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\Desktop\Ben's Racing Tips\"/>
    </mc:Choice>
  </mc:AlternateContent>
  <xr:revisionPtr revIDLastSave="0" documentId="8_{30258932-A6AA-432C-840B-1740FAB84F4D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MARK LATHAM" sheetId="2" state="hidden" r:id="rId1"/>
    <sheet name="BEN BEARE" sheetId="8" r:id="rId2"/>
    <sheet name="UNIT DATA" sheetId="10" r:id="rId3"/>
    <sheet name="TRACK DATA" sheetId="12" r:id="rId4"/>
    <sheet name="HORSES" sheetId="13" r:id="rId5"/>
    <sheet name="AFL TIPS" sheetId="6" state="hidden" r:id="rId6"/>
    <sheet name="transaction_history (1)" sheetId="11" state="hidden" r:id="rId7"/>
  </sheets>
  <definedNames>
    <definedName name="_xlnm._FilterDatabase" localSheetId="5" hidden="1">'AFL TIPS'!$A$1:$H$1</definedName>
    <definedName name="_xlnm._FilterDatabase" localSheetId="1" hidden="1">'BEN BEARE'!$B$2:$K$2804</definedName>
    <definedName name="_xlnm._FilterDatabase" localSheetId="4" hidden="1">HORSES!$B$2:$G$1582</definedName>
    <definedName name="_xlnm._FilterDatabase" localSheetId="0" hidden="1">'MARK LATHAM'!$A$1:$F$55</definedName>
    <definedName name="_xlnm._FilterDatabase" localSheetId="3" hidden="1">'TRACK DATA'!$B$1:$G$93</definedName>
    <definedName name="_xlnm._FilterDatabase" localSheetId="6" hidden="1">'transaction_history (1)'!$A$1:$K$1501</definedName>
    <definedName name="_xlnm.Print_Area" localSheetId="5">'AFL TIPS'!$A$1:$H$112</definedName>
    <definedName name="_xlnm.Print_Area" localSheetId="1">'BEN BEARE'!$B$2:$K$3158</definedName>
    <definedName name="_xlnm.Print_Area" localSheetId="4">HORSES!$B$2:$G$2194</definedName>
    <definedName name="_xlnm.Print_Area" localSheetId="0">'MARK LATHAM'!$A$2:$H$773</definedName>
    <definedName name="_xlnm.Print_Area" localSheetId="3">'TRACK DATA'!$B$2:$G$142</definedName>
    <definedName name="_xlnm.Print_Area" localSheetId="2">'UNIT DATA'!$C$3:$N$136</definedName>
    <definedName name="solver_adj" localSheetId="5" hidden="1">'AFL TIPS'!#REF!</definedName>
    <definedName name="solver_adj" localSheetId="1" hidden="1">'BEN BEARE'!#REF!</definedName>
    <definedName name="solver_adj" localSheetId="0" hidden="1">'MARK LATHAM'!$X$54:$X$60</definedName>
    <definedName name="solver_cvg" localSheetId="5" hidden="1">0.0001</definedName>
    <definedName name="solver_cvg" localSheetId="1" hidden="1">0.0001</definedName>
    <definedName name="solver_cvg" localSheetId="0" hidden="1">0.0001</definedName>
    <definedName name="solver_drv" localSheetId="5" hidden="1">1</definedName>
    <definedName name="solver_drv" localSheetId="1" hidden="1">1</definedName>
    <definedName name="solver_drv" localSheetId="0" hidden="1">1</definedName>
    <definedName name="solver_eng" localSheetId="5" hidden="1">3</definedName>
    <definedName name="solver_eng" localSheetId="1" hidden="1">3</definedName>
    <definedName name="solver_eng" localSheetId="0" hidden="1">3</definedName>
    <definedName name="solver_itr" localSheetId="5" hidden="1">2147483647</definedName>
    <definedName name="solver_itr" localSheetId="1" hidden="1">2147483647</definedName>
    <definedName name="solver_itr" localSheetId="0" hidden="1">2147483647</definedName>
    <definedName name="solver_lhs1" localSheetId="5" hidden="1">'AFL TIPS'!#REF!</definedName>
    <definedName name="solver_lhs1" localSheetId="1" hidden="1">'BEN BEARE'!#REF!</definedName>
    <definedName name="solver_lhs1" localSheetId="0" hidden="1">'MARK LATHAM'!$X$54</definedName>
    <definedName name="solver_lhs10" localSheetId="5" hidden="1">'AFL TIPS'!#REF!</definedName>
    <definedName name="solver_lhs10" localSheetId="1" hidden="1">'BEN BEARE'!#REF!</definedName>
    <definedName name="solver_lhs10" localSheetId="0" hidden="1">'MARK LATHAM'!$X$58</definedName>
    <definedName name="solver_lhs11" localSheetId="5" hidden="1">'AFL TIPS'!#REF!</definedName>
    <definedName name="solver_lhs11" localSheetId="1" hidden="1">'BEN BEARE'!#REF!</definedName>
    <definedName name="solver_lhs11" localSheetId="0" hidden="1">'MARK LATHAM'!$X$58</definedName>
    <definedName name="solver_lhs12" localSheetId="5" hidden="1">'AFL TIPS'!#REF!</definedName>
    <definedName name="solver_lhs12" localSheetId="1" hidden="1">'BEN BEARE'!#REF!</definedName>
    <definedName name="solver_lhs12" localSheetId="0" hidden="1">'MARK LATHAM'!$X$58</definedName>
    <definedName name="solver_lhs13" localSheetId="5" hidden="1">'AFL TIPS'!#REF!</definedName>
    <definedName name="solver_lhs13" localSheetId="1" hidden="1">'BEN BEARE'!#REF!</definedName>
    <definedName name="solver_lhs13" localSheetId="0" hidden="1">'MARK LATHAM'!$X$59</definedName>
    <definedName name="solver_lhs14" localSheetId="5" hidden="1">'AFL TIPS'!#REF!</definedName>
    <definedName name="solver_lhs14" localSheetId="1" hidden="1">'BEN BEARE'!#REF!</definedName>
    <definedName name="solver_lhs14" localSheetId="0" hidden="1">'MARK LATHAM'!$X$59</definedName>
    <definedName name="solver_lhs15" localSheetId="0" hidden="1">'MARK LATHAM'!$X$60</definedName>
    <definedName name="solver_lhs16" localSheetId="0" hidden="1">'MARK LATHAM'!$X$60</definedName>
    <definedName name="solver_lhs17" localSheetId="0" hidden="1">'MARK LATHAM'!$X$60</definedName>
    <definedName name="solver_lhs18" localSheetId="0" hidden="1">'MARK LATHAM'!$X$60</definedName>
    <definedName name="solver_lhs2" localSheetId="5" hidden="1">'AFL TIPS'!#REF!</definedName>
    <definedName name="solver_lhs2" localSheetId="1" hidden="1">'BEN BEARE'!#REF!</definedName>
    <definedName name="solver_lhs2" localSheetId="0" hidden="1">'MARK LATHAM'!$X$54</definedName>
    <definedName name="solver_lhs3" localSheetId="5" hidden="1">'AFL TIPS'!#REF!</definedName>
    <definedName name="solver_lhs3" localSheetId="1" hidden="1">'BEN BEARE'!#REF!</definedName>
    <definedName name="solver_lhs3" localSheetId="0" hidden="1">'MARK LATHAM'!$X$55</definedName>
    <definedName name="solver_lhs4" localSheetId="5" hidden="1">'AFL TIPS'!#REF!</definedName>
    <definedName name="solver_lhs4" localSheetId="1" hidden="1">'BEN BEARE'!#REF!</definedName>
    <definedName name="solver_lhs4" localSheetId="0" hidden="1">'MARK LATHAM'!$X$55</definedName>
    <definedName name="solver_lhs5" localSheetId="5" hidden="1">'AFL TIPS'!#REF!</definedName>
    <definedName name="solver_lhs5" localSheetId="1" hidden="1">'BEN BEARE'!#REF!</definedName>
    <definedName name="solver_lhs5" localSheetId="0" hidden="1">'MARK LATHAM'!$X$56</definedName>
    <definedName name="solver_lhs6" localSheetId="5" hidden="1">'AFL TIPS'!#REF!</definedName>
    <definedName name="solver_lhs6" localSheetId="1" hidden="1">'BEN BEARE'!#REF!</definedName>
    <definedName name="solver_lhs6" localSheetId="0" hidden="1">'MARK LATHAM'!$X$56</definedName>
    <definedName name="solver_lhs7" localSheetId="5" hidden="1">'AFL TIPS'!#REF!</definedName>
    <definedName name="solver_lhs7" localSheetId="1" hidden="1">'BEN BEARE'!#REF!</definedName>
    <definedName name="solver_lhs7" localSheetId="0" hidden="1">'MARK LATHAM'!$X$57</definedName>
    <definedName name="solver_lhs8" localSheetId="5" hidden="1">'AFL TIPS'!#REF!</definedName>
    <definedName name="solver_lhs8" localSheetId="1" hidden="1">'BEN BEARE'!#REF!</definedName>
    <definedName name="solver_lhs8" localSheetId="0" hidden="1">'MARK LATHAM'!$X$57</definedName>
    <definedName name="solver_lhs9" localSheetId="5" hidden="1">'AFL TIPS'!#REF!</definedName>
    <definedName name="solver_lhs9" localSheetId="1" hidden="1">'BEN BEARE'!#REF!</definedName>
    <definedName name="solver_lhs9" localSheetId="0" hidden="1">'MARK LATHAM'!$X$58</definedName>
    <definedName name="solver_lin" localSheetId="5" hidden="1">2</definedName>
    <definedName name="solver_lin" localSheetId="1" hidden="1">2</definedName>
    <definedName name="solver_lin" localSheetId="0" hidden="1">2</definedName>
    <definedName name="solver_mip" localSheetId="5" hidden="1">2147483647</definedName>
    <definedName name="solver_mip" localSheetId="1" hidden="1">2147483647</definedName>
    <definedName name="solver_mip" localSheetId="0" hidden="1">2147483647</definedName>
    <definedName name="solver_mni" localSheetId="5" hidden="1">30</definedName>
    <definedName name="solver_mni" localSheetId="1" hidden="1">30</definedName>
    <definedName name="solver_mni" localSheetId="0" hidden="1">30</definedName>
    <definedName name="solver_mrt" localSheetId="5" hidden="1">0.075</definedName>
    <definedName name="solver_mrt" localSheetId="1" hidden="1">0.075</definedName>
    <definedName name="solver_mrt" localSheetId="0" hidden="1">0.075</definedName>
    <definedName name="solver_msl" localSheetId="5" hidden="1">2</definedName>
    <definedName name="solver_msl" localSheetId="1" hidden="1">2</definedName>
    <definedName name="solver_msl" localSheetId="0" hidden="1">2</definedName>
    <definedName name="solver_neg" localSheetId="5" hidden="1">1</definedName>
    <definedName name="solver_neg" localSheetId="1" hidden="1">1</definedName>
    <definedName name="solver_neg" localSheetId="0" hidden="1">1</definedName>
    <definedName name="solver_nod" localSheetId="5" hidden="1">2147483647</definedName>
    <definedName name="solver_nod" localSheetId="1" hidden="1">2147483647</definedName>
    <definedName name="solver_nod" localSheetId="0" hidden="1">2147483647</definedName>
    <definedName name="solver_num" localSheetId="5" hidden="1">14</definedName>
    <definedName name="solver_num" localSheetId="1" hidden="1">7</definedName>
    <definedName name="solver_num" localSheetId="0" hidden="1">18</definedName>
    <definedName name="solver_opt" localSheetId="5" hidden="1">'AFL TIPS'!#REF!</definedName>
    <definedName name="solver_opt" localSheetId="1" hidden="1">'BEN BEARE'!#REF!</definedName>
    <definedName name="solver_opt" localSheetId="0" hidden="1">'MARK LATHAM'!$Z$55</definedName>
    <definedName name="solver_pre" localSheetId="5" hidden="1">0.000001</definedName>
    <definedName name="solver_pre" localSheetId="1" hidden="1">0.000001</definedName>
    <definedName name="solver_pre" localSheetId="0" hidden="1">0.000001</definedName>
    <definedName name="solver_rbv" localSheetId="5" hidden="1">1</definedName>
    <definedName name="solver_rbv" localSheetId="1" hidden="1">1</definedName>
    <definedName name="solver_rbv" localSheetId="0" hidden="1">1</definedName>
    <definedName name="solver_rel1" localSheetId="5" hidden="1">3</definedName>
    <definedName name="solver_rel1" localSheetId="1" hidden="1">1</definedName>
    <definedName name="solver_rel1" localSheetId="0" hidden="1">1</definedName>
    <definedName name="solver_rel10" localSheetId="5" hidden="1">1</definedName>
    <definedName name="solver_rel10" localSheetId="1" hidden="1">1</definedName>
    <definedName name="solver_rel10" localSheetId="0" hidden="1">1</definedName>
    <definedName name="solver_rel11" localSheetId="5" hidden="1">3</definedName>
    <definedName name="solver_rel11" localSheetId="1" hidden="1">3</definedName>
    <definedName name="solver_rel11" localSheetId="0" hidden="1">1</definedName>
    <definedName name="solver_rel12" localSheetId="5" hidden="1">1</definedName>
    <definedName name="solver_rel12" localSheetId="1" hidden="1">1</definedName>
    <definedName name="solver_rel12" localSheetId="0" hidden="1">3</definedName>
    <definedName name="solver_rel13" localSheetId="5" hidden="1">1</definedName>
    <definedName name="solver_rel13" localSheetId="1" hidden="1">1</definedName>
    <definedName name="solver_rel13" localSheetId="0" hidden="1">1</definedName>
    <definedName name="solver_rel14" localSheetId="5" hidden="1">3</definedName>
    <definedName name="solver_rel14" localSheetId="1" hidden="1">3</definedName>
    <definedName name="solver_rel14" localSheetId="0" hidden="1">3</definedName>
    <definedName name="solver_rel15" localSheetId="0" hidden="1">1</definedName>
    <definedName name="solver_rel16" localSheetId="0" hidden="1">3</definedName>
    <definedName name="solver_rel17" localSheetId="0" hidden="1">3</definedName>
    <definedName name="solver_rel18" localSheetId="0" hidden="1">3</definedName>
    <definedName name="solver_rel2" localSheetId="5" hidden="1">1</definedName>
    <definedName name="solver_rel2" localSheetId="1" hidden="1">1</definedName>
    <definedName name="solver_rel2" localSheetId="0" hidden="1">3</definedName>
    <definedName name="solver_rel3" localSheetId="5" hidden="1">3</definedName>
    <definedName name="solver_rel3" localSheetId="1" hidden="1">3</definedName>
    <definedName name="solver_rel3" localSheetId="0" hidden="1">1</definedName>
    <definedName name="solver_rel4" localSheetId="5" hidden="1">1</definedName>
    <definedName name="solver_rel4" localSheetId="1" hidden="1">3</definedName>
    <definedName name="solver_rel4" localSheetId="0" hidden="1">3</definedName>
    <definedName name="solver_rel5" localSheetId="5" hidden="1">3</definedName>
    <definedName name="solver_rel5" localSheetId="1" hidden="1">3</definedName>
    <definedName name="solver_rel5" localSheetId="0" hidden="1">1</definedName>
    <definedName name="solver_rel6" localSheetId="5" hidden="1">3</definedName>
    <definedName name="solver_rel6" localSheetId="1" hidden="1">1</definedName>
    <definedName name="solver_rel6" localSheetId="0" hidden="1">3</definedName>
    <definedName name="solver_rel7" localSheetId="5" hidden="1">1</definedName>
    <definedName name="solver_rel7" localSheetId="1" hidden="1">3</definedName>
    <definedName name="solver_rel7" localSheetId="0" hidden="1">1</definedName>
    <definedName name="solver_rel8" localSheetId="5" hidden="1">3</definedName>
    <definedName name="solver_rel8" localSheetId="1" hidden="1">3</definedName>
    <definedName name="solver_rel8" localSheetId="0" hidden="1">3</definedName>
    <definedName name="solver_rel9" localSheetId="5" hidden="1">1</definedName>
    <definedName name="solver_rel9" localSheetId="1" hidden="1">1</definedName>
    <definedName name="solver_rel9" localSheetId="0" hidden="1">1</definedName>
    <definedName name="solver_rhs1" localSheetId="5" hidden="1">'AFL TIPS'!#REF!</definedName>
    <definedName name="solver_rhs1" localSheetId="1" hidden="1">'BEN BEARE'!#REF!</definedName>
    <definedName name="solver_rhs1" localSheetId="0" hidden="1">1</definedName>
    <definedName name="solver_rhs10" localSheetId="5" hidden="1">20</definedName>
    <definedName name="solver_rhs10" localSheetId="1" hidden="1">20</definedName>
    <definedName name="solver_rhs10" localSheetId="0" hidden="1">'MARK LATHAM'!$X$60</definedName>
    <definedName name="solver_rhs11" localSheetId="5" hidden="1">1</definedName>
    <definedName name="solver_rhs11" localSheetId="1" hidden="1">1</definedName>
    <definedName name="solver_rhs11" localSheetId="0" hidden="1">20</definedName>
    <definedName name="solver_rhs12" localSheetId="5" hidden="1">'AFL TIPS'!#REF!</definedName>
    <definedName name="solver_rhs12" localSheetId="1" hidden="1">'BEN BEARE'!#REF!</definedName>
    <definedName name="solver_rhs12" localSheetId="0" hidden="1">1</definedName>
    <definedName name="solver_rhs13" localSheetId="5" hidden="1">20</definedName>
    <definedName name="solver_rhs13" localSheetId="1" hidden="1">20</definedName>
    <definedName name="solver_rhs13" localSheetId="0" hidden="1">20</definedName>
    <definedName name="solver_rhs14" localSheetId="5" hidden="1">1</definedName>
    <definedName name="solver_rhs14" localSheetId="1" hidden="1">1</definedName>
    <definedName name="solver_rhs14" localSheetId="0" hidden="1">1</definedName>
    <definedName name="solver_rhs15" localSheetId="0" hidden="1">20</definedName>
    <definedName name="solver_rhs16" localSheetId="0" hidden="1">'MARK LATHAM'!$X$58</definedName>
    <definedName name="solver_rhs17" localSheetId="0" hidden="1">'MARK LATHAM'!$X$59</definedName>
    <definedName name="solver_rhs18" localSheetId="0" hidden="1">1</definedName>
    <definedName name="solver_rhs2" localSheetId="5" hidden="1">100</definedName>
    <definedName name="solver_rhs2" localSheetId="1" hidden="1">10</definedName>
    <definedName name="solver_rhs2" localSheetId="0" hidden="1">0</definedName>
    <definedName name="solver_rhs3" localSheetId="5" hidden="1">0</definedName>
    <definedName name="solver_rhs3" localSheetId="1" hidden="1">1</definedName>
    <definedName name="solver_rhs3" localSheetId="0" hidden="1">1</definedName>
    <definedName name="solver_rhs4" localSheetId="5" hidden="1">60</definedName>
    <definedName name="solver_rhs4" localSheetId="1" hidden="1">1</definedName>
    <definedName name="solver_rhs4" localSheetId="0" hidden="1">0</definedName>
    <definedName name="solver_rhs5" localSheetId="5" hidden="1">'AFL TIPS'!#REF!</definedName>
    <definedName name="solver_rhs5" localSheetId="1" hidden="1">40</definedName>
    <definedName name="solver_rhs5" localSheetId="0" hidden="1">1</definedName>
    <definedName name="solver_rhs6" localSheetId="5" hidden="1">1</definedName>
    <definedName name="solver_rhs6" localSheetId="1" hidden="1">20</definedName>
    <definedName name="solver_rhs6" localSheetId="0" hidden="1">0</definedName>
    <definedName name="solver_rhs7" localSheetId="5" hidden="1">60</definedName>
    <definedName name="solver_rhs7" localSheetId="1" hidden="1">1</definedName>
    <definedName name="solver_rhs7" localSheetId="0" hidden="1">1</definedName>
    <definedName name="solver_rhs8" localSheetId="5" hidden="1">1</definedName>
    <definedName name="solver_rhs8" localSheetId="1" hidden="1">1</definedName>
    <definedName name="solver_rhs8" localSheetId="0" hidden="1">0</definedName>
    <definedName name="solver_rhs9" localSheetId="5" hidden="1">'AFL TIPS'!#REF!</definedName>
    <definedName name="solver_rhs9" localSheetId="1" hidden="1">'BEN BEARE'!#REF!</definedName>
    <definedName name="solver_rhs9" localSheetId="0" hidden="1">'MARK LATHAM'!$X$59</definedName>
    <definedName name="solver_rlx" localSheetId="5" hidden="1">2</definedName>
    <definedName name="solver_rlx" localSheetId="1" hidden="1">2</definedName>
    <definedName name="solver_rlx" localSheetId="0" hidden="1">2</definedName>
    <definedName name="solver_rsd" localSheetId="5" hidden="1">0</definedName>
    <definedName name="solver_rsd" localSheetId="1" hidden="1">0</definedName>
    <definedName name="solver_rsd" localSheetId="0" hidden="1">0</definedName>
    <definedName name="solver_scl" localSheetId="5" hidden="1">1</definedName>
    <definedName name="solver_scl" localSheetId="1" hidden="1">1</definedName>
    <definedName name="solver_scl" localSheetId="0" hidden="1">1</definedName>
    <definedName name="solver_sho" localSheetId="5" hidden="1">2</definedName>
    <definedName name="solver_sho" localSheetId="1" hidden="1">2</definedName>
    <definedName name="solver_sho" localSheetId="0" hidden="1">2</definedName>
    <definedName name="solver_ssz" localSheetId="5" hidden="1">100</definedName>
    <definedName name="solver_ssz" localSheetId="1" hidden="1">100</definedName>
    <definedName name="solver_ssz" localSheetId="0" hidden="1">100</definedName>
    <definedName name="solver_tim" localSheetId="5" hidden="1">2147483647</definedName>
    <definedName name="solver_tim" localSheetId="1" hidden="1">2147483647</definedName>
    <definedName name="solver_tim" localSheetId="0" hidden="1">2147483647</definedName>
    <definedName name="solver_tol" localSheetId="5" hidden="1">0.01</definedName>
    <definedName name="solver_tol" localSheetId="1" hidden="1">0.01</definedName>
    <definedName name="solver_tol" localSheetId="0" hidden="1">0.01</definedName>
    <definedName name="solver_typ" localSheetId="5" hidden="1">1</definedName>
    <definedName name="solver_typ" localSheetId="1" hidden="1">1</definedName>
    <definedName name="solver_typ" localSheetId="0" hidden="1">1</definedName>
    <definedName name="solver_val" localSheetId="5" hidden="1">100</definedName>
    <definedName name="solver_val" localSheetId="1" hidden="1">100</definedName>
    <definedName name="solver_val" localSheetId="0" hidden="1">100</definedName>
    <definedName name="solver_ver" localSheetId="5" hidden="1">2</definedName>
    <definedName name="solver_ver" localSheetId="1" hidden="1">2</definedName>
    <definedName name="solver_ver" localSheetId="0" hidden="1">2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25" i="13" l="1"/>
  <c r="D2025" i="13"/>
  <c r="F2025" i="13" s="1"/>
  <c r="E2025" i="13"/>
  <c r="G2025" i="13"/>
  <c r="C2026" i="13"/>
  <c r="D2026" i="13"/>
  <c r="E2026" i="13"/>
  <c r="F2026" i="13"/>
  <c r="G2026" i="13"/>
  <c r="C2027" i="13"/>
  <c r="D2027" i="13"/>
  <c r="F2027" i="13" s="1"/>
  <c r="E2027" i="13"/>
  <c r="G2027" i="13"/>
  <c r="C2028" i="13"/>
  <c r="D2028" i="13"/>
  <c r="F2028" i="13" s="1"/>
  <c r="E2028" i="13"/>
  <c r="G2028" i="13"/>
  <c r="C2029" i="13"/>
  <c r="F2029" i="13" s="1"/>
  <c r="D2029" i="13"/>
  <c r="E2029" i="13"/>
  <c r="G2029" i="13"/>
  <c r="C2030" i="13"/>
  <c r="D2030" i="13"/>
  <c r="F2030" i="13" s="1"/>
  <c r="E2030" i="13"/>
  <c r="G2030" i="13"/>
  <c r="C2031" i="13"/>
  <c r="D2031" i="13"/>
  <c r="F2031" i="13" s="1"/>
  <c r="E2031" i="13"/>
  <c r="G2031" i="13"/>
  <c r="C2032" i="13"/>
  <c r="D2032" i="13"/>
  <c r="E2032" i="13"/>
  <c r="F2032" i="13"/>
  <c r="G2032" i="13"/>
  <c r="C2033" i="13"/>
  <c r="D2033" i="13"/>
  <c r="F2033" i="13" s="1"/>
  <c r="E2033" i="13"/>
  <c r="G2033" i="13"/>
  <c r="C2034" i="13"/>
  <c r="D2034" i="13"/>
  <c r="F2034" i="13" s="1"/>
  <c r="E2034" i="13"/>
  <c r="G2034" i="13"/>
  <c r="C2035" i="13"/>
  <c r="F2035" i="13" s="1"/>
  <c r="D2035" i="13"/>
  <c r="E2035" i="13"/>
  <c r="G2035" i="13"/>
  <c r="C2036" i="13"/>
  <c r="D2036" i="13"/>
  <c r="E2036" i="13"/>
  <c r="F2036" i="13"/>
  <c r="G2036" i="13"/>
  <c r="C2037" i="13"/>
  <c r="D2037" i="13"/>
  <c r="F2037" i="13" s="1"/>
  <c r="E2037" i="13"/>
  <c r="G2037" i="13"/>
  <c r="C2038" i="13"/>
  <c r="D2038" i="13"/>
  <c r="F2038" i="13" s="1"/>
  <c r="E2038" i="13"/>
  <c r="G2038" i="13"/>
  <c r="C2039" i="13"/>
  <c r="F2039" i="13" s="1"/>
  <c r="D2039" i="13"/>
  <c r="E2039" i="13"/>
  <c r="G2039" i="13"/>
  <c r="C2040" i="13"/>
  <c r="D2040" i="13"/>
  <c r="E2040" i="13"/>
  <c r="F2040" i="13"/>
  <c r="G2040" i="13"/>
  <c r="C2041" i="13"/>
  <c r="D2041" i="13"/>
  <c r="F2041" i="13" s="1"/>
  <c r="E2041" i="13"/>
  <c r="G2041" i="13"/>
  <c r="C2042" i="13"/>
  <c r="D2042" i="13"/>
  <c r="F2042" i="13" s="1"/>
  <c r="E2042" i="13"/>
  <c r="G2042" i="13"/>
  <c r="C2043" i="13"/>
  <c r="F2043" i="13" s="1"/>
  <c r="D2043" i="13"/>
  <c r="E2043" i="13"/>
  <c r="G2043" i="13"/>
  <c r="C2044" i="13"/>
  <c r="D2044" i="13"/>
  <c r="E2044" i="13"/>
  <c r="F2044" i="13"/>
  <c r="G2044" i="13"/>
  <c r="C2045" i="13"/>
  <c r="D2045" i="13"/>
  <c r="F2045" i="13" s="1"/>
  <c r="E2045" i="13"/>
  <c r="G2045" i="13"/>
  <c r="C2046" i="13"/>
  <c r="D2046" i="13"/>
  <c r="F2046" i="13" s="1"/>
  <c r="E2046" i="13"/>
  <c r="G2046" i="13"/>
  <c r="C2047" i="13"/>
  <c r="F2047" i="13" s="1"/>
  <c r="D2047" i="13"/>
  <c r="E2047" i="13"/>
  <c r="G2047" i="13"/>
  <c r="C2048" i="13"/>
  <c r="D2048" i="13"/>
  <c r="E2048" i="13"/>
  <c r="F2048" i="13"/>
  <c r="G2048" i="13"/>
  <c r="C2049" i="13"/>
  <c r="D2049" i="13"/>
  <c r="F2049" i="13" s="1"/>
  <c r="E2049" i="13"/>
  <c r="G2049" i="13"/>
  <c r="C2050" i="13"/>
  <c r="D2050" i="13"/>
  <c r="F2050" i="13" s="1"/>
  <c r="E2050" i="13"/>
  <c r="G2050" i="13"/>
  <c r="C2051" i="13"/>
  <c r="F2051" i="13" s="1"/>
  <c r="D2051" i="13"/>
  <c r="E2051" i="13"/>
  <c r="G2051" i="13"/>
  <c r="C2052" i="13"/>
  <c r="D2052" i="13"/>
  <c r="E2052" i="13"/>
  <c r="F2052" i="13"/>
  <c r="G2052" i="13"/>
  <c r="C2053" i="13"/>
  <c r="D2053" i="13"/>
  <c r="F2053" i="13" s="1"/>
  <c r="E2053" i="13"/>
  <c r="G2053" i="13"/>
  <c r="C2054" i="13"/>
  <c r="D2054" i="13"/>
  <c r="F2054" i="13" s="1"/>
  <c r="E2054" i="13"/>
  <c r="G2054" i="13"/>
  <c r="C2055" i="13"/>
  <c r="F2055" i="13" s="1"/>
  <c r="D2055" i="13"/>
  <c r="E2055" i="13"/>
  <c r="G2055" i="13"/>
  <c r="C2056" i="13"/>
  <c r="D2056" i="13"/>
  <c r="E2056" i="13"/>
  <c r="F2056" i="13"/>
  <c r="G2056" i="13"/>
  <c r="C2057" i="13"/>
  <c r="D2057" i="13"/>
  <c r="F2057" i="13" s="1"/>
  <c r="E2057" i="13"/>
  <c r="G2057" i="13"/>
  <c r="C2058" i="13"/>
  <c r="D2058" i="13"/>
  <c r="F2058" i="13" s="1"/>
  <c r="E2058" i="13"/>
  <c r="G2058" i="13"/>
  <c r="C2059" i="13"/>
  <c r="F2059" i="13" s="1"/>
  <c r="D2059" i="13"/>
  <c r="E2059" i="13"/>
  <c r="G2059" i="13"/>
  <c r="C2060" i="13"/>
  <c r="D2060" i="13"/>
  <c r="E2060" i="13"/>
  <c r="F2060" i="13"/>
  <c r="G2060" i="13"/>
  <c r="C2061" i="13"/>
  <c r="D2061" i="13"/>
  <c r="F2061" i="13" s="1"/>
  <c r="E2061" i="13"/>
  <c r="G2061" i="13"/>
  <c r="C2062" i="13"/>
  <c r="D2062" i="13"/>
  <c r="F2062" i="13" s="1"/>
  <c r="E2062" i="13"/>
  <c r="G2062" i="13"/>
  <c r="C2063" i="13"/>
  <c r="F2063" i="13" s="1"/>
  <c r="D2063" i="13"/>
  <c r="E2063" i="13"/>
  <c r="G2063" i="13"/>
  <c r="C2064" i="13"/>
  <c r="D2064" i="13"/>
  <c r="E2064" i="13"/>
  <c r="F2064" i="13"/>
  <c r="G2064" i="13"/>
  <c r="C2065" i="13"/>
  <c r="D2065" i="13"/>
  <c r="F2065" i="13" s="1"/>
  <c r="E2065" i="13"/>
  <c r="G2065" i="13"/>
  <c r="C2066" i="13"/>
  <c r="D2066" i="13"/>
  <c r="F2066" i="13" s="1"/>
  <c r="E2066" i="13"/>
  <c r="G2066" i="13"/>
  <c r="C2067" i="13"/>
  <c r="F2067" i="13" s="1"/>
  <c r="D2067" i="13"/>
  <c r="E2067" i="13"/>
  <c r="G2067" i="13"/>
  <c r="C2068" i="13"/>
  <c r="D2068" i="13"/>
  <c r="E2068" i="13"/>
  <c r="F2068" i="13"/>
  <c r="G2068" i="13"/>
  <c r="C2069" i="13"/>
  <c r="D2069" i="13"/>
  <c r="F2069" i="13" s="1"/>
  <c r="E2069" i="13"/>
  <c r="G2069" i="13"/>
  <c r="C2070" i="13"/>
  <c r="D2070" i="13"/>
  <c r="F2070" i="13" s="1"/>
  <c r="E2070" i="13"/>
  <c r="G2070" i="13"/>
  <c r="C2071" i="13"/>
  <c r="F2071" i="13" s="1"/>
  <c r="D2071" i="13"/>
  <c r="E2071" i="13"/>
  <c r="G2071" i="13"/>
  <c r="C2072" i="13"/>
  <c r="D2072" i="13"/>
  <c r="E2072" i="13"/>
  <c r="F2072" i="13"/>
  <c r="G2072" i="13"/>
  <c r="C2073" i="13"/>
  <c r="D2073" i="13"/>
  <c r="F2073" i="13" s="1"/>
  <c r="E2073" i="13"/>
  <c r="G2073" i="13"/>
  <c r="C2074" i="13"/>
  <c r="D2074" i="13"/>
  <c r="F2074" i="13" s="1"/>
  <c r="E2074" i="13"/>
  <c r="G2074" i="13"/>
  <c r="C2075" i="13"/>
  <c r="F2075" i="13" s="1"/>
  <c r="D2075" i="13"/>
  <c r="E2075" i="13"/>
  <c r="G2075" i="13"/>
  <c r="C2076" i="13"/>
  <c r="D2076" i="13"/>
  <c r="E2076" i="13"/>
  <c r="F2076" i="13"/>
  <c r="G2076" i="13"/>
  <c r="C2077" i="13"/>
  <c r="D2077" i="13"/>
  <c r="F2077" i="13" s="1"/>
  <c r="E2077" i="13"/>
  <c r="G2077" i="13"/>
  <c r="C2078" i="13"/>
  <c r="D2078" i="13"/>
  <c r="F2078" i="13" s="1"/>
  <c r="E2078" i="13"/>
  <c r="G2078" i="13"/>
  <c r="C2079" i="13"/>
  <c r="F2079" i="13" s="1"/>
  <c r="D2079" i="13"/>
  <c r="E2079" i="13"/>
  <c r="G2079" i="13"/>
  <c r="C2080" i="13"/>
  <c r="D2080" i="13"/>
  <c r="E2080" i="13"/>
  <c r="F2080" i="13"/>
  <c r="G2080" i="13"/>
  <c r="C2081" i="13"/>
  <c r="D2081" i="13"/>
  <c r="F2081" i="13" s="1"/>
  <c r="E2081" i="13"/>
  <c r="G2081" i="13"/>
  <c r="C2082" i="13"/>
  <c r="D2082" i="13"/>
  <c r="F2082" i="13" s="1"/>
  <c r="E2082" i="13"/>
  <c r="G2082" i="13"/>
  <c r="C2083" i="13"/>
  <c r="F2083" i="13" s="1"/>
  <c r="D2083" i="13"/>
  <c r="E2083" i="13"/>
  <c r="G2083" i="13"/>
  <c r="C2084" i="13"/>
  <c r="D2084" i="13"/>
  <c r="E2084" i="13"/>
  <c r="F2084" i="13"/>
  <c r="G2084" i="13"/>
  <c r="C2085" i="13"/>
  <c r="D2085" i="13"/>
  <c r="F2085" i="13" s="1"/>
  <c r="E2085" i="13"/>
  <c r="G2085" i="13"/>
  <c r="C2086" i="13"/>
  <c r="D2086" i="13"/>
  <c r="F2086" i="13" s="1"/>
  <c r="E2086" i="13"/>
  <c r="G2086" i="13"/>
  <c r="C2087" i="13"/>
  <c r="F2087" i="13" s="1"/>
  <c r="D2087" i="13"/>
  <c r="E2087" i="13"/>
  <c r="G2087" i="13"/>
  <c r="C2088" i="13"/>
  <c r="D2088" i="13"/>
  <c r="E2088" i="13"/>
  <c r="F2088" i="13"/>
  <c r="G2088" i="13"/>
  <c r="C2089" i="13"/>
  <c r="D2089" i="13"/>
  <c r="F2089" i="13" s="1"/>
  <c r="E2089" i="13"/>
  <c r="G2089" i="13"/>
  <c r="C2090" i="13"/>
  <c r="D2090" i="13"/>
  <c r="F2090" i="13" s="1"/>
  <c r="E2090" i="13"/>
  <c r="G2090" i="13"/>
  <c r="C2091" i="13"/>
  <c r="F2091" i="13" s="1"/>
  <c r="D2091" i="13"/>
  <c r="E2091" i="13"/>
  <c r="G2091" i="13"/>
  <c r="C2092" i="13"/>
  <c r="D2092" i="13"/>
  <c r="E2092" i="13"/>
  <c r="F2092" i="13"/>
  <c r="G2092" i="13"/>
  <c r="C2093" i="13"/>
  <c r="D2093" i="13"/>
  <c r="F2093" i="13" s="1"/>
  <c r="E2093" i="13"/>
  <c r="G2093" i="13"/>
  <c r="C2094" i="13"/>
  <c r="D2094" i="13"/>
  <c r="F2094" i="13" s="1"/>
  <c r="E2094" i="13"/>
  <c r="G2094" i="13"/>
  <c r="C2095" i="13"/>
  <c r="F2095" i="13" s="1"/>
  <c r="D2095" i="13"/>
  <c r="E2095" i="13"/>
  <c r="G2095" i="13"/>
  <c r="C2096" i="13"/>
  <c r="D2096" i="13"/>
  <c r="E2096" i="13"/>
  <c r="F2096" i="13"/>
  <c r="G2096" i="13"/>
  <c r="C2097" i="13"/>
  <c r="D2097" i="13"/>
  <c r="F2097" i="13" s="1"/>
  <c r="E2097" i="13"/>
  <c r="G2097" i="13"/>
  <c r="C2098" i="13"/>
  <c r="D2098" i="13"/>
  <c r="F2098" i="13" s="1"/>
  <c r="E2098" i="13"/>
  <c r="G2098" i="13"/>
  <c r="C2099" i="13"/>
  <c r="F2099" i="13" s="1"/>
  <c r="D2099" i="13"/>
  <c r="E2099" i="13"/>
  <c r="G2099" i="13"/>
  <c r="C2100" i="13"/>
  <c r="D2100" i="13"/>
  <c r="E2100" i="13"/>
  <c r="F2100" i="13"/>
  <c r="G2100" i="13"/>
  <c r="C2101" i="13"/>
  <c r="D2101" i="13"/>
  <c r="F2101" i="13" s="1"/>
  <c r="E2101" i="13"/>
  <c r="G2101" i="13"/>
  <c r="C2102" i="13"/>
  <c r="D2102" i="13"/>
  <c r="F2102" i="13" s="1"/>
  <c r="E2102" i="13"/>
  <c r="G2102" i="13"/>
  <c r="C2103" i="13"/>
  <c r="F2103" i="13" s="1"/>
  <c r="D2103" i="13"/>
  <c r="E2103" i="13"/>
  <c r="G2103" i="13"/>
  <c r="C2104" i="13"/>
  <c r="D2104" i="13"/>
  <c r="E2104" i="13"/>
  <c r="F2104" i="13"/>
  <c r="G2104" i="13"/>
  <c r="C2105" i="13"/>
  <c r="D2105" i="13"/>
  <c r="F2105" i="13" s="1"/>
  <c r="E2105" i="13"/>
  <c r="G2105" i="13"/>
  <c r="C2106" i="13"/>
  <c r="D2106" i="13"/>
  <c r="F2106" i="13" s="1"/>
  <c r="E2106" i="13"/>
  <c r="G2106" i="13"/>
  <c r="C2107" i="13"/>
  <c r="F2107" i="13" s="1"/>
  <c r="D2107" i="13"/>
  <c r="E2107" i="13"/>
  <c r="G2107" i="13"/>
  <c r="C2108" i="13"/>
  <c r="D2108" i="13"/>
  <c r="E2108" i="13"/>
  <c r="F2108" i="13"/>
  <c r="G2108" i="13"/>
  <c r="C2109" i="13"/>
  <c r="D2109" i="13"/>
  <c r="F2109" i="13" s="1"/>
  <c r="E2109" i="13"/>
  <c r="G2109" i="13"/>
  <c r="C2110" i="13"/>
  <c r="D2110" i="13"/>
  <c r="F2110" i="13" s="1"/>
  <c r="E2110" i="13"/>
  <c r="G2110" i="13"/>
  <c r="C2111" i="13"/>
  <c r="F2111" i="13" s="1"/>
  <c r="D2111" i="13"/>
  <c r="E2111" i="13"/>
  <c r="G2111" i="13"/>
  <c r="C2112" i="13"/>
  <c r="D2112" i="13"/>
  <c r="E2112" i="13"/>
  <c r="F2112" i="13"/>
  <c r="G2112" i="13"/>
  <c r="C2113" i="13"/>
  <c r="D2113" i="13"/>
  <c r="F2113" i="13" s="1"/>
  <c r="E2113" i="13"/>
  <c r="G2113" i="13"/>
  <c r="C2114" i="13"/>
  <c r="D2114" i="13"/>
  <c r="F2114" i="13" s="1"/>
  <c r="E2114" i="13"/>
  <c r="G2114" i="13"/>
  <c r="C2115" i="13"/>
  <c r="F2115" i="13" s="1"/>
  <c r="D2115" i="13"/>
  <c r="E2115" i="13"/>
  <c r="G2115" i="13"/>
  <c r="C2116" i="13"/>
  <c r="D2116" i="13"/>
  <c r="E2116" i="13"/>
  <c r="F2116" i="13"/>
  <c r="G2116" i="13"/>
  <c r="C2117" i="13"/>
  <c r="D2117" i="13"/>
  <c r="F2117" i="13" s="1"/>
  <c r="E2117" i="13"/>
  <c r="G2117" i="13"/>
  <c r="C2118" i="13"/>
  <c r="D2118" i="13"/>
  <c r="F2118" i="13" s="1"/>
  <c r="E2118" i="13"/>
  <c r="G2118" i="13"/>
  <c r="C2119" i="13"/>
  <c r="F2119" i="13" s="1"/>
  <c r="D2119" i="13"/>
  <c r="E2119" i="13"/>
  <c r="G2119" i="13"/>
  <c r="C2120" i="13"/>
  <c r="D2120" i="13"/>
  <c r="E2120" i="13"/>
  <c r="F2120" i="13"/>
  <c r="G2120" i="13"/>
  <c r="C2121" i="13"/>
  <c r="D2121" i="13"/>
  <c r="F2121" i="13" s="1"/>
  <c r="E2121" i="13"/>
  <c r="G2121" i="13"/>
  <c r="C2122" i="13"/>
  <c r="D2122" i="13"/>
  <c r="F2122" i="13" s="1"/>
  <c r="E2122" i="13"/>
  <c r="G2122" i="13"/>
  <c r="C2123" i="13"/>
  <c r="F2123" i="13" s="1"/>
  <c r="D2123" i="13"/>
  <c r="E2123" i="13"/>
  <c r="G2123" i="13"/>
  <c r="C2124" i="13"/>
  <c r="D2124" i="13"/>
  <c r="E2124" i="13"/>
  <c r="F2124" i="13"/>
  <c r="G2124" i="13"/>
  <c r="C2125" i="13"/>
  <c r="D2125" i="13"/>
  <c r="F2125" i="13" s="1"/>
  <c r="E2125" i="13"/>
  <c r="G2125" i="13"/>
  <c r="C2126" i="13"/>
  <c r="D2126" i="13"/>
  <c r="F2126" i="13" s="1"/>
  <c r="E2126" i="13"/>
  <c r="G2126" i="13"/>
  <c r="C2127" i="13"/>
  <c r="F2127" i="13" s="1"/>
  <c r="D2127" i="13"/>
  <c r="E2127" i="13"/>
  <c r="G2127" i="13"/>
  <c r="C2128" i="13"/>
  <c r="D2128" i="13"/>
  <c r="E2128" i="13"/>
  <c r="F2128" i="13"/>
  <c r="G2128" i="13"/>
  <c r="C2129" i="13"/>
  <c r="D2129" i="13"/>
  <c r="F2129" i="13" s="1"/>
  <c r="E2129" i="13"/>
  <c r="G2129" i="13"/>
  <c r="C2130" i="13"/>
  <c r="D2130" i="13"/>
  <c r="F2130" i="13" s="1"/>
  <c r="E2130" i="13"/>
  <c r="G2130" i="13"/>
  <c r="C2131" i="13"/>
  <c r="F2131" i="13" s="1"/>
  <c r="D2131" i="13"/>
  <c r="E2131" i="13"/>
  <c r="G2131" i="13"/>
  <c r="C2132" i="13"/>
  <c r="D2132" i="13"/>
  <c r="E2132" i="13"/>
  <c r="F2132" i="13"/>
  <c r="G2132" i="13"/>
  <c r="C2133" i="13"/>
  <c r="D2133" i="13"/>
  <c r="F2133" i="13" s="1"/>
  <c r="E2133" i="13"/>
  <c r="G2133" i="13"/>
  <c r="C2134" i="13"/>
  <c r="D2134" i="13"/>
  <c r="F2134" i="13" s="1"/>
  <c r="E2134" i="13"/>
  <c r="G2134" i="13"/>
  <c r="C2135" i="13"/>
  <c r="F2135" i="13" s="1"/>
  <c r="D2135" i="13"/>
  <c r="E2135" i="13"/>
  <c r="G2135" i="13"/>
  <c r="C2136" i="13"/>
  <c r="D2136" i="13"/>
  <c r="E2136" i="13"/>
  <c r="F2136" i="13"/>
  <c r="G2136" i="13"/>
  <c r="C2137" i="13"/>
  <c r="D2137" i="13"/>
  <c r="F2137" i="13" s="1"/>
  <c r="E2137" i="13"/>
  <c r="G2137" i="13"/>
  <c r="C2138" i="13"/>
  <c r="D2138" i="13"/>
  <c r="F2138" i="13" s="1"/>
  <c r="E2138" i="13"/>
  <c r="G2138" i="13"/>
  <c r="C2139" i="13"/>
  <c r="F2139" i="13" s="1"/>
  <c r="D2139" i="13"/>
  <c r="E2139" i="13"/>
  <c r="G2139" i="13"/>
  <c r="C2140" i="13"/>
  <c r="D2140" i="13"/>
  <c r="E2140" i="13"/>
  <c r="F2140" i="13"/>
  <c r="G2140" i="13"/>
  <c r="C2141" i="13"/>
  <c r="D2141" i="13"/>
  <c r="F2141" i="13" s="1"/>
  <c r="E2141" i="13"/>
  <c r="G2141" i="13"/>
  <c r="C2142" i="13"/>
  <c r="D2142" i="13"/>
  <c r="F2142" i="13" s="1"/>
  <c r="E2142" i="13"/>
  <c r="G2142" i="13"/>
  <c r="C2143" i="13"/>
  <c r="F2143" i="13" s="1"/>
  <c r="D2143" i="13"/>
  <c r="E2143" i="13"/>
  <c r="G2143" i="13"/>
  <c r="C2144" i="13"/>
  <c r="D2144" i="13"/>
  <c r="E2144" i="13"/>
  <c r="F2144" i="13"/>
  <c r="G2144" i="13"/>
  <c r="C2145" i="13"/>
  <c r="D2145" i="13"/>
  <c r="F2145" i="13" s="1"/>
  <c r="E2145" i="13"/>
  <c r="G2145" i="13"/>
  <c r="C2146" i="13"/>
  <c r="D2146" i="13"/>
  <c r="F2146" i="13" s="1"/>
  <c r="E2146" i="13"/>
  <c r="G2146" i="13"/>
  <c r="C2147" i="13"/>
  <c r="F2147" i="13" s="1"/>
  <c r="D2147" i="13"/>
  <c r="E2147" i="13"/>
  <c r="G2147" i="13"/>
  <c r="C2148" i="13"/>
  <c r="D2148" i="13"/>
  <c r="E2148" i="13"/>
  <c r="F2148" i="13"/>
  <c r="G2148" i="13"/>
  <c r="C2149" i="13"/>
  <c r="D2149" i="13"/>
  <c r="F2149" i="13" s="1"/>
  <c r="E2149" i="13"/>
  <c r="G2149" i="13"/>
  <c r="C2150" i="13"/>
  <c r="D2150" i="13"/>
  <c r="F2150" i="13" s="1"/>
  <c r="E2150" i="13"/>
  <c r="G2150" i="13"/>
  <c r="C2151" i="13"/>
  <c r="F2151" i="13" s="1"/>
  <c r="D2151" i="13"/>
  <c r="E2151" i="13"/>
  <c r="G2151" i="13"/>
  <c r="C2152" i="13"/>
  <c r="D2152" i="13"/>
  <c r="E2152" i="13"/>
  <c r="F2152" i="13"/>
  <c r="G2152" i="13"/>
  <c r="C2153" i="13"/>
  <c r="D2153" i="13"/>
  <c r="F2153" i="13" s="1"/>
  <c r="E2153" i="13"/>
  <c r="G2153" i="13"/>
  <c r="C2154" i="13"/>
  <c r="D2154" i="13"/>
  <c r="F2154" i="13" s="1"/>
  <c r="E2154" i="13"/>
  <c r="G2154" i="13"/>
  <c r="C2155" i="13"/>
  <c r="F2155" i="13" s="1"/>
  <c r="D2155" i="13"/>
  <c r="E2155" i="13"/>
  <c r="G2155" i="13"/>
  <c r="C2156" i="13"/>
  <c r="D2156" i="13"/>
  <c r="E2156" i="13"/>
  <c r="F2156" i="13"/>
  <c r="G2156" i="13"/>
  <c r="C2157" i="13"/>
  <c r="D2157" i="13"/>
  <c r="F2157" i="13" s="1"/>
  <c r="E2157" i="13"/>
  <c r="G2157" i="13"/>
  <c r="C2158" i="13"/>
  <c r="D2158" i="13"/>
  <c r="F2158" i="13" s="1"/>
  <c r="E2158" i="13"/>
  <c r="G2158" i="13"/>
  <c r="C2159" i="13"/>
  <c r="F2159" i="13" s="1"/>
  <c r="D2159" i="13"/>
  <c r="E2159" i="13"/>
  <c r="G2159" i="13"/>
  <c r="C2160" i="13"/>
  <c r="D2160" i="13"/>
  <c r="E2160" i="13"/>
  <c r="F2160" i="13"/>
  <c r="G2160" i="13"/>
  <c r="C2161" i="13"/>
  <c r="D2161" i="13"/>
  <c r="F2161" i="13" s="1"/>
  <c r="E2161" i="13"/>
  <c r="G2161" i="13"/>
  <c r="C2162" i="13"/>
  <c r="D2162" i="13"/>
  <c r="F2162" i="13" s="1"/>
  <c r="E2162" i="13"/>
  <c r="G2162" i="13"/>
  <c r="C2163" i="13"/>
  <c r="F2163" i="13" s="1"/>
  <c r="D2163" i="13"/>
  <c r="E2163" i="13"/>
  <c r="G2163" i="13"/>
  <c r="C2164" i="13"/>
  <c r="D2164" i="13"/>
  <c r="E2164" i="13"/>
  <c r="F2164" i="13"/>
  <c r="G2164" i="13"/>
  <c r="C2165" i="13"/>
  <c r="D2165" i="13"/>
  <c r="F2165" i="13" s="1"/>
  <c r="E2165" i="13"/>
  <c r="G2165" i="13"/>
  <c r="C2166" i="13"/>
  <c r="D2166" i="13"/>
  <c r="F2166" i="13" s="1"/>
  <c r="E2166" i="13"/>
  <c r="G2166" i="13"/>
  <c r="C2167" i="13"/>
  <c r="F2167" i="13" s="1"/>
  <c r="D2167" i="13"/>
  <c r="E2167" i="13"/>
  <c r="G2167" i="13"/>
  <c r="C2168" i="13"/>
  <c r="D2168" i="13"/>
  <c r="E2168" i="13"/>
  <c r="F2168" i="13"/>
  <c r="G2168" i="13"/>
  <c r="C2169" i="13"/>
  <c r="D2169" i="13"/>
  <c r="F2169" i="13" s="1"/>
  <c r="E2169" i="13"/>
  <c r="G2169" i="13"/>
  <c r="C2170" i="13"/>
  <c r="D2170" i="13"/>
  <c r="F2170" i="13" s="1"/>
  <c r="E2170" i="13"/>
  <c r="G2170" i="13"/>
  <c r="C2171" i="13"/>
  <c r="F2171" i="13" s="1"/>
  <c r="D2171" i="13"/>
  <c r="E2171" i="13"/>
  <c r="G2171" i="13"/>
  <c r="C2172" i="13"/>
  <c r="D2172" i="13"/>
  <c r="E2172" i="13"/>
  <c r="F2172" i="13"/>
  <c r="G2172" i="13"/>
  <c r="C2173" i="13"/>
  <c r="D2173" i="13"/>
  <c r="F2173" i="13" s="1"/>
  <c r="E2173" i="13"/>
  <c r="G2173" i="13"/>
  <c r="C2174" i="13"/>
  <c r="D2174" i="13"/>
  <c r="F2174" i="13" s="1"/>
  <c r="E2174" i="13"/>
  <c r="G2174" i="13"/>
  <c r="C2175" i="13"/>
  <c r="F2175" i="13" s="1"/>
  <c r="D2175" i="13"/>
  <c r="E2175" i="13"/>
  <c r="G2175" i="13"/>
  <c r="C2176" i="13"/>
  <c r="D2176" i="13"/>
  <c r="E2176" i="13"/>
  <c r="F2176" i="13"/>
  <c r="G2176" i="13"/>
  <c r="C2177" i="13"/>
  <c r="D2177" i="13"/>
  <c r="F2177" i="13" s="1"/>
  <c r="E2177" i="13"/>
  <c r="G2177" i="13"/>
  <c r="C2178" i="13"/>
  <c r="D2178" i="13"/>
  <c r="F2178" i="13" s="1"/>
  <c r="E2178" i="13"/>
  <c r="G2178" i="13"/>
  <c r="C2179" i="13"/>
  <c r="F2179" i="13" s="1"/>
  <c r="D2179" i="13"/>
  <c r="E2179" i="13"/>
  <c r="G2179" i="13"/>
  <c r="C2180" i="13"/>
  <c r="D2180" i="13"/>
  <c r="E2180" i="13"/>
  <c r="F2180" i="13"/>
  <c r="G2180" i="13"/>
  <c r="C2181" i="13"/>
  <c r="D2181" i="13"/>
  <c r="F2181" i="13" s="1"/>
  <c r="E2181" i="13"/>
  <c r="G2181" i="13"/>
  <c r="C2182" i="13"/>
  <c r="D2182" i="13"/>
  <c r="F2182" i="13" s="1"/>
  <c r="E2182" i="13"/>
  <c r="G2182" i="13"/>
  <c r="C2183" i="13"/>
  <c r="F2183" i="13" s="1"/>
  <c r="D2183" i="13"/>
  <c r="E2183" i="13"/>
  <c r="G2183" i="13"/>
  <c r="C2184" i="13"/>
  <c r="D2184" i="13"/>
  <c r="E2184" i="13"/>
  <c r="F2184" i="13"/>
  <c r="G2184" i="13"/>
  <c r="C2185" i="13"/>
  <c r="D2185" i="13"/>
  <c r="F2185" i="13" s="1"/>
  <c r="E2185" i="13"/>
  <c r="G2185" i="13"/>
  <c r="C2186" i="13"/>
  <c r="D2186" i="13"/>
  <c r="F2186" i="13" s="1"/>
  <c r="E2186" i="13"/>
  <c r="G2186" i="13"/>
  <c r="C2187" i="13"/>
  <c r="F2187" i="13" s="1"/>
  <c r="D2187" i="13"/>
  <c r="E2187" i="13"/>
  <c r="G2187" i="13"/>
  <c r="C2188" i="13"/>
  <c r="D2188" i="13"/>
  <c r="E2188" i="13"/>
  <c r="F2188" i="13"/>
  <c r="G2188" i="13"/>
  <c r="C2189" i="13"/>
  <c r="D2189" i="13"/>
  <c r="F2189" i="13" s="1"/>
  <c r="E2189" i="13"/>
  <c r="G2189" i="13"/>
  <c r="C2190" i="13"/>
  <c r="D2190" i="13"/>
  <c r="F2190" i="13" s="1"/>
  <c r="E2190" i="13"/>
  <c r="G2190" i="13"/>
  <c r="C2191" i="13"/>
  <c r="F2191" i="13" s="1"/>
  <c r="D2191" i="13"/>
  <c r="E2191" i="13"/>
  <c r="G2191" i="13"/>
  <c r="C2192" i="13"/>
  <c r="D2192" i="13"/>
  <c r="E2192" i="13"/>
  <c r="F2192" i="13"/>
  <c r="G2192" i="13"/>
  <c r="C2193" i="13"/>
  <c r="D2193" i="13"/>
  <c r="F2193" i="13" s="1"/>
  <c r="E2193" i="13"/>
  <c r="G2193" i="13"/>
  <c r="C2194" i="13"/>
  <c r="D2194" i="13"/>
  <c r="F2194" i="13" s="1"/>
  <c r="E2194" i="13"/>
  <c r="G2194" i="13"/>
  <c r="C142" i="12"/>
  <c r="F142" i="12" s="1"/>
  <c r="D142" i="12"/>
  <c r="E142" i="12"/>
  <c r="G142" i="12"/>
  <c r="M3125" i="8"/>
  <c r="M3126" i="8" s="1"/>
  <c r="M3127" i="8" s="1"/>
  <c r="M3128" i="8" s="1"/>
  <c r="M3129" i="8" s="1"/>
  <c r="M3130" i="8" s="1"/>
  <c r="M3131" i="8" s="1"/>
  <c r="M3132" i="8" s="1"/>
  <c r="M3133" i="8" s="1"/>
  <c r="M3134" i="8" s="1"/>
  <c r="M3135" i="8" s="1"/>
  <c r="M3136" i="8" s="1"/>
  <c r="M3137" i="8" s="1"/>
  <c r="M3138" i="8" s="1"/>
  <c r="M3139" i="8" s="1"/>
  <c r="M3140" i="8" s="1"/>
  <c r="M3141" i="8" s="1"/>
  <c r="M3142" i="8" s="1"/>
  <c r="M3143" i="8" s="1"/>
  <c r="M3144" i="8" s="1"/>
  <c r="M3145" i="8" s="1"/>
  <c r="M3146" i="8" s="1"/>
  <c r="M3147" i="8" s="1"/>
  <c r="M3148" i="8" s="1"/>
  <c r="M3149" i="8" s="1"/>
  <c r="M3150" i="8" s="1"/>
  <c r="M3151" i="8" s="1"/>
  <c r="M3152" i="8" s="1"/>
  <c r="M3153" i="8" s="1"/>
  <c r="M3154" i="8" s="1"/>
  <c r="M3155" i="8" s="1"/>
  <c r="M3156" i="8" s="1"/>
  <c r="M3157" i="8" s="1"/>
  <c r="M3158" i="8" s="1"/>
  <c r="L3070" i="8"/>
  <c r="L3071" i="8"/>
  <c r="L3072" i="8" s="1"/>
  <c r="L3073" i="8" s="1"/>
  <c r="L3074" i="8" s="1"/>
  <c r="L3075" i="8" s="1"/>
  <c r="L3076" i="8" s="1"/>
  <c r="L3077" i="8" s="1"/>
  <c r="L3078" i="8" s="1"/>
  <c r="L3079" i="8" s="1"/>
  <c r="L3080" i="8" s="1"/>
  <c r="L3081" i="8" s="1"/>
  <c r="L3082" i="8" s="1"/>
  <c r="L3083" i="8" s="1"/>
  <c r="L3084" i="8" s="1"/>
  <c r="L3085" i="8" s="1"/>
  <c r="L3086" i="8" s="1"/>
  <c r="L3087" i="8" s="1"/>
  <c r="L3088" i="8" s="1"/>
  <c r="L3089" i="8" s="1"/>
  <c r="L3090" i="8" s="1"/>
  <c r="L3091" i="8" s="1"/>
  <c r="L3092" i="8" s="1"/>
  <c r="L3093" i="8" s="1"/>
  <c r="L3094" i="8" s="1"/>
  <c r="L3095" i="8" s="1"/>
  <c r="L3096" i="8" s="1"/>
  <c r="L3097" i="8" s="1"/>
  <c r="L3098" i="8" s="1"/>
  <c r="L3099" i="8" s="1"/>
  <c r="L3100" i="8" s="1"/>
  <c r="L3101" i="8" s="1"/>
  <c r="L3102" i="8" s="1"/>
  <c r="L3103" i="8" s="1"/>
  <c r="L3104" i="8" s="1"/>
  <c r="L3105" i="8" s="1"/>
  <c r="L3106" i="8" s="1"/>
  <c r="L3107" i="8" s="1"/>
  <c r="L3108" i="8" s="1"/>
  <c r="L3109" i="8" s="1"/>
  <c r="L3110" i="8" s="1"/>
  <c r="L3111" i="8" s="1"/>
  <c r="L3112" i="8" s="1"/>
  <c r="L3113" i="8" s="1"/>
  <c r="L3114" i="8" s="1"/>
  <c r="L3115" i="8" s="1"/>
  <c r="L3116" i="8" s="1"/>
  <c r="L3117" i="8" s="1"/>
  <c r="L3118" i="8" s="1"/>
  <c r="L3119" i="8" s="1"/>
  <c r="L3120" i="8" s="1"/>
  <c r="L3121" i="8" s="1"/>
  <c r="L3122" i="8" s="1"/>
  <c r="L3123" i="8" s="1"/>
  <c r="L3124" i="8" s="1"/>
  <c r="L3125" i="8" s="1"/>
  <c r="L3126" i="8" s="1"/>
  <c r="L3127" i="8" s="1"/>
  <c r="L3128" i="8" s="1"/>
  <c r="L3129" i="8" s="1"/>
  <c r="L3130" i="8" s="1"/>
  <c r="L3131" i="8" s="1"/>
  <c r="L3132" i="8" s="1"/>
  <c r="L3133" i="8" s="1"/>
  <c r="L3134" i="8" s="1"/>
  <c r="L3135" i="8" s="1"/>
  <c r="L3136" i="8" s="1"/>
  <c r="L3137" i="8" s="1"/>
  <c r="L3138" i="8" s="1"/>
  <c r="L3139" i="8" s="1"/>
  <c r="L3140" i="8" s="1"/>
  <c r="L3141" i="8" s="1"/>
  <c r="L3142" i="8" s="1"/>
  <c r="L3143" i="8" s="1"/>
  <c r="L3144" i="8" s="1"/>
  <c r="L3145" i="8" s="1"/>
  <c r="L3146" i="8" s="1"/>
  <c r="L3147" i="8" s="1"/>
  <c r="L3148" i="8" s="1"/>
  <c r="L3149" i="8" s="1"/>
  <c r="L3150" i="8" s="1"/>
  <c r="L3151" i="8" s="1"/>
  <c r="L3152" i="8" s="1"/>
  <c r="L3153" i="8" s="1"/>
  <c r="L3154" i="8" s="1"/>
  <c r="L3155" i="8" s="1"/>
  <c r="L3156" i="8" s="1"/>
  <c r="L3157" i="8" s="1"/>
  <c r="L3158" i="8" s="1"/>
  <c r="N3070" i="8"/>
  <c r="N3071" i="8" s="1"/>
  <c r="N3072" i="8" s="1"/>
  <c r="N3073" i="8" s="1"/>
  <c r="N3074" i="8" s="1"/>
  <c r="N3075" i="8" s="1"/>
  <c r="N3076" i="8" s="1"/>
  <c r="N3077" i="8" s="1"/>
  <c r="N3078" i="8" s="1"/>
  <c r="N3079" i="8" s="1"/>
  <c r="N3080" i="8" s="1"/>
  <c r="N3081" i="8" s="1"/>
  <c r="N3082" i="8" s="1"/>
  <c r="N3083" i="8" s="1"/>
  <c r="N3084" i="8" s="1"/>
  <c r="N3085" i="8" s="1"/>
  <c r="N3086" i="8" s="1"/>
  <c r="N3087" i="8" s="1"/>
  <c r="N3088" i="8" s="1"/>
  <c r="N3089" i="8" s="1"/>
  <c r="N3090" i="8" s="1"/>
  <c r="N3091" i="8" s="1"/>
  <c r="N3092" i="8" s="1"/>
  <c r="N3093" i="8" s="1"/>
  <c r="N3094" i="8" s="1"/>
  <c r="N3095" i="8" s="1"/>
  <c r="N3096" i="8" s="1"/>
  <c r="N3097" i="8" s="1"/>
  <c r="N3098" i="8" s="1"/>
  <c r="N3099" i="8" s="1"/>
  <c r="N3100" i="8" s="1"/>
  <c r="N3101" i="8" s="1"/>
  <c r="N3102" i="8" s="1"/>
  <c r="N3103" i="8" s="1"/>
  <c r="N3104" i="8" s="1"/>
  <c r="N3105" i="8" s="1"/>
  <c r="N3106" i="8" s="1"/>
  <c r="N3107" i="8" s="1"/>
  <c r="N3108" i="8" s="1"/>
  <c r="N3109" i="8" s="1"/>
  <c r="N3110" i="8" s="1"/>
  <c r="N3111" i="8" s="1"/>
  <c r="N3112" i="8" s="1"/>
  <c r="N3113" i="8" s="1"/>
  <c r="N3114" i="8" s="1"/>
  <c r="N3115" i="8" s="1"/>
  <c r="N3116" i="8" s="1"/>
  <c r="N3117" i="8" s="1"/>
  <c r="N3118" i="8" s="1"/>
  <c r="N3119" i="8" s="1"/>
  <c r="N3120" i="8" s="1"/>
  <c r="N3121" i="8" s="1"/>
  <c r="N3122" i="8" s="1"/>
  <c r="N3123" i="8" s="1"/>
  <c r="N3124" i="8" s="1"/>
  <c r="K3142" i="8"/>
  <c r="R3142" i="8" s="1"/>
  <c r="Q3142" i="8"/>
  <c r="S3142" i="8"/>
  <c r="K3143" i="8"/>
  <c r="R3143" i="8" s="1"/>
  <c r="Q3143" i="8"/>
  <c r="S3143" i="8"/>
  <c r="K3144" i="8"/>
  <c r="R3144" i="8" s="1"/>
  <c r="Q3144" i="8"/>
  <c r="S3144" i="8"/>
  <c r="K3145" i="8"/>
  <c r="R3145" i="8" s="1"/>
  <c r="Q3145" i="8"/>
  <c r="S3145" i="8"/>
  <c r="K3146" i="8"/>
  <c r="R3146" i="8" s="1"/>
  <c r="Q3146" i="8"/>
  <c r="K3147" i="8"/>
  <c r="R3147" i="8" s="1"/>
  <c r="Q3147" i="8"/>
  <c r="K3148" i="8"/>
  <c r="R3148" i="8" s="1"/>
  <c r="Q3148" i="8"/>
  <c r="K3149" i="8"/>
  <c r="R3149" i="8" s="1"/>
  <c r="Q3149" i="8"/>
  <c r="K3150" i="8"/>
  <c r="R3150" i="8" s="1"/>
  <c r="Q3150" i="8"/>
  <c r="K3151" i="8"/>
  <c r="R3151" i="8" s="1"/>
  <c r="Q3151" i="8"/>
  <c r="K3152" i="8"/>
  <c r="R3152" i="8" s="1"/>
  <c r="Q3152" i="8"/>
  <c r="K3153" i="8"/>
  <c r="R3153" i="8" s="1"/>
  <c r="Q3153" i="8"/>
  <c r="K3154" i="8"/>
  <c r="R3154" i="8" s="1"/>
  <c r="Q3154" i="8"/>
  <c r="K3155" i="8"/>
  <c r="R3155" i="8" s="1"/>
  <c r="Q3155" i="8"/>
  <c r="K3156" i="8"/>
  <c r="R3156" i="8" s="1"/>
  <c r="Q3156" i="8"/>
  <c r="K3157" i="8"/>
  <c r="R3157" i="8" s="1"/>
  <c r="Q3157" i="8"/>
  <c r="K3158" i="8"/>
  <c r="R3158" i="8" s="1"/>
  <c r="Q3158" i="8"/>
  <c r="K2961" i="8"/>
  <c r="L2961" i="8" s="1"/>
  <c r="K2962" i="8"/>
  <c r="L2962" i="8"/>
  <c r="K2963" i="8"/>
  <c r="L2963" i="8" s="1"/>
  <c r="L2964" i="8" s="1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72" i="8"/>
  <c r="S3072" i="8" s="1"/>
  <c r="Q3072" i="8"/>
  <c r="R3072" i="8"/>
  <c r="K3073" i="8"/>
  <c r="S3073" i="8" s="1"/>
  <c r="Q3073" i="8"/>
  <c r="R3073" i="8"/>
  <c r="K3074" i="8"/>
  <c r="S3074" i="8" s="1"/>
  <c r="Q3074" i="8"/>
  <c r="K3075" i="8"/>
  <c r="S3075" i="8" s="1"/>
  <c r="Q3075" i="8"/>
  <c r="K3076" i="8"/>
  <c r="S3076" i="8" s="1"/>
  <c r="Q3076" i="8"/>
  <c r="R3076" i="8"/>
  <c r="K3077" i="8"/>
  <c r="S3077" i="8" s="1"/>
  <c r="Q3077" i="8"/>
  <c r="R3077" i="8"/>
  <c r="K3078" i="8"/>
  <c r="S3078" i="8" s="1"/>
  <c r="Q3078" i="8"/>
  <c r="K3079" i="8"/>
  <c r="S3079" i="8" s="1"/>
  <c r="Q3079" i="8"/>
  <c r="K3080" i="8"/>
  <c r="S3080" i="8" s="1"/>
  <c r="Q3080" i="8"/>
  <c r="R3080" i="8"/>
  <c r="K3081" i="8"/>
  <c r="S3081" i="8" s="1"/>
  <c r="Q3081" i="8"/>
  <c r="R3081" i="8"/>
  <c r="K3082" i="8"/>
  <c r="S3082" i="8" s="1"/>
  <c r="Q3082" i="8"/>
  <c r="K3083" i="8"/>
  <c r="S3083" i="8" s="1"/>
  <c r="Q3083" i="8"/>
  <c r="K3084" i="8"/>
  <c r="S3084" i="8" s="1"/>
  <c r="Q3084" i="8"/>
  <c r="R3084" i="8"/>
  <c r="K3085" i="8"/>
  <c r="S3085" i="8" s="1"/>
  <c r="Q3085" i="8"/>
  <c r="R3085" i="8"/>
  <c r="K3086" i="8"/>
  <c r="S3086" i="8" s="1"/>
  <c r="Q3086" i="8"/>
  <c r="K3087" i="8"/>
  <c r="S3087" i="8" s="1"/>
  <c r="Q3087" i="8"/>
  <c r="K3088" i="8"/>
  <c r="S3088" i="8" s="1"/>
  <c r="Q3088" i="8"/>
  <c r="R3088" i="8"/>
  <c r="K3089" i="8"/>
  <c r="S3089" i="8" s="1"/>
  <c r="Q3089" i="8"/>
  <c r="R3089" i="8"/>
  <c r="K3090" i="8"/>
  <c r="S3090" i="8" s="1"/>
  <c r="Q3090" i="8"/>
  <c r="K3091" i="8"/>
  <c r="S3091" i="8" s="1"/>
  <c r="Q3091" i="8"/>
  <c r="K3092" i="8"/>
  <c r="S3092" i="8" s="1"/>
  <c r="Q3092" i="8"/>
  <c r="R3092" i="8"/>
  <c r="K3093" i="8"/>
  <c r="S3093" i="8" s="1"/>
  <c r="Q3093" i="8"/>
  <c r="R3093" i="8"/>
  <c r="K3094" i="8"/>
  <c r="S3094" i="8" s="1"/>
  <c r="Q3094" i="8"/>
  <c r="K3095" i="8"/>
  <c r="S3095" i="8" s="1"/>
  <c r="Q3095" i="8"/>
  <c r="K3096" i="8"/>
  <c r="S3096" i="8" s="1"/>
  <c r="Q3096" i="8"/>
  <c r="R3096" i="8"/>
  <c r="K3097" i="8"/>
  <c r="S3097" i="8" s="1"/>
  <c r="Q3097" i="8"/>
  <c r="R3097" i="8"/>
  <c r="K3098" i="8"/>
  <c r="S3098" i="8" s="1"/>
  <c r="Q3098" i="8"/>
  <c r="K3099" i="8"/>
  <c r="S3099" i="8" s="1"/>
  <c r="Q3099" i="8"/>
  <c r="K3100" i="8"/>
  <c r="S3100" i="8" s="1"/>
  <c r="Q3100" i="8"/>
  <c r="R3100" i="8"/>
  <c r="K3101" i="8"/>
  <c r="S3101" i="8" s="1"/>
  <c r="Q3101" i="8"/>
  <c r="R3101" i="8"/>
  <c r="K3102" i="8"/>
  <c r="S3102" i="8" s="1"/>
  <c r="Q3102" i="8"/>
  <c r="K3103" i="8"/>
  <c r="S3103" i="8" s="1"/>
  <c r="Q3103" i="8"/>
  <c r="K3104" i="8"/>
  <c r="S3104" i="8" s="1"/>
  <c r="Q3104" i="8"/>
  <c r="R3104" i="8"/>
  <c r="K3105" i="8"/>
  <c r="S3105" i="8" s="1"/>
  <c r="Q3105" i="8"/>
  <c r="R3105" i="8"/>
  <c r="K3106" i="8"/>
  <c r="S3106" i="8" s="1"/>
  <c r="Q3106" i="8"/>
  <c r="K3107" i="8"/>
  <c r="S3107" i="8" s="1"/>
  <c r="Q3107" i="8"/>
  <c r="K3108" i="8"/>
  <c r="S3108" i="8" s="1"/>
  <c r="Q3108" i="8"/>
  <c r="R3108" i="8"/>
  <c r="K3109" i="8"/>
  <c r="S3109" i="8" s="1"/>
  <c r="Q3109" i="8"/>
  <c r="R3109" i="8"/>
  <c r="K3110" i="8"/>
  <c r="S3110" i="8" s="1"/>
  <c r="Q3110" i="8"/>
  <c r="K3111" i="8"/>
  <c r="S3111" i="8" s="1"/>
  <c r="Q3111" i="8"/>
  <c r="K3112" i="8"/>
  <c r="Q3112" i="8"/>
  <c r="R3112" i="8"/>
  <c r="S3112" i="8"/>
  <c r="K3113" i="8"/>
  <c r="Q3113" i="8"/>
  <c r="R3113" i="8"/>
  <c r="S3113" i="8"/>
  <c r="K3114" i="8"/>
  <c r="Q3114" i="8"/>
  <c r="R3114" i="8"/>
  <c r="S3114" i="8"/>
  <c r="K3115" i="8"/>
  <c r="Q3115" i="8"/>
  <c r="R3115" i="8"/>
  <c r="S3115" i="8"/>
  <c r="K3116" i="8"/>
  <c r="R3116" i="8" s="1"/>
  <c r="Q3116" i="8"/>
  <c r="S3116" i="8"/>
  <c r="K3117" i="8"/>
  <c r="S3117" i="8" s="1"/>
  <c r="Q3117" i="8"/>
  <c r="K3118" i="8"/>
  <c r="S3118" i="8" s="1"/>
  <c r="Q3118" i="8"/>
  <c r="K3119" i="8"/>
  <c r="S3119" i="8" s="1"/>
  <c r="Q3119" i="8"/>
  <c r="K3120" i="8"/>
  <c r="S3120" i="8" s="1"/>
  <c r="Q3120" i="8"/>
  <c r="K3121" i="8"/>
  <c r="S3121" i="8" s="1"/>
  <c r="Q3121" i="8"/>
  <c r="K3122" i="8"/>
  <c r="S3122" i="8" s="1"/>
  <c r="Q3122" i="8"/>
  <c r="K3123" i="8"/>
  <c r="S3123" i="8" s="1"/>
  <c r="Q3123" i="8"/>
  <c r="K3124" i="8"/>
  <c r="S3124" i="8" s="1"/>
  <c r="Q3124" i="8"/>
  <c r="K3125" i="8"/>
  <c r="S3125" i="8" s="1"/>
  <c r="Q3125" i="8"/>
  <c r="K3126" i="8"/>
  <c r="S3126" i="8" s="1"/>
  <c r="Q3126" i="8"/>
  <c r="K3127" i="8"/>
  <c r="S3127" i="8" s="1"/>
  <c r="Q3127" i="8"/>
  <c r="K3128" i="8"/>
  <c r="S3128" i="8" s="1"/>
  <c r="Q3128" i="8"/>
  <c r="K3129" i="8"/>
  <c r="S3129" i="8" s="1"/>
  <c r="Q3129" i="8"/>
  <c r="K3130" i="8"/>
  <c r="S3130" i="8" s="1"/>
  <c r="Q3130" i="8"/>
  <c r="K3131" i="8"/>
  <c r="S3131" i="8" s="1"/>
  <c r="Q3131" i="8"/>
  <c r="K3132" i="8"/>
  <c r="S3132" i="8" s="1"/>
  <c r="Q3132" i="8"/>
  <c r="K3133" i="8"/>
  <c r="S3133" i="8" s="1"/>
  <c r="Q3133" i="8"/>
  <c r="K3134" i="8"/>
  <c r="S3134" i="8" s="1"/>
  <c r="Q3134" i="8"/>
  <c r="K3135" i="8"/>
  <c r="S3135" i="8" s="1"/>
  <c r="Q3135" i="8"/>
  <c r="K3136" i="8"/>
  <c r="S3136" i="8" s="1"/>
  <c r="Q3136" i="8"/>
  <c r="K3137" i="8"/>
  <c r="S3137" i="8" s="1"/>
  <c r="Q3137" i="8"/>
  <c r="K3138" i="8"/>
  <c r="S3138" i="8" s="1"/>
  <c r="Q3138" i="8"/>
  <c r="K3139" i="8"/>
  <c r="S3139" i="8" s="1"/>
  <c r="Q3139" i="8"/>
  <c r="K3140" i="8"/>
  <c r="S3140" i="8" s="1"/>
  <c r="Q3140" i="8"/>
  <c r="K3141" i="8"/>
  <c r="S3141" i="8" s="1"/>
  <c r="Q3141" i="8"/>
  <c r="Q3070" i="8"/>
  <c r="R3070" i="8"/>
  <c r="Q3071" i="8"/>
  <c r="R3071" i="8"/>
  <c r="S3071" i="8"/>
  <c r="K3070" i="8"/>
  <c r="S3070" i="8" s="1"/>
  <c r="K3071" i="8"/>
  <c r="K3056" i="8"/>
  <c r="K3057" i="8"/>
  <c r="K3058" i="8"/>
  <c r="K3059" i="8"/>
  <c r="K3060" i="8"/>
  <c r="K3061" i="8"/>
  <c r="K3062" i="8"/>
  <c r="K3063" i="8"/>
  <c r="K3064" i="8"/>
  <c r="K3065" i="8"/>
  <c r="R3065" i="8" s="1"/>
  <c r="K3066" i="8"/>
  <c r="K3067" i="8"/>
  <c r="K3068" i="8"/>
  <c r="R3068" i="8" s="1"/>
  <c r="K3069" i="8"/>
  <c r="Q3056" i="8"/>
  <c r="R3056" i="8"/>
  <c r="S3056" i="8"/>
  <c r="Q3057" i="8"/>
  <c r="R3057" i="8"/>
  <c r="S3057" i="8"/>
  <c r="Q3058" i="8"/>
  <c r="R3058" i="8"/>
  <c r="S3058" i="8"/>
  <c r="Q3059" i="8"/>
  <c r="R3059" i="8"/>
  <c r="S3059" i="8"/>
  <c r="Q3060" i="8"/>
  <c r="R3060" i="8"/>
  <c r="S3060" i="8"/>
  <c r="Q3061" i="8"/>
  <c r="R3061" i="8"/>
  <c r="S3061" i="8"/>
  <c r="Q3062" i="8"/>
  <c r="R3062" i="8"/>
  <c r="S3062" i="8"/>
  <c r="Q3063" i="8"/>
  <c r="R3063" i="8"/>
  <c r="S3063" i="8"/>
  <c r="Q3064" i="8"/>
  <c r="R3064" i="8"/>
  <c r="S3064" i="8"/>
  <c r="Q3065" i="8"/>
  <c r="S3065" i="8"/>
  <c r="Q3066" i="8"/>
  <c r="R3066" i="8"/>
  <c r="S3066" i="8"/>
  <c r="Q3067" i="8"/>
  <c r="R3067" i="8"/>
  <c r="S3067" i="8"/>
  <c r="Q3068" i="8"/>
  <c r="S3068" i="8"/>
  <c r="Q3069" i="8"/>
  <c r="R3069" i="8"/>
  <c r="S3069" i="8"/>
  <c r="M3057" i="8"/>
  <c r="M3058" i="8" s="1"/>
  <c r="M3059" i="8" s="1"/>
  <c r="M3060" i="8" s="1"/>
  <c r="M3061" i="8" s="1"/>
  <c r="M3062" i="8" s="1"/>
  <c r="M3063" i="8" s="1"/>
  <c r="M3064" i="8" s="1"/>
  <c r="M3065" i="8" s="1"/>
  <c r="M3066" i="8" s="1"/>
  <c r="M3067" i="8" s="1"/>
  <c r="M3068" i="8" s="1"/>
  <c r="M3069" i="8" s="1"/>
  <c r="M3056" i="8"/>
  <c r="N2942" i="8"/>
  <c r="N2943" i="8" s="1"/>
  <c r="N2944" i="8" s="1"/>
  <c r="N2945" i="8" s="1"/>
  <c r="N2946" i="8" s="1"/>
  <c r="N2947" i="8" s="1"/>
  <c r="N2948" i="8" s="1"/>
  <c r="N2949" i="8" s="1"/>
  <c r="N2950" i="8" s="1"/>
  <c r="N2951" i="8" s="1"/>
  <c r="N2952" i="8" s="1"/>
  <c r="N2953" i="8" s="1"/>
  <c r="N2954" i="8" s="1"/>
  <c r="N2955" i="8" s="1"/>
  <c r="N2956" i="8" s="1"/>
  <c r="N2957" i="8" s="1"/>
  <c r="N2958" i="8" s="1"/>
  <c r="N2959" i="8" s="1"/>
  <c r="N2960" i="8" s="1"/>
  <c r="N2961" i="8" s="1"/>
  <c r="N2962" i="8" s="1"/>
  <c r="N2963" i="8" s="1"/>
  <c r="N2964" i="8" s="1"/>
  <c r="N2965" i="8" s="1"/>
  <c r="N2966" i="8" s="1"/>
  <c r="N2967" i="8" s="1"/>
  <c r="N2968" i="8" s="1"/>
  <c r="N2969" i="8" s="1"/>
  <c r="N2970" i="8" s="1"/>
  <c r="N2971" i="8" s="1"/>
  <c r="N2972" i="8" s="1"/>
  <c r="N2973" i="8" s="1"/>
  <c r="N2974" i="8" s="1"/>
  <c r="N2975" i="8" s="1"/>
  <c r="N2976" i="8" s="1"/>
  <c r="N2977" i="8" s="1"/>
  <c r="N2978" i="8" s="1"/>
  <c r="N2979" i="8" s="1"/>
  <c r="N2980" i="8" s="1"/>
  <c r="N2981" i="8" s="1"/>
  <c r="N2982" i="8" s="1"/>
  <c r="N2983" i="8" s="1"/>
  <c r="N2984" i="8" s="1"/>
  <c r="N2985" i="8" s="1"/>
  <c r="N2986" i="8" s="1"/>
  <c r="N2987" i="8" s="1"/>
  <c r="N2988" i="8" s="1"/>
  <c r="N2989" i="8" s="1"/>
  <c r="N2990" i="8" s="1"/>
  <c r="N2991" i="8" s="1"/>
  <c r="N2992" i="8" s="1"/>
  <c r="N2993" i="8" s="1"/>
  <c r="N2994" i="8" s="1"/>
  <c r="N2995" i="8" s="1"/>
  <c r="N2996" i="8" s="1"/>
  <c r="N2997" i="8" s="1"/>
  <c r="N2998" i="8" s="1"/>
  <c r="N2999" i="8" s="1"/>
  <c r="N3000" i="8" s="1"/>
  <c r="N3001" i="8" s="1"/>
  <c r="N3002" i="8" s="1"/>
  <c r="N3003" i="8" s="1"/>
  <c r="N3004" i="8" s="1"/>
  <c r="N3005" i="8" s="1"/>
  <c r="N3006" i="8" s="1"/>
  <c r="N3007" i="8" s="1"/>
  <c r="N3008" i="8" s="1"/>
  <c r="N3009" i="8" s="1"/>
  <c r="N3010" i="8" s="1"/>
  <c r="N3011" i="8" s="1"/>
  <c r="N3012" i="8" s="1"/>
  <c r="N3013" i="8" s="1"/>
  <c r="N3014" i="8" s="1"/>
  <c r="N3015" i="8" s="1"/>
  <c r="N3016" i="8" s="1"/>
  <c r="N3017" i="8" s="1"/>
  <c r="N3018" i="8" s="1"/>
  <c r="N3019" i="8" s="1"/>
  <c r="N3020" i="8" s="1"/>
  <c r="N3021" i="8" s="1"/>
  <c r="N3022" i="8" s="1"/>
  <c r="N3023" i="8" s="1"/>
  <c r="N3024" i="8" s="1"/>
  <c r="N3025" i="8" s="1"/>
  <c r="N3026" i="8" s="1"/>
  <c r="N3027" i="8" s="1"/>
  <c r="N3028" i="8" s="1"/>
  <c r="N3029" i="8" s="1"/>
  <c r="N3030" i="8" s="1"/>
  <c r="N3031" i="8" s="1"/>
  <c r="N3032" i="8" s="1"/>
  <c r="N3033" i="8" s="1"/>
  <c r="N3034" i="8" s="1"/>
  <c r="N3035" i="8" s="1"/>
  <c r="N3036" i="8" s="1"/>
  <c r="N3037" i="8" s="1"/>
  <c r="N3038" i="8" s="1"/>
  <c r="N3039" i="8" s="1"/>
  <c r="N3040" i="8" s="1"/>
  <c r="N3041" i="8" s="1"/>
  <c r="N3042" i="8" s="1"/>
  <c r="N3043" i="8" s="1"/>
  <c r="N3044" i="8" s="1"/>
  <c r="N3045" i="8" s="1"/>
  <c r="N3046" i="8" s="1"/>
  <c r="N3047" i="8" s="1"/>
  <c r="N3048" i="8" s="1"/>
  <c r="N3049" i="8" s="1"/>
  <c r="N3050" i="8" s="1"/>
  <c r="N3051" i="8" s="1"/>
  <c r="N3052" i="8" s="1"/>
  <c r="N3053" i="8" s="1"/>
  <c r="N3054" i="8" s="1"/>
  <c r="N3055" i="8" s="1"/>
  <c r="K2943" i="8"/>
  <c r="Q2943" i="8"/>
  <c r="R2943" i="8"/>
  <c r="K2944" i="8"/>
  <c r="Q2944" i="8"/>
  <c r="R2944" i="8"/>
  <c r="K2945" i="8"/>
  <c r="Q2945" i="8"/>
  <c r="K2946" i="8"/>
  <c r="Q2946" i="8"/>
  <c r="K2947" i="8"/>
  <c r="Q2947" i="8"/>
  <c r="K2948" i="8"/>
  <c r="Q2948" i="8"/>
  <c r="K2949" i="8"/>
  <c r="Q2949" i="8"/>
  <c r="K2950" i="8"/>
  <c r="Q2950" i="8"/>
  <c r="K2951" i="8"/>
  <c r="Q2951" i="8"/>
  <c r="K2952" i="8"/>
  <c r="Q2952" i="8"/>
  <c r="K2953" i="8"/>
  <c r="Q2953" i="8"/>
  <c r="K2954" i="8"/>
  <c r="Q2954" i="8"/>
  <c r="K2955" i="8"/>
  <c r="Q2955" i="8"/>
  <c r="K2956" i="8"/>
  <c r="Q2956" i="8"/>
  <c r="K2957" i="8"/>
  <c r="Q2957" i="8"/>
  <c r="K2958" i="8"/>
  <c r="Q2958" i="8"/>
  <c r="K2959" i="8"/>
  <c r="Q2959" i="8"/>
  <c r="K2960" i="8"/>
  <c r="Q2960" i="8"/>
  <c r="Q2961" i="8"/>
  <c r="Q2962" i="8"/>
  <c r="Q2963" i="8"/>
  <c r="Q2964" i="8"/>
  <c r="Q2965" i="8"/>
  <c r="Q2966" i="8"/>
  <c r="R2966" i="8"/>
  <c r="Q2967" i="8"/>
  <c r="R2967" i="8"/>
  <c r="R2968" i="8"/>
  <c r="Q2968" i="8"/>
  <c r="Q2969" i="8"/>
  <c r="Q2970" i="8"/>
  <c r="R2971" i="8"/>
  <c r="Q2971" i="8"/>
  <c r="S2972" i="8"/>
  <c r="Q2972" i="8"/>
  <c r="Q2973" i="8"/>
  <c r="Q2974" i="8"/>
  <c r="R2975" i="8"/>
  <c r="Q2975" i="8"/>
  <c r="S2976" i="8"/>
  <c r="Q2976" i="8"/>
  <c r="R2976" i="8"/>
  <c r="R2977" i="8"/>
  <c r="Q2977" i="8"/>
  <c r="Q2978" i="8"/>
  <c r="Q2979" i="8"/>
  <c r="R2980" i="8"/>
  <c r="Q2980" i="8"/>
  <c r="Q2981" i="8"/>
  <c r="Q2982" i="8"/>
  <c r="R2982" i="8"/>
  <c r="Q2983" i="8"/>
  <c r="S2984" i="8"/>
  <c r="Q2984" i="8"/>
  <c r="Q2985" i="8"/>
  <c r="R2985" i="8"/>
  <c r="Q2986" i="8"/>
  <c r="R2986" i="8"/>
  <c r="Q2987" i="8"/>
  <c r="Q2988" i="8"/>
  <c r="R2988" i="8"/>
  <c r="S2988" i="8"/>
  <c r="R2989" i="8"/>
  <c r="Q2989" i="8"/>
  <c r="Q2990" i="8"/>
  <c r="Q2991" i="8"/>
  <c r="S2992" i="8"/>
  <c r="Q2992" i="8"/>
  <c r="R2992" i="8"/>
  <c r="Q2993" i="8"/>
  <c r="Q2994" i="8"/>
  <c r="Q2995" i="8"/>
  <c r="Q2996" i="8"/>
  <c r="R2996" i="8"/>
  <c r="S2996" i="8"/>
  <c r="R2997" i="8"/>
  <c r="Q2997" i="8"/>
  <c r="Q2998" i="8"/>
  <c r="Q2999" i="8"/>
  <c r="Q3000" i="8"/>
  <c r="R3000" i="8"/>
  <c r="S3000" i="8"/>
  <c r="Q3001" i="8"/>
  <c r="Q3002" i="8"/>
  <c r="Q3003" i="8"/>
  <c r="S3004" i="8"/>
  <c r="Q3004" i="8"/>
  <c r="R3005" i="8"/>
  <c r="Q3005" i="8"/>
  <c r="Q3006" i="8"/>
  <c r="Q3007" i="8"/>
  <c r="S3008" i="8"/>
  <c r="Q3008" i="8"/>
  <c r="R3008" i="8"/>
  <c r="Q3009" i="8"/>
  <c r="Q3010" i="8"/>
  <c r="Q3011" i="8"/>
  <c r="S3012" i="8"/>
  <c r="Q3012" i="8"/>
  <c r="Q3013" i="8"/>
  <c r="Q3014" i="8"/>
  <c r="Q3015" i="8"/>
  <c r="S3016" i="8"/>
  <c r="Q3016" i="8"/>
  <c r="R3016" i="8"/>
  <c r="R3017" i="8"/>
  <c r="Q3017" i="8"/>
  <c r="Q3018" i="8"/>
  <c r="Q3019" i="8"/>
  <c r="S3020" i="8"/>
  <c r="Q3020" i="8"/>
  <c r="R3021" i="8"/>
  <c r="Q3021" i="8"/>
  <c r="R3022" i="8"/>
  <c r="Q3022" i="8"/>
  <c r="Q3023" i="8"/>
  <c r="S3024" i="8"/>
  <c r="Q3024" i="8"/>
  <c r="R3024" i="8"/>
  <c r="Q3025" i="8"/>
  <c r="Q3026" i="8"/>
  <c r="S3027" i="8"/>
  <c r="Q3027" i="8"/>
  <c r="S3028" i="8"/>
  <c r="Q3028" i="8"/>
  <c r="Q3029" i="8"/>
  <c r="R3029" i="8"/>
  <c r="S3029" i="8"/>
  <c r="R3030" i="8"/>
  <c r="Q3030" i="8"/>
  <c r="S3030" i="8"/>
  <c r="Q3031" i="8"/>
  <c r="R3031" i="8"/>
  <c r="S3031" i="8"/>
  <c r="Q3032" i="8"/>
  <c r="R3032" i="8"/>
  <c r="S3032" i="8"/>
  <c r="R3033" i="8"/>
  <c r="Q3033" i="8"/>
  <c r="S3033" i="8"/>
  <c r="Q3034" i="8"/>
  <c r="R3034" i="8"/>
  <c r="S3034" i="8"/>
  <c r="S3035" i="8"/>
  <c r="Q3035" i="8"/>
  <c r="S3036" i="8"/>
  <c r="Q3036" i="8"/>
  <c r="R3037" i="8"/>
  <c r="Q3037" i="8"/>
  <c r="S3038" i="8"/>
  <c r="Q3038" i="8"/>
  <c r="R3038" i="8"/>
  <c r="R3039" i="8"/>
  <c r="Q3039" i="8"/>
  <c r="S3039" i="8"/>
  <c r="Q3040" i="8"/>
  <c r="R3040" i="8"/>
  <c r="S3040" i="8"/>
  <c r="R3041" i="8"/>
  <c r="Q3041" i="8"/>
  <c r="S3041" i="8"/>
  <c r="R3042" i="8"/>
  <c r="Q3042" i="8"/>
  <c r="R3043" i="8"/>
  <c r="Q3043" i="8"/>
  <c r="S3043" i="8"/>
  <c r="S3044" i="8"/>
  <c r="Q3044" i="8"/>
  <c r="R3045" i="8"/>
  <c r="Q3045" i="8"/>
  <c r="S3046" i="8"/>
  <c r="Q3046" i="8"/>
  <c r="R3046" i="8"/>
  <c r="R3047" i="8"/>
  <c r="Q3047" i="8"/>
  <c r="S3047" i="8"/>
  <c r="Q3048" i="8"/>
  <c r="R3048" i="8"/>
  <c r="S3048" i="8"/>
  <c r="Q3049" i="8"/>
  <c r="R3049" i="8"/>
  <c r="S3049" i="8"/>
  <c r="K3050" i="8"/>
  <c r="Q3050" i="8"/>
  <c r="R3050" i="8"/>
  <c r="S3050" i="8"/>
  <c r="K3051" i="8"/>
  <c r="R3051" i="8" s="1"/>
  <c r="Q3051" i="8"/>
  <c r="S3051" i="8"/>
  <c r="K3052" i="8"/>
  <c r="R3052" i="8" s="1"/>
  <c r="Q3052" i="8"/>
  <c r="K3053" i="8"/>
  <c r="R3053" i="8" s="1"/>
  <c r="Q3053" i="8"/>
  <c r="K3054" i="8"/>
  <c r="R3054" i="8" s="1"/>
  <c r="Q3054" i="8"/>
  <c r="K3055" i="8"/>
  <c r="R3055" i="8" s="1"/>
  <c r="Q3055" i="8"/>
  <c r="Q2941" i="8"/>
  <c r="R2941" i="8"/>
  <c r="Q2942" i="8"/>
  <c r="S2942" i="8"/>
  <c r="K2941" i="8"/>
  <c r="S2941" i="8" s="1"/>
  <c r="L2941" i="8"/>
  <c r="L2942" i="8" s="1"/>
  <c r="K2942" i="8"/>
  <c r="R2942" i="8" s="1"/>
  <c r="M2806" i="8"/>
  <c r="M2807" i="8" s="1"/>
  <c r="M2808" i="8" s="1"/>
  <c r="M2809" i="8" s="1"/>
  <c r="M2810" i="8" s="1"/>
  <c r="M2811" i="8" s="1"/>
  <c r="M2812" i="8" s="1"/>
  <c r="M2813" i="8" s="1"/>
  <c r="M2814" i="8" s="1"/>
  <c r="M2815" i="8" s="1"/>
  <c r="M2816" i="8" s="1"/>
  <c r="M2817" i="8" s="1"/>
  <c r="M2818" i="8" s="1"/>
  <c r="M2819" i="8" s="1"/>
  <c r="M2820" i="8" s="1"/>
  <c r="M2821" i="8" s="1"/>
  <c r="M2822" i="8" s="1"/>
  <c r="M2823" i="8" s="1"/>
  <c r="M2824" i="8" s="1"/>
  <c r="M2825" i="8" s="1"/>
  <c r="M2826" i="8" s="1"/>
  <c r="M2827" i="8" s="1"/>
  <c r="M2828" i="8" s="1"/>
  <c r="M2829" i="8" s="1"/>
  <c r="M2830" i="8" s="1"/>
  <c r="M2831" i="8" s="1"/>
  <c r="M2832" i="8" s="1"/>
  <c r="M2833" i="8" s="1"/>
  <c r="M2834" i="8" s="1"/>
  <c r="M2835" i="8" s="1"/>
  <c r="M2836" i="8" s="1"/>
  <c r="M2837" i="8" s="1"/>
  <c r="M2838" i="8" s="1"/>
  <c r="M2839" i="8" s="1"/>
  <c r="M2840" i="8" s="1"/>
  <c r="M2841" i="8" s="1"/>
  <c r="M2842" i="8" s="1"/>
  <c r="M2843" i="8" s="1"/>
  <c r="M2844" i="8" s="1"/>
  <c r="M2845" i="8" s="1"/>
  <c r="M2846" i="8" s="1"/>
  <c r="M2847" i="8" s="1"/>
  <c r="M2848" i="8" s="1"/>
  <c r="M2849" i="8" s="1"/>
  <c r="M2850" i="8" s="1"/>
  <c r="M2851" i="8" s="1"/>
  <c r="M2852" i="8" s="1"/>
  <c r="M2853" i="8" s="1"/>
  <c r="M2854" i="8" s="1"/>
  <c r="M2855" i="8" s="1"/>
  <c r="M2856" i="8" s="1"/>
  <c r="M2857" i="8" s="1"/>
  <c r="M2858" i="8" s="1"/>
  <c r="M2859" i="8" s="1"/>
  <c r="M2860" i="8" s="1"/>
  <c r="M2861" i="8" s="1"/>
  <c r="M2862" i="8" s="1"/>
  <c r="M2863" i="8" s="1"/>
  <c r="M2864" i="8" s="1"/>
  <c r="M2865" i="8" s="1"/>
  <c r="M2866" i="8" s="1"/>
  <c r="M2867" i="8" s="1"/>
  <c r="M2868" i="8" s="1"/>
  <c r="M2869" i="8" s="1"/>
  <c r="M2870" i="8" s="1"/>
  <c r="M2871" i="8" s="1"/>
  <c r="M2872" i="8" s="1"/>
  <c r="M2873" i="8" s="1"/>
  <c r="M2874" i="8" s="1"/>
  <c r="M2875" i="8" s="1"/>
  <c r="M2876" i="8" s="1"/>
  <c r="M2877" i="8" s="1"/>
  <c r="M2878" i="8" s="1"/>
  <c r="M2879" i="8" s="1"/>
  <c r="M2880" i="8" s="1"/>
  <c r="M2881" i="8" s="1"/>
  <c r="M2882" i="8" s="1"/>
  <c r="M2883" i="8" s="1"/>
  <c r="M2884" i="8" s="1"/>
  <c r="M2885" i="8" s="1"/>
  <c r="M2886" i="8" s="1"/>
  <c r="M2887" i="8" s="1"/>
  <c r="M2888" i="8" s="1"/>
  <c r="M2889" i="8" s="1"/>
  <c r="M2890" i="8" s="1"/>
  <c r="M2891" i="8" s="1"/>
  <c r="M2892" i="8" s="1"/>
  <c r="M2893" i="8" s="1"/>
  <c r="M2894" i="8" s="1"/>
  <c r="M2895" i="8" s="1"/>
  <c r="M2896" i="8" s="1"/>
  <c r="M2897" i="8" s="1"/>
  <c r="M2898" i="8" s="1"/>
  <c r="M2899" i="8" s="1"/>
  <c r="M2900" i="8" s="1"/>
  <c r="M2901" i="8" s="1"/>
  <c r="M2902" i="8" s="1"/>
  <c r="M2903" i="8" s="1"/>
  <c r="M2904" i="8" s="1"/>
  <c r="M2905" i="8" s="1"/>
  <c r="M2906" i="8" s="1"/>
  <c r="M2907" i="8" s="1"/>
  <c r="M2908" i="8" s="1"/>
  <c r="M2909" i="8" s="1"/>
  <c r="M2910" i="8" s="1"/>
  <c r="M2911" i="8" s="1"/>
  <c r="M2912" i="8" s="1"/>
  <c r="M2913" i="8" s="1"/>
  <c r="M2914" i="8" s="1"/>
  <c r="M2915" i="8" s="1"/>
  <c r="M2916" i="8" s="1"/>
  <c r="M2917" i="8" s="1"/>
  <c r="M2918" i="8" s="1"/>
  <c r="M2919" i="8" s="1"/>
  <c r="M2920" i="8" s="1"/>
  <c r="M2921" i="8" s="1"/>
  <c r="M2922" i="8" s="1"/>
  <c r="M2923" i="8" s="1"/>
  <c r="M2924" i="8" s="1"/>
  <c r="M2925" i="8" s="1"/>
  <c r="M2926" i="8" s="1"/>
  <c r="M2927" i="8" s="1"/>
  <c r="M2928" i="8" s="1"/>
  <c r="M2929" i="8" s="1"/>
  <c r="M2930" i="8" s="1"/>
  <c r="M2931" i="8" s="1"/>
  <c r="M2932" i="8" s="1"/>
  <c r="M2933" i="8" s="1"/>
  <c r="M2934" i="8" s="1"/>
  <c r="M2935" i="8" s="1"/>
  <c r="M2936" i="8" s="1"/>
  <c r="M2937" i="8" s="1"/>
  <c r="M2938" i="8" s="1"/>
  <c r="M2939" i="8" s="1"/>
  <c r="M2940" i="8" s="1"/>
  <c r="M2805" i="8"/>
  <c r="A7" i="10" a="1"/>
  <c r="A7" i="10" s="1"/>
  <c r="S3158" i="8" l="1"/>
  <c r="S3157" i="8"/>
  <c r="S3156" i="8"/>
  <c r="S3155" i="8"/>
  <c r="S3153" i="8"/>
  <c r="S3152" i="8"/>
  <c r="S3151" i="8"/>
  <c r="S3150" i="8"/>
  <c r="S3149" i="8"/>
  <c r="S3148" i="8"/>
  <c r="S3147" i="8"/>
  <c r="S3146" i="8"/>
  <c r="S3154" i="8"/>
  <c r="R3141" i="8"/>
  <c r="R3140" i="8"/>
  <c r="R3139" i="8"/>
  <c r="R3138" i="8"/>
  <c r="R3137" i="8"/>
  <c r="R3136" i="8"/>
  <c r="R3135" i="8"/>
  <c r="R3134" i="8"/>
  <c r="R3133" i="8"/>
  <c r="R3132" i="8"/>
  <c r="R3131" i="8"/>
  <c r="R3130" i="8"/>
  <c r="R3129" i="8"/>
  <c r="R3128" i="8"/>
  <c r="R3127" i="8"/>
  <c r="R3126" i="8"/>
  <c r="R3125" i="8"/>
  <c r="R3124" i="8"/>
  <c r="R3123" i="8"/>
  <c r="R3122" i="8"/>
  <c r="R3121" i="8"/>
  <c r="R3120" i="8"/>
  <c r="R3119" i="8"/>
  <c r="R3118" i="8"/>
  <c r="R3117" i="8"/>
  <c r="L2965" i="8"/>
  <c r="L2966" i="8" s="1"/>
  <c r="L2967" i="8" s="1"/>
  <c r="L2968" i="8" s="1"/>
  <c r="L2969" i="8" s="1"/>
  <c r="L2970" i="8" s="1"/>
  <c r="L2971" i="8" s="1"/>
  <c r="L2972" i="8" s="1"/>
  <c r="L2973" i="8" s="1"/>
  <c r="L2974" i="8" s="1"/>
  <c r="L2975" i="8" s="1"/>
  <c r="L2976" i="8" s="1"/>
  <c r="L2977" i="8" s="1"/>
  <c r="L2978" i="8" s="1"/>
  <c r="L2979" i="8" s="1"/>
  <c r="L2980" i="8" s="1"/>
  <c r="L2981" i="8" s="1"/>
  <c r="L2982" i="8" s="1"/>
  <c r="L2983" i="8" s="1"/>
  <c r="L2984" i="8" s="1"/>
  <c r="L2985" i="8" s="1"/>
  <c r="L2986" i="8" s="1"/>
  <c r="L2987" i="8" s="1"/>
  <c r="L2988" i="8" s="1"/>
  <c r="L2989" i="8" s="1"/>
  <c r="L2990" i="8" s="1"/>
  <c r="L2991" i="8" s="1"/>
  <c r="L2992" i="8" s="1"/>
  <c r="L2993" i="8" s="1"/>
  <c r="L2994" i="8" s="1"/>
  <c r="L2995" i="8" s="1"/>
  <c r="L2996" i="8" s="1"/>
  <c r="L2997" i="8" s="1"/>
  <c r="L2998" i="8" s="1"/>
  <c r="L2999" i="8" s="1"/>
  <c r="L3000" i="8" s="1"/>
  <c r="L3001" i="8" s="1"/>
  <c r="L3002" i="8" s="1"/>
  <c r="L3003" i="8" s="1"/>
  <c r="L3004" i="8" s="1"/>
  <c r="L3005" i="8" s="1"/>
  <c r="L3006" i="8" s="1"/>
  <c r="L3007" i="8" s="1"/>
  <c r="L3008" i="8" s="1"/>
  <c r="L3009" i="8" s="1"/>
  <c r="L3010" i="8" s="1"/>
  <c r="L3011" i="8" s="1"/>
  <c r="L3012" i="8" s="1"/>
  <c r="L3013" i="8" s="1"/>
  <c r="L3014" i="8" s="1"/>
  <c r="L3015" i="8" s="1"/>
  <c r="L3016" i="8" s="1"/>
  <c r="L3017" i="8" s="1"/>
  <c r="L3018" i="8" s="1"/>
  <c r="L3019" i="8" s="1"/>
  <c r="L3020" i="8" s="1"/>
  <c r="L3021" i="8" s="1"/>
  <c r="L3022" i="8" s="1"/>
  <c r="L3023" i="8" s="1"/>
  <c r="L3024" i="8" s="1"/>
  <c r="L3025" i="8" s="1"/>
  <c r="L3026" i="8" s="1"/>
  <c r="L3027" i="8" s="1"/>
  <c r="L3028" i="8" s="1"/>
  <c r="L3029" i="8" s="1"/>
  <c r="L3030" i="8" s="1"/>
  <c r="L3031" i="8" s="1"/>
  <c r="L3032" i="8" s="1"/>
  <c r="L3033" i="8" s="1"/>
  <c r="L3034" i="8" s="1"/>
  <c r="L3035" i="8" s="1"/>
  <c r="L3036" i="8" s="1"/>
  <c r="L3037" i="8" s="1"/>
  <c r="L3038" i="8" s="1"/>
  <c r="L3039" i="8" s="1"/>
  <c r="L3040" i="8" s="1"/>
  <c r="L3041" i="8" s="1"/>
  <c r="L3042" i="8" s="1"/>
  <c r="L3043" i="8" s="1"/>
  <c r="L3044" i="8" s="1"/>
  <c r="L3045" i="8" s="1"/>
  <c r="L3046" i="8" s="1"/>
  <c r="L3047" i="8" s="1"/>
  <c r="L3048" i="8" s="1"/>
  <c r="L3049" i="8" s="1"/>
  <c r="R3110" i="8"/>
  <c r="R3106" i="8"/>
  <c r="R3102" i="8"/>
  <c r="R3098" i="8"/>
  <c r="R3094" i="8"/>
  <c r="R3090" i="8"/>
  <c r="R3086" i="8"/>
  <c r="R3082" i="8"/>
  <c r="R3078" i="8"/>
  <c r="R3074" i="8"/>
  <c r="R3111" i="8"/>
  <c r="R3107" i="8"/>
  <c r="R3103" i="8"/>
  <c r="R3099" i="8"/>
  <c r="R3095" i="8"/>
  <c r="R3091" i="8"/>
  <c r="R3087" i="8"/>
  <c r="R3083" i="8"/>
  <c r="R3079" i="8"/>
  <c r="R3075" i="8"/>
  <c r="S3054" i="8"/>
  <c r="R3020" i="8"/>
  <c r="R3012" i="8"/>
  <c r="R3004" i="8"/>
  <c r="S3055" i="8"/>
  <c r="S3045" i="8"/>
  <c r="R3044" i="8"/>
  <c r="S3037" i="8"/>
  <c r="R3036" i="8"/>
  <c r="R3035" i="8"/>
  <c r="R2984" i="8"/>
  <c r="R2972" i="8"/>
  <c r="S3052" i="8"/>
  <c r="S3042" i="8"/>
  <c r="S2980" i="8"/>
  <c r="S2968" i="8"/>
  <c r="N2941" i="8"/>
  <c r="S3053" i="8"/>
  <c r="S3025" i="8"/>
  <c r="S3013" i="8"/>
  <c r="S3001" i="8"/>
  <c r="S2993" i="8"/>
  <c r="S2973" i="8"/>
  <c r="S3026" i="8"/>
  <c r="S3015" i="8"/>
  <c r="R3015" i="8"/>
  <c r="S3014" i="8"/>
  <c r="S3010" i="8"/>
  <c r="S3007" i="8"/>
  <c r="R3007" i="8"/>
  <c r="S3006" i="8"/>
  <c r="S3003" i="8"/>
  <c r="R3003" i="8"/>
  <c r="S3002" i="8"/>
  <c r="S2999" i="8"/>
  <c r="R2999" i="8"/>
  <c r="S2998" i="8"/>
  <c r="S2995" i="8"/>
  <c r="R2995" i="8"/>
  <c r="S2994" i="8"/>
  <c r="S2981" i="8"/>
  <c r="S2978" i="8"/>
  <c r="S2974" i="8"/>
  <c r="S2970" i="8"/>
  <c r="S2965" i="8"/>
  <c r="R2965" i="8"/>
  <c r="S2963" i="8"/>
  <c r="R2963" i="8"/>
  <c r="S2961" i="8"/>
  <c r="R2961" i="8"/>
  <c r="S2959" i="8"/>
  <c r="R2959" i="8"/>
  <c r="S2957" i="8"/>
  <c r="R2957" i="8"/>
  <c r="S2955" i="8"/>
  <c r="R2955" i="8"/>
  <c r="S2953" i="8"/>
  <c r="R2953" i="8"/>
  <c r="S2951" i="8"/>
  <c r="R2951" i="8"/>
  <c r="S2949" i="8"/>
  <c r="R2949" i="8"/>
  <c r="S2947" i="8"/>
  <c r="R2947" i="8"/>
  <c r="S2945" i="8"/>
  <c r="L51" i="10" s="1" a="1"/>
  <c r="L51" i="10" s="1"/>
  <c r="R2945" i="8"/>
  <c r="S3009" i="8"/>
  <c r="S2990" i="8"/>
  <c r="S2969" i="8"/>
  <c r="S3023" i="8"/>
  <c r="R3023" i="8"/>
  <c r="S3018" i="8"/>
  <c r="R3028" i="8"/>
  <c r="R3026" i="8"/>
  <c r="R3025" i="8"/>
  <c r="R3018" i="8"/>
  <c r="R3014" i="8"/>
  <c r="R3013" i="8"/>
  <c r="R3010" i="8"/>
  <c r="R3009" i="8"/>
  <c r="R3006" i="8"/>
  <c r="R3002" i="8"/>
  <c r="R3001" i="8"/>
  <c r="R2998" i="8"/>
  <c r="R2994" i="8"/>
  <c r="R2993" i="8"/>
  <c r="R2990" i="8"/>
  <c r="S2985" i="8"/>
  <c r="S2982" i="8"/>
  <c r="R2973" i="8"/>
  <c r="R2969" i="8"/>
  <c r="S3021" i="8"/>
  <c r="S3017" i="8"/>
  <c r="S3005" i="8"/>
  <c r="S2997" i="8"/>
  <c r="S2977" i="8"/>
  <c r="R3027" i="8"/>
  <c r="S3022" i="8"/>
  <c r="S3019" i="8"/>
  <c r="R3019" i="8"/>
  <c r="S3011" i="8"/>
  <c r="R3011" i="8"/>
  <c r="S2989" i="8"/>
  <c r="S2986" i="8"/>
  <c r="R2981" i="8"/>
  <c r="R2978" i="8"/>
  <c r="R2974" i="8"/>
  <c r="R2970" i="8"/>
  <c r="S2966" i="8"/>
  <c r="S2964" i="8"/>
  <c r="R2964" i="8"/>
  <c r="S2962" i="8"/>
  <c r="R2962" i="8"/>
  <c r="S2960" i="8"/>
  <c r="R2960" i="8"/>
  <c r="S2958" i="8"/>
  <c r="R2958" i="8"/>
  <c r="S2956" i="8"/>
  <c r="R2956" i="8"/>
  <c r="S2954" i="8"/>
  <c r="R2954" i="8"/>
  <c r="S2952" i="8"/>
  <c r="R2952" i="8"/>
  <c r="S2950" i="8"/>
  <c r="R2950" i="8"/>
  <c r="S2948" i="8"/>
  <c r="R2948" i="8"/>
  <c r="S2946" i="8"/>
  <c r="R2946" i="8"/>
  <c r="S2991" i="8"/>
  <c r="S2987" i="8"/>
  <c r="S2983" i="8"/>
  <c r="S2979" i="8"/>
  <c r="S2975" i="8"/>
  <c r="S2971" i="8"/>
  <c r="S2967" i="8"/>
  <c r="R2991" i="8"/>
  <c r="R2987" i="8"/>
  <c r="R2983" i="8"/>
  <c r="R2979" i="8"/>
  <c r="L2943" i="8"/>
  <c r="L2944" i="8" s="1"/>
  <c r="L2945" i="8" s="1"/>
  <c r="L2946" i="8" s="1"/>
  <c r="L2947" i="8" s="1"/>
  <c r="L2948" i="8" s="1"/>
  <c r="L2949" i="8" s="1"/>
  <c r="L2950" i="8" s="1"/>
  <c r="L2951" i="8" s="1"/>
  <c r="L2952" i="8" s="1"/>
  <c r="L2953" i="8" s="1"/>
  <c r="L2954" i="8" s="1"/>
  <c r="L2955" i="8" s="1"/>
  <c r="L2956" i="8" s="1"/>
  <c r="L2957" i="8" s="1"/>
  <c r="L2958" i="8" s="1"/>
  <c r="L2959" i="8" s="1"/>
  <c r="L2960" i="8" s="1"/>
  <c r="S2944" i="8"/>
  <c r="S2943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800" i="8"/>
  <c r="S2806" i="8"/>
  <c r="Q2806" i="8"/>
  <c r="S2807" i="8"/>
  <c r="Q2807" i="8"/>
  <c r="R2807" i="8"/>
  <c r="R2808" i="8"/>
  <c r="Q2808" i="8"/>
  <c r="S2808" i="8"/>
  <c r="Q2809" i="8"/>
  <c r="R2809" i="8"/>
  <c r="S2809" i="8"/>
  <c r="Q2810" i="8"/>
  <c r="S2810" i="8"/>
  <c r="S2811" i="8"/>
  <c r="Q2811" i="8"/>
  <c r="R2812" i="8"/>
  <c r="Q2812" i="8"/>
  <c r="R2813" i="8"/>
  <c r="Q2813" i="8"/>
  <c r="S2814" i="8"/>
  <c r="Q2814" i="8"/>
  <c r="S2815" i="8"/>
  <c r="Q2815" i="8"/>
  <c r="R2815" i="8"/>
  <c r="R2816" i="8"/>
  <c r="Q2816" i="8"/>
  <c r="S2816" i="8"/>
  <c r="Q2817" i="8"/>
  <c r="R2817" i="8"/>
  <c r="S2817" i="8"/>
  <c r="Q2818" i="8"/>
  <c r="S2818" i="8"/>
  <c r="S2819" i="8"/>
  <c r="Q2819" i="8"/>
  <c r="R2820" i="8"/>
  <c r="Q2820" i="8"/>
  <c r="R2821" i="8"/>
  <c r="Q2821" i="8"/>
  <c r="S2822" i="8"/>
  <c r="Q2822" i="8"/>
  <c r="S2823" i="8"/>
  <c r="Q2823" i="8"/>
  <c r="R2823" i="8"/>
  <c r="R2824" i="8"/>
  <c r="Q2824" i="8"/>
  <c r="S2824" i="8"/>
  <c r="Q2825" i="8"/>
  <c r="R2825" i="8"/>
  <c r="S2825" i="8"/>
  <c r="Q2826" i="8"/>
  <c r="S2826" i="8"/>
  <c r="S2827" i="8"/>
  <c r="Q2827" i="8"/>
  <c r="R2828" i="8"/>
  <c r="Q2828" i="8"/>
  <c r="R2829" i="8"/>
  <c r="Q2829" i="8"/>
  <c r="S2830" i="8"/>
  <c r="Q2830" i="8"/>
  <c r="S2831" i="8"/>
  <c r="Q2831" i="8"/>
  <c r="R2831" i="8"/>
  <c r="R2832" i="8"/>
  <c r="Q2832" i="8"/>
  <c r="S2832" i="8"/>
  <c r="Q2833" i="8"/>
  <c r="R2833" i="8"/>
  <c r="S2833" i="8"/>
  <c r="Q2834" i="8"/>
  <c r="S2834" i="8"/>
  <c r="S2835" i="8"/>
  <c r="Q2835" i="8"/>
  <c r="R2836" i="8"/>
  <c r="Q2836" i="8"/>
  <c r="R2837" i="8"/>
  <c r="Q2837" i="8"/>
  <c r="S2838" i="8"/>
  <c r="Q2838" i="8"/>
  <c r="S2839" i="8"/>
  <c r="Q2839" i="8"/>
  <c r="R2839" i="8"/>
  <c r="R2840" i="8"/>
  <c r="Q2840" i="8"/>
  <c r="S2840" i="8"/>
  <c r="Q2841" i="8"/>
  <c r="R2841" i="8"/>
  <c r="S2841" i="8"/>
  <c r="Q2842" i="8"/>
  <c r="S2842" i="8"/>
  <c r="S2843" i="8"/>
  <c r="Q2843" i="8"/>
  <c r="R2844" i="8"/>
  <c r="Q2844" i="8"/>
  <c r="R2845" i="8"/>
  <c r="Q2845" i="8"/>
  <c r="S2846" i="8"/>
  <c r="Q2846" i="8"/>
  <c r="S2847" i="8"/>
  <c r="Q2847" i="8"/>
  <c r="R2847" i="8"/>
  <c r="R2848" i="8"/>
  <c r="Q2848" i="8"/>
  <c r="S2848" i="8"/>
  <c r="Q2849" i="8"/>
  <c r="R2849" i="8"/>
  <c r="S2849" i="8"/>
  <c r="Q2850" i="8"/>
  <c r="S2850" i="8"/>
  <c r="S2851" i="8"/>
  <c r="Q2851" i="8"/>
  <c r="R2852" i="8"/>
  <c r="Q2852" i="8"/>
  <c r="R2853" i="8"/>
  <c r="Q2853" i="8"/>
  <c r="S2854" i="8"/>
  <c r="Q2854" i="8"/>
  <c r="S2855" i="8"/>
  <c r="Q2855" i="8"/>
  <c r="R2855" i="8"/>
  <c r="R2856" i="8"/>
  <c r="Q2856" i="8"/>
  <c r="S2856" i="8"/>
  <c r="Q2857" i="8"/>
  <c r="R2857" i="8"/>
  <c r="S2857" i="8"/>
  <c r="Q2858" i="8"/>
  <c r="S2858" i="8"/>
  <c r="S2859" i="8"/>
  <c r="Q2859" i="8"/>
  <c r="R2860" i="8"/>
  <c r="Q2860" i="8"/>
  <c r="R2861" i="8"/>
  <c r="Q2861" i="8"/>
  <c r="S2862" i="8"/>
  <c r="Q2862" i="8"/>
  <c r="S2863" i="8"/>
  <c r="Q2863" i="8"/>
  <c r="R2863" i="8"/>
  <c r="R2864" i="8"/>
  <c r="Q2864" i="8"/>
  <c r="S2864" i="8"/>
  <c r="Q2865" i="8"/>
  <c r="R2865" i="8"/>
  <c r="S2865" i="8"/>
  <c r="Q2866" i="8"/>
  <c r="S2866" i="8"/>
  <c r="S2867" i="8"/>
  <c r="Q2867" i="8"/>
  <c r="R2868" i="8"/>
  <c r="Q2868" i="8"/>
  <c r="R2869" i="8"/>
  <c r="Q2869" i="8"/>
  <c r="S2870" i="8"/>
  <c r="Q2870" i="8"/>
  <c r="S2871" i="8"/>
  <c r="Q2871" i="8"/>
  <c r="R2871" i="8"/>
  <c r="R2872" i="8"/>
  <c r="Q2872" i="8"/>
  <c r="S2872" i="8"/>
  <c r="Q2873" i="8"/>
  <c r="R2873" i="8"/>
  <c r="S2873" i="8"/>
  <c r="Q2874" i="8"/>
  <c r="S2874" i="8"/>
  <c r="S2875" i="8"/>
  <c r="Q2875" i="8"/>
  <c r="R2876" i="8"/>
  <c r="Q2876" i="8"/>
  <c r="R2877" i="8"/>
  <c r="Q2877" i="8"/>
  <c r="S2878" i="8"/>
  <c r="Q2878" i="8"/>
  <c r="S2879" i="8"/>
  <c r="Q2879" i="8"/>
  <c r="R2879" i="8"/>
  <c r="R2880" i="8"/>
  <c r="Q2880" i="8"/>
  <c r="S2880" i="8"/>
  <c r="Q2881" i="8"/>
  <c r="R2881" i="8"/>
  <c r="S2881" i="8"/>
  <c r="Q2882" i="8"/>
  <c r="S2882" i="8"/>
  <c r="S2883" i="8"/>
  <c r="Q2883" i="8"/>
  <c r="R2884" i="8"/>
  <c r="Q2884" i="8"/>
  <c r="R2885" i="8"/>
  <c r="Q2885" i="8"/>
  <c r="S2886" i="8"/>
  <c r="Q2886" i="8"/>
  <c r="S2887" i="8"/>
  <c r="Q2887" i="8"/>
  <c r="R2887" i="8"/>
  <c r="R2888" i="8"/>
  <c r="Q2888" i="8"/>
  <c r="S2888" i="8"/>
  <c r="Q2889" i="8"/>
  <c r="R2889" i="8"/>
  <c r="S2889" i="8"/>
  <c r="Q2890" i="8"/>
  <c r="S2890" i="8"/>
  <c r="S2891" i="8"/>
  <c r="Q2891" i="8"/>
  <c r="R2892" i="8"/>
  <c r="Q2892" i="8"/>
  <c r="R2893" i="8"/>
  <c r="Q2893" i="8"/>
  <c r="S2894" i="8"/>
  <c r="Q2894" i="8"/>
  <c r="S2895" i="8"/>
  <c r="Q2895" i="8"/>
  <c r="R2895" i="8"/>
  <c r="R2896" i="8"/>
  <c r="Q2896" i="8"/>
  <c r="S2896" i="8"/>
  <c r="Q2897" i="8"/>
  <c r="R2897" i="8"/>
  <c r="S2897" i="8"/>
  <c r="Q2898" i="8"/>
  <c r="S2898" i="8"/>
  <c r="S2899" i="8"/>
  <c r="Q2899" i="8"/>
  <c r="R2900" i="8"/>
  <c r="Q2900" i="8"/>
  <c r="R2901" i="8"/>
  <c r="Q2901" i="8"/>
  <c r="S2902" i="8"/>
  <c r="Q2902" i="8"/>
  <c r="S2903" i="8"/>
  <c r="Q2903" i="8"/>
  <c r="R2903" i="8"/>
  <c r="R2904" i="8"/>
  <c r="Q2904" i="8"/>
  <c r="S2904" i="8"/>
  <c r="Q2905" i="8"/>
  <c r="R2905" i="8"/>
  <c r="S2905" i="8"/>
  <c r="Q2906" i="8"/>
  <c r="R2907" i="8"/>
  <c r="Q2907" i="8"/>
  <c r="R2908" i="8"/>
  <c r="Q2908" i="8"/>
  <c r="S2909" i="8"/>
  <c r="Q2909" i="8"/>
  <c r="R2909" i="8"/>
  <c r="S2910" i="8"/>
  <c r="Q2910" i="8"/>
  <c r="S2911" i="8"/>
  <c r="Q2911" i="8"/>
  <c r="R2912" i="8"/>
  <c r="Q2912" i="8"/>
  <c r="R2913" i="8"/>
  <c r="Q2913" i="8"/>
  <c r="S2914" i="8"/>
  <c r="Q2914" i="8"/>
  <c r="Q2915" i="8"/>
  <c r="R2915" i="8"/>
  <c r="S2915" i="8"/>
  <c r="R2916" i="8"/>
  <c r="Q2916" i="8"/>
  <c r="S2916" i="8"/>
  <c r="S2917" i="8"/>
  <c r="Q2917" i="8"/>
  <c r="S2918" i="8"/>
  <c r="Q2918" i="8"/>
  <c r="R2919" i="8"/>
  <c r="Q2919" i="8"/>
  <c r="R2920" i="8"/>
  <c r="Q2920" i="8"/>
  <c r="S2921" i="8"/>
  <c r="Q2921" i="8"/>
  <c r="R2921" i="8"/>
  <c r="S2922" i="8"/>
  <c r="Q2922" i="8"/>
  <c r="S2923" i="8"/>
  <c r="Q2923" i="8"/>
  <c r="R2924" i="8"/>
  <c r="Q2924" i="8"/>
  <c r="R2925" i="8"/>
  <c r="Q2925" i="8"/>
  <c r="Q2926" i="8"/>
  <c r="Q2927" i="8"/>
  <c r="R2927" i="8"/>
  <c r="S2927" i="8"/>
  <c r="R2928" i="8"/>
  <c r="Q2928" i="8"/>
  <c r="S2928" i="8"/>
  <c r="S2929" i="8"/>
  <c r="Q2929" i="8"/>
  <c r="Q2930" i="8"/>
  <c r="S2931" i="8"/>
  <c r="Q2931" i="8"/>
  <c r="R2931" i="8"/>
  <c r="R2932" i="8"/>
  <c r="Q2932" i="8"/>
  <c r="S2932" i="8"/>
  <c r="Q2933" i="8"/>
  <c r="R2933" i="8"/>
  <c r="S2933" i="8"/>
  <c r="Q2934" i="8"/>
  <c r="S2934" i="8"/>
  <c r="S2935" i="8"/>
  <c r="Q2935" i="8"/>
  <c r="R2936" i="8"/>
  <c r="Q2936" i="8"/>
  <c r="R2937" i="8"/>
  <c r="Q2937" i="8"/>
  <c r="Q2938" i="8"/>
  <c r="Q2939" i="8"/>
  <c r="R2939" i="8"/>
  <c r="S2939" i="8"/>
  <c r="R2940" i="8"/>
  <c r="Q2940" i="8"/>
  <c r="S2940" i="8"/>
  <c r="Q2805" i="8"/>
  <c r="S2805" i="8"/>
  <c r="L3050" i="8" l="1"/>
  <c r="L3051" i="8" s="1"/>
  <c r="L3052" i="8" s="1"/>
  <c r="L3053" i="8" s="1"/>
  <c r="L3054" i="8" s="1"/>
  <c r="L3055" i="8" s="1"/>
  <c r="L3056" i="8" s="1"/>
  <c r="L3057" i="8" s="1"/>
  <c r="L3058" i="8" s="1"/>
  <c r="L3059" i="8" s="1"/>
  <c r="L3060" i="8" s="1"/>
  <c r="L3061" i="8" s="1"/>
  <c r="L3062" i="8" s="1"/>
  <c r="L3063" i="8" s="1"/>
  <c r="L3064" i="8" s="1"/>
  <c r="L3065" i="8" s="1"/>
  <c r="L3066" i="8" s="1"/>
  <c r="L3067" i="8" s="1"/>
  <c r="L3068" i="8" s="1"/>
  <c r="L3069" i="8" s="1"/>
  <c r="S2937" i="8"/>
  <c r="S2936" i="8"/>
  <c r="R2935" i="8"/>
  <c r="R2929" i="8"/>
  <c r="S2925" i="8"/>
  <c r="S2924" i="8"/>
  <c r="R2923" i="8"/>
  <c r="S2919" i="8"/>
  <c r="R2917" i="8"/>
  <c r="S2913" i="8"/>
  <c r="S2912" i="8"/>
  <c r="R2911" i="8"/>
  <c r="S2907" i="8"/>
  <c r="S2901" i="8"/>
  <c r="S2900" i="8"/>
  <c r="R2899" i="8"/>
  <c r="S2893" i="8"/>
  <c r="S2892" i="8"/>
  <c r="R2891" i="8"/>
  <c r="S2885" i="8"/>
  <c r="S2884" i="8"/>
  <c r="R2883" i="8"/>
  <c r="S2877" i="8"/>
  <c r="S2876" i="8"/>
  <c r="R2875" i="8"/>
  <c r="S2869" i="8"/>
  <c r="S2868" i="8"/>
  <c r="R2867" i="8"/>
  <c r="S2861" i="8"/>
  <c r="S2860" i="8"/>
  <c r="R2859" i="8"/>
  <c r="S2853" i="8"/>
  <c r="S2852" i="8"/>
  <c r="R2851" i="8"/>
  <c r="S2845" i="8"/>
  <c r="S2844" i="8"/>
  <c r="R2843" i="8"/>
  <c r="S2837" i="8"/>
  <c r="S2836" i="8"/>
  <c r="R2835" i="8"/>
  <c r="S2829" i="8"/>
  <c r="S2828" i="8"/>
  <c r="R2827" i="8"/>
  <c r="S2821" i="8"/>
  <c r="S2820" i="8"/>
  <c r="R2819" i="8"/>
  <c r="S2813" i="8"/>
  <c r="S2812" i="8"/>
  <c r="R2811" i="8"/>
  <c r="R2805" i="8"/>
  <c r="S2920" i="8"/>
  <c r="S2908" i="8"/>
  <c r="R2938" i="8"/>
  <c r="R2934" i="8"/>
  <c r="R2930" i="8"/>
  <c r="R2926" i="8"/>
  <c r="R2922" i="8"/>
  <c r="R2918" i="8"/>
  <c r="R2914" i="8"/>
  <c r="R2910" i="8"/>
  <c r="R2906" i="8"/>
  <c r="R2902" i="8"/>
  <c r="R2898" i="8"/>
  <c r="R2894" i="8"/>
  <c r="R2890" i="8"/>
  <c r="R2886" i="8"/>
  <c r="R2882" i="8"/>
  <c r="R2878" i="8"/>
  <c r="R2874" i="8"/>
  <c r="R2870" i="8"/>
  <c r="R2866" i="8"/>
  <c r="R2862" i="8"/>
  <c r="R2858" i="8"/>
  <c r="R2854" i="8"/>
  <c r="R2850" i="8"/>
  <c r="R2846" i="8"/>
  <c r="R2842" i="8"/>
  <c r="R2838" i="8"/>
  <c r="R2834" i="8"/>
  <c r="R2830" i="8"/>
  <c r="R2826" i="8"/>
  <c r="R2822" i="8"/>
  <c r="R2818" i="8"/>
  <c r="R2814" i="8"/>
  <c r="R2810" i="8"/>
  <c r="R2806" i="8"/>
  <c r="S2938" i="8"/>
  <c r="S2930" i="8"/>
  <c r="S2926" i="8"/>
  <c r="S2906" i="8"/>
  <c r="B3" i="12" a="1"/>
  <c r="C140" i="12" s="1"/>
  <c r="K2655" i="8"/>
  <c r="R2655" i="8" s="1"/>
  <c r="K2656" i="8"/>
  <c r="S2656" i="8" s="1"/>
  <c r="K2657" i="8"/>
  <c r="R2657" i="8" s="1"/>
  <c r="K2658" i="8"/>
  <c r="R2658" i="8" s="1"/>
  <c r="K2659" i="8"/>
  <c r="K2660" i="8"/>
  <c r="S2660" i="8" s="1"/>
  <c r="K2661" i="8"/>
  <c r="K2662" i="8"/>
  <c r="S2662" i="8" s="1"/>
  <c r="K2663" i="8"/>
  <c r="K2664" i="8"/>
  <c r="K2665" i="8"/>
  <c r="R2665" i="8" s="1"/>
  <c r="K2666" i="8"/>
  <c r="S2666" i="8" s="1"/>
  <c r="K2667" i="8"/>
  <c r="R2667" i="8" s="1"/>
  <c r="K2668" i="8"/>
  <c r="K2669" i="8"/>
  <c r="K2670" i="8"/>
  <c r="S2670" i="8" s="1"/>
  <c r="K2671" i="8"/>
  <c r="K2672" i="8"/>
  <c r="K2673" i="8"/>
  <c r="R2673" i="8" s="1"/>
  <c r="K2674" i="8"/>
  <c r="S2674" i="8" s="1"/>
  <c r="K2675" i="8"/>
  <c r="R2675" i="8" s="1"/>
  <c r="K2676" i="8"/>
  <c r="K2677" i="8"/>
  <c r="K2678" i="8"/>
  <c r="S2678" i="8" s="1"/>
  <c r="K2679" i="8"/>
  <c r="K2680" i="8"/>
  <c r="K2681" i="8"/>
  <c r="R2681" i="8" s="1"/>
  <c r="K2682" i="8"/>
  <c r="S2682" i="8" s="1"/>
  <c r="K2683" i="8"/>
  <c r="R2683" i="8" s="1"/>
  <c r="K2684" i="8"/>
  <c r="K2685" i="8"/>
  <c r="K2686" i="8"/>
  <c r="S2686" i="8" s="1"/>
  <c r="K2687" i="8"/>
  <c r="K2688" i="8"/>
  <c r="K2689" i="8"/>
  <c r="R2689" i="8" s="1"/>
  <c r="K2690" i="8"/>
  <c r="S2690" i="8" s="1"/>
  <c r="K2691" i="8"/>
  <c r="R2691" i="8" s="1"/>
  <c r="K2692" i="8"/>
  <c r="K2693" i="8"/>
  <c r="K2694" i="8"/>
  <c r="S2694" i="8" s="1"/>
  <c r="K2695" i="8"/>
  <c r="K2696" i="8"/>
  <c r="K2697" i="8"/>
  <c r="R2697" i="8" s="1"/>
  <c r="K2698" i="8"/>
  <c r="S2698" i="8" s="1"/>
  <c r="K2699" i="8"/>
  <c r="R2699" i="8" s="1"/>
  <c r="K2700" i="8"/>
  <c r="K2701" i="8"/>
  <c r="K2702" i="8"/>
  <c r="S2702" i="8" s="1"/>
  <c r="K2703" i="8"/>
  <c r="K2704" i="8"/>
  <c r="K2705" i="8"/>
  <c r="R2705" i="8" s="1"/>
  <c r="K2706" i="8"/>
  <c r="S2706" i="8" s="1"/>
  <c r="K2707" i="8"/>
  <c r="R2707" i="8" s="1"/>
  <c r="K2708" i="8"/>
  <c r="K2709" i="8"/>
  <c r="K2710" i="8"/>
  <c r="S2710" i="8" s="1"/>
  <c r="K2711" i="8"/>
  <c r="K2712" i="8"/>
  <c r="K2713" i="8"/>
  <c r="R2713" i="8" s="1"/>
  <c r="K2714" i="8"/>
  <c r="S2714" i="8" s="1"/>
  <c r="K2715" i="8"/>
  <c r="R2715" i="8" s="1"/>
  <c r="K2716" i="8"/>
  <c r="K2717" i="8"/>
  <c r="K2718" i="8"/>
  <c r="S2718" i="8" s="1"/>
  <c r="K2719" i="8"/>
  <c r="K2720" i="8"/>
  <c r="K2721" i="8"/>
  <c r="R2721" i="8" s="1"/>
  <c r="K2722" i="8"/>
  <c r="S2722" i="8" s="1"/>
  <c r="K2723" i="8"/>
  <c r="R2723" i="8" s="1"/>
  <c r="K2724" i="8"/>
  <c r="K2725" i="8"/>
  <c r="K2726" i="8"/>
  <c r="S2726" i="8" s="1"/>
  <c r="K2727" i="8"/>
  <c r="K2728" i="8"/>
  <c r="K2729" i="8"/>
  <c r="R2729" i="8" s="1"/>
  <c r="K2730" i="8"/>
  <c r="S2730" i="8" s="1"/>
  <c r="K2731" i="8"/>
  <c r="R2731" i="8" s="1"/>
  <c r="K2732" i="8"/>
  <c r="K2733" i="8"/>
  <c r="K2734" i="8"/>
  <c r="S2734" i="8" s="1"/>
  <c r="K2735" i="8"/>
  <c r="K2736" i="8"/>
  <c r="K2737" i="8"/>
  <c r="R2737" i="8" s="1"/>
  <c r="K2738" i="8"/>
  <c r="S2738" i="8" s="1"/>
  <c r="K2739" i="8"/>
  <c r="R2739" i="8" s="1"/>
  <c r="K2740" i="8"/>
  <c r="K2741" i="8"/>
  <c r="K2742" i="8"/>
  <c r="S2742" i="8" s="1"/>
  <c r="K2743" i="8"/>
  <c r="K2744" i="8"/>
  <c r="K2745" i="8"/>
  <c r="R2745" i="8" s="1"/>
  <c r="K2746" i="8"/>
  <c r="S2746" i="8" s="1"/>
  <c r="K2747" i="8"/>
  <c r="K2748" i="8"/>
  <c r="R2748" i="8" s="1"/>
  <c r="K2749" i="8"/>
  <c r="K2750" i="8"/>
  <c r="R2750" i="8" s="1"/>
  <c r="K2751" i="8"/>
  <c r="S2751" i="8" s="1"/>
  <c r="K2752" i="8"/>
  <c r="R2752" i="8" s="1"/>
  <c r="K2753" i="8"/>
  <c r="S2753" i="8" s="1"/>
  <c r="K2754" i="8"/>
  <c r="S2754" i="8" s="1"/>
  <c r="K2755" i="8"/>
  <c r="R2755" i="8" s="1"/>
  <c r="K2756" i="8"/>
  <c r="S2756" i="8" s="1"/>
  <c r="K2757" i="8"/>
  <c r="S2757" i="8" s="1"/>
  <c r="K2758" i="8"/>
  <c r="R2758" i="8" s="1"/>
  <c r="K2759" i="8"/>
  <c r="R2759" i="8" s="1"/>
  <c r="K2760" i="8"/>
  <c r="K2761" i="8"/>
  <c r="K2762" i="8"/>
  <c r="R2762" i="8" s="1"/>
  <c r="K2763" i="8"/>
  <c r="R2763" i="8" s="1"/>
  <c r="K2764" i="8"/>
  <c r="R2764" i="8" s="1"/>
  <c r="K2765" i="8"/>
  <c r="S2765" i="8" s="1"/>
  <c r="K2766" i="8"/>
  <c r="S2766" i="8" s="1"/>
  <c r="K2767" i="8"/>
  <c r="S2767" i="8" s="1"/>
  <c r="K2768" i="8"/>
  <c r="R2768" i="8" s="1"/>
  <c r="K2769" i="8"/>
  <c r="R2769" i="8" s="1"/>
  <c r="K2770" i="8"/>
  <c r="S2770" i="8" s="1"/>
  <c r="K2771" i="8"/>
  <c r="R2771" i="8" s="1"/>
  <c r="K2772" i="8"/>
  <c r="S2772" i="8" s="1"/>
  <c r="K2773" i="8"/>
  <c r="R2773" i="8" s="1"/>
  <c r="K2774" i="8"/>
  <c r="S2774" i="8" s="1"/>
  <c r="K2775" i="8"/>
  <c r="R2775" i="8" s="1"/>
  <c r="K2776" i="8"/>
  <c r="R2776" i="8" s="1"/>
  <c r="K2777" i="8"/>
  <c r="S2777" i="8" s="1"/>
  <c r="K2778" i="8"/>
  <c r="R2778" i="8" s="1"/>
  <c r="K2779" i="8"/>
  <c r="R2779" i="8" s="1"/>
  <c r="K2780" i="8"/>
  <c r="K2781" i="8"/>
  <c r="R2781" i="8" s="1"/>
  <c r="K2782" i="8"/>
  <c r="S2782" i="8" s="1"/>
  <c r="K2783" i="8"/>
  <c r="R2783" i="8" s="1"/>
  <c r="K2784" i="8"/>
  <c r="R2784" i="8" s="1"/>
  <c r="K2785" i="8"/>
  <c r="R2785" i="8" s="1"/>
  <c r="K2786" i="8"/>
  <c r="R2786" i="8" s="1"/>
  <c r="K2787" i="8"/>
  <c r="R2787" i="8" s="1"/>
  <c r="K2788" i="8"/>
  <c r="S2788" i="8" s="1"/>
  <c r="K2789" i="8"/>
  <c r="R2789" i="8" s="1"/>
  <c r="K2790" i="8"/>
  <c r="S2790" i="8" s="1"/>
  <c r="K2791" i="8"/>
  <c r="R2791" i="8" s="1"/>
  <c r="K2792" i="8"/>
  <c r="R2792" i="8" s="1"/>
  <c r="K2793" i="8"/>
  <c r="R2793" i="8" s="1"/>
  <c r="K2794" i="8"/>
  <c r="S2794" i="8" s="1"/>
  <c r="K2795" i="8"/>
  <c r="R2795" i="8" s="1"/>
  <c r="K2796" i="8"/>
  <c r="S2796" i="8" s="1"/>
  <c r="K2797" i="8"/>
  <c r="R2797" i="8" s="1"/>
  <c r="K2798" i="8"/>
  <c r="R2798" i="8" s="1"/>
  <c r="K2799" i="8"/>
  <c r="R2799" i="8" s="1"/>
  <c r="R2800" i="8"/>
  <c r="R2801" i="8"/>
  <c r="S2802" i="8"/>
  <c r="R2803" i="8"/>
  <c r="S2804" i="8"/>
  <c r="Q2747" i="8"/>
  <c r="R2747" i="8"/>
  <c r="S2747" i="8"/>
  <c r="Q2748" i="8"/>
  <c r="Q2749" i="8"/>
  <c r="R2749" i="8"/>
  <c r="S2749" i="8"/>
  <c r="Q2750" i="8"/>
  <c r="Q2751" i="8"/>
  <c r="R2751" i="8"/>
  <c r="Q2752" i="8"/>
  <c r="Q2753" i="8"/>
  <c r="R2753" i="8"/>
  <c r="Q2754" i="8"/>
  <c r="Q2755" i="8"/>
  <c r="S2755" i="8"/>
  <c r="Q2756" i="8"/>
  <c r="R2756" i="8"/>
  <c r="Q2757" i="8"/>
  <c r="R2757" i="8"/>
  <c r="Q2758" i="8"/>
  <c r="S2758" i="8"/>
  <c r="Q2759" i="8"/>
  <c r="Q2760" i="8"/>
  <c r="R2760" i="8"/>
  <c r="S2760" i="8"/>
  <c r="Q2761" i="8"/>
  <c r="R2761" i="8"/>
  <c r="S2761" i="8"/>
  <c r="Q2762" i="8"/>
  <c r="Q2763" i="8"/>
  <c r="S2763" i="8"/>
  <c r="Q2764" i="8"/>
  <c r="S2764" i="8"/>
  <c r="Q2765" i="8"/>
  <c r="R2765" i="8"/>
  <c r="Q2766" i="8"/>
  <c r="Q2767" i="8"/>
  <c r="R2767" i="8"/>
  <c r="Q2768" i="8"/>
  <c r="S2768" i="8"/>
  <c r="Q2769" i="8"/>
  <c r="S2769" i="8"/>
  <c r="Q2770" i="8"/>
  <c r="Q2771" i="8"/>
  <c r="Q2772" i="8"/>
  <c r="Q2773" i="8"/>
  <c r="S2773" i="8"/>
  <c r="Q2774" i="8"/>
  <c r="Q2775" i="8"/>
  <c r="Q2776" i="8"/>
  <c r="Q2777" i="8"/>
  <c r="R2777" i="8"/>
  <c r="Q2778" i="8"/>
  <c r="Q2779" i="8"/>
  <c r="S2779" i="8"/>
  <c r="Q2780" i="8"/>
  <c r="R2780" i="8"/>
  <c r="S2780" i="8"/>
  <c r="Q2781" i="8"/>
  <c r="S2781" i="8"/>
  <c r="Q2782" i="8"/>
  <c r="Q2783" i="8"/>
  <c r="Q2784" i="8"/>
  <c r="S2784" i="8"/>
  <c r="Q2785" i="8"/>
  <c r="S2785" i="8"/>
  <c r="Q2786" i="8"/>
  <c r="Q2787" i="8"/>
  <c r="Q2788" i="8"/>
  <c r="Q2789" i="8"/>
  <c r="S2789" i="8"/>
  <c r="Q2790" i="8"/>
  <c r="Q2791" i="8"/>
  <c r="Q2792" i="8"/>
  <c r="Q2793" i="8"/>
  <c r="S2793" i="8"/>
  <c r="Q2794" i="8"/>
  <c r="Q2795" i="8"/>
  <c r="Q2796" i="8"/>
  <c r="R2796" i="8"/>
  <c r="Q2797" i="8"/>
  <c r="S2797" i="8"/>
  <c r="Q2798" i="8"/>
  <c r="Q2799" i="8"/>
  <c r="Q2800" i="8"/>
  <c r="S2800" i="8"/>
  <c r="Q2801" i="8"/>
  <c r="S2801" i="8"/>
  <c r="Q2802" i="8"/>
  <c r="Q2803" i="8"/>
  <c r="Q2804" i="8"/>
  <c r="Q2656" i="8"/>
  <c r="Q2657" i="8"/>
  <c r="S2657" i="8"/>
  <c r="Q2658" i="8"/>
  <c r="Q2659" i="8"/>
  <c r="R2659" i="8"/>
  <c r="S2659" i="8"/>
  <c r="Q2660" i="8"/>
  <c r="Q2661" i="8"/>
  <c r="R2661" i="8"/>
  <c r="S2661" i="8"/>
  <c r="Q2662" i="8"/>
  <c r="Q2663" i="8"/>
  <c r="R2663" i="8"/>
  <c r="S2663" i="8"/>
  <c r="Q2664" i="8"/>
  <c r="R2664" i="8"/>
  <c r="S2664" i="8"/>
  <c r="Q2665" i="8"/>
  <c r="S2665" i="8"/>
  <c r="Q2666" i="8"/>
  <c r="Q2667" i="8"/>
  <c r="Q2668" i="8"/>
  <c r="R2668" i="8"/>
  <c r="S2668" i="8"/>
  <c r="Q2669" i="8"/>
  <c r="R2669" i="8"/>
  <c r="S2669" i="8"/>
  <c r="Q2670" i="8"/>
  <c r="Q2671" i="8"/>
  <c r="R2671" i="8"/>
  <c r="S2671" i="8"/>
  <c r="Q2672" i="8"/>
  <c r="R2672" i="8"/>
  <c r="S2672" i="8"/>
  <c r="Q2673" i="8"/>
  <c r="S2673" i="8"/>
  <c r="Q2674" i="8"/>
  <c r="Q2675" i="8"/>
  <c r="Q2676" i="8"/>
  <c r="R2676" i="8"/>
  <c r="S2676" i="8"/>
  <c r="Q2677" i="8"/>
  <c r="R2677" i="8"/>
  <c r="S2677" i="8"/>
  <c r="Q2678" i="8"/>
  <c r="Q2679" i="8"/>
  <c r="R2679" i="8"/>
  <c r="S2679" i="8"/>
  <c r="Q2680" i="8"/>
  <c r="R2680" i="8"/>
  <c r="S2680" i="8"/>
  <c r="Q2681" i="8"/>
  <c r="S2681" i="8"/>
  <c r="Q2682" i="8"/>
  <c r="Q2683" i="8"/>
  <c r="Q2684" i="8"/>
  <c r="R2684" i="8"/>
  <c r="S2684" i="8"/>
  <c r="Q2685" i="8"/>
  <c r="R2685" i="8"/>
  <c r="S2685" i="8"/>
  <c r="Q2686" i="8"/>
  <c r="Q2687" i="8"/>
  <c r="R2687" i="8"/>
  <c r="S2687" i="8"/>
  <c r="Q2688" i="8"/>
  <c r="R2688" i="8"/>
  <c r="S2688" i="8"/>
  <c r="Q2689" i="8"/>
  <c r="S2689" i="8"/>
  <c r="Q2690" i="8"/>
  <c r="Q2691" i="8"/>
  <c r="Q2692" i="8"/>
  <c r="R2692" i="8"/>
  <c r="S2692" i="8"/>
  <c r="Q2693" i="8"/>
  <c r="R2693" i="8"/>
  <c r="S2693" i="8"/>
  <c r="Q2694" i="8"/>
  <c r="Q2695" i="8"/>
  <c r="R2695" i="8"/>
  <c r="S2695" i="8"/>
  <c r="Q2696" i="8"/>
  <c r="R2696" i="8"/>
  <c r="S2696" i="8"/>
  <c r="Q2697" i="8"/>
  <c r="S2697" i="8"/>
  <c r="Q2698" i="8"/>
  <c r="Q2699" i="8"/>
  <c r="Q2700" i="8"/>
  <c r="R2700" i="8"/>
  <c r="S2700" i="8"/>
  <c r="Q2701" i="8"/>
  <c r="R2701" i="8"/>
  <c r="S2701" i="8"/>
  <c r="Q2702" i="8"/>
  <c r="Q2703" i="8"/>
  <c r="R2703" i="8"/>
  <c r="S2703" i="8"/>
  <c r="Q2704" i="8"/>
  <c r="R2704" i="8"/>
  <c r="S2704" i="8"/>
  <c r="Q2705" i="8"/>
  <c r="S2705" i="8"/>
  <c r="Q2706" i="8"/>
  <c r="Q2707" i="8"/>
  <c r="Q2708" i="8"/>
  <c r="R2708" i="8"/>
  <c r="S2708" i="8"/>
  <c r="Q2709" i="8"/>
  <c r="R2709" i="8"/>
  <c r="S2709" i="8"/>
  <c r="Q2710" i="8"/>
  <c r="Q2711" i="8"/>
  <c r="R2711" i="8"/>
  <c r="S2711" i="8"/>
  <c r="Q2712" i="8"/>
  <c r="R2712" i="8"/>
  <c r="S2712" i="8"/>
  <c r="Q2713" i="8"/>
  <c r="S2713" i="8"/>
  <c r="Q2714" i="8"/>
  <c r="Q2715" i="8"/>
  <c r="Q2716" i="8"/>
  <c r="R2716" i="8"/>
  <c r="S2716" i="8"/>
  <c r="Q2717" i="8"/>
  <c r="R2717" i="8"/>
  <c r="S2717" i="8"/>
  <c r="Q2718" i="8"/>
  <c r="Q2719" i="8"/>
  <c r="R2719" i="8"/>
  <c r="S2719" i="8"/>
  <c r="Q2720" i="8"/>
  <c r="R2720" i="8"/>
  <c r="S2720" i="8"/>
  <c r="Q2721" i="8"/>
  <c r="S2721" i="8"/>
  <c r="Q2722" i="8"/>
  <c r="Q2723" i="8"/>
  <c r="Q2724" i="8"/>
  <c r="R2724" i="8"/>
  <c r="S2724" i="8"/>
  <c r="Q2725" i="8"/>
  <c r="R2725" i="8"/>
  <c r="S2725" i="8"/>
  <c r="Q2726" i="8"/>
  <c r="Q2727" i="8"/>
  <c r="R2727" i="8"/>
  <c r="S2727" i="8"/>
  <c r="Q2728" i="8"/>
  <c r="R2728" i="8"/>
  <c r="S2728" i="8"/>
  <c r="Q2729" i="8"/>
  <c r="S2729" i="8"/>
  <c r="Q2730" i="8"/>
  <c r="Q2731" i="8"/>
  <c r="Q2732" i="8"/>
  <c r="R2732" i="8"/>
  <c r="S2732" i="8"/>
  <c r="Q2733" i="8"/>
  <c r="R2733" i="8"/>
  <c r="S2733" i="8"/>
  <c r="Q2734" i="8"/>
  <c r="Q2735" i="8"/>
  <c r="R2735" i="8"/>
  <c r="S2735" i="8"/>
  <c r="Q2736" i="8"/>
  <c r="R2736" i="8"/>
  <c r="S2736" i="8"/>
  <c r="Q2737" i="8"/>
  <c r="S2737" i="8"/>
  <c r="Q2738" i="8"/>
  <c r="Q2739" i="8"/>
  <c r="Q2740" i="8"/>
  <c r="R2740" i="8"/>
  <c r="S2740" i="8"/>
  <c r="Q2741" i="8"/>
  <c r="R2741" i="8"/>
  <c r="S2741" i="8"/>
  <c r="Q2742" i="8"/>
  <c r="Q2743" i="8"/>
  <c r="R2743" i="8"/>
  <c r="S2743" i="8"/>
  <c r="Q2744" i="8"/>
  <c r="R2744" i="8"/>
  <c r="S2744" i="8"/>
  <c r="Q2745" i="8"/>
  <c r="S2745" i="8"/>
  <c r="Q2746" i="8"/>
  <c r="Q2655" i="8"/>
  <c r="Q2654" i="8"/>
  <c r="K2654" i="8"/>
  <c r="S2654" i="8" s="1"/>
  <c r="K42" i="10" l="1" a="1"/>
  <c r="K42" i="10" s="1"/>
  <c r="S2655" i="8"/>
  <c r="S2739" i="8"/>
  <c r="S2731" i="8"/>
  <c r="S2723" i="8"/>
  <c r="S2715" i="8"/>
  <c r="S2707" i="8"/>
  <c r="S2699" i="8"/>
  <c r="S2691" i="8"/>
  <c r="S2683" i="8"/>
  <c r="S2675" i="8"/>
  <c r="S2667" i="8"/>
  <c r="S2791" i="8"/>
  <c r="S2787" i="8"/>
  <c r="S2771" i="8"/>
  <c r="S2762" i="8"/>
  <c r="S2759" i="8"/>
  <c r="S2750" i="8"/>
  <c r="S2658" i="8"/>
  <c r="S2803" i="8"/>
  <c r="S2795" i="8"/>
  <c r="S2783" i="8"/>
  <c r="S2775" i="8"/>
  <c r="S2798" i="8"/>
  <c r="R2790" i="8"/>
  <c r="S2786" i="8"/>
  <c r="R2770" i="8"/>
  <c r="R2746" i="8"/>
  <c r="R2742" i="8"/>
  <c r="R2738" i="8"/>
  <c r="R2734" i="8"/>
  <c r="R2730" i="8"/>
  <c r="R2726" i="8"/>
  <c r="R2722" i="8"/>
  <c r="R2718" i="8"/>
  <c r="R2714" i="8"/>
  <c r="R2710" i="8"/>
  <c r="R2706" i="8"/>
  <c r="R2702" i="8"/>
  <c r="R2698" i="8"/>
  <c r="R2694" i="8"/>
  <c r="R2690" i="8"/>
  <c r="R2686" i="8"/>
  <c r="R2682" i="8"/>
  <c r="R2678" i="8"/>
  <c r="R2674" i="8"/>
  <c r="R2670" i="8"/>
  <c r="R2666" i="8"/>
  <c r="R2662" i="8"/>
  <c r="R2802" i="8"/>
  <c r="R2794" i="8"/>
  <c r="R2782" i="8"/>
  <c r="R2774" i="8"/>
  <c r="R2766" i="8"/>
  <c r="R2754" i="8"/>
  <c r="S2778" i="8"/>
  <c r="S2799" i="8"/>
  <c r="B3" i="12"/>
  <c r="C141" i="12"/>
  <c r="R2660" i="8"/>
  <c r="R2656" i="8"/>
  <c r="R2804" i="8"/>
  <c r="S2792" i="8"/>
  <c r="R2788" i="8"/>
  <c r="S2776" i="8"/>
  <c r="R2772" i="8"/>
  <c r="S2752" i="8"/>
  <c r="S2748" i="8"/>
  <c r="R2654" i="8"/>
  <c r="N2654" i="8"/>
  <c r="N2655" i="8" s="1"/>
  <c r="N2656" i="8" s="1"/>
  <c r="N2657" i="8" s="1"/>
  <c r="N2658" i="8" s="1"/>
  <c r="N2659" i="8" s="1"/>
  <c r="N2660" i="8" s="1"/>
  <c r="N2661" i="8" s="1"/>
  <c r="N2662" i="8" s="1"/>
  <c r="N2663" i="8" s="1"/>
  <c r="N2664" i="8" s="1"/>
  <c r="N2665" i="8" s="1"/>
  <c r="N2666" i="8" s="1"/>
  <c r="N2667" i="8" s="1"/>
  <c r="N2668" i="8" s="1"/>
  <c r="N2669" i="8" s="1"/>
  <c r="N2670" i="8" s="1"/>
  <c r="N2671" i="8" s="1"/>
  <c r="N2672" i="8" s="1"/>
  <c r="N2673" i="8" s="1"/>
  <c r="N2674" i="8" s="1"/>
  <c r="N2675" i="8" s="1"/>
  <c r="N2676" i="8" s="1"/>
  <c r="N2677" i="8" s="1"/>
  <c r="N2678" i="8" s="1"/>
  <c r="N2679" i="8" s="1"/>
  <c r="N2680" i="8" s="1"/>
  <c r="N2681" i="8" s="1"/>
  <c r="N2682" i="8" s="1"/>
  <c r="N2683" i="8" s="1"/>
  <c r="N2684" i="8" s="1"/>
  <c r="N2685" i="8" s="1"/>
  <c r="N2686" i="8" s="1"/>
  <c r="N2687" i="8" s="1"/>
  <c r="N2688" i="8" s="1"/>
  <c r="N2689" i="8" s="1"/>
  <c r="N2690" i="8" s="1"/>
  <c r="N2691" i="8" s="1"/>
  <c r="N2692" i="8" s="1"/>
  <c r="N2693" i="8" s="1"/>
  <c r="N2694" i="8" s="1"/>
  <c r="N2695" i="8" s="1"/>
  <c r="N2696" i="8" s="1"/>
  <c r="N2697" i="8" s="1"/>
  <c r="N2698" i="8" s="1"/>
  <c r="N2699" i="8" s="1"/>
  <c r="N2700" i="8" s="1"/>
  <c r="N2701" i="8" s="1"/>
  <c r="N2702" i="8" s="1"/>
  <c r="N2703" i="8" s="1"/>
  <c r="N2704" i="8" s="1"/>
  <c r="N2705" i="8" s="1"/>
  <c r="N2706" i="8" s="1"/>
  <c r="N2707" i="8" s="1"/>
  <c r="N2708" i="8" s="1"/>
  <c r="N2709" i="8" s="1"/>
  <c r="N2710" i="8" s="1"/>
  <c r="N2711" i="8" s="1"/>
  <c r="N2712" i="8" s="1"/>
  <c r="N2713" i="8" s="1"/>
  <c r="N2714" i="8" s="1"/>
  <c r="N2715" i="8" s="1"/>
  <c r="N2716" i="8" s="1"/>
  <c r="N2717" i="8" s="1"/>
  <c r="N2718" i="8" s="1"/>
  <c r="N2719" i="8" s="1"/>
  <c r="N2720" i="8" s="1"/>
  <c r="N2721" i="8" s="1"/>
  <c r="N2722" i="8" s="1"/>
  <c r="N2723" i="8" s="1"/>
  <c r="N2724" i="8" s="1"/>
  <c r="N2725" i="8" s="1"/>
  <c r="N2726" i="8" s="1"/>
  <c r="N2727" i="8" s="1"/>
  <c r="N2728" i="8" s="1"/>
  <c r="N2729" i="8" s="1"/>
  <c r="N2730" i="8" s="1"/>
  <c r="N2731" i="8" s="1"/>
  <c r="N2732" i="8" s="1"/>
  <c r="N2733" i="8" s="1"/>
  <c r="N2734" i="8" s="1"/>
  <c r="N2735" i="8" s="1"/>
  <c r="N2736" i="8" s="1"/>
  <c r="N2737" i="8" s="1"/>
  <c r="N2738" i="8" s="1"/>
  <c r="N2739" i="8" s="1"/>
  <c r="N2740" i="8" s="1"/>
  <c r="N2741" i="8" s="1"/>
  <c r="N2742" i="8" s="1"/>
  <c r="N2743" i="8" s="1"/>
  <c r="N2744" i="8" s="1"/>
  <c r="N2745" i="8" s="1"/>
  <c r="N2746" i="8" s="1"/>
  <c r="N2747" i="8" s="1"/>
  <c r="N2748" i="8" s="1"/>
  <c r="N2749" i="8" s="1"/>
  <c r="N2750" i="8" s="1"/>
  <c r="N2751" i="8" s="1"/>
  <c r="N2752" i="8" s="1"/>
  <c r="N2753" i="8" s="1"/>
  <c r="N2754" i="8" s="1"/>
  <c r="N2755" i="8" s="1"/>
  <c r="N2756" i="8" s="1"/>
  <c r="N2757" i="8" s="1"/>
  <c r="N2758" i="8" s="1"/>
  <c r="N2759" i="8" s="1"/>
  <c r="N2760" i="8" s="1"/>
  <c r="N2761" i="8" s="1"/>
  <c r="N2762" i="8" s="1"/>
  <c r="N2763" i="8" s="1"/>
  <c r="N2764" i="8" s="1"/>
  <c r="N2765" i="8" s="1"/>
  <c r="N2766" i="8" s="1"/>
  <c r="N2767" i="8" s="1"/>
  <c r="N2768" i="8" s="1"/>
  <c r="N2769" i="8" s="1"/>
  <c r="N2770" i="8" s="1"/>
  <c r="N2771" i="8" s="1"/>
  <c r="N2772" i="8" s="1"/>
  <c r="N2773" i="8" s="1"/>
  <c r="N2774" i="8" s="1"/>
  <c r="N2775" i="8" s="1"/>
  <c r="N2776" i="8" s="1"/>
  <c r="N2777" i="8" s="1"/>
  <c r="N2778" i="8" s="1"/>
  <c r="N2779" i="8" s="1"/>
  <c r="N2780" i="8" s="1"/>
  <c r="N2781" i="8" s="1"/>
  <c r="N2782" i="8" s="1"/>
  <c r="N2783" i="8" s="1"/>
  <c r="N2784" i="8" s="1"/>
  <c r="N2785" i="8" s="1"/>
  <c r="N2786" i="8" s="1"/>
  <c r="N2787" i="8" s="1"/>
  <c r="N2788" i="8" s="1"/>
  <c r="N2789" i="8" s="1"/>
  <c r="N2790" i="8" s="1"/>
  <c r="N2791" i="8" s="1"/>
  <c r="N2792" i="8" s="1"/>
  <c r="N2793" i="8" s="1"/>
  <c r="N2794" i="8" s="1"/>
  <c r="N2795" i="8" s="1"/>
  <c r="N2796" i="8" s="1"/>
  <c r="N2797" i="8" s="1"/>
  <c r="N2798" i="8" s="1"/>
  <c r="N2799" i="8" s="1"/>
  <c r="N2800" i="8" s="1"/>
  <c r="N2801" i="8" s="1"/>
  <c r="N2802" i="8" s="1"/>
  <c r="N2803" i="8" s="1"/>
  <c r="N2804" i="8" s="1"/>
  <c r="K2540" i="8" l="1"/>
  <c r="R2540" i="8" s="1"/>
  <c r="Q2540" i="8"/>
  <c r="K2541" i="8"/>
  <c r="R2541" i="8" s="1"/>
  <c r="Q2541" i="8"/>
  <c r="K2542" i="8"/>
  <c r="R2542" i="8" s="1"/>
  <c r="Q2542" i="8"/>
  <c r="K2543" i="8"/>
  <c r="R2543" i="8" s="1"/>
  <c r="Q2543" i="8"/>
  <c r="K2544" i="8"/>
  <c r="R2544" i="8" s="1"/>
  <c r="Q2544" i="8"/>
  <c r="K2545" i="8"/>
  <c r="S2545" i="8" s="1"/>
  <c r="Q2545" i="8"/>
  <c r="K2546" i="8"/>
  <c r="Q2546" i="8"/>
  <c r="R2546" i="8"/>
  <c r="K2547" i="8"/>
  <c r="R2547" i="8" s="1"/>
  <c r="Q2547" i="8"/>
  <c r="S2547" i="8"/>
  <c r="K2548" i="8"/>
  <c r="R2548" i="8" s="1"/>
  <c r="Q2548" i="8"/>
  <c r="K2549" i="8"/>
  <c r="R2549" i="8" s="1"/>
  <c r="Q2549" i="8"/>
  <c r="K2550" i="8"/>
  <c r="R2550" i="8" s="1"/>
  <c r="Q2550" i="8"/>
  <c r="K2551" i="8"/>
  <c r="R2551" i="8" s="1"/>
  <c r="Q2551" i="8"/>
  <c r="K2552" i="8"/>
  <c r="R2552" i="8" s="1"/>
  <c r="Q2552" i="8"/>
  <c r="K2553" i="8"/>
  <c r="S2553" i="8" s="1"/>
  <c r="Q2553" i="8"/>
  <c r="K2554" i="8"/>
  <c r="R2554" i="8" s="1"/>
  <c r="Q2554" i="8"/>
  <c r="K2555" i="8"/>
  <c r="S2555" i="8" s="1"/>
  <c r="Q2555" i="8"/>
  <c r="R2555" i="8"/>
  <c r="K2556" i="8"/>
  <c r="Q2556" i="8"/>
  <c r="R2556" i="8"/>
  <c r="K2557" i="8"/>
  <c r="R2557" i="8" s="1"/>
  <c r="Q2557" i="8"/>
  <c r="K2558" i="8"/>
  <c r="R2558" i="8" s="1"/>
  <c r="Q2558" i="8"/>
  <c r="K2559" i="8"/>
  <c r="R2559" i="8" s="1"/>
  <c r="Q2559" i="8"/>
  <c r="K2560" i="8"/>
  <c r="R2560" i="8" s="1"/>
  <c r="Q2560" i="8"/>
  <c r="K2561" i="8"/>
  <c r="S2561" i="8" s="1"/>
  <c r="Q2561" i="8"/>
  <c r="R2561" i="8"/>
  <c r="K2562" i="8"/>
  <c r="R2562" i="8" s="1"/>
  <c r="Q2562" i="8"/>
  <c r="K2563" i="8"/>
  <c r="R2563" i="8" s="1"/>
  <c r="Q2563" i="8"/>
  <c r="K2564" i="8"/>
  <c r="R2564" i="8" s="1"/>
  <c r="Q2564" i="8"/>
  <c r="K2565" i="8"/>
  <c r="R2565" i="8" s="1"/>
  <c r="Q2565" i="8"/>
  <c r="K2566" i="8"/>
  <c r="R2566" i="8" s="1"/>
  <c r="Q2566" i="8"/>
  <c r="K2567" i="8"/>
  <c r="R2567" i="8" s="1"/>
  <c r="Q2567" i="8"/>
  <c r="K2568" i="8"/>
  <c r="R2568" i="8" s="1"/>
  <c r="Q2568" i="8"/>
  <c r="K2569" i="8"/>
  <c r="S2569" i="8" s="1"/>
  <c r="Q2569" i="8"/>
  <c r="K2570" i="8"/>
  <c r="R2570" i="8" s="1"/>
  <c r="Q2570" i="8"/>
  <c r="K2571" i="8"/>
  <c r="R2571" i="8" s="1"/>
  <c r="Q2571" i="8"/>
  <c r="K2572" i="8"/>
  <c r="R2572" i="8" s="1"/>
  <c r="Q2572" i="8"/>
  <c r="K2573" i="8"/>
  <c r="R2573" i="8" s="1"/>
  <c r="Q2573" i="8"/>
  <c r="K2574" i="8"/>
  <c r="R2574" i="8" s="1"/>
  <c r="Q2574" i="8"/>
  <c r="K2575" i="8"/>
  <c r="R2575" i="8" s="1"/>
  <c r="Q2575" i="8"/>
  <c r="K2576" i="8"/>
  <c r="R2576" i="8" s="1"/>
  <c r="Q2576" i="8"/>
  <c r="K2577" i="8"/>
  <c r="S2577" i="8" s="1"/>
  <c r="Q2577" i="8"/>
  <c r="K2578" i="8"/>
  <c r="Q2578" i="8"/>
  <c r="R2578" i="8"/>
  <c r="K2579" i="8"/>
  <c r="R2579" i="8" s="1"/>
  <c r="Q2579" i="8"/>
  <c r="S2579" i="8"/>
  <c r="K2580" i="8"/>
  <c r="R2580" i="8" s="1"/>
  <c r="Q2580" i="8"/>
  <c r="K2581" i="8"/>
  <c r="R2581" i="8" s="1"/>
  <c r="Q2581" i="8"/>
  <c r="K2582" i="8"/>
  <c r="R2582" i="8" s="1"/>
  <c r="Q2582" i="8"/>
  <c r="K2583" i="8"/>
  <c r="R2583" i="8" s="1"/>
  <c r="Q2583" i="8"/>
  <c r="K2584" i="8"/>
  <c r="R2584" i="8" s="1"/>
  <c r="Q2584" i="8"/>
  <c r="K2585" i="8"/>
  <c r="S2585" i="8" s="1"/>
  <c r="Q2585" i="8"/>
  <c r="K2586" i="8"/>
  <c r="R2586" i="8" s="1"/>
  <c r="Q2586" i="8"/>
  <c r="K2587" i="8"/>
  <c r="S2587" i="8" s="1"/>
  <c r="Q2587" i="8"/>
  <c r="R2587" i="8"/>
  <c r="K2588" i="8"/>
  <c r="Q2588" i="8"/>
  <c r="R2588" i="8"/>
  <c r="K2589" i="8"/>
  <c r="R2589" i="8" s="1"/>
  <c r="Q2589" i="8"/>
  <c r="K2590" i="8"/>
  <c r="R2590" i="8" s="1"/>
  <c r="Q2590" i="8"/>
  <c r="K2591" i="8"/>
  <c r="Q2591" i="8"/>
  <c r="R2591" i="8"/>
  <c r="K2592" i="8"/>
  <c r="R2592" i="8" s="1"/>
  <c r="Q2592" i="8"/>
  <c r="K2593" i="8"/>
  <c r="R2593" i="8" s="1"/>
  <c r="Q2593" i="8"/>
  <c r="K2594" i="8"/>
  <c r="Q2594" i="8"/>
  <c r="K2595" i="8"/>
  <c r="R2595" i="8" s="1"/>
  <c r="Q2595" i="8"/>
  <c r="K2596" i="8"/>
  <c r="Q2596" i="8"/>
  <c r="K2597" i="8"/>
  <c r="R2597" i="8" s="1"/>
  <c r="Q2597" i="8"/>
  <c r="S2597" i="8"/>
  <c r="K2598" i="8"/>
  <c r="Q2598" i="8"/>
  <c r="K2599" i="8"/>
  <c r="R2599" i="8" s="1"/>
  <c r="Q2599" i="8"/>
  <c r="K2600" i="8"/>
  <c r="R2600" i="8" s="1"/>
  <c r="Q2600" i="8"/>
  <c r="K2601" i="8"/>
  <c r="R2601" i="8" s="1"/>
  <c r="Q2601" i="8"/>
  <c r="K2602" i="8"/>
  <c r="R2602" i="8" s="1"/>
  <c r="Q2602" i="8"/>
  <c r="K2603" i="8"/>
  <c r="R2603" i="8" s="1"/>
  <c r="Q2603" i="8"/>
  <c r="S2603" i="8"/>
  <c r="K2604" i="8"/>
  <c r="Q2604" i="8"/>
  <c r="K2605" i="8"/>
  <c r="R2605" i="8" s="1"/>
  <c r="Q2605" i="8"/>
  <c r="K2606" i="8"/>
  <c r="Q2606" i="8"/>
  <c r="K2607" i="8"/>
  <c r="R2607" i="8" s="1"/>
  <c r="Q2607" i="8"/>
  <c r="K2608" i="8"/>
  <c r="R2608" i="8" s="1"/>
  <c r="Q2608" i="8"/>
  <c r="K2609" i="8"/>
  <c r="R2609" i="8" s="1"/>
  <c r="Q2609" i="8"/>
  <c r="K2610" i="8"/>
  <c r="Q2610" i="8"/>
  <c r="K2611" i="8"/>
  <c r="Q2611" i="8"/>
  <c r="R2611" i="8"/>
  <c r="K2612" i="8"/>
  <c r="R2612" i="8" s="1"/>
  <c r="Q2612" i="8"/>
  <c r="K2613" i="8"/>
  <c r="R2613" i="8" s="1"/>
  <c r="Q2613" i="8"/>
  <c r="K2614" i="8"/>
  <c r="Q2614" i="8"/>
  <c r="K2615" i="8"/>
  <c r="R2615" i="8" s="1"/>
  <c r="Q2615" i="8"/>
  <c r="K2616" i="8"/>
  <c r="R2616" i="8" s="1"/>
  <c r="Q2616" i="8"/>
  <c r="K2617" i="8"/>
  <c r="R2617" i="8" s="1"/>
  <c r="Q2617" i="8"/>
  <c r="K2618" i="8"/>
  <c r="Q2618" i="8"/>
  <c r="K2619" i="8"/>
  <c r="R2619" i="8" s="1"/>
  <c r="Q2619" i="8"/>
  <c r="K2620" i="8"/>
  <c r="R2620" i="8" s="1"/>
  <c r="Q2620" i="8"/>
  <c r="K2621" i="8"/>
  <c r="R2621" i="8" s="1"/>
  <c r="Q2621" i="8"/>
  <c r="K2622" i="8"/>
  <c r="Q2622" i="8"/>
  <c r="K2623" i="8"/>
  <c r="R2623" i="8" s="1"/>
  <c r="Q2623" i="8"/>
  <c r="K2624" i="8"/>
  <c r="R2624" i="8" s="1"/>
  <c r="Q2624" i="8"/>
  <c r="K2625" i="8"/>
  <c r="S2625" i="8" s="1"/>
  <c r="Q2625" i="8"/>
  <c r="R2625" i="8"/>
  <c r="K2626" i="8"/>
  <c r="S2626" i="8" s="1"/>
  <c r="Q2626" i="8"/>
  <c r="K2627" i="8"/>
  <c r="S2627" i="8" s="1"/>
  <c r="Q2627" i="8"/>
  <c r="K2628" i="8"/>
  <c r="S2628" i="8" s="1"/>
  <c r="Q2628" i="8"/>
  <c r="R2628" i="8"/>
  <c r="K2629" i="8"/>
  <c r="S2629" i="8" s="1"/>
  <c r="Q2629" i="8"/>
  <c r="K2630" i="8"/>
  <c r="S2630" i="8" s="1"/>
  <c r="Q2630" i="8"/>
  <c r="K2631" i="8"/>
  <c r="S2631" i="8" s="1"/>
  <c r="Q2631" i="8"/>
  <c r="K2632" i="8"/>
  <c r="S2632" i="8" s="1"/>
  <c r="Q2632" i="8"/>
  <c r="K2633" i="8"/>
  <c r="S2633" i="8" s="1"/>
  <c r="Q2633" i="8"/>
  <c r="R2633" i="8"/>
  <c r="K2634" i="8"/>
  <c r="S2634" i="8" s="1"/>
  <c r="Q2634" i="8"/>
  <c r="K2635" i="8"/>
  <c r="S2635" i="8" s="1"/>
  <c r="Q2635" i="8"/>
  <c r="K2636" i="8"/>
  <c r="S2636" i="8" s="1"/>
  <c r="Q2636" i="8"/>
  <c r="R2636" i="8"/>
  <c r="K2637" i="8"/>
  <c r="S2637" i="8" s="1"/>
  <c r="Q2637" i="8"/>
  <c r="K2638" i="8"/>
  <c r="S2638" i="8" s="1"/>
  <c r="Q2638" i="8"/>
  <c r="K2639" i="8"/>
  <c r="S2639" i="8" s="1"/>
  <c r="Q2639" i="8"/>
  <c r="K2640" i="8"/>
  <c r="S2640" i="8" s="1"/>
  <c r="Q2640" i="8"/>
  <c r="K2641" i="8"/>
  <c r="S2641" i="8" s="1"/>
  <c r="Q2641" i="8"/>
  <c r="R2641" i="8"/>
  <c r="K2642" i="8"/>
  <c r="S2642" i="8" s="1"/>
  <c r="Q2642" i="8"/>
  <c r="K2643" i="8"/>
  <c r="S2643" i="8" s="1"/>
  <c r="Q2643" i="8"/>
  <c r="K2644" i="8"/>
  <c r="S2644" i="8" s="1"/>
  <c r="Q2644" i="8"/>
  <c r="R2644" i="8"/>
  <c r="K2645" i="8"/>
  <c r="S2645" i="8" s="1"/>
  <c r="Q2645" i="8"/>
  <c r="K2646" i="8"/>
  <c r="S2646" i="8" s="1"/>
  <c r="Q2646" i="8"/>
  <c r="K2647" i="8"/>
  <c r="S2647" i="8" s="1"/>
  <c r="Q2647" i="8"/>
  <c r="K2648" i="8"/>
  <c r="S2648" i="8" s="1"/>
  <c r="Q2648" i="8"/>
  <c r="K2649" i="8"/>
  <c r="S2649" i="8" s="1"/>
  <c r="Q2649" i="8"/>
  <c r="R2649" i="8"/>
  <c r="K2650" i="8"/>
  <c r="S2650" i="8" s="1"/>
  <c r="Q2650" i="8"/>
  <c r="K2651" i="8"/>
  <c r="S2651" i="8" s="1"/>
  <c r="Q2651" i="8"/>
  <c r="K2652" i="8"/>
  <c r="S2652" i="8" s="1"/>
  <c r="Q2652" i="8"/>
  <c r="R2652" i="8"/>
  <c r="K2653" i="8"/>
  <c r="S2653" i="8" s="1"/>
  <c r="Q2653" i="8"/>
  <c r="K2536" i="8"/>
  <c r="R2536" i="8" s="1"/>
  <c r="Q2536" i="8"/>
  <c r="K2537" i="8"/>
  <c r="R2537" i="8" s="1"/>
  <c r="Q2537" i="8"/>
  <c r="K2538" i="8"/>
  <c r="R2538" i="8" s="1"/>
  <c r="Q2538" i="8"/>
  <c r="K2539" i="8"/>
  <c r="R2539" i="8" s="1"/>
  <c r="Q2539" i="8"/>
  <c r="K2534" i="8"/>
  <c r="M2534" i="8" s="1"/>
  <c r="K2535" i="8"/>
  <c r="R2535" i="8" s="1"/>
  <c r="Q2535" i="8"/>
  <c r="Q2534" i="8"/>
  <c r="S2534" i="8"/>
  <c r="K2505" i="8"/>
  <c r="R2505" i="8" s="1"/>
  <c r="K2456" i="8"/>
  <c r="K2454" i="8"/>
  <c r="K2455" i="8"/>
  <c r="R2455" i="8" s="1"/>
  <c r="K2424" i="8"/>
  <c r="R2424" i="8" s="1"/>
  <c r="Q2424" i="8"/>
  <c r="K2425" i="8"/>
  <c r="R2425" i="8" s="1"/>
  <c r="Q2425" i="8"/>
  <c r="K2426" i="8"/>
  <c r="R2426" i="8" s="1"/>
  <c r="Q2426" i="8"/>
  <c r="K2427" i="8"/>
  <c r="R2427" i="8" s="1"/>
  <c r="Q2427" i="8"/>
  <c r="K2428" i="8"/>
  <c r="R2428" i="8" s="1"/>
  <c r="Q2428" i="8"/>
  <c r="K2429" i="8"/>
  <c r="R2429" i="8" s="1"/>
  <c r="Q2429" i="8"/>
  <c r="K2430" i="8"/>
  <c r="Q2430" i="8"/>
  <c r="K2431" i="8"/>
  <c r="Q2431" i="8"/>
  <c r="K2432" i="8"/>
  <c r="Q2432" i="8"/>
  <c r="K2433" i="8"/>
  <c r="R2433" i="8" s="1"/>
  <c r="Q2433" i="8"/>
  <c r="K2434" i="8"/>
  <c r="R2434" i="8" s="1"/>
  <c r="Q2434" i="8"/>
  <c r="K2435" i="8"/>
  <c r="R2435" i="8" s="1"/>
  <c r="Q2435" i="8"/>
  <c r="K2436" i="8"/>
  <c r="R2436" i="8" s="1"/>
  <c r="Q2436" i="8"/>
  <c r="K2437" i="8"/>
  <c r="R2437" i="8" s="1"/>
  <c r="Q2437" i="8"/>
  <c r="K2438" i="8"/>
  <c r="R2438" i="8" s="1"/>
  <c r="Q2438" i="8"/>
  <c r="K2439" i="8"/>
  <c r="R2439" i="8" s="1"/>
  <c r="Q2439" i="8"/>
  <c r="K2440" i="8"/>
  <c r="R2440" i="8" s="1"/>
  <c r="Q2440" i="8"/>
  <c r="K2441" i="8"/>
  <c r="R2441" i="8" s="1"/>
  <c r="Q2441" i="8"/>
  <c r="K2442" i="8"/>
  <c r="R2442" i="8" s="1"/>
  <c r="Q2442" i="8"/>
  <c r="K2443" i="8"/>
  <c r="R2443" i="8" s="1"/>
  <c r="Q2443" i="8"/>
  <c r="K2444" i="8"/>
  <c r="R2444" i="8" s="1"/>
  <c r="Q2444" i="8"/>
  <c r="K2445" i="8"/>
  <c r="R2445" i="8" s="1"/>
  <c r="Q2445" i="8"/>
  <c r="S2445" i="8"/>
  <c r="K2446" i="8"/>
  <c r="R2446" i="8" s="1"/>
  <c r="Q2446" i="8"/>
  <c r="K2447" i="8"/>
  <c r="R2447" i="8" s="1"/>
  <c r="Q2447" i="8"/>
  <c r="K2448" i="8"/>
  <c r="R2448" i="8" s="1"/>
  <c r="Q2448" i="8"/>
  <c r="S2448" i="8"/>
  <c r="K2449" i="8"/>
  <c r="R2449" i="8" s="1"/>
  <c r="Q2449" i="8"/>
  <c r="K2450" i="8"/>
  <c r="R2450" i="8" s="1"/>
  <c r="Q2450" i="8"/>
  <c r="K2451" i="8"/>
  <c r="R2451" i="8" s="1"/>
  <c r="Q2451" i="8"/>
  <c r="K2452" i="8"/>
  <c r="R2452" i="8" s="1"/>
  <c r="Q2452" i="8"/>
  <c r="K2453" i="8"/>
  <c r="R2453" i="8" s="1"/>
  <c r="Q2453" i="8"/>
  <c r="R2454" i="8"/>
  <c r="Q2454" i="8"/>
  <c r="Q2455" i="8"/>
  <c r="R2456" i="8"/>
  <c r="Q2456" i="8"/>
  <c r="S2456" i="8"/>
  <c r="K2457" i="8"/>
  <c r="R2457" i="8" s="1"/>
  <c r="Q2457" i="8"/>
  <c r="K2458" i="8"/>
  <c r="R2458" i="8" s="1"/>
  <c r="Q2458" i="8"/>
  <c r="K2459" i="8"/>
  <c r="R2459" i="8" s="1"/>
  <c r="Q2459" i="8"/>
  <c r="K2460" i="8"/>
  <c r="R2460" i="8" s="1"/>
  <c r="Q2460" i="8"/>
  <c r="K2461" i="8"/>
  <c r="R2461" i="8" s="1"/>
  <c r="Q2461" i="8"/>
  <c r="S2461" i="8"/>
  <c r="K2462" i="8"/>
  <c r="R2462" i="8" s="1"/>
  <c r="Q2462" i="8"/>
  <c r="K2463" i="8"/>
  <c r="R2463" i="8" s="1"/>
  <c r="Q2463" i="8"/>
  <c r="K2464" i="8"/>
  <c r="R2464" i="8" s="1"/>
  <c r="Q2464" i="8"/>
  <c r="S2464" i="8"/>
  <c r="K2465" i="8"/>
  <c r="R2465" i="8" s="1"/>
  <c r="Q2465" i="8"/>
  <c r="K2466" i="8"/>
  <c r="R2466" i="8" s="1"/>
  <c r="Q2466" i="8"/>
  <c r="K2467" i="8"/>
  <c r="R2467" i="8" s="1"/>
  <c r="Q2467" i="8"/>
  <c r="K2468" i="8"/>
  <c r="R2468" i="8" s="1"/>
  <c r="Q2468" i="8"/>
  <c r="K2469" i="8"/>
  <c r="R2469" i="8" s="1"/>
  <c r="Q2469" i="8"/>
  <c r="K2470" i="8"/>
  <c r="R2470" i="8" s="1"/>
  <c r="Q2470" i="8"/>
  <c r="K2471" i="8"/>
  <c r="R2471" i="8" s="1"/>
  <c r="Q2471" i="8"/>
  <c r="K2472" i="8"/>
  <c r="R2472" i="8" s="1"/>
  <c r="Q2472" i="8"/>
  <c r="K2473" i="8"/>
  <c r="R2473" i="8" s="1"/>
  <c r="Q2473" i="8"/>
  <c r="K2474" i="8"/>
  <c r="R2474" i="8" s="1"/>
  <c r="Q2474" i="8"/>
  <c r="K2475" i="8"/>
  <c r="R2475" i="8" s="1"/>
  <c r="Q2475" i="8"/>
  <c r="K2476" i="8"/>
  <c r="R2476" i="8" s="1"/>
  <c r="Q2476" i="8"/>
  <c r="K2477" i="8"/>
  <c r="R2477" i="8" s="1"/>
  <c r="Q2477" i="8"/>
  <c r="K2478" i="8"/>
  <c r="R2478" i="8" s="1"/>
  <c r="Q2478" i="8"/>
  <c r="K2479" i="8"/>
  <c r="R2479" i="8" s="1"/>
  <c r="Q2479" i="8"/>
  <c r="S2479" i="8"/>
  <c r="K2480" i="8"/>
  <c r="R2480" i="8" s="1"/>
  <c r="Q2480" i="8"/>
  <c r="S2480" i="8"/>
  <c r="K2481" i="8"/>
  <c r="R2481" i="8" s="1"/>
  <c r="Q2481" i="8"/>
  <c r="K2482" i="8"/>
  <c r="R2482" i="8" s="1"/>
  <c r="Q2482" i="8"/>
  <c r="K2483" i="8"/>
  <c r="R2483" i="8" s="1"/>
  <c r="Q2483" i="8"/>
  <c r="K2484" i="8"/>
  <c r="R2484" i="8" s="1"/>
  <c r="Q2484" i="8"/>
  <c r="K2485" i="8"/>
  <c r="R2485" i="8" s="1"/>
  <c r="Q2485" i="8"/>
  <c r="K2486" i="8"/>
  <c r="R2486" i="8" s="1"/>
  <c r="Q2486" i="8"/>
  <c r="K2487" i="8"/>
  <c r="R2487" i="8" s="1"/>
  <c r="Q2487" i="8"/>
  <c r="K2488" i="8"/>
  <c r="R2488" i="8" s="1"/>
  <c r="Q2488" i="8"/>
  <c r="K2489" i="8"/>
  <c r="R2489" i="8" s="1"/>
  <c r="Q2489" i="8"/>
  <c r="K2490" i="8"/>
  <c r="R2490" i="8" s="1"/>
  <c r="Q2490" i="8"/>
  <c r="K2491" i="8"/>
  <c r="R2491" i="8" s="1"/>
  <c r="Q2491" i="8"/>
  <c r="K2492" i="8"/>
  <c r="R2492" i="8" s="1"/>
  <c r="Q2492" i="8"/>
  <c r="K2493" i="8"/>
  <c r="R2493" i="8" s="1"/>
  <c r="Q2493" i="8"/>
  <c r="K2494" i="8"/>
  <c r="R2494" i="8" s="1"/>
  <c r="Q2494" i="8"/>
  <c r="K2495" i="8"/>
  <c r="R2495" i="8" s="1"/>
  <c r="Q2495" i="8"/>
  <c r="S2495" i="8"/>
  <c r="K2496" i="8"/>
  <c r="R2496" i="8" s="1"/>
  <c r="Q2496" i="8"/>
  <c r="S2496" i="8"/>
  <c r="K2497" i="8"/>
  <c r="R2497" i="8" s="1"/>
  <c r="Q2497" i="8"/>
  <c r="K2498" i="8"/>
  <c r="R2498" i="8" s="1"/>
  <c r="Q2498" i="8"/>
  <c r="K2499" i="8"/>
  <c r="R2499" i="8" s="1"/>
  <c r="Q2499" i="8"/>
  <c r="K2500" i="8"/>
  <c r="R2500" i="8" s="1"/>
  <c r="Q2500" i="8"/>
  <c r="K2501" i="8"/>
  <c r="R2501" i="8" s="1"/>
  <c r="Q2501" i="8"/>
  <c r="K2502" i="8"/>
  <c r="R2502" i="8" s="1"/>
  <c r="Q2502" i="8"/>
  <c r="K2503" i="8"/>
  <c r="R2503" i="8" s="1"/>
  <c r="Q2503" i="8"/>
  <c r="K2504" i="8"/>
  <c r="R2504" i="8" s="1"/>
  <c r="Q2504" i="8"/>
  <c r="Q2505" i="8"/>
  <c r="K2506" i="8"/>
  <c r="R2506" i="8" s="1"/>
  <c r="Q2506" i="8"/>
  <c r="K2507" i="8"/>
  <c r="R2507" i="8" s="1"/>
  <c r="Q2507" i="8"/>
  <c r="K2508" i="8"/>
  <c r="R2508" i="8" s="1"/>
  <c r="Q2508" i="8"/>
  <c r="K2509" i="8"/>
  <c r="S2509" i="8" s="1"/>
  <c r="Q2509" i="8"/>
  <c r="K2510" i="8"/>
  <c r="R2510" i="8" s="1"/>
  <c r="Q2510" i="8"/>
  <c r="K2511" i="8"/>
  <c r="R2511" i="8" s="1"/>
  <c r="Q2511" i="8"/>
  <c r="K2512" i="8"/>
  <c r="R2512" i="8" s="1"/>
  <c r="Q2512" i="8"/>
  <c r="K2513" i="8"/>
  <c r="R2513" i="8" s="1"/>
  <c r="Q2513" i="8"/>
  <c r="K2514" i="8"/>
  <c r="R2514" i="8" s="1"/>
  <c r="Q2514" i="8"/>
  <c r="K2515" i="8"/>
  <c r="R2515" i="8" s="1"/>
  <c r="Q2515" i="8"/>
  <c r="K2516" i="8"/>
  <c r="R2516" i="8" s="1"/>
  <c r="Q2516" i="8"/>
  <c r="K2517" i="8"/>
  <c r="R2517" i="8" s="1"/>
  <c r="Q2517" i="8"/>
  <c r="K2518" i="8"/>
  <c r="R2518" i="8" s="1"/>
  <c r="Q2518" i="8"/>
  <c r="K2519" i="8"/>
  <c r="R2519" i="8" s="1"/>
  <c r="Q2519" i="8"/>
  <c r="K2520" i="8"/>
  <c r="R2520" i="8" s="1"/>
  <c r="Q2520" i="8"/>
  <c r="K2521" i="8"/>
  <c r="R2521" i="8" s="1"/>
  <c r="Q2521" i="8"/>
  <c r="K2522" i="8"/>
  <c r="R2522" i="8" s="1"/>
  <c r="Q2522" i="8"/>
  <c r="K2523" i="8"/>
  <c r="R2523" i="8" s="1"/>
  <c r="Q2523" i="8"/>
  <c r="K2524" i="8"/>
  <c r="R2524" i="8" s="1"/>
  <c r="Q2524" i="8"/>
  <c r="K2525" i="8"/>
  <c r="R2525" i="8" s="1"/>
  <c r="Q2525" i="8"/>
  <c r="K2526" i="8"/>
  <c r="R2526" i="8" s="1"/>
  <c r="Q2526" i="8"/>
  <c r="K2527" i="8"/>
  <c r="R2527" i="8" s="1"/>
  <c r="Q2527" i="8"/>
  <c r="K2528" i="8"/>
  <c r="R2528" i="8" s="1"/>
  <c r="Q2528" i="8"/>
  <c r="K2529" i="8"/>
  <c r="R2529" i="8" s="1"/>
  <c r="Q2529" i="8"/>
  <c r="K2530" i="8"/>
  <c r="R2530" i="8" s="1"/>
  <c r="Q2530" i="8"/>
  <c r="K2531" i="8"/>
  <c r="R2531" i="8" s="1"/>
  <c r="Q2531" i="8"/>
  <c r="K2532" i="8"/>
  <c r="R2532" i="8" s="1"/>
  <c r="Q2532" i="8"/>
  <c r="K2533" i="8"/>
  <c r="R2533" i="8" s="1"/>
  <c r="Q2533" i="8"/>
  <c r="Q2421" i="8"/>
  <c r="Q2422" i="8"/>
  <c r="Q2423" i="8"/>
  <c r="K2421" i="8"/>
  <c r="N2421" i="8" s="1"/>
  <c r="K2422" i="8"/>
  <c r="R2422" i="8" s="1"/>
  <c r="K2423" i="8"/>
  <c r="R2423" i="8" s="1"/>
  <c r="Q2270" i="8"/>
  <c r="Q2271" i="8"/>
  <c r="R2271" i="8"/>
  <c r="Q2272" i="8"/>
  <c r="Q2273" i="8"/>
  <c r="Q2274" i="8"/>
  <c r="Q2275" i="8"/>
  <c r="Q2276" i="8"/>
  <c r="Q2277" i="8"/>
  <c r="Q2278" i="8"/>
  <c r="Q2279" i="8"/>
  <c r="Q2280" i="8"/>
  <c r="Q2281" i="8"/>
  <c r="Q2282" i="8"/>
  <c r="Q2283" i="8"/>
  <c r="Q2284" i="8"/>
  <c r="Q2285" i="8"/>
  <c r="Q2286" i="8"/>
  <c r="Q2287" i="8"/>
  <c r="R2287" i="8"/>
  <c r="Q2288" i="8"/>
  <c r="Q2289" i="8"/>
  <c r="Q2290" i="8"/>
  <c r="Q2291" i="8"/>
  <c r="Q2292" i="8"/>
  <c r="Q2293" i="8"/>
  <c r="Q2294" i="8"/>
  <c r="Q2295" i="8"/>
  <c r="Q2296" i="8"/>
  <c r="Q2297" i="8"/>
  <c r="Q2298" i="8"/>
  <c r="Q2299" i="8"/>
  <c r="Q2300" i="8"/>
  <c r="Q2301" i="8"/>
  <c r="Q2302" i="8"/>
  <c r="Q2303" i="8"/>
  <c r="Q2304" i="8"/>
  <c r="Q2305" i="8"/>
  <c r="Q2306" i="8"/>
  <c r="Q2307" i="8"/>
  <c r="Q2308" i="8"/>
  <c r="Q2309" i="8"/>
  <c r="Q2310" i="8"/>
  <c r="Q2311" i="8"/>
  <c r="Q2312" i="8"/>
  <c r="Q2313" i="8"/>
  <c r="Q2314" i="8"/>
  <c r="Q2315" i="8"/>
  <c r="Q2316" i="8"/>
  <c r="Q2317" i="8"/>
  <c r="Q2318" i="8"/>
  <c r="Q2319" i="8"/>
  <c r="Q2320" i="8"/>
  <c r="Q2321" i="8"/>
  <c r="Q2322" i="8"/>
  <c r="Q2323" i="8"/>
  <c r="Q2324" i="8"/>
  <c r="Q2325" i="8"/>
  <c r="Q2326" i="8"/>
  <c r="Q2327" i="8"/>
  <c r="Q2328" i="8"/>
  <c r="Q2329" i="8"/>
  <c r="Q2330" i="8"/>
  <c r="Q2331" i="8"/>
  <c r="Q2332" i="8"/>
  <c r="Q2333" i="8"/>
  <c r="Q2334" i="8"/>
  <c r="Q2335" i="8"/>
  <c r="Q2336" i="8"/>
  <c r="Q2337" i="8"/>
  <c r="Q2338" i="8"/>
  <c r="Q2339" i="8"/>
  <c r="Q2340" i="8"/>
  <c r="Q2341" i="8"/>
  <c r="Q2342" i="8"/>
  <c r="Q2343" i="8"/>
  <c r="Q2344" i="8"/>
  <c r="Q2345" i="8"/>
  <c r="Q2346" i="8"/>
  <c r="Q2347" i="8"/>
  <c r="Q2348" i="8"/>
  <c r="Q2349" i="8"/>
  <c r="Q2350" i="8"/>
  <c r="Q2351" i="8"/>
  <c r="Q2352" i="8"/>
  <c r="Q2353" i="8"/>
  <c r="Q2354" i="8"/>
  <c r="Q2355" i="8"/>
  <c r="Q2356" i="8"/>
  <c r="Q2357" i="8"/>
  <c r="Q2358" i="8"/>
  <c r="Q2359" i="8"/>
  <c r="Q2360" i="8"/>
  <c r="Q2361" i="8"/>
  <c r="Q2362" i="8"/>
  <c r="Q2363" i="8"/>
  <c r="Q2364" i="8"/>
  <c r="Q2365" i="8"/>
  <c r="Q2366" i="8"/>
  <c r="Q2367" i="8"/>
  <c r="Q2368" i="8"/>
  <c r="Q2369" i="8"/>
  <c r="Q2370" i="8"/>
  <c r="Q2371" i="8"/>
  <c r="Q2372" i="8"/>
  <c r="Q2373" i="8"/>
  <c r="Q2374" i="8"/>
  <c r="Q2375" i="8"/>
  <c r="Q2376" i="8"/>
  <c r="Q2377" i="8"/>
  <c r="Q2378" i="8"/>
  <c r="Q2379" i="8"/>
  <c r="Q2380" i="8"/>
  <c r="Q2381" i="8"/>
  <c r="Q2382" i="8"/>
  <c r="Q2383" i="8"/>
  <c r="Q2384" i="8"/>
  <c r="Q2385" i="8"/>
  <c r="Q2386" i="8"/>
  <c r="Q2387" i="8"/>
  <c r="Q2388" i="8"/>
  <c r="Q2389" i="8"/>
  <c r="Q2390" i="8"/>
  <c r="Q2391" i="8"/>
  <c r="Q2392" i="8"/>
  <c r="Q2393" i="8"/>
  <c r="Q2394" i="8"/>
  <c r="Q2395" i="8"/>
  <c r="Q2396" i="8"/>
  <c r="Q2397" i="8"/>
  <c r="Q2398" i="8"/>
  <c r="Q2399" i="8"/>
  <c r="Q2400" i="8"/>
  <c r="Q2401" i="8"/>
  <c r="Q2402" i="8"/>
  <c r="Q2403" i="8"/>
  <c r="Q2404" i="8"/>
  <c r="Q2405" i="8"/>
  <c r="Q2406" i="8"/>
  <c r="Q2407" i="8"/>
  <c r="Q2408" i="8"/>
  <c r="Q2409" i="8"/>
  <c r="Q2410" i="8"/>
  <c r="Q2411" i="8"/>
  <c r="Q2412" i="8"/>
  <c r="Q2413" i="8"/>
  <c r="Q2414" i="8"/>
  <c r="Q2415" i="8"/>
  <c r="Q2416" i="8"/>
  <c r="Q2417" i="8"/>
  <c r="Q2418" i="8"/>
  <c r="Q2419" i="8"/>
  <c r="Q2420" i="8"/>
  <c r="K2273" i="8"/>
  <c r="S2273" i="8" s="1"/>
  <c r="K2274" i="8"/>
  <c r="R2274" i="8" s="1"/>
  <c r="K2275" i="8"/>
  <c r="S2275" i="8" s="1"/>
  <c r="K2276" i="8"/>
  <c r="R2276" i="8" s="1"/>
  <c r="K2277" i="8"/>
  <c r="S2277" i="8" s="1"/>
  <c r="K2278" i="8"/>
  <c r="R2278" i="8" s="1"/>
  <c r="K2279" i="8"/>
  <c r="S2279" i="8" s="1"/>
  <c r="K2280" i="8"/>
  <c r="R2280" i="8" s="1"/>
  <c r="K2281" i="8"/>
  <c r="S2281" i="8" s="1"/>
  <c r="K2282" i="8"/>
  <c r="R2282" i="8" s="1"/>
  <c r="K2283" i="8"/>
  <c r="S2283" i="8" s="1"/>
  <c r="K2284" i="8"/>
  <c r="R2284" i="8" s="1"/>
  <c r="K2285" i="8"/>
  <c r="S2285" i="8" s="1"/>
  <c r="K2286" i="8"/>
  <c r="R2286" i="8" s="1"/>
  <c r="K2287" i="8"/>
  <c r="S2287" i="8" s="1"/>
  <c r="K2288" i="8"/>
  <c r="R2288" i="8" s="1"/>
  <c r="K2289" i="8"/>
  <c r="S2289" i="8" s="1"/>
  <c r="K2290" i="8"/>
  <c r="R2290" i="8" s="1"/>
  <c r="K2291" i="8"/>
  <c r="S2291" i="8" s="1"/>
  <c r="K2292" i="8"/>
  <c r="R2292" i="8" s="1"/>
  <c r="K2293" i="8"/>
  <c r="R2293" i="8" s="1"/>
  <c r="K2294" i="8"/>
  <c r="R2294" i="8" s="1"/>
  <c r="K2295" i="8"/>
  <c r="R2295" i="8" s="1"/>
  <c r="K2296" i="8"/>
  <c r="S2296" i="8" s="1"/>
  <c r="K2297" i="8"/>
  <c r="R2297" i="8" s="1"/>
  <c r="K2298" i="8"/>
  <c r="R2298" i="8" s="1"/>
  <c r="K2299" i="8"/>
  <c r="R2299" i="8" s="1"/>
  <c r="K2300" i="8"/>
  <c r="S2300" i="8" s="1"/>
  <c r="K2301" i="8"/>
  <c r="R2301" i="8" s="1"/>
  <c r="K2302" i="8"/>
  <c r="R2302" i="8" s="1"/>
  <c r="K2303" i="8"/>
  <c r="R2303" i="8" s="1"/>
  <c r="K2304" i="8"/>
  <c r="S2304" i="8" s="1"/>
  <c r="K2305" i="8"/>
  <c r="R2305" i="8" s="1"/>
  <c r="K2306" i="8"/>
  <c r="R2306" i="8" s="1"/>
  <c r="K2307" i="8"/>
  <c r="R2307" i="8" s="1"/>
  <c r="K2308" i="8"/>
  <c r="S2308" i="8" s="1"/>
  <c r="K2309" i="8"/>
  <c r="R2309" i="8" s="1"/>
  <c r="K2310" i="8"/>
  <c r="R2310" i="8" s="1"/>
  <c r="K2311" i="8"/>
  <c r="R2311" i="8" s="1"/>
  <c r="K2312" i="8"/>
  <c r="S2312" i="8" s="1"/>
  <c r="K2313" i="8"/>
  <c r="R2313" i="8" s="1"/>
  <c r="K2314" i="8"/>
  <c r="S2314" i="8" s="1"/>
  <c r="K2315" i="8"/>
  <c r="R2315" i="8" s="1"/>
  <c r="K2316" i="8"/>
  <c r="R2316" i="8" s="1"/>
  <c r="K2317" i="8"/>
  <c r="R2317" i="8" s="1"/>
  <c r="K2318" i="8"/>
  <c r="S2318" i="8" s="1"/>
  <c r="K2319" i="8"/>
  <c r="R2319" i="8" s="1"/>
  <c r="K2320" i="8"/>
  <c r="R2320" i="8" s="1"/>
  <c r="K2321" i="8"/>
  <c r="R2321" i="8" s="1"/>
  <c r="K2322" i="8"/>
  <c r="S2322" i="8" s="1"/>
  <c r="K2323" i="8"/>
  <c r="R2323" i="8" s="1"/>
  <c r="K2324" i="8"/>
  <c r="R2324" i="8" s="1"/>
  <c r="K2325" i="8"/>
  <c r="R2325" i="8" s="1"/>
  <c r="K2326" i="8"/>
  <c r="S2326" i="8" s="1"/>
  <c r="K2327" i="8"/>
  <c r="R2327" i="8" s="1"/>
  <c r="K2328" i="8"/>
  <c r="R2328" i="8" s="1"/>
  <c r="K2329" i="8"/>
  <c r="R2329" i="8" s="1"/>
  <c r="K2330" i="8"/>
  <c r="S2330" i="8" s="1"/>
  <c r="K2331" i="8"/>
  <c r="R2331" i="8" s="1"/>
  <c r="K2332" i="8"/>
  <c r="R2332" i="8" s="1"/>
  <c r="K2333" i="8"/>
  <c r="R2333" i="8" s="1"/>
  <c r="K2334" i="8"/>
  <c r="S2334" i="8" s="1"/>
  <c r="K2335" i="8"/>
  <c r="R2335" i="8" s="1"/>
  <c r="K2336" i="8"/>
  <c r="R2336" i="8" s="1"/>
  <c r="K2337" i="8"/>
  <c r="R2337" i="8" s="1"/>
  <c r="K2338" i="8"/>
  <c r="S2338" i="8" s="1"/>
  <c r="K2339" i="8"/>
  <c r="R2339" i="8" s="1"/>
  <c r="K2340" i="8"/>
  <c r="R2340" i="8" s="1"/>
  <c r="K2341" i="8"/>
  <c r="R2341" i="8" s="1"/>
  <c r="K2342" i="8"/>
  <c r="S2342" i="8" s="1"/>
  <c r="K2343" i="8"/>
  <c r="R2343" i="8" s="1"/>
  <c r="K2344" i="8"/>
  <c r="R2344" i="8" s="1"/>
  <c r="K2345" i="8"/>
  <c r="R2345" i="8" s="1"/>
  <c r="K2346" i="8"/>
  <c r="S2346" i="8" s="1"/>
  <c r="K2347" i="8"/>
  <c r="R2347" i="8" s="1"/>
  <c r="K2348" i="8"/>
  <c r="S2348" i="8" s="1"/>
  <c r="K2349" i="8"/>
  <c r="R2349" i="8" s="1"/>
  <c r="K2350" i="8"/>
  <c r="R2350" i="8" s="1"/>
  <c r="K2351" i="8"/>
  <c r="R2351" i="8" s="1"/>
  <c r="K2352" i="8"/>
  <c r="S2352" i="8" s="1"/>
  <c r="K2353" i="8"/>
  <c r="R2353" i="8" s="1"/>
  <c r="K2354" i="8"/>
  <c r="R2354" i="8" s="1"/>
  <c r="K2355" i="8"/>
  <c r="R2355" i="8" s="1"/>
  <c r="K2356" i="8"/>
  <c r="S2356" i="8" s="1"/>
  <c r="K2357" i="8"/>
  <c r="R2357" i="8" s="1"/>
  <c r="K2358" i="8"/>
  <c r="R2358" i="8" s="1"/>
  <c r="K2359" i="8"/>
  <c r="R2359" i="8" s="1"/>
  <c r="K2360" i="8"/>
  <c r="S2360" i="8" s="1"/>
  <c r="K2361" i="8"/>
  <c r="R2361" i="8" s="1"/>
  <c r="K2362" i="8"/>
  <c r="R2362" i="8" s="1"/>
  <c r="K2363" i="8"/>
  <c r="R2363" i="8" s="1"/>
  <c r="K2364" i="8"/>
  <c r="S2364" i="8" s="1"/>
  <c r="K2365" i="8"/>
  <c r="R2365" i="8" s="1"/>
  <c r="K2366" i="8"/>
  <c r="R2366" i="8" s="1"/>
  <c r="K2367" i="8"/>
  <c r="R2367" i="8" s="1"/>
  <c r="K2368" i="8"/>
  <c r="S2368" i="8" s="1"/>
  <c r="K2369" i="8"/>
  <c r="R2369" i="8" s="1"/>
  <c r="K2370" i="8"/>
  <c r="R2370" i="8" s="1"/>
  <c r="K2371" i="8"/>
  <c r="R2371" i="8" s="1"/>
  <c r="K2372" i="8"/>
  <c r="S2372" i="8" s="1"/>
  <c r="K2373" i="8"/>
  <c r="R2373" i="8" s="1"/>
  <c r="K2374" i="8"/>
  <c r="R2374" i="8" s="1"/>
  <c r="K2375" i="8"/>
  <c r="R2375" i="8" s="1"/>
  <c r="K2376" i="8"/>
  <c r="S2376" i="8" s="1"/>
  <c r="K2377" i="8"/>
  <c r="R2377" i="8" s="1"/>
  <c r="K2378" i="8"/>
  <c r="R2378" i="8" s="1"/>
  <c r="K2379" i="8"/>
  <c r="R2379" i="8" s="1"/>
  <c r="K2380" i="8"/>
  <c r="S2380" i="8" s="1"/>
  <c r="K2381" i="8"/>
  <c r="R2381" i="8" s="1"/>
  <c r="K2382" i="8"/>
  <c r="R2382" i="8" s="1"/>
  <c r="K2383" i="8"/>
  <c r="R2383" i="8" s="1"/>
  <c r="K2384" i="8"/>
  <c r="S2384" i="8" s="1"/>
  <c r="K2385" i="8"/>
  <c r="R2385" i="8" s="1"/>
  <c r="K2386" i="8"/>
  <c r="R2386" i="8" s="1"/>
  <c r="K2387" i="8"/>
  <c r="R2387" i="8" s="1"/>
  <c r="K2388" i="8"/>
  <c r="S2388" i="8" s="1"/>
  <c r="K2389" i="8"/>
  <c r="R2389" i="8" s="1"/>
  <c r="K2390" i="8"/>
  <c r="R2390" i="8" s="1"/>
  <c r="K2391" i="8"/>
  <c r="R2391" i="8" s="1"/>
  <c r="K2392" i="8"/>
  <c r="S2392" i="8" s="1"/>
  <c r="K2393" i="8"/>
  <c r="R2393" i="8" s="1"/>
  <c r="K2394" i="8"/>
  <c r="R2394" i="8" s="1"/>
  <c r="K2395" i="8"/>
  <c r="R2395" i="8" s="1"/>
  <c r="K2396" i="8"/>
  <c r="S2396" i="8" s="1"/>
  <c r="K2397" i="8"/>
  <c r="R2397" i="8" s="1"/>
  <c r="K2398" i="8"/>
  <c r="R2398" i="8" s="1"/>
  <c r="K2399" i="8"/>
  <c r="R2399" i="8" s="1"/>
  <c r="K2400" i="8"/>
  <c r="S2400" i="8" s="1"/>
  <c r="K2401" i="8"/>
  <c r="R2401" i="8" s="1"/>
  <c r="K2402" i="8"/>
  <c r="R2402" i="8" s="1"/>
  <c r="K2403" i="8"/>
  <c r="R2403" i="8" s="1"/>
  <c r="K2404" i="8"/>
  <c r="S2404" i="8" s="1"/>
  <c r="K2405" i="8"/>
  <c r="R2405" i="8" s="1"/>
  <c r="K2406" i="8"/>
  <c r="R2406" i="8" s="1"/>
  <c r="K2407" i="8"/>
  <c r="R2407" i="8" s="1"/>
  <c r="K2408" i="8"/>
  <c r="S2408" i="8" s="1"/>
  <c r="K2409" i="8"/>
  <c r="R2409" i="8" s="1"/>
  <c r="K2410" i="8"/>
  <c r="R2410" i="8" s="1"/>
  <c r="K2411" i="8"/>
  <c r="R2411" i="8" s="1"/>
  <c r="K2412" i="8"/>
  <c r="S2412" i="8" s="1"/>
  <c r="K2413" i="8"/>
  <c r="R2413" i="8" s="1"/>
  <c r="K2414" i="8"/>
  <c r="R2414" i="8" s="1"/>
  <c r="K2415" i="8"/>
  <c r="R2415" i="8" s="1"/>
  <c r="K2416" i="8"/>
  <c r="S2416" i="8" s="1"/>
  <c r="K2417" i="8"/>
  <c r="R2417" i="8" s="1"/>
  <c r="K2418" i="8"/>
  <c r="R2418" i="8" s="1"/>
  <c r="K2419" i="8"/>
  <c r="R2419" i="8" s="1"/>
  <c r="K2420" i="8"/>
  <c r="S2420" i="8" s="1"/>
  <c r="K2272" i="8"/>
  <c r="R2272" i="8" s="1"/>
  <c r="K2271" i="8"/>
  <c r="S2271" i="8" s="1"/>
  <c r="K2270" i="8"/>
  <c r="R2270" i="8" s="1"/>
  <c r="M4" i="10"/>
  <c r="K2263" i="8"/>
  <c r="K2264" i="8"/>
  <c r="S2264" i="8" s="1"/>
  <c r="K2265" i="8"/>
  <c r="K2266" i="8"/>
  <c r="K2267" i="8"/>
  <c r="K2268" i="8"/>
  <c r="S2268" i="8" s="1"/>
  <c r="K2269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6" i="8"/>
  <c r="K157" i="8"/>
  <c r="K158" i="8"/>
  <c r="K159" i="8"/>
  <c r="K160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8" i="8"/>
  <c r="K179" i="8"/>
  <c r="K181" i="8"/>
  <c r="K182" i="8"/>
  <c r="K185" i="8"/>
  <c r="K186" i="8"/>
  <c r="K187" i="8"/>
  <c r="K188" i="8"/>
  <c r="K189" i="8"/>
  <c r="K190" i="8"/>
  <c r="K191" i="8"/>
  <c r="K192" i="8"/>
  <c r="K194" i="8"/>
  <c r="K196" i="8"/>
  <c r="K197" i="8"/>
  <c r="K198" i="8"/>
  <c r="K199" i="8"/>
  <c r="K200" i="8"/>
  <c r="K201" i="8"/>
  <c r="K202" i="8"/>
  <c r="K204" i="8"/>
  <c r="K205" i="8"/>
  <c r="K206" i="8"/>
  <c r="K207" i="8"/>
  <c r="K208" i="8"/>
  <c r="K209" i="8"/>
  <c r="K210" i="8"/>
  <c r="K211" i="8"/>
  <c r="K212" i="8"/>
  <c r="K213" i="8"/>
  <c r="K214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5" i="8"/>
  <c r="K236" i="8"/>
  <c r="K237" i="8"/>
  <c r="K238" i="8"/>
  <c r="K239" i="8"/>
  <c r="K240" i="8"/>
  <c r="K241" i="8"/>
  <c r="K242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4" i="8"/>
  <c r="K305" i="8"/>
  <c r="K307" i="8"/>
  <c r="K308" i="8"/>
  <c r="K309" i="8"/>
  <c r="K310" i="8"/>
  <c r="K311" i="8"/>
  <c r="K312" i="8"/>
  <c r="K313" i="8"/>
  <c r="K314" i="8"/>
  <c r="K315" i="8"/>
  <c r="K316" i="8"/>
  <c r="K318" i="8"/>
  <c r="K319" i="8"/>
  <c r="K321" i="8"/>
  <c r="K322" i="8"/>
  <c r="K323" i="8"/>
  <c r="K324" i="8"/>
  <c r="K325" i="8"/>
  <c r="K326" i="8"/>
  <c r="K327" i="8"/>
  <c r="K328" i="8"/>
  <c r="K329" i="8"/>
  <c r="K330" i="8"/>
  <c r="K331" i="8"/>
  <c r="K333" i="8"/>
  <c r="K334" i="8"/>
  <c r="K335" i="8"/>
  <c r="K336" i="8"/>
  <c r="K337" i="8"/>
  <c r="K338" i="8"/>
  <c r="K339" i="8"/>
  <c r="K340" i="8"/>
  <c r="K341" i="8"/>
  <c r="K343" i="8"/>
  <c r="K344" i="8"/>
  <c r="K345" i="8"/>
  <c r="K346" i="8"/>
  <c r="K347" i="8"/>
  <c r="K348" i="8"/>
  <c r="K349" i="8"/>
  <c r="K350" i="8"/>
  <c r="K351" i="8"/>
  <c r="K352" i="8"/>
  <c r="K354" i="8"/>
  <c r="K355" i="8"/>
  <c r="K356" i="8"/>
  <c r="K357" i="8"/>
  <c r="K358" i="8"/>
  <c r="K359" i="8"/>
  <c r="K360" i="8"/>
  <c r="K361" i="8"/>
  <c r="K362" i="8"/>
  <c r="K364" i="8"/>
  <c r="K365" i="8"/>
  <c r="K366" i="8"/>
  <c r="K367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2" i="8"/>
  <c r="K423" i="8"/>
  <c r="K424" i="8"/>
  <c r="K425" i="8"/>
  <c r="K426" i="8"/>
  <c r="K427" i="8"/>
  <c r="K428" i="8"/>
  <c r="K429" i="8"/>
  <c r="K430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5" i="8"/>
  <c r="K476" i="8"/>
  <c r="K477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S591" i="8" s="1"/>
  <c r="K592" i="8"/>
  <c r="K593" i="8"/>
  <c r="K594" i="8"/>
  <c r="K595" i="8"/>
  <c r="S595" i="8" s="1"/>
  <c r="K596" i="8"/>
  <c r="K598" i="8"/>
  <c r="K599" i="8"/>
  <c r="K600" i="8"/>
  <c r="K601" i="8"/>
  <c r="K602" i="8"/>
  <c r="K603" i="8"/>
  <c r="K605" i="8"/>
  <c r="K606" i="8"/>
  <c r="K607" i="8"/>
  <c r="K609" i="8"/>
  <c r="K610" i="8"/>
  <c r="K611" i="8"/>
  <c r="S611" i="8" s="1"/>
  <c r="K612" i="8"/>
  <c r="K613" i="8"/>
  <c r="K614" i="8"/>
  <c r="K615" i="8"/>
  <c r="S615" i="8" s="1"/>
  <c r="K616" i="8"/>
  <c r="K617" i="8"/>
  <c r="K618" i="8"/>
  <c r="K619" i="8"/>
  <c r="S619" i="8" s="1"/>
  <c r="K620" i="8"/>
  <c r="K621" i="8"/>
  <c r="K622" i="8"/>
  <c r="K623" i="8"/>
  <c r="S623" i="8" s="1"/>
  <c r="K624" i="8"/>
  <c r="K625" i="8"/>
  <c r="K626" i="8"/>
  <c r="K627" i="8"/>
  <c r="S627" i="8" s="1"/>
  <c r="K628" i="8"/>
  <c r="K629" i="8"/>
  <c r="K630" i="8"/>
  <c r="K631" i="8"/>
  <c r="S631" i="8" s="1"/>
  <c r="K632" i="8"/>
  <c r="K633" i="8"/>
  <c r="K634" i="8"/>
  <c r="K635" i="8"/>
  <c r="S635" i="8" s="1"/>
  <c r="K636" i="8"/>
  <c r="K637" i="8"/>
  <c r="K638" i="8"/>
  <c r="K639" i="8"/>
  <c r="S639" i="8" s="1"/>
  <c r="K640" i="8"/>
  <c r="K641" i="8"/>
  <c r="K642" i="8"/>
  <c r="K643" i="8"/>
  <c r="S643" i="8" s="1"/>
  <c r="K644" i="8"/>
  <c r="K645" i="8"/>
  <c r="K646" i="8"/>
  <c r="K647" i="8"/>
  <c r="S647" i="8" s="1"/>
  <c r="K648" i="8"/>
  <c r="K649" i="8"/>
  <c r="K650" i="8"/>
  <c r="K651" i="8"/>
  <c r="S651" i="8" s="1"/>
  <c r="K652" i="8"/>
  <c r="K653" i="8"/>
  <c r="K654" i="8"/>
  <c r="K655" i="8"/>
  <c r="S655" i="8" s="1"/>
  <c r="K656" i="8"/>
  <c r="K657" i="8"/>
  <c r="K658" i="8"/>
  <c r="K659" i="8"/>
  <c r="S659" i="8" s="1"/>
  <c r="K660" i="8"/>
  <c r="K661" i="8"/>
  <c r="K662" i="8"/>
  <c r="K663" i="8"/>
  <c r="S663" i="8" s="1"/>
  <c r="K664" i="8"/>
  <c r="K665" i="8"/>
  <c r="K666" i="8"/>
  <c r="K667" i="8"/>
  <c r="S667" i="8" s="1"/>
  <c r="K668" i="8"/>
  <c r="K669" i="8"/>
  <c r="K670" i="8"/>
  <c r="K671" i="8"/>
  <c r="S671" i="8" s="1"/>
  <c r="K672" i="8"/>
  <c r="K673" i="8"/>
  <c r="K674" i="8"/>
  <c r="K675" i="8"/>
  <c r="S675" i="8" s="1"/>
  <c r="K676" i="8"/>
  <c r="K677" i="8"/>
  <c r="K678" i="8"/>
  <c r="K679" i="8"/>
  <c r="S679" i="8" s="1"/>
  <c r="K680" i="8"/>
  <c r="K681" i="8"/>
  <c r="K682" i="8"/>
  <c r="K683" i="8"/>
  <c r="S683" i="8" s="1"/>
  <c r="K684" i="8"/>
  <c r="K685" i="8"/>
  <c r="K686" i="8"/>
  <c r="K687" i="8"/>
  <c r="S687" i="8" s="1"/>
  <c r="K688" i="8"/>
  <c r="K689" i="8"/>
  <c r="K690" i="8"/>
  <c r="K691" i="8"/>
  <c r="S691" i="8" s="1"/>
  <c r="K692" i="8"/>
  <c r="K693" i="8"/>
  <c r="K694" i="8"/>
  <c r="K695" i="8"/>
  <c r="S695" i="8" s="1"/>
  <c r="K696" i="8"/>
  <c r="K697" i="8"/>
  <c r="K698" i="8"/>
  <c r="K699" i="8"/>
  <c r="S699" i="8" s="1"/>
  <c r="K700" i="8"/>
  <c r="K701" i="8"/>
  <c r="K702" i="8"/>
  <c r="K703" i="8"/>
  <c r="S703" i="8" s="1"/>
  <c r="K704" i="8"/>
  <c r="K705" i="8"/>
  <c r="K706" i="8"/>
  <c r="K707" i="8"/>
  <c r="S707" i="8" s="1"/>
  <c r="K708" i="8"/>
  <c r="K709" i="8"/>
  <c r="K710" i="8"/>
  <c r="K711" i="8"/>
  <c r="S711" i="8" s="1"/>
  <c r="K712" i="8"/>
  <c r="K713" i="8"/>
  <c r="K714" i="8"/>
  <c r="K715" i="8"/>
  <c r="S715" i="8" s="1"/>
  <c r="K716" i="8"/>
  <c r="K717" i="8"/>
  <c r="K718" i="8"/>
  <c r="K719" i="8"/>
  <c r="S719" i="8" s="1"/>
  <c r="K720" i="8"/>
  <c r="K721" i="8"/>
  <c r="K722" i="8"/>
  <c r="K723" i="8"/>
  <c r="S723" i="8" s="1"/>
  <c r="K724" i="8"/>
  <c r="K725" i="8"/>
  <c r="K727" i="8"/>
  <c r="S727" i="8" s="1"/>
  <c r="K728" i="8"/>
  <c r="S728" i="8" s="1"/>
  <c r="K729" i="8"/>
  <c r="K730" i="8"/>
  <c r="K731" i="8"/>
  <c r="S731" i="8" s="1"/>
  <c r="K732" i="8"/>
  <c r="S732" i="8" s="1"/>
  <c r="K733" i="8"/>
  <c r="K734" i="8"/>
  <c r="K735" i="8"/>
  <c r="S735" i="8" s="1"/>
  <c r="K736" i="8"/>
  <c r="S736" i="8" s="1"/>
  <c r="K737" i="8"/>
  <c r="K738" i="8"/>
  <c r="K739" i="8"/>
  <c r="S739" i="8" s="1"/>
  <c r="K740" i="8"/>
  <c r="S740" i="8" s="1"/>
  <c r="K741" i="8"/>
  <c r="K742" i="8"/>
  <c r="K743" i="8"/>
  <c r="S743" i="8" s="1"/>
  <c r="K744" i="8"/>
  <c r="S744" i="8" s="1"/>
  <c r="K745" i="8"/>
  <c r="K746" i="8"/>
  <c r="K747" i="8"/>
  <c r="S747" i="8" s="1"/>
  <c r="K748" i="8"/>
  <c r="S748" i="8" s="1"/>
  <c r="K749" i="8"/>
  <c r="K750" i="8"/>
  <c r="K751" i="8"/>
  <c r="S751" i="8" s="1"/>
  <c r="K752" i="8"/>
  <c r="S752" i="8" s="1"/>
  <c r="K753" i="8"/>
  <c r="K754" i="8"/>
  <c r="K755" i="8"/>
  <c r="S755" i="8" s="1"/>
  <c r="K756" i="8"/>
  <c r="S756" i="8" s="1"/>
  <c r="K757" i="8"/>
  <c r="K758" i="8"/>
  <c r="K759" i="8"/>
  <c r="S759" i="8" s="1"/>
  <c r="K760" i="8"/>
  <c r="S760" i="8" s="1"/>
  <c r="K761" i="8"/>
  <c r="K762" i="8"/>
  <c r="K763" i="8"/>
  <c r="S763" i="8" s="1"/>
  <c r="K764" i="8"/>
  <c r="S764" i="8" s="1"/>
  <c r="K765" i="8"/>
  <c r="K766" i="8"/>
  <c r="K767" i="8"/>
  <c r="S767" i="8" s="1"/>
  <c r="K768" i="8"/>
  <c r="S768" i="8" s="1"/>
  <c r="K769" i="8"/>
  <c r="K770" i="8"/>
  <c r="K771" i="8"/>
  <c r="S771" i="8" s="1"/>
  <c r="K772" i="8"/>
  <c r="S772" i="8" s="1"/>
  <c r="K773" i="8"/>
  <c r="K774" i="8"/>
  <c r="K775" i="8"/>
  <c r="S775" i="8" s="1"/>
  <c r="K776" i="8"/>
  <c r="S776" i="8" s="1"/>
  <c r="K777" i="8"/>
  <c r="K778" i="8"/>
  <c r="K779" i="8"/>
  <c r="S779" i="8" s="1"/>
  <c r="K780" i="8"/>
  <c r="S780" i="8" s="1"/>
  <c r="K781" i="8"/>
  <c r="K782" i="8"/>
  <c r="K783" i="8"/>
  <c r="S783" i="8" s="1"/>
  <c r="K784" i="8"/>
  <c r="S784" i="8" s="1"/>
  <c r="K785" i="8"/>
  <c r="K786" i="8"/>
  <c r="K787" i="8"/>
  <c r="S787" i="8" s="1"/>
  <c r="K788" i="8"/>
  <c r="S788" i="8" s="1"/>
  <c r="K789" i="8"/>
  <c r="K790" i="8"/>
  <c r="K791" i="8"/>
  <c r="S791" i="8" s="1"/>
  <c r="K792" i="8"/>
  <c r="S792" i="8" s="1"/>
  <c r="K793" i="8"/>
  <c r="K794" i="8"/>
  <c r="K795" i="8"/>
  <c r="S795" i="8" s="1"/>
  <c r="K796" i="8"/>
  <c r="S796" i="8" s="1"/>
  <c r="K797" i="8"/>
  <c r="K798" i="8"/>
  <c r="K799" i="8"/>
  <c r="S799" i="8" s="1"/>
  <c r="K800" i="8"/>
  <c r="S800" i="8" s="1"/>
  <c r="K801" i="8"/>
  <c r="K802" i="8"/>
  <c r="K803" i="8"/>
  <c r="S803" i="8" s="1"/>
  <c r="K805" i="8"/>
  <c r="K806" i="8"/>
  <c r="K807" i="8"/>
  <c r="S807" i="8" s="1"/>
  <c r="K808" i="8"/>
  <c r="S808" i="8" s="1"/>
  <c r="K809" i="8"/>
  <c r="K810" i="8"/>
  <c r="K811" i="8"/>
  <c r="S811" i="8" s="1"/>
  <c r="K812" i="8"/>
  <c r="S812" i="8" s="1"/>
  <c r="K813" i="8"/>
  <c r="K814" i="8"/>
  <c r="K815" i="8"/>
  <c r="S815" i="8" s="1"/>
  <c r="K816" i="8"/>
  <c r="S816" i="8" s="1"/>
  <c r="K817" i="8"/>
  <c r="K818" i="8"/>
  <c r="K819" i="8"/>
  <c r="S819" i="8" s="1"/>
  <c r="K820" i="8"/>
  <c r="S820" i="8" s="1"/>
  <c r="K821" i="8"/>
  <c r="K822" i="8"/>
  <c r="K823" i="8"/>
  <c r="S823" i="8" s="1"/>
  <c r="K824" i="8"/>
  <c r="S824" i="8" s="1"/>
  <c r="K825" i="8"/>
  <c r="K826" i="8"/>
  <c r="K827" i="8"/>
  <c r="S827" i="8" s="1"/>
  <c r="K828" i="8"/>
  <c r="K829" i="8"/>
  <c r="K830" i="8"/>
  <c r="K831" i="8"/>
  <c r="S831" i="8" s="1"/>
  <c r="K832" i="8"/>
  <c r="S832" i="8" s="1"/>
  <c r="K833" i="8"/>
  <c r="K834" i="8"/>
  <c r="K835" i="8"/>
  <c r="S835" i="8" s="1"/>
  <c r="K836" i="8"/>
  <c r="S836" i="8" s="1"/>
  <c r="K837" i="8"/>
  <c r="K838" i="8"/>
  <c r="K839" i="8"/>
  <c r="S839" i="8" s="1"/>
  <c r="K840" i="8"/>
  <c r="K841" i="8"/>
  <c r="K842" i="8"/>
  <c r="K843" i="8"/>
  <c r="S843" i="8" s="1"/>
  <c r="K844" i="8"/>
  <c r="S844" i="8" s="1"/>
  <c r="K845" i="8"/>
  <c r="K846" i="8"/>
  <c r="K847" i="8"/>
  <c r="S847" i="8" s="1"/>
  <c r="K848" i="8"/>
  <c r="K849" i="8"/>
  <c r="K850" i="8"/>
  <c r="K851" i="8"/>
  <c r="S851" i="8" s="1"/>
  <c r="K852" i="8"/>
  <c r="S852" i="8" s="1"/>
  <c r="K853" i="8"/>
  <c r="K854" i="8"/>
  <c r="K855" i="8"/>
  <c r="S855" i="8" s="1"/>
  <c r="K856" i="8"/>
  <c r="S856" i="8" s="1"/>
  <c r="K857" i="8"/>
  <c r="K858" i="8"/>
  <c r="K859" i="8"/>
  <c r="S859" i="8" s="1"/>
  <c r="K860" i="8"/>
  <c r="K861" i="8"/>
  <c r="K862" i="8"/>
  <c r="K863" i="8"/>
  <c r="S863" i="8" s="1"/>
  <c r="K864" i="8"/>
  <c r="S864" i="8" s="1"/>
  <c r="K865" i="8"/>
  <c r="K866" i="8"/>
  <c r="K867" i="8"/>
  <c r="S867" i="8" s="1"/>
  <c r="K868" i="8"/>
  <c r="S868" i="8" s="1"/>
  <c r="K869" i="8"/>
  <c r="K870" i="8"/>
  <c r="K871" i="8"/>
  <c r="S871" i="8" s="1"/>
  <c r="K872" i="8"/>
  <c r="K873" i="8"/>
  <c r="K874" i="8"/>
  <c r="K875" i="8"/>
  <c r="S875" i="8" s="1"/>
  <c r="K876" i="8"/>
  <c r="S876" i="8" s="1"/>
  <c r="K877" i="8"/>
  <c r="K878" i="8"/>
  <c r="K879" i="8"/>
  <c r="S879" i="8" s="1"/>
  <c r="K880" i="8"/>
  <c r="K881" i="8"/>
  <c r="K882" i="8"/>
  <c r="K883" i="8"/>
  <c r="S883" i="8" s="1"/>
  <c r="K884" i="8"/>
  <c r="S884" i="8" s="1"/>
  <c r="K885" i="8"/>
  <c r="K886" i="8"/>
  <c r="K887" i="8"/>
  <c r="S887" i="8" s="1"/>
  <c r="K888" i="8"/>
  <c r="S888" i="8" s="1"/>
  <c r="K889" i="8"/>
  <c r="K890" i="8"/>
  <c r="K891" i="8"/>
  <c r="S891" i="8" s="1"/>
  <c r="K892" i="8"/>
  <c r="K893" i="8"/>
  <c r="K894" i="8"/>
  <c r="K895" i="8"/>
  <c r="S895" i="8" s="1"/>
  <c r="K896" i="8"/>
  <c r="S896" i="8" s="1"/>
  <c r="K897" i="8"/>
  <c r="K898" i="8"/>
  <c r="K899" i="8"/>
  <c r="S899" i="8" s="1"/>
  <c r="K900" i="8"/>
  <c r="S900" i="8" s="1"/>
  <c r="K901" i="8"/>
  <c r="K902" i="8"/>
  <c r="K903" i="8"/>
  <c r="S903" i="8" s="1"/>
  <c r="K904" i="8"/>
  <c r="K905" i="8"/>
  <c r="K906" i="8"/>
  <c r="K907" i="8"/>
  <c r="S907" i="8" s="1"/>
  <c r="K908" i="8"/>
  <c r="S908" i="8" s="1"/>
  <c r="K909" i="8"/>
  <c r="K910" i="8"/>
  <c r="K911" i="8"/>
  <c r="S911" i="8" s="1"/>
  <c r="K912" i="8"/>
  <c r="K913" i="8"/>
  <c r="K914" i="8"/>
  <c r="K915" i="8"/>
  <c r="S915" i="8" s="1"/>
  <c r="K916" i="8"/>
  <c r="S916" i="8" s="1"/>
  <c r="K917" i="8"/>
  <c r="K918" i="8"/>
  <c r="K919" i="8"/>
  <c r="S919" i="8" s="1"/>
  <c r="K920" i="8"/>
  <c r="S920" i="8" s="1"/>
  <c r="K921" i="8"/>
  <c r="K922" i="8"/>
  <c r="K923" i="8"/>
  <c r="S923" i="8" s="1"/>
  <c r="K924" i="8"/>
  <c r="K925" i="8"/>
  <c r="K926" i="8"/>
  <c r="K927" i="8"/>
  <c r="S927" i="8" s="1"/>
  <c r="K928" i="8"/>
  <c r="S928" i="8" s="1"/>
  <c r="K929" i="8"/>
  <c r="K930" i="8"/>
  <c r="K931" i="8"/>
  <c r="S931" i="8" s="1"/>
  <c r="K932" i="8"/>
  <c r="S932" i="8" s="1"/>
  <c r="K933" i="8"/>
  <c r="K934" i="8"/>
  <c r="K935" i="8"/>
  <c r="S935" i="8" s="1"/>
  <c r="K936" i="8"/>
  <c r="K937" i="8"/>
  <c r="K938" i="8"/>
  <c r="K939" i="8"/>
  <c r="S939" i="8" s="1"/>
  <c r="K940" i="8"/>
  <c r="S940" i="8" s="1"/>
  <c r="K941" i="8"/>
  <c r="K942" i="8"/>
  <c r="K943" i="8"/>
  <c r="S943" i="8" s="1"/>
  <c r="K944" i="8"/>
  <c r="K945" i="8"/>
  <c r="K946" i="8"/>
  <c r="K947" i="8"/>
  <c r="S947" i="8" s="1"/>
  <c r="K948" i="8"/>
  <c r="S948" i="8" s="1"/>
  <c r="K949" i="8"/>
  <c r="K950" i="8"/>
  <c r="K951" i="8"/>
  <c r="S951" i="8" s="1"/>
  <c r="K952" i="8"/>
  <c r="S952" i="8" s="1"/>
  <c r="K953" i="8"/>
  <c r="K954" i="8"/>
  <c r="K955" i="8"/>
  <c r="S955" i="8" s="1"/>
  <c r="K956" i="8"/>
  <c r="K957" i="8"/>
  <c r="K958" i="8"/>
  <c r="K959" i="8"/>
  <c r="S959" i="8" s="1"/>
  <c r="K960" i="8"/>
  <c r="S960" i="8" s="1"/>
  <c r="K961" i="8"/>
  <c r="K962" i="8"/>
  <c r="K963" i="8"/>
  <c r="S963" i="8" s="1"/>
  <c r="K964" i="8"/>
  <c r="S964" i="8" s="1"/>
  <c r="K965" i="8"/>
  <c r="K966" i="8"/>
  <c r="K967" i="8"/>
  <c r="S967" i="8" s="1"/>
  <c r="K968" i="8"/>
  <c r="K969" i="8"/>
  <c r="K970" i="8"/>
  <c r="K971" i="8"/>
  <c r="S971" i="8" s="1"/>
  <c r="K972" i="8"/>
  <c r="S972" i="8" s="1"/>
  <c r="K973" i="8"/>
  <c r="K974" i="8"/>
  <c r="K975" i="8"/>
  <c r="S975" i="8" s="1"/>
  <c r="K976" i="8"/>
  <c r="K977" i="8"/>
  <c r="K978" i="8"/>
  <c r="K979" i="8"/>
  <c r="S979" i="8" s="1"/>
  <c r="K980" i="8"/>
  <c r="S980" i="8" s="1"/>
  <c r="K981" i="8"/>
  <c r="K982" i="8"/>
  <c r="K983" i="8"/>
  <c r="S983" i="8" s="1"/>
  <c r="K984" i="8"/>
  <c r="S984" i="8" s="1"/>
  <c r="K985" i="8"/>
  <c r="K986" i="8"/>
  <c r="K987" i="8"/>
  <c r="S987" i="8" s="1"/>
  <c r="K988" i="8"/>
  <c r="K989" i="8"/>
  <c r="K990" i="8"/>
  <c r="K991" i="8"/>
  <c r="S991" i="8" s="1"/>
  <c r="K992" i="8"/>
  <c r="S992" i="8" s="1"/>
  <c r="K993" i="8"/>
  <c r="K994" i="8"/>
  <c r="K995" i="8"/>
  <c r="S995" i="8" s="1"/>
  <c r="K996" i="8"/>
  <c r="S996" i="8" s="1"/>
  <c r="K997" i="8"/>
  <c r="K998" i="8"/>
  <c r="K999" i="8"/>
  <c r="S999" i="8" s="1"/>
  <c r="K1000" i="8"/>
  <c r="K1001" i="8"/>
  <c r="K1002" i="8"/>
  <c r="K1003" i="8"/>
  <c r="S1003" i="8" s="1"/>
  <c r="K1004" i="8"/>
  <c r="S1004" i="8" s="1"/>
  <c r="K1005" i="8"/>
  <c r="K1006" i="8"/>
  <c r="K1007" i="8"/>
  <c r="S1007" i="8" s="1"/>
  <c r="K1008" i="8"/>
  <c r="K1009" i="8"/>
  <c r="K1010" i="8"/>
  <c r="K1011" i="8"/>
  <c r="S1011" i="8" s="1"/>
  <c r="K1012" i="8"/>
  <c r="S1012" i="8" s="1"/>
  <c r="K1013" i="8"/>
  <c r="K1014" i="8"/>
  <c r="K1015" i="8"/>
  <c r="S1015" i="8" s="1"/>
  <c r="K1016" i="8"/>
  <c r="S1016" i="8" s="1"/>
  <c r="K1017" i="8"/>
  <c r="K1018" i="8"/>
  <c r="K1019" i="8"/>
  <c r="S1019" i="8" s="1"/>
  <c r="K1020" i="8"/>
  <c r="K1021" i="8"/>
  <c r="K1022" i="8"/>
  <c r="K1023" i="8"/>
  <c r="S1023" i="8" s="1"/>
  <c r="K1024" i="8"/>
  <c r="S1024" i="8" s="1"/>
  <c r="K1025" i="8"/>
  <c r="K1026" i="8"/>
  <c r="K1027" i="8"/>
  <c r="S1027" i="8" s="1"/>
  <c r="K1028" i="8"/>
  <c r="S1028" i="8" s="1"/>
  <c r="K1029" i="8"/>
  <c r="K1030" i="8"/>
  <c r="K1031" i="8"/>
  <c r="S1031" i="8" s="1"/>
  <c r="K1032" i="8"/>
  <c r="K1033" i="8"/>
  <c r="K1034" i="8"/>
  <c r="K1035" i="8"/>
  <c r="S1035" i="8" s="1"/>
  <c r="K1036" i="8"/>
  <c r="S1036" i="8" s="1"/>
  <c r="K1037" i="8"/>
  <c r="K1038" i="8"/>
  <c r="K1039" i="8"/>
  <c r="S1039" i="8" s="1"/>
  <c r="K1040" i="8"/>
  <c r="K1041" i="8"/>
  <c r="K1042" i="8"/>
  <c r="K1043" i="8"/>
  <c r="S1043" i="8" s="1"/>
  <c r="K1044" i="8"/>
  <c r="S1044" i="8" s="1"/>
  <c r="K1045" i="8"/>
  <c r="K1046" i="8"/>
  <c r="K1047" i="8"/>
  <c r="S1047" i="8" s="1"/>
  <c r="K1048" i="8"/>
  <c r="S1048" i="8" s="1"/>
  <c r="K1049" i="8"/>
  <c r="K1050" i="8"/>
  <c r="K1051" i="8"/>
  <c r="S1051" i="8" s="1"/>
  <c r="K1052" i="8"/>
  <c r="K1053" i="8"/>
  <c r="K1054" i="8"/>
  <c r="K1055" i="8"/>
  <c r="S1055" i="8" s="1"/>
  <c r="K1056" i="8"/>
  <c r="S1056" i="8" s="1"/>
  <c r="K1057" i="8"/>
  <c r="K1058" i="8"/>
  <c r="K1059" i="8"/>
  <c r="S1059" i="8" s="1"/>
  <c r="K1060" i="8"/>
  <c r="S1060" i="8" s="1"/>
  <c r="K1061" i="8"/>
  <c r="K1062" i="8"/>
  <c r="K1063" i="8"/>
  <c r="S1063" i="8" s="1"/>
  <c r="K1064" i="8"/>
  <c r="K1065" i="8"/>
  <c r="K1066" i="8"/>
  <c r="K1067" i="8"/>
  <c r="S1067" i="8" s="1"/>
  <c r="K1068" i="8"/>
  <c r="S1068" i="8" s="1"/>
  <c r="K1069" i="8"/>
  <c r="K1070" i="8"/>
  <c r="K1071" i="8"/>
  <c r="S1071" i="8" s="1"/>
  <c r="K1072" i="8"/>
  <c r="K1073" i="8"/>
  <c r="K1074" i="8"/>
  <c r="K1075" i="8"/>
  <c r="S1075" i="8" s="1"/>
  <c r="K1076" i="8"/>
  <c r="S1076" i="8" s="1"/>
  <c r="K1077" i="8"/>
  <c r="K1078" i="8"/>
  <c r="K1079" i="8"/>
  <c r="S1079" i="8" s="1"/>
  <c r="K1080" i="8"/>
  <c r="S1080" i="8" s="1"/>
  <c r="K1081" i="8"/>
  <c r="K1082" i="8"/>
  <c r="K1083" i="8"/>
  <c r="S1083" i="8" s="1"/>
  <c r="K1084" i="8"/>
  <c r="K1085" i="8"/>
  <c r="K1086" i="8"/>
  <c r="K1087" i="8"/>
  <c r="S1087" i="8" s="1"/>
  <c r="K1088" i="8"/>
  <c r="S1088" i="8" s="1"/>
  <c r="K1089" i="8"/>
  <c r="K1090" i="8"/>
  <c r="K1091" i="8"/>
  <c r="S1091" i="8" s="1"/>
  <c r="K1092" i="8"/>
  <c r="S1092" i="8" s="1"/>
  <c r="K1093" i="8"/>
  <c r="K1094" i="8"/>
  <c r="K1095" i="8"/>
  <c r="S1095" i="8" s="1"/>
  <c r="K1096" i="8"/>
  <c r="K1097" i="8"/>
  <c r="K1098" i="8"/>
  <c r="K1099" i="8"/>
  <c r="S1099" i="8" s="1"/>
  <c r="K1100" i="8"/>
  <c r="S1100" i="8" s="1"/>
  <c r="K1101" i="8"/>
  <c r="K1102" i="8"/>
  <c r="K1103" i="8"/>
  <c r="S1103" i="8" s="1"/>
  <c r="K1104" i="8"/>
  <c r="K1105" i="8"/>
  <c r="K1106" i="8"/>
  <c r="K1107" i="8"/>
  <c r="S1107" i="8" s="1"/>
  <c r="K1108" i="8"/>
  <c r="S1108" i="8" s="1"/>
  <c r="K1109" i="8"/>
  <c r="K1110" i="8"/>
  <c r="K1111" i="8"/>
  <c r="S1111" i="8" s="1"/>
  <c r="K1112" i="8"/>
  <c r="S1112" i="8" s="1"/>
  <c r="K1113" i="8"/>
  <c r="K1114" i="8"/>
  <c r="K1115" i="8"/>
  <c r="S1115" i="8" s="1"/>
  <c r="K1116" i="8"/>
  <c r="K1117" i="8"/>
  <c r="K1118" i="8"/>
  <c r="K1119" i="8"/>
  <c r="S1119" i="8" s="1"/>
  <c r="K1120" i="8"/>
  <c r="S1120" i="8" s="1"/>
  <c r="K1121" i="8"/>
  <c r="K1122" i="8"/>
  <c r="K1123" i="8"/>
  <c r="S1123" i="8" s="1"/>
  <c r="K1124" i="8"/>
  <c r="S1124" i="8" s="1"/>
  <c r="K1125" i="8"/>
  <c r="K1126" i="8"/>
  <c r="K1127" i="8"/>
  <c r="S1127" i="8" s="1"/>
  <c r="K1128" i="8"/>
  <c r="K1129" i="8"/>
  <c r="K1130" i="8"/>
  <c r="K1131" i="8"/>
  <c r="S1131" i="8" s="1"/>
  <c r="K1132" i="8"/>
  <c r="S1132" i="8" s="1"/>
  <c r="K1133" i="8"/>
  <c r="K1134" i="8"/>
  <c r="K1135" i="8"/>
  <c r="S1135" i="8" s="1"/>
  <c r="K1136" i="8"/>
  <c r="K1137" i="8"/>
  <c r="K1138" i="8"/>
  <c r="K1139" i="8"/>
  <c r="S1139" i="8" s="1"/>
  <c r="K1140" i="8"/>
  <c r="S1140" i="8" s="1"/>
  <c r="K1141" i="8"/>
  <c r="K1142" i="8"/>
  <c r="K1143" i="8"/>
  <c r="S1143" i="8" s="1"/>
  <c r="K1144" i="8"/>
  <c r="S1144" i="8" s="1"/>
  <c r="K1145" i="8"/>
  <c r="K1146" i="8"/>
  <c r="K1147" i="8"/>
  <c r="S1147" i="8" s="1"/>
  <c r="K1148" i="8"/>
  <c r="K1149" i="8"/>
  <c r="K1150" i="8"/>
  <c r="K1151" i="8"/>
  <c r="S1151" i="8" s="1"/>
  <c r="K1152" i="8"/>
  <c r="S1152" i="8" s="1"/>
  <c r="K1153" i="8"/>
  <c r="K1154" i="8"/>
  <c r="K1155" i="8"/>
  <c r="S1155" i="8" s="1"/>
  <c r="K1156" i="8"/>
  <c r="S1156" i="8" s="1"/>
  <c r="K1157" i="8"/>
  <c r="K1158" i="8"/>
  <c r="K1159" i="8"/>
  <c r="S1159" i="8" s="1"/>
  <c r="K1160" i="8"/>
  <c r="K1161" i="8"/>
  <c r="K1162" i="8"/>
  <c r="K1163" i="8"/>
  <c r="S1163" i="8" s="1"/>
  <c r="K1164" i="8"/>
  <c r="S1164" i="8" s="1"/>
  <c r="K1165" i="8"/>
  <c r="K1166" i="8"/>
  <c r="K1167" i="8"/>
  <c r="S1167" i="8" s="1"/>
  <c r="K1168" i="8"/>
  <c r="K1169" i="8"/>
  <c r="K1170" i="8"/>
  <c r="K1171" i="8"/>
  <c r="S1171" i="8" s="1"/>
  <c r="K1172" i="8"/>
  <c r="S1172" i="8" s="1"/>
  <c r="K1173" i="8"/>
  <c r="K1174" i="8"/>
  <c r="K1175" i="8"/>
  <c r="S1175" i="8" s="1"/>
  <c r="K1176" i="8"/>
  <c r="S1176" i="8" s="1"/>
  <c r="K1177" i="8"/>
  <c r="K1178" i="8"/>
  <c r="K1179" i="8"/>
  <c r="S1179" i="8" s="1"/>
  <c r="K1180" i="8"/>
  <c r="K1181" i="8"/>
  <c r="K1182" i="8"/>
  <c r="K1183" i="8"/>
  <c r="S1183" i="8" s="1"/>
  <c r="K1184" i="8"/>
  <c r="S1184" i="8" s="1"/>
  <c r="K1185" i="8"/>
  <c r="S1185" i="8" s="1"/>
  <c r="K1186" i="8"/>
  <c r="K1187" i="8"/>
  <c r="S1187" i="8" s="1"/>
  <c r="K1188" i="8"/>
  <c r="S1188" i="8" s="1"/>
  <c r="K1189" i="8"/>
  <c r="S1189" i="8" s="1"/>
  <c r="K1190" i="8"/>
  <c r="K1191" i="8"/>
  <c r="S1191" i="8" s="1"/>
  <c r="K1192" i="8"/>
  <c r="S1192" i="8" s="1"/>
  <c r="K1193" i="8"/>
  <c r="S1193" i="8" s="1"/>
  <c r="K1194" i="8"/>
  <c r="K1195" i="8"/>
  <c r="S1195" i="8" s="1"/>
  <c r="K1196" i="8"/>
  <c r="S1196" i="8" s="1"/>
  <c r="K1197" i="8"/>
  <c r="S1197" i="8" s="1"/>
  <c r="K1198" i="8"/>
  <c r="K1199" i="8"/>
  <c r="S1199" i="8" s="1"/>
  <c r="K1200" i="8"/>
  <c r="S1200" i="8" s="1"/>
  <c r="K1201" i="8"/>
  <c r="S1201" i="8" s="1"/>
  <c r="K1202" i="8"/>
  <c r="K1203" i="8"/>
  <c r="S1203" i="8" s="1"/>
  <c r="K1204" i="8"/>
  <c r="S1204" i="8" s="1"/>
  <c r="K1205" i="8"/>
  <c r="S1205" i="8" s="1"/>
  <c r="K1206" i="8"/>
  <c r="K1207" i="8"/>
  <c r="S1207" i="8" s="1"/>
  <c r="K1208" i="8"/>
  <c r="S1208" i="8" s="1"/>
  <c r="K1209" i="8"/>
  <c r="S1209" i="8" s="1"/>
  <c r="K1210" i="8"/>
  <c r="K1211" i="8"/>
  <c r="S1211" i="8" s="1"/>
  <c r="K1212" i="8"/>
  <c r="S1212" i="8" s="1"/>
  <c r="K1213" i="8"/>
  <c r="S1213" i="8" s="1"/>
  <c r="K1214" i="8"/>
  <c r="K1215" i="8"/>
  <c r="S1215" i="8" s="1"/>
  <c r="K1216" i="8"/>
  <c r="S1216" i="8" s="1"/>
  <c r="K1217" i="8"/>
  <c r="S1217" i="8" s="1"/>
  <c r="K1218" i="8"/>
  <c r="K1219" i="8"/>
  <c r="S1219" i="8" s="1"/>
  <c r="K1220" i="8"/>
  <c r="S1220" i="8" s="1"/>
  <c r="K1221" i="8"/>
  <c r="S1221" i="8" s="1"/>
  <c r="K1222" i="8"/>
  <c r="K1223" i="8"/>
  <c r="S1223" i="8" s="1"/>
  <c r="K1224" i="8"/>
  <c r="S1224" i="8" s="1"/>
  <c r="K1225" i="8"/>
  <c r="S1225" i="8" s="1"/>
  <c r="K1226" i="8"/>
  <c r="K1227" i="8"/>
  <c r="S1227" i="8" s="1"/>
  <c r="K1228" i="8"/>
  <c r="S1228" i="8" s="1"/>
  <c r="K1229" i="8"/>
  <c r="S1229" i="8" s="1"/>
  <c r="K1230" i="8"/>
  <c r="K1231" i="8"/>
  <c r="S1231" i="8" s="1"/>
  <c r="K1232" i="8"/>
  <c r="S1232" i="8" s="1"/>
  <c r="K1233" i="8"/>
  <c r="S1233" i="8" s="1"/>
  <c r="K1234" i="8"/>
  <c r="K1235" i="8"/>
  <c r="S1235" i="8" s="1"/>
  <c r="K1236" i="8"/>
  <c r="K1237" i="8"/>
  <c r="S1237" i="8" s="1"/>
  <c r="K1238" i="8"/>
  <c r="K1239" i="8"/>
  <c r="S1239" i="8" s="1"/>
  <c r="K1240" i="8"/>
  <c r="S1240" i="8" s="1"/>
  <c r="K1241" i="8"/>
  <c r="S1241" i="8" s="1"/>
  <c r="K1242" i="8"/>
  <c r="K1243" i="8"/>
  <c r="S1243" i="8" s="1"/>
  <c r="K1244" i="8"/>
  <c r="S1244" i="8" s="1"/>
  <c r="K1245" i="8"/>
  <c r="S1245" i="8" s="1"/>
  <c r="K1246" i="8"/>
  <c r="K1247" i="8"/>
  <c r="S1247" i="8" s="1"/>
  <c r="K1248" i="8"/>
  <c r="S1248" i="8" s="1"/>
  <c r="K1249" i="8"/>
  <c r="S1249" i="8" s="1"/>
  <c r="K1250" i="8"/>
  <c r="K1251" i="8"/>
  <c r="S1251" i="8" s="1"/>
  <c r="K1252" i="8"/>
  <c r="S1252" i="8" s="1"/>
  <c r="K1253" i="8"/>
  <c r="S1253" i="8" s="1"/>
  <c r="K1254" i="8"/>
  <c r="K1255" i="8"/>
  <c r="S1255" i="8" s="1"/>
  <c r="K1256" i="8"/>
  <c r="S1256" i="8" s="1"/>
  <c r="K1257" i="8"/>
  <c r="S1257" i="8" s="1"/>
  <c r="K1258" i="8"/>
  <c r="K1259" i="8"/>
  <c r="S1259" i="8" s="1"/>
  <c r="K1260" i="8"/>
  <c r="S1260" i="8" s="1"/>
  <c r="K1261" i="8"/>
  <c r="S1261" i="8" s="1"/>
  <c r="K1262" i="8"/>
  <c r="K1263" i="8"/>
  <c r="S1263" i="8" s="1"/>
  <c r="K1264" i="8"/>
  <c r="S1264" i="8" s="1"/>
  <c r="K1265" i="8"/>
  <c r="S1265" i="8" s="1"/>
  <c r="K1266" i="8"/>
  <c r="K1267" i="8"/>
  <c r="S1267" i="8" s="1"/>
  <c r="K1268" i="8"/>
  <c r="S1268" i="8" s="1"/>
  <c r="K1269" i="8"/>
  <c r="S1269" i="8" s="1"/>
  <c r="K1270" i="8"/>
  <c r="K1271" i="8"/>
  <c r="S1271" i="8" s="1"/>
  <c r="K1272" i="8"/>
  <c r="S1272" i="8" s="1"/>
  <c r="K1273" i="8"/>
  <c r="S1273" i="8" s="1"/>
  <c r="K1274" i="8"/>
  <c r="K1275" i="8"/>
  <c r="S1275" i="8" s="1"/>
  <c r="K1276" i="8"/>
  <c r="S1276" i="8" s="1"/>
  <c r="K1277" i="8"/>
  <c r="S1277" i="8" s="1"/>
  <c r="K1278" i="8"/>
  <c r="K1279" i="8"/>
  <c r="S1279" i="8" s="1"/>
  <c r="K1280" i="8"/>
  <c r="S1280" i="8" s="1"/>
  <c r="K1281" i="8"/>
  <c r="S1281" i="8" s="1"/>
  <c r="K1282" i="8"/>
  <c r="K1283" i="8"/>
  <c r="S1283" i="8" s="1"/>
  <c r="K1284" i="8"/>
  <c r="S1284" i="8" s="1"/>
  <c r="K1285" i="8"/>
  <c r="S1285" i="8" s="1"/>
  <c r="K1286" i="8"/>
  <c r="K1287" i="8"/>
  <c r="S1287" i="8" s="1"/>
  <c r="K1288" i="8"/>
  <c r="S1288" i="8" s="1"/>
  <c r="K1289" i="8"/>
  <c r="S1289" i="8" s="1"/>
  <c r="K1290" i="8"/>
  <c r="K1291" i="8"/>
  <c r="S1291" i="8" s="1"/>
  <c r="K1292" i="8"/>
  <c r="S1292" i="8" s="1"/>
  <c r="K1293" i="8"/>
  <c r="S1293" i="8" s="1"/>
  <c r="K1294" i="8"/>
  <c r="K1295" i="8"/>
  <c r="S1295" i="8" s="1"/>
  <c r="K1296" i="8"/>
  <c r="S1296" i="8" s="1"/>
  <c r="K1297" i="8"/>
  <c r="S1297" i="8" s="1"/>
  <c r="K1298" i="8"/>
  <c r="K1299" i="8"/>
  <c r="S1299" i="8" s="1"/>
  <c r="K1300" i="8"/>
  <c r="K1301" i="8"/>
  <c r="S1301" i="8" s="1"/>
  <c r="K1302" i="8"/>
  <c r="K1303" i="8"/>
  <c r="S1303" i="8" s="1"/>
  <c r="K1304" i="8"/>
  <c r="S1304" i="8" s="1"/>
  <c r="K1305" i="8"/>
  <c r="S1305" i="8" s="1"/>
  <c r="K1306" i="8"/>
  <c r="K1308" i="8"/>
  <c r="S1308" i="8" s="1"/>
  <c r="K1309" i="8"/>
  <c r="S1309" i="8" s="1"/>
  <c r="K1310" i="8"/>
  <c r="K1311" i="8"/>
  <c r="S1311" i="8" s="1"/>
  <c r="K1312" i="8"/>
  <c r="K1313" i="8"/>
  <c r="S1313" i="8" s="1"/>
  <c r="K1314" i="8"/>
  <c r="K1315" i="8"/>
  <c r="S1315" i="8" s="1"/>
  <c r="K1316" i="8"/>
  <c r="S1316" i="8" s="1"/>
  <c r="K1317" i="8"/>
  <c r="S1317" i="8" s="1"/>
  <c r="K1318" i="8"/>
  <c r="K1319" i="8"/>
  <c r="S1319" i="8" s="1"/>
  <c r="K1320" i="8"/>
  <c r="S1320" i="8" s="1"/>
  <c r="K1321" i="8"/>
  <c r="S1321" i="8" s="1"/>
  <c r="K1322" i="8"/>
  <c r="K1323" i="8"/>
  <c r="S1323" i="8" s="1"/>
  <c r="K1324" i="8"/>
  <c r="S1324" i="8" s="1"/>
  <c r="K1325" i="8"/>
  <c r="S1325" i="8" s="1"/>
  <c r="K1326" i="8"/>
  <c r="K1327" i="8"/>
  <c r="S1327" i="8" s="1"/>
  <c r="K1328" i="8"/>
  <c r="S1328" i="8" s="1"/>
  <c r="K1329" i="8"/>
  <c r="S1329" i="8" s="1"/>
  <c r="K1330" i="8"/>
  <c r="K1331" i="8"/>
  <c r="S1331" i="8" s="1"/>
  <c r="K1332" i="8"/>
  <c r="S1332" i="8" s="1"/>
  <c r="K1333" i="8"/>
  <c r="S1333" i="8" s="1"/>
  <c r="K1334" i="8"/>
  <c r="K1335" i="8"/>
  <c r="K1336" i="8"/>
  <c r="S1336" i="8" s="1"/>
  <c r="K1337" i="8"/>
  <c r="S1337" i="8" s="1"/>
  <c r="K1338" i="8"/>
  <c r="K1339" i="8"/>
  <c r="S1339" i="8" s="1"/>
  <c r="K1340" i="8"/>
  <c r="K1341" i="8"/>
  <c r="S1341" i="8" s="1"/>
  <c r="K1342" i="8"/>
  <c r="K1343" i="8"/>
  <c r="S1343" i="8" s="1"/>
  <c r="K1344" i="8"/>
  <c r="K1345" i="8"/>
  <c r="S1345" i="8" s="1"/>
  <c r="K1346" i="8"/>
  <c r="K1347" i="8"/>
  <c r="S1347" i="8" s="1"/>
  <c r="K1348" i="8"/>
  <c r="K1349" i="8"/>
  <c r="S1349" i="8" s="1"/>
  <c r="K1350" i="8"/>
  <c r="K1351" i="8"/>
  <c r="K1352" i="8"/>
  <c r="S1352" i="8" s="1"/>
  <c r="K1353" i="8"/>
  <c r="S1353" i="8" s="1"/>
  <c r="K1354" i="8"/>
  <c r="K1355" i="8"/>
  <c r="S1355" i="8" s="1"/>
  <c r="K1356" i="8"/>
  <c r="S1356" i="8" s="1"/>
  <c r="K1357" i="8"/>
  <c r="S1357" i="8" s="1"/>
  <c r="K1358" i="8"/>
  <c r="K1359" i="8"/>
  <c r="S1359" i="8" s="1"/>
  <c r="K1360" i="8"/>
  <c r="S1360" i="8" s="1"/>
  <c r="K1361" i="8"/>
  <c r="S1361" i="8" s="1"/>
  <c r="K1362" i="8"/>
  <c r="K1363" i="8"/>
  <c r="S1363" i="8" s="1"/>
  <c r="K1364" i="8"/>
  <c r="K1365" i="8"/>
  <c r="S1365" i="8" s="1"/>
  <c r="K1366" i="8"/>
  <c r="K1367" i="8"/>
  <c r="S1367" i="8" s="1"/>
  <c r="K1368" i="8"/>
  <c r="S1368" i="8" s="1"/>
  <c r="K1369" i="8"/>
  <c r="S1369" i="8" s="1"/>
  <c r="K1370" i="8"/>
  <c r="K1371" i="8"/>
  <c r="K1372" i="8"/>
  <c r="K1373" i="8"/>
  <c r="S1373" i="8" s="1"/>
  <c r="K1374" i="8"/>
  <c r="K1375" i="8"/>
  <c r="S1375" i="8" s="1"/>
  <c r="K1376" i="8"/>
  <c r="K1377" i="8"/>
  <c r="S1377" i="8" s="1"/>
  <c r="K1378" i="8"/>
  <c r="K1379" i="8"/>
  <c r="S1379" i="8" s="1"/>
  <c r="K1380" i="8"/>
  <c r="K1381" i="8"/>
  <c r="S1381" i="8" s="1"/>
  <c r="K1382" i="8"/>
  <c r="K1383" i="8"/>
  <c r="S1383" i="8" s="1"/>
  <c r="K1384" i="8"/>
  <c r="S1384" i="8" s="1"/>
  <c r="K1385" i="8"/>
  <c r="S1385" i="8" s="1"/>
  <c r="K1386" i="8"/>
  <c r="K1387" i="8"/>
  <c r="K1388" i="8"/>
  <c r="S1388" i="8" s="1"/>
  <c r="K1389" i="8"/>
  <c r="S1389" i="8" s="1"/>
  <c r="K1390" i="8"/>
  <c r="K1391" i="8"/>
  <c r="S1391" i="8" s="1"/>
  <c r="K1392" i="8"/>
  <c r="S1392" i="8" s="1"/>
  <c r="K1393" i="8"/>
  <c r="S1393" i="8" s="1"/>
  <c r="K1394" i="8"/>
  <c r="K1395" i="8"/>
  <c r="S1395" i="8" s="1"/>
  <c r="K1396" i="8"/>
  <c r="S1396" i="8" s="1"/>
  <c r="K1397" i="8"/>
  <c r="S1397" i="8" s="1"/>
  <c r="K1398" i="8"/>
  <c r="K1399" i="8"/>
  <c r="S1399" i="8" s="1"/>
  <c r="K1400" i="8"/>
  <c r="S1400" i="8" s="1"/>
  <c r="K1401" i="8"/>
  <c r="S1401" i="8" s="1"/>
  <c r="K1402" i="8"/>
  <c r="K1403" i="8"/>
  <c r="S1403" i="8" s="1"/>
  <c r="K1404" i="8"/>
  <c r="S1404" i="8" s="1"/>
  <c r="K1405" i="8"/>
  <c r="S1405" i="8" s="1"/>
  <c r="K1406" i="8"/>
  <c r="K1407" i="8"/>
  <c r="S1407" i="8" s="1"/>
  <c r="K1408" i="8"/>
  <c r="K1409" i="8"/>
  <c r="S1409" i="8" s="1"/>
  <c r="K1410" i="8"/>
  <c r="K1411" i="8"/>
  <c r="S1411" i="8" s="1"/>
  <c r="K1412" i="8"/>
  <c r="S1412" i="8" s="1"/>
  <c r="K1413" i="8"/>
  <c r="S1413" i="8" s="1"/>
  <c r="K1414" i="8"/>
  <c r="K1415" i="8"/>
  <c r="S1415" i="8" s="1"/>
  <c r="K1416" i="8"/>
  <c r="S1416" i="8" s="1"/>
  <c r="K1417" i="8"/>
  <c r="S1417" i="8" s="1"/>
  <c r="K1418" i="8"/>
  <c r="K1419" i="8"/>
  <c r="S1419" i="8" s="1"/>
  <c r="K1420" i="8"/>
  <c r="S1420" i="8" s="1"/>
  <c r="K1421" i="8"/>
  <c r="S1421" i="8" s="1"/>
  <c r="K1422" i="8"/>
  <c r="K1423" i="8"/>
  <c r="K1424" i="8"/>
  <c r="S1424" i="8" s="1"/>
  <c r="K1425" i="8"/>
  <c r="S1425" i="8" s="1"/>
  <c r="K1426" i="8"/>
  <c r="K1427" i="8"/>
  <c r="S1427" i="8" s="1"/>
  <c r="K1428" i="8"/>
  <c r="K1429" i="8"/>
  <c r="S1429" i="8" s="1"/>
  <c r="K1430" i="8"/>
  <c r="K1431" i="8"/>
  <c r="S1431" i="8" s="1"/>
  <c r="K1432" i="8"/>
  <c r="S1432" i="8" s="1"/>
  <c r="K1433" i="8"/>
  <c r="S1433" i="8" s="1"/>
  <c r="K1434" i="8"/>
  <c r="K1435" i="8"/>
  <c r="S1435" i="8" s="1"/>
  <c r="K1436" i="8"/>
  <c r="K1437" i="8"/>
  <c r="S1437" i="8" s="1"/>
  <c r="K1438" i="8"/>
  <c r="K1439" i="8"/>
  <c r="S1439" i="8" s="1"/>
  <c r="K1440" i="8"/>
  <c r="K1441" i="8"/>
  <c r="S1441" i="8" s="1"/>
  <c r="K1442" i="8"/>
  <c r="K1443" i="8"/>
  <c r="S1443" i="8" s="1"/>
  <c r="K1444" i="8"/>
  <c r="K1445" i="8"/>
  <c r="S1445" i="8" s="1"/>
  <c r="K1446" i="8"/>
  <c r="K1447" i="8"/>
  <c r="S1447" i="8" s="1"/>
  <c r="K1448" i="8"/>
  <c r="S1448" i="8" s="1"/>
  <c r="K1449" i="8"/>
  <c r="S1449" i="8" s="1"/>
  <c r="K1450" i="8"/>
  <c r="K1451" i="8"/>
  <c r="S1451" i="8" s="1"/>
  <c r="K1452" i="8"/>
  <c r="S1452" i="8" s="1"/>
  <c r="K1453" i="8"/>
  <c r="S1453" i="8" s="1"/>
  <c r="K1454" i="8"/>
  <c r="K1455" i="8"/>
  <c r="S1455" i="8" s="1"/>
  <c r="K1456" i="8"/>
  <c r="K1457" i="8"/>
  <c r="S1457" i="8" s="1"/>
  <c r="K1458" i="8"/>
  <c r="K1459" i="8"/>
  <c r="S1459" i="8" s="1"/>
  <c r="K1460" i="8"/>
  <c r="S1460" i="8" s="1"/>
  <c r="K1461" i="8"/>
  <c r="S1461" i="8" s="1"/>
  <c r="K1462" i="8"/>
  <c r="K1463" i="8"/>
  <c r="S1463" i="8" s="1"/>
  <c r="K1464" i="8"/>
  <c r="S1464" i="8" s="1"/>
  <c r="K1465" i="8"/>
  <c r="S1465" i="8" s="1"/>
  <c r="K1466" i="8"/>
  <c r="K1467" i="8"/>
  <c r="S1467" i="8" s="1"/>
  <c r="K1468" i="8"/>
  <c r="S1468" i="8" s="1"/>
  <c r="K1469" i="8"/>
  <c r="S1469" i="8" s="1"/>
  <c r="K1470" i="8"/>
  <c r="K1471" i="8"/>
  <c r="S1471" i="8" s="1"/>
  <c r="K1472" i="8"/>
  <c r="S1472" i="8" s="1"/>
  <c r="K1473" i="8"/>
  <c r="S1473" i="8" s="1"/>
  <c r="K1474" i="8"/>
  <c r="K1475" i="8"/>
  <c r="S1475" i="8" s="1"/>
  <c r="K1476" i="8"/>
  <c r="S1476" i="8" s="1"/>
  <c r="K1477" i="8"/>
  <c r="S1477" i="8" s="1"/>
  <c r="K1478" i="8"/>
  <c r="K1479" i="8"/>
  <c r="S1479" i="8" s="1"/>
  <c r="K1480" i="8"/>
  <c r="S1480" i="8" s="1"/>
  <c r="K1481" i="8"/>
  <c r="S1481" i="8" s="1"/>
  <c r="K1482" i="8"/>
  <c r="K1483" i="8"/>
  <c r="S1483" i="8" s="1"/>
  <c r="K1484" i="8"/>
  <c r="S1484" i="8" s="1"/>
  <c r="K1485" i="8"/>
  <c r="S1485" i="8" s="1"/>
  <c r="K1486" i="8"/>
  <c r="K1487" i="8"/>
  <c r="S1487" i="8" s="1"/>
  <c r="K1488" i="8"/>
  <c r="S1488" i="8" s="1"/>
  <c r="K1489" i="8"/>
  <c r="S1489" i="8" s="1"/>
  <c r="K1490" i="8"/>
  <c r="K1491" i="8"/>
  <c r="S1491" i="8" s="1"/>
  <c r="K1492" i="8"/>
  <c r="S1492" i="8" s="1"/>
  <c r="K1493" i="8"/>
  <c r="S1493" i="8" s="1"/>
  <c r="K1494" i="8"/>
  <c r="K1495" i="8"/>
  <c r="S1495" i="8" s="1"/>
  <c r="K1496" i="8"/>
  <c r="S1496" i="8" s="1"/>
  <c r="K1497" i="8"/>
  <c r="S1497" i="8" s="1"/>
  <c r="K1498" i="8"/>
  <c r="K1499" i="8"/>
  <c r="S1499" i="8" s="1"/>
  <c r="K1500" i="8"/>
  <c r="S1500" i="8" s="1"/>
  <c r="K1501" i="8"/>
  <c r="S1501" i="8" s="1"/>
  <c r="K1502" i="8"/>
  <c r="K1503" i="8"/>
  <c r="S1503" i="8" s="1"/>
  <c r="K1504" i="8"/>
  <c r="S1504" i="8" s="1"/>
  <c r="K1505" i="8"/>
  <c r="S1505" i="8" s="1"/>
  <c r="K1506" i="8"/>
  <c r="K1507" i="8"/>
  <c r="S1507" i="8" s="1"/>
  <c r="K1508" i="8"/>
  <c r="S1508" i="8" s="1"/>
  <c r="K1509" i="8"/>
  <c r="S1509" i="8" s="1"/>
  <c r="K1510" i="8"/>
  <c r="K1511" i="8"/>
  <c r="S1511" i="8" s="1"/>
  <c r="K1512" i="8"/>
  <c r="S1512" i="8" s="1"/>
  <c r="K1513" i="8"/>
  <c r="S1513" i="8" s="1"/>
  <c r="K1514" i="8"/>
  <c r="K1515" i="8"/>
  <c r="S1515" i="8" s="1"/>
  <c r="K1516" i="8"/>
  <c r="S1516" i="8" s="1"/>
  <c r="K1517" i="8"/>
  <c r="S1517" i="8" s="1"/>
  <c r="K1518" i="8"/>
  <c r="K1519" i="8"/>
  <c r="S1519" i="8" s="1"/>
  <c r="K1520" i="8"/>
  <c r="S1520" i="8" s="1"/>
  <c r="K1521" i="8"/>
  <c r="S1521" i="8" s="1"/>
  <c r="K1522" i="8"/>
  <c r="K1523" i="8"/>
  <c r="S1523" i="8" s="1"/>
  <c r="K1524" i="8"/>
  <c r="S1524" i="8" s="1"/>
  <c r="K1525" i="8"/>
  <c r="S1525" i="8" s="1"/>
  <c r="K1526" i="8"/>
  <c r="K1527" i="8"/>
  <c r="K1528" i="8"/>
  <c r="S1528" i="8" s="1"/>
  <c r="K1529" i="8"/>
  <c r="K1530" i="8"/>
  <c r="K1531" i="8"/>
  <c r="S1531" i="8" s="1"/>
  <c r="K1532" i="8"/>
  <c r="S1532" i="8" s="1"/>
  <c r="K1533" i="8"/>
  <c r="K1534" i="8"/>
  <c r="K1535" i="8"/>
  <c r="S1535" i="8" s="1"/>
  <c r="K1536" i="8"/>
  <c r="S1536" i="8" s="1"/>
  <c r="K1537" i="8"/>
  <c r="K1538" i="8"/>
  <c r="K1539" i="8"/>
  <c r="S1539" i="8" s="1"/>
  <c r="K1540" i="8"/>
  <c r="S1540" i="8" s="1"/>
  <c r="K1541" i="8"/>
  <c r="K1542" i="8"/>
  <c r="K1543" i="8"/>
  <c r="S1543" i="8" s="1"/>
  <c r="K1544" i="8"/>
  <c r="S1544" i="8" s="1"/>
  <c r="K1545" i="8"/>
  <c r="K1546" i="8"/>
  <c r="K1547" i="8"/>
  <c r="S1547" i="8" s="1"/>
  <c r="K1548" i="8"/>
  <c r="S1548" i="8" s="1"/>
  <c r="K1549" i="8"/>
  <c r="K1550" i="8"/>
  <c r="K1551" i="8"/>
  <c r="S1551" i="8" s="1"/>
  <c r="K1552" i="8"/>
  <c r="S1552" i="8" s="1"/>
  <c r="K1553" i="8"/>
  <c r="K1554" i="8"/>
  <c r="K1555" i="8"/>
  <c r="S1555" i="8" s="1"/>
  <c r="K1556" i="8"/>
  <c r="S1556" i="8" s="1"/>
  <c r="K1557" i="8"/>
  <c r="K1558" i="8"/>
  <c r="K1559" i="8"/>
  <c r="S1559" i="8" s="1"/>
  <c r="K1560" i="8"/>
  <c r="S1560" i="8" s="1"/>
  <c r="K1561" i="8"/>
  <c r="K1562" i="8"/>
  <c r="K1563" i="8"/>
  <c r="K1564" i="8"/>
  <c r="S1564" i="8" s="1"/>
  <c r="K1565" i="8"/>
  <c r="S1565" i="8" s="1"/>
  <c r="K1566" i="8"/>
  <c r="K1567" i="8"/>
  <c r="S1567" i="8" s="1"/>
  <c r="K1568" i="8"/>
  <c r="S1568" i="8" s="1"/>
  <c r="K1569" i="8"/>
  <c r="S1569" i="8" s="1"/>
  <c r="K1570" i="8"/>
  <c r="K1571" i="8"/>
  <c r="S1571" i="8" s="1"/>
  <c r="K1572" i="8"/>
  <c r="S1572" i="8" s="1"/>
  <c r="K1573" i="8"/>
  <c r="S1573" i="8" s="1"/>
  <c r="K1574" i="8"/>
  <c r="K1575" i="8"/>
  <c r="S1575" i="8" s="1"/>
  <c r="K1576" i="8"/>
  <c r="S1576" i="8" s="1"/>
  <c r="K1577" i="8"/>
  <c r="K1578" i="8"/>
  <c r="K1579" i="8"/>
  <c r="S1579" i="8" s="1"/>
  <c r="K1580" i="8"/>
  <c r="S1580" i="8" s="1"/>
  <c r="K1581" i="8"/>
  <c r="K1582" i="8"/>
  <c r="K1583" i="8"/>
  <c r="S1583" i="8" s="1"/>
  <c r="K1584" i="8"/>
  <c r="K1585" i="8"/>
  <c r="S1585" i="8" s="1"/>
  <c r="K1586" i="8"/>
  <c r="K1587" i="8"/>
  <c r="S1587" i="8" s="1"/>
  <c r="K1588" i="8"/>
  <c r="K1589" i="8"/>
  <c r="K1590" i="8"/>
  <c r="K1591" i="8"/>
  <c r="S1591" i="8" s="1"/>
  <c r="K1592" i="8"/>
  <c r="S1592" i="8" s="1"/>
  <c r="K1593" i="8"/>
  <c r="S1593" i="8" s="1"/>
  <c r="K1594" i="8"/>
  <c r="K1595" i="8"/>
  <c r="S1595" i="8" s="1"/>
  <c r="K1596" i="8"/>
  <c r="K1597" i="8"/>
  <c r="K1598" i="8"/>
  <c r="K1599" i="8"/>
  <c r="S1599" i="8" s="1"/>
  <c r="K1600" i="8"/>
  <c r="K1601" i="8"/>
  <c r="S1601" i="8" s="1"/>
  <c r="K1602" i="8"/>
  <c r="K1603" i="8"/>
  <c r="S1603" i="8" s="1"/>
  <c r="K1604" i="8"/>
  <c r="K1605" i="8"/>
  <c r="K1606" i="8"/>
  <c r="K1607" i="8"/>
  <c r="S1607" i="8" s="1"/>
  <c r="K1608" i="8"/>
  <c r="K1609" i="8"/>
  <c r="S1609" i="8" s="1"/>
  <c r="K1610" i="8"/>
  <c r="K1611" i="8"/>
  <c r="S1611" i="8" s="1"/>
  <c r="K1612" i="8"/>
  <c r="S1612" i="8" s="1"/>
  <c r="K1613" i="8"/>
  <c r="K1614" i="8"/>
  <c r="K1615" i="8"/>
  <c r="S1615" i="8" s="1"/>
  <c r="K1616" i="8"/>
  <c r="K1617" i="8"/>
  <c r="S1617" i="8" s="1"/>
  <c r="K1618" i="8"/>
  <c r="K1619" i="8"/>
  <c r="S1619" i="8" s="1"/>
  <c r="K1620" i="8"/>
  <c r="K1621" i="8"/>
  <c r="K1622" i="8"/>
  <c r="K1623" i="8"/>
  <c r="S1623" i="8" s="1"/>
  <c r="K1624" i="8"/>
  <c r="S1624" i="8" s="1"/>
  <c r="K1625" i="8"/>
  <c r="S1625" i="8" s="1"/>
  <c r="K1626" i="8"/>
  <c r="K1627" i="8"/>
  <c r="S1627" i="8" s="1"/>
  <c r="K1628" i="8"/>
  <c r="K1629" i="8"/>
  <c r="K1630" i="8"/>
  <c r="K1631" i="8"/>
  <c r="S1631" i="8" s="1"/>
  <c r="K1632" i="8"/>
  <c r="K1633" i="8"/>
  <c r="S1633" i="8" s="1"/>
  <c r="K1634" i="8"/>
  <c r="K1635" i="8"/>
  <c r="S1635" i="8" s="1"/>
  <c r="K1636" i="8"/>
  <c r="K1637" i="8"/>
  <c r="K1638" i="8"/>
  <c r="K1639" i="8"/>
  <c r="S1639" i="8" s="1"/>
  <c r="K1640" i="8"/>
  <c r="K1641" i="8"/>
  <c r="S1641" i="8" s="1"/>
  <c r="K1642" i="8"/>
  <c r="K1643" i="8"/>
  <c r="S1643" i="8" s="1"/>
  <c r="K1644" i="8"/>
  <c r="S1644" i="8" s="1"/>
  <c r="K1645" i="8"/>
  <c r="K1646" i="8"/>
  <c r="K1647" i="8"/>
  <c r="S1647" i="8" s="1"/>
  <c r="K1648" i="8"/>
  <c r="S1648" i="8" s="1"/>
  <c r="K1649" i="8"/>
  <c r="S1649" i="8" s="1"/>
  <c r="K1650" i="8"/>
  <c r="K1651" i="8"/>
  <c r="S1651" i="8" s="1"/>
  <c r="K1652" i="8"/>
  <c r="S1652" i="8" s="1"/>
  <c r="K1653" i="8"/>
  <c r="S1653" i="8" s="1"/>
  <c r="K1654" i="8"/>
  <c r="K1655" i="8"/>
  <c r="S1655" i="8" s="1"/>
  <c r="K1656" i="8"/>
  <c r="S1656" i="8" s="1"/>
  <c r="K1657" i="8"/>
  <c r="S1657" i="8" s="1"/>
  <c r="K1658" i="8"/>
  <c r="K1659" i="8"/>
  <c r="S1659" i="8" s="1"/>
  <c r="K1660" i="8"/>
  <c r="S1660" i="8" s="1"/>
  <c r="K1661" i="8"/>
  <c r="S1661" i="8" s="1"/>
  <c r="K1662" i="8"/>
  <c r="K1663" i="8"/>
  <c r="S1663" i="8" s="1"/>
  <c r="K1664" i="8"/>
  <c r="S1664" i="8" s="1"/>
  <c r="K1665" i="8"/>
  <c r="S1665" i="8" s="1"/>
  <c r="K1666" i="8"/>
  <c r="K1667" i="8"/>
  <c r="S1667" i="8" s="1"/>
  <c r="K1668" i="8"/>
  <c r="S1668" i="8" s="1"/>
  <c r="K1669" i="8"/>
  <c r="S1669" i="8" s="1"/>
  <c r="K1670" i="8"/>
  <c r="K1671" i="8"/>
  <c r="S1671" i="8" s="1"/>
  <c r="K1672" i="8"/>
  <c r="K1673" i="8"/>
  <c r="S1673" i="8" s="1"/>
  <c r="K1674" i="8"/>
  <c r="K1675" i="8"/>
  <c r="S1675" i="8" s="1"/>
  <c r="K1676" i="8"/>
  <c r="S1676" i="8" s="1"/>
  <c r="K1677" i="8"/>
  <c r="S1677" i="8" s="1"/>
  <c r="K1678" i="8"/>
  <c r="K1679" i="8"/>
  <c r="S1679" i="8" s="1"/>
  <c r="K1680" i="8"/>
  <c r="S1680" i="8" s="1"/>
  <c r="K1681" i="8"/>
  <c r="S1681" i="8" s="1"/>
  <c r="K1682" i="8"/>
  <c r="K1683" i="8"/>
  <c r="S1683" i="8" s="1"/>
  <c r="K1684" i="8"/>
  <c r="K1685" i="8"/>
  <c r="S1685" i="8" s="1"/>
  <c r="K1686" i="8"/>
  <c r="K1687" i="8"/>
  <c r="S1687" i="8" s="1"/>
  <c r="K1688" i="8"/>
  <c r="S1688" i="8" s="1"/>
  <c r="K1689" i="8"/>
  <c r="K1690" i="8"/>
  <c r="K1691" i="8"/>
  <c r="S1691" i="8" s="1"/>
  <c r="K1692" i="8"/>
  <c r="S1692" i="8" s="1"/>
  <c r="K1693" i="8"/>
  <c r="S1693" i="8" s="1"/>
  <c r="K1694" i="8"/>
  <c r="K1695" i="8"/>
  <c r="S1695" i="8" s="1"/>
  <c r="K1696" i="8"/>
  <c r="S1696" i="8" s="1"/>
  <c r="K1697" i="8"/>
  <c r="S1697" i="8" s="1"/>
  <c r="K1698" i="8"/>
  <c r="K1699" i="8"/>
  <c r="S1699" i="8" s="1"/>
  <c r="K1700" i="8"/>
  <c r="S1700" i="8" s="1"/>
  <c r="K1701" i="8"/>
  <c r="S1701" i="8" s="1"/>
  <c r="K1702" i="8"/>
  <c r="K1703" i="8"/>
  <c r="S1703" i="8" s="1"/>
  <c r="K1704" i="8"/>
  <c r="S1704" i="8" s="1"/>
  <c r="K1705" i="8"/>
  <c r="S1705" i="8" s="1"/>
  <c r="K1706" i="8"/>
  <c r="K1707" i="8"/>
  <c r="S1707" i="8" s="1"/>
  <c r="K1708" i="8"/>
  <c r="S1708" i="8" s="1"/>
  <c r="K1709" i="8"/>
  <c r="S1709" i="8" s="1"/>
  <c r="K1710" i="8"/>
  <c r="K1711" i="8"/>
  <c r="S1711" i="8" s="1"/>
  <c r="K1712" i="8"/>
  <c r="S1712" i="8" s="1"/>
  <c r="K1713" i="8"/>
  <c r="S1713" i="8" s="1"/>
  <c r="K1714" i="8"/>
  <c r="K1715" i="8"/>
  <c r="S1715" i="8" s="1"/>
  <c r="K1716" i="8"/>
  <c r="S1716" i="8" s="1"/>
  <c r="K1717" i="8"/>
  <c r="S1717" i="8" s="1"/>
  <c r="K1718" i="8"/>
  <c r="K1719" i="8"/>
  <c r="S1719" i="8" s="1"/>
  <c r="K1720" i="8"/>
  <c r="S1720" i="8" s="1"/>
  <c r="K1721" i="8"/>
  <c r="S1721" i="8" s="1"/>
  <c r="K1722" i="8"/>
  <c r="K1723" i="8"/>
  <c r="S1723" i="8" s="1"/>
  <c r="K1724" i="8"/>
  <c r="S1724" i="8" s="1"/>
  <c r="K1725" i="8"/>
  <c r="S1725" i="8" s="1"/>
  <c r="K1726" i="8"/>
  <c r="K1727" i="8"/>
  <c r="S1727" i="8" s="1"/>
  <c r="K1728" i="8"/>
  <c r="S1728" i="8" s="1"/>
  <c r="K1729" i="8"/>
  <c r="S1729" i="8" s="1"/>
  <c r="K1730" i="8"/>
  <c r="K1731" i="8"/>
  <c r="S1731" i="8" s="1"/>
  <c r="K1732" i="8"/>
  <c r="S1732" i="8" s="1"/>
  <c r="K1733" i="8"/>
  <c r="S1733" i="8" s="1"/>
  <c r="K1734" i="8"/>
  <c r="K1735" i="8"/>
  <c r="S1735" i="8" s="1"/>
  <c r="K1736" i="8"/>
  <c r="S1736" i="8" s="1"/>
  <c r="K1737" i="8"/>
  <c r="S1737" i="8" s="1"/>
  <c r="K1738" i="8"/>
  <c r="K1739" i="8"/>
  <c r="S1739" i="8" s="1"/>
  <c r="K1740" i="8"/>
  <c r="K1741" i="8"/>
  <c r="S1741" i="8" s="1"/>
  <c r="K1742" i="8"/>
  <c r="K1743" i="8"/>
  <c r="S1743" i="8" s="1"/>
  <c r="K1744" i="8"/>
  <c r="S1744" i="8" s="1"/>
  <c r="K1745" i="8"/>
  <c r="S1745" i="8" s="1"/>
  <c r="K1746" i="8"/>
  <c r="K1747" i="8"/>
  <c r="S1747" i="8" s="1"/>
  <c r="K1748" i="8"/>
  <c r="S1748" i="8" s="1"/>
  <c r="K1749" i="8"/>
  <c r="S1749" i="8" s="1"/>
  <c r="K1750" i="8"/>
  <c r="K1751" i="8"/>
  <c r="S1751" i="8" s="1"/>
  <c r="K1752" i="8"/>
  <c r="S1752" i="8" s="1"/>
  <c r="K1753" i="8"/>
  <c r="S1753" i="8" s="1"/>
  <c r="K1754" i="8"/>
  <c r="K1755" i="8"/>
  <c r="S1755" i="8" s="1"/>
  <c r="K1756" i="8"/>
  <c r="S1756" i="8" s="1"/>
  <c r="K1757" i="8"/>
  <c r="S1757" i="8" s="1"/>
  <c r="K1758" i="8"/>
  <c r="K1759" i="8"/>
  <c r="S1759" i="8" s="1"/>
  <c r="K1760" i="8"/>
  <c r="K1761" i="8"/>
  <c r="S1761" i="8" s="1"/>
  <c r="K1762" i="8"/>
  <c r="K1763" i="8"/>
  <c r="S1763" i="8" s="1"/>
  <c r="K1764" i="8"/>
  <c r="S1764" i="8" s="1"/>
  <c r="K1765" i="8"/>
  <c r="S1765" i="8" s="1"/>
  <c r="K1766" i="8"/>
  <c r="K1767" i="8"/>
  <c r="S1767" i="8" s="1"/>
  <c r="K1768" i="8"/>
  <c r="K1769" i="8"/>
  <c r="S1769" i="8" s="1"/>
  <c r="K1770" i="8"/>
  <c r="K1771" i="8"/>
  <c r="S1771" i="8" s="1"/>
  <c r="K1772" i="8"/>
  <c r="S1772" i="8" s="1"/>
  <c r="K1773" i="8"/>
  <c r="S1773" i="8" s="1"/>
  <c r="K1774" i="8"/>
  <c r="K1775" i="8"/>
  <c r="S1775" i="8" s="1"/>
  <c r="K1776" i="8"/>
  <c r="S1776" i="8" s="1"/>
  <c r="K1777" i="8"/>
  <c r="S1777" i="8" s="1"/>
  <c r="K1778" i="8"/>
  <c r="K1779" i="8"/>
  <c r="S1779" i="8" s="1"/>
  <c r="K1780" i="8"/>
  <c r="K1781" i="8"/>
  <c r="S1781" i="8" s="1"/>
  <c r="K1782" i="8"/>
  <c r="K1783" i="8"/>
  <c r="S1783" i="8" s="1"/>
  <c r="K1784" i="8"/>
  <c r="S1784" i="8" s="1"/>
  <c r="K1785" i="8"/>
  <c r="S1785" i="8" s="1"/>
  <c r="K1786" i="8"/>
  <c r="K1787" i="8"/>
  <c r="S1787" i="8" s="1"/>
  <c r="K1788" i="8"/>
  <c r="S1788" i="8" s="1"/>
  <c r="K1789" i="8"/>
  <c r="S1789" i="8" s="1"/>
  <c r="K1790" i="8"/>
  <c r="K1791" i="8"/>
  <c r="S1791" i="8" s="1"/>
  <c r="K1792" i="8"/>
  <c r="K1793" i="8"/>
  <c r="S1793" i="8" s="1"/>
  <c r="K1794" i="8"/>
  <c r="K1795" i="8"/>
  <c r="S1795" i="8" s="1"/>
  <c r="K1796" i="8"/>
  <c r="S1796" i="8" s="1"/>
  <c r="K1797" i="8"/>
  <c r="S1797" i="8" s="1"/>
  <c r="K1798" i="8"/>
  <c r="K1799" i="8"/>
  <c r="S1799" i="8" s="1"/>
  <c r="K1800" i="8"/>
  <c r="K1801" i="8"/>
  <c r="S1801" i="8" s="1"/>
  <c r="K1802" i="8"/>
  <c r="K1803" i="8"/>
  <c r="S1803" i="8" s="1"/>
  <c r="K1804" i="8"/>
  <c r="S1804" i="8" s="1"/>
  <c r="K1805" i="8"/>
  <c r="S1805" i="8" s="1"/>
  <c r="K1806" i="8"/>
  <c r="K1807" i="8"/>
  <c r="S1807" i="8" s="1"/>
  <c r="K1808" i="8"/>
  <c r="S1808" i="8" s="1"/>
  <c r="K1809" i="8"/>
  <c r="S1809" i="8" s="1"/>
  <c r="K1810" i="8"/>
  <c r="K1811" i="8"/>
  <c r="S1811" i="8" s="1"/>
  <c r="K1812" i="8"/>
  <c r="K1813" i="8"/>
  <c r="S1813" i="8" s="1"/>
  <c r="K1814" i="8"/>
  <c r="K1815" i="8"/>
  <c r="S1815" i="8" s="1"/>
  <c r="K1816" i="8"/>
  <c r="S1816" i="8" s="1"/>
  <c r="K1817" i="8"/>
  <c r="S1817" i="8" s="1"/>
  <c r="K1818" i="8"/>
  <c r="K1819" i="8"/>
  <c r="S1819" i="8" s="1"/>
  <c r="K1820" i="8"/>
  <c r="S1820" i="8" s="1"/>
  <c r="K1821" i="8"/>
  <c r="K1822" i="8"/>
  <c r="K1823" i="8"/>
  <c r="S1823" i="8" s="1"/>
  <c r="K1824" i="8"/>
  <c r="S1824" i="8" s="1"/>
  <c r="K1825" i="8"/>
  <c r="S1825" i="8" s="1"/>
  <c r="K1826" i="8"/>
  <c r="K1827" i="8"/>
  <c r="S1827" i="8" s="1"/>
  <c r="K1828" i="8"/>
  <c r="S1828" i="8" s="1"/>
  <c r="K1829" i="8"/>
  <c r="S1829" i="8" s="1"/>
  <c r="K1830" i="8"/>
  <c r="K1831" i="8"/>
  <c r="S1831" i="8" s="1"/>
  <c r="K1832" i="8"/>
  <c r="S1832" i="8" s="1"/>
  <c r="K1833" i="8"/>
  <c r="S1833" i="8" s="1"/>
  <c r="K1834" i="8"/>
  <c r="K1835" i="8"/>
  <c r="S1835" i="8" s="1"/>
  <c r="K1836" i="8"/>
  <c r="S1836" i="8" s="1"/>
  <c r="K1837" i="8"/>
  <c r="S1837" i="8" s="1"/>
  <c r="K1838" i="8"/>
  <c r="K1839" i="8"/>
  <c r="S1839" i="8" s="1"/>
  <c r="K1840" i="8"/>
  <c r="S1840" i="8" s="1"/>
  <c r="K1841" i="8"/>
  <c r="S1841" i="8" s="1"/>
  <c r="K1842" i="8"/>
  <c r="K1843" i="8"/>
  <c r="S1843" i="8" s="1"/>
  <c r="K1844" i="8"/>
  <c r="S1844" i="8" s="1"/>
  <c r="K1845" i="8"/>
  <c r="S1845" i="8" s="1"/>
  <c r="K1846" i="8"/>
  <c r="K1847" i="8"/>
  <c r="S1847" i="8" s="1"/>
  <c r="K1848" i="8"/>
  <c r="K1849" i="8"/>
  <c r="S1849" i="8" s="1"/>
  <c r="K1850" i="8"/>
  <c r="K1851" i="8"/>
  <c r="S1851" i="8" s="1"/>
  <c r="K1852" i="8"/>
  <c r="S1852" i="8" s="1"/>
  <c r="K1853" i="8"/>
  <c r="S1853" i="8" s="1"/>
  <c r="K1854" i="8"/>
  <c r="K1855" i="8"/>
  <c r="S1855" i="8" s="1"/>
  <c r="K1856" i="8"/>
  <c r="S1856" i="8" s="1"/>
  <c r="K1857" i="8"/>
  <c r="S1857" i="8" s="1"/>
  <c r="K1858" i="8"/>
  <c r="K1859" i="8"/>
  <c r="S1859" i="8" s="1"/>
  <c r="K1860" i="8"/>
  <c r="K1861" i="8"/>
  <c r="S1861" i="8" s="1"/>
  <c r="K1862" i="8"/>
  <c r="K1863" i="8"/>
  <c r="S1863" i="8" s="1"/>
  <c r="K1864" i="8"/>
  <c r="S1864" i="8" s="1"/>
  <c r="K1865" i="8"/>
  <c r="K1866" i="8"/>
  <c r="K1867" i="8"/>
  <c r="S1867" i="8" s="1"/>
  <c r="K1868" i="8"/>
  <c r="K1869" i="8"/>
  <c r="S1869" i="8" s="1"/>
  <c r="K1870" i="8"/>
  <c r="K1871" i="8"/>
  <c r="S1871" i="8" s="1"/>
  <c r="K1872" i="8"/>
  <c r="S1872" i="8" s="1"/>
  <c r="K1873" i="8"/>
  <c r="S1873" i="8" s="1"/>
  <c r="K1874" i="8"/>
  <c r="K1875" i="8"/>
  <c r="S1875" i="8" s="1"/>
  <c r="K1876" i="8"/>
  <c r="S1876" i="8" s="1"/>
  <c r="K1877" i="8"/>
  <c r="S1877" i="8" s="1"/>
  <c r="K1878" i="8"/>
  <c r="K1879" i="8"/>
  <c r="S1879" i="8" s="1"/>
  <c r="K1880" i="8"/>
  <c r="S1880" i="8" s="1"/>
  <c r="K1881" i="8"/>
  <c r="S1881" i="8" s="1"/>
  <c r="K1882" i="8"/>
  <c r="K1883" i="8"/>
  <c r="S1883" i="8" s="1"/>
  <c r="K1884" i="8"/>
  <c r="S1884" i="8" s="1"/>
  <c r="K1885" i="8"/>
  <c r="S1885" i="8" s="1"/>
  <c r="K1886" i="8"/>
  <c r="K1887" i="8"/>
  <c r="S1887" i="8" s="1"/>
  <c r="K1888" i="8"/>
  <c r="K1889" i="8"/>
  <c r="S1889" i="8" s="1"/>
  <c r="K1890" i="8"/>
  <c r="K1891" i="8"/>
  <c r="S1891" i="8" s="1"/>
  <c r="K1892" i="8"/>
  <c r="S1892" i="8" s="1"/>
  <c r="K1893" i="8"/>
  <c r="S1893" i="8" s="1"/>
  <c r="K1894" i="8"/>
  <c r="K1895" i="8"/>
  <c r="K1896" i="8"/>
  <c r="S1896" i="8" s="1"/>
  <c r="K1897" i="8"/>
  <c r="S1897" i="8" s="1"/>
  <c r="K1898" i="8"/>
  <c r="K1899" i="8"/>
  <c r="S1899" i="8" s="1"/>
  <c r="K1900" i="8"/>
  <c r="S1900" i="8" s="1"/>
  <c r="K1901" i="8"/>
  <c r="K1902" i="8"/>
  <c r="K1903" i="8"/>
  <c r="S1903" i="8" s="1"/>
  <c r="K1904" i="8"/>
  <c r="S1904" i="8" s="1"/>
  <c r="K1905" i="8"/>
  <c r="S1905" i="8" s="1"/>
  <c r="K1906" i="8"/>
  <c r="K1907" i="8"/>
  <c r="S1907" i="8" s="1"/>
  <c r="K1908" i="8"/>
  <c r="S1908" i="8" s="1"/>
  <c r="K1909" i="8"/>
  <c r="S1909" i="8" s="1"/>
  <c r="K1910" i="8"/>
  <c r="K1911" i="8"/>
  <c r="S1911" i="8" s="1"/>
  <c r="K1912" i="8"/>
  <c r="S1912" i="8" s="1"/>
  <c r="K1913" i="8"/>
  <c r="S1913" i="8" s="1"/>
  <c r="K1914" i="8"/>
  <c r="K1915" i="8"/>
  <c r="S1915" i="8" s="1"/>
  <c r="K1916" i="8"/>
  <c r="S1916" i="8" s="1"/>
  <c r="K1917" i="8"/>
  <c r="S1917" i="8" s="1"/>
  <c r="K1918" i="8"/>
  <c r="K1919" i="8"/>
  <c r="S1919" i="8" s="1"/>
  <c r="K1920" i="8"/>
  <c r="S1920" i="8" s="1"/>
  <c r="K1921" i="8"/>
  <c r="S1921" i="8" s="1"/>
  <c r="K1922" i="8"/>
  <c r="K1923" i="8"/>
  <c r="S1923" i="8" s="1"/>
  <c r="K1924" i="8"/>
  <c r="S1924" i="8" s="1"/>
  <c r="K1925" i="8"/>
  <c r="S1925" i="8" s="1"/>
  <c r="K1926" i="8"/>
  <c r="K1927" i="8"/>
  <c r="S1927" i="8" s="1"/>
  <c r="K1928" i="8"/>
  <c r="K1929" i="8"/>
  <c r="S1929" i="8" s="1"/>
  <c r="K1930" i="8"/>
  <c r="S1930" i="8" s="1"/>
  <c r="K1931" i="8"/>
  <c r="S1931" i="8" s="1"/>
  <c r="K1932" i="8"/>
  <c r="S1932" i="8" s="1"/>
  <c r="K1933" i="8"/>
  <c r="S1933" i="8" s="1"/>
  <c r="K1934" i="8"/>
  <c r="K1935" i="8"/>
  <c r="S1935" i="8" s="1"/>
  <c r="K1936" i="8"/>
  <c r="S1936" i="8" s="1"/>
  <c r="K1937" i="8"/>
  <c r="S1937" i="8" s="1"/>
  <c r="K1938" i="8"/>
  <c r="K1939" i="8"/>
  <c r="S1939" i="8" s="1"/>
  <c r="K1940" i="8"/>
  <c r="K1941" i="8"/>
  <c r="S1941" i="8" s="1"/>
  <c r="K1942" i="8"/>
  <c r="S1942" i="8" s="1"/>
  <c r="K1943" i="8"/>
  <c r="S1943" i="8" s="1"/>
  <c r="K1944" i="8"/>
  <c r="S1944" i="8" s="1"/>
  <c r="K1945" i="8"/>
  <c r="K1946" i="8"/>
  <c r="K1947" i="8"/>
  <c r="S1947" i="8" s="1"/>
  <c r="K1948" i="8"/>
  <c r="S1948" i="8" s="1"/>
  <c r="K1949" i="8"/>
  <c r="S1949" i="8" s="1"/>
  <c r="K1950" i="8"/>
  <c r="K1951" i="8"/>
  <c r="S1951" i="8" s="1"/>
  <c r="K1952" i="8"/>
  <c r="S1952" i="8" s="1"/>
  <c r="K1953" i="8"/>
  <c r="S1953" i="8" s="1"/>
  <c r="K1954" i="8"/>
  <c r="K1955" i="8"/>
  <c r="S1955" i="8" s="1"/>
  <c r="K1956" i="8"/>
  <c r="S1956" i="8" s="1"/>
  <c r="K1957" i="8"/>
  <c r="K1958" i="8"/>
  <c r="K1959" i="8"/>
  <c r="S1959" i="8" s="1"/>
  <c r="K1960" i="8"/>
  <c r="S1960" i="8" s="1"/>
  <c r="K1961" i="8"/>
  <c r="S1961" i="8" s="1"/>
  <c r="K1962" i="8"/>
  <c r="K1963" i="8"/>
  <c r="S1963" i="8" s="1"/>
  <c r="K1964" i="8"/>
  <c r="K1965" i="8"/>
  <c r="S1965" i="8" s="1"/>
  <c r="K1966" i="8"/>
  <c r="S1966" i="8" s="1"/>
  <c r="K1967" i="8"/>
  <c r="S1967" i="8" s="1"/>
  <c r="K1968" i="8"/>
  <c r="S1968" i="8" s="1"/>
  <c r="K1969" i="8"/>
  <c r="S1969" i="8" s="1"/>
  <c r="K1970" i="8"/>
  <c r="S1970" i="8" s="1"/>
  <c r="K1971" i="8"/>
  <c r="S1971" i="8" s="1"/>
  <c r="K1972" i="8"/>
  <c r="S1972" i="8" s="1"/>
  <c r="K1973" i="8"/>
  <c r="S1973" i="8" s="1"/>
  <c r="K1974" i="8"/>
  <c r="K1975" i="8"/>
  <c r="S1975" i="8" s="1"/>
  <c r="K1976" i="8"/>
  <c r="S1976" i="8" s="1"/>
  <c r="K1977" i="8"/>
  <c r="S1977" i="8" s="1"/>
  <c r="K1978" i="8"/>
  <c r="K1979" i="8"/>
  <c r="S1979" i="8" s="1"/>
  <c r="K1980" i="8"/>
  <c r="S1980" i="8" s="1"/>
  <c r="K1981" i="8"/>
  <c r="S1981" i="8" s="1"/>
  <c r="K1982" i="8"/>
  <c r="K1983" i="8"/>
  <c r="S1983" i="8" s="1"/>
  <c r="K1984" i="8"/>
  <c r="S1984" i="8" s="1"/>
  <c r="K1985" i="8"/>
  <c r="S1985" i="8" s="1"/>
  <c r="K1986" i="8"/>
  <c r="K1987" i="8"/>
  <c r="S1987" i="8" s="1"/>
  <c r="K1988" i="8"/>
  <c r="S1988" i="8" s="1"/>
  <c r="K1989" i="8"/>
  <c r="S1989" i="8" s="1"/>
  <c r="K1990" i="8"/>
  <c r="K1991" i="8"/>
  <c r="S1991" i="8" s="1"/>
  <c r="K1992" i="8"/>
  <c r="S1992" i="8" s="1"/>
  <c r="K1993" i="8"/>
  <c r="S1993" i="8" s="1"/>
  <c r="K1994" i="8"/>
  <c r="K1995" i="8"/>
  <c r="S1995" i="8" s="1"/>
  <c r="K1996" i="8"/>
  <c r="S1996" i="8" s="1"/>
  <c r="K1997" i="8"/>
  <c r="S1997" i="8" s="1"/>
  <c r="K1998" i="8"/>
  <c r="S1998" i="8" s="1"/>
  <c r="K1999" i="8"/>
  <c r="S1999" i="8" s="1"/>
  <c r="K2000" i="8"/>
  <c r="S2000" i="8" s="1"/>
  <c r="K2001" i="8"/>
  <c r="S2001" i="8" s="1"/>
  <c r="K2002" i="8"/>
  <c r="K2003" i="8"/>
  <c r="S2003" i="8" s="1"/>
  <c r="K2004" i="8"/>
  <c r="S2004" i="8" s="1"/>
  <c r="K2005" i="8"/>
  <c r="S2005" i="8" s="1"/>
  <c r="K2006" i="8"/>
  <c r="K2007" i="8"/>
  <c r="S2007" i="8" s="1"/>
  <c r="K2008" i="8"/>
  <c r="S2008" i="8" s="1"/>
  <c r="K2009" i="8"/>
  <c r="S2009" i="8" s="1"/>
  <c r="K2010" i="8"/>
  <c r="K2011" i="8"/>
  <c r="S2011" i="8" s="1"/>
  <c r="K2012" i="8"/>
  <c r="S2012" i="8" s="1"/>
  <c r="K2013" i="8"/>
  <c r="K2014" i="8"/>
  <c r="S2014" i="8" s="1"/>
  <c r="K2015" i="8"/>
  <c r="S2015" i="8" s="1"/>
  <c r="K2016" i="8"/>
  <c r="K2017" i="8"/>
  <c r="S2017" i="8" s="1"/>
  <c r="K2018" i="8"/>
  <c r="K2019" i="8"/>
  <c r="S2019" i="8" s="1"/>
  <c r="K2020" i="8"/>
  <c r="S2020" i="8" s="1"/>
  <c r="K2021" i="8"/>
  <c r="S2021" i="8" s="1"/>
  <c r="K2022" i="8"/>
  <c r="K2023" i="8"/>
  <c r="S2023" i="8" s="1"/>
  <c r="K2024" i="8"/>
  <c r="S2024" i="8" s="1"/>
  <c r="K2025" i="8"/>
  <c r="S2025" i="8" s="1"/>
  <c r="K2026" i="8"/>
  <c r="K2027" i="8"/>
  <c r="S2027" i="8" s="1"/>
  <c r="K2028" i="8"/>
  <c r="S2028" i="8" s="1"/>
  <c r="K2029" i="8"/>
  <c r="S2029" i="8" s="1"/>
  <c r="K2030" i="8"/>
  <c r="S2030" i="8" s="1"/>
  <c r="K2031" i="8"/>
  <c r="S2031" i="8" s="1"/>
  <c r="K2032" i="8"/>
  <c r="S2032" i="8" s="1"/>
  <c r="K2033" i="8"/>
  <c r="K2034" i="8"/>
  <c r="K2035" i="8"/>
  <c r="S2035" i="8" s="1"/>
  <c r="K2036" i="8"/>
  <c r="S2036" i="8" s="1"/>
  <c r="K2037" i="8"/>
  <c r="S2037" i="8" s="1"/>
  <c r="K2038" i="8"/>
  <c r="K2039" i="8"/>
  <c r="S2039" i="8" s="1"/>
  <c r="K2040" i="8"/>
  <c r="S2040" i="8" s="1"/>
  <c r="K2041" i="8"/>
  <c r="S2041" i="8" s="1"/>
  <c r="K2042" i="8"/>
  <c r="K2043" i="8"/>
  <c r="S2043" i="8" s="1"/>
  <c r="K2044" i="8"/>
  <c r="S2044" i="8" s="1"/>
  <c r="K2045" i="8"/>
  <c r="S2045" i="8" s="1"/>
  <c r="K2046" i="8"/>
  <c r="S2046" i="8" s="1"/>
  <c r="K2047" i="8"/>
  <c r="S2047" i="8" s="1"/>
  <c r="K2048" i="8"/>
  <c r="S2048" i="8" s="1"/>
  <c r="K2049" i="8"/>
  <c r="S2049" i="8" s="1"/>
  <c r="K2050" i="8"/>
  <c r="K2051" i="8"/>
  <c r="S2051" i="8" s="1"/>
  <c r="K2052" i="8"/>
  <c r="S2052" i="8" s="1"/>
  <c r="K2053" i="8"/>
  <c r="S2053" i="8" s="1"/>
  <c r="K2054" i="8"/>
  <c r="K2055" i="8"/>
  <c r="S2055" i="8" s="1"/>
  <c r="K2056" i="8"/>
  <c r="K2057" i="8"/>
  <c r="S2057" i="8" s="1"/>
  <c r="K2058" i="8"/>
  <c r="K2059" i="8"/>
  <c r="S2059" i="8" s="1"/>
  <c r="K2060" i="8"/>
  <c r="S2060" i="8" s="1"/>
  <c r="K2061" i="8"/>
  <c r="S2061" i="8" s="1"/>
  <c r="K2062" i="8"/>
  <c r="S2062" i="8" s="1"/>
  <c r="K2063" i="8"/>
  <c r="S2063" i="8" s="1"/>
  <c r="K2064" i="8"/>
  <c r="S2064" i="8" s="1"/>
  <c r="K2065" i="8"/>
  <c r="S2065" i="8" s="1"/>
  <c r="K2066" i="8"/>
  <c r="K2067" i="8"/>
  <c r="S2067" i="8" s="1"/>
  <c r="K2068" i="8"/>
  <c r="S2068" i="8" s="1"/>
  <c r="K2069" i="8"/>
  <c r="K2070" i="8"/>
  <c r="K2071" i="8"/>
  <c r="S2071" i="8" s="1"/>
  <c r="K2072" i="8"/>
  <c r="S2072" i="8" s="1"/>
  <c r="K2073" i="8"/>
  <c r="S2073" i="8" s="1"/>
  <c r="K2074" i="8"/>
  <c r="K2075" i="8"/>
  <c r="S2075" i="8" s="1"/>
  <c r="K2076" i="8"/>
  <c r="K2077" i="8"/>
  <c r="S2077" i="8" s="1"/>
  <c r="K2078" i="8"/>
  <c r="S2078" i="8" s="1"/>
  <c r="K2079" i="8"/>
  <c r="S2079" i="8" s="1"/>
  <c r="K2080" i="8"/>
  <c r="S2080" i="8" s="1"/>
  <c r="K2081" i="8"/>
  <c r="S2081" i="8" s="1"/>
  <c r="K2082" i="8"/>
  <c r="K2083" i="8"/>
  <c r="S2083" i="8" s="1"/>
  <c r="K2084" i="8"/>
  <c r="S2084" i="8" s="1"/>
  <c r="K2085" i="8"/>
  <c r="K2086" i="8"/>
  <c r="K2087" i="8"/>
  <c r="S2087" i="8" s="1"/>
  <c r="K2088" i="8"/>
  <c r="S2088" i="8" s="1"/>
  <c r="K2089" i="8"/>
  <c r="S2089" i="8" s="1"/>
  <c r="K2090" i="8"/>
  <c r="K2091" i="8"/>
  <c r="S2091" i="8" s="1"/>
  <c r="K2092" i="8"/>
  <c r="S2092" i="8" s="1"/>
  <c r="K2093" i="8"/>
  <c r="S2093" i="8" s="1"/>
  <c r="K2094" i="8"/>
  <c r="S2094" i="8" s="1"/>
  <c r="K2095" i="8"/>
  <c r="S2095" i="8" s="1"/>
  <c r="K2096" i="8"/>
  <c r="S2096" i="8" s="1"/>
  <c r="K2097" i="8"/>
  <c r="S2097" i="8" s="1"/>
  <c r="K2098" i="8"/>
  <c r="K2099" i="8"/>
  <c r="S2099" i="8" s="1"/>
  <c r="K2100" i="8"/>
  <c r="S2100" i="8" s="1"/>
  <c r="K2101" i="8"/>
  <c r="S2101" i="8" s="1"/>
  <c r="K2102" i="8"/>
  <c r="K2103" i="8"/>
  <c r="S2103" i="8" s="1"/>
  <c r="K2104" i="8"/>
  <c r="S2104" i="8" s="1"/>
  <c r="K2105" i="8"/>
  <c r="K2106" i="8"/>
  <c r="S2106" i="8" s="1"/>
  <c r="K2107" i="8"/>
  <c r="S2107" i="8" s="1"/>
  <c r="K2108" i="8"/>
  <c r="S2108" i="8" s="1"/>
  <c r="K2109" i="8"/>
  <c r="S2109" i="8" s="1"/>
  <c r="K2110" i="8"/>
  <c r="K2111" i="8"/>
  <c r="S2111" i="8" s="1"/>
  <c r="K2112" i="8"/>
  <c r="S2112" i="8" s="1"/>
  <c r="K2113" i="8"/>
  <c r="S2113" i="8" s="1"/>
  <c r="K2114" i="8"/>
  <c r="S2114" i="8" s="1"/>
  <c r="K2115" i="8"/>
  <c r="S2115" i="8" s="1"/>
  <c r="K2116" i="8"/>
  <c r="S2116" i="8" s="1"/>
  <c r="K2117" i="8"/>
  <c r="S2117" i="8" s="1"/>
  <c r="K2118" i="8"/>
  <c r="K2119" i="8"/>
  <c r="S2119" i="8" s="1"/>
  <c r="K2120" i="8"/>
  <c r="S2120" i="8" s="1"/>
  <c r="K2121" i="8"/>
  <c r="S2121" i="8" s="1"/>
  <c r="K2122" i="8"/>
  <c r="S2122" i="8" s="1"/>
  <c r="K2123" i="8"/>
  <c r="S2123" i="8" s="1"/>
  <c r="K2124" i="8"/>
  <c r="S2124" i="8" s="1"/>
  <c r="K2125" i="8"/>
  <c r="S2125" i="8" s="1"/>
  <c r="K2126" i="8"/>
  <c r="K2127" i="8"/>
  <c r="S2127" i="8" s="1"/>
  <c r="K2128" i="8"/>
  <c r="S2128" i="8" s="1"/>
  <c r="K2129" i="8"/>
  <c r="S2129" i="8" s="1"/>
  <c r="K2130" i="8"/>
  <c r="K2131" i="8"/>
  <c r="S2131" i="8" s="1"/>
  <c r="K2132" i="8"/>
  <c r="S2132" i="8" s="1"/>
  <c r="K2133" i="8"/>
  <c r="S2133" i="8" s="1"/>
  <c r="K2134" i="8"/>
  <c r="S2134" i="8" s="1"/>
  <c r="K2135" i="8"/>
  <c r="S2135" i="8" s="1"/>
  <c r="K2136" i="8"/>
  <c r="S2136" i="8" s="1"/>
  <c r="K2137" i="8"/>
  <c r="S2137" i="8" s="1"/>
  <c r="K2138" i="8"/>
  <c r="S2138" i="8" s="1"/>
  <c r="K2139" i="8"/>
  <c r="K2140" i="8"/>
  <c r="K2141" i="8"/>
  <c r="S2141" i="8" s="1"/>
  <c r="K2142" i="8"/>
  <c r="K2143" i="8"/>
  <c r="S2143" i="8" s="1"/>
  <c r="K2144" i="8"/>
  <c r="S2144" i="8" s="1"/>
  <c r="K2145" i="8"/>
  <c r="S2145" i="8" s="1"/>
  <c r="K2146" i="8"/>
  <c r="K2147" i="8"/>
  <c r="S2147" i="8" s="1"/>
  <c r="K2148" i="8"/>
  <c r="S2148" i="8" s="1"/>
  <c r="K2149" i="8"/>
  <c r="S2149" i="8" s="1"/>
  <c r="K2150" i="8"/>
  <c r="K2151" i="8"/>
  <c r="S2151" i="8" s="1"/>
  <c r="K2152" i="8"/>
  <c r="S2152" i="8" s="1"/>
  <c r="K2153" i="8"/>
  <c r="S2153" i="8" s="1"/>
  <c r="K2154" i="8"/>
  <c r="S2154" i="8" s="1"/>
  <c r="K2155" i="8"/>
  <c r="S2155" i="8" s="1"/>
  <c r="K2156" i="8"/>
  <c r="S2156" i="8" s="1"/>
  <c r="K2157" i="8"/>
  <c r="S2157" i="8" s="1"/>
  <c r="K2158" i="8"/>
  <c r="S2158" i="8" s="1"/>
  <c r="K2159" i="8"/>
  <c r="S2159" i="8" s="1"/>
  <c r="K2160" i="8"/>
  <c r="S2160" i="8" s="1"/>
  <c r="K2161" i="8"/>
  <c r="S2161" i="8" s="1"/>
  <c r="K2162" i="8"/>
  <c r="K2163" i="8"/>
  <c r="S2163" i="8" s="1"/>
  <c r="K2164" i="8"/>
  <c r="S2164" i="8" s="1"/>
  <c r="K2165" i="8"/>
  <c r="S2165" i="8" s="1"/>
  <c r="K2166" i="8"/>
  <c r="K2167" i="8"/>
  <c r="S2167" i="8" s="1"/>
  <c r="K2168" i="8"/>
  <c r="S2168" i="8" s="1"/>
  <c r="K2169" i="8"/>
  <c r="S2169" i="8" s="1"/>
  <c r="K2170" i="8"/>
  <c r="S2170" i="8" s="1"/>
  <c r="K2171" i="8"/>
  <c r="S2171" i="8" s="1"/>
  <c r="K2172" i="8"/>
  <c r="S2172" i="8" s="1"/>
  <c r="K2173" i="8"/>
  <c r="S2173" i="8" s="1"/>
  <c r="K2174" i="8"/>
  <c r="K2175" i="8"/>
  <c r="S2175" i="8" s="1"/>
  <c r="K2176" i="8"/>
  <c r="S2176" i="8" s="1"/>
  <c r="K2177" i="8"/>
  <c r="S2177" i="8" s="1"/>
  <c r="K2178" i="8"/>
  <c r="S2178" i="8" s="1"/>
  <c r="K2179" i="8"/>
  <c r="S2179" i="8" s="1"/>
  <c r="K2180" i="8"/>
  <c r="S2180" i="8" s="1"/>
  <c r="K2181" i="8"/>
  <c r="S2181" i="8" s="1"/>
  <c r="K2182" i="8"/>
  <c r="K2183" i="8"/>
  <c r="S2183" i="8" s="1"/>
  <c r="K2184" i="8"/>
  <c r="S2184" i="8" s="1"/>
  <c r="K2185" i="8"/>
  <c r="S2185" i="8" s="1"/>
  <c r="K2186" i="8"/>
  <c r="S2186" i="8" s="1"/>
  <c r="K2187" i="8"/>
  <c r="S2187" i="8" s="1"/>
  <c r="K2188" i="8"/>
  <c r="K2189" i="8"/>
  <c r="S2189" i="8" s="1"/>
  <c r="K2190" i="8"/>
  <c r="K2191" i="8"/>
  <c r="S2191" i="8" s="1"/>
  <c r="K2192" i="8"/>
  <c r="S2192" i="8" s="1"/>
  <c r="K2193" i="8"/>
  <c r="S2193" i="8" s="1"/>
  <c r="K2194" i="8"/>
  <c r="K2195" i="8"/>
  <c r="S2195" i="8" s="1"/>
  <c r="K2196" i="8"/>
  <c r="S2196" i="8" s="1"/>
  <c r="K2197" i="8"/>
  <c r="S2197" i="8" s="1"/>
  <c r="K2198" i="8"/>
  <c r="S2198" i="8" s="1"/>
  <c r="K2199" i="8"/>
  <c r="S2199" i="8" s="1"/>
  <c r="K2200" i="8"/>
  <c r="S2200" i="8" s="1"/>
  <c r="K2201" i="8"/>
  <c r="S2201" i="8" s="1"/>
  <c r="K2202" i="8"/>
  <c r="S2202" i="8" s="1"/>
  <c r="K2203" i="8"/>
  <c r="S2203" i="8" s="1"/>
  <c r="K2204" i="8"/>
  <c r="S2204" i="8" s="1"/>
  <c r="K2205" i="8"/>
  <c r="S2205" i="8" s="1"/>
  <c r="K2206" i="8"/>
  <c r="K2207" i="8"/>
  <c r="S2207" i="8" s="1"/>
  <c r="K2208" i="8"/>
  <c r="S2208" i="8" s="1"/>
  <c r="K2209" i="8"/>
  <c r="S2209" i="8" s="1"/>
  <c r="K2210" i="8"/>
  <c r="K2211" i="8"/>
  <c r="S2211" i="8" s="1"/>
  <c r="K2212" i="8"/>
  <c r="S2212" i="8" s="1"/>
  <c r="K2213" i="8"/>
  <c r="K2214" i="8"/>
  <c r="K2215" i="8"/>
  <c r="S2215" i="8" s="1"/>
  <c r="K2216" i="8"/>
  <c r="K2217" i="8"/>
  <c r="S2217" i="8" s="1"/>
  <c r="K2218" i="8"/>
  <c r="S2218" i="8" s="1"/>
  <c r="K2219" i="8"/>
  <c r="S2219" i="8" s="1"/>
  <c r="K2220" i="8"/>
  <c r="S2220" i="8" s="1"/>
  <c r="K2221" i="8"/>
  <c r="S2221" i="8" s="1"/>
  <c r="K2222" i="8"/>
  <c r="S2222" i="8" s="1"/>
  <c r="K2223" i="8"/>
  <c r="S2223" i="8" s="1"/>
  <c r="K2224" i="8"/>
  <c r="S2224" i="8" s="1"/>
  <c r="K2225" i="8"/>
  <c r="S2225" i="8" s="1"/>
  <c r="K2226" i="8"/>
  <c r="K2227" i="8"/>
  <c r="S2227" i="8" s="1"/>
  <c r="K2228" i="8"/>
  <c r="S2228" i="8" s="1"/>
  <c r="K2229" i="8"/>
  <c r="S2229" i="8" s="1"/>
  <c r="K2230" i="8"/>
  <c r="K2231" i="8"/>
  <c r="S2231" i="8" s="1"/>
  <c r="K2232" i="8"/>
  <c r="S2232" i="8" s="1"/>
  <c r="K2233" i="8"/>
  <c r="K2234" i="8"/>
  <c r="S2234" i="8" s="1"/>
  <c r="K2235" i="8"/>
  <c r="S2235" i="8" s="1"/>
  <c r="K2236" i="8"/>
  <c r="S2236" i="8" s="1"/>
  <c r="K2237" i="8"/>
  <c r="S2237" i="8" s="1"/>
  <c r="K2238" i="8"/>
  <c r="K2239" i="8"/>
  <c r="S2239" i="8" s="1"/>
  <c r="K2240" i="8"/>
  <c r="S2240" i="8" s="1"/>
  <c r="K2241" i="8"/>
  <c r="S2241" i="8" s="1"/>
  <c r="K2242" i="8"/>
  <c r="S2242" i="8" s="1"/>
  <c r="K2243" i="8"/>
  <c r="S2243" i="8" s="1"/>
  <c r="K2244" i="8"/>
  <c r="S2244" i="8" s="1"/>
  <c r="K2245" i="8"/>
  <c r="S2245" i="8" s="1"/>
  <c r="K2246" i="8"/>
  <c r="K2247" i="8"/>
  <c r="S2247" i="8" s="1"/>
  <c r="K2248" i="8"/>
  <c r="S2248" i="8" s="1"/>
  <c r="K2249" i="8"/>
  <c r="S2249" i="8" s="1"/>
  <c r="K2250" i="8"/>
  <c r="S2250" i="8" s="1"/>
  <c r="K2251" i="8"/>
  <c r="S2251" i="8" s="1"/>
  <c r="K2252" i="8"/>
  <c r="K2253" i="8"/>
  <c r="S2253" i="8" s="1"/>
  <c r="K2254" i="8"/>
  <c r="K2255" i="8"/>
  <c r="K2256" i="8"/>
  <c r="S2256" i="8" s="1"/>
  <c r="K2257" i="8"/>
  <c r="S2257" i="8" s="1"/>
  <c r="K2258" i="8"/>
  <c r="K2259" i="8"/>
  <c r="R2259" i="8" s="1"/>
  <c r="K2260" i="8"/>
  <c r="R2260" i="8" s="1"/>
  <c r="K2261" i="8"/>
  <c r="S2261" i="8" s="1"/>
  <c r="K2262" i="8"/>
  <c r="S1895" i="8"/>
  <c r="S1954" i="8"/>
  <c r="S1986" i="8"/>
  <c r="S1990" i="8"/>
  <c r="S1994" i="8"/>
  <c r="S2002" i="8"/>
  <c r="S2006" i="8"/>
  <c r="S2010" i="8"/>
  <c r="S2018" i="8"/>
  <c r="S2022" i="8"/>
  <c r="S2026" i="8"/>
  <c r="S2034" i="8"/>
  <c r="S2038" i="8"/>
  <c r="S2042" i="8"/>
  <c r="S2050" i="8"/>
  <c r="S2054" i="8"/>
  <c r="S2058" i="8"/>
  <c r="S2066" i="8"/>
  <c r="S2070" i="8"/>
  <c r="S2074" i="8"/>
  <c r="S2082" i="8"/>
  <c r="S2086" i="8"/>
  <c r="S2090" i="8"/>
  <c r="S2098" i="8"/>
  <c r="S2102" i="8"/>
  <c r="S2110" i="8"/>
  <c r="S2118" i="8"/>
  <c r="S2126" i="8"/>
  <c r="S2130" i="8"/>
  <c r="S2142" i="8"/>
  <c r="S2146" i="8"/>
  <c r="S2150" i="8"/>
  <c r="S2162" i="8"/>
  <c r="S2166" i="8"/>
  <c r="S2174" i="8"/>
  <c r="S2182" i="8"/>
  <c r="S2190" i="8"/>
  <c r="S2194" i="8"/>
  <c r="S2206" i="8"/>
  <c r="S2210" i="8"/>
  <c r="S2214" i="8"/>
  <c r="S2226" i="8"/>
  <c r="S2230" i="8"/>
  <c r="S2238" i="8"/>
  <c r="S2246" i="8"/>
  <c r="R2254" i="8"/>
  <c r="S2258" i="8"/>
  <c r="S2267" i="8"/>
  <c r="S2262" i="8"/>
  <c r="S226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6" i="8"/>
  <c r="S157" i="8"/>
  <c r="S158" i="8"/>
  <c r="S159" i="8"/>
  <c r="S160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8" i="8"/>
  <c r="S179" i="8"/>
  <c r="S181" i="8"/>
  <c r="S182" i="8"/>
  <c r="S185" i="8"/>
  <c r="S186" i="8"/>
  <c r="S187" i="8"/>
  <c r="S188" i="8"/>
  <c r="S189" i="8"/>
  <c r="S190" i="8"/>
  <c r="S191" i="8"/>
  <c r="S192" i="8"/>
  <c r="S194" i="8"/>
  <c r="S196" i="8"/>
  <c r="S197" i="8"/>
  <c r="S198" i="8"/>
  <c r="S199" i="8"/>
  <c r="S200" i="8"/>
  <c r="S201" i="8"/>
  <c r="S202" i="8"/>
  <c r="S204" i="8"/>
  <c r="S205" i="8"/>
  <c r="S206" i="8"/>
  <c r="S207" i="8"/>
  <c r="S208" i="8"/>
  <c r="S209" i="8"/>
  <c r="S210" i="8"/>
  <c r="S211" i="8"/>
  <c r="S212" i="8"/>
  <c r="S213" i="8"/>
  <c r="S214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5" i="8"/>
  <c r="S236" i="8"/>
  <c r="S237" i="8"/>
  <c r="S238" i="8"/>
  <c r="S239" i="8"/>
  <c r="S240" i="8"/>
  <c r="S241" i="8"/>
  <c r="S242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4" i="8"/>
  <c r="S305" i="8"/>
  <c r="S307" i="8"/>
  <c r="S308" i="8"/>
  <c r="S309" i="8"/>
  <c r="S310" i="8"/>
  <c r="S311" i="8"/>
  <c r="S312" i="8"/>
  <c r="S313" i="8"/>
  <c r="S314" i="8"/>
  <c r="S315" i="8"/>
  <c r="S316" i="8"/>
  <c r="S318" i="8"/>
  <c r="S319" i="8"/>
  <c r="S321" i="8"/>
  <c r="S322" i="8"/>
  <c r="S323" i="8"/>
  <c r="S324" i="8"/>
  <c r="S325" i="8"/>
  <c r="S326" i="8"/>
  <c r="S327" i="8"/>
  <c r="S328" i="8"/>
  <c r="S329" i="8"/>
  <c r="S330" i="8"/>
  <c r="S331" i="8"/>
  <c r="S333" i="8"/>
  <c r="S334" i="8"/>
  <c r="S335" i="8"/>
  <c r="S336" i="8"/>
  <c r="S337" i="8"/>
  <c r="S338" i="8"/>
  <c r="S339" i="8"/>
  <c r="S340" i="8"/>
  <c r="S341" i="8"/>
  <c r="S343" i="8"/>
  <c r="S344" i="8"/>
  <c r="S345" i="8"/>
  <c r="S346" i="8"/>
  <c r="S347" i="8"/>
  <c r="S348" i="8"/>
  <c r="S349" i="8"/>
  <c r="S350" i="8"/>
  <c r="S351" i="8"/>
  <c r="S352" i="8"/>
  <c r="S354" i="8"/>
  <c r="S355" i="8"/>
  <c r="S356" i="8"/>
  <c r="S357" i="8"/>
  <c r="S358" i="8"/>
  <c r="S359" i="8"/>
  <c r="S360" i="8"/>
  <c r="S361" i="8"/>
  <c r="S362" i="8"/>
  <c r="S364" i="8"/>
  <c r="S365" i="8"/>
  <c r="S366" i="8"/>
  <c r="S367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2" i="8"/>
  <c r="S423" i="8"/>
  <c r="S424" i="8"/>
  <c r="S425" i="8"/>
  <c r="S426" i="8"/>
  <c r="S427" i="8"/>
  <c r="S428" i="8"/>
  <c r="S429" i="8"/>
  <c r="S430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5" i="8"/>
  <c r="S476" i="8"/>
  <c r="S477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2" i="8"/>
  <c r="S593" i="8"/>
  <c r="S594" i="8"/>
  <c r="S596" i="8"/>
  <c r="S598" i="8"/>
  <c r="S599" i="8"/>
  <c r="S600" i="8"/>
  <c r="S601" i="8"/>
  <c r="S602" i="8"/>
  <c r="S603" i="8"/>
  <c r="S605" i="8"/>
  <c r="S606" i="8"/>
  <c r="S607" i="8"/>
  <c r="S609" i="8"/>
  <c r="S610" i="8"/>
  <c r="S612" i="8"/>
  <c r="S613" i="8"/>
  <c r="S614" i="8"/>
  <c r="S616" i="8"/>
  <c r="S617" i="8"/>
  <c r="S618" i="8"/>
  <c r="S620" i="8"/>
  <c r="S621" i="8"/>
  <c r="S622" i="8"/>
  <c r="S624" i="8"/>
  <c r="S625" i="8"/>
  <c r="S626" i="8"/>
  <c r="S628" i="8"/>
  <c r="S629" i="8"/>
  <c r="S630" i="8"/>
  <c r="S632" i="8"/>
  <c r="S633" i="8"/>
  <c r="S634" i="8"/>
  <c r="S636" i="8"/>
  <c r="S637" i="8"/>
  <c r="S638" i="8"/>
  <c r="S640" i="8"/>
  <c r="S641" i="8"/>
  <c r="S642" i="8"/>
  <c r="S644" i="8"/>
  <c r="S645" i="8"/>
  <c r="S646" i="8"/>
  <c r="S648" i="8"/>
  <c r="S649" i="8"/>
  <c r="S650" i="8"/>
  <c r="S652" i="8"/>
  <c r="S653" i="8"/>
  <c r="S654" i="8"/>
  <c r="S656" i="8"/>
  <c r="S657" i="8"/>
  <c r="S658" i="8"/>
  <c r="S660" i="8"/>
  <c r="S661" i="8"/>
  <c r="S662" i="8"/>
  <c r="S664" i="8"/>
  <c r="S665" i="8"/>
  <c r="S666" i="8"/>
  <c r="S668" i="8"/>
  <c r="S669" i="8"/>
  <c r="S670" i="8"/>
  <c r="S672" i="8"/>
  <c r="S673" i="8"/>
  <c r="S674" i="8"/>
  <c r="S676" i="8"/>
  <c r="S677" i="8"/>
  <c r="S678" i="8"/>
  <c r="S680" i="8"/>
  <c r="S681" i="8"/>
  <c r="S682" i="8"/>
  <c r="S684" i="8"/>
  <c r="S685" i="8"/>
  <c r="S686" i="8"/>
  <c r="S688" i="8"/>
  <c r="S689" i="8"/>
  <c r="S690" i="8"/>
  <c r="S692" i="8"/>
  <c r="S693" i="8"/>
  <c r="S694" i="8"/>
  <c r="S696" i="8"/>
  <c r="S697" i="8"/>
  <c r="S698" i="8"/>
  <c r="S700" i="8"/>
  <c r="S701" i="8"/>
  <c r="S702" i="8"/>
  <c r="S704" i="8"/>
  <c r="S705" i="8"/>
  <c r="S706" i="8"/>
  <c r="S708" i="8"/>
  <c r="S709" i="8"/>
  <c r="S710" i="8"/>
  <c r="S712" i="8"/>
  <c r="S713" i="8"/>
  <c r="S714" i="8"/>
  <c r="S716" i="8"/>
  <c r="S717" i="8"/>
  <c r="S718" i="8"/>
  <c r="S720" i="8"/>
  <c r="S721" i="8"/>
  <c r="S722" i="8"/>
  <c r="S724" i="8"/>
  <c r="S725" i="8"/>
  <c r="S729" i="8"/>
  <c r="S730" i="8"/>
  <c r="S733" i="8"/>
  <c r="S734" i="8"/>
  <c r="S737" i="8"/>
  <c r="S738" i="8"/>
  <c r="S741" i="8"/>
  <c r="S742" i="8"/>
  <c r="S745" i="8"/>
  <c r="S746" i="8"/>
  <c r="S749" i="8"/>
  <c r="S750" i="8"/>
  <c r="S753" i="8"/>
  <c r="S754" i="8"/>
  <c r="S757" i="8"/>
  <c r="S758" i="8"/>
  <c r="S761" i="8"/>
  <c r="S762" i="8"/>
  <c r="S765" i="8"/>
  <c r="S766" i="8"/>
  <c r="S769" i="8"/>
  <c r="S770" i="8"/>
  <c r="S773" i="8"/>
  <c r="S774" i="8"/>
  <c r="S777" i="8"/>
  <c r="S778" i="8"/>
  <c r="S781" i="8"/>
  <c r="S782" i="8"/>
  <c r="S785" i="8"/>
  <c r="S786" i="8"/>
  <c r="S789" i="8"/>
  <c r="S790" i="8"/>
  <c r="S793" i="8"/>
  <c r="S794" i="8"/>
  <c r="S797" i="8"/>
  <c r="S798" i="8"/>
  <c r="S801" i="8"/>
  <c r="S802" i="8"/>
  <c r="S805" i="8"/>
  <c r="S806" i="8"/>
  <c r="S809" i="8"/>
  <c r="S810" i="8"/>
  <c r="S813" i="8"/>
  <c r="S814" i="8"/>
  <c r="S817" i="8"/>
  <c r="S818" i="8"/>
  <c r="S821" i="8"/>
  <c r="S822" i="8"/>
  <c r="S825" i="8"/>
  <c r="S826" i="8"/>
  <c r="S828" i="8"/>
  <c r="S829" i="8"/>
  <c r="S830" i="8"/>
  <c r="S833" i="8"/>
  <c r="S834" i="8"/>
  <c r="S837" i="8"/>
  <c r="S838" i="8"/>
  <c r="S840" i="8"/>
  <c r="S841" i="8"/>
  <c r="S842" i="8"/>
  <c r="S845" i="8"/>
  <c r="S846" i="8"/>
  <c r="S848" i="8"/>
  <c r="S849" i="8"/>
  <c r="S850" i="8"/>
  <c r="S853" i="8"/>
  <c r="S854" i="8"/>
  <c r="S857" i="8"/>
  <c r="S858" i="8"/>
  <c r="S860" i="8"/>
  <c r="S861" i="8"/>
  <c r="S862" i="8"/>
  <c r="S865" i="8"/>
  <c r="S866" i="8"/>
  <c r="S869" i="8"/>
  <c r="S870" i="8"/>
  <c r="S872" i="8"/>
  <c r="S873" i="8"/>
  <c r="S874" i="8"/>
  <c r="S877" i="8"/>
  <c r="S878" i="8"/>
  <c r="S880" i="8"/>
  <c r="S881" i="8"/>
  <c r="S882" i="8"/>
  <c r="S885" i="8"/>
  <c r="S886" i="8"/>
  <c r="S889" i="8"/>
  <c r="S890" i="8"/>
  <c r="S892" i="8"/>
  <c r="S893" i="8"/>
  <c r="S894" i="8"/>
  <c r="S897" i="8"/>
  <c r="S898" i="8"/>
  <c r="S901" i="8"/>
  <c r="S902" i="8"/>
  <c r="S904" i="8"/>
  <c r="S905" i="8"/>
  <c r="S906" i="8"/>
  <c r="S909" i="8"/>
  <c r="S910" i="8"/>
  <c r="S912" i="8"/>
  <c r="S913" i="8"/>
  <c r="S914" i="8"/>
  <c r="S917" i="8"/>
  <c r="S918" i="8"/>
  <c r="S921" i="8"/>
  <c r="S922" i="8"/>
  <c r="S924" i="8"/>
  <c r="S925" i="8"/>
  <c r="S926" i="8"/>
  <c r="S929" i="8"/>
  <c r="S930" i="8"/>
  <c r="S933" i="8"/>
  <c r="S934" i="8"/>
  <c r="S936" i="8"/>
  <c r="S937" i="8"/>
  <c r="S938" i="8"/>
  <c r="S941" i="8"/>
  <c r="S942" i="8"/>
  <c r="S944" i="8"/>
  <c r="S945" i="8"/>
  <c r="S946" i="8"/>
  <c r="S949" i="8"/>
  <c r="S950" i="8"/>
  <c r="S953" i="8"/>
  <c r="S954" i="8"/>
  <c r="S956" i="8"/>
  <c r="S957" i="8"/>
  <c r="S958" i="8"/>
  <c r="S961" i="8"/>
  <c r="S962" i="8"/>
  <c r="S965" i="8"/>
  <c r="S966" i="8"/>
  <c r="S968" i="8"/>
  <c r="S969" i="8"/>
  <c r="S970" i="8"/>
  <c r="S973" i="8"/>
  <c r="S974" i="8"/>
  <c r="S976" i="8"/>
  <c r="S977" i="8"/>
  <c r="S978" i="8"/>
  <c r="S981" i="8"/>
  <c r="S982" i="8"/>
  <c r="S985" i="8"/>
  <c r="S986" i="8"/>
  <c r="S988" i="8"/>
  <c r="S989" i="8"/>
  <c r="S990" i="8"/>
  <c r="S993" i="8"/>
  <c r="S994" i="8"/>
  <c r="S997" i="8"/>
  <c r="S998" i="8"/>
  <c r="S1000" i="8"/>
  <c r="S1001" i="8"/>
  <c r="S1002" i="8"/>
  <c r="S1005" i="8"/>
  <c r="S1006" i="8"/>
  <c r="S1008" i="8"/>
  <c r="S1009" i="8"/>
  <c r="S1010" i="8"/>
  <c r="S1013" i="8"/>
  <c r="S1014" i="8"/>
  <c r="S1017" i="8"/>
  <c r="S1018" i="8"/>
  <c r="S1020" i="8"/>
  <c r="S1021" i="8"/>
  <c r="S1022" i="8"/>
  <c r="S1025" i="8"/>
  <c r="S1026" i="8"/>
  <c r="S1029" i="8"/>
  <c r="S1030" i="8"/>
  <c r="S1032" i="8"/>
  <c r="S1033" i="8"/>
  <c r="S1034" i="8"/>
  <c r="S1037" i="8"/>
  <c r="S1038" i="8"/>
  <c r="S1040" i="8"/>
  <c r="S1041" i="8"/>
  <c r="S1042" i="8"/>
  <c r="S1045" i="8"/>
  <c r="S1046" i="8"/>
  <c r="S1049" i="8"/>
  <c r="S1050" i="8"/>
  <c r="S1052" i="8"/>
  <c r="S1053" i="8"/>
  <c r="S1054" i="8"/>
  <c r="S1057" i="8"/>
  <c r="S1058" i="8"/>
  <c r="S1061" i="8"/>
  <c r="S1062" i="8"/>
  <c r="S1064" i="8"/>
  <c r="S1065" i="8"/>
  <c r="S1066" i="8"/>
  <c r="S1069" i="8"/>
  <c r="S1070" i="8"/>
  <c r="S1072" i="8"/>
  <c r="S1073" i="8"/>
  <c r="S1074" i="8"/>
  <c r="S1077" i="8"/>
  <c r="S1078" i="8"/>
  <c r="S1081" i="8"/>
  <c r="S1082" i="8"/>
  <c r="S1084" i="8"/>
  <c r="S1085" i="8"/>
  <c r="S1086" i="8"/>
  <c r="S1089" i="8"/>
  <c r="S1090" i="8"/>
  <c r="S1093" i="8"/>
  <c r="S1094" i="8"/>
  <c r="S1096" i="8"/>
  <c r="S1097" i="8"/>
  <c r="S1098" i="8"/>
  <c r="S1101" i="8"/>
  <c r="S1102" i="8"/>
  <c r="S1104" i="8"/>
  <c r="S1105" i="8"/>
  <c r="S1106" i="8"/>
  <c r="S1109" i="8"/>
  <c r="S1110" i="8"/>
  <c r="S1113" i="8"/>
  <c r="S1114" i="8"/>
  <c r="S1116" i="8"/>
  <c r="S1117" i="8"/>
  <c r="S1118" i="8"/>
  <c r="S1121" i="8"/>
  <c r="S1122" i="8"/>
  <c r="S1125" i="8"/>
  <c r="S1126" i="8"/>
  <c r="S1128" i="8"/>
  <c r="S1129" i="8"/>
  <c r="S1130" i="8"/>
  <c r="S1133" i="8"/>
  <c r="S1134" i="8"/>
  <c r="S1136" i="8"/>
  <c r="S1137" i="8"/>
  <c r="S1138" i="8"/>
  <c r="S1141" i="8"/>
  <c r="S1142" i="8"/>
  <c r="S1145" i="8"/>
  <c r="S1146" i="8"/>
  <c r="S1148" i="8"/>
  <c r="S1149" i="8"/>
  <c r="S1150" i="8"/>
  <c r="S1153" i="8"/>
  <c r="S1154" i="8"/>
  <c r="S1157" i="8"/>
  <c r="S1158" i="8"/>
  <c r="S1160" i="8"/>
  <c r="S1161" i="8"/>
  <c r="S1162" i="8"/>
  <c r="S1165" i="8"/>
  <c r="S1166" i="8"/>
  <c r="S1168" i="8"/>
  <c r="S1169" i="8"/>
  <c r="S1170" i="8"/>
  <c r="S1173" i="8"/>
  <c r="S1174" i="8"/>
  <c r="S1177" i="8"/>
  <c r="S1178" i="8"/>
  <c r="S1180" i="8"/>
  <c r="S1181" i="8"/>
  <c r="S1182" i="8"/>
  <c r="S1186" i="8"/>
  <c r="S1190" i="8"/>
  <c r="S1194" i="8"/>
  <c r="S1198" i="8"/>
  <c r="S1202" i="8"/>
  <c r="S1206" i="8"/>
  <c r="S1210" i="8"/>
  <c r="S1214" i="8"/>
  <c r="S1218" i="8"/>
  <c r="S1222" i="8"/>
  <c r="S1226" i="8"/>
  <c r="S1230" i="8"/>
  <c r="S1234" i="8"/>
  <c r="S1236" i="8"/>
  <c r="S1238" i="8"/>
  <c r="S1242" i="8"/>
  <c r="S1246" i="8"/>
  <c r="S1250" i="8"/>
  <c r="S1254" i="8"/>
  <c r="S1258" i="8"/>
  <c r="S1262" i="8"/>
  <c r="S1266" i="8"/>
  <c r="S1270" i="8"/>
  <c r="S1274" i="8"/>
  <c r="S1278" i="8"/>
  <c r="S1282" i="8"/>
  <c r="S1286" i="8"/>
  <c r="S1290" i="8"/>
  <c r="S1294" i="8"/>
  <c r="S1298" i="8"/>
  <c r="S1300" i="8"/>
  <c r="S1302" i="8"/>
  <c r="S1306" i="8"/>
  <c r="S1310" i="8"/>
  <c r="S1312" i="8"/>
  <c r="S1314" i="8"/>
  <c r="S1318" i="8"/>
  <c r="S1322" i="8"/>
  <c r="S1326" i="8"/>
  <c r="S1330" i="8"/>
  <c r="S1334" i="8"/>
  <c r="S1335" i="8"/>
  <c r="S1338" i="8"/>
  <c r="S1340" i="8"/>
  <c r="S1342" i="8"/>
  <c r="S1344" i="8"/>
  <c r="S1346" i="8"/>
  <c r="S1348" i="8"/>
  <c r="S1350" i="8"/>
  <c r="S1351" i="8"/>
  <c r="S1354" i="8"/>
  <c r="S1358" i="8"/>
  <c r="S1362" i="8"/>
  <c r="S1364" i="8"/>
  <c r="S1366" i="8"/>
  <c r="S1370" i="8"/>
  <c r="S1371" i="8"/>
  <c r="S1372" i="8"/>
  <c r="S1374" i="8"/>
  <c r="S1376" i="8"/>
  <c r="S1378" i="8"/>
  <c r="S1380" i="8"/>
  <c r="S1382" i="8"/>
  <c r="S1386" i="8"/>
  <c r="S1387" i="8"/>
  <c r="S1390" i="8"/>
  <c r="S1394" i="8"/>
  <c r="S1398" i="8"/>
  <c r="S1402" i="8"/>
  <c r="S1406" i="8"/>
  <c r="S1408" i="8"/>
  <c r="S1410" i="8"/>
  <c r="S1414" i="8"/>
  <c r="S1418" i="8"/>
  <c r="S1422" i="8"/>
  <c r="S1423" i="8"/>
  <c r="S1426" i="8"/>
  <c r="S1428" i="8"/>
  <c r="S1430" i="8"/>
  <c r="S1434" i="8"/>
  <c r="S1436" i="8"/>
  <c r="S1438" i="8"/>
  <c r="S1440" i="8"/>
  <c r="S1442" i="8"/>
  <c r="S1444" i="8"/>
  <c r="S1446" i="8"/>
  <c r="S1450" i="8"/>
  <c r="S1454" i="8"/>
  <c r="S1456" i="8"/>
  <c r="S1458" i="8"/>
  <c r="S1462" i="8"/>
  <c r="S1466" i="8"/>
  <c r="S1470" i="8"/>
  <c r="S1474" i="8"/>
  <c r="S1478" i="8"/>
  <c r="S1482" i="8"/>
  <c r="S1486" i="8"/>
  <c r="S1490" i="8"/>
  <c r="S1494" i="8"/>
  <c r="S1498" i="8"/>
  <c r="S1502" i="8"/>
  <c r="S1506" i="8"/>
  <c r="S1510" i="8"/>
  <c r="S1514" i="8"/>
  <c r="S1518" i="8"/>
  <c r="S1522" i="8"/>
  <c r="S1526" i="8"/>
  <c r="S1527" i="8"/>
  <c r="S1529" i="8"/>
  <c r="S1530" i="8"/>
  <c r="S1533" i="8"/>
  <c r="S1534" i="8"/>
  <c r="S1537" i="8"/>
  <c r="S1538" i="8"/>
  <c r="S1541" i="8"/>
  <c r="S1542" i="8"/>
  <c r="S1545" i="8"/>
  <c r="S1546" i="8"/>
  <c r="S1549" i="8"/>
  <c r="S1550" i="8"/>
  <c r="S1553" i="8"/>
  <c r="S1554" i="8"/>
  <c r="S1557" i="8"/>
  <c r="S1558" i="8"/>
  <c r="S1561" i="8"/>
  <c r="S1562" i="8"/>
  <c r="S1563" i="8"/>
  <c r="S1566" i="8"/>
  <c r="S1570" i="8"/>
  <c r="S1574" i="8"/>
  <c r="S1577" i="8"/>
  <c r="S1578" i="8"/>
  <c r="S1581" i="8"/>
  <c r="S1582" i="8"/>
  <c r="S1584" i="8"/>
  <c r="S1586" i="8"/>
  <c r="S1588" i="8"/>
  <c r="S1589" i="8"/>
  <c r="S1590" i="8"/>
  <c r="S1594" i="8"/>
  <c r="S1596" i="8"/>
  <c r="S1597" i="8"/>
  <c r="S1598" i="8"/>
  <c r="S1600" i="8"/>
  <c r="S1602" i="8"/>
  <c r="S1604" i="8"/>
  <c r="S1605" i="8"/>
  <c r="S1606" i="8"/>
  <c r="S1608" i="8"/>
  <c r="S1610" i="8"/>
  <c r="S1613" i="8"/>
  <c r="S1614" i="8"/>
  <c r="S1616" i="8"/>
  <c r="S1618" i="8"/>
  <c r="S1620" i="8"/>
  <c r="S1621" i="8"/>
  <c r="S1622" i="8"/>
  <c r="S1626" i="8"/>
  <c r="S1628" i="8"/>
  <c r="S1629" i="8"/>
  <c r="S1630" i="8"/>
  <c r="S1632" i="8"/>
  <c r="S1634" i="8"/>
  <c r="S1636" i="8"/>
  <c r="S1637" i="8"/>
  <c r="S1638" i="8"/>
  <c r="S1640" i="8"/>
  <c r="S1642" i="8"/>
  <c r="S1645" i="8"/>
  <c r="S1646" i="8"/>
  <c r="S1650" i="8"/>
  <c r="S1654" i="8"/>
  <c r="S1658" i="8"/>
  <c r="S1662" i="8"/>
  <c r="S1666" i="8"/>
  <c r="S1670" i="8"/>
  <c r="S1672" i="8"/>
  <c r="S1674" i="8"/>
  <c r="S1678" i="8"/>
  <c r="S1682" i="8"/>
  <c r="S1684" i="8"/>
  <c r="S1686" i="8"/>
  <c r="S1689" i="8"/>
  <c r="S1690" i="8"/>
  <c r="S1694" i="8"/>
  <c r="S1698" i="8"/>
  <c r="S1702" i="8"/>
  <c r="S1706" i="8"/>
  <c r="S1710" i="8"/>
  <c r="S1714" i="8"/>
  <c r="S1718" i="8"/>
  <c r="S1722" i="8"/>
  <c r="S1726" i="8"/>
  <c r="S1730" i="8"/>
  <c r="S1734" i="8"/>
  <c r="S1738" i="8"/>
  <c r="S1740" i="8"/>
  <c r="S1742" i="8"/>
  <c r="S1746" i="8"/>
  <c r="S1750" i="8"/>
  <c r="S1754" i="8"/>
  <c r="S1758" i="8"/>
  <c r="S1760" i="8"/>
  <c r="S1762" i="8"/>
  <c r="S1766" i="8"/>
  <c r="S1768" i="8"/>
  <c r="S1770" i="8"/>
  <c r="S1774" i="8"/>
  <c r="S1778" i="8"/>
  <c r="S1780" i="8"/>
  <c r="S1782" i="8"/>
  <c r="S1786" i="8"/>
  <c r="S1790" i="8"/>
  <c r="S1792" i="8"/>
  <c r="S1794" i="8"/>
  <c r="S1798" i="8"/>
  <c r="S1800" i="8"/>
  <c r="S1802" i="8"/>
  <c r="S1806" i="8"/>
  <c r="S1810" i="8"/>
  <c r="S1812" i="8"/>
  <c r="S1814" i="8"/>
  <c r="S1818" i="8"/>
  <c r="S1821" i="8"/>
  <c r="S1822" i="8"/>
  <c r="S1826" i="8"/>
  <c r="S1830" i="8"/>
  <c r="S1834" i="8"/>
  <c r="S1838" i="8"/>
  <c r="S1842" i="8"/>
  <c r="S1846" i="8"/>
  <c r="S1848" i="8"/>
  <c r="S1850" i="8"/>
  <c r="S1854" i="8"/>
  <c r="S1858" i="8"/>
  <c r="S1860" i="8"/>
  <c r="S1862" i="8"/>
  <c r="S1865" i="8"/>
  <c r="S1866" i="8"/>
  <c r="S1868" i="8"/>
  <c r="S1870" i="8"/>
  <c r="S1874" i="8"/>
  <c r="S1878" i="8"/>
  <c r="S1882" i="8"/>
  <c r="S1886" i="8"/>
  <c r="S1888" i="8"/>
  <c r="S1890" i="8"/>
  <c r="S1894" i="8"/>
  <c r="S1898" i="8"/>
  <c r="S1901" i="8"/>
  <c r="S1902" i="8"/>
  <c r="S1906" i="8"/>
  <c r="S1910" i="8"/>
  <c r="S1914" i="8"/>
  <c r="S1918" i="8"/>
  <c r="S1922" i="8"/>
  <c r="S1926" i="8"/>
  <c r="S1928" i="8"/>
  <c r="S1934" i="8"/>
  <c r="S1938" i="8"/>
  <c r="S1940" i="8"/>
  <c r="S1945" i="8"/>
  <c r="S1946" i="8"/>
  <c r="S1950" i="8"/>
  <c r="S1957" i="8"/>
  <c r="S1958" i="8"/>
  <c r="S1962" i="8"/>
  <c r="S1964" i="8"/>
  <c r="S1974" i="8"/>
  <c r="S1978" i="8"/>
  <c r="S1982" i="8"/>
  <c r="S2013" i="8"/>
  <c r="S2016" i="8"/>
  <c r="S2033" i="8"/>
  <c r="S2056" i="8"/>
  <c r="S2069" i="8"/>
  <c r="S2076" i="8"/>
  <c r="S2085" i="8"/>
  <c r="S2105" i="8"/>
  <c r="S2140" i="8"/>
  <c r="S2188" i="8"/>
  <c r="S2213" i="8"/>
  <c r="S2216" i="8"/>
  <c r="S2233" i="8"/>
  <c r="S2252" i="8"/>
  <c r="S2265" i="8"/>
  <c r="S2266" i="8"/>
  <c r="S2269" i="8"/>
  <c r="S3" i="8"/>
  <c r="R3" i="8"/>
  <c r="Q3" i="8"/>
  <c r="Q26" i="10"/>
  <c r="Q40" i="10"/>
  <c r="Q54" i="10"/>
  <c r="Q12" i="10"/>
  <c r="Q4" i="8"/>
  <c r="R4" i="8"/>
  <c r="Q5" i="8"/>
  <c r="R5" i="8"/>
  <c r="Q6" i="8"/>
  <c r="R6" i="8"/>
  <c r="Q7" i="8"/>
  <c r="R7" i="8"/>
  <c r="Q8" i="8"/>
  <c r="R8" i="8"/>
  <c r="Q9" i="8"/>
  <c r="R9" i="8"/>
  <c r="Q10" i="8"/>
  <c r="R10" i="8"/>
  <c r="Q11" i="8"/>
  <c r="R11" i="8"/>
  <c r="Q12" i="8"/>
  <c r="R12" i="8"/>
  <c r="Q13" i="8"/>
  <c r="R13" i="8"/>
  <c r="Q14" i="8"/>
  <c r="R14" i="8"/>
  <c r="Q15" i="8"/>
  <c r="R15" i="8"/>
  <c r="Q16" i="8"/>
  <c r="R16" i="8"/>
  <c r="Q17" i="8"/>
  <c r="R17" i="8"/>
  <c r="Q18" i="8"/>
  <c r="R18" i="8"/>
  <c r="Q19" i="8"/>
  <c r="R19" i="8"/>
  <c r="Q20" i="8"/>
  <c r="R20" i="8"/>
  <c r="Q21" i="8"/>
  <c r="R21" i="8"/>
  <c r="Q22" i="8"/>
  <c r="R22" i="8"/>
  <c r="Q23" i="8"/>
  <c r="R23" i="8"/>
  <c r="Q24" i="8"/>
  <c r="R24" i="8"/>
  <c r="Q25" i="8"/>
  <c r="R25" i="8"/>
  <c r="Q26" i="8"/>
  <c r="R26" i="8"/>
  <c r="Q27" i="8"/>
  <c r="R27" i="8"/>
  <c r="Q28" i="8"/>
  <c r="R28" i="8"/>
  <c r="Q29" i="8"/>
  <c r="R29" i="8"/>
  <c r="Q30" i="8"/>
  <c r="R30" i="8"/>
  <c r="Q31" i="8"/>
  <c r="R31" i="8"/>
  <c r="Q32" i="8"/>
  <c r="R32" i="8"/>
  <c r="Q33" i="8"/>
  <c r="R33" i="8"/>
  <c r="Q34" i="8"/>
  <c r="R34" i="8"/>
  <c r="Q35" i="8"/>
  <c r="R35" i="8"/>
  <c r="Q36" i="8"/>
  <c r="R36" i="8"/>
  <c r="Q37" i="8"/>
  <c r="R37" i="8"/>
  <c r="Q38" i="8"/>
  <c r="R38" i="8"/>
  <c r="Q39" i="8"/>
  <c r="R39" i="8"/>
  <c r="Q40" i="8"/>
  <c r="R40" i="8"/>
  <c r="Q41" i="8"/>
  <c r="R41" i="8"/>
  <c r="Q42" i="8"/>
  <c r="R42" i="8"/>
  <c r="Q43" i="8"/>
  <c r="R43" i="8"/>
  <c r="Q44" i="8"/>
  <c r="R44" i="8"/>
  <c r="Q45" i="8"/>
  <c r="R45" i="8"/>
  <c r="Q46" i="8"/>
  <c r="R46" i="8"/>
  <c r="Q47" i="8"/>
  <c r="R47" i="8"/>
  <c r="Q48" i="8"/>
  <c r="R48" i="8"/>
  <c r="Q49" i="8"/>
  <c r="R49" i="8"/>
  <c r="Q50" i="8"/>
  <c r="R50" i="8"/>
  <c r="Q51" i="8"/>
  <c r="R51" i="8"/>
  <c r="Q52" i="8"/>
  <c r="R52" i="8"/>
  <c r="Q53" i="8"/>
  <c r="R53" i="8"/>
  <c r="Q54" i="8"/>
  <c r="R54" i="8"/>
  <c r="Q55" i="8"/>
  <c r="R55" i="8"/>
  <c r="Q56" i="8"/>
  <c r="R56" i="8"/>
  <c r="Q57" i="8"/>
  <c r="R57" i="8"/>
  <c r="Q58" i="8"/>
  <c r="R58" i="8"/>
  <c r="Q59" i="8"/>
  <c r="R59" i="8"/>
  <c r="Q60" i="8"/>
  <c r="R60" i="8"/>
  <c r="Q61" i="8"/>
  <c r="R61" i="8"/>
  <c r="Q62" i="8"/>
  <c r="R62" i="8"/>
  <c r="Q63" i="8"/>
  <c r="R63" i="8"/>
  <c r="Q64" i="8"/>
  <c r="R64" i="8"/>
  <c r="Q65" i="8"/>
  <c r="R65" i="8"/>
  <c r="Q66" i="8"/>
  <c r="R66" i="8"/>
  <c r="Q67" i="8"/>
  <c r="R67" i="8"/>
  <c r="Q68" i="8"/>
  <c r="R68" i="8"/>
  <c r="Q69" i="8"/>
  <c r="R69" i="8"/>
  <c r="Q70" i="8"/>
  <c r="R70" i="8"/>
  <c r="Q71" i="8"/>
  <c r="R71" i="8"/>
  <c r="Q72" i="8"/>
  <c r="R72" i="8"/>
  <c r="Q73" i="8"/>
  <c r="R73" i="8"/>
  <c r="Q74" i="8"/>
  <c r="R74" i="8"/>
  <c r="Q75" i="8"/>
  <c r="R75" i="8"/>
  <c r="Q76" i="8"/>
  <c r="R76" i="8"/>
  <c r="Q77" i="8"/>
  <c r="R77" i="8"/>
  <c r="Q78" i="8"/>
  <c r="R78" i="8"/>
  <c r="Q79" i="8"/>
  <c r="R79" i="8"/>
  <c r="Q80" i="8"/>
  <c r="R80" i="8"/>
  <c r="Q81" i="8"/>
  <c r="R81" i="8"/>
  <c r="Q82" i="8"/>
  <c r="R82" i="8"/>
  <c r="Q83" i="8"/>
  <c r="R83" i="8"/>
  <c r="Q84" i="8"/>
  <c r="R84" i="8"/>
  <c r="Q85" i="8"/>
  <c r="R85" i="8"/>
  <c r="Q86" i="8"/>
  <c r="R86" i="8"/>
  <c r="Q87" i="8"/>
  <c r="R87" i="8"/>
  <c r="Q88" i="8"/>
  <c r="R88" i="8"/>
  <c r="Q89" i="8"/>
  <c r="R89" i="8"/>
  <c r="Q90" i="8"/>
  <c r="R90" i="8"/>
  <c r="Q91" i="8"/>
  <c r="R91" i="8"/>
  <c r="Q92" i="8"/>
  <c r="R92" i="8"/>
  <c r="Q93" i="8"/>
  <c r="R93" i="8"/>
  <c r="Q94" i="8"/>
  <c r="R94" i="8"/>
  <c r="Q95" i="8"/>
  <c r="R95" i="8"/>
  <c r="Q96" i="8"/>
  <c r="R96" i="8"/>
  <c r="Q97" i="8"/>
  <c r="R97" i="8"/>
  <c r="Q98" i="8"/>
  <c r="R98" i="8"/>
  <c r="Q99" i="8"/>
  <c r="R99" i="8"/>
  <c r="Q100" i="8"/>
  <c r="R100" i="8"/>
  <c r="Q101" i="8"/>
  <c r="R101" i="8"/>
  <c r="Q102" i="8"/>
  <c r="R102" i="8"/>
  <c r="Q103" i="8"/>
  <c r="R103" i="8"/>
  <c r="Q104" i="8"/>
  <c r="R104" i="8"/>
  <c r="Q105" i="8"/>
  <c r="R105" i="8"/>
  <c r="Q106" i="8"/>
  <c r="R106" i="8"/>
  <c r="Q107" i="8"/>
  <c r="R107" i="8"/>
  <c r="Q108" i="8"/>
  <c r="R108" i="8"/>
  <c r="Q109" i="8"/>
  <c r="R109" i="8"/>
  <c r="Q110" i="8"/>
  <c r="R110" i="8"/>
  <c r="Q111" i="8"/>
  <c r="R111" i="8"/>
  <c r="Q112" i="8"/>
  <c r="R112" i="8"/>
  <c r="Q113" i="8"/>
  <c r="R113" i="8"/>
  <c r="Q114" i="8"/>
  <c r="R114" i="8"/>
  <c r="Q115" i="8"/>
  <c r="R115" i="8"/>
  <c r="Q116" i="8"/>
  <c r="R116" i="8"/>
  <c r="Q117" i="8"/>
  <c r="Q118" i="8"/>
  <c r="R118" i="8"/>
  <c r="Q119" i="8"/>
  <c r="R119" i="8"/>
  <c r="Q120" i="8"/>
  <c r="R120" i="8"/>
  <c r="Q121" i="8"/>
  <c r="R121" i="8"/>
  <c r="Q122" i="8"/>
  <c r="R122" i="8"/>
  <c r="Q123" i="8"/>
  <c r="R123" i="8"/>
  <c r="Q124" i="8"/>
  <c r="R124" i="8"/>
  <c r="Q125" i="8"/>
  <c r="R125" i="8"/>
  <c r="Q126" i="8"/>
  <c r="R126" i="8"/>
  <c r="Q127" i="8"/>
  <c r="R127" i="8"/>
  <c r="Q128" i="8"/>
  <c r="R128" i="8"/>
  <c r="Q129" i="8"/>
  <c r="R129" i="8"/>
  <c r="Q130" i="8"/>
  <c r="R130" i="8"/>
  <c r="Q131" i="8"/>
  <c r="R131" i="8"/>
  <c r="Q132" i="8"/>
  <c r="R132" i="8"/>
  <c r="Q133" i="8"/>
  <c r="R133" i="8"/>
  <c r="Q134" i="8"/>
  <c r="R134" i="8"/>
  <c r="Q135" i="8"/>
  <c r="R135" i="8"/>
  <c r="Q136" i="8"/>
  <c r="R136" i="8"/>
  <c r="Q137" i="8"/>
  <c r="R137" i="8"/>
  <c r="Q138" i="8"/>
  <c r="R138" i="8"/>
  <c r="Q139" i="8"/>
  <c r="R139" i="8"/>
  <c r="Q140" i="8"/>
  <c r="R140" i="8"/>
  <c r="Q141" i="8"/>
  <c r="R141" i="8"/>
  <c r="Q142" i="8"/>
  <c r="R142" i="8"/>
  <c r="Q143" i="8"/>
  <c r="R143" i="8"/>
  <c r="Q144" i="8"/>
  <c r="R144" i="8"/>
  <c r="Q145" i="8"/>
  <c r="R145" i="8"/>
  <c r="Q146" i="8"/>
  <c r="R146" i="8"/>
  <c r="Q147" i="8"/>
  <c r="R147" i="8"/>
  <c r="Q148" i="8"/>
  <c r="R148" i="8"/>
  <c r="Q149" i="8"/>
  <c r="R149" i="8"/>
  <c r="Q150" i="8"/>
  <c r="R150" i="8"/>
  <c r="Q151" i="8"/>
  <c r="R151" i="8"/>
  <c r="Q152" i="8"/>
  <c r="R152" i="8"/>
  <c r="Q153" i="8"/>
  <c r="R153" i="8"/>
  <c r="Q154" i="8"/>
  <c r="R154" i="8"/>
  <c r="Q155" i="8"/>
  <c r="Q156" i="8"/>
  <c r="R156" i="8"/>
  <c r="Q157" i="8"/>
  <c r="R157" i="8"/>
  <c r="Q158" i="8"/>
  <c r="R158" i="8"/>
  <c r="Q159" i="8"/>
  <c r="R159" i="8"/>
  <c r="Q160" i="8"/>
  <c r="R160" i="8"/>
  <c r="Q161" i="8"/>
  <c r="Q162" i="8"/>
  <c r="R162" i="8"/>
  <c r="Q163" i="8"/>
  <c r="R163" i="8"/>
  <c r="Q164" i="8"/>
  <c r="R164" i="8"/>
  <c r="Q165" i="8"/>
  <c r="R165" i="8"/>
  <c r="Q166" i="8"/>
  <c r="R166" i="8"/>
  <c r="Q167" i="8"/>
  <c r="R167" i="8"/>
  <c r="Q168" i="8"/>
  <c r="R168" i="8"/>
  <c r="Q169" i="8"/>
  <c r="R169" i="8"/>
  <c r="Q170" i="8"/>
  <c r="R170" i="8"/>
  <c r="Q171" i="8"/>
  <c r="R171" i="8"/>
  <c r="Q172" i="8"/>
  <c r="R172" i="8"/>
  <c r="Q173" i="8"/>
  <c r="R173" i="8"/>
  <c r="Q174" i="8"/>
  <c r="R174" i="8"/>
  <c r="Q175" i="8"/>
  <c r="R175" i="8"/>
  <c r="Q176" i="8"/>
  <c r="R176" i="8"/>
  <c r="Q177" i="8"/>
  <c r="Q178" i="8"/>
  <c r="R178" i="8"/>
  <c r="Q179" i="8"/>
  <c r="R179" i="8"/>
  <c r="Q180" i="8"/>
  <c r="Q181" i="8"/>
  <c r="R181" i="8"/>
  <c r="Q182" i="8"/>
  <c r="R182" i="8"/>
  <c r="Q183" i="8"/>
  <c r="Q184" i="8"/>
  <c r="Q185" i="8"/>
  <c r="R185" i="8"/>
  <c r="Q186" i="8"/>
  <c r="R186" i="8"/>
  <c r="Q187" i="8"/>
  <c r="R187" i="8"/>
  <c r="Q188" i="8"/>
  <c r="R188" i="8"/>
  <c r="Q189" i="8"/>
  <c r="R189" i="8"/>
  <c r="Q190" i="8"/>
  <c r="R190" i="8"/>
  <c r="Q191" i="8"/>
  <c r="R191" i="8"/>
  <c r="Q192" i="8"/>
  <c r="R192" i="8"/>
  <c r="Q193" i="8"/>
  <c r="Q194" i="8"/>
  <c r="R194" i="8"/>
  <c r="Q195" i="8"/>
  <c r="Q196" i="8"/>
  <c r="R196" i="8"/>
  <c r="Q197" i="8"/>
  <c r="R197" i="8"/>
  <c r="Q198" i="8"/>
  <c r="R198" i="8"/>
  <c r="Q199" i="8"/>
  <c r="R199" i="8"/>
  <c r="Q200" i="8"/>
  <c r="R200" i="8"/>
  <c r="Q201" i="8"/>
  <c r="R201" i="8"/>
  <c r="Q202" i="8"/>
  <c r="R202" i="8"/>
  <c r="Q203" i="8"/>
  <c r="Q204" i="8"/>
  <c r="R204" i="8"/>
  <c r="Q205" i="8"/>
  <c r="R205" i="8"/>
  <c r="Q206" i="8"/>
  <c r="R206" i="8"/>
  <c r="Q207" i="8"/>
  <c r="R207" i="8"/>
  <c r="Q208" i="8"/>
  <c r="R208" i="8"/>
  <c r="Q209" i="8"/>
  <c r="R209" i="8"/>
  <c r="Q210" i="8"/>
  <c r="R210" i="8"/>
  <c r="Q211" i="8"/>
  <c r="R211" i="8"/>
  <c r="Q212" i="8"/>
  <c r="R212" i="8"/>
  <c r="Q213" i="8"/>
  <c r="R213" i="8"/>
  <c r="Q214" i="8"/>
  <c r="R214" i="8"/>
  <c r="Q215" i="8"/>
  <c r="Q216" i="8"/>
  <c r="R216" i="8"/>
  <c r="Q217" i="8"/>
  <c r="R217" i="8"/>
  <c r="Q218" i="8"/>
  <c r="R218" i="8"/>
  <c r="Q219" i="8"/>
  <c r="R219" i="8"/>
  <c r="Q220" i="8"/>
  <c r="R220" i="8"/>
  <c r="Q221" i="8"/>
  <c r="R221" i="8"/>
  <c r="Q222" i="8"/>
  <c r="R222" i="8"/>
  <c r="Q223" i="8"/>
  <c r="R223" i="8"/>
  <c r="Q224" i="8"/>
  <c r="R224" i="8"/>
  <c r="Q225" i="8"/>
  <c r="R225" i="8"/>
  <c r="Q226" i="8"/>
  <c r="R226" i="8"/>
  <c r="Q227" i="8"/>
  <c r="R227" i="8"/>
  <c r="Q228" i="8"/>
  <c r="R228" i="8"/>
  <c r="Q229" i="8"/>
  <c r="R229" i="8"/>
  <c r="Q230" i="8"/>
  <c r="R230" i="8"/>
  <c r="Q231" i="8"/>
  <c r="R231" i="8"/>
  <c r="Q232" i="8"/>
  <c r="R232" i="8"/>
  <c r="Q233" i="8"/>
  <c r="R233" i="8"/>
  <c r="Q234" i="8"/>
  <c r="Q235" i="8"/>
  <c r="R235" i="8"/>
  <c r="Q236" i="8"/>
  <c r="R236" i="8"/>
  <c r="Q237" i="8"/>
  <c r="R237" i="8"/>
  <c r="Q238" i="8"/>
  <c r="R238" i="8"/>
  <c r="Q239" i="8"/>
  <c r="R239" i="8"/>
  <c r="Q240" i="8"/>
  <c r="R240" i="8"/>
  <c r="Q241" i="8"/>
  <c r="R241" i="8"/>
  <c r="Q242" i="8"/>
  <c r="R242" i="8"/>
  <c r="Q243" i="8"/>
  <c r="Q244" i="8"/>
  <c r="R244" i="8"/>
  <c r="Q245" i="8"/>
  <c r="R245" i="8"/>
  <c r="Q246" i="8"/>
  <c r="R246" i="8"/>
  <c r="Q247" i="8"/>
  <c r="R247" i="8"/>
  <c r="Q248" i="8"/>
  <c r="R248" i="8"/>
  <c r="Q249" i="8"/>
  <c r="R249" i="8"/>
  <c r="Q250" i="8"/>
  <c r="R250" i="8"/>
  <c r="Q251" i="8"/>
  <c r="R251" i="8"/>
  <c r="Q252" i="8"/>
  <c r="R252" i="8"/>
  <c r="Q253" i="8"/>
  <c r="R253" i="8"/>
  <c r="Q254" i="8"/>
  <c r="R254" i="8"/>
  <c r="Q255" i="8"/>
  <c r="R255" i="8"/>
  <c r="Q256" i="8"/>
  <c r="R256" i="8"/>
  <c r="Q257" i="8"/>
  <c r="R257" i="8"/>
  <c r="Q258" i="8"/>
  <c r="R258" i="8"/>
  <c r="Q259" i="8"/>
  <c r="R259" i="8"/>
  <c r="Q260" i="8"/>
  <c r="R260" i="8"/>
  <c r="Q261" i="8"/>
  <c r="R261" i="8"/>
  <c r="Q262" i="8"/>
  <c r="R262" i="8"/>
  <c r="Q263" i="8"/>
  <c r="R263" i="8"/>
  <c r="Q264" i="8"/>
  <c r="R264" i="8"/>
  <c r="Q265" i="8"/>
  <c r="R265" i="8"/>
  <c r="Q266" i="8"/>
  <c r="R266" i="8"/>
  <c r="Q267" i="8"/>
  <c r="R267" i="8"/>
  <c r="Q268" i="8"/>
  <c r="R268" i="8"/>
  <c r="Q269" i="8"/>
  <c r="R269" i="8"/>
  <c r="Q270" i="8"/>
  <c r="R270" i="8"/>
  <c r="Q271" i="8"/>
  <c r="R271" i="8"/>
  <c r="Q272" i="8"/>
  <c r="R272" i="8"/>
  <c r="Q273" i="8"/>
  <c r="R273" i="8"/>
  <c r="Q274" i="8"/>
  <c r="R274" i="8"/>
  <c r="Q275" i="8"/>
  <c r="R275" i="8"/>
  <c r="Q276" i="8"/>
  <c r="R276" i="8"/>
  <c r="Q277" i="8"/>
  <c r="Q278" i="8"/>
  <c r="Q279" i="8"/>
  <c r="Q280" i="8"/>
  <c r="R280" i="8"/>
  <c r="Q281" i="8"/>
  <c r="R281" i="8"/>
  <c r="Q282" i="8"/>
  <c r="R282" i="8"/>
  <c r="Q283" i="8"/>
  <c r="R283" i="8"/>
  <c r="Q284" i="8"/>
  <c r="R284" i="8"/>
  <c r="Q285" i="8"/>
  <c r="R285" i="8"/>
  <c r="Q286" i="8"/>
  <c r="R286" i="8"/>
  <c r="Q287" i="8"/>
  <c r="R287" i="8"/>
  <c r="Q288" i="8"/>
  <c r="R288" i="8"/>
  <c r="Q289" i="8"/>
  <c r="R289" i="8"/>
  <c r="Q290" i="8"/>
  <c r="R290" i="8"/>
  <c r="Q291" i="8"/>
  <c r="R291" i="8"/>
  <c r="Q292" i="8"/>
  <c r="R292" i="8"/>
  <c r="Q293" i="8"/>
  <c r="R293" i="8"/>
  <c r="Q294" i="8"/>
  <c r="R294" i="8"/>
  <c r="Q295" i="8"/>
  <c r="R295" i="8"/>
  <c r="Q296" i="8"/>
  <c r="R296" i="8"/>
  <c r="Q297" i="8"/>
  <c r="R297" i="8"/>
  <c r="Q298" i="8"/>
  <c r="R298" i="8"/>
  <c r="Q299" i="8"/>
  <c r="R299" i="8"/>
  <c r="Q300" i="8"/>
  <c r="R300" i="8"/>
  <c r="Q301" i="8"/>
  <c r="R301" i="8"/>
  <c r="Q302" i="8"/>
  <c r="R302" i="8"/>
  <c r="Q303" i="8"/>
  <c r="Q304" i="8"/>
  <c r="R304" i="8"/>
  <c r="Q305" i="8"/>
  <c r="R305" i="8"/>
  <c r="Q306" i="8"/>
  <c r="Q307" i="8"/>
  <c r="R307" i="8"/>
  <c r="Q308" i="8"/>
  <c r="R308" i="8"/>
  <c r="Q309" i="8"/>
  <c r="R309" i="8"/>
  <c r="Q310" i="8"/>
  <c r="R310" i="8"/>
  <c r="Q311" i="8"/>
  <c r="R311" i="8"/>
  <c r="Q312" i="8"/>
  <c r="R312" i="8"/>
  <c r="Q313" i="8"/>
  <c r="R313" i="8"/>
  <c r="Q314" i="8"/>
  <c r="R314" i="8"/>
  <c r="Q315" i="8"/>
  <c r="R315" i="8"/>
  <c r="Q316" i="8"/>
  <c r="R316" i="8"/>
  <c r="Q317" i="8"/>
  <c r="Q318" i="8"/>
  <c r="R318" i="8"/>
  <c r="Q319" i="8"/>
  <c r="R319" i="8"/>
  <c r="Q320" i="8"/>
  <c r="Q321" i="8"/>
  <c r="R321" i="8"/>
  <c r="Q322" i="8"/>
  <c r="R322" i="8"/>
  <c r="Q323" i="8"/>
  <c r="R323" i="8"/>
  <c r="Q324" i="8"/>
  <c r="R324" i="8"/>
  <c r="Q325" i="8"/>
  <c r="R325" i="8"/>
  <c r="Q326" i="8"/>
  <c r="R326" i="8"/>
  <c r="Q327" i="8"/>
  <c r="R327" i="8"/>
  <c r="Q328" i="8"/>
  <c r="R328" i="8"/>
  <c r="Q329" i="8"/>
  <c r="R329" i="8"/>
  <c r="Q330" i="8"/>
  <c r="R330" i="8"/>
  <c r="Q331" i="8"/>
  <c r="R331" i="8"/>
  <c r="Q332" i="8"/>
  <c r="Q333" i="8"/>
  <c r="R333" i="8"/>
  <c r="Q334" i="8"/>
  <c r="R334" i="8"/>
  <c r="Q335" i="8"/>
  <c r="R335" i="8"/>
  <c r="Q336" i="8"/>
  <c r="R336" i="8"/>
  <c r="Q337" i="8"/>
  <c r="R337" i="8"/>
  <c r="Q338" i="8"/>
  <c r="R338" i="8"/>
  <c r="Q339" i="8"/>
  <c r="R339" i="8"/>
  <c r="Q340" i="8"/>
  <c r="R340" i="8"/>
  <c r="Q341" i="8"/>
  <c r="R341" i="8"/>
  <c r="Q342" i="8"/>
  <c r="Q343" i="8"/>
  <c r="R343" i="8"/>
  <c r="Q344" i="8"/>
  <c r="R344" i="8"/>
  <c r="Q345" i="8"/>
  <c r="R345" i="8"/>
  <c r="Q346" i="8"/>
  <c r="R346" i="8"/>
  <c r="Q347" i="8"/>
  <c r="R347" i="8"/>
  <c r="Q348" i="8"/>
  <c r="R348" i="8"/>
  <c r="Q349" i="8"/>
  <c r="R349" i="8"/>
  <c r="Q350" i="8"/>
  <c r="R350" i="8"/>
  <c r="Q351" i="8"/>
  <c r="R351" i="8"/>
  <c r="Q352" i="8"/>
  <c r="R352" i="8"/>
  <c r="Q353" i="8"/>
  <c r="Q354" i="8"/>
  <c r="R354" i="8"/>
  <c r="Q355" i="8"/>
  <c r="R355" i="8"/>
  <c r="Q356" i="8"/>
  <c r="R356" i="8"/>
  <c r="Q357" i="8"/>
  <c r="R357" i="8"/>
  <c r="Q358" i="8"/>
  <c r="R358" i="8"/>
  <c r="Q359" i="8"/>
  <c r="R359" i="8"/>
  <c r="Q360" i="8"/>
  <c r="R360" i="8"/>
  <c r="Q361" i="8"/>
  <c r="R361" i="8"/>
  <c r="Q362" i="8"/>
  <c r="R362" i="8"/>
  <c r="Q363" i="8"/>
  <c r="Q364" i="8"/>
  <c r="R364" i="8"/>
  <c r="Q365" i="8"/>
  <c r="R365" i="8"/>
  <c r="Q366" i="8"/>
  <c r="R366" i="8"/>
  <c r="Q367" i="8"/>
  <c r="R367" i="8"/>
  <c r="Q368" i="8"/>
  <c r="Q369" i="8"/>
  <c r="R369" i="8"/>
  <c r="Q370" i="8"/>
  <c r="R370" i="8"/>
  <c r="Q371" i="8"/>
  <c r="R371" i="8"/>
  <c r="Q372" i="8"/>
  <c r="R372" i="8"/>
  <c r="Q373" i="8"/>
  <c r="R373" i="8"/>
  <c r="Q374" i="8"/>
  <c r="R374" i="8"/>
  <c r="Q375" i="8"/>
  <c r="R375" i="8"/>
  <c r="Q376" i="8"/>
  <c r="R376" i="8"/>
  <c r="Q377" i="8"/>
  <c r="R377" i="8"/>
  <c r="Q378" i="8"/>
  <c r="R378" i="8"/>
  <c r="Q379" i="8"/>
  <c r="R379" i="8"/>
  <c r="Q380" i="8"/>
  <c r="R380" i="8"/>
  <c r="Q381" i="8"/>
  <c r="R381" i="8"/>
  <c r="Q382" i="8"/>
  <c r="R382" i="8"/>
  <c r="Q383" i="8"/>
  <c r="R383" i="8"/>
  <c r="Q384" i="8"/>
  <c r="R384" i="8"/>
  <c r="Q385" i="8"/>
  <c r="R385" i="8"/>
  <c r="Q386" i="8"/>
  <c r="R386" i="8"/>
  <c r="Q387" i="8"/>
  <c r="R387" i="8"/>
  <c r="Q388" i="8"/>
  <c r="R388" i="8"/>
  <c r="Q389" i="8"/>
  <c r="R389" i="8"/>
  <c r="Q390" i="8"/>
  <c r="R390" i="8"/>
  <c r="Q391" i="8"/>
  <c r="R391" i="8"/>
  <c r="Q392" i="8"/>
  <c r="R392" i="8"/>
  <c r="Q393" i="8"/>
  <c r="R393" i="8"/>
  <c r="Q394" i="8"/>
  <c r="Q395" i="8"/>
  <c r="R395" i="8"/>
  <c r="Q396" i="8"/>
  <c r="R396" i="8"/>
  <c r="Q397" i="8"/>
  <c r="R397" i="8"/>
  <c r="Q398" i="8"/>
  <c r="R398" i="8"/>
  <c r="Q399" i="8"/>
  <c r="R399" i="8"/>
  <c r="Q400" i="8"/>
  <c r="R400" i="8"/>
  <c r="Q401" i="8"/>
  <c r="R401" i="8"/>
  <c r="Q402" i="8"/>
  <c r="R402" i="8"/>
  <c r="Q403" i="8"/>
  <c r="R403" i="8"/>
  <c r="Q404" i="8"/>
  <c r="R404" i="8"/>
  <c r="Q405" i="8"/>
  <c r="R405" i="8"/>
  <c r="Q406" i="8"/>
  <c r="R406" i="8"/>
  <c r="Q407" i="8"/>
  <c r="R407" i="8"/>
  <c r="Q408" i="8"/>
  <c r="R408" i="8"/>
  <c r="Q409" i="8"/>
  <c r="R409" i="8"/>
  <c r="Q410" i="8"/>
  <c r="R410" i="8"/>
  <c r="Q411" i="8"/>
  <c r="R411" i="8"/>
  <c r="Q412" i="8"/>
  <c r="R412" i="8"/>
  <c r="Q413" i="8"/>
  <c r="R413" i="8"/>
  <c r="Q414" i="8"/>
  <c r="R414" i="8"/>
  <c r="Q415" i="8"/>
  <c r="R415" i="8"/>
  <c r="Q416" i="8"/>
  <c r="R416" i="8"/>
  <c r="Q417" i="8"/>
  <c r="R417" i="8"/>
  <c r="Q418" i="8"/>
  <c r="R418" i="8"/>
  <c r="Q419" i="8"/>
  <c r="R419" i="8"/>
  <c r="Q420" i="8"/>
  <c r="Q421" i="8"/>
  <c r="Q422" i="8"/>
  <c r="R422" i="8"/>
  <c r="Q423" i="8"/>
  <c r="R423" i="8"/>
  <c r="Q424" i="8"/>
  <c r="R424" i="8"/>
  <c r="Q425" i="8"/>
  <c r="R425" i="8"/>
  <c r="Q426" i="8"/>
  <c r="R426" i="8"/>
  <c r="Q427" i="8"/>
  <c r="R427" i="8"/>
  <c r="Q428" i="8"/>
  <c r="R428" i="8"/>
  <c r="Q429" i="8"/>
  <c r="R429" i="8"/>
  <c r="Q430" i="8"/>
  <c r="R430" i="8"/>
  <c r="Q431" i="8"/>
  <c r="Q432" i="8"/>
  <c r="R432" i="8"/>
  <c r="Q433" i="8"/>
  <c r="R433" i="8"/>
  <c r="Q434" i="8"/>
  <c r="R434" i="8"/>
  <c r="Q435" i="8"/>
  <c r="R435" i="8"/>
  <c r="Q436" i="8"/>
  <c r="R436" i="8"/>
  <c r="Q437" i="8"/>
  <c r="R437" i="8"/>
  <c r="Q438" i="8"/>
  <c r="R438" i="8"/>
  <c r="Q439" i="8"/>
  <c r="R439" i="8"/>
  <c r="Q440" i="8"/>
  <c r="R440" i="8"/>
  <c r="Q441" i="8"/>
  <c r="R441" i="8"/>
  <c r="Q442" i="8"/>
  <c r="R442" i="8"/>
  <c r="Q443" i="8"/>
  <c r="R443" i="8"/>
  <c r="Q444" i="8"/>
  <c r="R444" i="8"/>
  <c r="Q445" i="8"/>
  <c r="R445" i="8"/>
  <c r="Q446" i="8"/>
  <c r="R446" i="8"/>
  <c r="Q447" i="8"/>
  <c r="R447" i="8"/>
  <c r="Q448" i="8"/>
  <c r="R448" i="8"/>
  <c r="Q449" i="8"/>
  <c r="R449" i="8"/>
  <c r="Q450" i="8"/>
  <c r="R450" i="8"/>
  <c r="Q451" i="8"/>
  <c r="R451" i="8"/>
  <c r="Q452" i="8"/>
  <c r="R452" i="8"/>
  <c r="Q453" i="8"/>
  <c r="R453" i="8"/>
  <c r="Q454" i="8"/>
  <c r="R454" i="8"/>
  <c r="Q455" i="8"/>
  <c r="R455" i="8"/>
  <c r="Q456" i="8"/>
  <c r="R456" i="8"/>
  <c r="Q457" i="8"/>
  <c r="R457" i="8"/>
  <c r="Q458" i="8"/>
  <c r="R458" i="8"/>
  <c r="Q459" i="8"/>
  <c r="R459" i="8"/>
  <c r="Q460" i="8"/>
  <c r="R460" i="8"/>
  <c r="Q461" i="8"/>
  <c r="R461" i="8"/>
  <c r="Q462" i="8"/>
  <c r="R462" i="8"/>
  <c r="Q463" i="8"/>
  <c r="R463" i="8"/>
  <c r="Q464" i="8"/>
  <c r="R464" i="8"/>
  <c r="Q465" i="8"/>
  <c r="R465" i="8"/>
  <c r="Q466" i="8"/>
  <c r="R466" i="8"/>
  <c r="Q467" i="8"/>
  <c r="R467" i="8"/>
  <c r="Q468" i="8"/>
  <c r="R468" i="8"/>
  <c r="Q469" i="8"/>
  <c r="R469" i="8"/>
  <c r="Q470" i="8"/>
  <c r="R470" i="8"/>
  <c r="Q471" i="8"/>
  <c r="R471" i="8"/>
  <c r="Q472" i="8"/>
  <c r="R472" i="8"/>
  <c r="Q473" i="8"/>
  <c r="Q474" i="8"/>
  <c r="Q475" i="8"/>
  <c r="R475" i="8"/>
  <c r="Q476" i="8"/>
  <c r="R476" i="8"/>
  <c r="Q477" i="8"/>
  <c r="R477" i="8"/>
  <c r="Q478" i="8"/>
  <c r="Q479" i="8"/>
  <c r="Q480" i="8"/>
  <c r="R480" i="8"/>
  <c r="Q481" i="8"/>
  <c r="R481" i="8"/>
  <c r="Q482" i="8"/>
  <c r="R482" i="8"/>
  <c r="Q483" i="8"/>
  <c r="R483" i="8"/>
  <c r="Q484" i="8"/>
  <c r="R484" i="8"/>
  <c r="Q485" i="8"/>
  <c r="R485" i="8"/>
  <c r="Q486" i="8"/>
  <c r="R486" i="8"/>
  <c r="Q487" i="8"/>
  <c r="R487" i="8"/>
  <c r="Q488" i="8"/>
  <c r="R488" i="8"/>
  <c r="Q489" i="8"/>
  <c r="R489" i="8"/>
  <c r="Q490" i="8"/>
  <c r="R490" i="8"/>
  <c r="Q491" i="8"/>
  <c r="R491" i="8"/>
  <c r="Q492" i="8"/>
  <c r="R492" i="8"/>
  <c r="Q493" i="8"/>
  <c r="R493" i="8"/>
  <c r="Q494" i="8"/>
  <c r="R494" i="8"/>
  <c r="Q495" i="8"/>
  <c r="R495" i="8"/>
  <c r="Q496" i="8"/>
  <c r="R496" i="8"/>
  <c r="Q497" i="8"/>
  <c r="Q498" i="8"/>
  <c r="R498" i="8"/>
  <c r="Q499" i="8"/>
  <c r="R499" i="8"/>
  <c r="Q500" i="8"/>
  <c r="R500" i="8"/>
  <c r="Q501" i="8"/>
  <c r="R501" i="8"/>
  <c r="Q502" i="8"/>
  <c r="R502" i="8"/>
  <c r="Q503" i="8"/>
  <c r="R503" i="8"/>
  <c r="Q504" i="8"/>
  <c r="R504" i="8"/>
  <c r="Q505" i="8"/>
  <c r="R505" i="8"/>
  <c r="Q506" i="8"/>
  <c r="R506" i="8"/>
  <c r="Q507" i="8"/>
  <c r="R507" i="8"/>
  <c r="Q508" i="8"/>
  <c r="R508" i="8"/>
  <c r="Q509" i="8"/>
  <c r="R509" i="8"/>
  <c r="Q510" i="8"/>
  <c r="R510" i="8"/>
  <c r="Q511" i="8"/>
  <c r="R511" i="8"/>
  <c r="Q512" i="8"/>
  <c r="R512" i="8"/>
  <c r="Q513" i="8"/>
  <c r="R513" i="8"/>
  <c r="Q514" i="8"/>
  <c r="R514" i="8"/>
  <c r="Q515" i="8"/>
  <c r="R515" i="8"/>
  <c r="Q516" i="8"/>
  <c r="R516" i="8"/>
  <c r="Q517" i="8"/>
  <c r="R517" i="8"/>
  <c r="Q518" i="8"/>
  <c r="R518" i="8"/>
  <c r="Q519" i="8"/>
  <c r="R519" i="8"/>
  <c r="Q520" i="8"/>
  <c r="R520" i="8"/>
  <c r="Q521" i="8"/>
  <c r="R521" i="8"/>
  <c r="Q522" i="8"/>
  <c r="R522" i="8"/>
  <c r="Q523" i="8"/>
  <c r="R523" i="8"/>
  <c r="Q524" i="8"/>
  <c r="R524" i="8"/>
  <c r="Q525" i="8"/>
  <c r="R525" i="8"/>
  <c r="Q526" i="8"/>
  <c r="R526" i="8"/>
  <c r="Q527" i="8"/>
  <c r="R527" i="8"/>
  <c r="Q528" i="8"/>
  <c r="R528" i="8"/>
  <c r="Q529" i="8"/>
  <c r="R529" i="8"/>
  <c r="Q530" i="8"/>
  <c r="R530" i="8"/>
  <c r="Q531" i="8"/>
  <c r="R531" i="8"/>
  <c r="Q532" i="8"/>
  <c r="R532" i="8"/>
  <c r="Q533" i="8"/>
  <c r="R533" i="8"/>
  <c r="Q534" i="8"/>
  <c r="R534" i="8"/>
  <c r="Q535" i="8"/>
  <c r="R535" i="8"/>
  <c r="Q536" i="8"/>
  <c r="R536" i="8"/>
  <c r="Q537" i="8"/>
  <c r="R537" i="8"/>
  <c r="Q538" i="8"/>
  <c r="R538" i="8"/>
  <c r="Q539" i="8"/>
  <c r="R539" i="8"/>
  <c r="Q540" i="8"/>
  <c r="R540" i="8"/>
  <c r="Q541" i="8"/>
  <c r="R541" i="8"/>
  <c r="Q542" i="8"/>
  <c r="R542" i="8"/>
  <c r="Q543" i="8"/>
  <c r="R543" i="8"/>
  <c r="Q544" i="8"/>
  <c r="R544" i="8"/>
  <c r="Q545" i="8"/>
  <c r="R545" i="8"/>
  <c r="Q546" i="8"/>
  <c r="R546" i="8"/>
  <c r="Q547" i="8"/>
  <c r="R547" i="8"/>
  <c r="Q548" i="8"/>
  <c r="R548" i="8"/>
  <c r="Q549" i="8"/>
  <c r="R549" i="8"/>
  <c r="Q550" i="8"/>
  <c r="R550" i="8"/>
  <c r="Q551" i="8"/>
  <c r="R551" i="8"/>
  <c r="Q552" i="8"/>
  <c r="R552" i="8"/>
  <c r="Q553" i="8"/>
  <c r="R553" i="8"/>
  <c r="Q554" i="8"/>
  <c r="R554" i="8"/>
  <c r="Q555" i="8"/>
  <c r="R555" i="8"/>
  <c r="Q556" i="8"/>
  <c r="R556" i="8"/>
  <c r="Q557" i="8"/>
  <c r="R557" i="8"/>
  <c r="Q558" i="8"/>
  <c r="R558" i="8"/>
  <c r="Q559" i="8"/>
  <c r="R559" i="8"/>
  <c r="Q560" i="8"/>
  <c r="R560" i="8"/>
  <c r="Q561" i="8"/>
  <c r="R561" i="8"/>
  <c r="Q562" i="8"/>
  <c r="R562" i="8"/>
  <c r="Q563" i="8"/>
  <c r="R563" i="8"/>
  <c r="Q564" i="8"/>
  <c r="R564" i="8"/>
  <c r="Q565" i="8"/>
  <c r="R565" i="8"/>
  <c r="Q566" i="8"/>
  <c r="R566" i="8"/>
  <c r="Q567" i="8"/>
  <c r="R567" i="8"/>
  <c r="Q568" i="8"/>
  <c r="R568" i="8"/>
  <c r="Q569" i="8"/>
  <c r="R569" i="8"/>
  <c r="Q570" i="8"/>
  <c r="R570" i="8"/>
  <c r="Q571" i="8"/>
  <c r="R571" i="8"/>
  <c r="Q572" i="8"/>
  <c r="R572" i="8"/>
  <c r="Q573" i="8"/>
  <c r="R573" i="8"/>
  <c r="Q574" i="8"/>
  <c r="R574" i="8"/>
  <c r="Q575" i="8"/>
  <c r="R575" i="8"/>
  <c r="Q576" i="8"/>
  <c r="R576" i="8"/>
  <c r="Q577" i="8"/>
  <c r="R577" i="8"/>
  <c r="Q578" i="8"/>
  <c r="R578" i="8"/>
  <c r="Q579" i="8"/>
  <c r="R579" i="8"/>
  <c r="Q580" i="8"/>
  <c r="R580" i="8"/>
  <c r="Q581" i="8"/>
  <c r="R581" i="8"/>
  <c r="Q582" i="8"/>
  <c r="R582" i="8"/>
  <c r="Q583" i="8"/>
  <c r="R583" i="8"/>
  <c r="Q584" i="8"/>
  <c r="R584" i="8"/>
  <c r="Q585" i="8"/>
  <c r="R585" i="8"/>
  <c r="Q586" i="8"/>
  <c r="R586" i="8"/>
  <c r="Q587" i="8"/>
  <c r="R587" i="8"/>
  <c r="Q588" i="8"/>
  <c r="R588" i="8"/>
  <c r="Q589" i="8"/>
  <c r="R589" i="8"/>
  <c r="Q590" i="8"/>
  <c r="R590" i="8"/>
  <c r="Q591" i="8"/>
  <c r="R591" i="8"/>
  <c r="Q592" i="8"/>
  <c r="R592" i="8"/>
  <c r="Q593" i="8"/>
  <c r="R593" i="8"/>
  <c r="Q594" i="8"/>
  <c r="R594" i="8"/>
  <c r="Q595" i="8"/>
  <c r="R595" i="8"/>
  <c r="Q596" i="8"/>
  <c r="R596" i="8"/>
  <c r="Q597" i="8"/>
  <c r="Q598" i="8"/>
  <c r="R598" i="8"/>
  <c r="Q599" i="8"/>
  <c r="R599" i="8"/>
  <c r="Q600" i="8"/>
  <c r="R600" i="8"/>
  <c r="Q601" i="8"/>
  <c r="R601" i="8"/>
  <c r="Q602" i="8"/>
  <c r="R602" i="8"/>
  <c r="Q603" i="8"/>
  <c r="R603" i="8"/>
  <c r="Q604" i="8"/>
  <c r="Q605" i="8"/>
  <c r="R605" i="8"/>
  <c r="Q606" i="8"/>
  <c r="R606" i="8"/>
  <c r="Q607" i="8"/>
  <c r="R607" i="8"/>
  <c r="Q608" i="8"/>
  <c r="Q609" i="8"/>
  <c r="R609" i="8"/>
  <c r="Q610" i="8"/>
  <c r="R610" i="8"/>
  <c r="Q611" i="8"/>
  <c r="R611" i="8"/>
  <c r="Q612" i="8"/>
  <c r="R612" i="8"/>
  <c r="Q613" i="8"/>
  <c r="R613" i="8"/>
  <c r="Q614" i="8"/>
  <c r="R614" i="8"/>
  <c r="Q615" i="8"/>
  <c r="R615" i="8"/>
  <c r="Q616" i="8"/>
  <c r="R616" i="8"/>
  <c r="Q617" i="8"/>
  <c r="R617" i="8"/>
  <c r="Q618" i="8"/>
  <c r="R618" i="8"/>
  <c r="Q619" i="8"/>
  <c r="R619" i="8"/>
  <c r="Q620" i="8"/>
  <c r="R620" i="8"/>
  <c r="Q621" i="8"/>
  <c r="R621" i="8"/>
  <c r="Q622" i="8"/>
  <c r="R622" i="8"/>
  <c r="Q623" i="8"/>
  <c r="R623" i="8"/>
  <c r="Q624" i="8"/>
  <c r="R624" i="8"/>
  <c r="Q625" i="8"/>
  <c r="R625" i="8"/>
  <c r="Q626" i="8"/>
  <c r="R626" i="8"/>
  <c r="Q627" i="8"/>
  <c r="R627" i="8"/>
  <c r="Q628" i="8"/>
  <c r="R628" i="8"/>
  <c r="Q629" i="8"/>
  <c r="R629" i="8"/>
  <c r="Q630" i="8"/>
  <c r="R630" i="8"/>
  <c r="Q631" i="8"/>
  <c r="R631" i="8"/>
  <c r="Q632" i="8"/>
  <c r="R632" i="8"/>
  <c r="Q633" i="8"/>
  <c r="R633" i="8"/>
  <c r="Q634" i="8"/>
  <c r="R634" i="8"/>
  <c r="Q635" i="8"/>
  <c r="R635" i="8"/>
  <c r="Q636" i="8"/>
  <c r="R636" i="8"/>
  <c r="Q637" i="8"/>
  <c r="R637" i="8"/>
  <c r="Q638" i="8"/>
  <c r="R638" i="8"/>
  <c r="Q639" i="8"/>
  <c r="R639" i="8"/>
  <c r="Q640" i="8"/>
  <c r="R640" i="8"/>
  <c r="Q641" i="8"/>
  <c r="R641" i="8"/>
  <c r="Q642" i="8"/>
  <c r="R642" i="8"/>
  <c r="Q643" i="8"/>
  <c r="R643" i="8"/>
  <c r="Q644" i="8"/>
  <c r="R644" i="8"/>
  <c r="Q645" i="8"/>
  <c r="R645" i="8"/>
  <c r="Q646" i="8"/>
  <c r="R646" i="8"/>
  <c r="Q647" i="8"/>
  <c r="R647" i="8"/>
  <c r="Q648" i="8"/>
  <c r="R648" i="8"/>
  <c r="Q649" i="8"/>
  <c r="R649" i="8"/>
  <c r="Q650" i="8"/>
  <c r="R650" i="8"/>
  <c r="Q651" i="8"/>
  <c r="R651" i="8"/>
  <c r="Q652" i="8"/>
  <c r="R652" i="8"/>
  <c r="Q653" i="8"/>
  <c r="R653" i="8"/>
  <c r="Q654" i="8"/>
  <c r="R654" i="8"/>
  <c r="Q655" i="8"/>
  <c r="R655" i="8"/>
  <c r="Q656" i="8"/>
  <c r="R656" i="8"/>
  <c r="Q657" i="8"/>
  <c r="R657" i="8"/>
  <c r="Q658" i="8"/>
  <c r="R658" i="8"/>
  <c r="Q659" i="8"/>
  <c r="R659" i="8"/>
  <c r="Q660" i="8"/>
  <c r="R660" i="8"/>
  <c r="Q661" i="8"/>
  <c r="R661" i="8"/>
  <c r="Q662" i="8"/>
  <c r="R662" i="8"/>
  <c r="Q663" i="8"/>
  <c r="R663" i="8"/>
  <c r="Q664" i="8"/>
  <c r="R664" i="8"/>
  <c r="Q665" i="8"/>
  <c r="R665" i="8"/>
  <c r="Q666" i="8"/>
  <c r="R666" i="8"/>
  <c r="Q667" i="8"/>
  <c r="R667" i="8"/>
  <c r="Q668" i="8"/>
  <c r="R668" i="8"/>
  <c r="Q669" i="8"/>
  <c r="R669" i="8"/>
  <c r="Q670" i="8"/>
  <c r="R670" i="8"/>
  <c r="Q671" i="8"/>
  <c r="R671" i="8"/>
  <c r="Q672" i="8"/>
  <c r="R672" i="8"/>
  <c r="Q673" i="8"/>
  <c r="R673" i="8"/>
  <c r="Q674" i="8"/>
  <c r="R674" i="8"/>
  <c r="Q675" i="8"/>
  <c r="R675" i="8"/>
  <c r="Q676" i="8"/>
  <c r="R676" i="8"/>
  <c r="Q677" i="8"/>
  <c r="R677" i="8"/>
  <c r="Q678" i="8"/>
  <c r="R678" i="8"/>
  <c r="Q679" i="8"/>
  <c r="R679" i="8"/>
  <c r="Q680" i="8"/>
  <c r="R680" i="8"/>
  <c r="Q681" i="8"/>
  <c r="R681" i="8"/>
  <c r="Q682" i="8"/>
  <c r="R682" i="8"/>
  <c r="Q683" i="8"/>
  <c r="R683" i="8"/>
  <c r="Q684" i="8"/>
  <c r="R684" i="8"/>
  <c r="Q685" i="8"/>
  <c r="R685" i="8"/>
  <c r="Q686" i="8"/>
  <c r="R686" i="8"/>
  <c r="Q687" i="8"/>
  <c r="R687" i="8"/>
  <c r="Q688" i="8"/>
  <c r="R688" i="8"/>
  <c r="Q689" i="8"/>
  <c r="R689" i="8"/>
  <c r="Q690" i="8"/>
  <c r="R690" i="8"/>
  <c r="Q691" i="8"/>
  <c r="R691" i="8"/>
  <c r="Q692" i="8"/>
  <c r="R692" i="8"/>
  <c r="Q693" i="8"/>
  <c r="R693" i="8"/>
  <c r="Q694" i="8"/>
  <c r="R694" i="8"/>
  <c r="Q695" i="8"/>
  <c r="R695" i="8"/>
  <c r="Q696" i="8"/>
  <c r="R696" i="8"/>
  <c r="Q697" i="8"/>
  <c r="R697" i="8"/>
  <c r="Q698" i="8"/>
  <c r="R698" i="8"/>
  <c r="Q699" i="8"/>
  <c r="R699" i="8"/>
  <c r="Q700" i="8"/>
  <c r="R700" i="8"/>
  <c r="Q701" i="8"/>
  <c r="R701" i="8"/>
  <c r="Q702" i="8"/>
  <c r="R702" i="8"/>
  <c r="Q703" i="8"/>
  <c r="R703" i="8"/>
  <c r="Q704" i="8"/>
  <c r="R704" i="8"/>
  <c r="Q705" i="8"/>
  <c r="R705" i="8"/>
  <c r="Q706" i="8"/>
  <c r="R706" i="8"/>
  <c r="Q707" i="8"/>
  <c r="R707" i="8"/>
  <c r="Q708" i="8"/>
  <c r="R708" i="8"/>
  <c r="Q709" i="8"/>
  <c r="R709" i="8"/>
  <c r="Q710" i="8"/>
  <c r="R710" i="8"/>
  <c r="Q711" i="8"/>
  <c r="R711" i="8"/>
  <c r="Q712" i="8"/>
  <c r="R712" i="8"/>
  <c r="Q713" i="8"/>
  <c r="R713" i="8"/>
  <c r="Q714" i="8"/>
  <c r="R714" i="8"/>
  <c r="Q715" i="8"/>
  <c r="R715" i="8"/>
  <c r="Q716" i="8"/>
  <c r="R716" i="8"/>
  <c r="Q717" i="8"/>
  <c r="R717" i="8"/>
  <c r="Q718" i="8"/>
  <c r="R718" i="8"/>
  <c r="Q719" i="8"/>
  <c r="R719" i="8"/>
  <c r="Q720" i="8"/>
  <c r="R720" i="8"/>
  <c r="Q721" i="8"/>
  <c r="R721" i="8"/>
  <c r="Q722" i="8"/>
  <c r="R722" i="8"/>
  <c r="Q723" i="8"/>
  <c r="R723" i="8"/>
  <c r="Q724" i="8"/>
  <c r="R724" i="8"/>
  <c r="Q725" i="8"/>
  <c r="R725" i="8"/>
  <c r="Q726" i="8"/>
  <c r="Q727" i="8"/>
  <c r="R727" i="8"/>
  <c r="Q728" i="8"/>
  <c r="R728" i="8"/>
  <c r="Q729" i="8"/>
  <c r="R729" i="8"/>
  <c r="Q730" i="8"/>
  <c r="R730" i="8"/>
  <c r="Q731" i="8"/>
  <c r="R731" i="8"/>
  <c r="Q732" i="8"/>
  <c r="R732" i="8"/>
  <c r="Q733" i="8"/>
  <c r="R733" i="8"/>
  <c r="Q734" i="8"/>
  <c r="R734" i="8"/>
  <c r="Q735" i="8"/>
  <c r="R735" i="8"/>
  <c r="Q736" i="8"/>
  <c r="R736" i="8"/>
  <c r="Q737" i="8"/>
  <c r="R737" i="8"/>
  <c r="Q738" i="8"/>
  <c r="R738" i="8"/>
  <c r="Q739" i="8"/>
  <c r="R739" i="8"/>
  <c r="Q740" i="8"/>
  <c r="R740" i="8"/>
  <c r="Q741" i="8"/>
  <c r="R741" i="8"/>
  <c r="Q742" i="8"/>
  <c r="R742" i="8"/>
  <c r="Q743" i="8"/>
  <c r="R743" i="8"/>
  <c r="Q744" i="8"/>
  <c r="R744" i="8"/>
  <c r="Q745" i="8"/>
  <c r="R745" i="8"/>
  <c r="Q746" i="8"/>
  <c r="R746" i="8"/>
  <c r="Q747" i="8"/>
  <c r="R747" i="8"/>
  <c r="Q748" i="8"/>
  <c r="R748" i="8"/>
  <c r="Q749" i="8"/>
  <c r="R749" i="8"/>
  <c r="Q750" i="8"/>
  <c r="R750" i="8"/>
  <c r="Q751" i="8"/>
  <c r="R751" i="8"/>
  <c r="Q752" i="8"/>
  <c r="R752" i="8"/>
  <c r="Q753" i="8"/>
  <c r="R753" i="8"/>
  <c r="Q754" i="8"/>
  <c r="R754" i="8"/>
  <c r="Q755" i="8"/>
  <c r="R755" i="8"/>
  <c r="Q756" i="8"/>
  <c r="R756" i="8"/>
  <c r="Q757" i="8"/>
  <c r="R757" i="8"/>
  <c r="Q758" i="8"/>
  <c r="R758" i="8"/>
  <c r="Q759" i="8"/>
  <c r="R759" i="8"/>
  <c r="Q760" i="8"/>
  <c r="R760" i="8"/>
  <c r="Q761" i="8"/>
  <c r="R761" i="8"/>
  <c r="Q762" i="8"/>
  <c r="R762" i="8"/>
  <c r="Q763" i="8"/>
  <c r="R763" i="8"/>
  <c r="Q764" i="8"/>
  <c r="R764" i="8"/>
  <c r="Q765" i="8"/>
  <c r="R765" i="8"/>
  <c r="Q766" i="8"/>
  <c r="R766" i="8"/>
  <c r="Q767" i="8"/>
  <c r="R767" i="8"/>
  <c r="Q768" i="8"/>
  <c r="R768" i="8"/>
  <c r="Q769" i="8"/>
  <c r="R769" i="8"/>
  <c r="Q770" i="8"/>
  <c r="R770" i="8"/>
  <c r="Q771" i="8"/>
  <c r="R771" i="8"/>
  <c r="Q772" i="8"/>
  <c r="R772" i="8"/>
  <c r="Q773" i="8"/>
  <c r="R773" i="8"/>
  <c r="Q774" i="8"/>
  <c r="R774" i="8"/>
  <c r="Q775" i="8"/>
  <c r="R775" i="8"/>
  <c r="Q776" i="8"/>
  <c r="R776" i="8"/>
  <c r="Q777" i="8"/>
  <c r="R777" i="8"/>
  <c r="Q778" i="8"/>
  <c r="R778" i="8"/>
  <c r="Q779" i="8"/>
  <c r="R779" i="8"/>
  <c r="Q780" i="8"/>
  <c r="R780" i="8"/>
  <c r="Q781" i="8"/>
  <c r="R781" i="8"/>
  <c r="Q782" i="8"/>
  <c r="R782" i="8"/>
  <c r="Q783" i="8"/>
  <c r="R783" i="8"/>
  <c r="Q784" i="8"/>
  <c r="R784" i="8"/>
  <c r="Q785" i="8"/>
  <c r="R785" i="8"/>
  <c r="Q786" i="8"/>
  <c r="R786" i="8"/>
  <c r="Q787" i="8"/>
  <c r="R787" i="8"/>
  <c r="Q788" i="8"/>
  <c r="R788" i="8"/>
  <c r="Q789" i="8"/>
  <c r="R789" i="8"/>
  <c r="Q790" i="8"/>
  <c r="R790" i="8"/>
  <c r="Q791" i="8"/>
  <c r="R791" i="8"/>
  <c r="Q792" i="8"/>
  <c r="R792" i="8"/>
  <c r="Q793" i="8"/>
  <c r="R793" i="8"/>
  <c r="Q794" i="8"/>
  <c r="R794" i="8"/>
  <c r="Q795" i="8"/>
  <c r="R795" i="8"/>
  <c r="Q796" i="8"/>
  <c r="R796" i="8"/>
  <c r="Q797" i="8"/>
  <c r="R797" i="8"/>
  <c r="Q798" i="8"/>
  <c r="R798" i="8"/>
  <c r="Q799" i="8"/>
  <c r="R799" i="8"/>
  <c r="Q800" i="8"/>
  <c r="R800" i="8"/>
  <c r="Q801" i="8"/>
  <c r="R801" i="8"/>
  <c r="Q802" i="8"/>
  <c r="R802" i="8"/>
  <c r="Q803" i="8"/>
  <c r="R803" i="8"/>
  <c r="Q804" i="8"/>
  <c r="Q805" i="8"/>
  <c r="R805" i="8"/>
  <c r="Q806" i="8"/>
  <c r="R806" i="8"/>
  <c r="Q807" i="8"/>
  <c r="R807" i="8"/>
  <c r="Q808" i="8"/>
  <c r="R808" i="8"/>
  <c r="Q809" i="8"/>
  <c r="R809" i="8"/>
  <c r="Q810" i="8"/>
  <c r="R810" i="8"/>
  <c r="Q811" i="8"/>
  <c r="R811" i="8"/>
  <c r="Q812" i="8"/>
  <c r="R812" i="8"/>
  <c r="Q813" i="8"/>
  <c r="R813" i="8"/>
  <c r="Q814" i="8"/>
  <c r="R814" i="8"/>
  <c r="Q815" i="8"/>
  <c r="R815" i="8"/>
  <c r="Q816" i="8"/>
  <c r="R816" i="8"/>
  <c r="Q817" i="8"/>
  <c r="R817" i="8"/>
  <c r="Q818" i="8"/>
  <c r="R818" i="8"/>
  <c r="Q819" i="8"/>
  <c r="R819" i="8"/>
  <c r="Q820" i="8"/>
  <c r="R820" i="8"/>
  <c r="Q821" i="8"/>
  <c r="R821" i="8"/>
  <c r="Q822" i="8"/>
  <c r="R822" i="8"/>
  <c r="Q823" i="8"/>
  <c r="R823" i="8"/>
  <c r="Q824" i="8"/>
  <c r="R824" i="8"/>
  <c r="Q825" i="8"/>
  <c r="R825" i="8"/>
  <c r="Q826" i="8"/>
  <c r="R826" i="8"/>
  <c r="Q827" i="8"/>
  <c r="R827" i="8"/>
  <c r="Q828" i="8"/>
  <c r="R828" i="8"/>
  <c r="Q829" i="8"/>
  <c r="R829" i="8"/>
  <c r="Q830" i="8"/>
  <c r="R830" i="8"/>
  <c r="Q831" i="8"/>
  <c r="R831" i="8"/>
  <c r="Q832" i="8"/>
  <c r="R832" i="8"/>
  <c r="Q833" i="8"/>
  <c r="R833" i="8"/>
  <c r="Q834" i="8"/>
  <c r="R834" i="8"/>
  <c r="Q835" i="8"/>
  <c r="R835" i="8"/>
  <c r="Q836" i="8"/>
  <c r="R836" i="8"/>
  <c r="Q837" i="8"/>
  <c r="R837" i="8"/>
  <c r="Q838" i="8"/>
  <c r="R838" i="8"/>
  <c r="Q839" i="8"/>
  <c r="R839" i="8"/>
  <c r="Q840" i="8"/>
  <c r="R840" i="8"/>
  <c r="Q841" i="8"/>
  <c r="R841" i="8"/>
  <c r="Q842" i="8"/>
  <c r="R842" i="8"/>
  <c r="Q843" i="8"/>
  <c r="R843" i="8"/>
  <c r="Q844" i="8"/>
  <c r="R844" i="8"/>
  <c r="Q845" i="8"/>
  <c r="R845" i="8"/>
  <c r="Q846" i="8"/>
  <c r="R846" i="8"/>
  <c r="Q847" i="8"/>
  <c r="R847" i="8"/>
  <c r="Q848" i="8"/>
  <c r="R848" i="8"/>
  <c r="Q849" i="8"/>
  <c r="R849" i="8"/>
  <c r="Q850" i="8"/>
  <c r="R850" i="8"/>
  <c r="Q851" i="8"/>
  <c r="R851" i="8"/>
  <c r="Q852" i="8"/>
  <c r="R852" i="8"/>
  <c r="Q853" i="8"/>
  <c r="R853" i="8"/>
  <c r="Q854" i="8"/>
  <c r="R854" i="8"/>
  <c r="Q855" i="8"/>
  <c r="R855" i="8"/>
  <c r="Q856" i="8"/>
  <c r="R856" i="8"/>
  <c r="Q857" i="8"/>
  <c r="R857" i="8"/>
  <c r="Q858" i="8"/>
  <c r="R858" i="8"/>
  <c r="Q859" i="8"/>
  <c r="R859" i="8"/>
  <c r="Q860" i="8"/>
  <c r="R860" i="8"/>
  <c r="Q861" i="8"/>
  <c r="R861" i="8"/>
  <c r="Q862" i="8"/>
  <c r="R862" i="8"/>
  <c r="Q863" i="8"/>
  <c r="R863" i="8"/>
  <c r="Q864" i="8"/>
  <c r="R864" i="8"/>
  <c r="Q865" i="8"/>
  <c r="R865" i="8"/>
  <c r="Q866" i="8"/>
  <c r="R866" i="8"/>
  <c r="Q867" i="8"/>
  <c r="R867" i="8"/>
  <c r="Q868" i="8"/>
  <c r="R868" i="8"/>
  <c r="Q869" i="8"/>
  <c r="R869" i="8"/>
  <c r="Q870" i="8"/>
  <c r="R870" i="8"/>
  <c r="Q871" i="8"/>
  <c r="R871" i="8"/>
  <c r="Q872" i="8"/>
  <c r="R872" i="8"/>
  <c r="Q873" i="8"/>
  <c r="R873" i="8"/>
  <c r="Q874" i="8"/>
  <c r="R874" i="8"/>
  <c r="Q875" i="8"/>
  <c r="R875" i="8"/>
  <c r="Q876" i="8"/>
  <c r="R876" i="8"/>
  <c r="Q877" i="8"/>
  <c r="R877" i="8"/>
  <c r="Q878" i="8"/>
  <c r="R878" i="8"/>
  <c r="Q879" i="8"/>
  <c r="R879" i="8"/>
  <c r="Q880" i="8"/>
  <c r="R880" i="8"/>
  <c r="Q881" i="8"/>
  <c r="R881" i="8"/>
  <c r="Q882" i="8"/>
  <c r="R882" i="8"/>
  <c r="Q883" i="8"/>
  <c r="R883" i="8"/>
  <c r="Q884" i="8"/>
  <c r="R884" i="8"/>
  <c r="Q885" i="8"/>
  <c r="R885" i="8"/>
  <c r="Q886" i="8"/>
  <c r="R886" i="8"/>
  <c r="Q887" i="8"/>
  <c r="R887" i="8"/>
  <c r="Q888" i="8"/>
  <c r="R888" i="8"/>
  <c r="Q889" i="8"/>
  <c r="R889" i="8"/>
  <c r="Q890" i="8"/>
  <c r="R890" i="8"/>
  <c r="Q891" i="8"/>
  <c r="R891" i="8"/>
  <c r="Q892" i="8"/>
  <c r="R892" i="8"/>
  <c r="Q893" i="8"/>
  <c r="R893" i="8"/>
  <c r="Q894" i="8"/>
  <c r="R894" i="8"/>
  <c r="Q895" i="8"/>
  <c r="R895" i="8"/>
  <c r="Q896" i="8"/>
  <c r="R896" i="8"/>
  <c r="Q897" i="8"/>
  <c r="R897" i="8"/>
  <c r="Q898" i="8"/>
  <c r="R898" i="8"/>
  <c r="Q899" i="8"/>
  <c r="R899" i="8"/>
  <c r="Q900" i="8"/>
  <c r="R900" i="8"/>
  <c r="Q901" i="8"/>
  <c r="R901" i="8"/>
  <c r="Q902" i="8"/>
  <c r="R902" i="8"/>
  <c r="Q903" i="8"/>
  <c r="R903" i="8"/>
  <c r="Q904" i="8"/>
  <c r="R904" i="8"/>
  <c r="Q905" i="8"/>
  <c r="R905" i="8"/>
  <c r="Q906" i="8"/>
  <c r="R906" i="8"/>
  <c r="Q907" i="8"/>
  <c r="R907" i="8"/>
  <c r="Q908" i="8"/>
  <c r="R908" i="8"/>
  <c r="Q909" i="8"/>
  <c r="R909" i="8"/>
  <c r="Q910" i="8"/>
  <c r="R910" i="8"/>
  <c r="Q911" i="8"/>
  <c r="R911" i="8"/>
  <c r="Q912" i="8"/>
  <c r="R912" i="8"/>
  <c r="Q913" i="8"/>
  <c r="R913" i="8"/>
  <c r="Q914" i="8"/>
  <c r="R914" i="8"/>
  <c r="Q915" i="8"/>
  <c r="R915" i="8"/>
  <c r="Q916" i="8"/>
  <c r="R916" i="8"/>
  <c r="Q917" i="8"/>
  <c r="R917" i="8"/>
  <c r="Q918" i="8"/>
  <c r="R918" i="8"/>
  <c r="Q919" i="8"/>
  <c r="R919" i="8"/>
  <c r="Q920" i="8"/>
  <c r="R920" i="8"/>
  <c r="Q921" i="8"/>
  <c r="R921" i="8"/>
  <c r="Q922" i="8"/>
  <c r="R922" i="8"/>
  <c r="Q923" i="8"/>
  <c r="R923" i="8"/>
  <c r="Q924" i="8"/>
  <c r="R924" i="8"/>
  <c r="Q925" i="8"/>
  <c r="R925" i="8"/>
  <c r="Q926" i="8"/>
  <c r="R926" i="8"/>
  <c r="Q927" i="8"/>
  <c r="R927" i="8"/>
  <c r="Q928" i="8"/>
  <c r="R928" i="8"/>
  <c r="Q929" i="8"/>
  <c r="R929" i="8"/>
  <c r="Q930" i="8"/>
  <c r="R930" i="8"/>
  <c r="Q931" i="8"/>
  <c r="R931" i="8"/>
  <c r="Q932" i="8"/>
  <c r="R932" i="8"/>
  <c r="Q933" i="8"/>
  <c r="R933" i="8"/>
  <c r="Q934" i="8"/>
  <c r="R934" i="8"/>
  <c r="Q935" i="8"/>
  <c r="R935" i="8"/>
  <c r="Q936" i="8"/>
  <c r="R936" i="8"/>
  <c r="Q937" i="8"/>
  <c r="R937" i="8"/>
  <c r="Q938" i="8"/>
  <c r="R938" i="8"/>
  <c r="Q939" i="8"/>
  <c r="R939" i="8"/>
  <c r="Q940" i="8"/>
  <c r="R940" i="8"/>
  <c r="Q941" i="8"/>
  <c r="R941" i="8"/>
  <c r="Q942" i="8"/>
  <c r="R942" i="8"/>
  <c r="Q943" i="8"/>
  <c r="R943" i="8"/>
  <c r="Q944" i="8"/>
  <c r="R944" i="8"/>
  <c r="Q945" i="8"/>
  <c r="R945" i="8"/>
  <c r="Q946" i="8"/>
  <c r="R946" i="8"/>
  <c r="Q947" i="8"/>
  <c r="R947" i="8"/>
  <c r="Q948" i="8"/>
  <c r="R948" i="8"/>
  <c r="Q949" i="8"/>
  <c r="R949" i="8"/>
  <c r="Q950" i="8"/>
  <c r="R950" i="8"/>
  <c r="Q951" i="8"/>
  <c r="R951" i="8"/>
  <c r="Q952" i="8"/>
  <c r="R952" i="8"/>
  <c r="Q953" i="8"/>
  <c r="R953" i="8"/>
  <c r="Q954" i="8"/>
  <c r="R954" i="8"/>
  <c r="Q955" i="8"/>
  <c r="R955" i="8"/>
  <c r="Q956" i="8"/>
  <c r="R956" i="8"/>
  <c r="Q957" i="8"/>
  <c r="R957" i="8"/>
  <c r="Q958" i="8"/>
  <c r="R958" i="8"/>
  <c r="Q959" i="8"/>
  <c r="R959" i="8"/>
  <c r="Q960" i="8"/>
  <c r="R960" i="8"/>
  <c r="Q961" i="8"/>
  <c r="R961" i="8"/>
  <c r="Q962" i="8"/>
  <c r="R962" i="8"/>
  <c r="Q963" i="8"/>
  <c r="R963" i="8"/>
  <c r="Q964" i="8"/>
  <c r="R964" i="8"/>
  <c r="Q965" i="8"/>
  <c r="R965" i="8"/>
  <c r="Q966" i="8"/>
  <c r="R966" i="8"/>
  <c r="Q967" i="8"/>
  <c r="R967" i="8"/>
  <c r="Q968" i="8"/>
  <c r="R968" i="8"/>
  <c r="Q969" i="8"/>
  <c r="R969" i="8"/>
  <c r="Q970" i="8"/>
  <c r="R970" i="8"/>
  <c r="Q971" i="8"/>
  <c r="R971" i="8"/>
  <c r="Q972" i="8"/>
  <c r="R972" i="8"/>
  <c r="Q973" i="8"/>
  <c r="R973" i="8"/>
  <c r="Q974" i="8"/>
  <c r="R974" i="8"/>
  <c r="Q975" i="8"/>
  <c r="R975" i="8"/>
  <c r="Q976" i="8"/>
  <c r="R976" i="8"/>
  <c r="Q977" i="8"/>
  <c r="R977" i="8"/>
  <c r="Q978" i="8"/>
  <c r="R978" i="8"/>
  <c r="Q979" i="8"/>
  <c r="R979" i="8"/>
  <c r="Q980" i="8"/>
  <c r="R980" i="8"/>
  <c r="Q981" i="8"/>
  <c r="R981" i="8"/>
  <c r="Q982" i="8"/>
  <c r="R982" i="8"/>
  <c r="Q983" i="8"/>
  <c r="R983" i="8"/>
  <c r="Q984" i="8"/>
  <c r="R984" i="8"/>
  <c r="Q985" i="8"/>
  <c r="R985" i="8"/>
  <c r="Q986" i="8"/>
  <c r="R986" i="8"/>
  <c r="Q987" i="8"/>
  <c r="R987" i="8"/>
  <c r="Q988" i="8"/>
  <c r="R988" i="8"/>
  <c r="Q989" i="8"/>
  <c r="R989" i="8"/>
  <c r="Q990" i="8"/>
  <c r="R990" i="8"/>
  <c r="Q991" i="8"/>
  <c r="R991" i="8"/>
  <c r="Q992" i="8"/>
  <c r="R992" i="8"/>
  <c r="Q993" i="8"/>
  <c r="R993" i="8"/>
  <c r="Q994" i="8"/>
  <c r="R994" i="8"/>
  <c r="Q995" i="8"/>
  <c r="R995" i="8"/>
  <c r="Q996" i="8"/>
  <c r="R996" i="8"/>
  <c r="Q997" i="8"/>
  <c r="R997" i="8"/>
  <c r="Q998" i="8"/>
  <c r="R998" i="8"/>
  <c r="Q999" i="8"/>
  <c r="R999" i="8"/>
  <c r="Q1000" i="8"/>
  <c r="R1000" i="8"/>
  <c r="Q1001" i="8"/>
  <c r="R1001" i="8"/>
  <c r="Q1002" i="8"/>
  <c r="R1002" i="8"/>
  <c r="Q1003" i="8"/>
  <c r="R1003" i="8"/>
  <c r="Q1004" i="8"/>
  <c r="R1004" i="8"/>
  <c r="Q1005" i="8"/>
  <c r="R1005" i="8"/>
  <c r="Q1006" i="8"/>
  <c r="R1006" i="8"/>
  <c r="Q1007" i="8"/>
  <c r="R1007" i="8"/>
  <c r="Q1008" i="8"/>
  <c r="R1008" i="8"/>
  <c r="Q1009" i="8"/>
  <c r="R1009" i="8"/>
  <c r="Q1010" i="8"/>
  <c r="R1010" i="8"/>
  <c r="Q1011" i="8"/>
  <c r="R1011" i="8"/>
  <c r="Q1012" i="8"/>
  <c r="R1012" i="8"/>
  <c r="Q1013" i="8"/>
  <c r="R1013" i="8"/>
  <c r="Q1014" i="8"/>
  <c r="R1014" i="8"/>
  <c r="Q1015" i="8"/>
  <c r="R1015" i="8"/>
  <c r="Q1016" i="8"/>
  <c r="R1016" i="8"/>
  <c r="Q1017" i="8"/>
  <c r="R1017" i="8"/>
  <c r="Q1018" i="8"/>
  <c r="R1018" i="8"/>
  <c r="Q1019" i="8"/>
  <c r="R1019" i="8"/>
  <c r="Q1020" i="8"/>
  <c r="R1020" i="8"/>
  <c r="Q1021" i="8"/>
  <c r="R1021" i="8"/>
  <c r="Q1022" i="8"/>
  <c r="R1022" i="8"/>
  <c r="Q1023" i="8"/>
  <c r="R1023" i="8"/>
  <c r="Q1024" i="8"/>
  <c r="R1024" i="8"/>
  <c r="Q1025" i="8"/>
  <c r="R1025" i="8"/>
  <c r="Q1026" i="8"/>
  <c r="R1026" i="8"/>
  <c r="Q1027" i="8"/>
  <c r="R1027" i="8"/>
  <c r="Q1028" i="8"/>
  <c r="R1028" i="8"/>
  <c r="Q1029" i="8"/>
  <c r="R1029" i="8"/>
  <c r="Q1030" i="8"/>
  <c r="R1030" i="8"/>
  <c r="Q1031" i="8"/>
  <c r="R1031" i="8"/>
  <c r="Q1032" i="8"/>
  <c r="R1032" i="8"/>
  <c r="Q1033" i="8"/>
  <c r="R1033" i="8"/>
  <c r="Q1034" i="8"/>
  <c r="R1034" i="8"/>
  <c r="Q1035" i="8"/>
  <c r="R1035" i="8"/>
  <c r="Q1036" i="8"/>
  <c r="R1036" i="8"/>
  <c r="Q1037" i="8"/>
  <c r="R1037" i="8"/>
  <c r="Q1038" i="8"/>
  <c r="R1038" i="8"/>
  <c r="Q1039" i="8"/>
  <c r="R1039" i="8"/>
  <c r="Q1040" i="8"/>
  <c r="R1040" i="8"/>
  <c r="Q1041" i="8"/>
  <c r="R1041" i="8"/>
  <c r="Q1042" i="8"/>
  <c r="R1042" i="8"/>
  <c r="Q1043" i="8"/>
  <c r="R1043" i="8"/>
  <c r="Q1044" i="8"/>
  <c r="R1044" i="8"/>
  <c r="Q1045" i="8"/>
  <c r="R1045" i="8"/>
  <c r="Q1046" i="8"/>
  <c r="R1046" i="8"/>
  <c r="Q1047" i="8"/>
  <c r="R1047" i="8"/>
  <c r="Q1048" i="8"/>
  <c r="R1048" i="8"/>
  <c r="Q1049" i="8"/>
  <c r="R1049" i="8"/>
  <c r="Q1050" i="8"/>
  <c r="R1050" i="8"/>
  <c r="Q1051" i="8"/>
  <c r="R1051" i="8"/>
  <c r="Q1052" i="8"/>
  <c r="R1052" i="8"/>
  <c r="Q1053" i="8"/>
  <c r="R1053" i="8"/>
  <c r="Q1054" i="8"/>
  <c r="R1054" i="8"/>
  <c r="Q1055" i="8"/>
  <c r="R1055" i="8"/>
  <c r="Q1056" i="8"/>
  <c r="R1056" i="8"/>
  <c r="Q1057" i="8"/>
  <c r="R1057" i="8"/>
  <c r="Q1058" i="8"/>
  <c r="R1058" i="8"/>
  <c r="Q1059" i="8"/>
  <c r="R1059" i="8"/>
  <c r="Q1060" i="8"/>
  <c r="R1060" i="8"/>
  <c r="Q1061" i="8"/>
  <c r="R1061" i="8"/>
  <c r="Q1062" i="8"/>
  <c r="R1062" i="8"/>
  <c r="Q1063" i="8"/>
  <c r="R1063" i="8"/>
  <c r="Q1064" i="8"/>
  <c r="R1064" i="8"/>
  <c r="Q1065" i="8"/>
  <c r="R1065" i="8"/>
  <c r="Q1066" i="8"/>
  <c r="R1066" i="8"/>
  <c r="Q1067" i="8"/>
  <c r="R1067" i="8"/>
  <c r="Q1068" i="8"/>
  <c r="R1068" i="8"/>
  <c r="Q1069" i="8"/>
  <c r="R1069" i="8"/>
  <c r="Q1070" i="8"/>
  <c r="R1070" i="8"/>
  <c r="Q1071" i="8"/>
  <c r="R1071" i="8"/>
  <c r="Q1072" i="8"/>
  <c r="R1072" i="8"/>
  <c r="Q1073" i="8"/>
  <c r="R1073" i="8"/>
  <c r="Q1074" i="8"/>
  <c r="R1074" i="8"/>
  <c r="Q1075" i="8"/>
  <c r="R1075" i="8"/>
  <c r="Q1076" i="8"/>
  <c r="R1076" i="8"/>
  <c r="Q1077" i="8"/>
  <c r="R1077" i="8"/>
  <c r="Q1078" i="8"/>
  <c r="R1078" i="8"/>
  <c r="Q1079" i="8"/>
  <c r="R1079" i="8"/>
  <c r="Q1080" i="8"/>
  <c r="R1080" i="8"/>
  <c r="Q1081" i="8"/>
  <c r="R1081" i="8"/>
  <c r="Q1082" i="8"/>
  <c r="R1082" i="8"/>
  <c r="Q1083" i="8"/>
  <c r="R1083" i="8"/>
  <c r="Q1084" i="8"/>
  <c r="R1084" i="8"/>
  <c r="Q1085" i="8"/>
  <c r="R1085" i="8"/>
  <c r="Q1086" i="8"/>
  <c r="R1086" i="8"/>
  <c r="Q1087" i="8"/>
  <c r="R1087" i="8"/>
  <c r="Q1088" i="8"/>
  <c r="R1088" i="8"/>
  <c r="Q1089" i="8"/>
  <c r="R1089" i="8"/>
  <c r="Q1090" i="8"/>
  <c r="R1090" i="8"/>
  <c r="Q1091" i="8"/>
  <c r="R1091" i="8"/>
  <c r="Q1092" i="8"/>
  <c r="R1092" i="8"/>
  <c r="Q1093" i="8"/>
  <c r="R1093" i="8"/>
  <c r="Q1094" i="8"/>
  <c r="R1094" i="8"/>
  <c r="Q1095" i="8"/>
  <c r="R1095" i="8"/>
  <c r="Q1096" i="8"/>
  <c r="R1096" i="8"/>
  <c r="Q1097" i="8"/>
  <c r="R1097" i="8"/>
  <c r="Q1098" i="8"/>
  <c r="R1098" i="8"/>
  <c r="Q1099" i="8"/>
  <c r="R1099" i="8"/>
  <c r="Q1100" i="8"/>
  <c r="R1100" i="8"/>
  <c r="Q1101" i="8"/>
  <c r="R1101" i="8"/>
  <c r="Q1102" i="8"/>
  <c r="R1102" i="8"/>
  <c r="Q1103" i="8"/>
  <c r="R1103" i="8"/>
  <c r="Q1104" i="8"/>
  <c r="R1104" i="8"/>
  <c r="Q1105" i="8"/>
  <c r="R1105" i="8"/>
  <c r="Q1106" i="8"/>
  <c r="R1106" i="8"/>
  <c r="Q1107" i="8"/>
  <c r="R1107" i="8"/>
  <c r="Q1108" i="8"/>
  <c r="R1108" i="8"/>
  <c r="Q1109" i="8"/>
  <c r="R1109" i="8"/>
  <c r="Q1110" i="8"/>
  <c r="R1110" i="8"/>
  <c r="Q1111" i="8"/>
  <c r="R1111" i="8"/>
  <c r="Q1112" i="8"/>
  <c r="R1112" i="8"/>
  <c r="Q1113" i="8"/>
  <c r="R1113" i="8"/>
  <c r="Q1114" i="8"/>
  <c r="R1114" i="8"/>
  <c r="Q1115" i="8"/>
  <c r="R1115" i="8"/>
  <c r="Q1116" i="8"/>
  <c r="R1116" i="8"/>
  <c r="Q1117" i="8"/>
  <c r="R1117" i="8"/>
  <c r="Q1118" i="8"/>
  <c r="R1118" i="8"/>
  <c r="Q1119" i="8"/>
  <c r="R1119" i="8"/>
  <c r="Q1120" i="8"/>
  <c r="R1120" i="8"/>
  <c r="Q1121" i="8"/>
  <c r="R1121" i="8"/>
  <c r="Q1122" i="8"/>
  <c r="R1122" i="8"/>
  <c r="Q1123" i="8"/>
  <c r="R1123" i="8"/>
  <c r="Q1124" i="8"/>
  <c r="R1124" i="8"/>
  <c r="Q1125" i="8"/>
  <c r="R1125" i="8"/>
  <c r="Q1126" i="8"/>
  <c r="R1126" i="8"/>
  <c r="Q1127" i="8"/>
  <c r="R1127" i="8"/>
  <c r="Q1128" i="8"/>
  <c r="R1128" i="8"/>
  <c r="Q1129" i="8"/>
  <c r="R1129" i="8"/>
  <c r="Q1130" i="8"/>
  <c r="R1130" i="8"/>
  <c r="Q1131" i="8"/>
  <c r="R1131" i="8"/>
  <c r="Q1132" i="8"/>
  <c r="R1132" i="8"/>
  <c r="Q1133" i="8"/>
  <c r="R1133" i="8"/>
  <c r="Q1134" i="8"/>
  <c r="R1134" i="8"/>
  <c r="Q1135" i="8"/>
  <c r="R1135" i="8"/>
  <c r="Q1136" i="8"/>
  <c r="R1136" i="8"/>
  <c r="Q1137" i="8"/>
  <c r="R1137" i="8"/>
  <c r="Q1138" i="8"/>
  <c r="R1138" i="8"/>
  <c r="Q1139" i="8"/>
  <c r="R1139" i="8"/>
  <c r="Q1140" i="8"/>
  <c r="R1140" i="8"/>
  <c r="Q1141" i="8"/>
  <c r="R1141" i="8"/>
  <c r="Q1142" i="8"/>
  <c r="R1142" i="8"/>
  <c r="Q1143" i="8"/>
  <c r="R1143" i="8"/>
  <c r="Q1144" i="8"/>
  <c r="R1144" i="8"/>
  <c r="Q1145" i="8"/>
  <c r="R1145" i="8"/>
  <c r="Q1146" i="8"/>
  <c r="R1146" i="8"/>
  <c r="Q1147" i="8"/>
  <c r="R1147" i="8"/>
  <c r="Q1148" i="8"/>
  <c r="R1148" i="8"/>
  <c r="Q1149" i="8"/>
  <c r="R1149" i="8"/>
  <c r="Q1150" i="8"/>
  <c r="R1150" i="8"/>
  <c r="Q1151" i="8"/>
  <c r="R1151" i="8"/>
  <c r="Q1152" i="8"/>
  <c r="R1152" i="8"/>
  <c r="Q1153" i="8"/>
  <c r="R1153" i="8"/>
  <c r="Q1154" i="8"/>
  <c r="R1154" i="8"/>
  <c r="Q1155" i="8"/>
  <c r="R1155" i="8"/>
  <c r="Q1156" i="8"/>
  <c r="R1156" i="8"/>
  <c r="Q1157" i="8"/>
  <c r="R1157" i="8"/>
  <c r="Q1158" i="8"/>
  <c r="R1158" i="8"/>
  <c r="Q1159" i="8"/>
  <c r="R1159" i="8"/>
  <c r="Q1160" i="8"/>
  <c r="R1160" i="8"/>
  <c r="Q1161" i="8"/>
  <c r="R1161" i="8"/>
  <c r="Q1162" i="8"/>
  <c r="R1162" i="8"/>
  <c r="Q1163" i="8"/>
  <c r="R1163" i="8"/>
  <c r="Q1164" i="8"/>
  <c r="R1164" i="8"/>
  <c r="Q1165" i="8"/>
  <c r="R1165" i="8"/>
  <c r="Q1166" i="8"/>
  <c r="R1166" i="8"/>
  <c r="Q1167" i="8"/>
  <c r="R1167" i="8"/>
  <c r="Q1168" i="8"/>
  <c r="R1168" i="8"/>
  <c r="Q1169" i="8"/>
  <c r="R1169" i="8"/>
  <c r="Q1170" i="8"/>
  <c r="R1170" i="8"/>
  <c r="Q1171" i="8"/>
  <c r="R1171" i="8"/>
  <c r="Q1172" i="8"/>
  <c r="R1172" i="8"/>
  <c r="Q1173" i="8"/>
  <c r="R1173" i="8"/>
  <c r="Q1174" i="8"/>
  <c r="R1174" i="8"/>
  <c r="Q1175" i="8"/>
  <c r="R1175" i="8"/>
  <c r="Q1176" i="8"/>
  <c r="R1176" i="8"/>
  <c r="Q1177" i="8"/>
  <c r="R1177" i="8"/>
  <c r="Q1178" i="8"/>
  <c r="R1178" i="8"/>
  <c r="Q1179" i="8"/>
  <c r="R1179" i="8"/>
  <c r="Q1180" i="8"/>
  <c r="R1180" i="8"/>
  <c r="Q1181" i="8"/>
  <c r="R1181" i="8"/>
  <c r="Q1182" i="8"/>
  <c r="R1182" i="8"/>
  <c r="Q1183" i="8"/>
  <c r="R1183" i="8"/>
  <c r="Q1184" i="8"/>
  <c r="R1184" i="8"/>
  <c r="Q1185" i="8"/>
  <c r="R1185" i="8"/>
  <c r="Q1186" i="8"/>
  <c r="R1186" i="8"/>
  <c r="Q1187" i="8"/>
  <c r="R1187" i="8"/>
  <c r="Q1188" i="8"/>
  <c r="R1188" i="8"/>
  <c r="Q1189" i="8"/>
  <c r="R1189" i="8"/>
  <c r="Q1190" i="8"/>
  <c r="R1190" i="8"/>
  <c r="Q1191" i="8"/>
  <c r="R1191" i="8"/>
  <c r="Q1192" i="8"/>
  <c r="R1192" i="8"/>
  <c r="Q1193" i="8"/>
  <c r="R1193" i="8"/>
  <c r="Q1194" i="8"/>
  <c r="R1194" i="8"/>
  <c r="Q1195" i="8"/>
  <c r="R1195" i="8"/>
  <c r="Q1196" i="8"/>
  <c r="R1196" i="8"/>
  <c r="Q1197" i="8"/>
  <c r="R1197" i="8"/>
  <c r="Q1198" i="8"/>
  <c r="R1198" i="8"/>
  <c r="Q1199" i="8"/>
  <c r="R1199" i="8"/>
  <c r="Q1200" i="8"/>
  <c r="R1200" i="8"/>
  <c r="Q1201" i="8"/>
  <c r="R1201" i="8"/>
  <c r="Q1202" i="8"/>
  <c r="R1202" i="8"/>
  <c r="Q1203" i="8"/>
  <c r="R1203" i="8"/>
  <c r="Q1204" i="8"/>
  <c r="R1204" i="8"/>
  <c r="Q1205" i="8"/>
  <c r="R1205" i="8"/>
  <c r="Q1206" i="8"/>
  <c r="R1206" i="8"/>
  <c r="Q1207" i="8"/>
  <c r="R1207" i="8"/>
  <c r="Q1208" i="8"/>
  <c r="R1208" i="8"/>
  <c r="Q1209" i="8"/>
  <c r="R1209" i="8"/>
  <c r="Q1210" i="8"/>
  <c r="R1210" i="8"/>
  <c r="Q1211" i="8"/>
  <c r="R1211" i="8"/>
  <c r="Q1212" i="8"/>
  <c r="R1212" i="8"/>
  <c r="Q1213" i="8"/>
  <c r="R1213" i="8"/>
  <c r="Q1214" i="8"/>
  <c r="R1214" i="8"/>
  <c r="Q1215" i="8"/>
  <c r="R1215" i="8"/>
  <c r="Q1216" i="8"/>
  <c r="R1216" i="8"/>
  <c r="Q1217" i="8"/>
  <c r="R1217" i="8"/>
  <c r="Q1218" i="8"/>
  <c r="R1218" i="8"/>
  <c r="Q1219" i="8"/>
  <c r="R1219" i="8"/>
  <c r="Q1220" i="8"/>
  <c r="R1220" i="8"/>
  <c r="Q1221" i="8"/>
  <c r="R1221" i="8"/>
  <c r="Q1222" i="8"/>
  <c r="R1222" i="8"/>
  <c r="Q1223" i="8"/>
  <c r="R1223" i="8"/>
  <c r="Q1224" i="8"/>
  <c r="R1224" i="8"/>
  <c r="Q1225" i="8"/>
  <c r="R1225" i="8"/>
  <c r="Q1226" i="8"/>
  <c r="R1226" i="8"/>
  <c r="Q1227" i="8"/>
  <c r="R1227" i="8"/>
  <c r="Q1228" i="8"/>
  <c r="R1228" i="8"/>
  <c r="Q1229" i="8"/>
  <c r="R1229" i="8"/>
  <c r="Q1230" i="8"/>
  <c r="R1230" i="8"/>
  <c r="Q1231" i="8"/>
  <c r="R1231" i="8"/>
  <c r="Q1232" i="8"/>
  <c r="R1232" i="8"/>
  <c r="Q1233" i="8"/>
  <c r="R1233" i="8"/>
  <c r="Q1234" i="8"/>
  <c r="R1234" i="8"/>
  <c r="Q1235" i="8"/>
  <c r="R1235" i="8"/>
  <c r="Q1236" i="8"/>
  <c r="R1236" i="8"/>
  <c r="Q1237" i="8"/>
  <c r="R1237" i="8"/>
  <c r="Q1238" i="8"/>
  <c r="R1238" i="8"/>
  <c r="Q1239" i="8"/>
  <c r="R1239" i="8"/>
  <c r="Q1240" i="8"/>
  <c r="R1240" i="8"/>
  <c r="Q1241" i="8"/>
  <c r="R1241" i="8"/>
  <c r="Q1242" i="8"/>
  <c r="R1242" i="8"/>
  <c r="Q1243" i="8"/>
  <c r="R1243" i="8"/>
  <c r="Q1244" i="8"/>
  <c r="R1244" i="8"/>
  <c r="Q1245" i="8"/>
  <c r="R1245" i="8"/>
  <c r="Q1246" i="8"/>
  <c r="R1246" i="8"/>
  <c r="Q1247" i="8"/>
  <c r="R1247" i="8"/>
  <c r="Q1248" i="8"/>
  <c r="R1248" i="8"/>
  <c r="Q1249" i="8"/>
  <c r="R1249" i="8"/>
  <c r="Q1250" i="8"/>
  <c r="R1250" i="8"/>
  <c r="Q1251" i="8"/>
  <c r="R1251" i="8"/>
  <c r="Q1252" i="8"/>
  <c r="R1252" i="8"/>
  <c r="Q1253" i="8"/>
  <c r="R1253" i="8"/>
  <c r="Q1254" i="8"/>
  <c r="R1254" i="8"/>
  <c r="Q1255" i="8"/>
  <c r="R1255" i="8"/>
  <c r="Q1256" i="8"/>
  <c r="R1256" i="8"/>
  <c r="Q1257" i="8"/>
  <c r="R1257" i="8"/>
  <c r="Q1258" i="8"/>
  <c r="R1258" i="8"/>
  <c r="Q1259" i="8"/>
  <c r="R1259" i="8"/>
  <c r="Q1260" i="8"/>
  <c r="R1260" i="8"/>
  <c r="Q1261" i="8"/>
  <c r="R1261" i="8"/>
  <c r="Q1262" i="8"/>
  <c r="R1262" i="8"/>
  <c r="Q1263" i="8"/>
  <c r="R1263" i="8"/>
  <c r="Q1264" i="8"/>
  <c r="R1264" i="8"/>
  <c r="Q1265" i="8"/>
  <c r="R1265" i="8"/>
  <c r="Q1266" i="8"/>
  <c r="R1266" i="8"/>
  <c r="Q1267" i="8"/>
  <c r="R1267" i="8"/>
  <c r="Q1268" i="8"/>
  <c r="R1268" i="8"/>
  <c r="Q1269" i="8"/>
  <c r="R1269" i="8"/>
  <c r="Q1270" i="8"/>
  <c r="R1270" i="8"/>
  <c r="Q1271" i="8"/>
  <c r="R1271" i="8"/>
  <c r="Q1272" i="8"/>
  <c r="R1272" i="8"/>
  <c r="Q1273" i="8"/>
  <c r="R1273" i="8"/>
  <c r="Q1274" i="8"/>
  <c r="R1274" i="8"/>
  <c r="Q1275" i="8"/>
  <c r="R1275" i="8"/>
  <c r="Q1276" i="8"/>
  <c r="R1276" i="8"/>
  <c r="Q1277" i="8"/>
  <c r="R1277" i="8"/>
  <c r="Q1278" i="8"/>
  <c r="R1278" i="8"/>
  <c r="Q1279" i="8"/>
  <c r="R1279" i="8"/>
  <c r="Q1280" i="8"/>
  <c r="R1280" i="8"/>
  <c r="Q1281" i="8"/>
  <c r="R1281" i="8"/>
  <c r="Q1282" i="8"/>
  <c r="R1282" i="8"/>
  <c r="Q1283" i="8"/>
  <c r="R1283" i="8"/>
  <c r="Q1284" i="8"/>
  <c r="R1284" i="8"/>
  <c r="Q1285" i="8"/>
  <c r="R1285" i="8"/>
  <c r="Q1286" i="8"/>
  <c r="R1286" i="8"/>
  <c r="Q1287" i="8"/>
  <c r="R1287" i="8"/>
  <c r="Q1288" i="8"/>
  <c r="R1288" i="8"/>
  <c r="Q1289" i="8"/>
  <c r="R1289" i="8"/>
  <c r="Q1290" i="8"/>
  <c r="R1290" i="8"/>
  <c r="Q1291" i="8"/>
  <c r="R1291" i="8"/>
  <c r="Q1292" i="8"/>
  <c r="R1292" i="8"/>
  <c r="Q1293" i="8"/>
  <c r="R1293" i="8"/>
  <c r="Q1294" i="8"/>
  <c r="R1294" i="8"/>
  <c r="Q1295" i="8"/>
  <c r="R1295" i="8"/>
  <c r="Q1296" i="8"/>
  <c r="R1296" i="8"/>
  <c r="Q1297" i="8"/>
  <c r="R1297" i="8"/>
  <c r="Q1298" i="8"/>
  <c r="R1298" i="8"/>
  <c r="Q1299" i="8"/>
  <c r="R1299" i="8"/>
  <c r="Q1300" i="8"/>
  <c r="R1300" i="8"/>
  <c r="Q1301" i="8"/>
  <c r="R1301" i="8"/>
  <c r="Q1302" i="8"/>
  <c r="R1302" i="8"/>
  <c r="Q1303" i="8"/>
  <c r="R1303" i="8"/>
  <c r="Q1304" i="8"/>
  <c r="R1304" i="8"/>
  <c r="Q1305" i="8"/>
  <c r="R1305" i="8"/>
  <c r="Q1306" i="8"/>
  <c r="R1306" i="8"/>
  <c r="Q1307" i="8"/>
  <c r="Q1308" i="8"/>
  <c r="R1308" i="8"/>
  <c r="Q1309" i="8"/>
  <c r="R1309" i="8"/>
  <c r="Q1310" i="8"/>
  <c r="R1310" i="8"/>
  <c r="Q1311" i="8"/>
  <c r="R1311" i="8"/>
  <c r="Q1312" i="8"/>
  <c r="R1312" i="8"/>
  <c r="Q1313" i="8"/>
  <c r="R1313" i="8"/>
  <c r="Q1314" i="8"/>
  <c r="R1314" i="8"/>
  <c r="Q1315" i="8"/>
  <c r="R1315" i="8"/>
  <c r="Q1316" i="8"/>
  <c r="R1316" i="8"/>
  <c r="Q1317" i="8"/>
  <c r="R1317" i="8"/>
  <c r="Q1318" i="8"/>
  <c r="R1318" i="8"/>
  <c r="Q1319" i="8"/>
  <c r="R1319" i="8"/>
  <c r="Q1320" i="8"/>
  <c r="R1320" i="8"/>
  <c r="Q1321" i="8"/>
  <c r="R1321" i="8"/>
  <c r="Q1322" i="8"/>
  <c r="R1322" i="8"/>
  <c r="Q1323" i="8"/>
  <c r="R1323" i="8"/>
  <c r="Q1324" i="8"/>
  <c r="R1324" i="8"/>
  <c r="Q1325" i="8"/>
  <c r="R1325" i="8"/>
  <c r="Q1326" i="8"/>
  <c r="R1326" i="8"/>
  <c r="Q1327" i="8"/>
  <c r="R1327" i="8"/>
  <c r="Q1328" i="8"/>
  <c r="R1328" i="8"/>
  <c r="Q1329" i="8"/>
  <c r="R1329" i="8"/>
  <c r="Q1330" i="8"/>
  <c r="R1330" i="8"/>
  <c r="Q1331" i="8"/>
  <c r="R1331" i="8"/>
  <c r="Q1332" i="8"/>
  <c r="R1332" i="8"/>
  <c r="Q1333" i="8"/>
  <c r="R1333" i="8"/>
  <c r="Q1334" i="8"/>
  <c r="R1334" i="8"/>
  <c r="Q1335" i="8"/>
  <c r="R1335" i="8"/>
  <c r="Q1336" i="8"/>
  <c r="R1336" i="8"/>
  <c r="Q1337" i="8"/>
  <c r="R1337" i="8"/>
  <c r="Q1338" i="8"/>
  <c r="R1338" i="8"/>
  <c r="Q1339" i="8"/>
  <c r="R1339" i="8"/>
  <c r="Q1340" i="8"/>
  <c r="R1340" i="8"/>
  <c r="Q1341" i="8"/>
  <c r="R1341" i="8"/>
  <c r="Q1342" i="8"/>
  <c r="R1342" i="8"/>
  <c r="Q1343" i="8"/>
  <c r="R1343" i="8"/>
  <c r="Q1344" i="8"/>
  <c r="R1344" i="8"/>
  <c r="Q1345" i="8"/>
  <c r="R1345" i="8"/>
  <c r="Q1346" i="8"/>
  <c r="R1346" i="8"/>
  <c r="Q1347" i="8"/>
  <c r="R1347" i="8"/>
  <c r="Q1348" i="8"/>
  <c r="R1348" i="8"/>
  <c r="Q1349" i="8"/>
  <c r="R1349" i="8"/>
  <c r="Q1350" i="8"/>
  <c r="R1350" i="8"/>
  <c r="Q1351" i="8"/>
  <c r="R1351" i="8"/>
  <c r="Q1352" i="8"/>
  <c r="R1352" i="8"/>
  <c r="Q1353" i="8"/>
  <c r="R1353" i="8"/>
  <c r="Q1354" i="8"/>
  <c r="R1354" i="8"/>
  <c r="Q1355" i="8"/>
  <c r="R1355" i="8"/>
  <c r="Q1356" i="8"/>
  <c r="R1356" i="8"/>
  <c r="Q1357" i="8"/>
  <c r="R1357" i="8"/>
  <c r="Q1358" i="8"/>
  <c r="R1358" i="8"/>
  <c r="Q1359" i="8"/>
  <c r="R1359" i="8"/>
  <c r="Q1360" i="8"/>
  <c r="R1360" i="8"/>
  <c r="Q1361" i="8"/>
  <c r="R1361" i="8"/>
  <c r="Q1362" i="8"/>
  <c r="R1362" i="8"/>
  <c r="Q1363" i="8"/>
  <c r="R1363" i="8"/>
  <c r="Q1364" i="8"/>
  <c r="R1364" i="8"/>
  <c r="Q1365" i="8"/>
  <c r="R1365" i="8"/>
  <c r="Q1366" i="8"/>
  <c r="R1366" i="8"/>
  <c r="Q1367" i="8"/>
  <c r="R1367" i="8"/>
  <c r="Q1368" i="8"/>
  <c r="R1368" i="8"/>
  <c r="Q1369" i="8"/>
  <c r="R1369" i="8"/>
  <c r="Q1370" i="8"/>
  <c r="R1370" i="8"/>
  <c r="Q1371" i="8"/>
  <c r="R1371" i="8"/>
  <c r="Q1372" i="8"/>
  <c r="R1372" i="8"/>
  <c r="Q1373" i="8"/>
  <c r="R1373" i="8"/>
  <c r="Q1374" i="8"/>
  <c r="R1374" i="8"/>
  <c r="Q1375" i="8"/>
  <c r="R1375" i="8"/>
  <c r="Q1376" i="8"/>
  <c r="R1376" i="8"/>
  <c r="Q1377" i="8"/>
  <c r="R1377" i="8"/>
  <c r="Q1378" i="8"/>
  <c r="R1378" i="8"/>
  <c r="Q1379" i="8"/>
  <c r="R1379" i="8"/>
  <c r="Q1380" i="8"/>
  <c r="R1380" i="8"/>
  <c r="Q1381" i="8"/>
  <c r="R1381" i="8"/>
  <c r="Q1382" i="8"/>
  <c r="R1382" i="8"/>
  <c r="Q1383" i="8"/>
  <c r="R1383" i="8"/>
  <c r="Q1384" i="8"/>
  <c r="R1384" i="8"/>
  <c r="Q1385" i="8"/>
  <c r="R1385" i="8"/>
  <c r="Q1386" i="8"/>
  <c r="R1386" i="8"/>
  <c r="Q1387" i="8"/>
  <c r="R1387" i="8"/>
  <c r="Q1388" i="8"/>
  <c r="R1388" i="8"/>
  <c r="Q1389" i="8"/>
  <c r="R1389" i="8"/>
  <c r="Q1390" i="8"/>
  <c r="R1390" i="8"/>
  <c r="Q1391" i="8"/>
  <c r="R1391" i="8"/>
  <c r="Q1392" i="8"/>
  <c r="R1392" i="8"/>
  <c r="Q1393" i="8"/>
  <c r="R1393" i="8"/>
  <c r="Q1394" i="8"/>
  <c r="R1394" i="8"/>
  <c r="Q1395" i="8"/>
  <c r="R1395" i="8"/>
  <c r="Q1396" i="8"/>
  <c r="R1396" i="8"/>
  <c r="Q1397" i="8"/>
  <c r="R1397" i="8"/>
  <c r="Q1398" i="8"/>
  <c r="R1398" i="8"/>
  <c r="Q1399" i="8"/>
  <c r="R1399" i="8"/>
  <c r="Q1400" i="8"/>
  <c r="R1400" i="8"/>
  <c r="Q1401" i="8"/>
  <c r="R1401" i="8"/>
  <c r="Q1402" i="8"/>
  <c r="R1402" i="8"/>
  <c r="Q1403" i="8"/>
  <c r="R1403" i="8"/>
  <c r="Q1404" i="8"/>
  <c r="R1404" i="8"/>
  <c r="Q1405" i="8"/>
  <c r="R1405" i="8"/>
  <c r="Q1406" i="8"/>
  <c r="R1406" i="8"/>
  <c r="Q1407" i="8"/>
  <c r="R1407" i="8"/>
  <c r="Q1408" i="8"/>
  <c r="R1408" i="8"/>
  <c r="Q1409" i="8"/>
  <c r="R1409" i="8"/>
  <c r="Q1410" i="8"/>
  <c r="R1410" i="8"/>
  <c r="Q1411" i="8"/>
  <c r="R1411" i="8"/>
  <c r="Q1412" i="8"/>
  <c r="R1412" i="8"/>
  <c r="Q1413" i="8"/>
  <c r="R1413" i="8"/>
  <c r="Q1414" i="8"/>
  <c r="R1414" i="8"/>
  <c r="Q1415" i="8"/>
  <c r="R1415" i="8"/>
  <c r="Q1416" i="8"/>
  <c r="R1416" i="8"/>
  <c r="Q1417" i="8"/>
  <c r="R1417" i="8"/>
  <c r="Q1418" i="8"/>
  <c r="R1418" i="8"/>
  <c r="Q1419" i="8"/>
  <c r="R1419" i="8"/>
  <c r="Q1420" i="8"/>
  <c r="R1420" i="8"/>
  <c r="Q1421" i="8"/>
  <c r="R1421" i="8"/>
  <c r="Q1422" i="8"/>
  <c r="R1422" i="8"/>
  <c r="Q1423" i="8"/>
  <c r="R1423" i="8"/>
  <c r="Q1424" i="8"/>
  <c r="R1424" i="8"/>
  <c r="Q1425" i="8"/>
  <c r="R1425" i="8"/>
  <c r="Q1426" i="8"/>
  <c r="R1426" i="8"/>
  <c r="Q1427" i="8"/>
  <c r="R1427" i="8"/>
  <c r="Q1428" i="8"/>
  <c r="R1428" i="8"/>
  <c r="Q1429" i="8"/>
  <c r="R1429" i="8"/>
  <c r="Q1430" i="8"/>
  <c r="R1430" i="8"/>
  <c r="Q1431" i="8"/>
  <c r="R1431" i="8"/>
  <c r="Q1432" i="8"/>
  <c r="R1432" i="8"/>
  <c r="Q1433" i="8"/>
  <c r="R1433" i="8"/>
  <c r="Q1434" i="8"/>
  <c r="R1434" i="8"/>
  <c r="Q1435" i="8"/>
  <c r="R1435" i="8"/>
  <c r="Q1436" i="8"/>
  <c r="R1436" i="8"/>
  <c r="Q1437" i="8"/>
  <c r="R1437" i="8"/>
  <c r="Q1438" i="8"/>
  <c r="R1438" i="8"/>
  <c r="Q1439" i="8"/>
  <c r="R1439" i="8"/>
  <c r="Q1440" i="8"/>
  <c r="R1440" i="8"/>
  <c r="Q1441" i="8"/>
  <c r="R1441" i="8"/>
  <c r="Q1442" i="8"/>
  <c r="R1442" i="8"/>
  <c r="Q1443" i="8"/>
  <c r="R1443" i="8"/>
  <c r="Q1444" i="8"/>
  <c r="R1444" i="8"/>
  <c r="Q1445" i="8"/>
  <c r="R1445" i="8"/>
  <c r="Q1446" i="8"/>
  <c r="R1446" i="8"/>
  <c r="Q1447" i="8"/>
  <c r="R1447" i="8"/>
  <c r="Q1448" i="8"/>
  <c r="R1448" i="8"/>
  <c r="Q1449" i="8"/>
  <c r="R1449" i="8"/>
  <c r="Q1450" i="8"/>
  <c r="R1450" i="8"/>
  <c r="Q1451" i="8"/>
  <c r="R1451" i="8"/>
  <c r="Q1452" i="8"/>
  <c r="R1452" i="8"/>
  <c r="Q1453" i="8"/>
  <c r="R1453" i="8"/>
  <c r="Q1454" i="8"/>
  <c r="R1454" i="8"/>
  <c r="Q1455" i="8"/>
  <c r="R1455" i="8"/>
  <c r="Q1456" i="8"/>
  <c r="R1456" i="8"/>
  <c r="Q1457" i="8"/>
  <c r="R1457" i="8"/>
  <c r="Q1458" i="8"/>
  <c r="R1458" i="8"/>
  <c r="Q1459" i="8"/>
  <c r="R1459" i="8"/>
  <c r="Q1460" i="8"/>
  <c r="R1460" i="8"/>
  <c r="Q1461" i="8"/>
  <c r="R1461" i="8"/>
  <c r="Q1462" i="8"/>
  <c r="R1462" i="8"/>
  <c r="Q1463" i="8"/>
  <c r="R1463" i="8"/>
  <c r="Q1464" i="8"/>
  <c r="R1464" i="8"/>
  <c r="Q1465" i="8"/>
  <c r="R1465" i="8"/>
  <c r="Q1466" i="8"/>
  <c r="R1466" i="8"/>
  <c r="Q1467" i="8"/>
  <c r="R1467" i="8"/>
  <c r="Q1468" i="8"/>
  <c r="R1468" i="8"/>
  <c r="Q1469" i="8"/>
  <c r="R1469" i="8"/>
  <c r="Q1470" i="8"/>
  <c r="R1470" i="8"/>
  <c r="Q1471" i="8"/>
  <c r="R1471" i="8"/>
  <c r="Q1472" i="8"/>
  <c r="R1472" i="8"/>
  <c r="Q1473" i="8"/>
  <c r="R1473" i="8"/>
  <c r="Q1474" i="8"/>
  <c r="R1474" i="8"/>
  <c r="Q1475" i="8"/>
  <c r="R1475" i="8"/>
  <c r="Q1476" i="8"/>
  <c r="R1476" i="8"/>
  <c r="Q1477" i="8"/>
  <c r="R1477" i="8"/>
  <c r="Q1478" i="8"/>
  <c r="R1478" i="8"/>
  <c r="Q1479" i="8"/>
  <c r="R1479" i="8"/>
  <c r="Q1480" i="8"/>
  <c r="R1480" i="8"/>
  <c r="Q1481" i="8"/>
  <c r="R1481" i="8"/>
  <c r="Q1482" i="8"/>
  <c r="R1482" i="8"/>
  <c r="Q1483" i="8"/>
  <c r="R1483" i="8"/>
  <c r="Q1484" i="8"/>
  <c r="R1484" i="8"/>
  <c r="Q1485" i="8"/>
  <c r="R1485" i="8"/>
  <c r="Q1486" i="8"/>
  <c r="R1486" i="8"/>
  <c r="Q1487" i="8"/>
  <c r="R1487" i="8"/>
  <c r="Q1488" i="8"/>
  <c r="R1488" i="8"/>
  <c r="Q1489" i="8"/>
  <c r="R1489" i="8"/>
  <c r="Q1490" i="8"/>
  <c r="R1490" i="8"/>
  <c r="Q1491" i="8"/>
  <c r="R1491" i="8"/>
  <c r="Q1492" i="8"/>
  <c r="R1492" i="8"/>
  <c r="Q1493" i="8"/>
  <c r="R1493" i="8"/>
  <c r="Q1494" i="8"/>
  <c r="R1494" i="8"/>
  <c r="Q1495" i="8"/>
  <c r="R1495" i="8"/>
  <c r="Q1496" i="8"/>
  <c r="R1496" i="8"/>
  <c r="Q1497" i="8"/>
  <c r="R1497" i="8"/>
  <c r="Q1498" i="8"/>
  <c r="R1498" i="8"/>
  <c r="Q1499" i="8"/>
  <c r="R1499" i="8"/>
  <c r="Q1500" i="8"/>
  <c r="R1500" i="8"/>
  <c r="Q1501" i="8"/>
  <c r="R1501" i="8"/>
  <c r="Q1502" i="8"/>
  <c r="R1502" i="8"/>
  <c r="Q1503" i="8"/>
  <c r="R1503" i="8"/>
  <c r="Q1504" i="8"/>
  <c r="R1504" i="8"/>
  <c r="Q1505" i="8"/>
  <c r="R1505" i="8"/>
  <c r="Q1506" i="8"/>
  <c r="R1506" i="8"/>
  <c r="Q1507" i="8"/>
  <c r="R1507" i="8"/>
  <c r="Q1508" i="8"/>
  <c r="R1508" i="8"/>
  <c r="Q1509" i="8"/>
  <c r="R1509" i="8"/>
  <c r="Q1510" i="8"/>
  <c r="R1510" i="8"/>
  <c r="Q1511" i="8"/>
  <c r="R1511" i="8"/>
  <c r="Q1512" i="8"/>
  <c r="R1512" i="8"/>
  <c r="Q1513" i="8"/>
  <c r="R1513" i="8"/>
  <c r="Q1514" i="8"/>
  <c r="R1514" i="8"/>
  <c r="Q1515" i="8"/>
  <c r="R1515" i="8"/>
  <c r="Q1516" i="8"/>
  <c r="R1516" i="8"/>
  <c r="Q1517" i="8"/>
  <c r="R1517" i="8"/>
  <c r="Q1518" i="8"/>
  <c r="R1518" i="8"/>
  <c r="Q1519" i="8"/>
  <c r="R1519" i="8"/>
  <c r="Q1520" i="8"/>
  <c r="R1520" i="8"/>
  <c r="Q1521" i="8"/>
  <c r="R1521" i="8"/>
  <c r="Q1522" i="8"/>
  <c r="R1522" i="8"/>
  <c r="Q1523" i="8"/>
  <c r="R1523" i="8"/>
  <c r="Q1524" i="8"/>
  <c r="R1524" i="8"/>
  <c r="Q1525" i="8"/>
  <c r="R1525" i="8"/>
  <c r="Q1526" i="8"/>
  <c r="R1526" i="8"/>
  <c r="Q1527" i="8"/>
  <c r="R1527" i="8"/>
  <c r="Q1528" i="8"/>
  <c r="R1528" i="8"/>
  <c r="Q1529" i="8"/>
  <c r="R1529" i="8"/>
  <c r="Q1530" i="8"/>
  <c r="R1530" i="8"/>
  <c r="Q1531" i="8"/>
  <c r="R1531" i="8"/>
  <c r="Q1532" i="8"/>
  <c r="R1532" i="8"/>
  <c r="Q1533" i="8"/>
  <c r="R1533" i="8"/>
  <c r="Q1534" i="8"/>
  <c r="R1534" i="8"/>
  <c r="Q1535" i="8"/>
  <c r="R1535" i="8"/>
  <c r="Q1536" i="8"/>
  <c r="R1536" i="8"/>
  <c r="Q1537" i="8"/>
  <c r="R1537" i="8"/>
  <c r="Q1538" i="8"/>
  <c r="R1538" i="8"/>
  <c r="Q1539" i="8"/>
  <c r="R1539" i="8"/>
  <c r="Q1540" i="8"/>
  <c r="R1540" i="8"/>
  <c r="Q1541" i="8"/>
  <c r="R1541" i="8"/>
  <c r="Q1542" i="8"/>
  <c r="R1542" i="8"/>
  <c r="Q1543" i="8"/>
  <c r="R1543" i="8"/>
  <c r="Q1544" i="8"/>
  <c r="R1544" i="8"/>
  <c r="Q1545" i="8"/>
  <c r="R1545" i="8"/>
  <c r="Q1546" i="8"/>
  <c r="R1546" i="8"/>
  <c r="Q1547" i="8"/>
  <c r="R1547" i="8"/>
  <c r="Q1548" i="8"/>
  <c r="R1548" i="8"/>
  <c r="Q1549" i="8"/>
  <c r="R1549" i="8"/>
  <c r="Q1550" i="8"/>
  <c r="R1550" i="8"/>
  <c r="Q1551" i="8"/>
  <c r="R1551" i="8"/>
  <c r="Q1552" i="8"/>
  <c r="R1552" i="8"/>
  <c r="Q1553" i="8"/>
  <c r="R1553" i="8"/>
  <c r="Q1554" i="8"/>
  <c r="R1554" i="8"/>
  <c r="Q1555" i="8"/>
  <c r="R1555" i="8"/>
  <c r="Q1556" i="8"/>
  <c r="R1556" i="8"/>
  <c r="Q1557" i="8"/>
  <c r="R1557" i="8"/>
  <c r="Q1558" i="8"/>
  <c r="R1558" i="8"/>
  <c r="Q1559" i="8"/>
  <c r="R1559" i="8"/>
  <c r="Q1560" i="8"/>
  <c r="R1560" i="8"/>
  <c r="Q1561" i="8"/>
  <c r="R1561" i="8"/>
  <c r="Q1562" i="8"/>
  <c r="R1562" i="8"/>
  <c r="Q1563" i="8"/>
  <c r="R1563" i="8"/>
  <c r="Q1564" i="8"/>
  <c r="R1564" i="8"/>
  <c r="Q1565" i="8"/>
  <c r="R1565" i="8"/>
  <c r="Q1566" i="8"/>
  <c r="R1566" i="8"/>
  <c r="Q1567" i="8"/>
  <c r="R1567" i="8"/>
  <c r="Q1568" i="8"/>
  <c r="R1568" i="8"/>
  <c r="Q1569" i="8"/>
  <c r="R1569" i="8"/>
  <c r="Q1570" i="8"/>
  <c r="R1570" i="8"/>
  <c r="Q1571" i="8"/>
  <c r="R1571" i="8"/>
  <c r="Q1572" i="8"/>
  <c r="R1572" i="8"/>
  <c r="Q1573" i="8"/>
  <c r="R1573" i="8"/>
  <c r="Q1574" i="8"/>
  <c r="R1574" i="8"/>
  <c r="Q1575" i="8"/>
  <c r="R1575" i="8"/>
  <c r="Q1576" i="8"/>
  <c r="R1576" i="8"/>
  <c r="Q1577" i="8"/>
  <c r="R1577" i="8"/>
  <c r="Q1578" i="8"/>
  <c r="R1578" i="8"/>
  <c r="Q1579" i="8"/>
  <c r="R1579" i="8"/>
  <c r="Q1580" i="8"/>
  <c r="R1580" i="8"/>
  <c r="Q1581" i="8"/>
  <c r="R1581" i="8"/>
  <c r="Q1582" i="8"/>
  <c r="R1582" i="8"/>
  <c r="Q1583" i="8"/>
  <c r="R1583" i="8"/>
  <c r="Q1584" i="8"/>
  <c r="R1584" i="8"/>
  <c r="Q1585" i="8"/>
  <c r="R1585" i="8"/>
  <c r="Q1586" i="8"/>
  <c r="R1586" i="8"/>
  <c r="Q1587" i="8"/>
  <c r="R1587" i="8"/>
  <c r="Q1588" i="8"/>
  <c r="R1588" i="8"/>
  <c r="Q1589" i="8"/>
  <c r="R1589" i="8"/>
  <c r="Q1590" i="8"/>
  <c r="R1590" i="8"/>
  <c r="Q1591" i="8"/>
  <c r="R1591" i="8"/>
  <c r="Q1592" i="8"/>
  <c r="R1592" i="8"/>
  <c r="Q1593" i="8"/>
  <c r="R1593" i="8"/>
  <c r="Q1594" i="8"/>
  <c r="R1594" i="8"/>
  <c r="Q1595" i="8"/>
  <c r="R1595" i="8"/>
  <c r="Q1596" i="8"/>
  <c r="R1596" i="8"/>
  <c r="Q1597" i="8"/>
  <c r="R1597" i="8"/>
  <c r="Q1598" i="8"/>
  <c r="R1598" i="8"/>
  <c r="Q1599" i="8"/>
  <c r="R1599" i="8"/>
  <c r="Q1600" i="8"/>
  <c r="R1600" i="8"/>
  <c r="Q1601" i="8"/>
  <c r="R1601" i="8"/>
  <c r="Q1602" i="8"/>
  <c r="R1602" i="8"/>
  <c r="Q1603" i="8"/>
  <c r="R1603" i="8"/>
  <c r="Q1604" i="8"/>
  <c r="R1604" i="8"/>
  <c r="Q1605" i="8"/>
  <c r="R1605" i="8"/>
  <c r="Q1606" i="8"/>
  <c r="R1606" i="8"/>
  <c r="Q1607" i="8"/>
  <c r="R1607" i="8"/>
  <c r="Q1608" i="8"/>
  <c r="R1608" i="8"/>
  <c r="Q1609" i="8"/>
  <c r="R1609" i="8"/>
  <c r="Q1610" i="8"/>
  <c r="R1610" i="8"/>
  <c r="Q1611" i="8"/>
  <c r="R1611" i="8"/>
  <c r="Q1612" i="8"/>
  <c r="R1612" i="8"/>
  <c r="Q1613" i="8"/>
  <c r="R1613" i="8"/>
  <c r="Q1614" i="8"/>
  <c r="R1614" i="8"/>
  <c r="Q1615" i="8"/>
  <c r="R1615" i="8"/>
  <c r="Q1616" i="8"/>
  <c r="R1616" i="8"/>
  <c r="Q1617" i="8"/>
  <c r="R1617" i="8"/>
  <c r="Q1618" i="8"/>
  <c r="R1618" i="8"/>
  <c r="Q1619" i="8"/>
  <c r="R1619" i="8"/>
  <c r="Q1620" i="8"/>
  <c r="R1620" i="8"/>
  <c r="Q1621" i="8"/>
  <c r="R1621" i="8"/>
  <c r="Q1622" i="8"/>
  <c r="R1622" i="8"/>
  <c r="Q1623" i="8"/>
  <c r="R1623" i="8"/>
  <c r="Q1624" i="8"/>
  <c r="R1624" i="8"/>
  <c r="Q1625" i="8"/>
  <c r="R1625" i="8"/>
  <c r="Q1626" i="8"/>
  <c r="R1626" i="8"/>
  <c r="Q1627" i="8"/>
  <c r="R1627" i="8"/>
  <c r="Q1628" i="8"/>
  <c r="R1628" i="8"/>
  <c r="Q1629" i="8"/>
  <c r="R1629" i="8"/>
  <c r="Q1630" i="8"/>
  <c r="R1630" i="8"/>
  <c r="Q1631" i="8"/>
  <c r="R1631" i="8"/>
  <c r="Q1632" i="8"/>
  <c r="R1632" i="8"/>
  <c r="Q1633" i="8"/>
  <c r="R1633" i="8"/>
  <c r="Q1634" i="8"/>
  <c r="R1634" i="8"/>
  <c r="Q1635" i="8"/>
  <c r="R1635" i="8"/>
  <c r="Q1636" i="8"/>
  <c r="R1636" i="8"/>
  <c r="Q1637" i="8"/>
  <c r="R1637" i="8"/>
  <c r="Q1638" i="8"/>
  <c r="R1638" i="8"/>
  <c r="Q1639" i="8"/>
  <c r="R1639" i="8"/>
  <c r="Q1640" i="8"/>
  <c r="R1640" i="8"/>
  <c r="Q1641" i="8"/>
  <c r="R1641" i="8"/>
  <c r="Q1642" i="8"/>
  <c r="R1642" i="8"/>
  <c r="Q1643" i="8"/>
  <c r="R1643" i="8"/>
  <c r="Q1644" i="8"/>
  <c r="R1644" i="8"/>
  <c r="Q1645" i="8"/>
  <c r="R1645" i="8"/>
  <c r="Q1646" i="8"/>
  <c r="R1646" i="8"/>
  <c r="Q1647" i="8"/>
  <c r="R1647" i="8"/>
  <c r="Q1648" i="8"/>
  <c r="R1648" i="8"/>
  <c r="Q1649" i="8"/>
  <c r="R1649" i="8"/>
  <c r="Q1650" i="8"/>
  <c r="R1650" i="8"/>
  <c r="Q1651" i="8"/>
  <c r="R1651" i="8"/>
  <c r="Q1652" i="8"/>
  <c r="R1652" i="8"/>
  <c r="Q1653" i="8"/>
  <c r="R1653" i="8"/>
  <c r="Q1654" i="8"/>
  <c r="R1654" i="8"/>
  <c r="Q1655" i="8"/>
  <c r="R1655" i="8"/>
  <c r="Q1656" i="8"/>
  <c r="R1656" i="8"/>
  <c r="Q1657" i="8"/>
  <c r="R1657" i="8"/>
  <c r="Q1658" i="8"/>
  <c r="R1658" i="8"/>
  <c r="Q1659" i="8"/>
  <c r="R1659" i="8"/>
  <c r="Q1660" i="8"/>
  <c r="R1660" i="8"/>
  <c r="Q1661" i="8"/>
  <c r="R1661" i="8"/>
  <c r="Q1662" i="8"/>
  <c r="R1662" i="8"/>
  <c r="Q1663" i="8"/>
  <c r="R1663" i="8"/>
  <c r="Q1664" i="8"/>
  <c r="R1664" i="8"/>
  <c r="Q1665" i="8"/>
  <c r="R1665" i="8"/>
  <c r="Q1666" i="8"/>
  <c r="R1666" i="8"/>
  <c r="Q1667" i="8"/>
  <c r="R1667" i="8"/>
  <c r="Q1668" i="8"/>
  <c r="R1668" i="8"/>
  <c r="Q1669" i="8"/>
  <c r="R1669" i="8"/>
  <c r="Q1670" i="8"/>
  <c r="R1670" i="8"/>
  <c r="Q1671" i="8"/>
  <c r="R1671" i="8"/>
  <c r="Q1672" i="8"/>
  <c r="R1672" i="8"/>
  <c r="Q1673" i="8"/>
  <c r="R1673" i="8"/>
  <c r="Q1674" i="8"/>
  <c r="R1674" i="8"/>
  <c r="Q1675" i="8"/>
  <c r="R1675" i="8"/>
  <c r="Q1676" i="8"/>
  <c r="R1676" i="8"/>
  <c r="Q1677" i="8"/>
  <c r="R1677" i="8"/>
  <c r="Q1678" i="8"/>
  <c r="R1678" i="8"/>
  <c r="Q1679" i="8"/>
  <c r="R1679" i="8"/>
  <c r="Q1680" i="8"/>
  <c r="R1680" i="8"/>
  <c r="Q1681" i="8"/>
  <c r="R1681" i="8"/>
  <c r="Q1682" i="8"/>
  <c r="R1682" i="8"/>
  <c r="Q1683" i="8"/>
  <c r="R1683" i="8"/>
  <c r="Q1684" i="8"/>
  <c r="R1684" i="8"/>
  <c r="Q1685" i="8"/>
  <c r="R1685" i="8"/>
  <c r="Q1686" i="8"/>
  <c r="R1686" i="8"/>
  <c r="Q1687" i="8"/>
  <c r="R1687" i="8"/>
  <c r="Q1688" i="8"/>
  <c r="R1688" i="8"/>
  <c r="Q1689" i="8"/>
  <c r="R1689" i="8"/>
  <c r="Q1690" i="8"/>
  <c r="R1690" i="8"/>
  <c r="Q1691" i="8"/>
  <c r="R1691" i="8"/>
  <c r="Q1692" i="8"/>
  <c r="R1692" i="8"/>
  <c r="Q1693" i="8"/>
  <c r="R1693" i="8"/>
  <c r="Q1694" i="8"/>
  <c r="R1694" i="8"/>
  <c r="Q1695" i="8"/>
  <c r="R1695" i="8"/>
  <c r="Q1696" i="8"/>
  <c r="R1696" i="8"/>
  <c r="Q1697" i="8"/>
  <c r="R1697" i="8"/>
  <c r="Q1698" i="8"/>
  <c r="R1698" i="8"/>
  <c r="Q1699" i="8"/>
  <c r="R1699" i="8"/>
  <c r="Q1700" i="8"/>
  <c r="R1700" i="8"/>
  <c r="Q1701" i="8"/>
  <c r="R1701" i="8"/>
  <c r="Q1702" i="8"/>
  <c r="R1702" i="8"/>
  <c r="Q1703" i="8"/>
  <c r="R1703" i="8"/>
  <c r="Q1704" i="8"/>
  <c r="R1704" i="8"/>
  <c r="Q1705" i="8"/>
  <c r="R1705" i="8"/>
  <c r="Q1706" i="8"/>
  <c r="R1706" i="8"/>
  <c r="Q1707" i="8"/>
  <c r="R1707" i="8"/>
  <c r="Q1708" i="8"/>
  <c r="R1708" i="8"/>
  <c r="Q1709" i="8"/>
  <c r="R1709" i="8"/>
  <c r="Q1710" i="8"/>
  <c r="R1710" i="8"/>
  <c r="Q1711" i="8"/>
  <c r="R1711" i="8"/>
  <c r="Q1712" i="8"/>
  <c r="R1712" i="8"/>
  <c r="Q1713" i="8"/>
  <c r="R1713" i="8"/>
  <c r="Q1714" i="8"/>
  <c r="R1714" i="8"/>
  <c r="Q1715" i="8"/>
  <c r="R1715" i="8"/>
  <c r="Q1716" i="8"/>
  <c r="R1716" i="8"/>
  <c r="Q1717" i="8"/>
  <c r="R1717" i="8"/>
  <c r="Q1718" i="8"/>
  <c r="R1718" i="8"/>
  <c r="Q1719" i="8"/>
  <c r="R1719" i="8"/>
  <c r="Q1720" i="8"/>
  <c r="R1720" i="8"/>
  <c r="Q1721" i="8"/>
  <c r="R1721" i="8"/>
  <c r="Q1722" i="8"/>
  <c r="R1722" i="8"/>
  <c r="Q1723" i="8"/>
  <c r="R1723" i="8"/>
  <c r="Q1724" i="8"/>
  <c r="R1724" i="8"/>
  <c r="Q1725" i="8"/>
  <c r="R1725" i="8"/>
  <c r="Q1726" i="8"/>
  <c r="R1726" i="8"/>
  <c r="Q1727" i="8"/>
  <c r="R1727" i="8"/>
  <c r="Q1728" i="8"/>
  <c r="R1728" i="8"/>
  <c r="Q1729" i="8"/>
  <c r="R1729" i="8"/>
  <c r="Q1730" i="8"/>
  <c r="R1730" i="8"/>
  <c r="Q1731" i="8"/>
  <c r="R1731" i="8"/>
  <c r="Q1732" i="8"/>
  <c r="R1732" i="8"/>
  <c r="Q1733" i="8"/>
  <c r="R1733" i="8"/>
  <c r="Q1734" i="8"/>
  <c r="R1734" i="8"/>
  <c r="Q1735" i="8"/>
  <c r="R1735" i="8"/>
  <c r="Q1736" i="8"/>
  <c r="R1736" i="8"/>
  <c r="Q1737" i="8"/>
  <c r="R1737" i="8"/>
  <c r="Q1738" i="8"/>
  <c r="R1738" i="8"/>
  <c r="Q1739" i="8"/>
  <c r="R1739" i="8"/>
  <c r="Q1740" i="8"/>
  <c r="R1740" i="8"/>
  <c r="Q1741" i="8"/>
  <c r="R1741" i="8"/>
  <c r="Q1742" i="8"/>
  <c r="R1742" i="8"/>
  <c r="Q1743" i="8"/>
  <c r="R1743" i="8"/>
  <c r="Q1744" i="8"/>
  <c r="R1744" i="8"/>
  <c r="Q1745" i="8"/>
  <c r="R1745" i="8"/>
  <c r="Q1746" i="8"/>
  <c r="R1746" i="8"/>
  <c r="Q1747" i="8"/>
  <c r="R1747" i="8"/>
  <c r="Q1748" i="8"/>
  <c r="R1748" i="8"/>
  <c r="Q1749" i="8"/>
  <c r="R1749" i="8"/>
  <c r="Q1750" i="8"/>
  <c r="R1750" i="8"/>
  <c r="Q1751" i="8"/>
  <c r="R1751" i="8"/>
  <c r="Q1752" i="8"/>
  <c r="R1752" i="8"/>
  <c r="Q1753" i="8"/>
  <c r="R1753" i="8"/>
  <c r="Q1754" i="8"/>
  <c r="R1754" i="8"/>
  <c r="Q1755" i="8"/>
  <c r="R1755" i="8"/>
  <c r="Q1756" i="8"/>
  <c r="R1756" i="8"/>
  <c r="Q1757" i="8"/>
  <c r="R1757" i="8"/>
  <c r="Q1758" i="8"/>
  <c r="R1758" i="8"/>
  <c r="Q1759" i="8"/>
  <c r="R1759" i="8"/>
  <c r="Q1760" i="8"/>
  <c r="R1760" i="8"/>
  <c r="Q1761" i="8"/>
  <c r="R1761" i="8"/>
  <c r="Q1762" i="8"/>
  <c r="R1762" i="8"/>
  <c r="Q1763" i="8"/>
  <c r="R1763" i="8"/>
  <c r="Q1764" i="8"/>
  <c r="R1764" i="8"/>
  <c r="Q1765" i="8"/>
  <c r="R1765" i="8"/>
  <c r="Q1766" i="8"/>
  <c r="R1766" i="8"/>
  <c r="Q1767" i="8"/>
  <c r="R1767" i="8"/>
  <c r="Q1768" i="8"/>
  <c r="R1768" i="8"/>
  <c r="Q1769" i="8"/>
  <c r="R1769" i="8"/>
  <c r="Q1770" i="8"/>
  <c r="R1770" i="8"/>
  <c r="Q1771" i="8"/>
  <c r="R1771" i="8"/>
  <c r="Q1772" i="8"/>
  <c r="R1772" i="8"/>
  <c r="Q1773" i="8"/>
  <c r="R1773" i="8"/>
  <c r="Q1774" i="8"/>
  <c r="R1774" i="8"/>
  <c r="Q1775" i="8"/>
  <c r="R1775" i="8"/>
  <c r="Q1776" i="8"/>
  <c r="R1776" i="8"/>
  <c r="Q1777" i="8"/>
  <c r="R1777" i="8"/>
  <c r="Q1778" i="8"/>
  <c r="R1778" i="8"/>
  <c r="Q1779" i="8"/>
  <c r="R1779" i="8"/>
  <c r="Q1780" i="8"/>
  <c r="R1780" i="8"/>
  <c r="Q1781" i="8"/>
  <c r="R1781" i="8"/>
  <c r="Q1782" i="8"/>
  <c r="R1782" i="8"/>
  <c r="Q1783" i="8"/>
  <c r="R1783" i="8"/>
  <c r="Q1784" i="8"/>
  <c r="R1784" i="8"/>
  <c r="Q1785" i="8"/>
  <c r="R1785" i="8"/>
  <c r="Q1786" i="8"/>
  <c r="R1786" i="8"/>
  <c r="Q1787" i="8"/>
  <c r="R1787" i="8"/>
  <c r="Q1788" i="8"/>
  <c r="R1788" i="8"/>
  <c r="Q1789" i="8"/>
  <c r="R1789" i="8"/>
  <c r="Q1790" i="8"/>
  <c r="R1790" i="8"/>
  <c r="Q1791" i="8"/>
  <c r="R1791" i="8"/>
  <c r="Q1792" i="8"/>
  <c r="R1792" i="8"/>
  <c r="Q1793" i="8"/>
  <c r="R1793" i="8"/>
  <c r="Q1794" i="8"/>
  <c r="R1794" i="8"/>
  <c r="Q1795" i="8"/>
  <c r="R1795" i="8"/>
  <c r="Q1796" i="8"/>
  <c r="R1796" i="8"/>
  <c r="Q1797" i="8"/>
  <c r="R1797" i="8"/>
  <c r="Q1798" i="8"/>
  <c r="R1798" i="8"/>
  <c r="Q1799" i="8"/>
  <c r="R1799" i="8"/>
  <c r="Q1800" i="8"/>
  <c r="R1800" i="8"/>
  <c r="Q1801" i="8"/>
  <c r="R1801" i="8"/>
  <c r="Q1802" i="8"/>
  <c r="R1802" i="8"/>
  <c r="Q1803" i="8"/>
  <c r="R1803" i="8"/>
  <c r="Q1804" i="8"/>
  <c r="R1804" i="8"/>
  <c r="Q1805" i="8"/>
  <c r="R1805" i="8"/>
  <c r="Q1806" i="8"/>
  <c r="R1806" i="8"/>
  <c r="Q1807" i="8"/>
  <c r="R1807" i="8"/>
  <c r="Q1808" i="8"/>
  <c r="R1808" i="8"/>
  <c r="Q1809" i="8"/>
  <c r="R1809" i="8"/>
  <c r="Q1810" i="8"/>
  <c r="R1810" i="8"/>
  <c r="Q1811" i="8"/>
  <c r="R1811" i="8"/>
  <c r="Q1812" i="8"/>
  <c r="R1812" i="8"/>
  <c r="Q1813" i="8"/>
  <c r="R1813" i="8"/>
  <c r="Q1814" i="8"/>
  <c r="R1814" i="8"/>
  <c r="Q1815" i="8"/>
  <c r="R1815" i="8"/>
  <c r="Q1816" i="8"/>
  <c r="R1816" i="8"/>
  <c r="Q1817" i="8"/>
  <c r="R1817" i="8"/>
  <c r="Q1818" i="8"/>
  <c r="R1818" i="8"/>
  <c r="Q1819" i="8"/>
  <c r="R1819" i="8"/>
  <c r="Q1820" i="8"/>
  <c r="R1820" i="8"/>
  <c r="Q1821" i="8"/>
  <c r="R1821" i="8"/>
  <c r="Q1822" i="8"/>
  <c r="R1822" i="8"/>
  <c r="Q1823" i="8"/>
  <c r="R1823" i="8"/>
  <c r="Q1824" i="8"/>
  <c r="R1824" i="8"/>
  <c r="Q1825" i="8"/>
  <c r="R1825" i="8"/>
  <c r="Q1826" i="8"/>
  <c r="R1826" i="8"/>
  <c r="Q1827" i="8"/>
  <c r="R1827" i="8"/>
  <c r="Q1828" i="8"/>
  <c r="R1828" i="8"/>
  <c r="Q1829" i="8"/>
  <c r="R1829" i="8"/>
  <c r="Q1830" i="8"/>
  <c r="R1830" i="8"/>
  <c r="Q1831" i="8"/>
  <c r="R1831" i="8"/>
  <c r="Q1832" i="8"/>
  <c r="R1832" i="8"/>
  <c r="Q1833" i="8"/>
  <c r="R1833" i="8"/>
  <c r="Q1834" i="8"/>
  <c r="R1834" i="8"/>
  <c r="Q1835" i="8"/>
  <c r="R1835" i="8"/>
  <c r="Q1836" i="8"/>
  <c r="R1836" i="8"/>
  <c r="Q1837" i="8"/>
  <c r="R1837" i="8"/>
  <c r="Q1838" i="8"/>
  <c r="R1838" i="8"/>
  <c r="Q1839" i="8"/>
  <c r="R1839" i="8"/>
  <c r="Q1840" i="8"/>
  <c r="R1840" i="8"/>
  <c r="Q1841" i="8"/>
  <c r="R1841" i="8"/>
  <c r="Q1842" i="8"/>
  <c r="R1842" i="8"/>
  <c r="Q1843" i="8"/>
  <c r="R1843" i="8"/>
  <c r="Q1844" i="8"/>
  <c r="R1844" i="8"/>
  <c r="Q1845" i="8"/>
  <c r="R1845" i="8"/>
  <c r="Q1846" i="8"/>
  <c r="R1846" i="8"/>
  <c r="Q1847" i="8"/>
  <c r="R1847" i="8"/>
  <c r="Q1848" i="8"/>
  <c r="R1848" i="8"/>
  <c r="Q1849" i="8"/>
  <c r="R1849" i="8"/>
  <c r="Q1850" i="8"/>
  <c r="R1850" i="8"/>
  <c r="Q1851" i="8"/>
  <c r="R1851" i="8"/>
  <c r="Q1852" i="8"/>
  <c r="R1852" i="8"/>
  <c r="Q1853" i="8"/>
  <c r="R1853" i="8"/>
  <c r="Q1854" i="8"/>
  <c r="R1854" i="8"/>
  <c r="Q1855" i="8"/>
  <c r="R1855" i="8"/>
  <c r="Q1856" i="8"/>
  <c r="R1856" i="8"/>
  <c r="Q1857" i="8"/>
  <c r="R1857" i="8"/>
  <c r="Q1858" i="8"/>
  <c r="R1858" i="8"/>
  <c r="Q1859" i="8"/>
  <c r="R1859" i="8"/>
  <c r="Q1860" i="8"/>
  <c r="R1860" i="8"/>
  <c r="Q1861" i="8"/>
  <c r="R1861" i="8"/>
  <c r="Q1862" i="8"/>
  <c r="R1862" i="8"/>
  <c r="Q1863" i="8"/>
  <c r="R1863" i="8"/>
  <c r="Q1864" i="8"/>
  <c r="R1864" i="8"/>
  <c r="Q1865" i="8"/>
  <c r="R1865" i="8"/>
  <c r="Q1866" i="8"/>
  <c r="R1866" i="8"/>
  <c r="Q1867" i="8"/>
  <c r="R1867" i="8"/>
  <c r="Q1868" i="8"/>
  <c r="R1868" i="8"/>
  <c r="Q1869" i="8"/>
  <c r="R1869" i="8"/>
  <c r="Q1870" i="8"/>
  <c r="R1870" i="8"/>
  <c r="Q1871" i="8"/>
  <c r="R1871" i="8"/>
  <c r="Q1872" i="8"/>
  <c r="R1872" i="8"/>
  <c r="Q1873" i="8"/>
  <c r="R1873" i="8"/>
  <c r="Q1874" i="8"/>
  <c r="R1874" i="8"/>
  <c r="Q1875" i="8"/>
  <c r="R1875" i="8"/>
  <c r="Q1876" i="8"/>
  <c r="R1876" i="8"/>
  <c r="Q1877" i="8"/>
  <c r="R1877" i="8"/>
  <c r="Q1878" i="8"/>
  <c r="R1878" i="8"/>
  <c r="Q1879" i="8"/>
  <c r="R1879" i="8"/>
  <c r="Q1880" i="8"/>
  <c r="R1880" i="8"/>
  <c r="Q1881" i="8"/>
  <c r="R1881" i="8"/>
  <c r="Q1882" i="8"/>
  <c r="R1882" i="8"/>
  <c r="Q1883" i="8"/>
  <c r="R1883" i="8"/>
  <c r="Q1884" i="8"/>
  <c r="R1884" i="8"/>
  <c r="Q1885" i="8"/>
  <c r="R1885" i="8"/>
  <c r="Q1886" i="8"/>
  <c r="R1886" i="8"/>
  <c r="Q1887" i="8"/>
  <c r="R1887" i="8"/>
  <c r="Q1888" i="8"/>
  <c r="R1888" i="8"/>
  <c r="Q1889" i="8"/>
  <c r="R1889" i="8"/>
  <c r="Q1890" i="8"/>
  <c r="R1890" i="8"/>
  <c r="Q1891" i="8"/>
  <c r="R1891" i="8"/>
  <c r="Q1892" i="8"/>
  <c r="R1892" i="8"/>
  <c r="Q1893" i="8"/>
  <c r="R1893" i="8"/>
  <c r="Q1894" i="8"/>
  <c r="R1894" i="8"/>
  <c r="Q1895" i="8"/>
  <c r="R1895" i="8"/>
  <c r="Q1896" i="8"/>
  <c r="R1896" i="8"/>
  <c r="Q1897" i="8"/>
  <c r="R1897" i="8"/>
  <c r="Q1898" i="8"/>
  <c r="R1898" i="8"/>
  <c r="Q1899" i="8"/>
  <c r="R1899" i="8"/>
  <c r="Q1900" i="8"/>
  <c r="R1900" i="8"/>
  <c r="Q1901" i="8"/>
  <c r="R1901" i="8"/>
  <c r="Q1902" i="8"/>
  <c r="R1902" i="8"/>
  <c r="Q1903" i="8"/>
  <c r="R1903" i="8"/>
  <c r="Q1904" i="8"/>
  <c r="R1904" i="8"/>
  <c r="Q1905" i="8"/>
  <c r="R1905" i="8"/>
  <c r="Q1906" i="8"/>
  <c r="R1906" i="8"/>
  <c r="Q1907" i="8"/>
  <c r="R1907" i="8"/>
  <c r="Q1908" i="8"/>
  <c r="R1908" i="8"/>
  <c r="Q1909" i="8"/>
  <c r="R1909" i="8"/>
  <c r="Q1910" i="8"/>
  <c r="R1910" i="8"/>
  <c r="Q1911" i="8"/>
  <c r="R1911" i="8"/>
  <c r="Q1912" i="8"/>
  <c r="R1912" i="8"/>
  <c r="Q1913" i="8"/>
  <c r="R1913" i="8"/>
  <c r="Q1914" i="8"/>
  <c r="R1914" i="8"/>
  <c r="Q1915" i="8"/>
  <c r="R1915" i="8"/>
  <c r="Q1916" i="8"/>
  <c r="R1916" i="8"/>
  <c r="Q1917" i="8"/>
  <c r="R1917" i="8"/>
  <c r="Q1918" i="8"/>
  <c r="R1918" i="8"/>
  <c r="Q1919" i="8"/>
  <c r="R1919" i="8"/>
  <c r="Q1920" i="8"/>
  <c r="R1920" i="8"/>
  <c r="Q1921" i="8"/>
  <c r="R1921" i="8"/>
  <c r="Q1922" i="8"/>
  <c r="R1922" i="8"/>
  <c r="Q1923" i="8"/>
  <c r="R1923" i="8"/>
  <c r="Q1924" i="8"/>
  <c r="R1924" i="8"/>
  <c r="Q1925" i="8"/>
  <c r="R1925" i="8"/>
  <c r="Q1926" i="8"/>
  <c r="R1926" i="8"/>
  <c r="Q1927" i="8"/>
  <c r="R1927" i="8"/>
  <c r="Q1928" i="8"/>
  <c r="R1928" i="8"/>
  <c r="Q1929" i="8"/>
  <c r="R1929" i="8"/>
  <c r="Q1930" i="8"/>
  <c r="R1930" i="8"/>
  <c r="Q1931" i="8"/>
  <c r="R1931" i="8"/>
  <c r="Q1932" i="8"/>
  <c r="R1932" i="8"/>
  <c r="Q1933" i="8"/>
  <c r="R1933" i="8"/>
  <c r="Q1934" i="8"/>
  <c r="R1934" i="8"/>
  <c r="Q1935" i="8"/>
  <c r="R1935" i="8"/>
  <c r="Q1936" i="8"/>
  <c r="R1936" i="8"/>
  <c r="Q1937" i="8"/>
  <c r="R1937" i="8"/>
  <c r="Q1938" i="8"/>
  <c r="R1938" i="8"/>
  <c r="Q1939" i="8"/>
  <c r="R1939" i="8"/>
  <c r="Q1940" i="8"/>
  <c r="R1940" i="8"/>
  <c r="Q1941" i="8"/>
  <c r="R1941" i="8"/>
  <c r="Q1942" i="8"/>
  <c r="R1942" i="8"/>
  <c r="Q1943" i="8"/>
  <c r="R1943" i="8"/>
  <c r="Q1944" i="8"/>
  <c r="R1944" i="8"/>
  <c r="Q1945" i="8"/>
  <c r="R1945" i="8"/>
  <c r="Q1946" i="8"/>
  <c r="R1946" i="8"/>
  <c r="Q1947" i="8"/>
  <c r="R1947" i="8"/>
  <c r="Q1948" i="8"/>
  <c r="R1948" i="8"/>
  <c r="Q1949" i="8"/>
  <c r="R1949" i="8"/>
  <c r="Q1950" i="8"/>
  <c r="R1950" i="8"/>
  <c r="Q1951" i="8"/>
  <c r="R1951" i="8"/>
  <c r="Q1952" i="8"/>
  <c r="R1952" i="8"/>
  <c r="Q1953" i="8"/>
  <c r="R1953" i="8"/>
  <c r="Q1954" i="8"/>
  <c r="R1954" i="8"/>
  <c r="Q1955" i="8"/>
  <c r="R1955" i="8"/>
  <c r="Q1956" i="8"/>
  <c r="R1956" i="8"/>
  <c r="Q1957" i="8"/>
  <c r="R1957" i="8"/>
  <c r="Q1958" i="8"/>
  <c r="R1958" i="8"/>
  <c r="Q1959" i="8"/>
  <c r="R1959" i="8"/>
  <c r="Q1960" i="8"/>
  <c r="R1960" i="8"/>
  <c r="Q1961" i="8"/>
  <c r="R1961" i="8"/>
  <c r="Q1962" i="8"/>
  <c r="R1962" i="8"/>
  <c r="Q1963" i="8"/>
  <c r="R1963" i="8"/>
  <c r="Q1964" i="8"/>
  <c r="R1964" i="8"/>
  <c r="Q1965" i="8"/>
  <c r="R1965" i="8"/>
  <c r="Q1966" i="8"/>
  <c r="R1966" i="8"/>
  <c r="Q1967" i="8"/>
  <c r="R1967" i="8"/>
  <c r="Q1968" i="8"/>
  <c r="R1968" i="8"/>
  <c r="Q1969" i="8"/>
  <c r="R1969" i="8"/>
  <c r="Q1970" i="8"/>
  <c r="R1970" i="8"/>
  <c r="Q1971" i="8"/>
  <c r="R1971" i="8"/>
  <c r="Q1972" i="8"/>
  <c r="R1972" i="8"/>
  <c r="Q1973" i="8"/>
  <c r="R1973" i="8"/>
  <c r="Q1974" i="8"/>
  <c r="R1974" i="8"/>
  <c r="Q1975" i="8"/>
  <c r="R1975" i="8"/>
  <c r="Q1976" i="8"/>
  <c r="R1976" i="8"/>
  <c r="Q1977" i="8"/>
  <c r="R1977" i="8"/>
  <c r="Q1978" i="8"/>
  <c r="R1978" i="8"/>
  <c r="Q1979" i="8"/>
  <c r="R1979" i="8"/>
  <c r="Q1980" i="8"/>
  <c r="R1980" i="8"/>
  <c r="Q1981" i="8"/>
  <c r="R1981" i="8"/>
  <c r="Q1982" i="8"/>
  <c r="R1982" i="8"/>
  <c r="Q1983" i="8"/>
  <c r="R1983" i="8"/>
  <c r="Q1984" i="8"/>
  <c r="R1984" i="8"/>
  <c r="Q1985" i="8"/>
  <c r="R1985" i="8"/>
  <c r="Q1986" i="8"/>
  <c r="R1986" i="8"/>
  <c r="Q1987" i="8"/>
  <c r="R1987" i="8"/>
  <c r="Q1988" i="8"/>
  <c r="R1988" i="8"/>
  <c r="Q1989" i="8"/>
  <c r="R1989" i="8"/>
  <c r="Q1990" i="8"/>
  <c r="R1990" i="8"/>
  <c r="Q1991" i="8"/>
  <c r="R1991" i="8"/>
  <c r="Q1992" i="8"/>
  <c r="R1992" i="8"/>
  <c r="Q1993" i="8"/>
  <c r="R1993" i="8"/>
  <c r="Q1994" i="8"/>
  <c r="R1994" i="8"/>
  <c r="Q1995" i="8"/>
  <c r="R1995" i="8"/>
  <c r="Q1996" i="8"/>
  <c r="R1996" i="8"/>
  <c r="Q1997" i="8"/>
  <c r="R1997" i="8"/>
  <c r="Q1998" i="8"/>
  <c r="R1998" i="8"/>
  <c r="Q1999" i="8"/>
  <c r="R1999" i="8"/>
  <c r="Q2000" i="8"/>
  <c r="R2000" i="8"/>
  <c r="Q2001" i="8"/>
  <c r="R2001" i="8"/>
  <c r="Q2002" i="8"/>
  <c r="R2002" i="8"/>
  <c r="Q2003" i="8"/>
  <c r="R2003" i="8"/>
  <c r="Q2004" i="8"/>
  <c r="R2004" i="8"/>
  <c r="Q2005" i="8"/>
  <c r="R2005" i="8"/>
  <c r="Q2006" i="8"/>
  <c r="R2006" i="8"/>
  <c r="Q2007" i="8"/>
  <c r="R2007" i="8"/>
  <c r="Q2008" i="8"/>
  <c r="R2008" i="8"/>
  <c r="Q2009" i="8"/>
  <c r="R2009" i="8"/>
  <c r="Q2010" i="8"/>
  <c r="R2010" i="8"/>
  <c r="Q2011" i="8"/>
  <c r="R2011" i="8"/>
  <c r="Q2012" i="8"/>
  <c r="R2012" i="8"/>
  <c r="Q2013" i="8"/>
  <c r="R2013" i="8"/>
  <c r="Q2014" i="8"/>
  <c r="R2014" i="8"/>
  <c r="Q2015" i="8"/>
  <c r="R2015" i="8"/>
  <c r="Q2016" i="8"/>
  <c r="R2016" i="8"/>
  <c r="Q2017" i="8"/>
  <c r="R2017" i="8"/>
  <c r="Q2018" i="8"/>
  <c r="R2018" i="8"/>
  <c r="Q2019" i="8"/>
  <c r="R2019" i="8"/>
  <c r="Q2020" i="8"/>
  <c r="R2020" i="8"/>
  <c r="Q2021" i="8"/>
  <c r="R2021" i="8"/>
  <c r="Q2022" i="8"/>
  <c r="R2022" i="8"/>
  <c r="Q2023" i="8"/>
  <c r="R2023" i="8"/>
  <c r="Q2024" i="8"/>
  <c r="R2024" i="8"/>
  <c r="Q2025" i="8"/>
  <c r="R2025" i="8"/>
  <c r="Q2026" i="8"/>
  <c r="R2026" i="8"/>
  <c r="Q2027" i="8"/>
  <c r="R2027" i="8"/>
  <c r="Q2028" i="8"/>
  <c r="R2028" i="8"/>
  <c r="Q2029" i="8"/>
  <c r="R2029" i="8"/>
  <c r="Q2030" i="8"/>
  <c r="R2030" i="8"/>
  <c r="Q2031" i="8"/>
  <c r="R2031" i="8"/>
  <c r="Q2032" i="8"/>
  <c r="R2032" i="8"/>
  <c r="Q2033" i="8"/>
  <c r="R2033" i="8"/>
  <c r="Q2034" i="8"/>
  <c r="R2034" i="8"/>
  <c r="Q2035" i="8"/>
  <c r="R2035" i="8"/>
  <c r="Q2036" i="8"/>
  <c r="R2036" i="8"/>
  <c r="Q2037" i="8"/>
  <c r="R2037" i="8"/>
  <c r="Q2038" i="8"/>
  <c r="R2038" i="8"/>
  <c r="Q2039" i="8"/>
  <c r="R2039" i="8"/>
  <c r="Q2040" i="8"/>
  <c r="R2040" i="8"/>
  <c r="Q2041" i="8"/>
  <c r="R2041" i="8"/>
  <c r="Q2042" i="8"/>
  <c r="R2042" i="8"/>
  <c r="Q2043" i="8"/>
  <c r="R2043" i="8"/>
  <c r="Q2044" i="8"/>
  <c r="R2044" i="8"/>
  <c r="Q2045" i="8"/>
  <c r="R2045" i="8"/>
  <c r="Q2046" i="8"/>
  <c r="R2046" i="8"/>
  <c r="Q2047" i="8"/>
  <c r="R2047" i="8"/>
  <c r="Q2048" i="8"/>
  <c r="R2048" i="8"/>
  <c r="Q2049" i="8"/>
  <c r="R2049" i="8"/>
  <c r="Q2050" i="8"/>
  <c r="R2050" i="8"/>
  <c r="Q2051" i="8"/>
  <c r="R2051" i="8"/>
  <c r="Q2052" i="8"/>
  <c r="R2052" i="8"/>
  <c r="Q2053" i="8"/>
  <c r="R2053" i="8"/>
  <c r="Q2054" i="8"/>
  <c r="R2054" i="8"/>
  <c r="Q2055" i="8"/>
  <c r="R2055" i="8"/>
  <c r="Q2056" i="8"/>
  <c r="R2056" i="8"/>
  <c r="Q2057" i="8"/>
  <c r="R2057" i="8"/>
  <c r="Q2058" i="8"/>
  <c r="R2058" i="8"/>
  <c r="Q2059" i="8"/>
  <c r="R2059" i="8"/>
  <c r="Q2060" i="8"/>
  <c r="R2060" i="8"/>
  <c r="Q2061" i="8"/>
  <c r="R2061" i="8"/>
  <c r="Q2062" i="8"/>
  <c r="R2062" i="8"/>
  <c r="Q2063" i="8"/>
  <c r="R2063" i="8"/>
  <c r="Q2064" i="8"/>
  <c r="R2064" i="8"/>
  <c r="Q2065" i="8"/>
  <c r="R2065" i="8"/>
  <c r="Q2066" i="8"/>
  <c r="R2066" i="8"/>
  <c r="Q2067" i="8"/>
  <c r="R2067" i="8"/>
  <c r="Q2068" i="8"/>
  <c r="R2068" i="8"/>
  <c r="Q2069" i="8"/>
  <c r="R2069" i="8"/>
  <c r="Q2070" i="8"/>
  <c r="R2070" i="8"/>
  <c r="Q2071" i="8"/>
  <c r="R2071" i="8"/>
  <c r="Q2072" i="8"/>
  <c r="R2072" i="8"/>
  <c r="Q2073" i="8"/>
  <c r="R2073" i="8"/>
  <c r="Q2074" i="8"/>
  <c r="R2074" i="8"/>
  <c r="Q2075" i="8"/>
  <c r="R2075" i="8"/>
  <c r="Q2076" i="8"/>
  <c r="R2076" i="8"/>
  <c r="Q2077" i="8"/>
  <c r="R2077" i="8"/>
  <c r="Q2078" i="8"/>
  <c r="R2078" i="8"/>
  <c r="Q2079" i="8"/>
  <c r="R2079" i="8"/>
  <c r="Q2080" i="8"/>
  <c r="R2080" i="8"/>
  <c r="Q2081" i="8"/>
  <c r="R2081" i="8"/>
  <c r="Q2082" i="8"/>
  <c r="R2082" i="8"/>
  <c r="Q2083" i="8"/>
  <c r="R2083" i="8"/>
  <c r="Q2084" i="8"/>
  <c r="R2084" i="8"/>
  <c r="Q2085" i="8"/>
  <c r="R2085" i="8"/>
  <c r="Q2086" i="8"/>
  <c r="R2086" i="8"/>
  <c r="Q2087" i="8"/>
  <c r="R2087" i="8"/>
  <c r="Q2088" i="8"/>
  <c r="R2088" i="8"/>
  <c r="Q2089" i="8"/>
  <c r="R2089" i="8"/>
  <c r="Q2090" i="8"/>
  <c r="R2090" i="8"/>
  <c r="Q2091" i="8"/>
  <c r="R2091" i="8"/>
  <c r="Q2092" i="8"/>
  <c r="R2092" i="8"/>
  <c r="Q2093" i="8"/>
  <c r="R2093" i="8"/>
  <c r="Q2094" i="8"/>
  <c r="R2094" i="8"/>
  <c r="Q2095" i="8"/>
  <c r="R2095" i="8"/>
  <c r="Q2096" i="8"/>
  <c r="R2096" i="8"/>
  <c r="Q2097" i="8"/>
  <c r="R2097" i="8"/>
  <c r="Q2098" i="8"/>
  <c r="R2098" i="8"/>
  <c r="Q2099" i="8"/>
  <c r="R2099" i="8"/>
  <c r="Q2100" i="8"/>
  <c r="R2100" i="8"/>
  <c r="Q2101" i="8"/>
  <c r="R2101" i="8"/>
  <c r="Q2102" i="8"/>
  <c r="R2102" i="8"/>
  <c r="Q2103" i="8"/>
  <c r="R2103" i="8"/>
  <c r="Q2104" i="8"/>
  <c r="R2104" i="8"/>
  <c r="Q2105" i="8"/>
  <c r="R2105" i="8"/>
  <c r="Q2106" i="8"/>
  <c r="R2106" i="8"/>
  <c r="Q2107" i="8"/>
  <c r="R2107" i="8"/>
  <c r="Q2108" i="8"/>
  <c r="R2108" i="8"/>
  <c r="Q2109" i="8"/>
  <c r="R2109" i="8"/>
  <c r="Q2110" i="8"/>
  <c r="R2110" i="8"/>
  <c r="Q2111" i="8"/>
  <c r="R2111" i="8"/>
  <c r="Q2112" i="8"/>
  <c r="R2112" i="8"/>
  <c r="Q2113" i="8"/>
  <c r="R2113" i="8"/>
  <c r="Q2114" i="8"/>
  <c r="R2114" i="8"/>
  <c r="Q2115" i="8"/>
  <c r="R2115" i="8"/>
  <c r="Q2116" i="8"/>
  <c r="R2116" i="8"/>
  <c r="Q2117" i="8"/>
  <c r="R2117" i="8"/>
  <c r="Q2118" i="8"/>
  <c r="R2118" i="8"/>
  <c r="Q2119" i="8"/>
  <c r="R2119" i="8"/>
  <c r="Q2120" i="8"/>
  <c r="R2120" i="8"/>
  <c r="Q2121" i="8"/>
  <c r="R2121" i="8"/>
  <c r="Q2122" i="8"/>
  <c r="R2122" i="8"/>
  <c r="Q2123" i="8"/>
  <c r="R2123" i="8"/>
  <c r="Q2124" i="8"/>
  <c r="R2124" i="8"/>
  <c r="Q2125" i="8"/>
  <c r="R2125" i="8"/>
  <c r="Q2126" i="8"/>
  <c r="R2126" i="8"/>
  <c r="Q2127" i="8"/>
  <c r="R2127" i="8"/>
  <c r="Q2128" i="8"/>
  <c r="R2128" i="8"/>
  <c r="Q2129" i="8"/>
  <c r="R2129" i="8"/>
  <c r="Q2130" i="8"/>
  <c r="R2130" i="8"/>
  <c r="Q2131" i="8"/>
  <c r="R2131" i="8"/>
  <c r="Q2132" i="8"/>
  <c r="R2132" i="8"/>
  <c r="Q2133" i="8"/>
  <c r="R2133" i="8"/>
  <c r="Q2134" i="8"/>
  <c r="R2134" i="8"/>
  <c r="Q2135" i="8"/>
  <c r="R2135" i="8"/>
  <c r="Q2136" i="8"/>
  <c r="R2136" i="8"/>
  <c r="Q2137" i="8"/>
  <c r="R2137" i="8"/>
  <c r="Q2138" i="8"/>
  <c r="R2138" i="8"/>
  <c r="Q2139" i="8"/>
  <c r="R2139" i="8"/>
  <c r="Q2140" i="8"/>
  <c r="R2140" i="8"/>
  <c r="Q2141" i="8"/>
  <c r="R2141" i="8"/>
  <c r="Q2142" i="8"/>
  <c r="R2142" i="8"/>
  <c r="Q2143" i="8"/>
  <c r="R2143" i="8"/>
  <c r="Q2144" i="8"/>
  <c r="R2144" i="8"/>
  <c r="Q2145" i="8"/>
  <c r="R2145" i="8"/>
  <c r="Q2146" i="8"/>
  <c r="R2146" i="8"/>
  <c r="Q2147" i="8"/>
  <c r="R2147" i="8"/>
  <c r="Q2148" i="8"/>
  <c r="R2148" i="8"/>
  <c r="Q2149" i="8"/>
  <c r="R2149" i="8"/>
  <c r="Q2150" i="8"/>
  <c r="R2150" i="8"/>
  <c r="Q2151" i="8"/>
  <c r="R2151" i="8"/>
  <c r="Q2152" i="8"/>
  <c r="R2152" i="8"/>
  <c r="Q2153" i="8"/>
  <c r="R2153" i="8"/>
  <c r="Q2154" i="8"/>
  <c r="R2154" i="8"/>
  <c r="Q2155" i="8"/>
  <c r="R2155" i="8"/>
  <c r="Q2156" i="8"/>
  <c r="R2156" i="8"/>
  <c r="Q2157" i="8"/>
  <c r="R2157" i="8"/>
  <c r="Q2158" i="8"/>
  <c r="R2158" i="8"/>
  <c r="Q2159" i="8"/>
  <c r="R2159" i="8"/>
  <c r="Q2160" i="8"/>
  <c r="R2160" i="8"/>
  <c r="Q2161" i="8"/>
  <c r="R2161" i="8"/>
  <c r="Q2162" i="8"/>
  <c r="R2162" i="8"/>
  <c r="Q2163" i="8"/>
  <c r="R2163" i="8"/>
  <c r="Q2164" i="8"/>
  <c r="R2164" i="8"/>
  <c r="Q2165" i="8"/>
  <c r="R2165" i="8"/>
  <c r="Q2166" i="8"/>
  <c r="R2166" i="8"/>
  <c r="Q2167" i="8"/>
  <c r="R2167" i="8"/>
  <c r="Q2168" i="8"/>
  <c r="R2168" i="8"/>
  <c r="Q2169" i="8"/>
  <c r="R2169" i="8"/>
  <c r="Q2170" i="8"/>
  <c r="R2170" i="8"/>
  <c r="Q2171" i="8"/>
  <c r="R2171" i="8"/>
  <c r="Q2172" i="8"/>
  <c r="R2172" i="8"/>
  <c r="Q2173" i="8"/>
  <c r="R2173" i="8"/>
  <c r="Q2174" i="8"/>
  <c r="R2174" i="8"/>
  <c r="Q2175" i="8"/>
  <c r="R2175" i="8"/>
  <c r="Q2176" i="8"/>
  <c r="R2176" i="8"/>
  <c r="Q2177" i="8"/>
  <c r="R2177" i="8"/>
  <c r="Q2178" i="8"/>
  <c r="R2178" i="8"/>
  <c r="Q2179" i="8"/>
  <c r="R2179" i="8"/>
  <c r="Q2180" i="8"/>
  <c r="R2180" i="8"/>
  <c r="Q2181" i="8"/>
  <c r="R2181" i="8"/>
  <c r="Q2182" i="8"/>
  <c r="R2182" i="8"/>
  <c r="Q2183" i="8"/>
  <c r="R2183" i="8"/>
  <c r="Q2184" i="8"/>
  <c r="R2184" i="8"/>
  <c r="Q2185" i="8"/>
  <c r="R2185" i="8"/>
  <c r="Q2186" i="8"/>
  <c r="R2186" i="8"/>
  <c r="Q2187" i="8"/>
  <c r="R2187" i="8"/>
  <c r="Q2188" i="8"/>
  <c r="R2188" i="8"/>
  <c r="Q2189" i="8"/>
  <c r="R2189" i="8"/>
  <c r="Q2190" i="8"/>
  <c r="R2190" i="8"/>
  <c r="Q2191" i="8"/>
  <c r="R2191" i="8"/>
  <c r="Q2192" i="8"/>
  <c r="R2192" i="8"/>
  <c r="Q2193" i="8"/>
  <c r="R2193" i="8"/>
  <c r="Q2194" i="8"/>
  <c r="R2194" i="8"/>
  <c r="Q2195" i="8"/>
  <c r="R2195" i="8"/>
  <c r="Q2196" i="8"/>
  <c r="R2196" i="8"/>
  <c r="Q2197" i="8"/>
  <c r="R2197" i="8"/>
  <c r="Q2198" i="8"/>
  <c r="R2198" i="8"/>
  <c r="Q2199" i="8"/>
  <c r="R2199" i="8"/>
  <c r="Q2200" i="8"/>
  <c r="R2200" i="8"/>
  <c r="Q2201" i="8"/>
  <c r="R2201" i="8"/>
  <c r="Q2202" i="8"/>
  <c r="R2202" i="8"/>
  <c r="Q2203" i="8"/>
  <c r="R2203" i="8"/>
  <c r="Q2204" i="8"/>
  <c r="R2204" i="8"/>
  <c r="Q2205" i="8"/>
  <c r="R2205" i="8"/>
  <c r="Q2206" i="8"/>
  <c r="R2206" i="8"/>
  <c r="Q2207" i="8"/>
  <c r="R2207" i="8"/>
  <c r="Q2208" i="8"/>
  <c r="R2208" i="8"/>
  <c r="Q2209" i="8"/>
  <c r="R2209" i="8"/>
  <c r="Q2210" i="8"/>
  <c r="R2210" i="8"/>
  <c r="Q2211" i="8"/>
  <c r="R2211" i="8"/>
  <c r="Q2212" i="8"/>
  <c r="R2212" i="8"/>
  <c r="Q2213" i="8"/>
  <c r="R2213" i="8"/>
  <c r="Q2214" i="8"/>
  <c r="R2214" i="8"/>
  <c r="Q2215" i="8"/>
  <c r="R2215" i="8"/>
  <c r="Q2216" i="8"/>
  <c r="R2216" i="8"/>
  <c r="Q2217" i="8"/>
  <c r="R2217" i="8"/>
  <c r="Q2218" i="8"/>
  <c r="R2218" i="8"/>
  <c r="Q2219" i="8"/>
  <c r="R2219" i="8"/>
  <c r="Q2220" i="8"/>
  <c r="R2220" i="8"/>
  <c r="Q2221" i="8"/>
  <c r="R2221" i="8"/>
  <c r="Q2222" i="8"/>
  <c r="R2222" i="8"/>
  <c r="Q2223" i="8"/>
  <c r="R2223" i="8"/>
  <c r="Q2224" i="8"/>
  <c r="R2224" i="8"/>
  <c r="Q2225" i="8"/>
  <c r="R2225" i="8"/>
  <c r="Q2226" i="8"/>
  <c r="R2226" i="8"/>
  <c r="Q2227" i="8"/>
  <c r="R2227" i="8"/>
  <c r="Q2228" i="8"/>
  <c r="R2228" i="8"/>
  <c r="Q2229" i="8"/>
  <c r="R2229" i="8"/>
  <c r="Q2230" i="8"/>
  <c r="R2230" i="8"/>
  <c r="Q2231" i="8"/>
  <c r="R2231" i="8"/>
  <c r="Q2232" i="8"/>
  <c r="R2232" i="8"/>
  <c r="Q2233" i="8"/>
  <c r="R2233" i="8"/>
  <c r="Q2234" i="8"/>
  <c r="R2234" i="8"/>
  <c r="Q2235" i="8"/>
  <c r="R2235" i="8"/>
  <c r="Q2236" i="8"/>
  <c r="R2236" i="8"/>
  <c r="Q2237" i="8"/>
  <c r="R2237" i="8"/>
  <c r="Q2238" i="8"/>
  <c r="R2238" i="8"/>
  <c r="Q2239" i="8"/>
  <c r="R2239" i="8"/>
  <c r="Q2240" i="8"/>
  <c r="R2240" i="8"/>
  <c r="Q2241" i="8"/>
  <c r="R2241" i="8"/>
  <c r="Q2242" i="8"/>
  <c r="R2242" i="8"/>
  <c r="Q2243" i="8"/>
  <c r="R2243" i="8"/>
  <c r="Q2244" i="8"/>
  <c r="R2244" i="8"/>
  <c r="Q2245" i="8"/>
  <c r="R2245" i="8"/>
  <c r="Q2246" i="8"/>
  <c r="R2246" i="8"/>
  <c r="Q2247" i="8"/>
  <c r="R2247" i="8"/>
  <c r="Q2248" i="8"/>
  <c r="R2248" i="8"/>
  <c r="Q2249" i="8"/>
  <c r="R2249" i="8"/>
  <c r="Q2250" i="8"/>
  <c r="R2250" i="8"/>
  <c r="Q2251" i="8"/>
  <c r="R2251" i="8"/>
  <c r="Q2252" i="8"/>
  <c r="R2252" i="8"/>
  <c r="Q2253" i="8"/>
  <c r="R2253" i="8"/>
  <c r="Q2254" i="8"/>
  <c r="Q2255" i="8"/>
  <c r="Q2256" i="8"/>
  <c r="R2256" i="8"/>
  <c r="Q2257" i="8"/>
  <c r="R2257" i="8"/>
  <c r="Q2258" i="8"/>
  <c r="R2258" i="8"/>
  <c r="Q2259" i="8"/>
  <c r="Q2260" i="8"/>
  <c r="Q2261" i="8"/>
  <c r="R2261" i="8"/>
  <c r="Q2262" i="8"/>
  <c r="Q2263" i="8"/>
  <c r="R2263" i="8"/>
  <c r="Q2264" i="8"/>
  <c r="R2264" i="8"/>
  <c r="Q2265" i="8"/>
  <c r="R2265" i="8"/>
  <c r="Q2266" i="8"/>
  <c r="R2266" i="8"/>
  <c r="Q2267" i="8"/>
  <c r="R2267" i="8"/>
  <c r="Q2268" i="8"/>
  <c r="R2268" i="8"/>
  <c r="Q2269" i="8"/>
  <c r="R2269" i="8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F44" i="10"/>
  <c r="F48" i="10"/>
  <c r="M1954" i="8"/>
  <c r="M1955" i="8" s="1"/>
  <c r="M1956" i="8" s="1"/>
  <c r="E43" i="10"/>
  <c r="F43" i="10"/>
  <c r="H47" i="10"/>
  <c r="H39" i="10"/>
  <c r="F1307" i="8"/>
  <c r="K1307" i="8" s="1"/>
  <c r="H55" i="10"/>
  <c r="H54" i="10"/>
  <c r="F804" i="8"/>
  <c r="K804" i="8" s="1"/>
  <c r="S804" i="8" s="1"/>
  <c r="F726" i="8"/>
  <c r="K726" i="8" s="1"/>
  <c r="S726" i="8" s="1"/>
  <c r="N697" i="8"/>
  <c r="N678" i="8"/>
  <c r="N634" i="8"/>
  <c r="N651" i="8"/>
  <c r="K7" i="10"/>
  <c r="F608" i="8"/>
  <c r="K608" i="8" s="1"/>
  <c r="S608" i="8" s="1"/>
  <c r="F604" i="8"/>
  <c r="K604" i="8" s="1"/>
  <c r="S604" i="8" s="1"/>
  <c r="B3" i="13" a="1"/>
  <c r="F597" i="8"/>
  <c r="K597" i="8" s="1"/>
  <c r="S597" i="8" s="1"/>
  <c r="F497" i="8"/>
  <c r="K497" i="8" s="1"/>
  <c r="S497" i="8" s="1"/>
  <c r="M299" i="8"/>
  <c r="F479" i="8"/>
  <c r="K479" i="8" s="1"/>
  <c r="S479" i="8" s="1"/>
  <c r="F478" i="8"/>
  <c r="K478" i="8" s="1"/>
  <c r="S478" i="8" s="1"/>
  <c r="G474" i="8"/>
  <c r="K474" i="8" s="1"/>
  <c r="S474" i="8" s="1"/>
  <c r="G473" i="8"/>
  <c r="F474" i="8"/>
  <c r="F473" i="8"/>
  <c r="K473" i="8" s="1"/>
  <c r="S473" i="8" s="1"/>
  <c r="F475" i="8"/>
  <c r="F431" i="8"/>
  <c r="K431" i="8" s="1"/>
  <c r="S431" i="8" s="1"/>
  <c r="G420" i="8"/>
  <c r="F420" i="8"/>
  <c r="K420" i="8" s="1"/>
  <c r="S420" i="8" s="1"/>
  <c r="G421" i="8"/>
  <c r="K421" i="8" s="1"/>
  <c r="S421" i="8" s="1"/>
  <c r="F421" i="8"/>
  <c r="F394" i="8"/>
  <c r="K394" i="8" s="1"/>
  <c r="S394" i="8" s="1"/>
  <c r="F368" i="8"/>
  <c r="K368" i="8" s="1"/>
  <c r="S368" i="8" s="1"/>
  <c r="F363" i="8"/>
  <c r="K363" i="8" s="1"/>
  <c r="S363" i="8" s="1"/>
  <c r="D59" i="10"/>
  <c r="D60" i="10"/>
  <c r="D58" i="10"/>
  <c r="D61" i="10"/>
  <c r="D62" i="10"/>
  <c r="D63" i="10"/>
  <c r="D64" i="10"/>
  <c r="D65" i="10"/>
  <c r="D66" i="10"/>
  <c r="D67" i="10"/>
  <c r="G332" i="8"/>
  <c r="K332" i="8" s="1"/>
  <c r="S332" i="8" s="1"/>
  <c r="F332" i="8"/>
  <c r="G243" i="8"/>
  <c r="K243" i="8" s="1"/>
  <c r="S243" i="8" s="1"/>
  <c r="D4" i="10"/>
  <c r="D9" i="10"/>
  <c r="F353" i="8"/>
  <c r="K353" i="8" s="1"/>
  <c r="R353" i="8" s="1"/>
  <c r="F342" i="8"/>
  <c r="K342" i="8" s="1"/>
  <c r="S342" i="8" s="1"/>
  <c r="G331" i="8"/>
  <c r="F331" i="8"/>
  <c r="F320" i="8"/>
  <c r="K320" i="8" s="1"/>
  <c r="S320" i="8" s="1"/>
  <c r="F317" i="8"/>
  <c r="K317" i="8" s="1"/>
  <c r="S317" i="8" s="1"/>
  <c r="F306" i="8"/>
  <c r="K306" i="8" s="1"/>
  <c r="S306" i="8" s="1"/>
  <c r="F303" i="8"/>
  <c r="K303" i="8" s="1"/>
  <c r="S303" i="8" s="1"/>
  <c r="F279" i="8"/>
  <c r="K279" i="8" s="1"/>
  <c r="S279" i="8" s="1"/>
  <c r="G277" i="8"/>
  <c r="K277" i="8" s="1"/>
  <c r="S277" i="8" s="1"/>
  <c r="G278" i="8"/>
  <c r="F277" i="8"/>
  <c r="F278" i="8"/>
  <c r="K278" i="8" s="1"/>
  <c r="S278" i="8" s="1"/>
  <c r="G242" i="8"/>
  <c r="F234" i="8"/>
  <c r="K234" i="8" s="1"/>
  <c r="S234" i="8" s="1"/>
  <c r="F203" i="8"/>
  <c r="K203" i="8" s="1"/>
  <c r="S203" i="8" s="1"/>
  <c r="F215" i="8"/>
  <c r="K215" i="8" s="1"/>
  <c r="S215" i="8" s="1"/>
  <c r="F195" i="8"/>
  <c r="K195" i="8" s="1"/>
  <c r="S195" i="8" s="1"/>
  <c r="F180" i="8"/>
  <c r="K180" i="8" s="1"/>
  <c r="S180" i="8" s="1"/>
  <c r="F183" i="8"/>
  <c r="K183" i="8" s="1"/>
  <c r="F184" i="8"/>
  <c r="K184" i="8" s="1"/>
  <c r="S184" i="8" s="1"/>
  <c r="F193" i="8"/>
  <c r="K193" i="8" s="1"/>
  <c r="S193" i="8" s="1"/>
  <c r="F161" i="8"/>
  <c r="K161" i="8" s="1"/>
  <c r="R161" i="8" s="1"/>
  <c r="F177" i="8"/>
  <c r="K177" i="8" s="1"/>
  <c r="R177" i="8" s="1"/>
  <c r="F155" i="8"/>
  <c r="K155" i="8" s="1"/>
  <c r="H727" i="2"/>
  <c r="H723" i="2"/>
  <c r="H835" i="2"/>
  <c r="H836" i="2"/>
  <c r="H837" i="2"/>
  <c r="H838" i="2"/>
  <c r="H839" i="2"/>
  <c r="H840" i="2"/>
  <c r="H841" i="2"/>
  <c r="H842" i="2"/>
  <c r="H843" i="2"/>
  <c r="H844" i="2"/>
  <c r="H845" i="2"/>
  <c r="H847" i="2"/>
  <c r="H848" i="2"/>
  <c r="H849" i="2"/>
  <c r="H850" i="2"/>
  <c r="H851" i="2"/>
  <c r="H852" i="2"/>
  <c r="H853" i="2"/>
  <c r="H854" i="2"/>
  <c r="H855" i="2"/>
  <c r="H856" i="2"/>
  <c r="H857" i="2"/>
  <c r="H859" i="2"/>
  <c r="H860" i="2"/>
  <c r="H861" i="2"/>
  <c r="H862" i="2"/>
  <c r="H863" i="2"/>
  <c r="H864" i="2"/>
  <c r="H865" i="2"/>
  <c r="H866" i="2"/>
  <c r="H867" i="2"/>
  <c r="H868" i="2"/>
  <c r="H869" i="2"/>
  <c r="H871" i="2"/>
  <c r="H872" i="2"/>
  <c r="H873" i="2"/>
  <c r="H874" i="2"/>
  <c r="H875" i="2"/>
  <c r="H876" i="2"/>
  <c r="H877" i="2"/>
  <c r="H878" i="2"/>
  <c r="H879" i="2"/>
  <c r="H880" i="2"/>
  <c r="H881" i="2"/>
  <c r="H883" i="2"/>
  <c r="H884" i="2"/>
  <c r="H885" i="2"/>
  <c r="H886" i="2"/>
  <c r="H887" i="2"/>
  <c r="H888" i="2"/>
  <c r="H889" i="2"/>
  <c r="H890" i="2"/>
  <c r="H891" i="2"/>
  <c r="H892" i="2"/>
  <c r="H893" i="2"/>
  <c r="H895" i="2"/>
  <c r="H896" i="2"/>
  <c r="H897" i="2"/>
  <c r="H898" i="2"/>
  <c r="H899" i="2"/>
  <c r="H900" i="2"/>
  <c r="H901" i="2"/>
  <c r="H902" i="2"/>
  <c r="H903" i="2"/>
  <c r="H904" i="2"/>
  <c r="H905" i="2"/>
  <c r="H907" i="2"/>
  <c r="H908" i="2"/>
  <c r="H909" i="2"/>
  <c r="H910" i="2"/>
  <c r="H911" i="2"/>
  <c r="H912" i="2"/>
  <c r="H913" i="2"/>
  <c r="H914" i="2"/>
  <c r="H915" i="2"/>
  <c r="H916" i="2"/>
  <c r="H917" i="2"/>
  <c r="H919" i="2"/>
  <c r="H920" i="2"/>
  <c r="H921" i="2"/>
  <c r="H922" i="2"/>
  <c r="H923" i="2"/>
  <c r="H924" i="2"/>
  <c r="H925" i="2"/>
  <c r="H926" i="2"/>
  <c r="H927" i="2"/>
  <c r="H928" i="2"/>
  <c r="H929" i="2"/>
  <c r="H931" i="2"/>
  <c r="H932" i="2"/>
  <c r="H933" i="2"/>
  <c r="H934" i="2"/>
  <c r="H935" i="2"/>
  <c r="H936" i="2"/>
  <c r="H937" i="2"/>
  <c r="H938" i="2"/>
  <c r="H939" i="2"/>
  <c r="H940" i="2"/>
  <c r="H941" i="2"/>
  <c r="H943" i="2"/>
  <c r="H944" i="2"/>
  <c r="H945" i="2"/>
  <c r="H946" i="2"/>
  <c r="H947" i="2"/>
  <c r="H948" i="2"/>
  <c r="H949" i="2"/>
  <c r="H950" i="2"/>
  <c r="H951" i="2"/>
  <c r="H952" i="2"/>
  <c r="H953" i="2"/>
  <c r="H955" i="2"/>
  <c r="H956" i="2"/>
  <c r="H957" i="2"/>
  <c r="H958" i="2"/>
  <c r="H959" i="2"/>
  <c r="H960" i="2"/>
  <c r="H961" i="2"/>
  <c r="H962" i="2"/>
  <c r="H963" i="2"/>
  <c r="H964" i="2"/>
  <c r="H965" i="2"/>
  <c r="H967" i="2"/>
  <c r="H968" i="2"/>
  <c r="H969" i="2"/>
  <c r="H970" i="2"/>
  <c r="H971" i="2"/>
  <c r="H972" i="2"/>
  <c r="H973" i="2"/>
  <c r="H974" i="2"/>
  <c r="H975" i="2"/>
  <c r="H976" i="2"/>
  <c r="H977" i="2"/>
  <c r="H979" i="2"/>
  <c r="H980" i="2"/>
  <c r="H981" i="2"/>
  <c r="H982" i="2"/>
  <c r="H983" i="2"/>
  <c r="H984" i="2"/>
  <c r="H985" i="2"/>
  <c r="H986" i="2"/>
  <c r="H987" i="2"/>
  <c r="H988" i="2"/>
  <c r="H989" i="2"/>
  <c r="H991" i="2"/>
  <c r="H992" i="2"/>
  <c r="H993" i="2"/>
  <c r="H994" i="2"/>
  <c r="H995" i="2"/>
  <c r="H996" i="2"/>
  <c r="H997" i="2"/>
  <c r="H998" i="2"/>
  <c r="H999" i="2"/>
  <c r="H1000" i="2"/>
  <c r="H1001" i="2"/>
  <c r="H1003" i="2"/>
  <c r="H1004" i="2"/>
  <c r="H1005" i="2"/>
  <c r="H1006" i="2"/>
  <c r="H1007" i="2"/>
  <c r="H1008" i="2"/>
  <c r="H1009" i="2"/>
  <c r="H1010" i="2"/>
  <c r="H1011" i="2"/>
  <c r="H1012" i="2"/>
  <c r="H1013" i="2"/>
  <c r="H1015" i="2"/>
  <c r="H1016" i="2"/>
  <c r="H1017" i="2"/>
  <c r="H1018" i="2"/>
  <c r="H1019" i="2"/>
  <c r="H1020" i="2"/>
  <c r="H1021" i="2"/>
  <c r="H1022" i="2"/>
  <c r="H1023" i="2"/>
  <c r="H1024" i="2"/>
  <c r="H1025" i="2"/>
  <c r="H811" i="2"/>
  <c r="H812" i="2"/>
  <c r="H813" i="2"/>
  <c r="H814" i="2"/>
  <c r="H815" i="2"/>
  <c r="H816" i="2"/>
  <c r="H817" i="2"/>
  <c r="H818" i="2"/>
  <c r="H819" i="2"/>
  <c r="H820" i="2"/>
  <c r="H821" i="2"/>
  <c r="H823" i="2"/>
  <c r="H824" i="2"/>
  <c r="H825" i="2"/>
  <c r="H826" i="2"/>
  <c r="H827" i="2"/>
  <c r="H828" i="2"/>
  <c r="H829" i="2"/>
  <c r="H830" i="2"/>
  <c r="H831" i="2"/>
  <c r="H832" i="2"/>
  <c r="H833" i="2"/>
  <c r="H695" i="2"/>
  <c r="H676" i="2"/>
  <c r="F117" i="8"/>
  <c r="K117" i="8" s="1"/>
  <c r="R117" i="8" s="1"/>
  <c r="U4" i="6"/>
  <c r="U3" i="6"/>
  <c r="H694" i="2"/>
  <c r="H697" i="2"/>
  <c r="H699" i="2"/>
  <c r="H700" i="2"/>
  <c r="H702" i="2"/>
  <c r="H703" i="2"/>
  <c r="H705" i="2"/>
  <c r="H707" i="2"/>
  <c r="H708" i="2"/>
  <c r="H709" i="2"/>
  <c r="H710" i="2"/>
  <c r="H712" i="2"/>
  <c r="H714" i="2"/>
  <c r="H716" i="2"/>
  <c r="H718" i="2"/>
  <c r="H719" i="2"/>
  <c r="H721" i="2"/>
  <c r="H722" i="2"/>
  <c r="H725" i="2"/>
  <c r="H726" i="2"/>
  <c r="H729" i="2"/>
  <c r="H730" i="2"/>
  <c r="H732" i="2"/>
  <c r="H734" i="2"/>
  <c r="H735" i="2"/>
  <c r="H737" i="2"/>
  <c r="H739" i="2"/>
  <c r="H740" i="2"/>
  <c r="H741" i="2"/>
  <c r="H742" i="2"/>
  <c r="H743" i="2"/>
  <c r="H744" i="2"/>
  <c r="H745" i="2"/>
  <c r="H746" i="2"/>
  <c r="H747" i="2"/>
  <c r="H748" i="2"/>
  <c r="H749" i="2"/>
  <c r="H751" i="2"/>
  <c r="H752" i="2"/>
  <c r="H753" i="2"/>
  <c r="H754" i="2"/>
  <c r="H755" i="2"/>
  <c r="H756" i="2"/>
  <c r="H757" i="2"/>
  <c r="H758" i="2"/>
  <c r="H759" i="2"/>
  <c r="H760" i="2"/>
  <c r="H761" i="2"/>
  <c r="H763" i="2"/>
  <c r="H764" i="2"/>
  <c r="H765" i="2"/>
  <c r="H766" i="2"/>
  <c r="H767" i="2"/>
  <c r="H768" i="2"/>
  <c r="H769" i="2"/>
  <c r="H770" i="2"/>
  <c r="H771" i="2"/>
  <c r="H772" i="2"/>
  <c r="H773" i="2"/>
  <c r="H775" i="2"/>
  <c r="H776" i="2"/>
  <c r="H777" i="2"/>
  <c r="H778" i="2"/>
  <c r="H779" i="2"/>
  <c r="H780" i="2"/>
  <c r="H781" i="2"/>
  <c r="H782" i="2"/>
  <c r="H783" i="2"/>
  <c r="H784" i="2"/>
  <c r="H785" i="2"/>
  <c r="H787" i="2"/>
  <c r="H788" i="2"/>
  <c r="H789" i="2"/>
  <c r="H790" i="2"/>
  <c r="H791" i="2"/>
  <c r="H792" i="2"/>
  <c r="H793" i="2"/>
  <c r="H794" i="2"/>
  <c r="H795" i="2"/>
  <c r="H796" i="2"/>
  <c r="H797" i="2"/>
  <c r="H799" i="2"/>
  <c r="H800" i="2"/>
  <c r="H801" i="2"/>
  <c r="H802" i="2"/>
  <c r="H803" i="2"/>
  <c r="H804" i="2"/>
  <c r="H805" i="2"/>
  <c r="H806" i="2"/>
  <c r="H807" i="2"/>
  <c r="H808" i="2"/>
  <c r="H809" i="2"/>
  <c r="H630" i="2"/>
  <c r="H631" i="2"/>
  <c r="H632" i="2"/>
  <c r="H633" i="2"/>
  <c r="H634" i="2"/>
  <c r="H636" i="2"/>
  <c r="H637" i="2"/>
  <c r="H639" i="2"/>
  <c r="H640" i="2"/>
  <c r="H641" i="2"/>
  <c r="H643" i="2"/>
  <c r="H644" i="2"/>
  <c r="H645" i="2"/>
  <c r="H646" i="2"/>
  <c r="H648" i="2"/>
  <c r="H649" i="2"/>
  <c r="H651" i="2"/>
  <c r="H652" i="2"/>
  <c r="H654" i="2"/>
  <c r="H655" i="2"/>
  <c r="H657" i="2"/>
  <c r="H659" i="2"/>
  <c r="H660" i="2"/>
  <c r="H661" i="2"/>
  <c r="H663" i="2"/>
  <c r="H664" i="2"/>
  <c r="H666" i="2"/>
  <c r="H667" i="2"/>
  <c r="H669" i="2"/>
  <c r="H670" i="2"/>
  <c r="H672" i="2"/>
  <c r="H673" i="2"/>
  <c r="H675" i="2"/>
  <c r="H678" i="2"/>
  <c r="H679" i="2"/>
  <c r="H681" i="2"/>
  <c r="H682" i="2"/>
  <c r="H684" i="2"/>
  <c r="H686" i="2"/>
  <c r="H687" i="2"/>
  <c r="H689" i="2"/>
  <c r="H691" i="2"/>
  <c r="H692" i="2"/>
  <c r="U35" i="2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2" i="6"/>
  <c r="M3" i="6"/>
  <c r="Q4" i="6" s="1"/>
  <c r="W54" i="2"/>
  <c r="V55" i="2" s="1"/>
  <c r="W55" i="2"/>
  <c r="V56" i="2" s="1"/>
  <c r="W56" i="2"/>
  <c r="V57" i="2" s="1"/>
  <c r="O5" i="2"/>
  <c r="P5" i="2" s="1"/>
  <c r="Q5" i="2" s="1"/>
  <c r="O10" i="2"/>
  <c r="P10" i="2" s="1"/>
  <c r="Q10" i="2" s="1"/>
  <c r="O12" i="2"/>
  <c r="P12" i="2" s="1"/>
  <c r="Q12" i="2" s="1"/>
  <c r="O18" i="2"/>
  <c r="P18" i="2" s="1"/>
  <c r="Q18" i="2" s="1"/>
  <c r="O20" i="2"/>
  <c r="P20" i="2" s="1"/>
  <c r="Q20" i="2" s="1"/>
  <c r="O25" i="2"/>
  <c r="P25" i="2" s="1"/>
  <c r="Q25" i="2" s="1"/>
  <c r="O29" i="2"/>
  <c r="P29" i="2" s="1"/>
  <c r="Q29" i="2" s="1"/>
  <c r="O33" i="2"/>
  <c r="P33" i="2" s="1"/>
  <c r="Q33" i="2" s="1"/>
  <c r="O38" i="2"/>
  <c r="P38" i="2" s="1"/>
  <c r="Q38" i="2" s="1"/>
  <c r="O43" i="2"/>
  <c r="P43" i="2" s="1"/>
  <c r="Q43" i="2" s="1"/>
  <c r="O47" i="2"/>
  <c r="P47" i="2" s="1"/>
  <c r="Q47" i="2" s="1"/>
  <c r="O49" i="2"/>
  <c r="P49" i="2" s="1"/>
  <c r="Q49" i="2" s="1"/>
  <c r="O51" i="2"/>
  <c r="P51" i="2" s="1"/>
  <c r="Q51" i="2" s="1"/>
  <c r="O56" i="2"/>
  <c r="P56" i="2" s="1"/>
  <c r="Q56" i="2" s="1"/>
  <c r="O61" i="2"/>
  <c r="P61" i="2" s="1"/>
  <c r="Q61" i="2" s="1"/>
  <c r="O64" i="2"/>
  <c r="P64" i="2" s="1"/>
  <c r="Q64" i="2" s="1"/>
  <c r="O69" i="2"/>
  <c r="P69" i="2" s="1"/>
  <c r="Q69" i="2" s="1"/>
  <c r="O71" i="2"/>
  <c r="P71" i="2" s="1"/>
  <c r="Q71" i="2" s="1"/>
  <c r="O76" i="2"/>
  <c r="P76" i="2" s="1"/>
  <c r="Q76" i="2" s="1"/>
  <c r="O79" i="2"/>
  <c r="P79" i="2" s="1"/>
  <c r="Q79" i="2" s="1"/>
  <c r="O82" i="2"/>
  <c r="P82" i="2" s="1"/>
  <c r="Q82" i="2" s="1"/>
  <c r="O86" i="2"/>
  <c r="P86" i="2" s="1"/>
  <c r="Q86" i="2" s="1"/>
  <c r="O88" i="2"/>
  <c r="P88" i="2" s="1"/>
  <c r="Q88" i="2" s="1"/>
  <c r="O93" i="2"/>
  <c r="P93" i="2" s="1"/>
  <c r="Q93" i="2" s="1"/>
  <c r="O99" i="2"/>
  <c r="P99" i="2" s="1"/>
  <c r="Q99" i="2" s="1"/>
  <c r="O104" i="2"/>
  <c r="P104" i="2" s="1"/>
  <c r="Q104" i="2" s="1"/>
  <c r="O107" i="2"/>
  <c r="P107" i="2" s="1"/>
  <c r="Q107" i="2" s="1"/>
  <c r="O112" i="2"/>
  <c r="P112" i="2" s="1"/>
  <c r="Q112" i="2" s="1"/>
  <c r="O115" i="2"/>
  <c r="P115" i="2" s="1"/>
  <c r="Q115" i="2" s="1"/>
  <c r="O120" i="2"/>
  <c r="P120" i="2" s="1"/>
  <c r="Q120" i="2" s="1"/>
  <c r="O124" i="2"/>
  <c r="P124" i="2" s="1"/>
  <c r="Q124" i="2" s="1"/>
  <c r="O129" i="2"/>
  <c r="P129" i="2" s="1"/>
  <c r="Q129" i="2" s="1"/>
  <c r="O133" i="2"/>
  <c r="P133" i="2" s="1"/>
  <c r="Q133" i="2" s="1"/>
  <c r="O137" i="2"/>
  <c r="P137" i="2" s="1"/>
  <c r="Q137" i="2" s="1"/>
  <c r="O141" i="2"/>
  <c r="P141" i="2" s="1"/>
  <c r="Q141" i="2" s="1"/>
  <c r="O145" i="2"/>
  <c r="P145" i="2" s="1"/>
  <c r="Q145" i="2" s="1"/>
  <c r="O147" i="2"/>
  <c r="P147" i="2" s="1"/>
  <c r="Q147" i="2" s="1"/>
  <c r="O162" i="2"/>
  <c r="P162" i="2" s="1"/>
  <c r="Q162" i="2" s="1"/>
  <c r="O166" i="2"/>
  <c r="P166" i="2" s="1"/>
  <c r="Q166" i="2" s="1"/>
  <c r="O170" i="2"/>
  <c r="P170" i="2" s="1"/>
  <c r="Q170" i="2" s="1"/>
  <c r="O172" i="2"/>
  <c r="P172" i="2" s="1"/>
  <c r="Q172" i="2" s="1"/>
  <c r="O174" i="2"/>
  <c r="P174" i="2" s="1"/>
  <c r="Q174" i="2" s="1"/>
  <c r="O178" i="2"/>
  <c r="P178" i="2" s="1"/>
  <c r="Q178" i="2" s="1"/>
  <c r="O180" i="2"/>
  <c r="P180" i="2" s="1"/>
  <c r="Q180" i="2" s="1"/>
  <c r="O185" i="2"/>
  <c r="P185" i="2" s="1"/>
  <c r="Q185" i="2" s="1"/>
  <c r="O198" i="2"/>
  <c r="P198" i="2" s="1"/>
  <c r="Q198" i="2" s="1"/>
  <c r="O205" i="2"/>
  <c r="P205" i="2" s="1"/>
  <c r="Q205" i="2" s="1"/>
  <c r="O207" i="2"/>
  <c r="P207" i="2" s="1"/>
  <c r="Q207" i="2" s="1"/>
  <c r="O209" i="2"/>
  <c r="P209" i="2" s="1"/>
  <c r="Q209" i="2" s="1"/>
  <c r="O212" i="2"/>
  <c r="P212" i="2" s="1"/>
  <c r="Q212" i="2" s="1"/>
  <c r="O215" i="2"/>
  <c r="P215" i="2" s="1"/>
  <c r="Q215" i="2" s="1"/>
  <c r="O219" i="2"/>
  <c r="P219" i="2" s="1"/>
  <c r="Q219" i="2" s="1"/>
  <c r="O223" i="2"/>
  <c r="P223" i="2" s="1"/>
  <c r="Q223" i="2" s="1"/>
  <c r="O229" i="2"/>
  <c r="P229" i="2" s="1"/>
  <c r="Q229" i="2" s="1"/>
  <c r="O233" i="2"/>
  <c r="P233" i="2" s="1"/>
  <c r="Q233" i="2" s="1"/>
  <c r="O237" i="2"/>
  <c r="P237" i="2" s="1"/>
  <c r="Q237" i="2" s="1"/>
  <c r="O239" i="2"/>
  <c r="P239" i="2" s="1"/>
  <c r="Q239" i="2" s="1"/>
  <c r="O244" i="2"/>
  <c r="P244" i="2" s="1"/>
  <c r="Q244" i="2" s="1"/>
  <c r="O247" i="2"/>
  <c r="P247" i="2" s="1"/>
  <c r="Q247" i="2" s="1"/>
  <c r="O254" i="2"/>
  <c r="P254" i="2" s="1"/>
  <c r="Q254" i="2" s="1"/>
  <c r="O266" i="2"/>
  <c r="P266" i="2" s="1"/>
  <c r="Q266" i="2" s="1"/>
  <c r="O269" i="2"/>
  <c r="P269" i="2" s="1"/>
  <c r="Q269" i="2" s="1"/>
  <c r="O274" i="2"/>
  <c r="P274" i="2" s="1"/>
  <c r="Q274" i="2" s="1"/>
  <c r="O279" i="2"/>
  <c r="P279" i="2" s="1"/>
  <c r="Q279" i="2" s="1"/>
  <c r="O283" i="2"/>
  <c r="P283" i="2" s="1"/>
  <c r="Q283" i="2" s="1"/>
  <c r="O287" i="2"/>
  <c r="P287" i="2" s="1"/>
  <c r="Q287" i="2" s="1"/>
  <c r="O290" i="2"/>
  <c r="P290" i="2" s="1"/>
  <c r="Q290" i="2" s="1"/>
  <c r="O293" i="2"/>
  <c r="P293" i="2" s="1"/>
  <c r="Q293" i="2" s="1"/>
  <c r="O297" i="2"/>
  <c r="P297" i="2" s="1"/>
  <c r="Q297" i="2" s="1"/>
  <c r="O303" i="2"/>
  <c r="P303" i="2" s="1"/>
  <c r="Q303" i="2" s="1"/>
  <c r="O310" i="2"/>
  <c r="P310" i="2" s="1"/>
  <c r="Q310" i="2" s="1"/>
  <c r="O314" i="2"/>
  <c r="P314" i="2" s="1"/>
  <c r="Q314" i="2" s="1"/>
  <c r="O319" i="2"/>
  <c r="P319" i="2" s="1"/>
  <c r="Q319" i="2" s="1"/>
  <c r="O322" i="2"/>
  <c r="P322" i="2" s="1"/>
  <c r="Q322" i="2" s="1"/>
  <c r="O324" i="2"/>
  <c r="P324" i="2" s="1"/>
  <c r="Q324" i="2" s="1"/>
  <c r="O326" i="2"/>
  <c r="P326" i="2" s="1"/>
  <c r="Q326" i="2" s="1"/>
  <c r="O332" i="2"/>
  <c r="P332" i="2" s="1"/>
  <c r="Q332" i="2" s="1"/>
  <c r="O342" i="2"/>
  <c r="P342" i="2" s="1"/>
  <c r="Q342" i="2" s="1"/>
  <c r="O344" i="2"/>
  <c r="P344" i="2" s="1"/>
  <c r="Q344" i="2" s="1"/>
  <c r="O347" i="2"/>
  <c r="P347" i="2" s="1"/>
  <c r="Q347" i="2" s="1"/>
  <c r="O350" i="2"/>
  <c r="P350" i="2" s="1"/>
  <c r="Q350" i="2" s="1"/>
  <c r="O355" i="2"/>
  <c r="P355" i="2" s="1"/>
  <c r="Q355" i="2" s="1"/>
  <c r="O357" i="2"/>
  <c r="P357" i="2" s="1"/>
  <c r="Q357" i="2" s="1"/>
  <c r="O361" i="2"/>
  <c r="P361" i="2" s="1"/>
  <c r="Q361" i="2" s="1"/>
  <c r="O374" i="2"/>
  <c r="P374" i="2" s="1"/>
  <c r="Q374" i="2" s="1"/>
  <c r="O377" i="2"/>
  <c r="P377" i="2" s="1"/>
  <c r="Q377" i="2" s="1"/>
  <c r="O380" i="2"/>
  <c r="P380" i="2" s="1"/>
  <c r="Q380" i="2" s="1"/>
  <c r="O382" i="2"/>
  <c r="P382" i="2" s="1"/>
  <c r="Q382" i="2" s="1"/>
  <c r="O384" i="2"/>
  <c r="P384" i="2" s="1"/>
  <c r="Q384" i="2" s="1"/>
  <c r="O389" i="2"/>
  <c r="P389" i="2" s="1"/>
  <c r="Q389" i="2" s="1"/>
  <c r="O392" i="2"/>
  <c r="P392" i="2" s="1"/>
  <c r="Q392" i="2" s="1"/>
  <c r="O407" i="2"/>
  <c r="P407" i="2" s="1"/>
  <c r="Q407" i="2" s="1"/>
  <c r="O410" i="2"/>
  <c r="P410" i="2" s="1"/>
  <c r="Q410" i="2" s="1"/>
  <c r="O412" i="2"/>
  <c r="P412" i="2" s="1"/>
  <c r="Q412" i="2" s="1"/>
  <c r="O416" i="2"/>
  <c r="P416" i="2" s="1"/>
  <c r="Q416" i="2" s="1"/>
  <c r="O419" i="2"/>
  <c r="P419" i="2" s="1"/>
  <c r="Q419" i="2" s="1"/>
  <c r="O422" i="2"/>
  <c r="P422" i="2" s="1"/>
  <c r="Q422" i="2" s="1"/>
  <c r="O425" i="2"/>
  <c r="P425" i="2" s="1"/>
  <c r="Q425" i="2" s="1"/>
  <c r="O430" i="2"/>
  <c r="P430" i="2" s="1"/>
  <c r="Q430" i="2" s="1"/>
  <c r="O435" i="2"/>
  <c r="P435" i="2" s="1"/>
  <c r="Q435" i="2" s="1"/>
  <c r="O440" i="2"/>
  <c r="P440" i="2" s="1"/>
  <c r="Q440" i="2" s="1"/>
  <c r="O446" i="2"/>
  <c r="P446" i="2" s="1"/>
  <c r="Q446" i="2" s="1"/>
  <c r="O452" i="2"/>
  <c r="P452" i="2" s="1"/>
  <c r="Q452" i="2" s="1"/>
  <c r="O454" i="2"/>
  <c r="P454" i="2" s="1"/>
  <c r="Q454" i="2" s="1"/>
  <c r="O458" i="2"/>
  <c r="P458" i="2" s="1"/>
  <c r="Q458" i="2" s="1"/>
  <c r="O463" i="2"/>
  <c r="P463" i="2" s="1"/>
  <c r="Q463" i="2" s="1"/>
  <c r="O465" i="2"/>
  <c r="P465" i="2" s="1"/>
  <c r="Q465" i="2" s="1"/>
  <c r="O478" i="2"/>
  <c r="P478" i="2" s="1"/>
  <c r="Q478" i="2" s="1"/>
  <c r="O481" i="2"/>
  <c r="P481" i="2" s="1"/>
  <c r="Q481" i="2" s="1"/>
  <c r="O484" i="2"/>
  <c r="P484" i="2" s="1"/>
  <c r="Q484" i="2" s="1"/>
  <c r="O486" i="2"/>
  <c r="P486" i="2" s="1"/>
  <c r="Q486" i="2" s="1"/>
  <c r="O489" i="2"/>
  <c r="P489" i="2" s="1"/>
  <c r="Q489" i="2" s="1"/>
  <c r="O495" i="2"/>
  <c r="P495" i="2" s="1"/>
  <c r="Q495" i="2" s="1"/>
  <c r="O498" i="2"/>
  <c r="P498" i="2" s="1"/>
  <c r="Q498" i="2" s="1"/>
  <c r="O501" i="2"/>
  <c r="P501" i="2" s="1"/>
  <c r="Q501" i="2" s="1"/>
  <c r="O503" i="2"/>
  <c r="P503" i="2" s="1"/>
  <c r="Q503" i="2" s="1"/>
  <c r="O509" i="2"/>
  <c r="P509" i="2" s="1"/>
  <c r="Q509" i="2" s="1"/>
  <c r="O512" i="2"/>
  <c r="P512" i="2" s="1"/>
  <c r="Q512" i="2" s="1"/>
  <c r="O514" i="2"/>
  <c r="P514" i="2" s="1"/>
  <c r="Q514" i="2" s="1"/>
  <c r="O521" i="2"/>
  <c r="P521" i="2" s="1"/>
  <c r="Q521" i="2" s="1"/>
  <c r="O524" i="2"/>
  <c r="P524" i="2" s="1"/>
  <c r="Q524" i="2" s="1"/>
  <c r="O527" i="2"/>
  <c r="P527" i="2" s="1"/>
  <c r="Q527" i="2" s="1"/>
  <c r="O530" i="2"/>
  <c r="P530" i="2" s="1"/>
  <c r="Q530" i="2" s="1"/>
  <c r="O536" i="2"/>
  <c r="P536" i="2" s="1"/>
  <c r="Q536" i="2" s="1"/>
  <c r="O540" i="2"/>
  <c r="P540" i="2" s="1"/>
  <c r="Q540" i="2" s="1"/>
  <c r="O544" i="2"/>
  <c r="P544" i="2" s="1"/>
  <c r="Q544" i="2" s="1"/>
  <c r="O546" i="2"/>
  <c r="P546" i="2" s="1"/>
  <c r="Q546" i="2" s="1"/>
  <c r="O551" i="2"/>
  <c r="P551" i="2" s="1"/>
  <c r="Q551" i="2" s="1"/>
  <c r="O554" i="2"/>
  <c r="P554" i="2" s="1"/>
  <c r="Q554" i="2" s="1"/>
  <c r="O557" i="2"/>
  <c r="P557" i="2" s="1"/>
  <c r="Q557" i="2" s="1"/>
  <c r="O560" i="2"/>
  <c r="P560" i="2" s="1"/>
  <c r="Q560" i="2" s="1"/>
  <c r="O565" i="2"/>
  <c r="P565" i="2" s="1"/>
  <c r="Q565" i="2" s="1"/>
  <c r="O569" i="2"/>
  <c r="P569" i="2" s="1"/>
  <c r="Q569" i="2" s="1"/>
  <c r="O571" i="2"/>
  <c r="P571" i="2" s="1"/>
  <c r="Q571" i="2" s="1"/>
  <c r="O576" i="2"/>
  <c r="P576" i="2" s="1"/>
  <c r="Q576" i="2" s="1"/>
  <c r="O579" i="2"/>
  <c r="P579" i="2" s="1"/>
  <c r="Q579" i="2" s="1"/>
  <c r="O581" i="2"/>
  <c r="P581" i="2" s="1"/>
  <c r="Q581" i="2" s="1"/>
  <c r="O583" i="2"/>
  <c r="P583" i="2" s="1"/>
  <c r="Q583" i="2" s="1"/>
  <c r="O585" i="2"/>
  <c r="P585" i="2" s="1"/>
  <c r="Q585" i="2" s="1"/>
  <c r="O590" i="2"/>
  <c r="P590" i="2" s="1"/>
  <c r="Q590" i="2" s="1"/>
  <c r="O593" i="2"/>
  <c r="P593" i="2" s="1"/>
  <c r="Q593" i="2" s="1"/>
  <c r="O603" i="2"/>
  <c r="P603" i="2" s="1"/>
  <c r="Q603" i="2" s="1"/>
  <c r="O606" i="2"/>
  <c r="P606" i="2" s="1"/>
  <c r="Q606" i="2" s="1"/>
  <c r="O612" i="2"/>
  <c r="P612" i="2" s="1"/>
  <c r="Q612" i="2" s="1"/>
  <c r="O614" i="2"/>
  <c r="P614" i="2" s="1"/>
  <c r="Q614" i="2" s="1"/>
  <c r="O616" i="2"/>
  <c r="P616" i="2" s="1"/>
  <c r="Q616" i="2" s="1"/>
  <c r="O622" i="2"/>
  <c r="P622" i="2" s="1"/>
  <c r="Q622" i="2" s="1"/>
  <c r="O625" i="2"/>
  <c r="P625" i="2" s="1"/>
  <c r="Q625" i="2" s="1"/>
  <c r="N5" i="2"/>
  <c r="N10" i="2"/>
  <c r="N12" i="2"/>
  <c r="N18" i="2"/>
  <c r="N20" i="2"/>
  <c r="N25" i="2"/>
  <c r="N29" i="2"/>
  <c r="N33" i="2"/>
  <c r="N38" i="2"/>
  <c r="N43" i="2"/>
  <c r="N47" i="2"/>
  <c r="N49" i="2"/>
  <c r="N51" i="2"/>
  <c r="N56" i="2"/>
  <c r="N61" i="2"/>
  <c r="N64" i="2"/>
  <c r="N69" i="2"/>
  <c r="N71" i="2"/>
  <c r="N76" i="2"/>
  <c r="N79" i="2"/>
  <c r="N82" i="2"/>
  <c r="N86" i="2"/>
  <c r="N88" i="2"/>
  <c r="N93" i="2"/>
  <c r="N99" i="2"/>
  <c r="N104" i="2"/>
  <c r="N107" i="2"/>
  <c r="N112" i="2"/>
  <c r="N115" i="2"/>
  <c r="N120" i="2"/>
  <c r="N124" i="2"/>
  <c r="N129" i="2"/>
  <c r="N133" i="2"/>
  <c r="N137" i="2"/>
  <c r="N141" i="2"/>
  <c r="N145" i="2"/>
  <c r="N147" i="2"/>
  <c r="N162" i="2"/>
  <c r="N166" i="2"/>
  <c r="N170" i="2"/>
  <c r="N172" i="2"/>
  <c r="N174" i="2"/>
  <c r="N178" i="2"/>
  <c r="N180" i="2"/>
  <c r="N185" i="2"/>
  <c r="N198" i="2"/>
  <c r="N205" i="2"/>
  <c r="N207" i="2"/>
  <c r="N209" i="2"/>
  <c r="N212" i="2"/>
  <c r="N215" i="2"/>
  <c r="N219" i="2"/>
  <c r="N223" i="2"/>
  <c r="N229" i="2"/>
  <c r="N233" i="2"/>
  <c r="N237" i="2"/>
  <c r="N239" i="2"/>
  <c r="N244" i="2"/>
  <c r="N247" i="2"/>
  <c r="N254" i="2"/>
  <c r="N266" i="2"/>
  <c r="N269" i="2"/>
  <c r="N274" i="2"/>
  <c r="N279" i="2"/>
  <c r="N283" i="2"/>
  <c r="N287" i="2"/>
  <c r="N290" i="2"/>
  <c r="N293" i="2"/>
  <c r="N297" i="2"/>
  <c r="N303" i="2"/>
  <c r="N310" i="2"/>
  <c r="N314" i="2"/>
  <c r="N319" i="2"/>
  <c r="N322" i="2"/>
  <c r="N324" i="2"/>
  <c r="N326" i="2"/>
  <c r="N332" i="2"/>
  <c r="N342" i="2"/>
  <c r="N344" i="2"/>
  <c r="N347" i="2"/>
  <c r="N350" i="2"/>
  <c r="N355" i="2"/>
  <c r="N357" i="2"/>
  <c r="N361" i="2"/>
  <c r="N374" i="2"/>
  <c r="N377" i="2"/>
  <c r="N380" i="2"/>
  <c r="N382" i="2"/>
  <c r="N384" i="2"/>
  <c r="N389" i="2"/>
  <c r="N392" i="2"/>
  <c r="N407" i="2"/>
  <c r="N410" i="2"/>
  <c r="N412" i="2"/>
  <c r="N416" i="2"/>
  <c r="N419" i="2"/>
  <c r="N422" i="2"/>
  <c r="N425" i="2"/>
  <c r="N430" i="2"/>
  <c r="N435" i="2"/>
  <c r="N440" i="2"/>
  <c r="N446" i="2"/>
  <c r="N452" i="2"/>
  <c r="N454" i="2"/>
  <c r="N458" i="2"/>
  <c r="N463" i="2"/>
  <c r="N465" i="2"/>
  <c r="N478" i="2"/>
  <c r="N481" i="2"/>
  <c r="N484" i="2"/>
  <c r="N486" i="2"/>
  <c r="N489" i="2"/>
  <c r="N495" i="2"/>
  <c r="N498" i="2"/>
  <c r="N501" i="2"/>
  <c r="N503" i="2"/>
  <c r="N509" i="2"/>
  <c r="N512" i="2"/>
  <c r="N514" i="2"/>
  <c r="N521" i="2"/>
  <c r="N524" i="2"/>
  <c r="N527" i="2"/>
  <c r="N530" i="2"/>
  <c r="N536" i="2"/>
  <c r="N540" i="2"/>
  <c r="N544" i="2"/>
  <c r="N546" i="2"/>
  <c r="N551" i="2"/>
  <c r="N554" i="2"/>
  <c r="N557" i="2"/>
  <c r="N560" i="2"/>
  <c r="N565" i="2"/>
  <c r="N569" i="2"/>
  <c r="N571" i="2"/>
  <c r="N576" i="2"/>
  <c r="N579" i="2"/>
  <c r="N581" i="2"/>
  <c r="N583" i="2"/>
  <c r="N585" i="2"/>
  <c r="N590" i="2"/>
  <c r="N593" i="2"/>
  <c r="N603" i="2"/>
  <c r="N606" i="2"/>
  <c r="N612" i="2"/>
  <c r="N614" i="2"/>
  <c r="N616" i="2"/>
  <c r="N622" i="2"/>
  <c r="N625" i="2"/>
  <c r="H485" i="2"/>
  <c r="H552" i="2"/>
  <c r="H553" i="2"/>
  <c r="H555" i="2"/>
  <c r="H556" i="2"/>
  <c r="H558" i="2"/>
  <c r="H559" i="2"/>
  <c r="H561" i="2"/>
  <c r="H562" i="2"/>
  <c r="H563" i="2"/>
  <c r="H564" i="2"/>
  <c r="H566" i="2"/>
  <c r="H567" i="2"/>
  <c r="H568" i="2"/>
  <c r="H570" i="2"/>
  <c r="H572" i="2"/>
  <c r="H573" i="2"/>
  <c r="H574" i="2"/>
  <c r="H575" i="2"/>
  <c r="H577" i="2"/>
  <c r="H578" i="2"/>
  <c r="H580" i="2"/>
  <c r="H582" i="2"/>
  <c r="H584" i="2"/>
  <c r="H586" i="2"/>
  <c r="H587" i="2"/>
  <c r="H588" i="2"/>
  <c r="H589" i="2"/>
  <c r="H591" i="2"/>
  <c r="H592" i="2"/>
  <c r="H594" i="2"/>
  <c r="H595" i="2"/>
  <c r="H596" i="2"/>
  <c r="H597" i="2"/>
  <c r="H598" i="2"/>
  <c r="H599" i="2"/>
  <c r="H600" i="2"/>
  <c r="H601" i="2"/>
  <c r="H602" i="2"/>
  <c r="H604" i="2"/>
  <c r="H605" i="2"/>
  <c r="H607" i="2"/>
  <c r="H608" i="2"/>
  <c r="H609" i="2"/>
  <c r="H610" i="2"/>
  <c r="H611" i="2"/>
  <c r="H613" i="2"/>
  <c r="H615" i="2"/>
  <c r="H617" i="2"/>
  <c r="H618" i="2"/>
  <c r="H619" i="2"/>
  <c r="H620" i="2"/>
  <c r="H621" i="2"/>
  <c r="H623" i="2"/>
  <c r="H624" i="2"/>
  <c r="H626" i="2"/>
  <c r="H627" i="2"/>
  <c r="H628" i="2"/>
  <c r="H513" i="2"/>
  <c r="H515" i="2"/>
  <c r="H516" i="2"/>
  <c r="H517" i="2"/>
  <c r="H518" i="2"/>
  <c r="H519" i="2"/>
  <c r="H520" i="2"/>
  <c r="H522" i="2"/>
  <c r="H523" i="2"/>
  <c r="H525" i="2"/>
  <c r="H526" i="2"/>
  <c r="H528" i="2"/>
  <c r="H529" i="2"/>
  <c r="H531" i="2"/>
  <c r="H532" i="2"/>
  <c r="H533" i="2"/>
  <c r="H534" i="2"/>
  <c r="H535" i="2"/>
  <c r="H537" i="2"/>
  <c r="H538" i="2"/>
  <c r="H539" i="2"/>
  <c r="H541" i="2"/>
  <c r="H542" i="2"/>
  <c r="H543" i="2"/>
  <c r="H545" i="2"/>
  <c r="H547" i="2"/>
  <c r="H548" i="2"/>
  <c r="H549" i="2"/>
  <c r="H550" i="2"/>
  <c r="D42" i="2"/>
  <c r="D32" i="2"/>
  <c r="H23" i="2"/>
  <c r="H48" i="2"/>
  <c r="H50" i="2"/>
  <c r="H39" i="2"/>
  <c r="H40" i="2"/>
  <c r="H41" i="2"/>
  <c r="H42" i="2"/>
  <c r="H44" i="2"/>
  <c r="H45" i="2"/>
  <c r="H46" i="2"/>
  <c r="H26" i="2"/>
  <c r="H27" i="2"/>
  <c r="H28" i="2"/>
  <c r="H30" i="2"/>
  <c r="H31" i="2"/>
  <c r="H32" i="2"/>
  <c r="H34" i="2"/>
  <c r="H35" i="2"/>
  <c r="H36" i="2"/>
  <c r="H37" i="2"/>
  <c r="H13" i="2"/>
  <c r="H14" i="2"/>
  <c r="H15" i="2"/>
  <c r="H16" i="2"/>
  <c r="H17" i="2"/>
  <c r="H19" i="2"/>
  <c r="H21" i="2"/>
  <c r="H22" i="2"/>
  <c r="H24" i="2"/>
  <c r="H11" i="2"/>
  <c r="H9" i="2"/>
  <c r="H8" i="2"/>
  <c r="H7" i="2"/>
  <c r="H6" i="2"/>
  <c r="H4" i="2"/>
  <c r="H3" i="2"/>
  <c r="H492" i="2"/>
  <c r="H491" i="2"/>
  <c r="H493" i="2"/>
  <c r="H480" i="2"/>
  <c r="W48" i="2"/>
  <c r="W43" i="2"/>
  <c r="W44" i="2"/>
  <c r="W45" i="2"/>
  <c r="W46" i="2"/>
  <c r="W47" i="2"/>
  <c r="H503" i="2"/>
  <c r="H511" i="2"/>
  <c r="H510" i="2"/>
  <c r="H508" i="2"/>
  <c r="H507" i="2"/>
  <c r="H506" i="2"/>
  <c r="H505" i="2"/>
  <c r="H504" i="2"/>
  <c r="H502" i="2"/>
  <c r="H500" i="2"/>
  <c r="H499" i="2"/>
  <c r="H497" i="2"/>
  <c r="H496" i="2"/>
  <c r="H494" i="2"/>
  <c r="H490" i="2"/>
  <c r="H488" i="2"/>
  <c r="H487" i="2"/>
  <c r="H484" i="2"/>
  <c r="H486" i="2"/>
  <c r="H489" i="2"/>
  <c r="H495" i="2"/>
  <c r="H498" i="2"/>
  <c r="H501" i="2"/>
  <c r="U39" i="2"/>
  <c r="V43" i="2"/>
  <c r="V44" i="2"/>
  <c r="V45" i="2"/>
  <c r="V46" i="2"/>
  <c r="V47" i="2"/>
  <c r="V48" i="2"/>
  <c r="D444" i="2"/>
  <c r="H475" i="2"/>
  <c r="H434" i="2"/>
  <c r="D433" i="2"/>
  <c r="H421" i="2"/>
  <c r="D1945" i="13" l="1"/>
  <c r="F1945" i="13" s="1"/>
  <c r="D1946" i="13"/>
  <c r="F1946" i="13" s="1"/>
  <c r="D1947" i="13"/>
  <c r="F1947" i="13" s="1"/>
  <c r="D1948" i="13"/>
  <c r="F1948" i="13" s="1"/>
  <c r="D1949" i="13"/>
  <c r="F1949" i="13" s="1"/>
  <c r="C1950" i="13"/>
  <c r="C1951" i="13"/>
  <c r="C1952" i="13"/>
  <c r="G1952" i="13"/>
  <c r="G1953" i="13"/>
  <c r="G1954" i="13"/>
  <c r="G1955" i="13"/>
  <c r="E1957" i="13"/>
  <c r="E1958" i="13"/>
  <c r="E1959" i="13"/>
  <c r="E1960" i="13"/>
  <c r="D1961" i="13"/>
  <c r="F1961" i="13" s="1"/>
  <c r="D1962" i="13"/>
  <c r="F1962" i="13" s="1"/>
  <c r="D1963" i="13"/>
  <c r="D1964" i="13"/>
  <c r="F1964" i="13" s="1"/>
  <c r="C1965" i="13"/>
  <c r="C1966" i="13"/>
  <c r="C1967" i="13"/>
  <c r="C1968" i="13"/>
  <c r="G1968" i="13"/>
  <c r="G1969" i="13"/>
  <c r="G1970" i="13"/>
  <c r="G1971" i="13"/>
  <c r="E1973" i="13"/>
  <c r="E1974" i="13"/>
  <c r="E1975" i="13"/>
  <c r="E1976" i="13"/>
  <c r="D1977" i="13"/>
  <c r="F1977" i="13" s="1"/>
  <c r="D1978" i="13"/>
  <c r="F1978" i="13" s="1"/>
  <c r="D1979" i="13"/>
  <c r="D1980" i="13"/>
  <c r="F1980" i="13" s="1"/>
  <c r="C1981" i="13"/>
  <c r="C1982" i="13"/>
  <c r="C1983" i="13"/>
  <c r="C1984" i="13"/>
  <c r="G1984" i="13"/>
  <c r="G1985" i="13"/>
  <c r="G1986" i="13"/>
  <c r="G1987" i="13"/>
  <c r="E1989" i="13"/>
  <c r="E1990" i="13"/>
  <c r="E1991" i="13"/>
  <c r="E1992" i="13"/>
  <c r="D1993" i="13"/>
  <c r="F1993" i="13" s="1"/>
  <c r="D1994" i="13"/>
  <c r="F1994" i="13" s="1"/>
  <c r="D1995" i="13"/>
  <c r="D1996" i="13"/>
  <c r="F1996" i="13" s="1"/>
  <c r="C1997" i="13"/>
  <c r="C1998" i="13"/>
  <c r="C1999" i="13"/>
  <c r="C2000" i="13"/>
  <c r="G2000" i="13"/>
  <c r="G2001" i="13"/>
  <c r="G2002" i="13"/>
  <c r="G2003" i="13"/>
  <c r="E2005" i="13"/>
  <c r="E2006" i="13"/>
  <c r="E2007" i="13"/>
  <c r="E2008" i="13"/>
  <c r="D2009" i="13"/>
  <c r="F2009" i="13" s="1"/>
  <c r="D2010" i="13"/>
  <c r="F2010" i="13" s="1"/>
  <c r="D2011" i="13"/>
  <c r="D2012" i="13"/>
  <c r="F2012" i="13" s="1"/>
  <c r="C2013" i="13"/>
  <c r="C2014" i="13"/>
  <c r="C2015" i="13"/>
  <c r="C2016" i="13"/>
  <c r="G2016" i="13"/>
  <c r="G2017" i="13"/>
  <c r="G2018" i="13"/>
  <c r="G2019" i="13"/>
  <c r="E2021" i="13"/>
  <c r="E2022" i="13"/>
  <c r="E2023" i="13"/>
  <c r="E2024" i="13"/>
  <c r="E1945" i="13"/>
  <c r="E1946" i="13"/>
  <c r="E1947" i="13"/>
  <c r="E1948" i="13"/>
  <c r="E1949" i="13"/>
  <c r="D1950" i="13"/>
  <c r="F1950" i="13" s="1"/>
  <c r="D1951" i="13"/>
  <c r="F1951" i="13" s="1"/>
  <c r="D1952" i="13"/>
  <c r="F1952" i="13" s="1"/>
  <c r="C1953" i="13"/>
  <c r="C1954" i="13"/>
  <c r="C1955" i="13"/>
  <c r="C1956" i="13"/>
  <c r="G1956" i="13"/>
  <c r="G1957" i="13"/>
  <c r="G1958" i="13"/>
  <c r="G1959" i="13"/>
  <c r="E1961" i="13"/>
  <c r="E1962" i="13"/>
  <c r="E1963" i="13"/>
  <c r="E1964" i="13"/>
  <c r="D1965" i="13"/>
  <c r="F1965" i="13" s="1"/>
  <c r="D1966" i="13"/>
  <c r="F1966" i="13" s="1"/>
  <c r="D1967" i="13"/>
  <c r="D1968" i="13"/>
  <c r="F1968" i="13" s="1"/>
  <c r="C1969" i="13"/>
  <c r="C1970" i="13"/>
  <c r="C1971" i="13"/>
  <c r="C1972" i="13"/>
  <c r="G1972" i="13"/>
  <c r="G1973" i="13"/>
  <c r="G1974" i="13"/>
  <c r="G1975" i="13"/>
  <c r="E1977" i="13"/>
  <c r="E1978" i="13"/>
  <c r="E1979" i="13"/>
  <c r="E1980" i="13"/>
  <c r="D1981" i="13"/>
  <c r="F1981" i="13" s="1"/>
  <c r="D1982" i="13"/>
  <c r="F1982" i="13" s="1"/>
  <c r="D1983" i="13"/>
  <c r="D1984" i="13"/>
  <c r="F1984" i="13" s="1"/>
  <c r="C1985" i="13"/>
  <c r="C1986" i="13"/>
  <c r="C1987" i="13"/>
  <c r="C1988" i="13"/>
  <c r="G1988" i="13"/>
  <c r="G1989" i="13"/>
  <c r="G1990" i="13"/>
  <c r="G1991" i="13"/>
  <c r="E1993" i="13"/>
  <c r="E1994" i="13"/>
  <c r="E1995" i="13"/>
  <c r="E1996" i="13"/>
  <c r="D1997" i="13"/>
  <c r="F1997" i="13" s="1"/>
  <c r="D1998" i="13"/>
  <c r="F1998" i="13" s="1"/>
  <c r="D1999" i="13"/>
  <c r="D2000" i="13"/>
  <c r="F2000" i="13" s="1"/>
  <c r="C2001" i="13"/>
  <c r="C2002" i="13"/>
  <c r="C2003" i="13"/>
  <c r="C2004" i="13"/>
  <c r="G2004" i="13"/>
  <c r="G2005" i="13"/>
  <c r="G2006" i="13"/>
  <c r="G2007" i="13"/>
  <c r="E2009" i="13"/>
  <c r="E2010" i="13"/>
  <c r="E2011" i="13"/>
  <c r="E2012" i="13"/>
  <c r="D2013" i="13"/>
  <c r="D2014" i="13"/>
  <c r="F2014" i="13" s="1"/>
  <c r="D2015" i="13"/>
  <c r="F2015" i="13" s="1"/>
  <c r="D2016" i="13"/>
  <c r="F2016" i="13" s="1"/>
  <c r="C2017" i="13"/>
  <c r="F2017" i="13" s="1"/>
  <c r="C2018" i="13"/>
  <c r="C2019" i="13"/>
  <c r="C2020" i="13"/>
  <c r="G2020" i="13"/>
  <c r="G2021" i="13"/>
  <c r="G2022" i="13"/>
  <c r="G2023" i="13"/>
  <c r="G1945" i="13"/>
  <c r="G1947" i="13"/>
  <c r="E1951" i="13"/>
  <c r="D1953" i="13"/>
  <c r="F1953" i="13" s="1"/>
  <c r="D1955" i="13"/>
  <c r="C1957" i="13"/>
  <c r="C1959" i="13"/>
  <c r="G1960" i="13"/>
  <c r="G1962" i="13"/>
  <c r="E1966" i="13"/>
  <c r="E1968" i="13"/>
  <c r="D1970" i="13"/>
  <c r="F1970" i="13" s="1"/>
  <c r="D1972" i="13"/>
  <c r="F1972" i="13" s="1"/>
  <c r="C1974" i="13"/>
  <c r="C1976" i="13"/>
  <c r="G1977" i="13"/>
  <c r="G1979" i="13"/>
  <c r="E1981" i="13"/>
  <c r="E1983" i="13"/>
  <c r="D1985" i="13"/>
  <c r="F1985" i="13" s="1"/>
  <c r="D1987" i="13"/>
  <c r="C1989" i="13"/>
  <c r="C1991" i="13"/>
  <c r="G1992" i="13"/>
  <c r="G1994" i="13"/>
  <c r="E1998" i="13"/>
  <c r="E2000" i="13"/>
  <c r="D2002" i="13"/>
  <c r="F2002" i="13" s="1"/>
  <c r="D2004" i="13"/>
  <c r="F2004" i="13" s="1"/>
  <c r="C2006" i="13"/>
  <c r="C2008" i="13"/>
  <c r="G2009" i="13"/>
  <c r="G2011" i="13"/>
  <c r="E2013" i="13"/>
  <c r="E2015" i="13"/>
  <c r="D2017" i="13"/>
  <c r="D2019" i="13"/>
  <c r="F2019" i="13" s="1"/>
  <c r="C2021" i="13"/>
  <c r="C2023" i="13"/>
  <c r="G2024" i="13"/>
  <c r="C1946" i="13"/>
  <c r="C1948" i="13"/>
  <c r="G1949" i="13"/>
  <c r="G1951" i="13"/>
  <c r="E1953" i="13"/>
  <c r="E1955" i="13"/>
  <c r="D1957" i="13"/>
  <c r="F1957" i="13" s="1"/>
  <c r="D1959" i="13"/>
  <c r="C1961" i="13"/>
  <c r="C1963" i="13"/>
  <c r="F1963" i="13" s="1"/>
  <c r="G1964" i="13"/>
  <c r="G1966" i="13"/>
  <c r="E1970" i="13"/>
  <c r="E1972" i="13"/>
  <c r="D1974" i="13"/>
  <c r="F1974" i="13" s="1"/>
  <c r="D1976" i="13"/>
  <c r="F1976" i="13" s="1"/>
  <c r="C1978" i="13"/>
  <c r="C1980" i="13"/>
  <c r="G1981" i="13"/>
  <c r="G1983" i="13"/>
  <c r="E1985" i="13"/>
  <c r="E1987" i="13"/>
  <c r="D1989" i="13"/>
  <c r="F1989" i="13" s="1"/>
  <c r="D1991" i="13"/>
  <c r="C1993" i="13"/>
  <c r="C1995" i="13"/>
  <c r="F1995" i="13" s="1"/>
  <c r="G1996" i="13"/>
  <c r="G1998" i="13"/>
  <c r="E2002" i="13"/>
  <c r="E2004" i="13"/>
  <c r="D2006" i="13"/>
  <c r="F2006" i="13" s="1"/>
  <c r="D2008" i="13"/>
  <c r="F2008" i="13" s="1"/>
  <c r="C2010" i="13"/>
  <c r="C2012" i="13"/>
  <c r="G2013" i="13"/>
  <c r="G2015" i="13"/>
  <c r="E2017" i="13"/>
  <c r="E2019" i="13"/>
  <c r="D2021" i="13"/>
  <c r="D2023" i="13"/>
  <c r="F2023" i="13" s="1"/>
  <c r="G1946" i="13"/>
  <c r="G1948" i="13"/>
  <c r="E1950" i="13"/>
  <c r="E1952" i="13"/>
  <c r="D1954" i="13"/>
  <c r="F1954" i="13" s="1"/>
  <c r="D1956" i="13"/>
  <c r="F1956" i="13" s="1"/>
  <c r="C1958" i="13"/>
  <c r="C1960" i="13"/>
  <c r="G1961" i="13"/>
  <c r="G1963" i="13"/>
  <c r="E1965" i="13"/>
  <c r="E1967" i="13"/>
  <c r="D1969" i="13"/>
  <c r="F1969" i="13" s="1"/>
  <c r="D1971" i="13"/>
  <c r="C1973" i="13"/>
  <c r="C1975" i="13"/>
  <c r="G1976" i="13"/>
  <c r="G1978" i="13"/>
  <c r="E1982" i="13"/>
  <c r="E1984" i="13"/>
  <c r="D1986" i="13"/>
  <c r="F1986" i="13" s="1"/>
  <c r="D1988" i="13"/>
  <c r="F1988" i="13" s="1"/>
  <c r="C1990" i="13"/>
  <c r="C1992" i="13"/>
  <c r="G1993" i="13"/>
  <c r="G1995" i="13"/>
  <c r="E1999" i="13"/>
  <c r="D2001" i="13"/>
  <c r="F2001" i="13" s="1"/>
  <c r="D2003" i="13"/>
  <c r="C2005" i="13"/>
  <c r="C2007" i="13"/>
  <c r="G2008" i="13"/>
  <c r="G2010" i="13"/>
  <c r="E2014" i="13"/>
  <c r="E2016" i="13"/>
  <c r="D2018" i="13"/>
  <c r="F2018" i="13" s="1"/>
  <c r="D2020" i="13"/>
  <c r="F2020" i="13" s="1"/>
  <c r="C2022" i="13"/>
  <c r="C2024" i="13"/>
  <c r="C1945" i="13"/>
  <c r="C1947" i="13"/>
  <c r="C1949" i="13"/>
  <c r="G1950" i="13"/>
  <c r="E1954" i="13"/>
  <c r="E1956" i="13"/>
  <c r="D1958" i="13"/>
  <c r="F1958" i="13" s="1"/>
  <c r="D1960" i="13"/>
  <c r="F1960" i="13" s="1"/>
  <c r="C1962" i="13"/>
  <c r="C1964" i="13"/>
  <c r="G1965" i="13"/>
  <c r="G1967" i="13"/>
  <c r="E1969" i="13"/>
  <c r="E1971" i="13"/>
  <c r="D1973" i="13"/>
  <c r="F1973" i="13" s="1"/>
  <c r="D1975" i="13"/>
  <c r="C1977" i="13"/>
  <c r="C1979" i="13"/>
  <c r="F1979" i="13" s="1"/>
  <c r="G1980" i="13"/>
  <c r="G1982" i="13"/>
  <c r="E1986" i="13"/>
  <c r="E1988" i="13"/>
  <c r="D1990" i="13"/>
  <c r="F1990" i="13" s="1"/>
  <c r="D1992" i="13"/>
  <c r="F1992" i="13" s="1"/>
  <c r="C1994" i="13"/>
  <c r="C1996" i="13"/>
  <c r="G1997" i="13"/>
  <c r="G1999" i="13"/>
  <c r="E2001" i="13"/>
  <c r="E2003" i="13"/>
  <c r="D2005" i="13"/>
  <c r="F2005" i="13" s="1"/>
  <c r="D2007" i="13"/>
  <c r="C2009" i="13"/>
  <c r="C2011" i="13"/>
  <c r="F2011" i="13" s="1"/>
  <c r="G2012" i="13"/>
  <c r="G2014" i="13"/>
  <c r="E2018" i="13"/>
  <c r="E2020" i="13"/>
  <c r="D2022" i="13"/>
  <c r="F2022" i="13" s="1"/>
  <c r="D2024" i="13"/>
  <c r="F2024" i="13" s="1"/>
  <c r="E1997" i="13"/>
  <c r="M2270" i="8"/>
  <c r="M2271" i="8" s="1"/>
  <c r="M2272" i="8" s="1"/>
  <c r="M2273" i="8" s="1"/>
  <c r="M2274" i="8" s="1"/>
  <c r="M2275" i="8" s="1"/>
  <c r="R2283" i="8"/>
  <c r="S2505" i="8"/>
  <c r="S2571" i="8"/>
  <c r="R2279" i="8"/>
  <c r="S2503" i="8"/>
  <c r="S2487" i="8"/>
  <c r="S2469" i="8"/>
  <c r="S2453" i="8"/>
  <c r="S2437" i="8"/>
  <c r="S2424" i="8"/>
  <c r="R2653" i="8"/>
  <c r="R2645" i="8"/>
  <c r="R2637" i="8"/>
  <c r="R2629" i="8"/>
  <c r="K28" i="10" a="1"/>
  <c r="K28" i="10" s="1"/>
  <c r="K33" i="10" a="1"/>
  <c r="K33" i="10" s="1"/>
  <c r="K37" i="10" a="1"/>
  <c r="K37" i="10" s="1"/>
  <c r="K29" i="10" a="1"/>
  <c r="K29" i="10" s="1"/>
  <c r="K34" i="10" a="1"/>
  <c r="K34" i="10" s="1"/>
  <c r="K38" i="10" a="1"/>
  <c r="K38" i="10" s="1"/>
  <c r="K30" i="10" a="1"/>
  <c r="K30" i="10" s="1"/>
  <c r="K35" i="10" a="1"/>
  <c r="K35" i="10" s="1"/>
  <c r="K39" i="10" a="1"/>
  <c r="K39" i="10" s="1"/>
  <c r="K31" i="10" a="1"/>
  <c r="K31" i="10" s="1"/>
  <c r="K32" i="10" a="1"/>
  <c r="K32" i="10" s="1"/>
  <c r="K36" i="10" a="1"/>
  <c r="K36" i="10" s="1"/>
  <c r="R2291" i="8"/>
  <c r="R2275" i="8"/>
  <c r="S2272" i="8"/>
  <c r="S2423" i="8"/>
  <c r="S2421" i="8"/>
  <c r="S2488" i="8"/>
  <c r="S2472" i="8"/>
  <c r="S2440" i="8"/>
  <c r="S2425" i="8"/>
  <c r="R2648" i="8"/>
  <c r="R2640" i="8"/>
  <c r="R2632" i="8"/>
  <c r="R2577" i="8"/>
  <c r="S2563" i="8"/>
  <c r="R2545" i="8"/>
  <c r="J49" i="10" a="1"/>
  <c r="J49" i="10" s="1"/>
  <c r="E140" i="12"/>
  <c r="G140" i="12"/>
  <c r="D140" i="12"/>
  <c r="F140" i="12" s="1"/>
  <c r="S2290" i="8"/>
  <c r="R2289" i="8"/>
  <c r="S2286" i="8"/>
  <c r="R2285" i="8"/>
  <c r="S2282" i="8"/>
  <c r="R2281" i="8"/>
  <c r="S2278" i="8"/>
  <c r="R2277" i="8"/>
  <c r="S2274" i="8"/>
  <c r="R2273" i="8"/>
  <c r="S2270" i="8"/>
  <c r="N2422" i="8"/>
  <c r="N2423" i="8" s="1"/>
  <c r="N2424" i="8" s="1"/>
  <c r="N2425" i="8" s="1"/>
  <c r="N2426" i="8" s="1"/>
  <c r="N2427" i="8" s="1"/>
  <c r="N2428" i="8" s="1"/>
  <c r="N2429" i="8" s="1"/>
  <c r="N2430" i="8" s="1"/>
  <c r="N2431" i="8" s="1"/>
  <c r="N2432" i="8" s="1"/>
  <c r="N2433" i="8" s="1"/>
  <c r="N2434" i="8" s="1"/>
  <c r="N2435" i="8" s="1"/>
  <c r="N2436" i="8" s="1"/>
  <c r="N2437" i="8" s="1"/>
  <c r="N2438" i="8" s="1"/>
  <c r="N2439" i="8" s="1"/>
  <c r="N2440" i="8" s="1"/>
  <c r="N2441" i="8" s="1"/>
  <c r="N2442" i="8" s="1"/>
  <c r="N2443" i="8" s="1"/>
  <c r="N2444" i="8" s="1"/>
  <c r="N2445" i="8" s="1"/>
  <c r="N2446" i="8" s="1"/>
  <c r="N2447" i="8" s="1"/>
  <c r="N2448" i="8" s="1"/>
  <c r="N2449" i="8" s="1"/>
  <c r="N2450" i="8" s="1"/>
  <c r="N2451" i="8" s="1"/>
  <c r="N2452" i="8" s="1"/>
  <c r="N2453" i="8" s="1"/>
  <c r="N2454" i="8" s="1"/>
  <c r="N2455" i="8" s="1"/>
  <c r="N2456" i="8" s="1"/>
  <c r="N2457" i="8" s="1"/>
  <c r="N2458" i="8" s="1"/>
  <c r="N2459" i="8" s="1"/>
  <c r="N2460" i="8" s="1"/>
  <c r="N2461" i="8" s="1"/>
  <c r="N2462" i="8" s="1"/>
  <c r="N2463" i="8" s="1"/>
  <c r="N2464" i="8" s="1"/>
  <c r="N2465" i="8" s="1"/>
  <c r="N2466" i="8" s="1"/>
  <c r="N2467" i="8" s="1"/>
  <c r="N2468" i="8" s="1"/>
  <c r="N2469" i="8" s="1"/>
  <c r="N2470" i="8" s="1"/>
  <c r="N2471" i="8" s="1"/>
  <c r="N2472" i="8" s="1"/>
  <c r="N2473" i="8" s="1"/>
  <c r="N2474" i="8" s="1"/>
  <c r="N2475" i="8" s="1"/>
  <c r="N2476" i="8" s="1"/>
  <c r="N2477" i="8" s="1"/>
  <c r="N2478" i="8" s="1"/>
  <c r="N2479" i="8" s="1"/>
  <c r="N2480" i="8" s="1"/>
  <c r="N2481" i="8" s="1"/>
  <c r="N2482" i="8" s="1"/>
  <c r="N2483" i="8" s="1"/>
  <c r="N2484" i="8" s="1"/>
  <c r="N2485" i="8" s="1"/>
  <c r="N2486" i="8" s="1"/>
  <c r="N2487" i="8" s="1"/>
  <c r="N2488" i="8" s="1"/>
  <c r="N2489" i="8" s="1"/>
  <c r="N2490" i="8" s="1"/>
  <c r="N2491" i="8" s="1"/>
  <c r="N2492" i="8" s="1"/>
  <c r="N2493" i="8" s="1"/>
  <c r="N2494" i="8" s="1"/>
  <c r="N2495" i="8" s="1"/>
  <c r="N2496" i="8" s="1"/>
  <c r="N2497" i="8" s="1"/>
  <c r="N2498" i="8" s="1"/>
  <c r="N2499" i="8" s="1"/>
  <c r="N2500" i="8" s="1"/>
  <c r="N2501" i="8" s="1"/>
  <c r="N2502" i="8" s="1"/>
  <c r="N2503" i="8" s="1"/>
  <c r="S2500" i="8"/>
  <c r="S2492" i="8"/>
  <c r="S2484" i="8"/>
  <c r="S2476" i="8"/>
  <c r="S2468" i="8"/>
  <c r="S2460" i="8"/>
  <c r="S2452" i="8"/>
  <c r="S2444" i="8"/>
  <c r="S2436" i="8"/>
  <c r="S2427" i="8"/>
  <c r="S2535" i="8"/>
  <c r="S2537" i="8"/>
  <c r="R2651" i="8"/>
  <c r="R2647" i="8"/>
  <c r="R2643" i="8"/>
  <c r="R2639" i="8"/>
  <c r="R2635" i="8"/>
  <c r="R2631" i="8"/>
  <c r="R2627" i="8"/>
  <c r="R2585" i="8"/>
  <c r="R2569" i="8"/>
  <c r="R2553" i="8"/>
  <c r="K10" i="10" a="1"/>
  <c r="K10" i="10" s="1"/>
  <c r="D141" i="12"/>
  <c r="F141" i="12" s="1"/>
  <c r="G141" i="12"/>
  <c r="E141" i="12"/>
  <c r="R2388" i="8"/>
  <c r="S2385" i="8"/>
  <c r="R2308" i="8"/>
  <c r="S2305" i="8"/>
  <c r="R2300" i="8"/>
  <c r="S2422" i="8"/>
  <c r="R2421" i="8"/>
  <c r="G1830" i="13"/>
  <c r="G1831" i="13"/>
  <c r="G1832" i="13"/>
  <c r="E1834" i="13"/>
  <c r="D1835" i="13"/>
  <c r="F1835" i="13" s="1"/>
  <c r="D1836" i="13"/>
  <c r="F1836" i="13" s="1"/>
  <c r="D1837" i="13"/>
  <c r="D1838" i="13"/>
  <c r="F1838" i="13" s="1"/>
  <c r="C1839" i="13"/>
  <c r="C1840" i="13"/>
  <c r="C1841" i="13"/>
  <c r="C1842" i="13"/>
  <c r="G1842" i="13"/>
  <c r="G1843" i="13"/>
  <c r="G1844" i="13"/>
  <c r="G1845" i="13"/>
  <c r="E1847" i="13"/>
  <c r="E1848" i="13"/>
  <c r="E1849" i="13"/>
  <c r="E1850" i="13"/>
  <c r="D1851" i="13"/>
  <c r="F1851" i="13" s="1"/>
  <c r="D1852" i="13"/>
  <c r="F1852" i="13" s="1"/>
  <c r="D1853" i="13"/>
  <c r="D1854" i="13"/>
  <c r="F1854" i="13" s="1"/>
  <c r="C1855" i="13"/>
  <c r="C1856" i="13"/>
  <c r="C1857" i="13"/>
  <c r="C1858" i="13"/>
  <c r="G1858" i="13"/>
  <c r="G1859" i="13"/>
  <c r="G1860" i="13"/>
  <c r="G1861" i="13"/>
  <c r="E1863" i="13"/>
  <c r="E1864" i="13"/>
  <c r="E1865" i="13"/>
  <c r="E1866" i="13"/>
  <c r="D1867" i="13"/>
  <c r="F1867" i="13" s="1"/>
  <c r="D1868" i="13"/>
  <c r="F1868" i="13" s="1"/>
  <c r="D1869" i="13"/>
  <c r="D1870" i="13"/>
  <c r="F1870" i="13" s="1"/>
  <c r="C1871" i="13"/>
  <c r="C1872" i="13"/>
  <c r="C1873" i="13"/>
  <c r="C1874" i="13"/>
  <c r="G1874" i="13"/>
  <c r="G1875" i="13"/>
  <c r="G1876" i="13"/>
  <c r="G1877" i="13"/>
  <c r="E1879" i="13"/>
  <c r="E1880" i="13"/>
  <c r="E1881" i="13"/>
  <c r="E1882" i="13"/>
  <c r="D1883" i="13"/>
  <c r="F1883" i="13" s="1"/>
  <c r="D1884" i="13"/>
  <c r="F1884" i="13" s="1"/>
  <c r="D1885" i="13"/>
  <c r="D1886" i="13"/>
  <c r="F1886" i="13" s="1"/>
  <c r="C1887" i="13"/>
  <c r="C1888" i="13"/>
  <c r="C1889" i="13"/>
  <c r="C1890" i="13"/>
  <c r="G1890" i="13"/>
  <c r="E1892" i="13"/>
  <c r="E1893" i="13"/>
  <c r="E1894" i="13"/>
  <c r="D1895" i="13"/>
  <c r="F1895" i="13" s="1"/>
  <c r="C1896" i="13"/>
  <c r="C1897" i="13"/>
  <c r="C1898" i="13"/>
  <c r="G1898" i="13"/>
  <c r="E1900" i="13"/>
  <c r="E1901" i="13"/>
  <c r="E1902" i="13"/>
  <c r="D1903" i="13"/>
  <c r="F1903" i="13" s="1"/>
  <c r="C1904" i="13"/>
  <c r="C1905" i="13"/>
  <c r="C1906" i="13"/>
  <c r="G1906" i="13"/>
  <c r="C1831" i="13"/>
  <c r="D1832" i="13"/>
  <c r="E1833" i="13"/>
  <c r="G1835" i="13"/>
  <c r="C1837" i="13"/>
  <c r="F1837" i="13" s="1"/>
  <c r="E1838" i="13"/>
  <c r="E1839" i="13"/>
  <c r="G1840" i="13"/>
  <c r="D1842" i="13"/>
  <c r="F1842" i="13" s="1"/>
  <c r="D1843" i="13"/>
  <c r="F1843" i="13" s="1"/>
  <c r="E1844" i="13"/>
  <c r="C1846" i="13"/>
  <c r="C1847" i="13"/>
  <c r="D1848" i="13"/>
  <c r="F1848" i="13" s="1"/>
  <c r="G1849" i="13"/>
  <c r="G1850" i="13"/>
  <c r="C1852" i="13"/>
  <c r="E1853" i="13"/>
  <c r="G1855" i="13"/>
  <c r="D1857" i="13"/>
  <c r="E1858" i="13"/>
  <c r="E1859" i="13"/>
  <c r="C1861" i="13"/>
  <c r="D1862" i="13"/>
  <c r="F1862" i="13" s="1"/>
  <c r="D1863" i="13"/>
  <c r="F1863" i="13" s="1"/>
  <c r="G1864" i="13"/>
  <c r="C1866" i="13"/>
  <c r="C1867" i="13"/>
  <c r="E1868" i="13"/>
  <c r="G1869" i="13"/>
  <c r="G1870" i="13"/>
  <c r="D1872" i="13"/>
  <c r="F1872" i="13" s="1"/>
  <c r="E1873" i="13"/>
  <c r="C1876" i="13"/>
  <c r="D1877" i="13"/>
  <c r="E1878" i="13"/>
  <c r="G1879" i="13"/>
  <c r="C1881" i="13"/>
  <c r="D1882" i="13"/>
  <c r="F1882" i="13" s="1"/>
  <c r="E1883" i="13"/>
  <c r="G1884" i="13"/>
  <c r="C1886" i="13"/>
  <c r="D1887" i="13"/>
  <c r="F1887" i="13" s="1"/>
  <c r="E1888" i="13"/>
  <c r="G1889" i="13"/>
  <c r="C1891" i="13"/>
  <c r="C1892" i="13"/>
  <c r="D1893" i="13"/>
  <c r="F1893" i="13" s="1"/>
  <c r="G1896" i="13"/>
  <c r="D1898" i="13"/>
  <c r="F1898" i="13" s="1"/>
  <c r="D1899" i="13"/>
  <c r="F1899" i="13" s="1"/>
  <c r="D1900" i="13"/>
  <c r="F1900" i="13" s="1"/>
  <c r="G1901" i="13"/>
  <c r="G1902" i="13"/>
  <c r="G1903" i="13"/>
  <c r="D1905" i="13"/>
  <c r="F1905" i="13" s="1"/>
  <c r="E1906" i="13"/>
  <c r="E1907" i="13"/>
  <c r="D1908" i="13"/>
  <c r="F1908" i="13" s="1"/>
  <c r="D1909" i="13"/>
  <c r="F1909" i="13" s="1"/>
  <c r="D1910" i="13"/>
  <c r="F1910" i="13" s="1"/>
  <c r="C1911" i="13"/>
  <c r="G1911" i="13"/>
  <c r="G1912" i="13"/>
  <c r="G1913" i="13"/>
  <c r="E1915" i="13"/>
  <c r="D1916" i="13"/>
  <c r="F1916" i="13" s="1"/>
  <c r="D1917" i="13"/>
  <c r="F1917" i="13" s="1"/>
  <c r="D1918" i="13"/>
  <c r="F1918" i="13" s="1"/>
  <c r="C1919" i="13"/>
  <c r="G1919" i="13"/>
  <c r="G1920" i="13"/>
  <c r="G1921" i="13"/>
  <c r="E1923" i="13"/>
  <c r="D1924" i="13"/>
  <c r="F1924" i="13" s="1"/>
  <c r="D1925" i="13"/>
  <c r="F1925" i="13" s="1"/>
  <c r="D1926" i="13"/>
  <c r="C1830" i="13"/>
  <c r="D1831" i="13"/>
  <c r="F1831" i="13" s="1"/>
  <c r="E1832" i="13"/>
  <c r="G1833" i="13"/>
  <c r="G1834" i="13"/>
  <c r="C1836" i="13"/>
  <c r="E1837" i="13"/>
  <c r="G1839" i="13"/>
  <c r="D1841" i="13"/>
  <c r="E1842" i="13"/>
  <c r="E1843" i="13"/>
  <c r="C1845" i="13"/>
  <c r="D1846" i="13"/>
  <c r="F1846" i="13" s="1"/>
  <c r="D1847" i="13"/>
  <c r="F1847" i="13" s="1"/>
  <c r="G1848" i="13"/>
  <c r="C1850" i="13"/>
  <c r="C1851" i="13"/>
  <c r="E1852" i="13"/>
  <c r="G1853" i="13"/>
  <c r="G1854" i="13"/>
  <c r="D1856" i="13"/>
  <c r="F1856" i="13" s="1"/>
  <c r="E1857" i="13"/>
  <c r="C1860" i="13"/>
  <c r="D1861" i="13"/>
  <c r="E1862" i="13"/>
  <c r="G1863" i="13"/>
  <c r="C1865" i="13"/>
  <c r="D1866" i="13"/>
  <c r="F1866" i="13" s="1"/>
  <c r="E1867" i="13"/>
  <c r="G1868" i="13"/>
  <c r="C1870" i="13"/>
  <c r="D1871" i="13"/>
  <c r="F1871" i="13" s="1"/>
  <c r="E1872" i="13"/>
  <c r="G1873" i="13"/>
  <c r="C1875" i="13"/>
  <c r="D1876" i="13"/>
  <c r="F1876" i="13" s="1"/>
  <c r="E1877" i="13"/>
  <c r="G1878" i="13"/>
  <c r="C1880" i="13"/>
  <c r="D1881" i="13"/>
  <c r="G1883" i="13"/>
  <c r="C1885" i="13"/>
  <c r="F1885" i="13" s="1"/>
  <c r="E1886" i="13"/>
  <c r="E1887" i="13"/>
  <c r="G1888" i="13"/>
  <c r="D1890" i="13"/>
  <c r="F1890" i="13" s="1"/>
  <c r="D1891" i="13"/>
  <c r="F1891" i="13" s="1"/>
  <c r="D1892" i="13"/>
  <c r="F1892" i="13" s="1"/>
  <c r="G1893" i="13"/>
  <c r="G1894" i="13"/>
  <c r="G1895" i="13"/>
  <c r="D1897" i="13"/>
  <c r="F1897" i="13" s="1"/>
  <c r="E1898" i="13"/>
  <c r="E1899" i="13"/>
  <c r="G1900" i="13"/>
  <c r="C1902" i="13"/>
  <c r="C1903" i="13"/>
  <c r="D1904" i="13"/>
  <c r="F1904" i="13" s="1"/>
  <c r="E1905" i="13"/>
  <c r="E1908" i="13"/>
  <c r="E1909" i="13"/>
  <c r="E1910" i="13"/>
  <c r="D1911" i="13"/>
  <c r="F1911" i="13" s="1"/>
  <c r="C1912" i="13"/>
  <c r="C1913" i="13"/>
  <c r="C1914" i="13"/>
  <c r="G1914" i="13"/>
  <c r="E1916" i="13"/>
  <c r="E1917" i="13"/>
  <c r="E1918" i="13"/>
  <c r="D1919" i="13"/>
  <c r="F1919" i="13" s="1"/>
  <c r="C1920" i="13"/>
  <c r="C1921" i="13"/>
  <c r="C1922" i="13"/>
  <c r="G1922" i="13"/>
  <c r="E1924" i="13"/>
  <c r="E1925" i="13"/>
  <c r="E1926" i="13"/>
  <c r="D1830" i="13"/>
  <c r="F1830" i="13" s="1"/>
  <c r="E1831" i="13"/>
  <c r="C1833" i="13"/>
  <c r="C1834" i="13"/>
  <c r="C1835" i="13"/>
  <c r="E1836" i="13"/>
  <c r="G1837" i="13"/>
  <c r="G1838" i="13"/>
  <c r="D1840" i="13"/>
  <c r="F1840" i="13" s="1"/>
  <c r="E1841" i="13"/>
  <c r="C1844" i="13"/>
  <c r="D1845" i="13"/>
  <c r="E1846" i="13"/>
  <c r="G1847" i="13"/>
  <c r="C1849" i="13"/>
  <c r="D1850" i="13"/>
  <c r="F1850" i="13" s="1"/>
  <c r="E1851" i="13"/>
  <c r="G1852" i="13"/>
  <c r="C1854" i="13"/>
  <c r="D1855" i="13"/>
  <c r="F1855" i="13" s="1"/>
  <c r="E1856" i="13"/>
  <c r="G1857" i="13"/>
  <c r="C1859" i="13"/>
  <c r="D1860" i="13"/>
  <c r="F1860" i="13" s="1"/>
  <c r="E1861" i="13"/>
  <c r="G1862" i="13"/>
  <c r="C1864" i="13"/>
  <c r="D1865" i="13"/>
  <c r="G1867" i="13"/>
  <c r="C1869" i="13"/>
  <c r="F1869" i="13" s="1"/>
  <c r="E1870" i="13"/>
  <c r="E1871" i="13"/>
  <c r="G1872" i="13"/>
  <c r="D1874" i="13"/>
  <c r="F1874" i="13" s="1"/>
  <c r="D1875" i="13"/>
  <c r="F1875" i="13" s="1"/>
  <c r="E1876" i="13"/>
  <c r="C1878" i="13"/>
  <c r="C1879" i="13"/>
  <c r="D1880" i="13"/>
  <c r="F1880" i="13" s="1"/>
  <c r="G1881" i="13"/>
  <c r="G1882" i="13"/>
  <c r="C1884" i="13"/>
  <c r="E1885" i="13"/>
  <c r="G1887" i="13"/>
  <c r="D1889" i="13"/>
  <c r="E1890" i="13"/>
  <c r="E1891" i="13"/>
  <c r="G1892" i="13"/>
  <c r="C1894" i="13"/>
  <c r="C1895" i="13"/>
  <c r="D1896" i="13"/>
  <c r="F1896" i="13" s="1"/>
  <c r="E1897" i="13"/>
  <c r="G1899" i="13"/>
  <c r="C1901" i="13"/>
  <c r="D1902" i="13"/>
  <c r="F1902" i="13" s="1"/>
  <c r="E1903" i="13"/>
  <c r="E1904" i="13"/>
  <c r="G1905" i="13"/>
  <c r="C1907" i="13"/>
  <c r="G1907" i="13"/>
  <c r="G1908" i="13"/>
  <c r="G1909" i="13"/>
  <c r="E1911" i="13"/>
  <c r="D1912" i="13"/>
  <c r="F1912" i="13" s="1"/>
  <c r="D1913" i="13"/>
  <c r="F1913" i="13" s="1"/>
  <c r="D1914" i="13"/>
  <c r="F1914" i="13" s="1"/>
  <c r="C1915" i="13"/>
  <c r="G1915" i="13"/>
  <c r="G1916" i="13"/>
  <c r="G1917" i="13"/>
  <c r="E1919" i="13"/>
  <c r="D1920" i="13"/>
  <c r="F1920" i="13" s="1"/>
  <c r="D1921" i="13"/>
  <c r="F1921" i="13" s="1"/>
  <c r="D1922" i="13"/>
  <c r="F1922" i="13" s="1"/>
  <c r="C1923" i="13"/>
  <c r="G1923" i="13"/>
  <c r="G1924" i="13"/>
  <c r="G1925" i="13"/>
  <c r="G1926" i="13"/>
  <c r="E1928" i="13"/>
  <c r="E1929" i="13"/>
  <c r="E1930" i="13"/>
  <c r="E1931" i="13"/>
  <c r="D1932" i="13"/>
  <c r="F1932" i="13" s="1"/>
  <c r="D1933" i="13"/>
  <c r="F1933" i="13" s="1"/>
  <c r="D1934" i="13"/>
  <c r="D1935" i="13"/>
  <c r="F1935" i="13" s="1"/>
  <c r="C1936" i="13"/>
  <c r="C1937" i="13"/>
  <c r="C1938" i="13"/>
  <c r="C1939" i="13"/>
  <c r="G1939" i="13"/>
  <c r="G1940" i="13"/>
  <c r="G1941" i="13"/>
  <c r="G1942" i="13"/>
  <c r="E1944" i="13"/>
  <c r="E1830" i="13"/>
  <c r="E1835" i="13"/>
  <c r="E1840" i="13"/>
  <c r="E1845" i="13"/>
  <c r="E1855" i="13"/>
  <c r="E1860" i="13"/>
  <c r="G1865" i="13"/>
  <c r="E1875" i="13"/>
  <c r="G1880" i="13"/>
  <c r="G1885" i="13"/>
  <c r="E1895" i="13"/>
  <c r="C1900" i="13"/>
  <c r="G1904" i="13"/>
  <c r="C1909" i="13"/>
  <c r="E1912" i="13"/>
  <c r="C1916" i="13"/>
  <c r="D1923" i="13"/>
  <c r="F1923" i="13" s="1"/>
  <c r="C1927" i="13"/>
  <c r="C1928" i="13"/>
  <c r="D1929" i="13"/>
  <c r="F1929" i="13" s="1"/>
  <c r="G1930" i="13"/>
  <c r="G1931" i="13"/>
  <c r="C1933" i="13"/>
  <c r="E1934" i="13"/>
  <c r="G1936" i="13"/>
  <c r="D1938" i="13"/>
  <c r="E1939" i="13"/>
  <c r="E1940" i="13"/>
  <c r="C1942" i="13"/>
  <c r="D1943" i="13"/>
  <c r="F1943" i="13" s="1"/>
  <c r="D1944" i="13"/>
  <c r="F1944" i="13" s="1"/>
  <c r="C1832" i="13"/>
  <c r="F1832" i="13" s="1"/>
  <c r="G1836" i="13"/>
  <c r="G1841" i="13"/>
  <c r="G1846" i="13"/>
  <c r="G1851" i="13"/>
  <c r="G1856" i="13"/>
  <c r="C1862" i="13"/>
  <c r="G1866" i="13"/>
  <c r="G1871" i="13"/>
  <c r="C1877" i="13"/>
  <c r="C1882" i="13"/>
  <c r="G1886" i="13"/>
  <c r="G1891" i="13"/>
  <c r="E1896" i="13"/>
  <c r="D1901" i="13"/>
  <c r="F1901" i="13" s="1"/>
  <c r="D1906" i="13"/>
  <c r="F1906" i="13" s="1"/>
  <c r="C1910" i="13"/>
  <c r="E1913" i="13"/>
  <c r="C1917" i="13"/>
  <c r="E1920" i="13"/>
  <c r="C1924" i="13"/>
  <c r="D1927" i="13"/>
  <c r="F1927" i="13" s="1"/>
  <c r="D1928" i="13"/>
  <c r="F1928" i="13" s="1"/>
  <c r="G1929" i="13"/>
  <c r="C1931" i="13"/>
  <c r="C1932" i="13"/>
  <c r="E1933" i="13"/>
  <c r="G1934" i="13"/>
  <c r="G1935" i="13"/>
  <c r="D1937" i="13"/>
  <c r="F1937" i="13" s="1"/>
  <c r="E1938" i="13"/>
  <c r="C1941" i="13"/>
  <c r="D1942" i="13"/>
  <c r="E1943" i="13"/>
  <c r="G1944" i="13"/>
  <c r="D1833" i="13"/>
  <c r="F1833" i="13" s="1"/>
  <c r="C1838" i="13"/>
  <c r="C1843" i="13"/>
  <c r="C1848" i="13"/>
  <c r="C1853" i="13"/>
  <c r="F1853" i="13" s="1"/>
  <c r="D1858" i="13"/>
  <c r="F1858" i="13" s="1"/>
  <c r="C1863" i="13"/>
  <c r="C1868" i="13"/>
  <c r="D1873" i="13"/>
  <c r="D1878" i="13"/>
  <c r="F1878" i="13" s="1"/>
  <c r="C1883" i="13"/>
  <c r="D1888" i="13"/>
  <c r="F1888" i="13" s="1"/>
  <c r="C1893" i="13"/>
  <c r="G1897" i="13"/>
  <c r="D1907" i="13"/>
  <c r="F1907" i="13" s="1"/>
  <c r="G1910" i="13"/>
  <c r="E1914" i="13"/>
  <c r="C1918" i="13"/>
  <c r="E1921" i="13"/>
  <c r="C1925" i="13"/>
  <c r="E1927" i="13"/>
  <c r="G1928" i="13"/>
  <c r="C1930" i="13"/>
  <c r="D1931" i="13"/>
  <c r="F1931" i="13" s="1"/>
  <c r="E1932" i="13"/>
  <c r="G1933" i="13"/>
  <c r="C1935" i="13"/>
  <c r="D1936" i="13"/>
  <c r="F1936" i="13" s="1"/>
  <c r="E1937" i="13"/>
  <c r="G1938" i="13"/>
  <c r="C1940" i="13"/>
  <c r="D1941" i="13"/>
  <c r="F1941" i="13" s="1"/>
  <c r="E1942" i="13"/>
  <c r="G1943" i="13"/>
  <c r="D1834" i="13"/>
  <c r="F1834" i="13" s="1"/>
  <c r="D1839" i="13"/>
  <c r="F1839" i="13" s="1"/>
  <c r="D1844" i="13"/>
  <c r="F1844" i="13" s="1"/>
  <c r="D1849" i="13"/>
  <c r="F1849" i="13" s="1"/>
  <c r="E1854" i="13"/>
  <c r="D1859" i="13"/>
  <c r="F1859" i="13" s="1"/>
  <c r="D1864" i="13"/>
  <c r="F1864" i="13" s="1"/>
  <c r="E1869" i="13"/>
  <c r="E1874" i="13"/>
  <c r="D1879" i="13"/>
  <c r="F1879" i="13" s="1"/>
  <c r="E1884" i="13"/>
  <c r="E1889" i="13"/>
  <c r="D1894" i="13"/>
  <c r="F1894" i="13" s="1"/>
  <c r="C1899" i="13"/>
  <c r="C1908" i="13"/>
  <c r="D1915" i="13"/>
  <c r="F1915" i="13" s="1"/>
  <c r="G1918" i="13"/>
  <c r="E1922" i="13"/>
  <c r="C1926" i="13"/>
  <c r="G1927" i="13"/>
  <c r="C1929" i="13"/>
  <c r="D1930" i="13"/>
  <c r="G1932" i="13"/>
  <c r="C1934" i="13"/>
  <c r="E1935" i="13"/>
  <c r="E1936" i="13"/>
  <c r="G1937" i="13"/>
  <c r="D1939" i="13"/>
  <c r="F1939" i="13" s="1"/>
  <c r="D1940" i="13"/>
  <c r="F1940" i="13" s="1"/>
  <c r="E1941" i="13"/>
  <c r="C1943" i="13"/>
  <c r="C1944" i="13"/>
  <c r="L49" i="10" a="1"/>
  <c r="L49" i="10" s="1"/>
  <c r="N49" i="10" a="1"/>
  <c r="N49" i="10" s="1"/>
  <c r="D5" i="10"/>
  <c r="M2276" i="8"/>
  <c r="M2277" i="8" s="1"/>
  <c r="M2278" i="8" s="1"/>
  <c r="M2279" i="8" s="1"/>
  <c r="M2280" i="8" s="1"/>
  <c r="M2281" i="8" s="1"/>
  <c r="M2282" i="8" s="1"/>
  <c r="M2283" i="8" s="1"/>
  <c r="M2284" i="8" s="1"/>
  <c r="M2285" i="8" s="1"/>
  <c r="M2286" i="8" s="1"/>
  <c r="M2287" i="8" s="1"/>
  <c r="M2288" i="8" s="1"/>
  <c r="M2289" i="8" s="1"/>
  <c r="M2290" i="8" s="1"/>
  <c r="M2291" i="8" s="1"/>
  <c r="M2292" i="8" s="1"/>
  <c r="M2293" i="8" s="1"/>
  <c r="M2294" i="8" s="1"/>
  <c r="M2295" i="8" s="1"/>
  <c r="M2296" i="8" s="1"/>
  <c r="M2297" i="8" s="1"/>
  <c r="M2298" i="8" s="1"/>
  <c r="S2292" i="8"/>
  <c r="S2288" i="8"/>
  <c r="S2284" i="8"/>
  <c r="S2280" i="8"/>
  <c r="S2276" i="8"/>
  <c r="R2396" i="8"/>
  <c r="S2393" i="8"/>
  <c r="R2380" i="8"/>
  <c r="S2309" i="8"/>
  <c r="R2304" i="8"/>
  <c r="S2301" i="8"/>
  <c r="R2509" i="8"/>
  <c r="S2499" i="8"/>
  <c r="S2491" i="8"/>
  <c r="S2483" i="8"/>
  <c r="S2473" i="8"/>
  <c r="S2465" i="8"/>
  <c r="S2457" i="8"/>
  <c r="S2449" i="8"/>
  <c r="S2441" i="8"/>
  <c r="S2433" i="8"/>
  <c r="S2426" i="8"/>
  <c r="M2535" i="8"/>
  <c r="R2650" i="8"/>
  <c r="R2646" i="8"/>
  <c r="R2642" i="8"/>
  <c r="R2638" i="8"/>
  <c r="R2634" i="8"/>
  <c r="R2630" i="8"/>
  <c r="R2626" i="8"/>
  <c r="G1747" i="13"/>
  <c r="G1748" i="13"/>
  <c r="G1749" i="13"/>
  <c r="E1751" i="13"/>
  <c r="E1752" i="13"/>
  <c r="E1753" i="13"/>
  <c r="E1754" i="13"/>
  <c r="D1755" i="13"/>
  <c r="D1756" i="13"/>
  <c r="D1757" i="13"/>
  <c r="D1758" i="13"/>
  <c r="C1759" i="13"/>
  <c r="C1760" i="13"/>
  <c r="C1761" i="13"/>
  <c r="C1762" i="13"/>
  <c r="G1762" i="13"/>
  <c r="G1763" i="13"/>
  <c r="G1764" i="13"/>
  <c r="G1765" i="13"/>
  <c r="E1767" i="13"/>
  <c r="E1768" i="13"/>
  <c r="E1769" i="13"/>
  <c r="E1770" i="13"/>
  <c r="D1771" i="13"/>
  <c r="D1772" i="13"/>
  <c r="D1773" i="13"/>
  <c r="D1774" i="13"/>
  <c r="C1775" i="13"/>
  <c r="C1776" i="13"/>
  <c r="C1777" i="13"/>
  <c r="C1778" i="13"/>
  <c r="G1778" i="13"/>
  <c r="G1779" i="13"/>
  <c r="G1780" i="13"/>
  <c r="G1781" i="13"/>
  <c r="E1783" i="13"/>
  <c r="E1784" i="13"/>
  <c r="D1785" i="13"/>
  <c r="D1786" i="13"/>
  <c r="D1787" i="13"/>
  <c r="D1788" i="13"/>
  <c r="C1789" i="13"/>
  <c r="C1790" i="13"/>
  <c r="C1791" i="13"/>
  <c r="C1792" i="13"/>
  <c r="G1792" i="13"/>
  <c r="G1793" i="13"/>
  <c r="G1794" i="13"/>
  <c r="G1795" i="13"/>
  <c r="E1797" i="13"/>
  <c r="E1798" i="13"/>
  <c r="E1799" i="13"/>
  <c r="E1800" i="13"/>
  <c r="D1801" i="13"/>
  <c r="D1802" i="13"/>
  <c r="D1803" i="13"/>
  <c r="D1804" i="13"/>
  <c r="C1805" i="13"/>
  <c r="C1806" i="13"/>
  <c r="C1807" i="13"/>
  <c r="C1808" i="13"/>
  <c r="G1808" i="13"/>
  <c r="G1809" i="13"/>
  <c r="G1810" i="13"/>
  <c r="G1811" i="13"/>
  <c r="E1813" i="13"/>
  <c r="E1814" i="13"/>
  <c r="E1815" i="13"/>
  <c r="E1816" i="13"/>
  <c r="D1817" i="13"/>
  <c r="D1818" i="13"/>
  <c r="D1819" i="13"/>
  <c r="D1820" i="13"/>
  <c r="C1821" i="13"/>
  <c r="C1822" i="13"/>
  <c r="C1823" i="13"/>
  <c r="C1747" i="13"/>
  <c r="C1748" i="13"/>
  <c r="C1749" i="13"/>
  <c r="C1750" i="13"/>
  <c r="G1750" i="13"/>
  <c r="G1751" i="13"/>
  <c r="G1752" i="13"/>
  <c r="G1753" i="13"/>
  <c r="E1755" i="13"/>
  <c r="E1756" i="13"/>
  <c r="E1757" i="13"/>
  <c r="E1758" i="13"/>
  <c r="D1759" i="13"/>
  <c r="F1759" i="13" s="1"/>
  <c r="D1760" i="13"/>
  <c r="F1760" i="13" s="1"/>
  <c r="D1761" i="13"/>
  <c r="D1762" i="13"/>
  <c r="F1762" i="13" s="1"/>
  <c r="C1763" i="13"/>
  <c r="C1764" i="13"/>
  <c r="C1765" i="13"/>
  <c r="C1766" i="13"/>
  <c r="G1766" i="13"/>
  <c r="G1767" i="13"/>
  <c r="G1768" i="13"/>
  <c r="G1769" i="13"/>
  <c r="E1771" i="13"/>
  <c r="E1772" i="13"/>
  <c r="E1773" i="13"/>
  <c r="E1774" i="13"/>
  <c r="D1775" i="13"/>
  <c r="D1776" i="13"/>
  <c r="F1776" i="13" s="1"/>
  <c r="D1777" i="13"/>
  <c r="D1778" i="13"/>
  <c r="F1778" i="13" s="1"/>
  <c r="C1779" i="13"/>
  <c r="C1780" i="13"/>
  <c r="C1781" i="13"/>
  <c r="C1782" i="13"/>
  <c r="G1782" i="13"/>
  <c r="G1783" i="13"/>
  <c r="E1785" i="13"/>
  <c r="E1786" i="13"/>
  <c r="E1787" i="13"/>
  <c r="E1788" i="13"/>
  <c r="D1789" i="13"/>
  <c r="D1790" i="13"/>
  <c r="F1790" i="13" s="1"/>
  <c r="D1791" i="13"/>
  <c r="D1792" i="13"/>
  <c r="F1792" i="13" s="1"/>
  <c r="C1793" i="13"/>
  <c r="C1794" i="13"/>
  <c r="C1795" i="13"/>
  <c r="C1796" i="13"/>
  <c r="G1796" i="13"/>
  <c r="G1797" i="13"/>
  <c r="G1798" i="13"/>
  <c r="G1799" i="13"/>
  <c r="E1801" i="13"/>
  <c r="E1802" i="13"/>
  <c r="E1803" i="13"/>
  <c r="E1804" i="13"/>
  <c r="D1805" i="13"/>
  <c r="D1806" i="13"/>
  <c r="F1806" i="13" s="1"/>
  <c r="D1807" i="13"/>
  <c r="D1808" i="13"/>
  <c r="F1808" i="13" s="1"/>
  <c r="C1809" i="13"/>
  <c r="C1810" i="13"/>
  <c r="C1811" i="13"/>
  <c r="C1812" i="13"/>
  <c r="G1812" i="13"/>
  <c r="G1813" i="13"/>
  <c r="G1814" i="13"/>
  <c r="G1815" i="13"/>
  <c r="E1817" i="13"/>
  <c r="E1818" i="13"/>
  <c r="E1819" i="13"/>
  <c r="E1820" i="13"/>
  <c r="D1821" i="13"/>
  <c r="D1822" i="13"/>
  <c r="F1822" i="13" s="1"/>
  <c r="D1823" i="13"/>
  <c r="D1824" i="13"/>
  <c r="C1825" i="13"/>
  <c r="D1747" i="13"/>
  <c r="F1747" i="13" s="1"/>
  <c r="D1749" i="13"/>
  <c r="C1751" i="13"/>
  <c r="C1753" i="13"/>
  <c r="G1754" i="13"/>
  <c r="G1756" i="13"/>
  <c r="E1760" i="13"/>
  <c r="E1762" i="13"/>
  <c r="D1764" i="13"/>
  <c r="F1764" i="13" s="1"/>
  <c r="D1766" i="13"/>
  <c r="C1768" i="13"/>
  <c r="C1770" i="13"/>
  <c r="G1771" i="13"/>
  <c r="G1773" i="13"/>
  <c r="E1775" i="13"/>
  <c r="E1777" i="13"/>
  <c r="D1779" i="13"/>
  <c r="F1779" i="13" s="1"/>
  <c r="D1781" i="13"/>
  <c r="C1783" i="13"/>
  <c r="G1784" i="13"/>
  <c r="G1786" i="13"/>
  <c r="E1790" i="13"/>
  <c r="E1792" i="13"/>
  <c r="D1794" i="13"/>
  <c r="D1796" i="13"/>
  <c r="F1796" i="13" s="1"/>
  <c r="C1798" i="13"/>
  <c r="C1800" i="13"/>
  <c r="G1801" i="13"/>
  <c r="G1803" i="13"/>
  <c r="E1805" i="13"/>
  <c r="E1807" i="13"/>
  <c r="D1809" i="13"/>
  <c r="D1811" i="13"/>
  <c r="F1811" i="13" s="1"/>
  <c r="C1813" i="13"/>
  <c r="C1815" i="13"/>
  <c r="G1816" i="13"/>
  <c r="G1818" i="13"/>
  <c r="E1822" i="13"/>
  <c r="C1824" i="13"/>
  <c r="D1825" i="13"/>
  <c r="D1826" i="13"/>
  <c r="D1827" i="13"/>
  <c r="D1828" i="13"/>
  <c r="C1829" i="13"/>
  <c r="E1747" i="13"/>
  <c r="E1749" i="13"/>
  <c r="D1751" i="13"/>
  <c r="F1751" i="13" s="1"/>
  <c r="D1753" i="13"/>
  <c r="C1755" i="13"/>
  <c r="C1757" i="13"/>
  <c r="G1758" i="13"/>
  <c r="G1760" i="13"/>
  <c r="E1764" i="13"/>
  <c r="E1766" i="13"/>
  <c r="D1768" i="13"/>
  <c r="F1768" i="13" s="1"/>
  <c r="D1770" i="13"/>
  <c r="F1770" i="13" s="1"/>
  <c r="C1772" i="13"/>
  <c r="C1774" i="13"/>
  <c r="G1775" i="13"/>
  <c r="G1777" i="13"/>
  <c r="E1779" i="13"/>
  <c r="E1781" i="13"/>
  <c r="D1783" i="13"/>
  <c r="F1783" i="13" s="1"/>
  <c r="C1785" i="13"/>
  <c r="F1785" i="13" s="1"/>
  <c r="C1787" i="13"/>
  <c r="G1788" i="13"/>
  <c r="G1790" i="13"/>
  <c r="E1794" i="13"/>
  <c r="E1796" i="13"/>
  <c r="D1798" i="13"/>
  <c r="F1798" i="13" s="1"/>
  <c r="D1800" i="13"/>
  <c r="F1800" i="13" s="1"/>
  <c r="C1802" i="13"/>
  <c r="C1804" i="13"/>
  <c r="G1805" i="13"/>
  <c r="G1807" i="13"/>
  <c r="E1809" i="13"/>
  <c r="E1811" i="13"/>
  <c r="D1813" i="13"/>
  <c r="D1815" i="13"/>
  <c r="F1815" i="13" s="1"/>
  <c r="C1817" i="13"/>
  <c r="F1817" i="13" s="1"/>
  <c r="C1819" i="13"/>
  <c r="G1820" i="13"/>
  <c r="G1822" i="13"/>
  <c r="E1824" i="13"/>
  <c r="E1825" i="13"/>
  <c r="E1826" i="13"/>
  <c r="E1827" i="13"/>
  <c r="E1828" i="13"/>
  <c r="D1829" i="13"/>
  <c r="D1748" i="13"/>
  <c r="F1748" i="13" s="1"/>
  <c r="D1750" i="13"/>
  <c r="F1750" i="13" s="1"/>
  <c r="C1752" i="13"/>
  <c r="C1754" i="13"/>
  <c r="G1755" i="13"/>
  <c r="G1757" i="13"/>
  <c r="E1759" i="13"/>
  <c r="E1761" i="13"/>
  <c r="D1763" i="13"/>
  <c r="F1763" i="13" s="1"/>
  <c r="D1765" i="13"/>
  <c r="C1767" i="13"/>
  <c r="C1769" i="13"/>
  <c r="G1770" i="13"/>
  <c r="G1772" i="13"/>
  <c r="E1776" i="13"/>
  <c r="E1778" i="13"/>
  <c r="D1780" i="13"/>
  <c r="F1780" i="13" s="1"/>
  <c r="D1782" i="13"/>
  <c r="F1782" i="13" s="1"/>
  <c r="C1784" i="13"/>
  <c r="G1785" i="13"/>
  <c r="G1787" i="13"/>
  <c r="E1789" i="13"/>
  <c r="E1791" i="13"/>
  <c r="D1793" i="13"/>
  <c r="D1795" i="13"/>
  <c r="F1795" i="13" s="1"/>
  <c r="C1797" i="13"/>
  <c r="C1799" i="13"/>
  <c r="G1800" i="13"/>
  <c r="G1802" i="13"/>
  <c r="E1806" i="13"/>
  <c r="E1808" i="13"/>
  <c r="D1810" i="13"/>
  <c r="F1810" i="13" s="1"/>
  <c r="D1812" i="13"/>
  <c r="F1812" i="13" s="1"/>
  <c r="C1814" i="13"/>
  <c r="C1816" i="13"/>
  <c r="G1817" i="13"/>
  <c r="G1819" i="13"/>
  <c r="E1821" i="13"/>
  <c r="E1823" i="13"/>
  <c r="G1825" i="13"/>
  <c r="G1826" i="13"/>
  <c r="G1827" i="13"/>
  <c r="E1829" i="13"/>
  <c r="E1748" i="13"/>
  <c r="E1750" i="13"/>
  <c r="D1752" i="13"/>
  <c r="F1752" i="13" s="1"/>
  <c r="D1754" i="13"/>
  <c r="C1756" i="13"/>
  <c r="C1758" i="13"/>
  <c r="G1759" i="13"/>
  <c r="G1761" i="13"/>
  <c r="E1763" i="13"/>
  <c r="E1765" i="13"/>
  <c r="D1767" i="13"/>
  <c r="F1767" i="13" s="1"/>
  <c r="D1769" i="13"/>
  <c r="C1771" i="13"/>
  <c r="C1773" i="13"/>
  <c r="G1774" i="13"/>
  <c r="G1776" i="13"/>
  <c r="E1780" i="13"/>
  <c r="E1782" i="13"/>
  <c r="D1784" i="13"/>
  <c r="F1784" i="13" s="1"/>
  <c r="C1786" i="13"/>
  <c r="C1788" i="13"/>
  <c r="G1789" i="13"/>
  <c r="G1791" i="13"/>
  <c r="E1793" i="13"/>
  <c r="E1795" i="13"/>
  <c r="D1797" i="13"/>
  <c r="D1799" i="13"/>
  <c r="F1799" i="13" s="1"/>
  <c r="C1801" i="13"/>
  <c r="F1801" i="13" s="1"/>
  <c r="C1803" i="13"/>
  <c r="G1804" i="13"/>
  <c r="G1806" i="13"/>
  <c r="E1810" i="13"/>
  <c r="E1812" i="13"/>
  <c r="D1814" i="13"/>
  <c r="D1816" i="13"/>
  <c r="F1816" i="13" s="1"/>
  <c r="C1818" i="13"/>
  <c r="C1820" i="13"/>
  <c r="G1821" i="13"/>
  <c r="G1823" i="13"/>
  <c r="G1824" i="13"/>
  <c r="C1826" i="13"/>
  <c r="C1827" i="13"/>
  <c r="C1828" i="13"/>
  <c r="G1828" i="13"/>
  <c r="G1829" i="13"/>
  <c r="E133" i="12"/>
  <c r="G137" i="12"/>
  <c r="G138" i="12"/>
  <c r="G139" i="12"/>
  <c r="C137" i="12"/>
  <c r="C138" i="12"/>
  <c r="C139" i="12"/>
  <c r="D138" i="12"/>
  <c r="E138" i="12"/>
  <c r="D137" i="12"/>
  <c r="F137" i="12" s="1"/>
  <c r="D139" i="12"/>
  <c r="E139" i="12"/>
  <c r="E137" i="12"/>
  <c r="D6" i="10"/>
  <c r="R2534" i="8"/>
  <c r="S2539" i="8"/>
  <c r="S2609" i="8"/>
  <c r="S2605" i="8"/>
  <c r="S2599" i="8"/>
  <c r="S2581" i="8"/>
  <c r="S2573" i="8"/>
  <c r="S2565" i="8"/>
  <c r="S2557" i="8"/>
  <c r="S2549" i="8"/>
  <c r="S2541" i="8"/>
  <c r="S2601" i="8"/>
  <c r="S2583" i="8"/>
  <c r="S2575" i="8"/>
  <c r="S2567" i="8"/>
  <c r="S2559" i="8"/>
  <c r="S2551" i="8"/>
  <c r="S2543" i="8"/>
  <c r="S2624" i="8"/>
  <c r="S2623" i="8"/>
  <c r="S2619" i="8"/>
  <c r="S2615" i="8"/>
  <c r="S2611" i="8"/>
  <c r="S2607" i="8"/>
  <c r="S2606" i="8"/>
  <c r="S2598" i="8"/>
  <c r="S2594" i="8"/>
  <c r="S2622" i="8"/>
  <c r="S2618" i="8"/>
  <c r="S2614" i="8"/>
  <c r="S2610" i="8"/>
  <c r="S2604" i="8"/>
  <c r="S2596" i="8"/>
  <c r="R2622" i="8"/>
  <c r="S2621" i="8"/>
  <c r="R2618" i="8"/>
  <c r="S2617" i="8"/>
  <c r="R2614" i="8"/>
  <c r="S2613" i="8"/>
  <c r="R2610" i="8"/>
  <c r="R2606" i="8"/>
  <c r="S2602" i="8"/>
  <c r="R2598" i="8"/>
  <c r="R2594" i="8"/>
  <c r="S2620" i="8"/>
  <c r="S2616" i="8"/>
  <c r="S2612" i="8"/>
  <c r="S2608" i="8"/>
  <c r="R2604" i="8"/>
  <c r="S2600" i="8"/>
  <c r="R2596" i="8"/>
  <c r="S2595" i="8"/>
  <c r="S2593" i="8"/>
  <c r="S2591" i="8"/>
  <c r="S2589" i="8"/>
  <c r="M2540" i="8"/>
  <c r="M2541" i="8" s="1"/>
  <c r="M2542" i="8" s="1"/>
  <c r="M2543" i="8" s="1"/>
  <c r="M2544" i="8" s="1"/>
  <c r="M2545" i="8" s="1"/>
  <c r="M2546" i="8" s="1"/>
  <c r="M2547" i="8" s="1"/>
  <c r="M2548" i="8" s="1"/>
  <c r="M2549" i="8" s="1"/>
  <c r="M2550" i="8" s="1"/>
  <c r="M2551" i="8" s="1"/>
  <c r="M2552" i="8" s="1"/>
  <c r="M2553" i="8" s="1"/>
  <c r="M2554" i="8" s="1"/>
  <c r="M2555" i="8" s="1"/>
  <c r="M2556" i="8" s="1"/>
  <c r="M2557" i="8" s="1"/>
  <c r="M2558" i="8" s="1"/>
  <c r="M2559" i="8" s="1"/>
  <c r="M2560" i="8" s="1"/>
  <c r="M2561" i="8" s="1"/>
  <c r="M2562" i="8" s="1"/>
  <c r="M2563" i="8" s="1"/>
  <c r="M2564" i="8" s="1"/>
  <c r="M2565" i="8" s="1"/>
  <c r="M2566" i="8" s="1"/>
  <c r="M2567" i="8" s="1"/>
  <c r="M2568" i="8" s="1"/>
  <c r="M2569" i="8" s="1"/>
  <c r="M2570" i="8" s="1"/>
  <c r="M2571" i="8" s="1"/>
  <c r="M2572" i="8" s="1"/>
  <c r="M2573" i="8" s="1"/>
  <c r="M2574" i="8" s="1"/>
  <c r="M2575" i="8" s="1"/>
  <c r="M2576" i="8" s="1"/>
  <c r="M2577" i="8" s="1"/>
  <c r="M2578" i="8" s="1"/>
  <c r="M2579" i="8" s="1"/>
  <c r="M2580" i="8" s="1"/>
  <c r="M2581" i="8" s="1"/>
  <c r="M2582" i="8" s="1"/>
  <c r="M2583" i="8" s="1"/>
  <c r="M2584" i="8" s="1"/>
  <c r="M2585" i="8" s="1"/>
  <c r="M2586" i="8" s="1"/>
  <c r="M2587" i="8" s="1"/>
  <c r="M2588" i="8" s="1"/>
  <c r="M2589" i="8" s="1"/>
  <c r="M2590" i="8" s="1"/>
  <c r="M2591" i="8" s="1"/>
  <c r="M2592" i="8" s="1"/>
  <c r="M2593" i="8" s="1"/>
  <c r="M2594" i="8" s="1"/>
  <c r="M2595" i="8" s="1"/>
  <c r="M2596" i="8" s="1"/>
  <c r="M2597" i="8" s="1"/>
  <c r="M2598" i="8" s="1"/>
  <c r="M2599" i="8" s="1"/>
  <c r="M2600" i="8" s="1"/>
  <c r="M2601" i="8" s="1"/>
  <c r="M2602" i="8" s="1"/>
  <c r="M2603" i="8" s="1"/>
  <c r="M2604" i="8" s="1"/>
  <c r="M2605" i="8" s="1"/>
  <c r="M2606" i="8" s="1"/>
  <c r="M2607" i="8" s="1"/>
  <c r="M2608" i="8" s="1"/>
  <c r="M2609" i="8" s="1"/>
  <c r="M2610" i="8" s="1"/>
  <c r="M2611" i="8" s="1"/>
  <c r="M2612" i="8" s="1"/>
  <c r="M2613" i="8" s="1"/>
  <c r="M2614" i="8" s="1"/>
  <c r="M2615" i="8" s="1"/>
  <c r="M2616" i="8" s="1"/>
  <c r="M2617" i="8" s="1"/>
  <c r="M2618" i="8" s="1"/>
  <c r="M2619" i="8" s="1"/>
  <c r="M2620" i="8" s="1"/>
  <c r="M2621" i="8" s="1"/>
  <c r="M2622" i="8" s="1"/>
  <c r="M2623" i="8" s="1"/>
  <c r="M2624" i="8" s="1"/>
  <c r="M2625" i="8" s="1"/>
  <c r="M2626" i="8" s="1"/>
  <c r="M2627" i="8" s="1"/>
  <c r="M2628" i="8" s="1"/>
  <c r="M2629" i="8" s="1"/>
  <c r="M2630" i="8" s="1"/>
  <c r="M2631" i="8" s="1"/>
  <c r="M2632" i="8" s="1"/>
  <c r="M2633" i="8" s="1"/>
  <c r="M2634" i="8" s="1"/>
  <c r="M2635" i="8" s="1"/>
  <c r="M2636" i="8" s="1"/>
  <c r="M2637" i="8" s="1"/>
  <c r="M2638" i="8" s="1"/>
  <c r="M2639" i="8" s="1"/>
  <c r="M2640" i="8" s="1"/>
  <c r="M2641" i="8" s="1"/>
  <c r="M2642" i="8" s="1"/>
  <c r="M2643" i="8" s="1"/>
  <c r="M2644" i="8" s="1"/>
  <c r="M2645" i="8" s="1"/>
  <c r="M2646" i="8" s="1"/>
  <c r="M2647" i="8" s="1"/>
  <c r="M2648" i="8" s="1"/>
  <c r="M2649" i="8" s="1"/>
  <c r="M2650" i="8" s="1"/>
  <c r="M2651" i="8" s="1"/>
  <c r="M2652" i="8" s="1"/>
  <c r="M2653" i="8" s="1"/>
  <c r="S2592" i="8"/>
  <c r="S2590" i="8"/>
  <c r="S2588" i="8"/>
  <c r="S2586" i="8"/>
  <c r="S2584" i="8"/>
  <c r="S2582" i="8"/>
  <c r="S2580" i="8"/>
  <c r="S2578" i="8"/>
  <c r="S2576" i="8"/>
  <c r="S2574" i="8"/>
  <c r="S2572" i="8"/>
  <c r="S2570" i="8"/>
  <c r="S2568" i="8"/>
  <c r="S2566" i="8"/>
  <c r="S2564" i="8"/>
  <c r="S2562" i="8"/>
  <c r="S2560" i="8"/>
  <c r="S2558" i="8"/>
  <c r="S2556" i="8"/>
  <c r="S2554" i="8"/>
  <c r="S2552" i="8"/>
  <c r="S2550" i="8"/>
  <c r="S2548" i="8"/>
  <c r="S2546" i="8"/>
  <c r="S2544" i="8"/>
  <c r="S2542" i="8"/>
  <c r="S2540" i="8"/>
  <c r="M2536" i="8"/>
  <c r="M2537" i="8" s="1"/>
  <c r="M2538" i="8" s="1"/>
  <c r="M2539" i="8" s="1"/>
  <c r="S2538" i="8"/>
  <c r="S2536" i="8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D1678" i="13"/>
  <c r="D1679" i="13"/>
  <c r="F1679" i="13" s="1"/>
  <c r="D1680" i="13"/>
  <c r="D1681" i="13"/>
  <c r="F1681" i="13" s="1"/>
  <c r="D1682" i="13"/>
  <c r="D1683" i="13"/>
  <c r="F1683" i="13" s="1"/>
  <c r="D1684" i="13"/>
  <c r="D1685" i="13"/>
  <c r="F1685" i="13" s="1"/>
  <c r="D1686" i="13"/>
  <c r="D1687" i="13"/>
  <c r="F1687" i="13" s="1"/>
  <c r="D1688" i="13"/>
  <c r="D1689" i="13"/>
  <c r="F1689" i="13" s="1"/>
  <c r="D1690" i="13"/>
  <c r="D1691" i="13"/>
  <c r="F1691" i="13" s="1"/>
  <c r="D1692" i="13"/>
  <c r="D1693" i="13"/>
  <c r="F1693" i="13" s="1"/>
  <c r="D1694" i="13"/>
  <c r="D1695" i="13"/>
  <c r="F1695" i="13" s="1"/>
  <c r="D1696" i="13"/>
  <c r="D1697" i="13"/>
  <c r="F1697" i="13" s="1"/>
  <c r="D1698" i="13"/>
  <c r="D1699" i="13"/>
  <c r="F1699" i="13" s="1"/>
  <c r="D1700" i="13"/>
  <c r="D1701" i="13"/>
  <c r="F1701" i="13" s="1"/>
  <c r="D1702" i="13"/>
  <c r="D1703" i="13"/>
  <c r="F1703" i="13" s="1"/>
  <c r="D1704" i="13"/>
  <c r="D1705" i="13"/>
  <c r="F1705" i="13" s="1"/>
  <c r="D1706" i="13"/>
  <c r="D1707" i="13"/>
  <c r="F1707" i="13" s="1"/>
  <c r="D1708" i="13"/>
  <c r="D1709" i="13"/>
  <c r="F1709" i="13" s="1"/>
  <c r="D1710" i="13"/>
  <c r="D1711" i="13"/>
  <c r="F1711" i="13" s="1"/>
  <c r="D1712" i="13"/>
  <c r="D1713" i="13"/>
  <c r="F1713" i="13" s="1"/>
  <c r="D1714" i="13"/>
  <c r="D1715" i="13"/>
  <c r="F1715" i="13" s="1"/>
  <c r="D1716" i="13"/>
  <c r="D1717" i="13"/>
  <c r="F1717" i="13" s="1"/>
  <c r="D1718" i="13"/>
  <c r="D1719" i="13"/>
  <c r="F1719" i="13" s="1"/>
  <c r="D1720" i="13"/>
  <c r="D1721" i="13"/>
  <c r="F1721" i="13" s="1"/>
  <c r="D1722" i="13"/>
  <c r="F1722" i="13" s="1"/>
  <c r="D1723" i="13"/>
  <c r="F1723" i="13" s="1"/>
  <c r="D1724" i="13"/>
  <c r="D1725" i="13"/>
  <c r="F1725" i="13" s="1"/>
  <c r="D1726" i="13"/>
  <c r="F1726" i="13" s="1"/>
  <c r="D1727" i="13"/>
  <c r="F1727" i="13" s="1"/>
  <c r="D1728" i="13"/>
  <c r="D1729" i="13"/>
  <c r="F1729" i="13" s="1"/>
  <c r="D1730" i="13"/>
  <c r="D1731" i="13"/>
  <c r="F1731" i="13" s="1"/>
  <c r="D1732" i="13"/>
  <c r="D1733" i="13"/>
  <c r="F1733" i="13" s="1"/>
  <c r="D1734" i="13"/>
  <c r="D1735" i="13"/>
  <c r="F1735" i="13" s="1"/>
  <c r="D1736" i="13"/>
  <c r="D1737" i="13"/>
  <c r="F1737" i="13" s="1"/>
  <c r="D1738" i="13"/>
  <c r="D1739" i="13"/>
  <c r="F1739" i="13" s="1"/>
  <c r="D1740" i="13"/>
  <c r="D1741" i="13"/>
  <c r="F1741" i="13" s="1"/>
  <c r="D1742" i="13"/>
  <c r="D1743" i="13"/>
  <c r="F1743" i="13" s="1"/>
  <c r="D1744" i="13"/>
  <c r="D1745" i="13"/>
  <c r="F1745" i="13" s="1"/>
  <c r="D1746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2" i="13"/>
  <c r="E1733" i="13"/>
  <c r="E1734" i="13"/>
  <c r="E1735" i="13"/>
  <c r="E1736" i="13"/>
  <c r="E1737" i="13"/>
  <c r="E1738" i="13"/>
  <c r="E1739" i="13"/>
  <c r="E1740" i="13"/>
  <c r="E1741" i="13"/>
  <c r="E1742" i="13"/>
  <c r="E1743" i="13"/>
  <c r="E1744" i="13"/>
  <c r="E1745" i="13"/>
  <c r="E1746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S2508" i="8"/>
  <c r="N2504" i="8"/>
  <c r="N2505" i="8" s="1"/>
  <c r="N2506" i="8" s="1"/>
  <c r="N2507" i="8" s="1"/>
  <c r="N2508" i="8" s="1"/>
  <c r="N2509" i="8" s="1"/>
  <c r="N2510" i="8" s="1"/>
  <c r="N2511" i="8" s="1"/>
  <c r="N2512" i="8" s="1"/>
  <c r="N2513" i="8" s="1"/>
  <c r="N2514" i="8" s="1"/>
  <c r="N2515" i="8" s="1"/>
  <c r="N2516" i="8" s="1"/>
  <c r="N2517" i="8" s="1"/>
  <c r="N2518" i="8" s="1"/>
  <c r="N2519" i="8" s="1"/>
  <c r="N2520" i="8" s="1"/>
  <c r="N2521" i="8" s="1"/>
  <c r="N2522" i="8" s="1"/>
  <c r="N2523" i="8" s="1"/>
  <c r="N2524" i="8" s="1"/>
  <c r="N2525" i="8" s="1"/>
  <c r="N2526" i="8" s="1"/>
  <c r="N2527" i="8" s="1"/>
  <c r="N2528" i="8" s="1"/>
  <c r="N2529" i="8" s="1"/>
  <c r="N2530" i="8" s="1"/>
  <c r="N2531" i="8" s="1"/>
  <c r="N2532" i="8" s="1"/>
  <c r="N2533" i="8" s="1"/>
  <c r="S2504" i="8"/>
  <c r="F1702" i="13"/>
  <c r="S2506" i="8"/>
  <c r="S2502" i="8"/>
  <c r="S2498" i="8"/>
  <c r="S2494" i="8"/>
  <c r="S2490" i="8"/>
  <c r="S2486" i="8"/>
  <c r="S2482" i="8"/>
  <c r="S2478" i="8"/>
  <c r="S2474" i="8"/>
  <c r="S2470" i="8"/>
  <c r="S2466" i="8"/>
  <c r="S2462" i="8"/>
  <c r="S2458" i="8"/>
  <c r="S2454" i="8"/>
  <c r="S2450" i="8"/>
  <c r="S2446" i="8"/>
  <c r="S2442" i="8"/>
  <c r="S2438" i="8"/>
  <c r="S2434" i="8"/>
  <c r="S2507" i="8"/>
  <c r="S2475" i="8"/>
  <c r="S2471" i="8"/>
  <c r="S2467" i="8"/>
  <c r="S2463" i="8"/>
  <c r="S2459" i="8"/>
  <c r="S2455" i="8"/>
  <c r="S2451" i="8"/>
  <c r="S2447" i="8"/>
  <c r="S2443" i="8"/>
  <c r="S2439" i="8"/>
  <c r="S2435" i="8"/>
  <c r="R2431" i="8"/>
  <c r="S2431" i="8"/>
  <c r="S2533" i="8"/>
  <c r="S2532" i="8"/>
  <c r="S2531" i="8"/>
  <c r="S2530" i="8"/>
  <c r="S2529" i="8"/>
  <c r="S2528" i="8"/>
  <c r="S2527" i="8"/>
  <c r="S2526" i="8"/>
  <c r="S2525" i="8"/>
  <c r="S2524" i="8"/>
  <c r="S2523" i="8"/>
  <c r="S2522" i="8"/>
  <c r="S2521" i="8"/>
  <c r="S2520" i="8"/>
  <c r="S2519" i="8"/>
  <c r="S2518" i="8"/>
  <c r="S2517" i="8"/>
  <c r="S2516" i="8"/>
  <c r="S2515" i="8"/>
  <c r="S2514" i="8"/>
  <c r="S2513" i="8"/>
  <c r="S2512" i="8"/>
  <c r="S2511" i="8"/>
  <c r="S2510" i="8"/>
  <c r="S2501" i="8"/>
  <c r="S2497" i="8"/>
  <c r="S2493" i="8"/>
  <c r="S2489" i="8"/>
  <c r="S2485" i="8"/>
  <c r="S2481" i="8"/>
  <c r="S2477" i="8"/>
  <c r="R2432" i="8"/>
  <c r="S2432" i="8"/>
  <c r="R2430" i="8"/>
  <c r="S2430" i="8"/>
  <c r="S2429" i="8"/>
  <c r="S2428" i="8"/>
  <c r="E1515" i="13"/>
  <c r="G1582" i="13"/>
  <c r="G1583" i="13"/>
  <c r="G1584" i="13"/>
  <c r="G1585" i="13"/>
  <c r="E1587" i="13"/>
  <c r="E1588" i="13"/>
  <c r="E1589" i="13"/>
  <c r="D1590" i="13"/>
  <c r="D1591" i="13"/>
  <c r="D1592" i="13"/>
  <c r="D1593" i="13"/>
  <c r="C1594" i="13"/>
  <c r="C1595" i="13"/>
  <c r="C1582" i="13"/>
  <c r="C1583" i="13"/>
  <c r="C1584" i="13"/>
  <c r="C1585" i="13"/>
  <c r="C1586" i="13"/>
  <c r="G1586" i="13"/>
  <c r="G1587" i="13"/>
  <c r="G1588" i="13"/>
  <c r="E1590" i="13"/>
  <c r="E1591" i="13"/>
  <c r="E1592" i="13"/>
  <c r="E1593" i="13"/>
  <c r="D1594" i="13"/>
  <c r="D1595" i="13"/>
  <c r="D1582" i="13"/>
  <c r="F1582" i="13" s="1"/>
  <c r="D1583" i="13"/>
  <c r="D1584" i="13"/>
  <c r="D1585" i="13"/>
  <c r="D1586" i="13"/>
  <c r="F1586" i="13" s="1"/>
  <c r="C1587" i="13"/>
  <c r="C1588" i="13"/>
  <c r="C1589" i="13"/>
  <c r="G1589" i="13"/>
  <c r="G1590" i="13"/>
  <c r="G1591" i="13"/>
  <c r="G1592" i="13"/>
  <c r="E1594" i="13"/>
  <c r="E1595" i="13"/>
  <c r="E1596" i="13"/>
  <c r="E1597" i="13"/>
  <c r="D1598" i="13"/>
  <c r="D1599" i="13"/>
  <c r="D1600" i="13"/>
  <c r="D1601" i="13"/>
  <c r="C1602" i="13"/>
  <c r="C1603" i="13"/>
  <c r="C1604" i="13"/>
  <c r="C1605" i="13"/>
  <c r="G1605" i="13"/>
  <c r="G1606" i="13"/>
  <c r="G1607" i="13"/>
  <c r="G1608" i="13"/>
  <c r="E1610" i="13"/>
  <c r="E1611" i="13"/>
  <c r="E1612" i="13"/>
  <c r="E1613" i="13"/>
  <c r="D1614" i="13"/>
  <c r="D1615" i="13"/>
  <c r="D1616" i="13"/>
  <c r="D1617" i="13"/>
  <c r="C1618" i="13"/>
  <c r="C1619" i="13"/>
  <c r="C1620" i="13"/>
  <c r="C1621" i="13"/>
  <c r="G1621" i="13"/>
  <c r="G1622" i="13"/>
  <c r="G1623" i="13"/>
  <c r="G1624" i="13"/>
  <c r="E1626" i="13"/>
  <c r="E1627" i="13"/>
  <c r="E1628" i="13"/>
  <c r="E1629" i="13"/>
  <c r="D1630" i="13"/>
  <c r="D1631" i="13"/>
  <c r="D1632" i="13"/>
  <c r="D1633" i="13"/>
  <c r="C1634" i="13"/>
  <c r="C1635" i="13"/>
  <c r="C1636" i="13"/>
  <c r="C1637" i="13"/>
  <c r="G1637" i="13"/>
  <c r="G1638" i="13"/>
  <c r="G1639" i="13"/>
  <c r="G1640" i="13"/>
  <c r="E1642" i="13"/>
  <c r="E1643" i="13"/>
  <c r="E1644" i="13"/>
  <c r="E1645" i="13"/>
  <c r="D1646" i="13"/>
  <c r="D1647" i="13"/>
  <c r="D1648" i="13"/>
  <c r="D1649" i="13"/>
  <c r="C1650" i="13"/>
  <c r="C1651" i="13"/>
  <c r="C1652" i="13"/>
  <c r="C1653" i="13"/>
  <c r="G1653" i="13"/>
  <c r="G1654" i="13"/>
  <c r="G1655" i="13"/>
  <c r="G1656" i="13"/>
  <c r="E1658" i="13"/>
  <c r="E1659" i="13"/>
  <c r="E1660" i="13"/>
  <c r="E1661" i="13"/>
  <c r="E1582" i="13"/>
  <c r="E1583" i="13"/>
  <c r="E1584" i="13"/>
  <c r="E1585" i="13"/>
  <c r="E1586" i="13"/>
  <c r="D1587" i="13"/>
  <c r="F1587" i="13" s="1"/>
  <c r="D1588" i="13"/>
  <c r="F1588" i="13" s="1"/>
  <c r="D1589" i="13"/>
  <c r="F1589" i="13" s="1"/>
  <c r="C1590" i="13"/>
  <c r="C1591" i="13"/>
  <c r="C1592" i="13"/>
  <c r="F1592" i="13" s="1"/>
  <c r="C1593" i="13"/>
  <c r="G1593" i="13"/>
  <c r="G1594" i="13"/>
  <c r="G1595" i="13"/>
  <c r="G1596" i="13"/>
  <c r="E1598" i="13"/>
  <c r="E1599" i="13"/>
  <c r="E1600" i="13"/>
  <c r="E1601" i="13"/>
  <c r="D1602" i="13"/>
  <c r="F1602" i="13" s="1"/>
  <c r="D1603" i="13"/>
  <c r="F1603" i="13" s="1"/>
  <c r="D1604" i="13"/>
  <c r="D1605" i="13"/>
  <c r="F1605" i="13" s="1"/>
  <c r="C1606" i="13"/>
  <c r="C1607" i="13"/>
  <c r="C1608" i="13"/>
  <c r="C1609" i="13"/>
  <c r="G1609" i="13"/>
  <c r="G1610" i="13"/>
  <c r="G1611" i="13"/>
  <c r="G1612" i="13"/>
  <c r="E1614" i="13"/>
  <c r="E1615" i="13"/>
  <c r="E1616" i="13"/>
  <c r="E1617" i="13"/>
  <c r="D1618" i="13"/>
  <c r="F1618" i="13" s="1"/>
  <c r="D1619" i="13"/>
  <c r="F1619" i="13" s="1"/>
  <c r="D1620" i="13"/>
  <c r="D1621" i="13"/>
  <c r="F1621" i="13" s="1"/>
  <c r="C1622" i="13"/>
  <c r="C1623" i="13"/>
  <c r="C1624" i="13"/>
  <c r="C1625" i="13"/>
  <c r="G1625" i="13"/>
  <c r="G1626" i="13"/>
  <c r="G1627" i="13"/>
  <c r="G1628" i="13"/>
  <c r="E1630" i="13"/>
  <c r="E1631" i="13"/>
  <c r="E1632" i="13"/>
  <c r="E1633" i="13"/>
  <c r="D1634" i="13"/>
  <c r="F1634" i="13" s="1"/>
  <c r="D1635" i="13"/>
  <c r="F1635" i="13" s="1"/>
  <c r="D1636" i="13"/>
  <c r="D1637" i="13"/>
  <c r="F1637" i="13" s="1"/>
  <c r="C1638" i="13"/>
  <c r="C1639" i="13"/>
  <c r="C1640" i="13"/>
  <c r="C1641" i="13"/>
  <c r="G1641" i="13"/>
  <c r="G1642" i="13"/>
  <c r="G1643" i="13"/>
  <c r="G1644" i="13"/>
  <c r="E1646" i="13"/>
  <c r="E1647" i="13"/>
  <c r="E1648" i="13"/>
  <c r="E1649" i="13"/>
  <c r="D1650" i="13"/>
  <c r="F1650" i="13" s="1"/>
  <c r="D1651" i="13"/>
  <c r="F1651" i="13" s="1"/>
  <c r="D1652" i="13"/>
  <c r="D1653" i="13"/>
  <c r="F1653" i="13" s="1"/>
  <c r="C1654" i="13"/>
  <c r="C1655" i="13"/>
  <c r="C1656" i="13"/>
  <c r="C1657" i="13"/>
  <c r="G1657" i="13"/>
  <c r="G1658" i="13"/>
  <c r="G1659" i="13"/>
  <c r="G1660" i="13"/>
  <c r="C1596" i="13"/>
  <c r="G1597" i="13"/>
  <c r="G1599" i="13"/>
  <c r="E1603" i="13"/>
  <c r="E1605" i="13"/>
  <c r="D1607" i="13"/>
  <c r="F1607" i="13" s="1"/>
  <c r="D1609" i="13"/>
  <c r="C1611" i="13"/>
  <c r="C1613" i="13"/>
  <c r="G1614" i="13"/>
  <c r="G1616" i="13"/>
  <c r="E1618" i="13"/>
  <c r="E1620" i="13"/>
  <c r="D1622" i="13"/>
  <c r="F1622" i="13" s="1"/>
  <c r="D1624" i="13"/>
  <c r="C1626" i="13"/>
  <c r="C1628" i="13"/>
  <c r="G1629" i="13"/>
  <c r="G1631" i="13"/>
  <c r="E1635" i="13"/>
  <c r="E1637" i="13"/>
  <c r="D1639" i="13"/>
  <c r="F1639" i="13" s="1"/>
  <c r="D1641" i="13"/>
  <c r="C1643" i="13"/>
  <c r="C1645" i="13"/>
  <c r="G1646" i="13"/>
  <c r="G1648" i="13"/>
  <c r="E1650" i="13"/>
  <c r="E1652" i="13"/>
  <c r="D1654" i="13"/>
  <c r="F1654" i="13" s="1"/>
  <c r="D1656" i="13"/>
  <c r="C1658" i="13"/>
  <c r="C1660" i="13"/>
  <c r="G1661" i="13"/>
  <c r="G1662" i="13"/>
  <c r="G1663" i="13"/>
  <c r="G1664" i="13"/>
  <c r="E1666" i="13"/>
  <c r="E1667" i="13"/>
  <c r="E1668" i="13"/>
  <c r="E1669" i="13"/>
  <c r="D1670" i="13"/>
  <c r="D1671" i="13"/>
  <c r="D1672" i="13"/>
  <c r="D1673" i="13"/>
  <c r="C1674" i="13"/>
  <c r="C1675" i="13"/>
  <c r="C1676" i="13"/>
  <c r="C1677" i="13"/>
  <c r="G1677" i="13"/>
  <c r="E136" i="12"/>
  <c r="E135" i="12"/>
  <c r="G1676" i="13"/>
  <c r="G1675" i="13"/>
  <c r="G1674" i="13"/>
  <c r="G1673" i="13"/>
  <c r="C1673" i="13"/>
  <c r="C1672" i="13"/>
  <c r="C1671" i="13"/>
  <c r="C1670" i="13"/>
  <c r="D1669" i="13"/>
  <c r="D1668" i="13"/>
  <c r="D1667" i="13"/>
  <c r="D1666" i="13"/>
  <c r="E1665" i="13"/>
  <c r="E1664" i="13"/>
  <c r="E1663" i="13"/>
  <c r="E1662" i="13"/>
  <c r="D1661" i="13"/>
  <c r="D1659" i="13"/>
  <c r="F1659" i="13" s="1"/>
  <c r="E1657" i="13"/>
  <c r="E1655" i="13"/>
  <c r="G1651" i="13"/>
  <c r="G1649" i="13"/>
  <c r="C1648" i="13"/>
  <c r="F1648" i="13" s="1"/>
  <c r="C1646" i="13"/>
  <c r="D1644" i="13"/>
  <c r="D1642" i="13"/>
  <c r="F1642" i="13" s="1"/>
  <c r="E1640" i="13"/>
  <c r="E1638" i="13"/>
  <c r="G1636" i="13"/>
  <c r="G1634" i="13"/>
  <c r="C1633" i="13"/>
  <c r="C1631" i="13"/>
  <c r="D1629" i="13"/>
  <c r="D1627" i="13"/>
  <c r="F1627" i="13" s="1"/>
  <c r="E1625" i="13"/>
  <c r="E1623" i="13"/>
  <c r="G1619" i="13"/>
  <c r="G1617" i="13"/>
  <c r="C1616" i="13"/>
  <c r="F1616" i="13" s="1"/>
  <c r="C1614" i="13"/>
  <c r="D1612" i="13"/>
  <c r="D1610" i="13"/>
  <c r="F1610" i="13" s="1"/>
  <c r="E1608" i="13"/>
  <c r="E1606" i="13"/>
  <c r="G1604" i="13"/>
  <c r="G1602" i="13"/>
  <c r="C1601" i="13"/>
  <c r="C1599" i="13"/>
  <c r="D1597" i="13"/>
  <c r="D136" i="12"/>
  <c r="D135" i="12"/>
  <c r="E1677" i="13"/>
  <c r="E1676" i="13"/>
  <c r="E1675" i="13"/>
  <c r="E1674" i="13"/>
  <c r="G1672" i="13"/>
  <c r="G1671" i="13"/>
  <c r="G1670" i="13"/>
  <c r="G1669" i="13"/>
  <c r="C1669" i="13"/>
  <c r="C1668" i="13"/>
  <c r="C1667" i="13"/>
  <c r="C1666" i="13"/>
  <c r="D1665" i="13"/>
  <c r="D1664" i="13"/>
  <c r="D1663" i="13"/>
  <c r="D1662" i="13"/>
  <c r="C1661" i="13"/>
  <c r="C1659" i="13"/>
  <c r="D1657" i="13"/>
  <c r="D1655" i="13"/>
  <c r="E1653" i="13"/>
  <c r="E1651" i="13"/>
  <c r="G1647" i="13"/>
  <c r="G1645" i="13"/>
  <c r="C1644" i="13"/>
  <c r="C1642" i="13"/>
  <c r="D1640" i="13"/>
  <c r="D1638" i="13"/>
  <c r="F1638" i="13" s="1"/>
  <c r="E1636" i="13"/>
  <c r="E1634" i="13"/>
  <c r="G1632" i="13"/>
  <c r="G1630" i="13"/>
  <c r="C1629" i="13"/>
  <c r="C1627" i="13"/>
  <c r="D1625" i="13"/>
  <c r="D1623" i="13"/>
  <c r="F1623" i="13" s="1"/>
  <c r="E1621" i="13"/>
  <c r="E1619" i="13"/>
  <c r="G1615" i="13"/>
  <c r="G1613" i="13"/>
  <c r="C1612" i="13"/>
  <c r="C1610" i="13"/>
  <c r="D1608" i="13"/>
  <c r="D1606" i="13"/>
  <c r="F1606" i="13" s="1"/>
  <c r="E1604" i="13"/>
  <c r="E1602" i="13"/>
  <c r="G1600" i="13"/>
  <c r="G1598" i="13"/>
  <c r="C1597" i="13"/>
  <c r="C136" i="12"/>
  <c r="C135" i="12"/>
  <c r="D1677" i="13"/>
  <c r="F1677" i="13" s="1"/>
  <c r="D1676" i="13"/>
  <c r="D1675" i="13"/>
  <c r="F1675" i="13" s="1"/>
  <c r="D1674" i="13"/>
  <c r="E1673" i="13"/>
  <c r="E1672" i="13"/>
  <c r="E1671" i="13"/>
  <c r="E1670" i="13"/>
  <c r="G1668" i="13"/>
  <c r="G1667" i="13"/>
  <c r="G1666" i="13"/>
  <c r="G1665" i="13"/>
  <c r="C1665" i="13"/>
  <c r="C1664" i="13"/>
  <c r="C1663" i="13"/>
  <c r="C1662" i="13"/>
  <c r="D1660" i="13"/>
  <c r="D1658" i="13"/>
  <c r="F1658" i="13" s="1"/>
  <c r="E1656" i="13"/>
  <c r="E1654" i="13"/>
  <c r="G1652" i="13"/>
  <c r="G1650" i="13"/>
  <c r="C1649" i="13"/>
  <c r="C1647" i="13"/>
  <c r="D1645" i="13"/>
  <c r="F1645" i="13" s="1"/>
  <c r="D1643" i="13"/>
  <c r="F1643" i="13" s="1"/>
  <c r="E1641" i="13"/>
  <c r="E1639" i="13"/>
  <c r="G1635" i="13"/>
  <c r="G1633" i="13"/>
  <c r="C1632" i="13"/>
  <c r="F1632" i="13" s="1"/>
  <c r="C1630" i="13"/>
  <c r="D1628" i="13"/>
  <c r="D1626" i="13"/>
  <c r="F1626" i="13" s="1"/>
  <c r="E1624" i="13"/>
  <c r="E1622" i="13"/>
  <c r="G1620" i="13"/>
  <c r="G1618" i="13"/>
  <c r="C1617" i="13"/>
  <c r="C1615" i="13"/>
  <c r="D1613" i="13"/>
  <c r="F1613" i="13" s="1"/>
  <c r="D1611" i="13"/>
  <c r="F1611" i="13" s="1"/>
  <c r="E1609" i="13"/>
  <c r="E1607" i="13"/>
  <c r="G1603" i="13"/>
  <c r="G1601" i="13"/>
  <c r="C1600" i="13"/>
  <c r="F1600" i="13" s="1"/>
  <c r="C1598" i="13"/>
  <c r="D1596" i="13"/>
  <c r="G136" i="12"/>
  <c r="G135" i="12"/>
  <c r="R2420" i="8"/>
  <c r="S2417" i="8"/>
  <c r="R2412" i="8"/>
  <c r="S2409" i="8"/>
  <c r="R2404" i="8"/>
  <c r="S2401" i="8"/>
  <c r="R2416" i="8"/>
  <c r="S2413" i="8"/>
  <c r="R2408" i="8"/>
  <c r="S2405" i="8"/>
  <c r="R2400" i="8"/>
  <c r="S2397" i="8"/>
  <c r="R2392" i="8"/>
  <c r="S2389" i="8"/>
  <c r="R2384" i="8"/>
  <c r="S2381" i="8"/>
  <c r="R2372" i="8"/>
  <c r="S2369" i="8"/>
  <c r="R2368" i="8"/>
  <c r="S2365" i="8"/>
  <c r="R2364" i="8"/>
  <c r="S2361" i="8"/>
  <c r="R2360" i="8"/>
  <c r="S2357" i="8"/>
  <c r="R2356" i="8"/>
  <c r="S2353" i="8"/>
  <c r="R2352" i="8"/>
  <c r="S2349" i="8"/>
  <c r="R2348" i="8"/>
  <c r="R2376" i="8"/>
  <c r="S2373" i="8"/>
  <c r="S2370" i="8"/>
  <c r="S2366" i="8"/>
  <c r="S2362" i="8"/>
  <c r="S2358" i="8"/>
  <c r="S2354" i="8"/>
  <c r="S2350" i="8"/>
  <c r="S2371" i="8"/>
  <c r="S2367" i="8"/>
  <c r="S2363" i="8"/>
  <c r="S2359" i="8"/>
  <c r="S2355" i="8"/>
  <c r="S2351" i="8"/>
  <c r="S2377" i="8"/>
  <c r="S2347" i="8"/>
  <c r="R2346" i="8"/>
  <c r="S2343" i="8"/>
  <c r="R2342" i="8"/>
  <c r="S2339" i="8"/>
  <c r="R2338" i="8"/>
  <c r="S2335" i="8"/>
  <c r="R2334" i="8"/>
  <c r="S2331" i="8"/>
  <c r="R2330" i="8"/>
  <c r="S2327" i="8"/>
  <c r="R2326" i="8"/>
  <c r="S2323" i="8"/>
  <c r="R2322" i="8"/>
  <c r="S2319" i="8"/>
  <c r="R2318" i="8"/>
  <c r="S2315" i="8"/>
  <c r="R2314" i="8"/>
  <c r="S2344" i="8"/>
  <c r="S2340" i="8"/>
  <c r="S2336" i="8"/>
  <c r="S2332" i="8"/>
  <c r="S2328" i="8"/>
  <c r="S2324" i="8"/>
  <c r="S2320" i="8"/>
  <c r="S2316" i="8"/>
  <c r="S2345" i="8"/>
  <c r="S2341" i="8"/>
  <c r="S2337" i="8"/>
  <c r="S2333" i="8"/>
  <c r="S2329" i="8"/>
  <c r="S2325" i="8"/>
  <c r="S2321" i="8"/>
  <c r="S2317" i="8"/>
  <c r="S2313" i="8"/>
  <c r="R2312" i="8"/>
  <c r="S2418" i="8"/>
  <c r="S2414" i="8"/>
  <c r="S2410" i="8"/>
  <c r="S2406" i="8"/>
  <c r="L11" i="10" s="1" a="1"/>
  <c r="L11" i="10" s="1"/>
  <c r="S2402" i="8"/>
  <c r="S2398" i="8"/>
  <c r="S2394" i="8"/>
  <c r="S2390" i="8"/>
  <c r="S2386" i="8"/>
  <c r="S2382" i="8"/>
  <c r="S2378" i="8"/>
  <c r="S2374" i="8"/>
  <c r="S2310" i="8"/>
  <c r="S2306" i="8"/>
  <c r="S2302" i="8"/>
  <c r="M2299" i="8"/>
  <c r="M2300" i="8" s="1"/>
  <c r="M2301" i="8" s="1"/>
  <c r="M2302" i="8" s="1"/>
  <c r="M2303" i="8" s="1"/>
  <c r="M2304" i="8" s="1"/>
  <c r="M2305" i="8" s="1"/>
  <c r="M2306" i="8" s="1"/>
  <c r="M2307" i="8" s="1"/>
  <c r="M2308" i="8" s="1"/>
  <c r="M2309" i="8" s="1"/>
  <c r="M2310" i="8" s="1"/>
  <c r="M2311" i="8" s="1"/>
  <c r="M2312" i="8" s="1"/>
  <c r="M2313" i="8" s="1"/>
  <c r="M2314" i="8" s="1"/>
  <c r="M2315" i="8" s="1"/>
  <c r="M2316" i="8" s="1"/>
  <c r="M2317" i="8" s="1"/>
  <c r="M2318" i="8" s="1"/>
  <c r="M2319" i="8" s="1"/>
  <c r="M2320" i="8" s="1"/>
  <c r="M2321" i="8" s="1"/>
  <c r="M2322" i="8" s="1"/>
  <c r="M2323" i="8" s="1"/>
  <c r="M2324" i="8" s="1"/>
  <c r="M2325" i="8" s="1"/>
  <c r="M2326" i="8" s="1"/>
  <c r="M2327" i="8" s="1"/>
  <c r="M2328" i="8" s="1"/>
  <c r="M2329" i="8" s="1"/>
  <c r="M2330" i="8" s="1"/>
  <c r="M2331" i="8" s="1"/>
  <c r="M2332" i="8" s="1"/>
  <c r="M2333" i="8" s="1"/>
  <c r="M2334" i="8" s="1"/>
  <c r="M2335" i="8" s="1"/>
  <c r="M2336" i="8" s="1"/>
  <c r="M2337" i="8" s="1"/>
  <c r="M2338" i="8" s="1"/>
  <c r="M2339" i="8" s="1"/>
  <c r="M2340" i="8" s="1"/>
  <c r="M2341" i="8" s="1"/>
  <c r="M2342" i="8" s="1"/>
  <c r="M2343" i="8" s="1"/>
  <c r="M2344" i="8" s="1"/>
  <c r="M2345" i="8" s="1"/>
  <c r="M2346" i="8" s="1"/>
  <c r="M2347" i="8" s="1"/>
  <c r="M2348" i="8" s="1"/>
  <c r="M2349" i="8" s="1"/>
  <c r="M2350" i="8" s="1"/>
  <c r="M2351" i="8" s="1"/>
  <c r="M2352" i="8" s="1"/>
  <c r="M2353" i="8" s="1"/>
  <c r="M2354" i="8" s="1"/>
  <c r="M2355" i="8" s="1"/>
  <c r="M2356" i="8" s="1"/>
  <c r="M2357" i="8" s="1"/>
  <c r="M2358" i="8" s="1"/>
  <c r="M2359" i="8" s="1"/>
  <c r="M2360" i="8" s="1"/>
  <c r="M2361" i="8" s="1"/>
  <c r="M2362" i="8" s="1"/>
  <c r="M2363" i="8" s="1"/>
  <c r="M2364" i="8" s="1"/>
  <c r="M2365" i="8" s="1"/>
  <c r="M2366" i="8" s="1"/>
  <c r="M2367" i="8" s="1"/>
  <c r="M2368" i="8" s="1"/>
  <c r="M2369" i="8" s="1"/>
  <c r="M2370" i="8" s="1"/>
  <c r="M2371" i="8" s="1"/>
  <c r="M2372" i="8" s="1"/>
  <c r="M2373" i="8" s="1"/>
  <c r="M2374" i="8" s="1"/>
  <c r="M2375" i="8" s="1"/>
  <c r="M2376" i="8" s="1"/>
  <c r="M2377" i="8" s="1"/>
  <c r="M2378" i="8" s="1"/>
  <c r="M2379" i="8" s="1"/>
  <c r="M2380" i="8" s="1"/>
  <c r="M2381" i="8" s="1"/>
  <c r="M2382" i="8" s="1"/>
  <c r="M2383" i="8" s="1"/>
  <c r="M2384" i="8" s="1"/>
  <c r="M2385" i="8" s="1"/>
  <c r="M2386" i="8" s="1"/>
  <c r="M2387" i="8" s="1"/>
  <c r="M2388" i="8" s="1"/>
  <c r="M2389" i="8" s="1"/>
  <c r="M2390" i="8" s="1"/>
  <c r="M2391" i="8" s="1"/>
  <c r="M2392" i="8" s="1"/>
  <c r="M2393" i="8" s="1"/>
  <c r="M2394" i="8" s="1"/>
  <c r="M2395" i="8" s="1"/>
  <c r="M2396" i="8" s="1"/>
  <c r="M2397" i="8" s="1"/>
  <c r="M2398" i="8" s="1"/>
  <c r="M2399" i="8" s="1"/>
  <c r="M2400" i="8" s="1"/>
  <c r="M2401" i="8" s="1"/>
  <c r="M2402" i="8" s="1"/>
  <c r="M2403" i="8" s="1"/>
  <c r="M2404" i="8" s="1"/>
  <c r="M2405" i="8" s="1"/>
  <c r="M2406" i="8" s="1"/>
  <c r="M2407" i="8" s="1"/>
  <c r="M2408" i="8" s="1"/>
  <c r="M2409" i="8" s="1"/>
  <c r="M2410" i="8" s="1"/>
  <c r="M2411" i="8" s="1"/>
  <c r="M2412" i="8" s="1"/>
  <c r="M2413" i="8" s="1"/>
  <c r="M2414" i="8" s="1"/>
  <c r="M2415" i="8" s="1"/>
  <c r="M2416" i="8" s="1"/>
  <c r="M2417" i="8" s="1"/>
  <c r="M2418" i="8" s="1"/>
  <c r="M2419" i="8" s="1"/>
  <c r="M2420" i="8" s="1"/>
  <c r="S2419" i="8"/>
  <c r="S2415" i="8"/>
  <c r="S2411" i="8"/>
  <c r="S2407" i="8"/>
  <c r="S2403" i="8"/>
  <c r="S2399" i="8"/>
  <c r="S2395" i="8"/>
  <c r="S2391" i="8"/>
  <c r="S2387" i="8"/>
  <c r="S2383" i="8"/>
  <c r="S2379" i="8"/>
  <c r="S2375" i="8"/>
  <c r="S2311" i="8"/>
  <c r="S2307" i="8"/>
  <c r="S2303" i="8"/>
  <c r="S2299" i="8"/>
  <c r="L66" i="10" s="1" a="1"/>
  <c r="L66" i="10" s="1"/>
  <c r="S2297" i="8"/>
  <c r="R2296" i="8"/>
  <c r="S2293" i="8"/>
  <c r="S2298" i="8"/>
  <c r="S2294" i="8"/>
  <c r="S2295" i="8"/>
  <c r="S1307" i="8"/>
  <c r="R1307" i="8"/>
  <c r="S183" i="8"/>
  <c r="R183" i="8"/>
  <c r="R804" i="8"/>
  <c r="R726" i="8"/>
  <c r="R608" i="8"/>
  <c r="R604" i="8"/>
  <c r="R478" i="8"/>
  <c r="R474" i="8"/>
  <c r="R420" i="8"/>
  <c r="R394" i="8"/>
  <c r="R368" i="8"/>
  <c r="R342" i="8"/>
  <c r="R332" i="8"/>
  <c r="R320" i="8"/>
  <c r="R306" i="8"/>
  <c r="R278" i="8"/>
  <c r="R234" i="8"/>
  <c r="R184" i="8"/>
  <c r="S2260" i="8"/>
  <c r="S353" i="8"/>
  <c r="S155" i="8"/>
  <c r="R155" i="8"/>
  <c r="R597" i="8"/>
  <c r="R497" i="8"/>
  <c r="R479" i="8"/>
  <c r="R473" i="8"/>
  <c r="R431" i="8"/>
  <c r="R421" i="8"/>
  <c r="R363" i="8"/>
  <c r="R317" i="8"/>
  <c r="R303" i="8"/>
  <c r="R279" i="8"/>
  <c r="R277" i="8"/>
  <c r="R243" i="8"/>
  <c r="R215" i="8"/>
  <c r="R203" i="8"/>
  <c r="R195" i="8"/>
  <c r="R193" i="8"/>
  <c r="S117" i="8"/>
  <c r="N2139" i="8"/>
  <c r="N2140" i="8" s="1"/>
  <c r="S2139" i="8"/>
  <c r="R180" i="8"/>
  <c r="S177" i="8"/>
  <c r="S161" i="8"/>
  <c r="J45" i="10" a="1"/>
  <c r="J45" i="10" s="1"/>
  <c r="J10" i="10" a="1"/>
  <c r="J10" i="10" s="1"/>
  <c r="S2255" i="8"/>
  <c r="R2255" i="8"/>
  <c r="N2141" i="8"/>
  <c r="S2259" i="8"/>
  <c r="L14" i="10" a="1"/>
  <c r="L14" i="10" s="1"/>
  <c r="S2254" i="8"/>
  <c r="L45" i="10" s="1" a="1"/>
  <c r="L45" i="10" s="1"/>
  <c r="N2142" i="8"/>
  <c r="N2143" i="8" s="1"/>
  <c r="N2144" i="8" s="1"/>
  <c r="N2145" i="8" s="1"/>
  <c r="N2146" i="8" s="1"/>
  <c r="N2147" i="8" s="1"/>
  <c r="N2148" i="8" s="1"/>
  <c r="N2149" i="8" s="1"/>
  <c r="N2150" i="8" s="1"/>
  <c r="N2151" i="8" s="1"/>
  <c r="N2152" i="8" s="1"/>
  <c r="N2153" i="8" s="1"/>
  <c r="N2154" i="8" s="1"/>
  <c r="N2155" i="8" s="1"/>
  <c r="N2156" i="8" s="1"/>
  <c r="N2157" i="8" s="1"/>
  <c r="N2158" i="8" s="1"/>
  <c r="N2159" i="8" s="1"/>
  <c r="N2160" i="8" s="1"/>
  <c r="N2161" i="8" s="1"/>
  <c r="N2162" i="8" s="1"/>
  <c r="N2163" i="8" s="1"/>
  <c r="N2164" i="8" s="1"/>
  <c r="N2165" i="8" s="1"/>
  <c r="N2166" i="8" s="1"/>
  <c r="N2167" i="8" s="1"/>
  <c r="N2168" i="8" s="1"/>
  <c r="N2169" i="8" s="1"/>
  <c r="N2170" i="8" s="1"/>
  <c r="N2171" i="8" s="1"/>
  <c r="N2172" i="8" s="1"/>
  <c r="N2173" i="8" s="1"/>
  <c r="N2174" i="8" s="1"/>
  <c r="N2175" i="8" s="1"/>
  <c r="N2176" i="8" s="1"/>
  <c r="N2177" i="8" s="1"/>
  <c r="N2178" i="8" s="1"/>
  <c r="N2179" i="8" s="1"/>
  <c r="N2180" i="8" s="1"/>
  <c r="N2181" i="8" s="1"/>
  <c r="N2182" i="8" s="1"/>
  <c r="N2183" i="8" s="1"/>
  <c r="N2184" i="8" s="1"/>
  <c r="N2185" i="8" s="1"/>
  <c r="N2186" i="8" s="1"/>
  <c r="N2187" i="8" s="1"/>
  <c r="N2188" i="8" s="1"/>
  <c r="N2189" i="8" s="1"/>
  <c r="N2190" i="8" s="1"/>
  <c r="N2191" i="8" s="1"/>
  <c r="N2192" i="8" s="1"/>
  <c r="N2193" i="8" s="1"/>
  <c r="N2194" i="8" s="1"/>
  <c r="N2195" i="8" s="1"/>
  <c r="N2196" i="8" s="1"/>
  <c r="N2197" i="8" s="1"/>
  <c r="N2198" i="8" s="1"/>
  <c r="N2199" i="8" s="1"/>
  <c r="N2200" i="8" s="1"/>
  <c r="N2201" i="8" s="1"/>
  <c r="N2202" i="8" s="1"/>
  <c r="N2203" i="8" s="1"/>
  <c r="N2204" i="8" s="1"/>
  <c r="N2205" i="8" s="1"/>
  <c r="N2206" i="8" s="1"/>
  <c r="N2207" i="8" s="1"/>
  <c r="N2208" i="8" s="1"/>
  <c r="N2209" i="8" s="1"/>
  <c r="N2210" i="8" s="1"/>
  <c r="N2211" i="8" s="1"/>
  <c r="N2212" i="8" s="1"/>
  <c r="N2213" i="8" s="1"/>
  <c r="N2214" i="8" s="1"/>
  <c r="N2215" i="8" s="1"/>
  <c r="N2216" i="8" s="1"/>
  <c r="N2217" i="8" s="1"/>
  <c r="N2218" i="8" s="1"/>
  <c r="N2219" i="8" s="1"/>
  <c r="N2220" i="8" s="1"/>
  <c r="N2221" i="8" s="1"/>
  <c r="N2222" i="8" s="1"/>
  <c r="N2223" i="8" s="1"/>
  <c r="N2224" i="8" s="1"/>
  <c r="N2225" i="8" s="1"/>
  <c r="N2226" i="8" s="1"/>
  <c r="N2227" i="8" s="1"/>
  <c r="N2228" i="8" s="1"/>
  <c r="N2229" i="8" s="1"/>
  <c r="N2230" i="8" s="1"/>
  <c r="N2231" i="8" s="1"/>
  <c r="N2232" i="8" s="1"/>
  <c r="N2233" i="8" s="1"/>
  <c r="N2234" i="8" s="1"/>
  <c r="N2235" i="8" s="1"/>
  <c r="N2236" i="8" s="1"/>
  <c r="N2237" i="8" s="1"/>
  <c r="N2238" i="8" s="1"/>
  <c r="N2239" i="8" s="1"/>
  <c r="N2240" i="8" s="1"/>
  <c r="N2241" i="8" s="1"/>
  <c r="N2242" i="8" s="1"/>
  <c r="N2243" i="8" s="1"/>
  <c r="N2244" i="8" s="1"/>
  <c r="N2245" i="8" s="1"/>
  <c r="N2246" i="8" s="1"/>
  <c r="N2247" i="8" s="1"/>
  <c r="N2248" i="8" s="1"/>
  <c r="N2249" i="8" s="1"/>
  <c r="N2250" i="8" s="1"/>
  <c r="N2251" i="8" s="1"/>
  <c r="N2252" i="8" s="1"/>
  <c r="N2253" i="8" s="1"/>
  <c r="N2254" i="8" s="1"/>
  <c r="N2255" i="8" s="1"/>
  <c r="N2256" i="8" s="1"/>
  <c r="N2257" i="8" s="1"/>
  <c r="N2258" i="8" s="1"/>
  <c r="N2259" i="8" s="1"/>
  <c r="N2260" i="8" s="1"/>
  <c r="N2261" i="8" s="1"/>
  <c r="N2262" i="8" s="1"/>
  <c r="N2263" i="8" s="1"/>
  <c r="N2264" i="8" s="1"/>
  <c r="N2265" i="8" s="1"/>
  <c r="N2266" i="8" s="1"/>
  <c r="N2267" i="8" s="1"/>
  <c r="N2268" i="8" s="1"/>
  <c r="N2269" i="8" s="1"/>
  <c r="R2262" i="8"/>
  <c r="K45" i="10" s="1" a="1"/>
  <c r="K45" i="10" s="1"/>
  <c r="J28" i="10" a="1"/>
  <c r="J28" i="10" s="1"/>
  <c r="D134" i="12"/>
  <c r="D133" i="12"/>
  <c r="D1581" i="13"/>
  <c r="D1580" i="13"/>
  <c r="D1579" i="13"/>
  <c r="E1578" i="13"/>
  <c r="E1577" i="13"/>
  <c r="E1576" i="13"/>
  <c r="E1575" i="13"/>
  <c r="G1573" i="13"/>
  <c r="G1572" i="13"/>
  <c r="G1571" i="13"/>
  <c r="G1570" i="13"/>
  <c r="C1570" i="13"/>
  <c r="C1569" i="13"/>
  <c r="C1568" i="13"/>
  <c r="C1567" i="13"/>
  <c r="D1566" i="13"/>
  <c r="D1565" i="13"/>
  <c r="D1564" i="13"/>
  <c r="D1563" i="13"/>
  <c r="E1562" i="13"/>
  <c r="E1561" i="13"/>
  <c r="D1560" i="13"/>
  <c r="G1558" i="13"/>
  <c r="G1557" i="13"/>
  <c r="E1556" i="13"/>
  <c r="C1555" i="13"/>
  <c r="C1554" i="13"/>
  <c r="G1552" i="13"/>
  <c r="D1551" i="13"/>
  <c r="E1549" i="13"/>
  <c r="E1547" i="13"/>
  <c r="G1545" i="13"/>
  <c r="G1543" i="13"/>
  <c r="C1542" i="13"/>
  <c r="C1540" i="13"/>
  <c r="D1538" i="13"/>
  <c r="D1536" i="13"/>
  <c r="E1534" i="13"/>
  <c r="E1532" i="13"/>
  <c r="G1528" i="13"/>
  <c r="G1526" i="13"/>
  <c r="C1525" i="13"/>
  <c r="C1523" i="13"/>
  <c r="D1520" i="13"/>
  <c r="E1516" i="13"/>
  <c r="C134" i="12"/>
  <c r="C133" i="12"/>
  <c r="C1581" i="13"/>
  <c r="C1580" i="13"/>
  <c r="C1579" i="13"/>
  <c r="D1578" i="13"/>
  <c r="D1577" i="13"/>
  <c r="D1576" i="13"/>
  <c r="D1575" i="13"/>
  <c r="E1574" i="13"/>
  <c r="E1573" i="13"/>
  <c r="E1572" i="13"/>
  <c r="E1571" i="13"/>
  <c r="G1569" i="13"/>
  <c r="G1568" i="13"/>
  <c r="G1567" i="13"/>
  <c r="G1566" i="13"/>
  <c r="C1566" i="13"/>
  <c r="C1565" i="13"/>
  <c r="C1564" i="13"/>
  <c r="C1563" i="13"/>
  <c r="D1562" i="13"/>
  <c r="D1561" i="13"/>
  <c r="G1559" i="13"/>
  <c r="E1557" i="13"/>
  <c r="C1556" i="13"/>
  <c r="G1554" i="13"/>
  <c r="G1553" i="13"/>
  <c r="D1552" i="13"/>
  <c r="G1550" i="13"/>
  <c r="C1549" i="13"/>
  <c r="C1547" i="13"/>
  <c r="D1545" i="13"/>
  <c r="D1543" i="13"/>
  <c r="E1541" i="13"/>
  <c r="E1539" i="13"/>
  <c r="G1537" i="13"/>
  <c r="G1535" i="13"/>
  <c r="C1534" i="13"/>
  <c r="C1532" i="13"/>
  <c r="D1530" i="13"/>
  <c r="D1528" i="13"/>
  <c r="E1526" i="13"/>
  <c r="E1524" i="13"/>
  <c r="D1519" i="13"/>
  <c r="G1513" i="13"/>
  <c r="G1514" i="13"/>
  <c r="G1515" i="13"/>
  <c r="G1516" i="13"/>
  <c r="G1517" i="13"/>
  <c r="E1519" i="13"/>
  <c r="E1520" i="13"/>
  <c r="E1521" i="13"/>
  <c r="E1522" i="13"/>
  <c r="D1523" i="13"/>
  <c r="D1524" i="13"/>
  <c r="D1525" i="13"/>
  <c r="D1526" i="13"/>
  <c r="C1527" i="13"/>
  <c r="C1528" i="13"/>
  <c r="C1529" i="13"/>
  <c r="C1530" i="13"/>
  <c r="G1530" i="13"/>
  <c r="G1531" i="13"/>
  <c r="G1532" i="13"/>
  <c r="G1533" i="13"/>
  <c r="E1535" i="13"/>
  <c r="E1536" i="13"/>
  <c r="E1537" i="13"/>
  <c r="E1538" i="13"/>
  <c r="D1539" i="13"/>
  <c r="D1540" i="13"/>
  <c r="D1541" i="13"/>
  <c r="D1542" i="13"/>
  <c r="C1543" i="13"/>
  <c r="C1544" i="13"/>
  <c r="C1545" i="13"/>
  <c r="F1545" i="13" s="1"/>
  <c r="C1546" i="13"/>
  <c r="G1546" i="13"/>
  <c r="G1547" i="13"/>
  <c r="G1548" i="13"/>
  <c r="G1549" i="13"/>
  <c r="E1551" i="13"/>
  <c r="E1552" i="13"/>
  <c r="E1553" i="13"/>
  <c r="E1554" i="13"/>
  <c r="D1555" i="13"/>
  <c r="D1556" i="13"/>
  <c r="D1557" i="13"/>
  <c r="D1558" i="13"/>
  <c r="C1559" i="13"/>
  <c r="C1560" i="13"/>
  <c r="C1561" i="13"/>
  <c r="C1513" i="13"/>
  <c r="C1514" i="13"/>
  <c r="C1515" i="13"/>
  <c r="C1516" i="13"/>
  <c r="C1517" i="13"/>
  <c r="C1518" i="13"/>
  <c r="G1518" i="13"/>
  <c r="G1519" i="13"/>
  <c r="G1520" i="13"/>
  <c r="G1521" i="13"/>
  <c r="D1513" i="13"/>
  <c r="D1514" i="13"/>
  <c r="D1515" i="13"/>
  <c r="D1516" i="13"/>
  <c r="D1517" i="13"/>
  <c r="D1518" i="13"/>
  <c r="C1519" i="13"/>
  <c r="C1520" i="13"/>
  <c r="C1521" i="13"/>
  <c r="C1522" i="13"/>
  <c r="G1522" i="13"/>
  <c r="G1523" i="13"/>
  <c r="G1524" i="13"/>
  <c r="G1525" i="13"/>
  <c r="E1527" i="13"/>
  <c r="E1528" i="13"/>
  <c r="E1529" i="13"/>
  <c r="E1530" i="13"/>
  <c r="D1531" i="13"/>
  <c r="D1532" i="13"/>
  <c r="D1533" i="13"/>
  <c r="D1534" i="13"/>
  <c r="C1535" i="13"/>
  <c r="C1536" i="13"/>
  <c r="C1537" i="13"/>
  <c r="C1538" i="13"/>
  <c r="G1538" i="13"/>
  <c r="G1539" i="13"/>
  <c r="G1540" i="13"/>
  <c r="G1541" i="13"/>
  <c r="E1543" i="13"/>
  <c r="E1544" i="13"/>
  <c r="E1545" i="13"/>
  <c r="E1546" i="13"/>
  <c r="D1547" i="13"/>
  <c r="D1548" i="13"/>
  <c r="D1549" i="13"/>
  <c r="D1550" i="13"/>
  <c r="C1551" i="13"/>
  <c r="G134" i="12"/>
  <c r="G133" i="12"/>
  <c r="G1581" i="13"/>
  <c r="G1580" i="13"/>
  <c r="G1579" i="13"/>
  <c r="G1578" i="13"/>
  <c r="C1578" i="13"/>
  <c r="C1577" i="13"/>
  <c r="C1576" i="13"/>
  <c r="C1575" i="13"/>
  <c r="D1574" i="13"/>
  <c r="D1573" i="13"/>
  <c r="D1572" i="13"/>
  <c r="D1571" i="13"/>
  <c r="E1570" i="13"/>
  <c r="E1569" i="13"/>
  <c r="E1568" i="13"/>
  <c r="E1567" i="13"/>
  <c r="G1565" i="13"/>
  <c r="G1564" i="13"/>
  <c r="G1563" i="13"/>
  <c r="G1562" i="13"/>
  <c r="C1562" i="13"/>
  <c r="G1560" i="13"/>
  <c r="E1559" i="13"/>
  <c r="E1558" i="13"/>
  <c r="C1557" i="13"/>
  <c r="F1557" i="13" s="1"/>
  <c r="G1555" i="13"/>
  <c r="D1553" i="13"/>
  <c r="C1552" i="13"/>
  <c r="E1550" i="13"/>
  <c r="E1548" i="13"/>
  <c r="G1544" i="13"/>
  <c r="G1542" i="13"/>
  <c r="C1541" i="13"/>
  <c r="F1541" i="13" s="1"/>
  <c r="C1539" i="13"/>
  <c r="D1537" i="13"/>
  <c r="D1535" i="13"/>
  <c r="E1533" i="13"/>
  <c r="E1531" i="13"/>
  <c r="G1529" i="13"/>
  <c r="G1527" i="13"/>
  <c r="C1526" i="13"/>
  <c r="C1524" i="13"/>
  <c r="D1522" i="13"/>
  <c r="E1518" i="13"/>
  <c r="E1514" i="13"/>
  <c r="H9" i="10"/>
  <c r="H52" i="10"/>
  <c r="H51" i="10"/>
  <c r="E134" i="12"/>
  <c r="E1581" i="13"/>
  <c r="E1580" i="13"/>
  <c r="E1579" i="13"/>
  <c r="G1577" i="13"/>
  <c r="G1576" i="13"/>
  <c r="G1575" i="13"/>
  <c r="G1574" i="13"/>
  <c r="C1574" i="13"/>
  <c r="C1573" i="13"/>
  <c r="F1573" i="13" s="1"/>
  <c r="C1572" i="13"/>
  <c r="C1571" i="13"/>
  <c r="D1570" i="13"/>
  <c r="D1569" i="13"/>
  <c r="D1568" i="13"/>
  <c r="D1567" i="13"/>
  <c r="E1566" i="13"/>
  <c r="E1565" i="13"/>
  <c r="E1564" i="13"/>
  <c r="E1563" i="13"/>
  <c r="G1561" i="13"/>
  <c r="E1560" i="13"/>
  <c r="D1559" i="13"/>
  <c r="F1559" i="13" s="1"/>
  <c r="C1558" i="13"/>
  <c r="G1556" i="13"/>
  <c r="E1555" i="13"/>
  <c r="D1554" i="13"/>
  <c r="C1553" i="13"/>
  <c r="G1551" i="13"/>
  <c r="C1550" i="13"/>
  <c r="C1548" i="13"/>
  <c r="D1546" i="13"/>
  <c r="D1544" i="13"/>
  <c r="E1542" i="13"/>
  <c r="E1540" i="13"/>
  <c r="G1536" i="13"/>
  <c r="G1534" i="13"/>
  <c r="C1533" i="13"/>
  <c r="C1531" i="13"/>
  <c r="D1529" i="13"/>
  <c r="D1527" i="13"/>
  <c r="E1525" i="13"/>
  <c r="E1523" i="13"/>
  <c r="D1521" i="13"/>
  <c r="F1521" i="13" s="1"/>
  <c r="E1517" i="13"/>
  <c r="E1513" i="13"/>
  <c r="H67" i="10"/>
  <c r="F36" i="10"/>
  <c r="N1219" i="8"/>
  <c r="M1678" i="8"/>
  <c r="N1512" i="8"/>
  <c r="N1513" i="8" s="1"/>
  <c r="N1514" i="8" s="1"/>
  <c r="N1515" i="8" s="1"/>
  <c r="N1516" i="8" s="1"/>
  <c r="N1517" i="8" s="1"/>
  <c r="N1518" i="8" s="1"/>
  <c r="N1519" i="8" s="1"/>
  <c r="N1520" i="8" s="1"/>
  <c r="N1521" i="8" s="1"/>
  <c r="N1522" i="8" s="1"/>
  <c r="N1523" i="8" s="1"/>
  <c r="N1524" i="8" s="1"/>
  <c r="N1525" i="8" s="1"/>
  <c r="N1526" i="8" s="1"/>
  <c r="N1527" i="8" s="1"/>
  <c r="N1528" i="8" s="1"/>
  <c r="N1529" i="8" s="1"/>
  <c r="N1530" i="8" s="1"/>
  <c r="N1531" i="8" s="1"/>
  <c r="N1532" i="8" s="1"/>
  <c r="N1533" i="8" s="1"/>
  <c r="N1534" i="8" s="1"/>
  <c r="N1535" i="8" s="1"/>
  <c r="N1536" i="8" s="1"/>
  <c r="N1537" i="8" s="1"/>
  <c r="N1538" i="8" s="1"/>
  <c r="N1539" i="8" s="1"/>
  <c r="N1540" i="8" s="1"/>
  <c r="N1541" i="8" s="1"/>
  <c r="N1542" i="8" s="1"/>
  <c r="N1543" i="8" s="1"/>
  <c r="N1544" i="8" s="1"/>
  <c r="N1545" i="8" s="1"/>
  <c r="N1546" i="8" s="1"/>
  <c r="N1547" i="8" s="1"/>
  <c r="N1548" i="8" s="1"/>
  <c r="N1549" i="8" s="1"/>
  <c r="N1550" i="8" s="1"/>
  <c r="N1551" i="8" s="1"/>
  <c r="N1552" i="8" s="1"/>
  <c r="N1553" i="8" s="1"/>
  <c r="N1554" i="8" s="1"/>
  <c r="N1555" i="8" s="1"/>
  <c r="N1556" i="8" s="1"/>
  <c r="N1557" i="8" s="1"/>
  <c r="N1558" i="8" s="1"/>
  <c r="N1559" i="8" s="1"/>
  <c r="N1560" i="8" s="1"/>
  <c r="N1561" i="8" s="1"/>
  <c r="N1562" i="8" s="1"/>
  <c r="N1563" i="8" s="1"/>
  <c r="N1564" i="8" s="1"/>
  <c r="N1565" i="8" s="1"/>
  <c r="N1566" i="8" s="1"/>
  <c r="N1567" i="8" s="1"/>
  <c r="N1568" i="8" s="1"/>
  <c r="N1569" i="8" s="1"/>
  <c r="N1570" i="8" s="1"/>
  <c r="N1571" i="8" s="1"/>
  <c r="N1572" i="8" s="1"/>
  <c r="N1573" i="8" s="1"/>
  <c r="N1574" i="8" s="1"/>
  <c r="N1575" i="8" s="1"/>
  <c r="N1576" i="8" s="1"/>
  <c r="N1577" i="8" s="1"/>
  <c r="N1578" i="8" s="1"/>
  <c r="N1579" i="8" s="1"/>
  <c r="N1580" i="8" s="1"/>
  <c r="N1581" i="8" s="1"/>
  <c r="N1582" i="8" s="1"/>
  <c r="N1583" i="8" s="1"/>
  <c r="N1584" i="8" s="1"/>
  <c r="N1585" i="8" s="1"/>
  <c r="N1586" i="8" s="1"/>
  <c r="N1587" i="8" s="1"/>
  <c r="N1588" i="8" s="1"/>
  <c r="N1589" i="8" s="1"/>
  <c r="N1590" i="8" s="1"/>
  <c r="N1591" i="8" s="1"/>
  <c r="N1592" i="8" s="1"/>
  <c r="N1593" i="8" s="1"/>
  <c r="N1594" i="8" s="1"/>
  <c r="N1595" i="8" s="1"/>
  <c r="N1596" i="8" s="1"/>
  <c r="N1597" i="8" s="1"/>
  <c r="N1598" i="8" s="1"/>
  <c r="N1599" i="8" s="1"/>
  <c r="N1600" i="8" s="1"/>
  <c r="N1601" i="8" s="1"/>
  <c r="N1602" i="8" s="1"/>
  <c r="N1603" i="8" s="1"/>
  <c r="N1604" i="8" s="1"/>
  <c r="N1605" i="8" s="1"/>
  <c r="N1606" i="8" s="1"/>
  <c r="N1607" i="8" s="1"/>
  <c r="N1608" i="8" s="1"/>
  <c r="N1609" i="8" s="1"/>
  <c r="N1610" i="8" s="1"/>
  <c r="N1611" i="8" s="1"/>
  <c r="N1612" i="8" s="1"/>
  <c r="N1613" i="8" s="1"/>
  <c r="N1614" i="8" s="1"/>
  <c r="N1615" i="8" s="1"/>
  <c r="N1616" i="8" s="1"/>
  <c r="N1617" i="8" s="1"/>
  <c r="N1618" i="8" s="1"/>
  <c r="N1619" i="8" s="1"/>
  <c r="N1620" i="8" s="1"/>
  <c r="N1621" i="8" s="1"/>
  <c r="N1622" i="8" s="1"/>
  <c r="N1623" i="8" s="1"/>
  <c r="N1624" i="8" s="1"/>
  <c r="N1625" i="8" s="1"/>
  <c r="N1626" i="8" s="1"/>
  <c r="N1627" i="8" s="1"/>
  <c r="N1628" i="8" s="1"/>
  <c r="N1629" i="8" s="1"/>
  <c r="N1630" i="8" s="1"/>
  <c r="N1631" i="8" s="1"/>
  <c r="N1632" i="8" s="1"/>
  <c r="N1633" i="8" s="1"/>
  <c r="N1634" i="8" s="1"/>
  <c r="N1635" i="8" s="1"/>
  <c r="N1636" i="8" s="1"/>
  <c r="N1637" i="8" s="1"/>
  <c r="N1638" i="8" s="1"/>
  <c r="N1639" i="8" s="1"/>
  <c r="N1640" i="8" s="1"/>
  <c r="N1641" i="8" s="1"/>
  <c r="N1642" i="8" s="1"/>
  <c r="N1643" i="8" s="1"/>
  <c r="N1644" i="8" s="1"/>
  <c r="N1645" i="8" s="1"/>
  <c r="N1646" i="8" s="1"/>
  <c r="N1647" i="8" s="1"/>
  <c r="N1648" i="8" s="1"/>
  <c r="N1649" i="8" s="1"/>
  <c r="N1650" i="8" s="1"/>
  <c r="N1651" i="8" s="1"/>
  <c r="N1652" i="8" s="1"/>
  <c r="N1653" i="8" s="1"/>
  <c r="N1654" i="8" s="1"/>
  <c r="N1655" i="8" s="1"/>
  <c r="N1656" i="8" s="1"/>
  <c r="N1657" i="8" s="1"/>
  <c r="N1658" i="8" s="1"/>
  <c r="N1659" i="8" s="1"/>
  <c r="N1660" i="8" s="1"/>
  <c r="N1661" i="8" s="1"/>
  <c r="N1662" i="8" s="1"/>
  <c r="N1663" i="8" s="1"/>
  <c r="N1664" i="8" s="1"/>
  <c r="N1665" i="8" s="1"/>
  <c r="N1666" i="8" s="1"/>
  <c r="N1667" i="8" s="1"/>
  <c r="N1668" i="8" s="1"/>
  <c r="N1669" i="8" s="1"/>
  <c r="N1670" i="8" s="1"/>
  <c r="N1671" i="8" s="1"/>
  <c r="N1672" i="8" s="1"/>
  <c r="N1673" i="8" s="1"/>
  <c r="N1674" i="8" s="1"/>
  <c r="N1675" i="8" s="1"/>
  <c r="N1676" i="8" s="1"/>
  <c r="N1677" i="8" s="1"/>
  <c r="N1813" i="8"/>
  <c r="N1814" i="8" s="1"/>
  <c r="N1815" i="8" s="1"/>
  <c r="N1816" i="8" s="1"/>
  <c r="N1817" i="8" s="1"/>
  <c r="N1818" i="8" s="1"/>
  <c r="N1819" i="8" s="1"/>
  <c r="N1820" i="8" s="1"/>
  <c r="N1821" i="8" s="1"/>
  <c r="N1822" i="8" s="1"/>
  <c r="N1823" i="8" s="1"/>
  <c r="N1824" i="8" s="1"/>
  <c r="N1825" i="8" s="1"/>
  <c r="N1826" i="8" s="1"/>
  <c r="N1827" i="8" s="1"/>
  <c r="N1828" i="8" s="1"/>
  <c r="N1829" i="8" s="1"/>
  <c r="N1830" i="8" s="1"/>
  <c r="N1831" i="8" s="1"/>
  <c r="N1832" i="8" s="1"/>
  <c r="N1833" i="8" s="1"/>
  <c r="N1834" i="8" s="1"/>
  <c r="N1835" i="8" s="1"/>
  <c r="N1836" i="8" s="1"/>
  <c r="N1837" i="8" s="1"/>
  <c r="N1838" i="8" s="1"/>
  <c r="N1839" i="8" s="1"/>
  <c r="N1840" i="8" s="1"/>
  <c r="N1841" i="8" s="1"/>
  <c r="N1842" i="8" s="1"/>
  <c r="N1843" i="8" s="1"/>
  <c r="N1844" i="8" s="1"/>
  <c r="N1845" i="8" s="1"/>
  <c r="N1846" i="8" s="1"/>
  <c r="N1847" i="8" s="1"/>
  <c r="N1848" i="8" s="1"/>
  <c r="N1849" i="8" s="1"/>
  <c r="N1850" i="8" s="1"/>
  <c r="N1851" i="8" s="1"/>
  <c r="N1852" i="8" s="1"/>
  <c r="N1853" i="8" s="1"/>
  <c r="N1854" i="8" s="1"/>
  <c r="N1855" i="8" s="1"/>
  <c r="N1856" i="8" s="1"/>
  <c r="N1857" i="8" s="1"/>
  <c r="N1858" i="8" s="1"/>
  <c r="N1859" i="8" s="1"/>
  <c r="N1860" i="8" s="1"/>
  <c r="N1861" i="8" s="1"/>
  <c r="N1862" i="8" s="1"/>
  <c r="N1863" i="8" s="1"/>
  <c r="N1864" i="8" s="1"/>
  <c r="N1865" i="8" s="1"/>
  <c r="N1866" i="8" s="1"/>
  <c r="N1867" i="8" s="1"/>
  <c r="N1868" i="8" s="1"/>
  <c r="N1869" i="8" s="1"/>
  <c r="N1870" i="8" s="1"/>
  <c r="N1871" i="8" s="1"/>
  <c r="N1872" i="8" s="1"/>
  <c r="N1873" i="8" s="1"/>
  <c r="N1874" i="8" s="1"/>
  <c r="N1875" i="8" s="1"/>
  <c r="N1876" i="8" s="1"/>
  <c r="N1877" i="8" s="1"/>
  <c r="N1878" i="8" s="1"/>
  <c r="N1879" i="8" s="1"/>
  <c r="N1880" i="8" s="1"/>
  <c r="N1881" i="8" s="1"/>
  <c r="N1882" i="8" s="1"/>
  <c r="N1883" i="8" s="1"/>
  <c r="N1884" i="8" s="1"/>
  <c r="N1885" i="8" s="1"/>
  <c r="N1886" i="8" s="1"/>
  <c r="N1887" i="8" s="1"/>
  <c r="N1888" i="8" s="1"/>
  <c r="N1889" i="8" s="1"/>
  <c r="N1890" i="8" s="1"/>
  <c r="N1891" i="8" s="1"/>
  <c r="N1892" i="8" s="1"/>
  <c r="N1893" i="8" s="1"/>
  <c r="N1894" i="8" s="1"/>
  <c r="N1895" i="8" s="1"/>
  <c r="N1896" i="8" s="1"/>
  <c r="N1897" i="8" s="1"/>
  <c r="N1898" i="8" s="1"/>
  <c r="N1899" i="8" s="1"/>
  <c r="N1900" i="8" s="1"/>
  <c r="N1901" i="8" s="1"/>
  <c r="N1902" i="8" s="1"/>
  <c r="N1903" i="8" s="1"/>
  <c r="N1904" i="8" s="1"/>
  <c r="N1905" i="8" s="1"/>
  <c r="N1906" i="8" s="1"/>
  <c r="N1907" i="8" s="1"/>
  <c r="N1908" i="8" s="1"/>
  <c r="N1909" i="8" s="1"/>
  <c r="N1910" i="8" s="1"/>
  <c r="N1911" i="8" s="1"/>
  <c r="N1912" i="8" s="1"/>
  <c r="N1913" i="8" s="1"/>
  <c r="N1914" i="8" s="1"/>
  <c r="N1915" i="8" s="1"/>
  <c r="N1916" i="8" s="1"/>
  <c r="N1917" i="8" s="1"/>
  <c r="N1918" i="8" s="1"/>
  <c r="N1919" i="8" s="1"/>
  <c r="N1920" i="8" s="1"/>
  <c r="N1921" i="8" s="1"/>
  <c r="N1922" i="8" s="1"/>
  <c r="N1923" i="8" s="1"/>
  <c r="N1924" i="8" s="1"/>
  <c r="N1925" i="8" s="1"/>
  <c r="N1926" i="8" s="1"/>
  <c r="N1927" i="8" s="1"/>
  <c r="N1928" i="8" s="1"/>
  <c r="N1929" i="8" s="1"/>
  <c r="N1930" i="8" s="1"/>
  <c r="N1931" i="8" s="1"/>
  <c r="N1932" i="8" s="1"/>
  <c r="N1933" i="8" s="1"/>
  <c r="N1934" i="8" s="1"/>
  <c r="N1935" i="8" s="1"/>
  <c r="N1936" i="8" s="1"/>
  <c r="N1937" i="8" s="1"/>
  <c r="N1938" i="8" s="1"/>
  <c r="N1939" i="8" s="1"/>
  <c r="N1940" i="8" s="1"/>
  <c r="N1941" i="8" s="1"/>
  <c r="N1942" i="8" s="1"/>
  <c r="N1943" i="8" s="1"/>
  <c r="N1944" i="8" s="1"/>
  <c r="N1945" i="8" s="1"/>
  <c r="N1946" i="8" s="1"/>
  <c r="N1947" i="8" s="1"/>
  <c r="N1948" i="8" s="1"/>
  <c r="N1949" i="8" s="1"/>
  <c r="N1950" i="8" s="1"/>
  <c r="N1951" i="8" s="1"/>
  <c r="N1952" i="8" s="1"/>
  <c r="F35" i="10"/>
  <c r="E48" i="10"/>
  <c r="G48" i="10" s="1"/>
  <c r="H43" i="10"/>
  <c r="H35" i="10"/>
  <c r="H31" i="10"/>
  <c r="H27" i="10"/>
  <c r="H23" i="10"/>
  <c r="H19" i="10"/>
  <c r="H15" i="10"/>
  <c r="H11" i="10"/>
  <c r="H59" i="10"/>
  <c r="H64" i="10"/>
  <c r="H66" i="10"/>
  <c r="N792" i="8"/>
  <c r="M1339" i="8"/>
  <c r="E39" i="10"/>
  <c r="E44" i="10"/>
  <c r="G44" i="10" s="1"/>
  <c r="H46" i="10"/>
  <c r="H42" i="10"/>
  <c r="H38" i="10"/>
  <c r="H34" i="10"/>
  <c r="H30" i="10"/>
  <c r="H26" i="10"/>
  <c r="H22" i="10"/>
  <c r="H18" i="10"/>
  <c r="H14" i="10"/>
  <c r="H10" i="10"/>
  <c r="O694" i="8"/>
  <c r="M1043" i="8"/>
  <c r="E29" i="10"/>
  <c r="F47" i="10"/>
  <c r="M1957" i="8"/>
  <c r="M1958" i="8" s="1"/>
  <c r="M1959" i="8" s="1"/>
  <c r="M1960" i="8" s="1"/>
  <c r="M1961" i="8" s="1"/>
  <c r="M1962" i="8" s="1"/>
  <c r="M1963" i="8" s="1"/>
  <c r="M1964" i="8" s="1"/>
  <c r="M1965" i="8" s="1"/>
  <c r="M1966" i="8" s="1"/>
  <c r="M1967" i="8" s="1"/>
  <c r="M1968" i="8" s="1"/>
  <c r="M1969" i="8" s="1"/>
  <c r="M1970" i="8" s="1"/>
  <c r="M1971" i="8" s="1"/>
  <c r="M1972" i="8" s="1"/>
  <c r="M1973" i="8" s="1"/>
  <c r="M1974" i="8" s="1"/>
  <c r="M1975" i="8" s="1"/>
  <c r="M1976" i="8" s="1"/>
  <c r="M1977" i="8" s="1"/>
  <c r="M1978" i="8" s="1"/>
  <c r="M1979" i="8" s="1"/>
  <c r="M1980" i="8" s="1"/>
  <c r="M1981" i="8" s="1"/>
  <c r="M1982" i="8" s="1"/>
  <c r="M1983" i="8" s="1"/>
  <c r="M1984" i="8" s="1"/>
  <c r="M1985" i="8" s="1"/>
  <c r="M1986" i="8" s="1"/>
  <c r="M1987" i="8" s="1"/>
  <c r="M1988" i="8" s="1"/>
  <c r="M1989" i="8" s="1"/>
  <c r="M1990" i="8" s="1"/>
  <c r="M1991" i="8" s="1"/>
  <c r="M1992" i="8" s="1"/>
  <c r="M1993" i="8" s="1"/>
  <c r="M1994" i="8" s="1"/>
  <c r="M1995" i="8" s="1"/>
  <c r="M1996" i="8" s="1"/>
  <c r="M1997" i="8" s="1"/>
  <c r="M1998" i="8" s="1"/>
  <c r="M1999" i="8" s="1"/>
  <c r="M2000" i="8" s="1"/>
  <c r="M2001" i="8" s="1"/>
  <c r="M2002" i="8" s="1"/>
  <c r="M2003" i="8" s="1"/>
  <c r="M2004" i="8" s="1"/>
  <c r="M2005" i="8" s="1"/>
  <c r="M2006" i="8" s="1"/>
  <c r="M2007" i="8" s="1"/>
  <c r="M2008" i="8" s="1"/>
  <c r="M2009" i="8" s="1"/>
  <c r="M2010" i="8" s="1"/>
  <c r="M2011" i="8" s="1"/>
  <c r="M2012" i="8" s="1"/>
  <c r="M2013" i="8" s="1"/>
  <c r="M2014" i="8" s="1"/>
  <c r="M2015" i="8" s="1"/>
  <c r="M2016" i="8" s="1"/>
  <c r="M2017" i="8" s="1"/>
  <c r="M2018" i="8" s="1"/>
  <c r="M2019" i="8" s="1"/>
  <c r="M2020" i="8" s="1"/>
  <c r="M2021" i="8" s="1"/>
  <c r="M2022" i="8" s="1"/>
  <c r="M2023" i="8" s="1"/>
  <c r="M2024" i="8" s="1"/>
  <c r="M2025" i="8" s="1"/>
  <c r="M2026" i="8" s="1"/>
  <c r="M2027" i="8" s="1"/>
  <c r="M2028" i="8" s="1"/>
  <c r="M2029" i="8" s="1"/>
  <c r="M2030" i="8" s="1"/>
  <c r="M2031" i="8" s="1"/>
  <c r="M2032" i="8" s="1"/>
  <c r="M2033" i="8" s="1"/>
  <c r="M2034" i="8" s="1"/>
  <c r="M2035" i="8" s="1"/>
  <c r="M2036" i="8" s="1"/>
  <c r="M2037" i="8" s="1"/>
  <c r="M2038" i="8" s="1"/>
  <c r="M2039" i="8" s="1"/>
  <c r="M2040" i="8" s="1"/>
  <c r="M2041" i="8" s="1"/>
  <c r="M2042" i="8" s="1"/>
  <c r="M2043" i="8" s="1"/>
  <c r="M2044" i="8" s="1"/>
  <c r="M2045" i="8" s="1"/>
  <c r="M2046" i="8" s="1"/>
  <c r="M2047" i="8" s="1"/>
  <c r="M2048" i="8" s="1"/>
  <c r="M2049" i="8" s="1"/>
  <c r="M2050" i="8" s="1"/>
  <c r="M2051" i="8" s="1"/>
  <c r="M2052" i="8" s="1"/>
  <c r="M2053" i="8" s="1"/>
  <c r="M2054" i="8" s="1"/>
  <c r="M2055" i="8" s="1"/>
  <c r="M2056" i="8" s="1"/>
  <c r="M2057" i="8" s="1"/>
  <c r="M2058" i="8" s="1"/>
  <c r="M2059" i="8" s="1"/>
  <c r="M2060" i="8" s="1"/>
  <c r="M2061" i="8" s="1"/>
  <c r="M2062" i="8" s="1"/>
  <c r="M2063" i="8" s="1"/>
  <c r="M2064" i="8" s="1"/>
  <c r="M2065" i="8" s="1"/>
  <c r="M2066" i="8" s="1"/>
  <c r="M2067" i="8" s="1"/>
  <c r="M2068" i="8" s="1"/>
  <c r="M2069" i="8" s="1"/>
  <c r="M2070" i="8" s="1"/>
  <c r="M2071" i="8" s="1"/>
  <c r="M2072" i="8" s="1"/>
  <c r="M2073" i="8" s="1"/>
  <c r="M2074" i="8" s="1"/>
  <c r="M2075" i="8" s="1"/>
  <c r="M2076" i="8" s="1"/>
  <c r="M2077" i="8" s="1"/>
  <c r="M2078" i="8" s="1"/>
  <c r="H49" i="10"/>
  <c r="H45" i="10"/>
  <c r="H41" i="10"/>
  <c r="H37" i="10"/>
  <c r="H33" i="10"/>
  <c r="H29" i="10"/>
  <c r="H25" i="10"/>
  <c r="H21" i="10"/>
  <c r="H17" i="10"/>
  <c r="H13" i="10"/>
  <c r="H62" i="10"/>
  <c r="H63" i="10"/>
  <c r="H65" i="10"/>
  <c r="N941" i="8"/>
  <c r="E54" i="10"/>
  <c r="H58" i="10"/>
  <c r="H61" i="10"/>
  <c r="E9" i="10"/>
  <c r="J67" i="10" a="1"/>
  <c r="J67" i="10" s="1"/>
  <c r="M67" i="10" s="1"/>
  <c r="J11" i="10" a="1"/>
  <c r="J11" i="10" s="1"/>
  <c r="O876" i="8"/>
  <c r="K11" i="10" a="1"/>
  <c r="K11" i="10" s="1"/>
  <c r="E52" i="10"/>
  <c r="G52" i="10" s="1"/>
  <c r="E51" i="10"/>
  <c r="G51" i="10" s="1"/>
  <c r="E55" i="10"/>
  <c r="H53" i="10"/>
  <c r="H48" i="10"/>
  <c r="H44" i="10"/>
  <c r="H40" i="10"/>
  <c r="H36" i="10"/>
  <c r="H32" i="10"/>
  <c r="H28" i="10"/>
  <c r="H24" i="10"/>
  <c r="H20" i="10"/>
  <c r="H16" i="10"/>
  <c r="H12" i="10"/>
  <c r="L10" i="10" a="1"/>
  <c r="L10" i="10" s="1"/>
  <c r="C125" i="12"/>
  <c r="C126" i="12"/>
  <c r="C127" i="12"/>
  <c r="C128" i="12"/>
  <c r="C129" i="12"/>
  <c r="C130" i="12"/>
  <c r="G130" i="12"/>
  <c r="D125" i="12"/>
  <c r="E125" i="12"/>
  <c r="G126" i="12"/>
  <c r="D128" i="12"/>
  <c r="E129" i="12"/>
  <c r="G131" i="12"/>
  <c r="G132" i="12"/>
  <c r="G125" i="12"/>
  <c r="D127" i="12"/>
  <c r="E128" i="12"/>
  <c r="G129" i="12"/>
  <c r="C131" i="12"/>
  <c r="C132" i="12"/>
  <c r="D126" i="12"/>
  <c r="E127" i="12"/>
  <c r="G128" i="12"/>
  <c r="D130" i="12"/>
  <c r="D131" i="12"/>
  <c r="D132" i="12"/>
  <c r="E126" i="12"/>
  <c r="G127" i="12"/>
  <c r="D129" i="12"/>
  <c r="F129" i="12" s="1"/>
  <c r="E130" i="12"/>
  <c r="E131" i="12"/>
  <c r="E132" i="12"/>
  <c r="C1299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D1347" i="13"/>
  <c r="D1348" i="13"/>
  <c r="D1349" i="13"/>
  <c r="D1350" i="13"/>
  <c r="D1351" i="13"/>
  <c r="D1352" i="13"/>
  <c r="D1353" i="13"/>
  <c r="D1354" i="13"/>
  <c r="D1355" i="13"/>
  <c r="F1355" i="13" s="1"/>
  <c r="D1356" i="13"/>
  <c r="D1357" i="13"/>
  <c r="D1358" i="13"/>
  <c r="D1359" i="13"/>
  <c r="D1360" i="13"/>
  <c r="D1361" i="13"/>
  <c r="F1361" i="13" s="1"/>
  <c r="D1362" i="13"/>
  <c r="D1363" i="13"/>
  <c r="D1364" i="13"/>
  <c r="D1365" i="13"/>
  <c r="D1366" i="13"/>
  <c r="D1367" i="13"/>
  <c r="F1367" i="13" s="1"/>
  <c r="D1368" i="13"/>
  <c r="D1369" i="13"/>
  <c r="D1370" i="13"/>
  <c r="D1371" i="13"/>
  <c r="D1372" i="13"/>
  <c r="D1373" i="13"/>
  <c r="D1374" i="13"/>
  <c r="D1375" i="13"/>
  <c r="D1376" i="13"/>
  <c r="D1377" i="13"/>
  <c r="D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G1307" i="13"/>
  <c r="C1307" i="13"/>
  <c r="G1308" i="13"/>
  <c r="C1310" i="13"/>
  <c r="D1311" i="13"/>
  <c r="F1311" i="13" s="1"/>
  <c r="G1312" i="13"/>
  <c r="C1314" i="13"/>
  <c r="D1315" i="13"/>
  <c r="G1316" i="13"/>
  <c r="C1318" i="13"/>
  <c r="D1319" i="13"/>
  <c r="G1320" i="13"/>
  <c r="C1322" i="13"/>
  <c r="D1323" i="13"/>
  <c r="G1324" i="13"/>
  <c r="C1326" i="13"/>
  <c r="D1327" i="13"/>
  <c r="G1328" i="13"/>
  <c r="C1330" i="13"/>
  <c r="D1331" i="13"/>
  <c r="G1332" i="13"/>
  <c r="C1334" i="13"/>
  <c r="D1335" i="13"/>
  <c r="G1336" i="13"/>
  <c r="C1338" i="13"/>
  <c r="D1339" i="13"/>
  <c r="G1340" i="13"/>
  <c r="C1342" i="13"/>
  <c r="D1343" i="13"/>
  <c r="G1344" i="13"/>
  <c r="C1346" i="13"/>
  <c r="C1347" i="13"/>
  <c r="E1348" i="13"/>
  <c r="G1349" i="13"/>
  <c r="C1351" i="13"/>
  <c r="E1352" i="13"/>
  <c r="G1353" i="13"/>
  <c r="C1355" i="13"/>
  <c r="E1356" i="13"/>
  <c r="G1357" i="13"/>
  <c r="C1359" i="13"/>
  <c r="E1360" i="13"/>
  <c r="G1361" i="13"/>
  <c r="C1363" i="13"/>
  <c r="E1364" i="13"/>
  <c r="G1365" i="13"/>
  <c r="C1367" i="13"/>
  <c r="E1368" i="13"/>
  <c r="G1369" i="13"/>
  <c r="C1371" i="13"/>
  <c r="E1372" i="13"/>
  <c r="G1373" i="13"/>
  <c r="C1375" i="13"/>
  <c r="E1376" i="13"/>
  <c r="G1377" i="13"/>
  <c r="G1378" i="13"/>
  <c r="D1380" i="13"/>
  <c r="E1381" i="13"/>
  <c r="G1382" i="13"/>
  <c r="D1384" i="13"/>
  <c r="E1385" i="13"/>
  <c r="G1386" i="13"/>
  <c r="D1388" i="13"/>
  <c r="E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E1411" i="13"/>
  <c r="D1307" i="13"/>
  <c r="F1307" i="13" s="1"/>
  <c r="C1309" i="13"/>
  <c r="D1310" i="13"/>
  <c r="F1310" i="13" s="1"/>
  <c r="G1311" i="13"/>
  <c r="C1313" i="13"/>
  <c r="D1314" i="13"/>
  <c r="F1314" i="13" s="1"/>
  <c r="G1315" i="13"/>
  <c r="C1317" i="13"/>
  <c r="D1318" i="13"/>
  <c r="F1318" i="13" s="1"/>
  <c r="G1319" i="13"/>
  <c r="C1321" i="13"/>
  <c r="D1322" i="13"/>
  <c r="F1322" i="13" s="1"/>
  <c r="G1323" i="13"/>
  <c r="C1325" i="13"/>
  <c r="D1326" i="13"/>
  <c r="F1326" i="13" s="1"/>
  <c r="G1327" i="13"/>
  <c r="C1329" i="13"/>
  <c r="D1330" i="13"/>
  <c r="F1330" i="13" s="1"/>
  <c r="G1331" i="13"/>
  <c r="C1333" i="13"/>
  <c r="D1334" i="13"/>
  <c r="F1334" i="13" s="1"/>
  <c r="G1335" i="13"/>
  <c r="C1337" i="13"/>
  <c r="D1338" i="13"/>
  <c r="F1338" i="13" s="1"/>
  <c r="G1339" i="13"/>
  <c r="C1341" i="13"/>
  <c r="D1342" i="13"/>
  <c r="F1342" i="13" s="1"/>
  <c r="G1343" i="13"/>
  <c r="C1345" i="13"/>
  <c r="D1346" i="13"/>
  <c r="F1346" i="13" s="1"/>
  <c r="E1347" i="13"/>
  <c r="G1348" i="13"/>
  <c r="C1350" i="13"/>
  <c r="E1351" i="13"/>
  <c r="G1352" i="13"/>
  <c r="C1354" i="13"/>
  <c r="E1355" i="13"/>
  <c r="G1356" i="13"/>
  <c r="C1358" i="13"/>
  <c r="E1359" i="13"/>
  <c r="G1360" i="13"/>
  <c r="C1362" i="13"/>
  <c r="E1363" i="13"/>
  <c r="G1364" i="13"/>
  <c r="C1366" i="13"/>
  <c r="E1367" i="13"/>
  <c r="G1368" i="13"/>
  <c r="C1370" i="13"/>
  <c r="E1371" i="13"/>
  <c r="G1372" i="13"/>
  <c r="C1374" i="13"/>
  <c r="E1375" i="13"/>
  <c r="G1376" i="13"/>
  <c r="C1378" i="13"/>
  <c r="C1308" i="13"/>
  <c r="D1309" i="13"/>
  <c r="F1309" i="13" s="1"/>
  <c r="G1310" i="13"/>
  <c r="C1312" i="13"/>
  <c r="D1313" i="13"/>
  <c r="G1314" i="13"/>
  <c r="C1316" i="13"/>
  <c r="D1317" i="13"/>
  <c r="G1318" i="13"/>
  <c r="C1320" i="13"/>
  <c r="D1321" i="13"/>
  <c r="G1322" i="13"/>
  <c r="C1324" i="13"/>
  <c r="D1325" i="13"/>
  <c r="F1325" i="13" s="1"/>
  <c r="G1326" i="13"/>
  <c r="C1328" i="13"/>
  <c r="D1329" i="13"/>
  <c r="F1329" i="13" s="1"/>
  <c r="G1330" i="13"/>
  <c r="C1332" i="13"/>
  <c r="D1333" i="13"/>
  <c r="G1334" i="13"/>
  <c r="C1336" i="13"/>
  <c r="D1337" i="13"/>
  <c r="G1338" i="13"/>
  <c r="C1340" i="13"/>
  <c r="D1341" i="13"/>
  <c r="G1342" i="13"/>
  <c r="C1344" i="13"/>
  <c r="D1345" i="13"/>
  <c r="G1347" i="13"/>
  <c r="C1349" i="13"/>
  <c r="E1350" i="13"/>
  <c r="G1351" i="13"/>
  <c r="C1353" i="13"/>
  <c r="E1354" i="13"/>
  <c r="G1355" i="13"/>
  <c r="D1308" i="13"/>
  <c r="F1308" i="13" s="1"/>
  <c r="G1309" i="13"/>
  <c r="C1311" i="13"/>
  <c r="D1312" i="13"/>
  <c r="F1312" i="13" s="1"/>
  <c r="G1313" i="13"/>
  <c r="C1315" i="13"/>
  <c r="D1316" i="13"/>
  <c r="F1316" i="13" s="1"/>
  <c r="G1317" i="13"/>
  <c r="C1319" i="13"/>
  <c r="D1320" i="13"/>
  <c r="F1320" i="13" s="1"/>
  <c r="G1321" i="13"/>
  <c r="C1323" i="13"/>
  <c r="D1324" i="13"/>
  <c r="F1324" i="13" s="1"/>
  <c r="G1325" i="13"/>
  <c r="C1327" i="13"/>
  <c r="D1328" i="13"/>
  <c r="F1328" i="13" s="1"/>
  <c r="G1329" i="13"/>
  <c r="C1331" i="13"/>
  <c r="D1332" i="13"/>
  <c r="F1332" i="13" s="1"/>
  <c r="G1333" i="13"/>
  <c r="C1335" i="13"/>
  <c r="D1336" i="13"/>
  <c r="F1336" i="13" s="1"/>
  <c r="G1337" i="13"/>
  <c r="C1339" i="13"/>
  <c r="D1340" i="13"/>
  <c r="F1340" i="13" s="1"/>
  <c r="G1341" i="13"/>
  <c r="C1343" i="13"/>
  <c r="D1344" i="13"/>
  <c r="F1344" i="13" s="1"/>
  <c r="G1345" i="13"/>
  <c r="G1346" i="13"/>
  <c r="C1348" i="13"/>
  <c r="E1349" i="13"/>
  <c r="G1350" i="13"/>
  <c r="C1352" i="13"/>
  <c r="E1353" i="13"/>
  <c r="G1354" i="13"/>
  <c r="C1356" i="13"/>
  <c r="G1358" i="13"/>
  <c r="E1361" i="13"/>
  <c r="C1364" i="13"/>
  <c r="G1366" i="13"/>
  <c r="E1369" i="13"/>
  <c r="C1372" i="13"/>
  <c r="G1374" i="13"/>
  <c r="E1377" i="13"/>
  <c r="E1379" i="13"/>
  <c r="D1381" i="13"/>
  <c r="D1383" i="13"/>
  <c r="G1384" i="13"/>
  <c r="E1386" i="13"/>
  <c r="E1388" i="13"/>
  <c r="D1390" i="13"/>
  <c r="E1391" i="13"/>
  <c r="C1393" i="13"/>
  <c r="D1394" i="13"/>
  <c r="E1395" i="13"/>
  <c r="C1397" i="13"/>
  <c r="D1398" i="13"/>
  <c r="E1399" i="13"/>
  <c r="C1401" i="13"/>
  <c r="D1402" i="13"/>
  <c r="E1403" i="13"/>
  <c r="C1405" i="13"/>
  <c r="D1406" i="13"/>
  <c r="E1407" i="13"/>
  <c r="C1409" i="13"/>
  <c r="D1410" i="13"/>
  <c r="D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E1475" i="13"/>
  <c r="E1476" i="13"/>
  <c r="E1477" i="13"/>
  <c r="E1478" i="13"/>
  <c r="E1479" i="13"/>
  <c r="E1480" i="13"/>
  <c r="E1481" i="13"/>
  <c r="E1482" i="13"/>
  <c r="E1483" i="13"/>
  <c r="E1484" i="13"/>
  <c r="E1485" i="13"/>
  <c r="E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C1507" i="13"/>
  <c r="C1508" i="13"/>
  <c r="C1509" i="13"/>
  <c r="C1510" i="13"/>
  <c r="C1511" i="13"/>
  <c r="C1512" i="13"/>
  <c r="C1306" i="13"/>
  <c r="C1357" i="13"/>
  <c r="G1359" i="13"/>
  <c r="E1362" i="13"/>
  <c r="C1365" i="13"/>
  <c r="G1367" i="13"/>
  <c r="E1370" i="13"/>
  <c r="C1373" i="13"/>
  <c r="G1375" i="13"/>
  <c r="E1378" i="13"/>
  <c r="G1379" i="13"/>
  <c r="G1381" i="13"/>
  <c r="E1383" i="13"/>
  <c r="D1385" i="13"/>
  <c r="D1387" i="13"/>
  <c r="G1388" i="13"/>
  <c r="E1390" i="13"/>
  <c r="C1392" i="13"/>
  <c r="D1393" i="13"/>
  <c r="E1394" i="13"/>
  <c r="C1396" i="13"/>
  <c r="D1397" i="13"/>
  <c r="E1398" i="13"/>
  <c r="C1400" i="13"/>
  <c r="D1401" i="13"/>
  <c r="E1402" i="13"/>
  <c r="C1404" i="13"/>
  <c r="D1405" i="13"/>
  <c r="E1406" i="13"/>
  <c r="C1408" i="13"/>
  <c r="D1409" i="13"/>
  <c r="E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E1423" i="13"/>
  <c r="E1424" i="13"/>
  <c r="E1425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E1487" i="13"/>
  <c r="E1488" i="13"/>
  <c r="E1489" i="13"/>
  <c r="E1490" i="13"/>
  <c r="E1491" i="13"/>
  <c r="E1492" i="13"/>
  <c r="E1493" i="13"/>
  <c r="E1494" i="13"/>
  <c r="E1495" i="13"/>
  <c r="E1496" i="13"/>
  <c r="E1497" i="13"/>
  <c r="E1498" i="13"/>
  <c r="E1499" i="13"/>
  <c r="E1500" i="13"/>
  <c r="E1501" i="13"/>
  <c r="E1502" i="13"/>
  <c r="E1503" i="13"/>
  <c r="E1504" i="13"/>
  <c r="E1505" i="13"/>
  <c r="E1506" i="13"/>
  <c r="D1507" i="13"/>
  <c r="D1508" i="13"/>
  <c r="D1509" i="13"/>
  <c r="D1510" i="13"/>
  <c r="D1511" i="13"/>
  <c r="D1512" i="13"/>
  <c r="D1306" i="13"/>
  <c r="E1357" i="13"/>
  <c r="C1360" i="13"/>
  <c r="G1362" i="13"/>
  <c r="E1365" i="13"/>
  <c r="C1368" i="13"/>
  <c r="G1370" i="13"/>
  <c r="E1373" i="13"/>
  <c r="C1376" i="13"/>
  <c r="E1380" i="13"/>
  <c r="D1382" i="13"/>
  <c r="F1382" i="13" s="1"/>
  <c r="G1383" i="13"/>
  <c r="G1385" i="13"/>
  <c r="E1387" i="13"/>
  <c r="D1389" i="13"/>
  <c r="C1391" i="13"/>
  <c r="D1392" i="13"/>
  <c r="F1392" i="13" s="1"/>
  <c r="E1393" i="13"/>
  <c r="C1395" i="13"/>
  <c r="D1396" i="13"/>
  <c r="F1396" i="13" s="1"/>
  <c r="E1397" i="13"/>
  <c r="C1399" i="13"/>
  <c r="D1400" i="13"/>
  <c r="F1400" i="13" s="1"/>
  <c r="E1401" i="13"/>
  <c r="C1403" i="13"/>
  <c r="D1404" i="13"/>
  <c r="F1404" i="13" s="1"/>
  <c r="E1405" i="13"/>
  <c r="C1407" i="13"/>
  <c r="D1408" i="13"/>
  <c r="F1408" i="13" s="1"/>
  <c r="E1409" i="13"/>
  <c r="G1410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E1443" i="13"/>
  <c r="E1444" i="13"/>
  <c r="E1445" i="13"/>
  <c r="E1446" i="13"/>
  <c r="E1447" i="13"/>
  <c r="E1448" i="13"/>
  <c r="E1449" i="13"/>
  <c r="E1450" i="13"/>
  <c r="E1451" i="13"/>
  <c r="E1452" i="13"/>
  <c r="E1453" i="13"/>
  <c r="E1454" i="13"/>
  <c r="D1455" i="13"/>
  <c r="F1455" i="13" s="1"/>
  <c r="D1456" i="13"/>
  <c r="F1456" i="13" s="1"/>
  <c r="D1457" i="13"/>
  <c r="F1457" i="13" s="1"/>
  <c r="D1458" i="13"/>
  <c r="F1458" i="13" s="1"/>
  <c r="D1459" i="13"/>
  <c r="F1459" i="13" s="1"/>
  <c r="D1460" i="13"/>
  <c r="F1460" i="13" s="1"/>
  <c r="D1461" i="13"/>
  <c r="F1461" i="13" s="1"/>
  <c r="D1462" i="13"/>
  <c r="F1462" i="13" s="1"/>
  <c r="D1463" i="13"/>
  <c r="F1463" i="13" s="1"/>
  <c r="D1464" i="13"/>
  <c r="F1464" i="13" s="1"/>
  <c r="E1358" i="13"/>
  <c r="C1361" i="13"/>
  <c r="G1363" i="13"/>
  <c r="E1366" i="13"/>
  <c r="C1369" i="13"/>
  <c r="G1371" i="13"/>
  <c r="E1374" i="13"/>
  <c r="C1377" i="13"/>
  <c r="D1379" i="13"/>
  <c r="G1380" i="13"/>
  <c r="E1382" i="13"/>
  <c r="E1384" i="13"/>
  <c r="D1386" i="13"/>
  <c r="G1387" i="13"/>
  <c r="G1389" i="13"/>
  <c r="D1391" i="13"/>
  <c r="F1391" i="13" s="1"/>
  <c r="E1392" i="13"/>
  <c r="C1394" i="13"/>
  <c r="D1395" i="13"/>
  <c r="F1395" i="13" s="1"/>
  <c r="E1396" i="13"/>
  <c r="C1398" i="13"/>
  <c r="D1399" i="13"/>
  <c r="F1399" i="13" s="1"/>
  <c r="E1400" i="13"/>
  <c r="C1402" i="13"/>
  <c r="D1403" i="13"/>
  <c r="F1403" i="13" s="1"/>
  <c r="E1404" i="13"/>
  <c r="C1406" i="13"/>
  <c r="D1407" i="13"/>
  <c r="F1407" i="13" s="1"/>
  <c r="E1408" i="13"/>
  <c r="C1410" i="13"/>
  <c r="C1411" i="13"/>
  <c r="D1412" i="13"/>
  <c r="F1412" i="13" s="1"/>
  <c r="D1413" i="13"/>
  <c r="F1413" i="13" s="1"/>
  <c r="D1414" i="13"/>
  <c r="F1414" i="13" s="1"/>
  <c r="D1415" i="13"/>
  <c r="F1415" i="13" s="1"/>
  <c r="D1416" i="13"/>
  <c r="F1416" i="13" s="1"/>
  <c r="D1417" i="13"/>
  <c r="F1417" i="13" s="1"/>
  <c r="D1418" i="13"/>
  <c r="F1418" i="13" s="1"/>
  <c r="D1419" i="13"/>
  <c r="F1419" i="13" s="1"/>
  <c r="D1420" i="13"/>
  <c r="F1420" i="13" s="1"/>
  <c r="D1421" i="13"/>
  <c r="F1421" i="13" s="1"/>
  <c r="D1422" i="13"/>
  <c r="F1422" i="13" s="1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E1455" i="13"/>
  <c r="E1456" i="13"/>
  <c r="E1457" i="13"/>
  <c r="E1458" i="13"/>
  <c r="E1459" i="13"/>
  <c r="E1460" i="13"/>
  <c r="E1461" i="13"/>
  <c r="E1462" i="13"/>
  <c r="E1463" i="13"/>
  <c r="E1464" i="13"/>
  <c r="D1465" i="13"/>
  <c r="D1467" i="13"/>
  <c r="D1469" i="13"/>
  <c r="D1471" i="13"/>
  <c r="D1473" i="13"/>
  <c r="C1475" i="13"/>
  <c r="C1477" i="13"/>
  <c r="C1479" i="13"/>
  <c r="C1481" i="13"/>
  <c r="C1483" i="13"/>
  <c r="C1485" i="13"/>
  <c r="G1486" i="13"/>
  <c r="G1488" i="13"/>
  <c r="G1490" i="13"/>
  <c r="G1492" i="13"/>
  <c r="G1494" i="13"/>
  <c r="G1496" i="13"/>
  <c r="G1498" i="13"/>
  <c r="G1500" i="13"/>
  <c r="G1502" i="13"/>
  <c r="G1504" i="13"/>
  <c r="E1508" i="13"/>
  <c r="E1510" i="13"/>
  <c r="E1512" i="13"/>
  <c r="E1465" i="13"/>
  <c r="E1467" i="13"/>
  <c r="E1469" i="13"/>
  <c r="E1471" i="13"/>
  <c r="E1473" i="13"/>
  <c r="D1475" i="13"/>
  <c r="F1475" i="13" s="1"/>
  <c r="D1477" i="13"/>
  <c r="F1477" i="13" s="1"/>
  <c r="D1479" i="13"/>
  <c r="F1479" i="13" s="1"/>
  <c r="D1481" i="13"/>
  <c r="F1481" i="13" s="1"/>
  <c r="D1483" i="13"/>
  <c r="F1483" i="13" s="1"/>
  <c r="D1485" i="13"/>
  <c r="F1485" i="13" s="1"/>
  <c r="C1487" i="13"/>
  <c r="C1489" i="13"/>
  <c r="C1491" i="13"/>
  <c r="C1493" i="13"/>
  <c r="C1495" i="13"/>
  <c r="C1497" i="13"/>
  <c r="C1499" i="13"/>
  <c r="C1501" i="13"/>
  <c r="C1503" i="13"/>
  <c r="C1505" i="13"/>
  <c r="G1506" i="13"/>
  <c r="G1508" i="13"/>
  <c r="G1510" i="13"/>
  <c r="G1512" i="13"/>
  <c r="G1306" i="13"/>
  <c r="G1511" i="13"/>
  <c r="G1509" i="13"/>
  <c r="G1507" i="13"/>
  <c r="C1506" i="13"/>
  <c r="C1504" i="13"/>
  <c r="C1502" i="13"/>
  <c r="C1500" i="13"/>
  <c r="C1498" i="13"/>
  <c r="C1496" i="13"/>
  <c r="C1494" i="13"/>
  <c r="C1492" i="13"/>
  <c r="C1490" i="13"/>
  <c r="C1488" i="13"/>
  <c r="D1486" i="13"/>
  <c r="D1484" i="13"/>
  <c r="D1482" i="13"/>
  <c r="D1480" i="13"/>
  <c r="D1478" i="13"/>
  <c r="D1476" i="13"/>
  <c r="E1474" i="13"/>
  <c r="E1472" i="13"/>
  <c r="E1470" i="13"/>
  <c r="E1468" i="13"/>
  <c r="E1466" i="13"/>
  <c r="E1306" i="13"/>
  <c r="E1511" i="13"/>
  <c r="E1509" i="13"/>
  <c r="E1507" i="13"/>
  <c r="G1505" i="13"/>
  <c r="G1503" i="13"/>
  <c r="G1501" i="13"/>
  <c r="G1499" i="13"/>
  <c r="G1497" i="13"/>
  <c r="G1495" i="13"/>
  <c r="G1493" i="13"/>
  <c r="G1491" i="13"/>
  <c r="G1489" i="13"/>
  <c r="G1487" i="13"/>
  <c r="C1486" i="13"/>
  <c r="C1484" i="13"/>
  <c r="C1482" i="13"/>
  <c r="C1480" i="13"/>
  <c r="C1478" i="13"/>
  <c r="C1476" i="13"/>
  <c r="D1474" i="13"/>
  <c r="D1472" i="13"/>
  <c r="F1472" i="13" s="1"/>
  <c r="D1470" i="13"/>
  <c r="D1468" i="13"/>
  <c r="D1466" i="13"/>
  <c r="H50" i="10"/>
  <c r="N1953" i="8"/>
  <c r="H60" i="10"/>
  <c r="F27" i="10"/>
  <c r="F37" i="10"/>
  <c r="J65" i="10" a="1"/>
  <c r="J65" i="10" s="1"/>
  <c r="F52" i="10"/>
  <c r="E49" i="10"/>
  <c r="G49" i="10" s="1"/>
  <c r="E47" i="10"/>
  <c r="G47" i="10" s="1"/>
  <c r="E45" i="10"/>
  <c r="G45" i="10" s="1"/>
  <c r="N67" i="10" a="1"/>
  <c r="N67" i="10" s="1"/>
  <c r="J66" i="10" a="1"/>
  <c r="J66" i="10" s="1"/>
  <c r="M66" i="10" s="1"/>
  <c r="N65" i="10" a="1"/>
  <c r="N65" i="10" s="1"/>
  <c r="F50" i="10"/>
  <c r="F46" i="10"/>
  <c r="L67" i="10" a="1"/>
  <c r="L67" i="10" s="1"/>
  <c r="N66" i="10" a="1"/>
  <c r="N66" i="10" s="1"/>
  <c r="E58" i="10"/>
  <c r="L65" i="10" a="1"/>
  <c r="L65" i="10" s="1"/>
  <c r="F51" i="10"/>
  <c r="E50" i="10"/>
  <c r="G50" i="10" s="1"/>
  <c r="E46" i="10"/>
  <c r="G46" i="10" s="1"/>
  <c r="K67" i="10" a="1"/>
  <c r="K67" i="10" s="1"/>
  <c r="K65" i="10" a="1"/>
  <c r="K65" i="10" s="1"/>
  <c r="F49" i="10"/>
  <c r="F45" i="10"/>
  <c r="M2079" i="8"/>
  <c r="M2080" i="8" s="1"/>
  <c r="M2081" i="8" s="1"/>
  <c r="M2082" i="8" s="1"/>
  <c r="M2083" i="8" s="1"/>
  <c r="M2084" i="8" s="1"/>
  <c r="M2085" i="8" s="1"/>
  <c r="M2086" i="8" s="1"/>
  <c r="M2087" i="8" s="1"/>
  <c r="M2088" i="8" s="1"/>
  <c r="M2089" i="8" s="1"/>
  <c r="M2090" i="8" s="1"/>
  <c r="M2091" i="8" s="1"/>
  <c r="M2092" i="8" s="1"/>
  <c r="M2093" i="8" s="1"/>
  <c r="M2094" i="8" s="1"/>
  <c r="M2095" i="8" s="1"/>
  <c r="M2096" i="8" s="1"/>
  <c r="M2097" i="8" s="1"/>
  <c r="M2098" i="8" s="1"/>
  <c r="M2099" i="8" s="1"/>
  <c r="M2100" i="8" s="1"/>
  <c r="M2101" i="8" s="1"/>
  <c r="M2102" i="8" s="1"/>
  <c r="M2103" i="8" s="1"/>
  <c r="M2104" i="8" s="1"/>
  <c r="M2105" i="8" s="1"/>
  <c r="M2106" i="8" s="1"/>
  <c r="M2107" i="8" s="1"/>
  <c r="M2108" i="8" s="1"/>
  <c r="M2109" i="8" s="1"/>
  <c r="M2110" i="8" s="1"/>
  <c r="M2111" i="8" s="1"/>
  <c r="M2112" i="8" s="1"/>
  <c r="M2113" i="8" s="1"/>
  <c r="M2114" i="8" s="1"/>
  <c r="M2115" i="8" s="1"/>
  <c r="M2116" i="8" s="1"/>
  <c r="M2117" i="8" s="1"/>
  <c r="M2118" i="8" s="1"/>
  <c r="M2119" i="8" s="1"/>
  <c r="M2120" i="8" s="1"/>
  <c r="M2121" i="8" s="1"/>
  <c r="M2122" i="8" s="1"/>
  <c r="M2123" i="8" s="1"/>
  <c r="M2124" i="8" s="1"/>
  <c r="M2125" i="8" s="1"/>
  <c r="M2126" i="8" s="1"/>
  <c r="M2127" i="8" s="1"/>
  <c r="M2128" i="8" s="1"/>
  <c r="M2129" i="8" s="1"/>
  <c r="M2130" i="8" s="1"/>
  <c r="M2131" i="8" s="1"/>
  <c r="M2132" i="8" s="1"/>
  <c r="M2133" i="8" s="1"/>
  <c r="M2134" i="8" s="1"/>
  <c r="M2135" i="8" s="1"/>
  <c r="M2136" i="8" s="1"/>
  <c r="M2137" i="8" s="1"/>
  <c r="M2138" i="8" s="1"/>
  <c r="G43" i="10"/>
  <c r="E32" i="10"/>
  <c r="E40" i="10"/>
  <c r="G40" i="10" s="1"/>
  <c r="F28" i="10"/>
  <c r="E31" i="10"/>
  <c r="E41" i="10"/>
  <c r="G41" i="10" s="1"/>
  <c r="E23" i="10"/>
  <c r="E122" i="12"/>
  <c r="C115" i="12"/>
  <c r="M1679" i="8"/>
  <c r="M1680" i="8" s="1"/>
  <c r="M1681" i="8" s="1"/>
  <c r="M1682" i="8" s="1"/>
  <c r="M1683" i="8" s="1"/>
  <c r="M1684" i="8" s="1"/>
  <c r="M1685" i="8" s="1"/>
  <c r="M1686" i="8" s="1"/>
  <c r="M1687" i="8" s="1"/>
  <c r="M1688" i="8" s="1"/>
  <c r="M1689" i="8" s="1"/>
  <c r="M1690" i="8" s="1"/>
  <c r="M1691" i="8" s="1"/>
  <c r="M1692" i="8" s="1"/>
  <c r="M1693" i="8" s="1"/>
  <c r="M1694" i="8" s="1"/>
  <c r="M1695" i="8" s="1"/>
  <c r="M1696" i="8" s="1"/>
  <c r="M1697" i="8" s="1"/>
  <c r="M1698" i="8" s="1"/>
  <c r="M1699" i="8" s="1"/>
  <c r="M1700" i="8" s="1"/>
  <c r="M1701" i="8" s="1"/>
  <c r="M1702" i="8" s="1"/>
  <c r="M1703" i="8" s="1"/>
  <c r="M1704" i="8" s="1"/>
  <c r="M1705" i="8" s="1"/>
  <c r="M1706" i="8" s="1"/>
  <c r="M1707" i="8" s="1"/>
  <c r="M1708" i="8" s="1"/>
  <c r="M1709" i="8" s="1"/>
  <c r="M1710" i="8" s="1"/>
  <c r="M1711" i="8" s="1"/>
  <c r="M1712" i="8" s="1"/>
  <c r="M1713" i="8" s="1"/>
  <c r="M1714" i="8" s="1"/>
  <c r="M1715" i="8" s="1"/>
  <c r="M1716" i="8" s="1"/>
  <c r="M1717" i="8" s="1"/>
  <c r="M1718" i="8" s="1"/>
  <c r="M1719" i="8" s="1"/>
  <c r="M1720" i="8" s="1"/>
  <c r="M1721" i="8" s="1"/>
  <c r="M1722" i="8" s="1"/>
  <c r="M1723" i="8" s="1"/>
  <c r="M1724" i="8" s="1"/>
  <c r="M1725" i="8" s="1"/>
  <c r="M1726" i="8" s="1"/>
  <c r="M1727" i="8" s="1"/>
  <c r="M1728" i="8" s="1"/>
  <c r="M1729" i="8" s="1"/>
  <c r="M1730" i="8" s="1"/>
  <c r="M1731" i="8" s="1"/>
  <c r="M1732" i="8" s="1"/>
  <c r="M1733" i="8" s="1"/>
  <c r="M1734" i="8" s="1"/>
  <c r="M1735" i="8" s="1"/>
  <c r="M1736" i="8" s="1"/>
  <c r="M1737" i="8" s="1"/>
  <c r="M1738" i="8" s="1"/>
  <c r="M1739" i="8" s="1"/>
  <c r="M1740" i="8" s="1"/>
  <c r="M1741" i="8" s="1"/>
  <c r="M1742" i="8" s="1"/>
  <c r="M1743" i="8" s="1"/>
  <c r="M1744" i="8" s="1"/>
  <c r="M1745" i="8" s="1"/>
  <c r="M1746" i="8" s="1"/>
  <c r="M1747" i="8" s="1"/>
  <c r="M1748" i="8" s="1"/>
  <c r="M1749" i="8" s="1"/>
  <c r="M1750" i="8" s="1"/>
  <c r="M1751" i="8" s="1"/>
  <c r="M1752" i="8" s="1"/>
  <c r="M1753" i="8" s="1"/>
  <c r="M1754" i="8" s="1"/>
  <c r="M1755" i="8" s="1"/>
  <c r="M1756" i="8" s="1"/>
  <c r="M1757" i="8" s="1"/>
  <c r="M1758" i="8" s="1"/>
  <c r="M1759" i="8" s="1"/>
  <c r="M1760" i="8" s="1"/>
  <c r="M1761" i="8" s="1"/>
  <c r="M1762" i="8" s="1"/>
  <c r="M1763" i="8" s="1"/>
  <c r="M1764" i="8" s="1"/>
  <c r="M1765" i="8" s="1"/>
  <c r="M1766" i="8" s="1"/>
  <c r="M1767" i="8" s="1"/>
  <c r="M1768" i="8" s="1"/>
  <c r="M1769" i="8" s="1"/>
  <c r="M1770" i="8" s="1"/>
  <c r="M1771" i="8" s="1"/>
  <c r="M1772" i="8" s="1"/>
  <c r="M1773" i="8" s="1"/>
  <c r="M1774" i="8" s="1"/>
  <c r="M1775" i="8" s="1"/>
  <c r="M1776" i="8" s="1"/>
  <c r="M1777" i="8" s="1"/>
  <c r="M1778" i="8" s="1"/>
  <c r="M1779" i="8" s="1"/>
  <c r="M1780" i="8" s="1"/>
  <c r="M1781" i="8" s="1"/>
  <c r="M1782" i="8" s="1"/>
  <c r="M1783" i="8" s="1"/>
  <c r="M1784" i="8" s="1"/>
  <c r="M1785" i="8" s="1"/>
  <c r="M1786" i="8" s="1"/>
  <c r="M1787" i="8" s="1"/>
  <c r="M1788" i="8" s="1"/>
  <c r="M1789" i="8" s="1"/>
  <c r="M1790" i="8" s="1"/>
  <c r="M1791" i="8" s="1"/>
  <c r="M1792" i="8" s="1"/>
  <c r="M1793" i="8" s="1"/>
  <c r="M1794" i="8" s="1"/>
  <c r="M1795" i="8" s="1"/>
  <c r="M1796" i="8" s="1"/>
  <c r="M1797" i="8" s="1"/>
  <c r="M1798" i="8" s="1"/>
  <c r="M1799" i="8" s="1"/>
  <c r="M1800" i="8" s="1"/>
  <c r="M1801" i="8" s="1"/>
  <c r="M1802" i="8" s="1"/>
  <c r="M1803" i="8" s="1"/>
  <c r="M1804" i="8" s="1"/>
  <c r="M1805" i="8" s="1"/>
  <c r="M1806" i="8" s="1"/>
  <c r="M1807" i="8" s="1"/>
  <c r="M1808" i="8" s="1"/>
  <c r="M1809" i="8" s="1"/>
  <c r="M1810" i="8" s="1"/>
  <c r="M1811" i="8" s="1"/>
  <c r="M1812" i="8" s="1"/>
  <c r="K58" i="10" a="1"/>
  <c r="K58" i="10" s="1"/>
  <c r="E37" i="10"/>
  <c r="E36" i="10"/>
  <c r="E35" i="10"/>
  <c r="G35" i="10" s="1"/>
  <c r="E28" i="10"/>
  <c r="E27" i="10"/>
  <c r="L56" i="10" a="1"/>
  <c r="L56" i="10" s="1"/>
  <c r="F40" i="10"/>
  <c r="F39" i="10"/>
  <c r="F41" i="10"/>
  <c r="F32" i="10"/>
  <c r="F31" i="10"/>
  <c r="J57" i="10" a="1"/>
  <c r="J57" i="10" s="1"/>
  <c r="G1302" i="13"/>
  <c r="G1297" i="13"/>
  <c r="E1301" i="13"/>
  <c r="D1305" i="13"/>
  <c r="E1300" i="13"/>
  <c r="F42" i="10"/>
  <c r="D1304" i="13"/>
  <c r="L60" i="10" a="1"/>
  <c r="L60" i="10" s="1"/>
  <c r="L61" i="10" a="1"/>
  <c r="L61" i="10" s="1"/>
  <c r="L63" i="10" a="1"/>
  <c r="L63" i="10" s="1"/>
  <c r="L64" i="10" a="1"/>
  <c r="L64" i="10" s="1"/>
  <c r="L59" i="10" a="1"/>
  <c r="L59" i="10" s="1"/>
  <c r="L62" i="10" a="1"/>
  <c r="L62" i="10" s="1"/>
  <c r="L58" i="10" a="1"/>
  <c r="L58" i="10" s="1"/>
  <c r="E1211" i="13"/>
  <c r="E1212" i="13"/>
  <c r="E1213" i="13"/>
  <c r="E1214" i="13"/>
  <c r="D1215" i="13"/>
  <c r="D1216" i="13"/>
  <c r="C1217" i="13"/>
  <c r="C1218" i="13"/>
  <c r="C1219" i="13"/>
  <c r="C1220" i="13"/>
  <c r="G1220" i="13"/>
  <c r="G1221" i="13"/>
  <c r="G1222" i="13"/>
  <c r="G1223" i="13"/>
  <c r="E1225" i="13"/>
  <c r="E1226" i="13"/>
  <c r="E1227" i="13"/>
  <c r="E1228" i="13"/>
  <c r="D1229" i="13"/>
  <c r="D1230" i="13"/>
  <c r="D1231" i="13"/>
  <c r="D1232" i="13"/>
  <c r="C1233" i="13"/>
  <c r="C1234" i="13"/>
  <c r="C1235" i="13"/>
  <c r="C1236" i="13"/>
  <c r="G1236" i="13"/>
  <c r="G1237" i="13"/>
  <c r="G1238" i="13"/>
  <c r="G1239" i="13"/>
  <c r="E1241" i="13"/>
  <c r="E1242" i="13"/>
  <c r="E1243" i="13"/>
  <c r="E1244" i="13"/>
  <c r="D1245" i="13"/>
  <c r="D1246" i="13"/>
  <c r="D1247" i="13"/>
  <c r="D1248" i="13"/>
  <c r="C1249" i="13"/>
  <c r="C1250" i="13"/>
  <c r="C1251" i="13"/>
  <c r="C1252" i="13"/>
  <c r="G1252" i="13"/>
  <c r="G1253" i="13"/>
  <c r="G1254" i="13"/>
  <c r="G1255" i="13"/>
  <c r="E1257" i="13"/>
  <c r="E1258" i="13"/>
  <c r="E1259" i="13"/>
  <c r="E1260" i="13"/>
  <c r="D1261" i="13"/>
  <c r="D1262" i="13"/>
  <c r="D1263" i="13"/>
  <c r="D1264" i="13"/>
  <c r="C1265" i="13"/>
  <c r="C1266" i="13"/>
  <c r="C1267" i="13"/>
  <c r="C1268" i="13"/>
  <c r="G1268" i="13"/>
  <c r="G1269" i="13"/>
  <c r="G1270" i="13"/>
  <c r="G1271" i="13"/>
  <c r="D1211" i="13"/>
  <c r="G1212" i="13"/>
  <c r="C1214" i="13"/>
  <c r="C1215" i="13"/>
  <c r="E1216" i="13"/>
  <c r="E1217" i="13"/>
  <c r="G1218" i="13"/>
  <c r="D1220" i="13"/>
  <c r="F1220" i="13" s="1"/>
  <c r="D1221" i="13"/>
  <c r="E1222" i="13"/>
  <c r="C1224" i="13"/>
  <c r="C1225" i="13"/>
  <c r="D1226" i="13"/>
  <c r="G1227" i="13"/>
  <c r="G1228" i="13"/>
  <c r="C1230" i="13"/>
  <c r="E1231" i="13"/>
  <c r="G1233" i="13"/>
  <c r="D1235" i="13"/>
  <c r="F1235" i="13" s="1"/>
  <c r="E1236" i="13"/>
  <c r="E1237" i="13"/>
  <c r="C1239" i="13"/>
  <c r="D1240" i="13"/>
  <c r="D1241" i="13"/>
  <c r="G1242" i="13"/>
  <c r="C1244" i="13"/>
  <c r="C1245" i="13"/>
  <c r="E1246" i="13"/>
  <c r="G1247" i="13"/>
  <c r="G1248" i="13"/>
  <c r="D1250" i="13"/>
  <c r="E1251" i="13"/>
  <c r="C1254" i="13"/>
  <c r="D1255" i="13"/>
  <c r="E1256" i="13"/>
  <c r="G1257" i="13"/>
  <c r="C1259" i="13"/>
  <c r="D1260" i="13"/>
  <c r="E1261" i="13"/>
  <c r="G1262" i="13"/>
  <c r="C1264" i="13"/>
  <c r="D1265" i="13"/>
  <c r="E1266" i="13"/>
  <c r="G1267" i="13"/>
  <c r="C1269" i="13"/>
  <c r="D1270" i="13"/>
  <c r="E1271" i="13"/>
  <c r="G1272" i="13"/>
  <c r="G1273" i="13"/>
  <c r="G1274" i="13"/>
  <c r="G1275" i="13"/>
  <c r="E1277" i="13"/>
  <c r="E1278" i="13"/>
  <c r="E1279" i="13"/>
  <c r="E1280" i="13"/>
  <c r="D1281" i="13"/>
  <c r="D1282" i="13"/>
  <c r="D1283" i="13"/>
  <c r="D1284" i="13"/>
  <c r="C1285" i="13"/>
  <c r="C1286" i="13"/>
  <c r="C1287" i="13"/>
  <c r="C1288" i="13"/>
  <c r="G1288" i="13"/>
  <c r="G1289" i="13"/>
  <c r="G1290" i="13"/>
  <c r="G1291" i="13"/>
  <c r="E1293" i="13"/>
  <c r="E1294" i="13"/>
  <c r="E1295" i="13"/>
  <c r="E1296" i="13"/>
  <c r="D1297" i="13"/>
  <c r="D1298" i="13"/>
  <c r="D1299" i="13"/>
  <c r="F1299" i="13" s="1"/>
  <c r="D1300" i="13"/>
  <c r="C1301" i="13"/>
  <c r="C1302" i="13"/>
  <c r="C1303" i="13"/>
  <c r="C1304" i="13"/>
  <c r="G1304" i="13"/>
  <c r="G1305" i="13"/>
  <c r="G1211" i="13"/>
  <c r="C1213" i="13"/>
  <c r="D1214" i="13"/>
  <c r="E1215" i="13"/>
  <c r="G1217" i="13"/>
  <c r="D1219" i="13"/>
  <c r="E1220" i="13"/>
  <c r="E1221" i="13"/>
  <c r="C1223" i="13"/>
  <c r="D1224" i="13"/>
  <c r="D1225" i="13"/>
  <c r="G1226" i="13"/>
  <c r="C1228" i="13"/>
  <c r="C1229" i="13"/>
  <c r="E1230" i="13"/>
  <c r="G1231" i="13"/>
  <c r="G1232" i="13"/>
  <c r="D1234" i="13"/>
  <c r="E1235" i="13"/>
  <c r="C1238" i="13"/>
  <c r="D1239" i="13"/>
  <c r="E1240" i="13"/>
  <c r="G1241" i="13"/>
  <c r="C1243" i="13"/>
  <c r="D1244" i="13"/>
  <c r="E1245" i="13"/>
  <c r="G1246" i="13"/>
  <c r="C1248" i="13"/>
  <c r="D1249" i="13"/>
  <c r="E1250" i="13"/>
  <c r="G1251" i="13"/>
  <c r="C1253" i="13"/>
  <c r="D1254" i="13"/>
  <c r="E1255" i="13"/>
  <c r="G1256" i="13"/>
  <c r="C1258" i="13"/>
  <c r="D1259" i="13"/>
  <c r="G1261" i="13"/>
  <c r="C1263" i="13"/>
  <c r="E1264" i="13"/>
  <c r="E1265" i="13"/>
  <c r="G1266" i="13"/>
  <c r="D1268" i="13"/>
  <c r="D1269" i="13"/>
  <c r="E1270" i="13"/>
  <c r="C1272" i="13"/>
  <c r="C1273" i="13"/>
  <c r="C1274" i="13"/>
  <c r="C1275" i="13"/>
  <c r="C1276" i="13"/>
  <c r="G1276" i="13"/>
  <c r="G1277" i="13"/>
  <c r="G1278" i="13"/>
  <c r="G1279" i="13"/>
  <c r="E1281" i="13"/>
  <c r="E1282" i="13"/>
  <c r="E1283" i="13"/>
  <c r="E1284" i="13"/>
  <c r="D1285" i="13"/>
  <c r="D1286" i="13"/>
  <c r="D1287" i="13"/>
  <c r="D1288" i="13"/>
  <c r="C1289" i="13"/>
  <c r="C1290" i="13"/>
  <c r="C1291" i="13"/>
  <c r="C1292" i="13"/>
  <c r="G1292" i="13"/>
  <c r="G1293" i="13"/>
  <c r="C1211" i="13"/>
  <c r="G1213" i="13"/>
  <c r="C1216" i="13"/>
  <c r="E1218" i="13"/>
  <c r="C1221" i="13"/>
  <c r="E1223" i="13"/>
  <c r="C1226" i="13"/>
  <c r="C1231" i="13"/>
  <c r="E1233" i="13"/>
  <c r="D1236" i="13"/>
  <c r="E1238" i="13"/>
  <c r="C1241" i="13"/>
  <c r="G1243" i="13"/>
  <c r="C1246" i="13"/>
  <c r="D1251" i="13"/>
  <c r="E1253" i="13"/>
  <c r="D1256" i="13"/>
  <c r="G1258" i="13"/>
  <c r="C1261" i="13"/>
  <c r="G1263" i="13"/>
  <c r="D1266" i="13"/>
  <c r="D1271" i="13"/>
  <c r="E1273" i="13"/>
  <c r="E1275" i="13"/>
  <c r="D1277" i="13"/>
  <c r="D1279" i="13"/>
  <c r="C1281" i="13"/>
  <c r="C1283" i="13"/>
  <c r="G1284" i="13"/>
  <c r="G1286" i="13"/>
  <c r="E1290" i="13"/>
  <c r="E1292" i="13"/>
  <c r="D1294" i="13"/>
  <c r="G1295" i="13"/>
  <c r="G1296" i="13"/>
  <c r="C1298" i="13"/>
  <c r="E1299" i="13"/>
  <c r="G1301" i="13"/>
  <c r="D1303" i="13"/>
  <c r="E1304" i="13"/>
  <c r="E1305" i="13"/>
  <c r="C1212" i="13"/>
  <c r="G1216" i="13"/>
  <c r="E1219" i="13"/>
  <c r="C1222" i="13"/>
  <c r="E1224" i="13"/>
  <c r="C1227" i="13"/>
  <c r="E1229" i="13"/>
  <c r="C1232" i="13"/>
  <c r="E1234" i="13"/>
  <c r="C1237" i="13"/>
  <c r="E1239" i="13"/>
  <c r="C1242" i="13"/>
  <c r="C1247" i="13"/>
  <c r="E1249" i="13"/>
  <c r="D1252" i="13"/>
  <c r="E1254" i="13"/>
  <c r="C1257" i="13"/>
  <c r="G1259" i="13"/>
  <c r="C1262" i="13"/>
  <c r="D1267" i="13"/>
  <c r="E1269" i="13"/>
  <c r="D1272" i="13"/>
  <c r="D1274" i="13"/>
  <c r="F1274" i="13" s="1"/>
  <c r="D1276" i="13"/>
  <c r="C1278" i="13"/>
  <c r="C1280" i="13"/>
  <c r="G1281" i="13"/>
  <c r="G1283" i="13"/>
  <c r="E1285" i="13"/>
  <c r="E1287" i="13"/>
  <c r="D1289" i="13"/>
  <c r="D1291" i="13"/>
  <c r="C1293" i="13"/>
  <c r="G1294" i="13"/>
  <c r="C1296" i="13"/>
  <c r="C1297" i="13"/>
  <c r="E1298" i="13"/>
  <c r="G1299" i="13"/>
  <c r="G1300" i="13"/>
  <c r="D1302" i="13"/>
  <c r="E1303" i="13"/>
  <c r="D1295" i="13"/>
  <c r="C1294" i="13"/>
  <c r="D1292" i="13"/>
  <c r="D1290" i="13"/>
  <c r="E1288" i="13"/>
  <c r="E1286" i="13"/>
  <c r="G1282" i="13"/>
  <c r="G1280" i="13"/>
  <c r="C1279" i="13"/>
  <c r="C1277" i="13"/>
  <c r="D1275" i="13"/>
  <c r="D1273" i="13"/>
  <c r="C1271" i="13"/>
  <c r="E1268" i="13"/>
  <c r="G1265" i="13"/>
  <c r="E1263" i="13"/>
  <c r="G1260" i="13"/>
  <c r="D1258" i="13"/>
  <c r="C1256" i="13"/>
  <c r="D1253" i="13"/>
  <c r="G1250" i="13"/>
  <c r="E1248" i="13"/>
  <c r="G1245" i="13"/>
  <c r="D1243" i="13"/>
  <c r="G1240" i="13"/>
  <c r="D1238" i="13"/>
  <c r="G1235" i="13"/>
  <c r="D1233" i="13"/>
  <c r="G1230" i="13"/>
  <c r="D1228" i="13"/>
  <c r="G1225" i="13"/>
  <c r="D1223" i="13"/>
  <c r="D1218" i="13"/>
  <c r="G1215" i="13"/>
  <c r="D1213" i="13"/>
  <c r="J60" i="10" a="1"/>
  <c r="J60" i="10" s="1"/>
  <c r="M60" i="10" s="1"/>
  <c r="J61" i="10" a="1"/>
  <c r="J61" i="10" s="1"/>
  <c r="M61" i="10" s="1"/>
  <c r="J63" i="10" a="1"/>
  <c r="J63" i="10" s="1"/>
  <c r="M63" i="10" s="1"/>
  <c r="J62" i="10" a="1"/>
  <c r="J62" i="10" s="1"/>
  <c r="M62" i="10" s="1"/>
  <c r="J64" i="10" a="1"/>
  <c r="J64" i="10" s="1"/>
  <c r="M64" i="10" s="1"/>
  <c r="J59" i="10" a="1"/>
  <c r="J59" i="10" s="1"/>
  <c r="M59" i="10" s="1"/>
  <c r="J58" i="10" a="1"/>
  <c r="J58" i="10" s="1"/>
  <c r="M58" i="10" s="1"/>
  <c r="C1305" i="13"/>
  <c r="G1303" i="13"/>
  <c r="E1302" i="13"/>
  <c r="D1301" i="13"/>
  <c r="C1300" i="13"/>
  <c r="G1298" i="13"/>
  <c r="E1297" i="13"/>
  <c r="D1296" i="13"/>
  <c r="C1295" i="13"/>
  <c r="D1293" i="13"/>
  <c r="E1291" i="13"/>
  <c r="E1289" i="13"/>
  <c r="G1287" i="13"/>
  <c r="G1285" i="13"/>
  <c r="C1284" i="13"/>
  <c r="C1282" i="13"/>
  <c r="D1280" i="13"/>
  <c r="D1278" i="13"/>
  <c r="E1276" i="13"/>
  <c r="E1274" i="13"/>
  <c r="E1272" i="13"/>
  <c r="C1270" i="13"/>
  <c r="E1267" i="13"/>
  <c r="G1264" i="13"/>
  <c r="E1262" i="13"/>
  <c r="C1260" i="13"/>
  <c r="D1257" i="13"/>
  <c r="C1255" i="13"/>
  <c r="E1252" i="13"/>
  <c r="G1249" i="13"/>
  <c r="E1247" i="13"/>
  <c r="G1244" i="13"/>
  <c r="D1242" i="13"/>
  <c r="F1242" i="13" s="1"/>
  <c r="C1240" i="13"/>
  <c r="D1237" i="13"/>
  <c r="G1234" i="13"/>
  <c r="E1232" i="13"/>
  <c r="G1229" i="13"/>
  <c r="D1227" i="13"/>
  <c r="F1227" i="13" s="1"/>
  <c r="G1224" i="13"/>
  <c r="D1222" i="13"/>
  <c r="F1222" i="13" s="1"/>
  <c r="G1219" i="13"/>
  <c r="D1217" i="13"/>
  <c r="G1214" i="13"/>
  <c r="D1212" i="13"/>
  <c r="E38" i="10"/>
  <c r="N61" i="10" a="1"/>
  <c r="N61" i="10" s="1"/>
  <c r="N63" i="10" a="1"/>
  <c r="N63" i="10" s="1"/>
  <c r="N62" i="10" a="1"/>
  <c r="N62" i="10" s="1"/>
  <c r="N64" i="10" a="1"/>
  <c r="N64" i="10" s="1"/>
  <c r="N59" i="10" a="1"/>
  <c r="N59" i="10" s="1"/>
  <c r="N60" i="10" a="1"/>
  <c r="N60" i="10" s="1"/>
  <c r="N56" i="10" a="1"/>
  <c r="N56" i="10" s="1"/>
  <c r="E42" i="10"/>
  <c r="N58" i="10" a="1"/>
  <c r="N58" i="10" s="1"/>
  <c r="N57" i="10" a="1"/>
  <c r="N57" i="10" s="1"/>
  <c r="F38" i="10"/>
  <c r="K63" i="10" a="1"/>
  <c r="K63" i="10" s="1"/>
  <c r="K62" i="10" a="1"/>
  <c r="K62" i="10" s="1"/>
  <c r="K64" i="10" a="1"/>
  <c r="K64" i="10" s="1"/>
  <c r="Q64" i="10" s="1"/>
  <c r="K59" i="10" a="1"/>
  <c r="K59" i="10" s="1"/>
  <c r="K60" i="10" a="1"/>
  <c r="K60" i="10" s="1"/>
  <c r="K61" i="10" a="1"/>
  <c r="K61" i="10" s="1"/>
  <c r="G38" i="10"/>
  <c r="G27" i="10"/>
  <c r="G42" i="10"/>
  <c r="G32" i="10"/>
  <c r="G31" i="10"/>
  <c r="G36" i="10"/>
  <c r="G28" i="10"/>
  <c r="G39" i="10"/>
  <c r="G37" i="10"/>
  <c r="D120" i="12"/>
  <c r="E119" i="12"/>
  <c r="G123" i="12"/>
  <c r="C123" i="12"/>
  <c r="D122" i="12"/>
  <c r="E121" i="12"/>
  <c r="E124" i="12"/>
  <c r="G122" i="12"/>
  <c r="C122" i="12"/>
  <c r="D121" i="12"/>
  <c r="G119" i="12"/>
  <c r="C119" i="12"/>
  <c r="D118" i="12"/>
  <c r="D124" i="12"/>
  <c r="E123" i="12"/>
  <c r="G121" i="12"/>
  <c r="C121" i="12"/>
  <c r="G120" i="12"/>
  <c r="C120" i="12"/>
  <c r="D119" i="12"/>
  <c r="F119" i="12" s="1"/>
  <c r="E118" i="12"/>
  <c r="E120" i="12"/>
  <c r="G118" i="12"/>
  <c r="C118" i="12"/>
  <c r="G124" i="12"/>
  <c r="C124" i="12"/>
  <c r="D123" i="12"/>
  <c r="C1107" i="13"/>
  <c r="C1108" i="13"/>
  <c r="C1109" i="13"/>
  <c r="G1109" i="13"/>
  <c r="E1111" i="13"/>
  <c r="E1112" i="13"/>
  <c r="E1113" i="13"/>
  <c r="D1114" i="13"/>
  <c r="C1115" i="13"/>
  <c r="C1116" i="13"/>
  <c r="C1117" i="13"/>
  <c r="G1117" i="13"/>
  <c r="E1119" i="13"/>
  <c r="E1120" i="13"/>
  <c r="E1121" i="13"/>
  <c r="D1122" i="13"/>
  <c r="C1123" i="13"/>
  <c r="C1124" i="13"/>
  <c r="C1125" i="13"/>
  <c r="G1125" i="13"/>
  <c r="E1127" i="13"/>
  <c r="E1128" i="13"/>
  <c r="E1129" i="13"/>
  <c r="D1130" i="13"/>
  <c r="D1131" i="13"/>
  <c r="D1132" i="13"/>
  <c r="D1133" i="13"/>
  <c r="C1134" i="13"/>
  <c r="C1135" i="13"/>
  <c r="C1136" i="13"/>
  <c r="C1137" i="13"/>
  <c r="G1137" i="13"/>
  <c r="G1138" i="13"/>
  <c r="G1139" i="13"/>
  <c r="G1140" i="13"/>
  <c r="E1142" i="13"/>
  <c r="E1143" i="13"/>
  <c r="E1144" i="13"/>
  <c r="E1145" i="13"/>
  <c r="D1146" i="13"/>
  <c r="D1147" i="13"/>
  <c r="D1148" i="13"/>
  <c r="G1107" i="13"/>
  <c r="D1109" i="13"/>
  <c r="D1110" i="13"/>
  <c r="D1111" i="13"/>
  <c r="G1112" i="13"/>
  <c r="G1113" i="13"/>
  <c r="G1114" i="13"/>
  <c r="D1116" i="13"/>
  <c r="F1116" i="13" s="1"/>
  <c r="E1117" i="13"/>
  <c r="E1118" i="13"/>
  <c r="G1119" i="13"/>
  <c r="C1121" i="13"/>
  <c r="C1122" i="13"/>
  <c r="D1123" i="13"/>
  <c r="E1124" i="13"/>
  <c r="G1126" i="13"/>
  <c r="C1128" i="13"/>
  <c r="D1129" i="13"/>
  <c r="E1130" i="13"/>
  <c r="G1131" i="13"/>
  <c r="C1133" i="13"/>
  <c r="D1134" i="13"/>
  <c r="F1134" i="13" s="1"/>
  <c r="E1135" i="13"/>
  <c r="G1136" i="13"/>
  <c r="C1138" i="13"/>
  <c r="D1139" i="13"/>
  <c r="E1140" i="13"/>
  <c r="G1141" i="13"/>
  <c r="C1143" i="13"/>
  <c r="D1144" i="13"/>
  <c r="G1146" i="13"/>
  <c r="C1148" i="13"/>
  <c r="F1148" i="13" s="1"/>
  <c r="D1149" i="13"/>
  <c r="C1150" i="13"/>
  <c r="C1151" i="13"/>
  <c r="C1152" i="13"/>
  <c r="C1153" i="13"/>
  <c r="G1153" i="13"/>
  <c r="G1154" i="13"/>
  <c r="G1155" i="13"/>
  <c r="G1156" i="13"/>
  <c r="E1158" i="13"/>
  <c r="E1159" i="13"/>
  <c r="E1160" i="13"/>
  <c r="E1161" i="13"/>
  <c r="D1162" i="13"/>
  <c r="D1163" i="13"/>
  <c r="D1164" i="13"/>
  <c r="D1165" i="13"/>
  <c r="C1166" i="13"/>
  <c r="C1167" i="13"/>
  <c r="C1168" i="13"/>
  <c r="G1168" i="13"/>
  <c r="E1170" i="13"/>
  <c r="E1171" i="13"/>
  <c r="E1172" i="13"/>
  <c r="D1173" i="13"/>
  <c r="C1174" i="13"/>
  <c r="C1175" i="13"/>
  <c r="C1176" i="13"/>
  <c r="G1176" i="13"/>
  <c r="E1178" i="13"/>
  <c r="E1179" i="13"/>
  <c r="E1180" i="13"/>
  <c r="D1181" i="13"/>
  <c r="C1182" i="13"/>
  <c r="C1183" i="13"/>
  <c r="C1184" i="13"/>
  <c r="G1184" i="13"/>
  <c r="E1186" i="13"/>
  <c r="E1187" i="13"/>
  <c r="E1188" i="13"/>
  <c r="D1189" i="13"/>
  <c r="C1190" i="13"/>
  <c r="C1191" i="13"/>
  <c r="C1192" i="13"/>
  <c r="G1192" i="13"/>
  <c r="E1194" i="13"/>
  <c r="E1195" i="13"/>
  <c r="E1196" i="13"/>
  <c r="D1197" i="13"/>
  <c r="C1198" i="13"/>
  <c r="C1199" i="13"/>
  <c r="C1200" i="13"/>
  <c r="G1200" i="13"/>
  <c r="E1202" i="13"/>
  <c r="E1203" i="13"/>
  <c r="E1204" i="13"/>
  <c r="D1205" i="13"/>
  <c r="C1206" i="13"/>
  <c r="C1207" i="13"/>
  <c r="C1208" i="13"/>
  <c r="C1209" i="13"/>
  <c r="G1209" i="13"/>
  <c r="G1210" i="13"/>
  <c r="D1108" i="13"/>
  <c r="F1108" i="13" s="1"/>
  <c r="E1109" i="13"/>
  <c r="E1110" i="13"/>
  <c r="G1111" i="13"/>
  <c r="C1113" i="13"/>
  <c r="C1114" i="13"/>
  <c r="D1115" i="13"/>
  <c r="E1116" i="13"/>
  <c r="G1118" i="13"/>
  <c r="C1120" i="13"/>
  <c r="D1121" i="13"/>
  <c r="E1122" i="13"/>
  <c r="E1123" i="13"/>
  <c r="G1124" i="13"/>
  <c r="C1126" i="13"/>
  <c r="C1127" i="13"/>
  <c r="D1128" i="13"/>
  <c r="G1130" i="13"/>
  <c r="C1132" i="13"/>
  <c r="E1133" i="13"/>
  <c r="E1134" i="13"/>
  <c r="G1135" i="13"/>
  <c r="D1137" i="13"/>
  <c r="D1138" i="13"/>
  <c r="E1139" i="13"/>
  <c r="C1141" i="13"/>
  <c r="C1142" i="13"/>
  <c r="D1143" i="13"/>
  <c r="G1144" i="13"/>
  <c r="G1145" i="13"/>
  <c r="C1147" i="13"/>
  <c r="E1148" i="13"/>
  <c r="E1149" i="13"/>
  <c r="D1150" i="13"/>
  <c r="D1151" i="13"/>
  <c r="D1152" i="13"/>
  <c r="D1153" i="13"/>
  <c r="C1154" i="13"/>
  <c r="C1155" i="13"/>
  <c r="C1156" i="13"/>
  <c r="C1157" i="13"/>
  <c r="G1157" i="13"/>
  <c r="G1158" i="13"/>
  <c r="G1159" i="13"/>
  <c r="G1160" i="13"/>
  <c r="E1162" i="13"/>
  <c r="D1107" i="13"/>
  <c r="E1108" i="13"/>
  <c r="G1110" i="13"/>
  <c r="C1112" i="13"/>
  <c r="D1113" i="13"/>
  <c r="E1114" i="13"/>
  <c r="E1115" i="13"/>
  <c r="G1116" i="13"/>
  <c r="C1118" i="13"/>
  <c r="C1119" i="13"/>
  <c r="D1120" i="13"/>
  <c r="G1123" i="13"/>
  <c r="D1125" i="13"/>
  <c r="D1126" i="13"/>
  <c r="D1127" i="13"/>
  <c r="G1128" i="13"/>
  <c r="G1129" i="13"/>
  <c r="C1131" i="13"/>
  <c r="E1132" i="13"/>
  <c r="G1134" i="13"/>
  <c r="D1136" i="13"/>
  <c r="E1137" i="13"/>
  <c r="E1138" i="13"/>
  <c r="C1140" i="13"/>
  <c r="D1141" i="13"/>
  <c r="D1142" i="13"/>
  <c r="G1143" i="13"/>
  <c r="C1145" i="13"/>
  <c r="C1146" i="13"/>
  <c r="E1147" i="13"/>
  <c r="E1107" i="13"/>
  <c r="G1108" i="13"/>
  <c r="C1110" i="13"/>
  <c r="C1111" i="13"/>
  <c r="D1112" i="13"/>
  <c r="G1115" i="13"/>
  <c r="D1117" i="13"/>
  <c r="D1118" i="13"/>
  <c r="D1119" i="13"/>
  <c r="G1120" i="13"/>
  <c r="G1121" i="13"/>
  <c r="G1122" i="13"/>
  <c r="D1124" i="13"/>
  <c r="F1124" i="13" s="1"/>
  <c r="E1125" i="13"/>
  <c r="E1126" i="13"/>
  <c r="E1131" i="13"/>
  <c r="E1136" i="13"/>
  <c r="E1141" i="13"/>
  <c r="E1146" i="13"/>
  <c r="E1151" i="13"/>
  <c r="E1153" i="13"/>
  <c r="D1155" i="13"/>
  <c r="D1157" i="13"/>
  <c r="C1159" i="13"/>
  <c r="C1161" i="13"/>
  <c r="G1162" i="13"/>
  <c r="C1164" i="13"/>
  <c r="E1165" i="13"/>
  <c r="E1166" i="13"/>
  <c r="G1167" i="13"/>
  <c r="C1169" i="13"/>
  <c r="C1170" i="13"/>
  <c r="D1171" i="13"/>
  <c r="G1174" i="13"/>
  <c r="D1176" i="13"/>
  <c r="D1177" i="13"/>
  <c r="D1178" i="13"/>
  <c r="G1179" i="13"/>
  <c r="G1180" i="13"/>
  <c r="G1181" i="13"/>
  <c r="D1183" i="13"/>
  <c r="E1184" i="13"/>
  <c r="E1185" i="13"/>
  <c r="G1186" i="13"/>
  <c r="C1188" i="13"/>
  <c r="C1189" i="13"/>
  <c r="D1190" i="13"/>
  <c r="F1190" i="13" s="1"/>
  <c r="E1191" i="13"/>
  <c r="G1193" i="13"/>
  <c r="C1195" i="13"/>
  <c r="D1196" i="13"/>
  <c r="E1197" i="13"/>
  <c r="E1198" i="13"/>
  <c r="G1199" i="13"/>
  <c r="C1201" i="13"/>
  <c r="C1202" i="13"/>
  <c r="D1203" i="13"/>
  <c r="G1206" i="13"/>
  <c r="D1208" i="13"/>
  <c r="E1209" i="13"/>
  <c r="E1210" i="13"/>
  <c r="D1210" i="13"/>
  <c r="D1209" i="13"/>
  <c r="G1207" i="13"/>
  <c r="E1206" i="13"/>
  <c r="E1205" i="13"/>
  <c r="D1204" i="13"/>
  <c r="C1203" i="13"/>
  <c r="G1201" i="13"/>
  <c r="E1199" i="13"/>
  <c r="D1198" i="13"/>
  <c r="F1198" i="13" s="1"/>
  <c r="C1197" i="13"/>
  <c r="C1196" i="13"/>
  <c r="G1194" i="13"/>
  <c r="E1193" i="13"/>
  <c r="E1192" i="13"/>
  <c r="D1191" i="13"/>
  <c r="G1189" i="13"/>
  <c r="G1188" i="13"/>
  <c r="G1187" i="13"/>
  <c r="D1186" i="13"/>
  <c r="D1185" i="13"/>
  <c r="D1184" i="13"/>
  <c r="G1182" i="13"/>
  <c r="D1179" i="13"/>
  <c r="C1178" i="13"/>
  <c r="C1177" i="13"/>
  <c r="G1175" i="13"/>
  <c r="E1174" i="13"/>
  <c r="E1173" i="13"/>
  <c r="D1172" i="13"/>
  <c r="C1171" i="13"/>
  <c r="G1169" i="13"/>
  <c r="E1167" i="13"/>
  <c r="D1166" i="13"/>
  <c r="F1166" i="13" s="1"/>
  <c r="C1165" i="13"/>
  <c r="G1163" i="13"/>
  <c r="C1162" i="13"/>
  <c r="D1160" i="13"/>
  <c r="D1158" i="13"/>
  <c r="E1156" i="13"/>
  <c r="E1154" i="13"/>
  <c r="G1152" i="13"/>
  <c r="G1150" i="13"/>
  <c r="C1149" i="13"/>
  <c r="D1145" i="13"/>
  <c r="D1140" i="13"/>
  <c r="D1135" i="13"/>
  <c r="C1130" i="13"/>
  <c r="F29" i="10"/>
  <c r="J56" i="10" a="1"/>
  <c r="J56" i="10" s="1"/>
  <c r="C1210" i="13"/>
  <c r="G1208" i="13"/>
  <c r="E1207" i="13"/>
  <c r="D1206" i="13"/>
  <c r="F1206" i="13" s="1"/>
  <c r="C1205" i="13"/>
  <c r="C1204" i="13"/>
  <c r="G1202" i="13"/>
  <c r="E1201" i="13"/>
  <c r="E1200" i="13"/>
  <c r="D1199" i="13"/>
  <c r="G1197" i="13"/>
  <c r="G1196" i="13"/>
  <c r="G1195" i="13"/>
  <c r="D1194" i="13"/>
  <c r="D1193" i="13"/>
  <c r="D1192" i="13"/>
  <c r="G1190" i="13"/>
  <c r="D1187" i="13"/>
  <c r="C1186" i="13"/>
  <c r="C1185" i="13"/>
  <c r="G1183" i="13"/>
  <c r="E1182" i="13"/>
  <c r="E1181" i="13"/>
  <c r="D1180" i="13"/>
  <c r="C1179" i="13"/>
  <c r="G1177" i="13"/>
  <c r="E1175" i="13"/>
  <c r="D1174" i="13"/>
  <c r="F1174" i="13" s="1"/>
  <c r="C1173" i="13"/>
  <c r="C1172" i="13"/>
  <c r="G1170" i="13"/>
  <c r="E1169" i="13"/>
  <c r="E1168" i="13"/>
  <c r="D1167" i="13"/>
  <c r="G1165" i="13"/>
  <c r="G1164" i="13"/>
  <c r="E1163" i="13"/>
  <c r="G1161" i="13"/>
  <c r="C1160" i="13"/>
  <c r="C1158" i="13"/>
  <c r="D1156" i="13"/>
  <c r="D1154" i="13"/>
  <c r="E1152" i="13"/>
  <c r="E1150" i="13"/>
  <c r="G1148" i="13"/>
  <c r="C1144" i="13"/>
  <c r="C1139" i="13"/>
  <c r="G1133" i="13"/>
  <c r="C1129" i="13"/>
  <c r="K57" i="10" a="1"/>
  <c r="K57" i="10" s="1"/>
  <c r="F23" i="10"/>
  <c r="K56" i="10" a="1"/>
  <c r="K56" i="10" s="1"/>
  <c r="Q56" i="10" s="1"/>
  <c r="L57" i="10" a="1"/>
  <c r="L57" i="10" s="1"/>
  <c r="E1208" i="13"/>
  <c r="D1207" i="13"/>
  <c r="G1205" i="13"/>
  <c r="G1204" i="13"/>
  <c r="G1203" i="13"/>
  <c r="D1202" i="13"/>
  <c r="D1201" i="13"/>
  <c r="F1201" i="13" s="1"/>
  <c r="D1200" i="13"/>
  <c r="G1198" i="13"/>
  <c r="D1195" i="13"/>
  <c r="C1194" i="13"/>
  <c r="C1193" i="13"/>
  <c r="G1191" i="13"/>
  <c r="E1190" i="13"/>
  <c r="E1189" i="13"/>
  <c r="D1188" i="13"/>
  <c r="C1187" i="13"/>
  <c r="G1185" i="13"/>
  <c r="E1183" i="13"/>
  <c r="D1182" i="13"/>
  <c r="C1181" i="13"/>
  <c r="C1180" i="13"/>
  <c r="G1178" i="13"/>
  <c r="E1177" i="13"/>
  <c r="E1176" i="13"/>
  <c r="D1175" i="13"/>
  <c r="G1173" i="13"/>
  <c r="G1172" i="13"/>
  <c r="G1171" i="13"/>
  <c r="D1170" i="13"/>
  <c r="D1169" i="13"/>
  <c r="F1169" i="13" s="1"/>
  <c r="D1168" i="13"/>
  <c r="G1166" i="13"/>
  <c r="E1164" i="13"/>
  <c r="C1163" i="13"/>
  <c r="D1161" i="13"/>
  <c r="D1159" i="13"/>
  <c r="E1157" i="13"/>
  <c r="E1155" i="13"/>
  <c r="G1151" i="13"/>
  <c r="G1149" i="13"/>
  <c r="G1147" i="13"/>
  <c r="G1142" i="13"/>
  <c r="G1132" i="13"/>
  <c r="G1127" i="13"/>
  <c r="G23" i="10"/>
  <c r="G29" i="10"/>
  <c r="F33" i="10"/>
  <c r="E33" i="10"/>
  <c r="G33" i="10" s="1"/>
  <c r="J43" i="10" a="1"/>
  <c r="J43" i="10" s="1"/>
  <c r="K46" i="10" a="1"/>
  <c r="K46" i="10" s="1"/>
  <c r="L53" i="10" a="1"/>
  <c r="L53" i="10" s="1"/>
  <c r="N44" i="10" a="1"/>
  <c r="N44" i="10" s="1"/>
  <c r="N39" i="10" a="1"/>
  <c r="N39" i="10" s="1"/>
  <c r="J50" i="10" a="1"/>
  <c r="J50" i="10" s="1"/>
  <c r="J46" i="10" a="1"/>
  <c r="J46" i="10" s="1"/>
  <c r="K49" i="10" a="1"/>
  <c r="K49" i="10" s="1"/>
  <c r="Q49" i="10" s="1"/>
  <c r="L52" i="10" a="1"/>
  <c r="L52" i="10" s="1"/>
  <c r="L48" i="10" a="1"/>
  <c r="L48" i="10" s="1"/>
  <c r="L44" i="10" a="1"/>
  <c r="L44" i="10" s="1"/>
  <c r="N51" i="10" a="1"/>
  <c r="N51" i="10" s="1"/>
  <c r="N47" i="10" a="1"/>
  <c r="N47" i="10" s="1"/>
  <c r="N43" i="10" a="1"/>
  <c r="N43" i="10" s="1"/>
  <c r="N53" i="10" a="1"/>
  <c r="N53" i="10" s="1"/>
  <c r="J42" i="10" a="1"/>
  <c r="J42" i="10" s="1"/>
  <c r="K52" i="10" a="1"/>
  <c r="K52" i="10" s="1"/>
  <c r="K48" i="10" a="1"/>
  <c r="K48" i="10" s="1"/>
  <c r="K44" i="10" a="1"/>
  <c r="K44" i="10" s="1"/>
  <c r="L47" i="10" a="1"/>
  <c r="L47" i="10" s="1"/>
  <c r="L43" i="10" a="1"/>
  <c r="L43" i="10" s="1"/>
  <c r="N50" i="10" a="1"/>
  <c r="N50" i="10" s="1"/>
  <c r="N46" i="10" a="1"/>
  <c r="N46" i="10" s="1"/>
  <c r="J53" i="10" a="1"/>
  <c r="J53" i="10" s="1"/>
  <c r="M53" i="10" s="1"/>
  <c r="E53" i="10"/>
  <c r="F21" i="10"/>
  <c r="J52" i="10" a="1"/>
  <c r="J52" i="10" s="1"/>
  <c r="J48" i="10" a="1"/>
  <c r="J48" i="10" s="1"/>
  <c r="J44" i="10" a="1"/>
  <c r="J44" i="10" s="1"/>
  <c r="K51" i="10" a="1"/>
  <c r="K51" i="10" s="1"/>
  <c r="K47" i="10" a="1"/>
  <c r="K47" i="10" s="1"/>
  <c r="K43" i="10" a="1"/>
  <c r="K43" i="10" s="1"/>
  <c r="L50" i="10" a="1"/>
  <c r="L50" i="10" s="1"/>
  <c r="L46" i="10" a="1"/>
  <c r="L46" i="10" s="1"/>
  <c r="N42" i="10" a="1"/>
  <c r="N42" i="10" s="1"/>
  <c r="N45" i="10" a="1"/>
  <c r="N45" i="10" s="1"/>
  <c r="K53" i="10" a="1"/>
  <c r="K53" i="10" s="1"/>
  <c r="J51" i="10" a="1"/>
  <c r="J51" i="10" s="1"/>
  <c r="M51" i="10" s="1"/>
  <c r="J47" i="10" a="1"/>
  <c r="J47" i="10" s="1"/>
  <c r="K50" i="10" a="1"/>
  <c r="K50" i="10" s="1"/>
  <c r="N52" i="10" a="1"/>
  <c r="N52" i="10" s="1"/>
  <c r="N48" i="10" a="1"/>
  <c r="N48" i="10" s="1"/>
  <c r="M1340" i="8"/>
  <c r="M1341" i="8" s="1"/>
  <c r="M1342" i="8" s="1"/>
  <c r="M1343" i="8" s="1"/>
  <c r="M1344" i="8" s="1"/>
  <c r="M1345" i="8" s="1"/>
  <c r="M1346" i="8" s="1"/>
  <c r="M1347" i="8" s="1"/>
  <c r="M1348" i="8" s="1"/>
  <c r="M1349" i="8" s="1"/>
  <c r="M1350" i="8" s="1"/>
  <c r="M1351" i="8" s="1"/>
  <c r="M1352" i="8" s="1"/>
  <c r="M1353" i="8" s="1"/>
  <c r="M1354" i="8" s="1"/>
  <c r="M1355" i="8" s="1"/>
  <c r="M1356" i="8" s="1"/>
  <c r="M1357" i="8" s="1"/>
  <c r="M1358" i="8" s="1"/>
  <c r="M1359" i="8" s="1"/>
  <c r="M1360" i="8" s="1"/>
  <c r="M1361" i="8" s="1"/>
  <c r="M1362" i="8" s="1"/>
  <c r="M1363" i="8" s="1"/>
  <c r="M1364" i="8" s="1"/>
  <c r="M1365" i="8" s="1"/>
  <c r="M1366" i="8" s="1"/>
  <c r="M1367" i="8" s="1"/>
  <c r="M1368" i="8" s="1"/>
  <c r="M1369" i="8" s="1"/>
  <c r="M1370" i="8" s="1"/>
  <c r="M1371" i="8" s="1"/>
  <c r="M1372" i="8" s="1"/>
  <c r="M1373" i="8" s="1"/>
  <c r="M1374" i="8" s="1"/>
  <c r="M1375" i="8" s="1"/>
  <c r="M1376" i="8" s="1"/>
  <c r="M1377" i="8" s="1"/>
  <c r="M1378" i="8" s="1"/>
  <c r="M1379" i="8" s="1"/>
  <c r="M1380" i="8" s="1"/>
  <c r="M1381" i="8" s="1"/>
  <c r="M1382" i="8" s="1"/>
  <c r="M1383" i="8" s="1"/>
  <c r="M1384" i="8" s="1"/>
  <c r="M1385" i="8" s="1"/>
  <c r="M1386" i="8" s="1"/>
  <c r="M1387" i="8" s="1"/>
  <c r="M1388" i="8" s="1"/>
  <c r="M1389" i="8" s="1"/>
  <c r="M1390" i="8" s="1"/>
  <c r="M1391" i="8" s="1"/>
  <c r="M1392" i="8" s="1"/>
  <c r="M1393" i="8" s="1"/>
  <c r="M1394" i="8" s="1"/>
  <c r="M1395" i="8" s="1"/>
  <c r="M1396" i="8" s="1"/>
  <c r="M1397" i="8" s="1"/>
  <c r="M1398" i="8" s="1"/>
  <c r="M1399" i="8" s="1"/>
  <c r="M1400" i="8" s="1"/>
  <c r="M1401" i="8" s="1"/>
  <c r="M1402" i="8" s="1"/>
  <c r="M1403" i="8" s="1"/>
  <c r="M1404" i="8" s="1"/>
  <c r="M1405" i="8" s="1"/>
  <c r="M1406" i="8" s="1"/>
  <c r="M1407" i="8" s="1"/>
  <c r="M1408" i="8" s="1"/>
  <c r="M1409" i="8" s="1"/>
  <c r="M1410" i="8" s="1"/>
  <c r="M1411" i="8" s="1"/>
  <c r="M1412" i="8" s="1"/>
  <c r="M1413" i="8" s="1"/>
  <c r="M1414" i="8" s="1"/>
  <c r="M1415" i="8" s="1"/>
  <c r="M1416" i="8" s="1"/>
  <c r="M1417" i="8" s="1"/>
  <c r="M1418" i="8" s="1"/>
  <c r="M1419" i="8" s="1"/>
  <c r="M1420" i="8" s="1"/>
  <c r="M1421" i="8" s="1"/>
  <c r="M1422" i="8" s="1"/>
  <c r="M1423" i="8" s="1"/>
  <c r="M1424" i="8" s="1"/>
  <c r="M1425" i="8" s="1"/>
  <c r="M1426" i="8" s="1"/>
  <c r="M1427" i="8" s="1"/>
  <c r="M1428" i="8" s="1"/>
  <c r="M1429" i="8" s="1"/>
  <c r="M1430" i="8" s="1"/>
  <c r="M1431" i="8" s="1"/>
  <c r="M1432" i="8" s="1"/>
  <c r="M1433" i="8" s="1"/>
  <c r="M1434" i="8" s="1"/>
  <c r="M1435" i="8" s="1"/>
  <c r="M1436" i="8" s="1"/>
  <c r="M1437" i="8" s="1"/>
  <c r="M1438" i="8" s="1"/>
  <c r="M1439" i="8" s="1"/>
  <c r="M1440" i="8" s="1"/>
  <c r="M1441" i="8" s="1"/>
  <c r="M1442" i="8" s="1"/>
  <c r="M1443" i="8" s="1"/>
  <c r="M1444" i="8" s="1"/>
  <c r="M1445" i="8" s="1"/>
  <c r="M1446" i="8" s="1"/>
  <c r="M1447" i="8" s="1"/>
  <c r="M1448" i="8" s="1"/>
  <c r="M1449" i="8" s="1"/>
  <c r="M1450" i="8" s="1"/>
  <c r="M1451" i="8" s="1"/>
  <c r="M1452" i="8" s="1"/>
  <c r="M1453" i="8" s="1"/>
  <c r="M1454" i="8" s="1"/>
  <c r="M1455" i="8" s="1"/>
  <c r="M1456" i="8" s="1"/>
  <c r="M1457" i="8" s="1"/>
  <c r="M1458" i="8" s="1"/>
  <c r="M1459" i="8" s="1"/>
  <c r="M1460" i="8" s="1"/>
  <c r="M1461" i="8" s="1"/>
  <c r="M1462" i="8" s="1"/>
  <c r="M1463" i="8" s="1"/>
  <c r="M1464" i="8" s="1"/>
  <c r="M1465" i="8" s="1"/>
  <c r="M1466" i="8" s="1"/>
  <c r="M1467" i="8" s="1"/>
  <c r="M1468" i="8" s="1"/>
  <c r="M1469" i="8" s="1"/>
  <c r="M1470" i="8" s="1"/>
  <c r="M1471" i="8" s="1"/>
  <c r="M1472" i="8" s="1"/>
  <c r="M1473" i="8" s="1"/>
  <c r="M1474" i="8" s="1"/>
  <c r="M1475" i="8" s="1"/>
  <c r="M1476" i="8" s="1"/>
  <c r="M1477" i="8" s="1"/>
  <c r="M1478" i="8" s="1"/>
  <c r="M1479" i="8" s="1"/>
  <c r="M1480" i="8" s="1"/>
  <c r="M1481" i="8" s="1"/>
  <c r="M1482" i="8" s="1"/>
  <c r="M1483" i="8" s="1"/>
  <c r="M1484" i="8" s="1"/>
  <c r="M1485" i="8" s="1"/>
  <c r="M1486" i="8" s="1"/>
  <c r="M1487" i="8" s="1"/>
  <c r="M1488" i="8" s="1"/>
  <c r="M1489" i="8" s="1"/>
  <c r="M1490" i="8" s="1"/>
  <c r="M1491" i="8" s="1"/>
  <c r="M1492" i="8" s="1"/>
  <c r="M1493" i="8" s="1"/>
  <c r="M1494" i="8" s="1"/>
  <c r="M1495" i="8" s="1"/>
  <c r="M1496" i="8" s="1"/>
  <c r="M1497" i="8" s="1"/>
  <c r="M1498" i="8" s="1"/>
  <c r="M1499" i="8" s="1"/>
  <c r="M1500" i="8" s="1"/>
  <c r="M1501" i="8" s="1"/>
  <c r="M1502" i="8" s="1"/>
  <c r="M1503" i="8" s="1"/>
  <c r="M1504" i="8" s="1"/>
  <c r="M1505" i="8" s="1"/>
  <c r="M1506" i="8" s="1"/>
  <c r="M1507" i="8" s="1"/>
  <c r="M1508" i="8" s="1"/>
  <c r="M1509" i="8" s="1"/>
  <c r="M1510" i="8" s="1"/>
  <c r="M1511" i="8" s="1"/>
  <c r="J39" i="10" a="1"/>
  <c r="J39" i="10" s="1"/>
  <c r="L39" i="10" a="1"/>
  <c r="L39" i="10" s="1"/>
  <c r="J38" i="10" a="1"/>
  <c r="J38" i="10" s="1"/>
  <c r="N1220" i="8"/>
  <c r="N1221" i="8" s="1"/>
  <c r="N1222" i="8" s="1"/>
  <c r="N1223" i="8" s="1"/>
  <c r="N1224" i="8" s="1"/>
  <c r="N1225" i="8" s="1"/>
  <c r="N1226" i="8" s="1"/>
  <c r="N1227" i="8" s="1"/>
  <c r="N1228" i="8" s="1"/>
  <c r="N1229" i="8" s="1"/>
  <c r="N1230" i="8" s="1"/>
  <c r="N1231" i="8" s="1"/>
  <c r="N1232" i="8" s="1"/>
  <c r="N1233" i="8" s="1"/>
  <c r="N1234" i="8" s="1"/>
  <c r="N1235" i="8" s="1"/>
  <c r="N1236" i="8" s="1"/>
  <c r="N1237" i="8" s="1"/>
  <c r="N1238" i="8" s="1"/>
  <c r="N1239" i="8" s="1"/>
  <c r="N1240" i="8" s="1"/>
  <c r="N1241" i="8" s="1"/>
  <c r="N1242" i="8" s="1"/>
  <c r="N1243" i="8" s="1"/>
  <c r="N1244" i="8" s="1"/>
  <c r="N1245" i="8" s="1"/>
  <c r="N1246" i="8" s="1"/>
  <c r="N1247" i="8" s="1"/>
  <c r="N1248" i="8" s="1"/>
  <c r="N1249" i="8" s="1"/>
  <c r="N1250" i="8" s="1"/>
  <c r="N1251" i="8" s="1"/>
  <c r="N1252" i="8" s="1"/>
  <c r="N1253" i="8" s="1"/>
  <c r="N1254" i="8" s="1"/>
  <c r="N1255" i="8" s="1"/>
  <c r="N1256" i="8" s="1"/>
  <c r="N1257" i="8" s="1"/>
  <c r="N1258" i="8" s="1"/>
  <c r="N1259" i="8" s="1"/>
  <c r="N1260" i="8" s="1"/>
  <c r="N1261" i="8" s="1"/>
  <c r="N1262" i="8" s="1"/>
  <c r="N1263" i="8" s="1"/>
  <c r="N1264" i="8" s="1"/>
  <c r="N1265" i="8" s="1"/>
  <c r="N1266" i="8" s="1"/>
  <c r="N1267" i="8" s="1"/>
  <c r="N1268" i="8" s="1"/>
  <c r="N1269" i="8" s="1"/>
  <c r="N1270" i="8" s="1"/>
  <c r="N1271" i="8" s="1"/>
  <c r="N1272" i="8" s="1"/>
  <c r="N1273" i="8" s="1"/>
  <c r="N1274" i="8" s="1"/>
  <c r="N1275" i="8" s="1"/>
  <c r="N1276" i="8" s="1"/>
  <c r="N1277" i="8" s="1"/>
  <c r="N1278" i="8" s="1"/>
  <c r="N1279" i="8" s="1"/>
  <c r="N1280" i="8" s="1"/>
  <c r="N1281" i="8" s="1"/>
  <c r="N1282" i="8" s="1"/>
  <c r="N1283" i="8" s="1"/>
  <c r="N1284" i="8" s="1"/>
  <c r="N1285" i="8" s="1"/>
  <c r="N1286" i="8" s="1"/>
  <c r="N1287" i="8" s="1"/>
  <c r="N1288" i="8" s="1"/>
  <c r="N1289" i="8" s="1"/>
  <c r="N1290" i="8" s="1"/>
  <c r="N1291" i="8" s="1"/>
  <c r="N1292" i="8" s="1"/>
  <c r="N1293" i="8" s="1"/>
  <c r="N1294" i="8" s="1"/>
  <c r="N1295" i="8" s="1"/>
  <c r="N1296" i="8" s="1"/>
  <c r="N1297" i="8" s="1"/>
  <c r="N1298" i="8" s="1"/>
  <c r="N1299" i="8" s="1"/>
  <c r="N1300" i="8" s="1"/>
  <c r="N1301" i="8" s="1"/>
  <c r="N1302" i="8" s="1"/>
  <c r="N1303" i="8" s="1"/>
  <c r="N1304" i="8" s="1"/>
  <c r="N1305" i="8" s="1"/>
  <c r="N1306" i="8" s="1"/>
  <c r="N1307" i="8" s="1"/>
  <c r="N1308" i="8" s="1"/>
  <c r="N1309" i="8" s="1"/>
  <c r="N1310" i="8" s="1"/>
  <c r="N1311" i="8" s="1"/>
  <c r="N1312" i="8" s="1"/>
  <c r="N1313" i="8" s="1"/>
  <c r="N1314" i="8" s="1"/>
  <c r="N1315" i="8" s="1"/>
  <c r="N1316" i="8" s="1"/>
  <c r="N1317" i="8" s="1"/>
  <c r="N1318" i="8" s="1"/>
  <c r="N1319" i="8" s="1"/>
  <c r="N1320" i="8" s="1"/>
  <c r="N1321" i="8" s="1"/>
  <c r="N1322" i="8" s="1"/>
  <c r="N1323" i="8" s="1"/>
  <c r="N1324" i="8" s="1"/>
  <c r="N1325" i="8" s="1"/>
  <c r="N1326" i="8" s="1"/>
  <c r="N1327" i="8" s="1"/>
  <c r="N1328" i="8" s="1"/>
  <c r="N1329" i="8" s="1"/>
  <c r="N1330" i="8" s="1"/>
  <c r="N1331" i="8" s="1"/>
  <c r="N1332" i="8" s="1"/>
  <c r="N1333" i="8" s="1"/>
  <c r="N1334" i="8" s="1"/>
  <c r="N1335" i="8" s="1"/>
  <c r="N1336" i="8" s="1"/>
  <c r="N1337" i="8" s="1"/>
  <c r="N1338" i="8" s="1"/>
  <c r="L38" i="10" a="1"/>
  <c r="L38" i="10" s="1"/>
  <c r="D995" i="13"/>
  <c r="D996" i="13"/>
  <c r="C997" i="13"/>
  <c r="G997" i="13"/>
  <c r="E999" i="13"/>
  <c r="E1000" i="13"/>
  <c r="E1001" i="13"/>
  <c r="E1002" i="13"/>
  <c r="D1003" i="13"/>
  <c r="D1004" i="13"/>
  <c r="D1005" i="13"/>
  <c r="D1006" i="13"/>
  <c r="C1007" i="13"/>
  <c r="C1008" i="13"/>
  <c r="C1009" i="13"/>
  <c r="C1010" i="13"/>
  <c r="G1010" i="13"/>
  <c r="G1011" i="13"/>
  <c r="G1012" i="13"/>
  <c r="G1013" i="13"/>
  <c r="E1015" i="13"/>
  <c r="E1016" i="13"/>
  <c r="E1017" i="13"/>
  <c r="E1018" i="13"/>
  <c r="D1019" i="13"/>
  <c r="D1020" i="13"/>
  <c r="D1021" i="13"/>
  <c r="D1022" i="13"/>
  <c r="C1023" i="13"/>
  <c r="C1024" i="13"/>
  <c r="C1025" i="13"/>
  <c r="C1026" i="13"/>
  <c r="G1026" i="13"/>
  <c r="G1027" i="13"/>
  <c r="G1028" i="13"/>
  <c r="G1029" i="13"/>
  <c r="E1031" i="13"/>
  <c r="E1032" i="13"/>
  <c r="E1033" i="13"/>
  <c r="E1034" i="13"/>
  <c r="D1035" i="13"/>
  <c r="D1036" i="13"/>
  <c r="D1037" i="13"/>
  <c r="D1038" i="13"/>
  <c r="C1039" i="13"/>
  <c r="C1040" i="13"/>
  <c r="C1041" i="13"/>
  <c r="C1042" i="13"/>
  <c r="G1042" i="13"/>
  <c r="G1043" i="13"/>
  <c r="G1044" i="13"/>
  <c r="G1045" i="13"/>
  <c r="E1047" i="13"/>
  <c r="E1048" i="13"/>
  <c r="E1049" i="13"/>
  <c r="E1050" i="13"/>
  <c r="D1051" i="13"/>
  <c r="D1052" i="13"/>
  <c r="D1053" i="13"/>
  <c r="D1054" i="13"/>
  <c r="C1055" i="13"/>
  <c r="C1056" i="13"/>
  <c r="C1057" i="13"/>
  <c r="C1058" i="13"/>
  <c r="G1058" i="13"/>
  <c r="G1059" i="13"/>
  <c r="G1060" i="13"/>
  <c r="G1061" i="13"/>
  <c r="E1063" i="13"/>
  <c r="E1064" i="13"/>
  <c r="E1065" i="13"/>
  <c r="E1066" i="13"/>
  <c r="D1067" i="13"/>
  <c r="D1068" i="13"/>
  <c r="D1069" i="13"/>
  <c r="D1070" i="13"/>
  <c r="C1071" i="13"/>
  <c r="C1072" i="13"/>
  <c r="C1073" i="13"/>
  <c r="C1074" i="13"/>
  <c r="C996" i="13"/>
  <c r="D997" i="13"/>
  <c r="D998" i="13"/>
  <c r="D999" i="13"/>
  <c r="G1000" i="13"/>
  <c r="C1002" i="13"/>
  <c r="C1003" i="13"/>
  <c r="E1004" i="13"/>
  <c r="G1005" i="13"/>
  <c r="G1006" i="13"/>
  <c r="D1008" i="13"/>
  <c r="E1009" i="13"/>
  <c r="C1012" i="13"/>
  <c r="D1013" i="13"/>
  <c r="E1014" i="13"/>
  <c r="G1015" i="13"/>
  <c r="C1017" i="13"/>
  <c r="D1018" i="13"/>
  <c r="E1019" i="13"/>
  <c r="G1020" i="13"/>
  <c r="C1022" i="13"/>
  <c r="D1023" i="13"/>
  <c r="E1024" i="13"/>
  <c r="G1025" i="13"/>
  <c r="C1027" i="13"/>
  <c r="D1028" i="13"/>
  <c r="E1029" i="13"/>
  <c r="G1030" i="13"/>
  <c r="C1032" i="13"/>
  <c r="D1033" i="13"/>
  <c r="G1035" i="13"/>
  <c r="C1037" i="13"/>
  <c r="E1038" i="13"/>
  <c r="E1039" i="13"/>
  <c r="G1040" i="13"/>
  <c r="D1042" i="13"/>
  <c r="F1042" i="13" s="1"/>
  <c r="D1043" i="13"/>
  <c r="E1044" i="13"/>
  <c r="C1046" i="13"/>
  <c r="C1047" i="13"/>
  <c r="D1048" i="13"/>
  <c r="G1049" i="13"/>
  <c r="G1050" i="13"/>
  <c r="C1052" i="13"/>
  <c r="E1053" i="13"/>
  <c r="G1055" i="13"/>
  <c r="D1057" i="13"/>
  <c r="E1058" i="13"/>
  <c r="E1059" i="13"/>
  <c r="C1061" i="13"/>
  <c r="D1062" i="13"/>
  <c r="D1063" i="13"/>
  <c r="G1064" i="13"/>
  <c r="C1066" i="13"/>
  <c r="C1067" i="13"/>
  <c r="E1068" i="13"/>
  <c r="G1069" i="13"/>
  <c r="G1070" i="13"/>
  <c r="D1072" i="13"/>
  <c r="E1073" i="13"/>
  <c r="E1075" i="13"/>
  <c r="E1076" i="13"/>
  <c r="E1077" i="13"/>
  <c r="E1078" i="13"/>
  <c r="D1079" i="13"/>
  <c r="D1080" i="13"/>
  <c r="D1081" i="13"/>
  <c r="D1082" i="13"/>
  <c r="C1083" i="13"/>
  <c r="C1084" i="13"/>
  <c r="C1085" i="13"/>
  <c r="C1086" i="13"/>
  <c r="G1086" i="13"/>
  <c r="G1087" i="13"/>
  <c r="G1088" i="13"/>
  <c r="G1089" i="13"/>
  <c r="E1091" i="13"/>
  <c r="E1092" i="13"/>
  <c r="E1093" i="13"/>
  <c r="C995" i="13"/>
  <c r="E995" i="13"/>
  <c r="G998" i="13"/>
  <c r="C1000" i="13"/>
  <c r="D1001" i="13"/>
  <c r="G1003" i="13"/>
  <c r="C1005" i="13"/>
  <c r="E1006" i="13"/>
  <c r="E1007" i="13"/>
  <c r="G1008" i="13"/>
  <c r="D1010" i="13"/>
  <c r="D1011" i="13"/>
  <c r="E1012" i="13"/>
  <c r="C1014" i="13"/>
  <c r="C1015" i="13"/>
  <c r="D1016" i="13"/>
  <c r="G1017" i="13"/>
  <c r="G1018" i="13"/>
  <c r="C1020" i="13"/>
  <c r="E1021" i="13"/>
  <c r="G1023" i="13"/>
  <c r="D1025" i="13"/>
  <c r="E1026" i="13"/>
  <c r="E1027" i="13"/>
  <c r="C1029" i="13"/>
  <c r="D1030" i="13"/>
  <c r="D1031" i="13"/>
  <c r="G1032" i="13"/>
  <c r="C1034" i="13"/>
  <c r="C1035" i="13"/>
  <c r="E1036" i="13"/>
  <c r="G1037" i="13"/>
  <c r="G1038" i="13"/>
  <c r="D1040" i="13"/>
  <c r="E1041" i="13"/>
  <c r="C1044" i="13"/>
  <c r="D1045" i="13"/>
  <c r="E1046" i="13"/>
  <c r="G1047" i="13"/>
  <c r="C1049" i="13"/>
  <c r="D1050" i="13"/>
  <c r="E1051" i="13"/>
  <c r="G1052" i="13"/>
  <c r="C1054" i="13"/>
  <c r="D1055" i="13"/>
  <c r="E1056" i="13"/>
  <c r="G1057" i="13"/>
  <c r="C1059" i="13"/>
  <c r="D1060" i="13"/>
  <c r="E1061" i="13"/>
  <c r="G1062" i="13"/>
  <c r="C1064" i="13"/>
  <c r="D1065" i="13"/>
  <c r="G1067" i="13"/>
  <c r="C1069" i="13"/>
  <c r="E1070" i="13"/>
  <c r="E1071" i="13"/>
  <c r="G1072" i="13"/>
  <c r="D1074" i="13"/>
  <c r="C1075" i="13"/>
  <c r="C1076" i="13"/>
  <c r="C1077" i="13"/>
  <c r="C1078" i="13"/>
  <c r="G1078" i="13"/>
  <c r="G1079" i="13"/>
  <c r="G1080" i="13"/>
  <c r="G1081" i="13"/>
  <c r="E1083" i="13"/>
  <c r="E1084" i="13"/>
  <c r="E1085" i="13"/>
  <c r="E1086" i="13"/>
  <c r="D1087" i="13"/>
  <c r="D1088" i="13"/>
  <c r="D1089" i="13"/>
  <c r="D1090" i="13"/>
  <c r="C1091" i="13"/>
  <c r="C1092" i="13"/>
  <c r="C1093" i="13"/>
  <c r="C1094" i="13"/>
  <c r="G1094" i="13"/>
  <c r="G1095" i="13"/>
  <c r="G1096" i="13"/>
  <c r="G1097" i="13"/>
  <c r="E1099" i="13"/>
  <c r="E1100" i="13"/>
  <c r="E1101" i="13"/>
  <c r="E1102" i="13"/>
  <c r="D1103" i="13"/>
  <c r="D1104" i="13"/>
  <c r="D1105" i="13"/>
  <c r="D1106" i="13"/>
  <c r="E996" i="13"/>
  <c r="E998" i="13"/>
  <c r="C1001" i="13"/>
  <c r="E1003" i="13"/>
  <c r="C1006" i="13"/>
  <c r="E1008" i="13"/>
  <c r="C1011" i="13"/>
  <c r="E1013" i="13"/>
  <c r="C1016" i="13"/>
  <c r="C1021" i="13"/>
  <c r="E1023" i="13"/>
  <c r="D1026" i="13"/>
  <c r="E1028" i="13"/>
  <c r="C1031" i="13"/>
  <c r="G1033" i="13"/>
  <c r="C1036" i="13"/>
  <c r="D1041" i="13"/>
  <c r="E1043" i="13"/>
  <c r="D1046" i="13"/>
  <c r="G1048" i="13"/>
  <c r="C1051" i="13"/>
  <c r="G1053" i="13"/>
  <c r="D1056" i="13"/>
  <c r="D1061" i="13"/>
  <c r="G1063" i="13"/>
  <c r="D1066" i="13"/>
  <c r="G1068" i="13"/>
  <c r="D1071" i="13"/>
  <c r="G1073" i="13"/>
  <c r="G1075" i="13"/>
  <c r="G1077" i="13"/>
  <c r="E1079" i="13"/>
  <c r="E1081" i="13"/>
  <c r="D1083" i="13"/>
  <c r="D1085" i="13"/>
  <c r="C1087" i="13"/>
  <c r="C1089" i="13"/>
  <c r="G1090" i="13"/>
  <c r="G1092" i="13"/>
  <c r="E1094" i="13"/>
  <c r="E1095" i="13"/>
  <c r="C1097" i="13"/>
  <c r="D1098" i="13"/>
  <c r="D1099" i="13"/>
  <c r="G1100" i="13"/>
  <c r="C1102" i="13"/>
  <c r="C1103" i="13"/>
  <c r="E1104" i="13"/>
  <c r="G1105" i="13"/>
  <c r="G1106" i="13"/>
  <c r="G996" i="13"/>
  <c r="C999" i="13"/>
  <c r="G1001" i="13"/>
  <c r="C1004" i="13"/>
  <c r="D1009" i="13"/>
  <c r="E1011" i="13"/>
  <c r="D1014" i="13"/>
  <c r="G1016" i="13"/>
  <c r="C1019" i="13"/>
  <c r="G1021" i="13"/>
  <c r="D1024" i="13"/>
  <c r="D1029" i="13"/>
  <c r="G1031" i="13"/>
  <c r="D1034" i="13"/>
  <c r="G1036" i="13"/>
  <c r="D1039" i="13"/>
  <c r="G1041" i="13"/>
  <c r="D1044" i="13"/>
  <c r="G1046" i="13"/>
  <c r="D1049" i="13"/>
  <c r="G1051" i="13"/>
  <c r="E1054" i="13"/>
  <c r="G1056" i="13"/>
  <c r="D1059" i="13"/>
  <c r="C1062" i="13"/>
  <c r="D1064" i="13"/>
  <c r="G1066" i="13"/>
  <c r="E1069" i="13"/>
  <c r="G1071" i="13"/>
  <c r="E1074" i="13"/>
  <c r="D1076" i="13"/>
  <c r="D1078" i="13"/>
  <c r="C1080" i="13"/>
  <c r="C1082" i="13"/>
  <c r="G1083" i="13"/>
  <c r="G1085" i="13"/>
  <c r="E1087" i="13"/>
  <c r="E1089" i="13"/>
  <c r="D1091" i="13"/>
  <c r="F1091" i="13" s="1"/>
  <c r="D1093" i="13"/>
  <c r="C1096" i="13"/>
  <c r="D1097" i="13"/>
  <c r="E1098" i="13"/>
  <c r="G1099" i="13"/>
  <c r="C1101" i="13"/>
  <c r="D1102" i="13"/>
  <c r="E1103" i="13"/>
  <c r="G1104" i="13"/>
  <c r="C1106" i="13"/>
  <c r="E997" i="13"/>
  <c r="G999" i="13"/>
  <c r="D1002" i="13"/>
  <c r="G1004" i="13"/>
  <c r="D1007" i="13"/>
  <c r="G1009" i="13"/>
  <c r="D1012" i="13"/>
  <c r="G1014" i="13"/>
  <c r="D1017" i="13"/>
  <c r="G1019" i="13"/>
  <c r="E1022" i="13"/>
  <c r="G1024" i="13"/>
  <c r="D1027" i="13"/>
  <c r="C1030" i="13"/>
  <c r="D1032" i="13"/>
  <c r="G1034" i="13"/>
  <c r="E1037" i="13"/>
  <c r="G1039" i="13"/>
  <c r="E1042" i="13"/>
  <c r="C1045" i="13"/>
  <c r="D1047" i="13"/>
  <c r="C1050" i="13"/>
  <c r="E1052" i="13"/>
  <c r="G1054" i="13"/>
  <c r="E1057" i="13"/>
  <c r="C1060" i="13"/>
  <c r="E1062" i="13"/>
  <c r="C1065" i="13"/>
  <c r="E1067" i="13"/>
  <c r="C1070" i="13"/>
  <c r="E1072" i="13"/>
  <c r="G1074" i="13"/>
  <c r="G1076" i="13"/>
  <c r="E1080" i="13"/>
  <c r="E1082" i="13"/>
  <c r="D1084" i="13"/>
  <c r="D1086" i="13"/>
  <c r="C1088" i="13"/>
  <c r="C1090" i="13"/>
  <c r="G1091" i="13"/>
  <c r="G1093" i="13"/>
  <c r="C1095" i="13"/>
  <c r="D1096" i="13"/>
  <c r="E1097" i="13"/>
  <c r="G1098" i="13"/>
  <c r="C1100" i="13"/>
  <c r="D1101" i="13"/>
  <c r="G1103" i="13"/>
  <c r="C1105" i="13"/>
  <c r="E1106" i="13"/>
  <c r="C106" i="12"/>
  <c r="C107" i="12"/>
  <c r="C108" i="12"/>
  <c r="C109" i="12"/>
  <c r="G109" i="12"/>
  <c r="G110" i="12"/>
  <c r="G111" i="12"/>
  <c r="G112" i="12"/>
  <c r="E114" i="12"/>
  <c r="E115" i="12"/>
  <c r="E116" i="12"/>
  <c r="E117" i="12"/>
  <c r="D107" i="12"/>
  <c r="E108" i="12"/>
  <c r="C111" i="12"/>
  <c r="D112" i="12"/>
  <c r="E113" i="12"/>
  <c r="G114" i="12"/>
  <c r="C116" i="12"/>
  <c r="D117" i="12"/>
  <c r="M5" i="10"/>
  <c r="N4" i="10" s="1"/>
  <c r="R74" i="10" s="1"/>
  <c r="C117" i="12"/>
  <c r="G115" i="12"/>
  <c r="D114" i="12"/>
  <c r="D113" i="12"/>
  <c r="C112" i="12"/>
  <c r="E110" i="12"/>
  <c r="E109" i="12"/>
  <c r="D108" i="12"/>
  <c r="G106" i="12"/>
  <c r="E1105" i="13"/>
  <c r="C1104" i="13"/>
  <c r="G1102" i="13"/>
  <c r="G1101" i="13"/>
  <c r="D1100" i="13"/>
  <c r="C1099" i="13"/>
  <c r="C1098" i="13"/>
  <c r="E1096" i="13"/>
  <c r="D1095" i="13"/>
  <c r="D1094" i="13"/>
  <c r="D1092" i="13"/>
  <c r="F1092" i="13" s="1"/>
  <c r="E1090" i="13"/>
  <c r="E1088" i="13"/>
  <c r="G1084" i="13"/>
  <c r="G1082" i="13"/>
  <c r="C1081" i="13"/>
  <c r="C1079" i="13"/>
  <c r="D1077" i="13"/>
  <c r="D1075" i="13"/>
  <c r="D1073" i="13"/>
  <c r="C1068" i="13"/>
  <c r="G1065" i="13"/>
  <c r="C1063" i="13"/>
  <c r="E1060" i="13"/>
  <c r="D1058" i="13"/>
  <c r="E1055" i="13"/>
  <c r="C1053" i="13"/>
  <c r="C1048" i="13"/>
  <c r="E1045" i="13"/>
  <c r="C1043" i="13"/>
  <c r="E1040" i="13"/>
  <c r="C1038" i="13"/>
  <c r="E1035" i="13"/>
  <c r="C1033" i="13"/>
  <c r="E1030" i="13"/>
  <c r="C1028" i="13"/>
  <c r="E1025" i="13"/>
  <c r="G1022" i="13"/>
  <c r="E1020" i="13"/>
  <c r="C1018" i="13"/>
  <c r="D1015" i="13"/>
  <c r="C1013" i="13"/>
  <c r="E1010" i="13"/>
  <c r="G1007" i="13"/>
  <c r="E1005" i="13"/>
  <c r="G1002" i="13"/>
  <c r="D1000" i="13"/>
  <c r="C998" i="13"/>
  <c r="G995" i="13"/>
  <c r="G117" i="12"/>
  <c r="G116" i="12"/>
  <c r="D115" i="12"/>
  <c r="C114" i="12"/>
  <c r="C113" i="12"/>
  <c r="E111" i="12"/>
  <c r="D110" i="12"/>
  <c r="D109" i="12"/>
  <c r="G107" i="12"/>
  <c r="E106" i="12"/>
  <c r="N38" i="10" a="1"/>
  <c r="N38" i="10" s="1"/>
  <c r="D116" i="12"/>
  <c r="G113" i="12"/>
  <c r="E112" i="12"/>
  <c r="D111" i="12"/>
  <c r="C110" i="12"/>
  <c r="G108" i="12"/>
  <c r="E107" i="12"/>
  <c r="D106" i="12"/>
  <c r="G716" i="13"/>
  <c r="D778" i="13"/>
  <c r="D779" i="13"/>
  <c r="D780" i="13"/>
  <c r="D781" i="13"/>
  <c r="D782" i="13"/>
  <c r="D783" i="13"/>
  <c r="C784" i="13"/>
  <c r="C785" i="13"/>
  <c r="C786" i="13"/>
  <c r="C787" i="13"/>
  <c r="G787" i="13"/>
  <c r="E789" i="13"/>
  <c r="E790" i="13"/>
  <c r="E791" i="13"/>
  <c r="D792" i="13"/>
  <c r="C793" i="13"/>
  <c r="C794" i="13"/>
  <c r="C795" i="13"/>
  <c r="G795" i="13"/>
  <c r="E797" i="13"/>
  <c r="E798" i="13"/>
  <c r="E799" i="13"/>
  <c r="D800" i="13"/>
  <c r="C801" i="13"/>
  <c r="C802" i="13"/>
  <c r="C803" i="13"/>
  <c r="G803" i="13"/>
  <c r="E805" i="13"/>
  <c r="E806" i="13"/>
  <c r="D807" i="13"/>
  <c r="C808" i="13"/>
  <c r="C809" i="13"/>
  <c r="C810" i="13"/>
  <c r="G810" i="13"/>
  <c r="E812" i="13"/>
  <c r="E813" i="13"/>
  <c r="E814" i="13"/>
  <c r="D815" i="13"/>
  <c r="C816" i="13"/>
  <c r="C817" i="13"/>
  <c r="C818" i="13"/>
  <c r="G818" i="13"/>
  <c r="E820" i="13"/>
  <c r="E821" i="13"/>
  <c r="E822" i="13"/>
  <c r="D823" i="13"/>
  <c r="C824" i="13"/>
  <c r="C825" i="13"/>
  <c r="C826" i="13"/>
  <c r="G826" i="13"/>
  <c r="E828" i="13"/>
  <c r="E829" i="13"/>
  <c r="E830" i="13"/>
  <c r="D831" i="13"/>
  <c r="E778" i="13"/>
  <c r="G778" i="13"/>
  <c r="C778" i="13"/>
  <c r="C779" i="13"/>
  <c r="C780" i="13"/>
  <c r="F780" i="13" s="1"/>
  <c r="C781" i="13"/>
  <c r="C782" i="13"/>
  <c r="C783" i="13"/>
  <c r="G783" i="13"/>
  <c r="G784" i="13"/>
  <c r="G785" i="13"/>
  <c r="G786" i="13"/>
  <c r="E788" i="13"/>
  <c r="D789" i="13"/>
  <c r="D790" i="13"/>
  <c r="D791" i="13"/>
  <c r="C792" i="13"/>
  <c r="G792" i="13"/>
  <c r="G793" i="13"/>
  <c r="G794" i="13"/>
  <c r="E796" i="13"/>
  <c r="D797" i="13"/>
  <c r="D798" i="13"/>
  <c r="D799" i="13"/>
  <c r="C800" i="13"/>
  <c r="G800" i="13"/>
  <c r="G801" i="13"/>
  <c r="G802" i="13"/>
  <c r="E804" i="13"/>
  <c r="D805" i="13"/>
  <c r="D806" i="13"/>
  <c r="C807" i="13"/>
  <c r="G807" i="13"/>
  <c r="G808" i="13"/>
  <c r="G809" i="13"/>
  <c r="E811" i="13"/>
  <c r="D812" i="13"/>
  <c r="D813" i="13"/>
  <c r="D814" i="13"/>
  <c r="C815" i="13"/>
  <c r="G815" i="13"/>
  <c r="G816" i="13"/>
  <c r="G817" i="13"/>
  <c r="E819" i="13"/>
  <c r="D820" i="13"/>
  <c r="D821" i="13"/>
  <c r="D822" i="13"/>
  <c r="C823" i="13"/>
  <c r="G823" i="13"/>
  <c r="G824" i="13"/>
  <c r="G825" i="13"/>
  <c r="E827" i="13"/>
  <c r="D828" i="13"/>
  <c r="D829" i="13"/>
  <c r="D830" i="13"/>
  <c r="C831" i="13"/>
  <c r="G831" i="13"/>
  <c r="G832" i="13"/>
  <c r="G833" i="13"/>
  <c r="E835" i="13"/>
  <c r="D836" i="13"/>
  <c r="D837" i="13"/>
  <c r="D838" i="13"/>
  <c r="C839" i="13"/>
  <c r="G839" i="13"/>
  <c r="G840" i="13"/>
  <c r="G841" i="13"/>
  <c r="E843" i="13"/>
  <c r="D844" i="13"/>
  <c r="D845" i="13"/>
  <c r="D846" i="13"/>
  <c r="C847" i="13"/>
  <c r="G847" i="13"/>
  <c r="G848" i="13"/>
  <c r="G849" i="13"/>
  <c r="E851" i="13"/>
  <c r="D852" i="13"/>
  <c r="D853" i="13"/>
  <c r="G779" i="13"/>
  <c r="G781" i="13"/>
  <c r="E785" i="13"/>
  <c r="E787" i="13"/>
  <c r="C789" i="13"/>
  <c r="C791" i="13"/>
  <c r="E794" i="13"/>
  <c r="D796" i="13"/>
  <c r="C798" i="13"/>
  <c r="G799" i="13"/>
  <c r="E801" i="13"/>
  <c r="E803" i="13"/>
  <c r="C805" i="13"/>
  <c r="G806" i="13"/>
  <c r="E808" i="13"/>
  <c r="E810" i="13"/>
  <c r="C812" i="13"/>
  <c r="C814" i="13"/>
  <c r="E817" i="13"/>
  <c r="D819" i="13"/>
  <c r="C821" i="13"/>
  <c r="G822" i="13"/>
  <c r="E824" i="13"/>
  <c r="E826" i="13"/>
  <c r="C828" i="13"/>
  <c r="C830" i="13"/>
  <c r="C833" i="13"/>
  <c r="D834" i="13"/>
  <c r="D835" i="13"/>
  <c r="E836" i="13"/>
  <c r="G837" i="13"/>
  <c r="G838" i="13"/>
  <c r="C840" i="13"/>
  <c r="D841" i="13"/>
  <c r="E842" i="13"/>
  <c r="G844" i="13"/>
  <c r="C846" i="13"/>
  <c r="D847" i="13"/>
  <c r="F847" i="13" s="1"/>
  <c r="D848" i="13"/>
  <c r="E849" i="13"/>
  <c r="G850" i="13"/>
  <c r="G851" i="13"/>
  <c r="C853" i="13"/>
  <c r="D854" i="13"/>
  <c r="C855" i="13"/>
  <c r="G855" i="13"/>
  <c r="G856" i="13"/>
  <c r="G857" i="13"/>
  <c r="E859" i="13"/>
  <c r="D860" i="13"/>
  <c r="D861" i="13"/>
  <c r="D862" i="13"/>
  <c r="C863" i="13"/>
  <c r="G863" i="13"/>
  <c r="G864" i="13"/>
  <c r="G865" i="13"/>
  <c r="E867" i="13"/>
  <c r="D868" i="13"/>
  <c r="D869" i="13"/>
  <c r="D870" i="13"/>
  <c r="C871" i="13"/>
  <c r="G871" i="13"/>
  <c r="G872" i="13"/>
  <c r="G873" i="13"/>
  <c r="E875" i="13"/>
  <c r="D876" i="13"/>
  <c r="D877" i="13"/>
  <c r="D878" i="13"/>
  <c r="C879" i="13"/>
  <c r="G879" i="13"/>
  <c r="G880" i="13"/>
  <c r="G881" i="13"/>
  <c r="E883" i="13"/>
  <c r="D884" i="13"/>
  <c r="D885" i="13"/>
  <c r="D886" i="13"/>
  <c r="E780" i="13"/>
  <c r="E782" i="13"/>
  <c r="D784" i="13"/>
  <c r="D786" i="13"/>
  <c r="C788" i="13"/>
  <c r="G789" i="13"/>
  <c r="D793" i="13"/>
  <c r="D795" i="13"/>
  <c r="G796" i="13"/>
  <c r="G798" i="13"/>
  <c r="E800" i="13"/>
  <c r="D802" i="13"/>
  <c r="C804" i="13"/>
  <c r="G805" i="13"/>
  <c r="E807" i="13"/>
  <c r="D809" i="13"/>
  <c r="F809" i="13" s="1"/>
  <c r="C811" i="13"/>
  <c r="G812" i="13"/>
  <c r="D816" i="13"/>
  <c r="F816" i="13" s="1"/>
  <c r="D818" i="13"/>
  <c r="G819" i="13"/>
  <c r="G821" i="13"/>
  <c r="E823" i="13"/>
  <c r="D825" i="13"/>
  <c r="F825" i="13" s="1"/>
  <c r="C827" i="13"/>
  <c r="G828" i="13"/>
  <c r="C832" i="13"/>
  <c r="D833" i="13"/>
  <c r="E834" i="13"/>
  <c r="G836" i="13"/>
  <c r="C838" i="13"/>
  <c r="D839" i="13"/>
  <c r="D840" i="13"/>
  <c r="F840" i="13" s="1"/>
  <c r="E841" i="13"/>
  <c r="G842" i="13"/>
  <c r="G843" i="13"/>
  <c r="C845" i="13"/>
  <c r="E846" i="13"/>
  <c r="E847" i="13"/>
  <c r="G780" i="13"/>
  <c r="G782" i="13"/>
  <c r="E784" i="13"/>
  <c r="E786" i="13"/>
  <c r="D788" i="13"/>
  <c r="C790" i="13"/>
  <c r="G791" i="13"/>
  <c r="E793" i="13"/>
  <c r="E795" i="13"/>
  <c r="C797" i="13"/>
  <c r="C799" i="13"/>
  <c r="E802" i="13"/>
  <c r="D804" i="13"/>
  <c r="C806" i="13"/>
  <c r="E809" i="13"/>
  <c r="D811" i="13"/>
  <c r="C813" i="13"/>
  <c r="G814" i="13"/>
  <c r="E816" i="13"/>
  <c r="E818" i="13"/>
  <c r="C820" i="13"/>
  <c r="C822" i="13"/>
  <c r="E825" i="13"/>
  <c r="D827" i="13"/>
  <c r="C829" i="13"/>
  <c r="G830" i="13"/>
  <c r="D832" i="13"/>
  <c r="E833" i="13"/>
  <c r="G834" i="13"/>
  <c r="G835" i="13"/>
  <c r="C837" i="13"/>
  <c r="E838" i="13"/>
  <c r="E839" i="13"/>
  <c r="E840" i="13"/>
  <c r="C842" i="13"/>
  <c r="C843" i="13"/>
  <c r="C844" i="13"/>
  <c r="E845" i="13"/>
  <c r="E779" i="13"/>
  <c r="E781" i="13"/>
  <c r="E783" i="13"/>
  <c r="D785" i="13"/>
  <c r="D787" i="13"/>
  <c r="F787" i="13" s="1"/>
  <c r="G788" i="13"/>
  <c r="G790" i="13"/>
  <c r="E792" i="13"/>
  <c r="D794" i="13"/>
  <c r="C796" i="13"/>
  <c r="G797" i="13"/>
  <c r="D801" i="13"/>
  <c r="D803" i="13"/>
  <c r="F803" i="13" s="1"/>
  <c r="G804" i="13"/>
  <c r="D808" i="13"/>
  <c r="D810" i="13"/>
  <c r="F810" i="13" s="1"/>
  <c r="G811" i="13"/>
  <c r="G813" i="13"/>
  <c r="E815" i="13"/>
  <c r="D817" i="13"/>
  <c r="C819" i="13"/>
  <c r="G820" i="13"/>
  <c r="D824" i="13"/>
  <c r="D826" i="13"/>
  <c r="F826" i="13" s="1"/>
  <c r="G827" i="13"/>
  <c r="G829" i="13"/>
  <c r="E831" i="13"/>
  <c r="E832" i="13"/>
  <c r="C834" i="13"/>
  <c r="C835" i="13"/>
  <c r="C836" i="13"/>
  <c r="E837" i="13"/>
  <c r="C841" i="13"/>
  <c r="D842" i="13"/>
  <c r="D843" i="13"/>
  <c r="E844" i="13"/>
  <c r="G845" i="13"/>
  <c r="G846" i="13"/>
  <c r="C848" i="13"/>
  <c r="D849" i="13"/>
  <c r="E850" i="13"/>
  <c r="G852" i="13"/>
  <c r="C854" i="13"/>
  <c r="G854" i="13"/>
  <c r="E856" i="13"/>
  <c r="E857" i="13"/>
  <c r="E858" i="13"/>
  <c r="D859" i="13"/>
  <c r="C860" i="13"/>
  <c r="C861" i="13"/>
  <c r="C862" i="13"/>
  <c r="G862" i="13"/>
  <c r="E864" i="13"/>
  <c r="E865" i="13"/>
  <c r="E866" i="13"/>
  <c r="D867" i="13"/>
  <c r="C868" i="13"/>
  <c r="C869" i="13"/>
  <c r="C870" i="13"/>
  <c r="G870" i="13"/>
  <c r="E872" i="13"/>
  <c r="E873" i="13"/>
  <c r="E874" i="13"/>
  <c r="D875" i="13"/>
  <c r="C876" i="13"/>
  <c r="C877" i="13"/>
  <c r="C878" i="13"/>
  <c r="G878" i="13"/>
  <c r="E880" i="13"/>
  <c r="E881" i="13"/>
  <c r="E882" i="13"/>
  <c r="D883" i="13"/>
  <c r="C884" i="13"/>
  <c r="C885" i="13"/>
  <c r="C886" i="13"/>
  <c r="G886" i="13"/>
  <c r="E888" i="13"/>
  <c r="E889" i="13"/>
  <c r="E890" i="13"/>
  <c r="D891" i="13"/>
  <c r="C892" i="13"/>
  <c r="C893" i="13"/>
  <c r="C894" i="13"/>
  <c r="G894" i="13"/>
  <c r="E896" i="13"/>
  <c r="E897" i="13"/>
  <c r="E898" i="13"/>
  <c r="D899" i="13"/>
  <c r="C900" i="13"/>
  <c r="C901" i="13"/>
  <c r="C902" i="13"/>
  <c r="G902" i="13"/>
  <c r="E904" i="13"/>
  <c r="E905" i="13"/>
  <c r="E906" i="13"/>
  <c r="D907" i="13"/>
  <c r="C908" i="13"/>
  <c r="C909" i="13"/>
  <c r="C910" i="13"/>
  <c r="G910" i="13"/>
  <c r="E912" i="13"/>
  <c r="E913" i="13"/>
  <c r="E914" i="13"/>
  <c r="D915" i="13"/>
  <c r="C916" i="13"/>
  <c r="C917" i="13"/>
  <c r="C918" i="13"/>
  <c r="G918" i="13"/>
  <c r="C849" i="13"/>
  <c r="D851" i="13"/>
  <c r="G853" i="13"/>
  <c r="E855" i="13"/>
  <c r="D857" i="13"/>
  <c r="C859" i="13"/>
  <c r="G860" i="13"/>
  <c r="D864" i="13"/>
  <c r="D866" i="13"/>
  <c r="G867" i="13"/>
  <c r="G869" i="13"/>
  <c r="E871" i="13"/>
  <c r="D873" i="13"/>
  <c r="C875" i="13"/>
  <c r="G876" i="13"/>
  <c r="D880" i="13"/>
  <c r="D882" i="13"/>
  <c r="G883" i="13"/>
  <c r="G885" i="13"/>
  <c r="D887" i="13"/>
  <c r="D888" i="13"/>
  <c r="G889" i="13"/>
  <c r="G890" i="13"/>
  <c r="G891" i="13"/>
  <c r="D893" i="13"/>
  <c r="E894" i="13"/>
  <c r="E895" i="13"/>
  <c r="G896" i="13"/>
  <c r="C898" i="13"/>
  <c r="C899" i="13"/>
  <c r="D900" i="13"/>
  <c r="E901" i="13"/>
  <c r="G903" i="13"/>
  <c r="C905" i="13"/>
  <c r="D906" i="13"/>
  <c r="E907" i="13"/>
  <c r="E908" i="13"/>
  <c r="G909" i="13"/>
  <c r="C911" i="13"/>
  <c r="C912" i="13"/>
  <c r="D913" i="13"/>
  <c r="G916" i="13"/>
  <c r="D918" i="13"/>
  <c r="F918" i="13" s="1"/>
  <c r="D919" i="13"/>
  <c r="C920" i="13"/>
  <c r="C921" i="13"/>
  <c r="C922" i="13"/>
  <c r="G922" i="13"/>
  <c r="E924" i="13"/>
  <c r="E925" i="13"/>
  <c r="E926" i="13"/>
  <c r="D927" i="13"/>
  <c r="C928" i="13"/>
  <c r="C929" i="13"/>
  <c r="C930" i="13"/>
  <c r="G930" i="13"/>
  <c r="E932" i="13"/>
  <c r="E933" i="13"/>
  <c r="E934" i="13"/>
  <c r="D935" i="13"/>
  <c r="C936" i="13"/>
  <c r="C937" i="13"/>
  <c r="C938" i="13"/>
  <c r="G938" i="13"/>
  <c r="E940" i="13"/>
  <c r="E941" i="13"/>
  <c r="E942" i="13"/>
  <c r="D943" i="13"/>
  <c r="C944" i="13"/>
  <c r="C945" i="13"/>
  <c r="C946" i="13"/>
  <c r="G946" i="13"/>
  <c r="E948" i="13"/>
  <c r="E949" i="13"/>
  <c r="E950" i="13"/>
  <c r="D951" i="13"/>
  <c r="C850" i="13"/>
  <c r="C852" i="13"/>
  <c r="E854" i="13"/>
  <c r="C856" i="13"/>
  <c r="C858" i="13"/>
  <c r="E861" i="13"/>
  <c r="D863" i="13"/>
  <c r="C865" i="13"/>
  <c r="G866" i="13"/>
  <c r="E868" i="13"/>
  <c r="E870" i="13"/>
  <c r="C872" i="13"/>
  <c r="C874" i="13"/>
  <c r="E877" i="13"/>
  <c r="D879" i="13"/>
  <c r="C881" i="13"/>
  <c r="G882" i="13"/>
  <c r="E884" i="13"/>
  <c r="E886" i="13"/>
  <c r="E887" i="13"/>
  <c r="G888" i="13"/>
  <c r="C890" i="13"/>
  <c r="C891" i="13"/>
  <c r="D892" i="13"/>
  <c r="E893" i="13"/>
  <c r="G895" i="13"/>
  <c r="C897" i="13"/>
  <c r="D898" i="13"/>
  <c r="E899" i="13"/>
  <c r="E900" i="13"/>
  <c r="G901" i="13"/>
  <c r="C903" i="13"/>
  <c r="C904" i="13"/>
  <c r="D905" i="13"/>
  <c r="F905" i="13" s="1"/>
  <c r="G908" i="13"/>
  <c r="D910" i="13"/>
  <c r="D911" i="13"/>
  <c r="D912" i="13"/>
  <c r="G913" i="13"/>
  <c r="G914" i="13"/>
  <c r="G915" i="13"/>
  <c r="D917" i="13"/>
  <c r="F917" i="13" s="1"/>
  <c r="E918" i="13"/>
  <c r="E919" i="13"/>
  <c r="D920" i="13"/>
  <c r="F920" i="13" s="1"/>
  <c r="D921" i="13"/>
  <c r="F921" i="13" s="1"/>
  <c r="D922" i="13"/>
  <c r="F922" i="13" s="1"/>
  <c r="C923" i="13"/>
  <c r="G923" i="13"/>
  <c r="G924" i="13"/>
  <c r="G925" i="13"/>
  <c r="E927" i="13"/>
  <c r="D928" i="13"/>
  <c r="F928" i="13" s="1"/>
  <c r="D929" i="13"/>
  <c r="F929" i="13" s="1"/>
  <c r="D930" i="13"/>
  <c r="F930" i="13" s="1"/>
  <c r="C931" i="13"/>
  <c r="G931" i="13"/>
  <c r="G932" i="13"/>
  <c r="G933" i="13"/>
  <c r="E935" i="13"/>
  <c r="D936" i="13"/>
  <c r="F936" i="13" s="1"/>
  <c r="D937" i="13"/>
  <c r="F937" i="13" s="1"/>
  <c r="D938" i="13"/>
  <c r="F938" i="13" s="1"/>
  <c r="C939" i="13"/>
  <c r="G939" i="13"/>
  <c r="G940" i="13"/>
  <c r="G941" i="13"/>
  <c r="E943" i="13"/>
  <c r="D944" i="13"/>
  <c r="F944" i="13" s="1"/>
  <c r="D945" i="13"/>
  <c r="F945" i="13" s="1"/>
  <c r="D946" i="13"/>
  <c r="F946" i="13" s="1"/>
  <c r="C947" i="13"/>
  <c r="G947" i="13"/>
  <c r="G948" i="13"/>
  <c r="G949" i="13"/>
  <c r="E951" i="13"/>
  <c r="D850" i="13"/>
  <c r="F850" i="13" s="1"/>
  <c r="E852" i="13"/>
  <c r="D856" i="13"/>
  <c r="D858" i="13"/>
  <c r="G859" i="13"/>
  <c r="G861" i="13"/>
  <c r="E863" i="13"/>
  <c r="D865" i="13"/>
  <c r="F865" i="13" s="1"/>
  <c r="C867" i="13"/>
  <c r="G868" i="13"/>
  <c r="D872" i="13"/>
  <c r="D874" i="13"/>
  <c r="G875" i="13"/>
  <c r="G877" i="13"/>
  <c r="E879" i="13"/>
  <c r="D881" i="13"/>
  <c r="F881" i="13" s="1"/>
  <c r="C883" i="13"/>
  <c r="G884" i="13"/>
  <c r="G887" i="13"/>
  <c r="C889" i="13"/>
  <c r="D890" i="13"/>
  <c r="E891" i="13"/>
  <c r="E892" i="13"/>
  <c r="G893" i="13"/>
  <c r="C895" i="13"/>
  <c r="C896" i="13"/>
  <c r="D897" i="13"/>
  <c r="F897" i="13" s="1"/>
  <c r="G900" i="13"/>
  <c r="D902" i="13"/>
  <c r="D903" i="13"/>
  <c r="D904" i="13"/>
  <c r="G905" i="13"/>
  <c r="G906" i="13"/>
  <c r="G907" i="13"/>
  <c r="D909" i="13"/>
  <c r="E910" i="13"/>
  <c r="E911" i="13"/>
  <c r="G912" i="13"/>
  <c r="C914" i="13"/>
  <c r="C915" i="13"/>
  <c r="D916" i="13"/>
  <c r="F916" i="13" s="1"/>
  <c r="E917" i="13"/>
  <c r="E920" i="13"/>
  <c r="E921" i="13"/>
  <c r="E922" i="13"/>
  <c r="D923" i="13"/>
  <c r="C924" i="13"/>
  <c r="C925" i="13"/>
  <c r="C926" i="13"/>
  <c r="G926" i="13"/>
  <c r="E928" i="13"/>
  <c r="E929" i="13"/>
  <c r="E930" i="13"/>
  <c r="D931" i="13"/>
  <c r="C932" i="13"/>
  <c r="C933" i="13"/>
  <c r="E848" i="13"/>
  <c r="C851" i="13"/>
  <c r="E853" i="13"/>
  <c r="D855" i="13"/>
  <c r="F855" i="13" s="1"/>
  <c r="C857" i="13"/>
  <c r="G858" i="13"/>
  <c r="E860" i="13"/>
  <c r="E862" i="13"/>
  <c r="C864" i="13"/>
  <c r="C866" i="13"/>
  <c r="E869" i="13"/>
  <c r="D871" i="13"/>
  <c r="F871" i="13" s="1"/>
  <c r="C873" i="13"/>
  <c r="G874" i="13"/>
  <c r="E876" i="13"/>
  <c r="E878" i="13"/>
  <c r="C880" i="13"/>
  <c r="C882" i="13"/>
  <c r="E885" i="13"/>
  <c r="C887" i="13"/>
  <c r="C888" i="13"/>
  <c r="D889" i="13"/>
  <c r="G892" i="13"/>
  <c r="D894" i="13"/>
  <c r="D895" i="13"/>
  <c r="F895" i="13" s="1"/>
  <c r="D896" i="13"/>
  <c r="F896" i="13" s="1"/>
  <c r="G897" i="13"/>
  <c r="G898" i="13"/>
  <c r="G899" i="13"/>
  <c r="D901" i="13"/>
  <c r="F901" i="13" s="1"/>
  <c r="E902" i="13"/>
  <c r="E903" i="13"/>
  <c r="G904" i="13"/>
  <c r="C906" i="13"/>
  <c r="C907" i="13"/>
  <c r="D908" i="13"/>
  <c r="E909" i="13"/>
  <c r="G911" i="13"/>
  <c r="C913" i="13"/>
  <c r="D914" i="13"/>
  <c r="E915" i="13"/>
  <c r="E916" i="13"/>
  <c r="G917" i="13"/>
  <c r="C919" i="13"/>
  <c r="G919" i="13"/>
  <c r="G920" i="13"/>
  <c r="G921" i="13"/>
  <c r="E923" i="13"/>
  <c r="D924" i="13"/>
  <c r="D925" i="13"/>
  <c r="D926" i="13"/>
  <c r="C927" i="13"/>
  <c r="G927" i="13"/>
  <c r="G928" i="13"/>
  <c r="G929" i="13"/>
  <c r="E931" i="13"/>
  <c r="D932" i="13"/>
  <c r="C934" i="13"/>
  <c r="E937" i="13"/>
  <c r="D939" i="13"/>
  <c r="F939" i="13" s="1"/>
  <c r="C941" i="13"/>
  <c r="G942" i="13"/>
  <c r="E944" i="13"/>
  <c r="E946" i="13"/>
  <c r="C948" i="13"/>
  <c r="C950" i="13"/>
  <c r="E952" i="13"/>
  <c r="E953" i="13"/>
  <c r="E954" i="13"/>
  <c r="D955" i="13"/>
  <c r="C956" i="13"/>
  <c r="C957" i="13"/>
  <c r="C958" i="13"/>
  <c r="G958" i="13"/>
  <c r="E960" i="13"/>
  <c r="E961" i="13"/>
  <c r="E962" i="13"/>
  <c r="D963" i="13"/>
  <c r="C964" i="13"/>
  <c r="C965" i="13"/>
  <c r="C966" i="13"/>
  <c r="G966" i="13"/>
  <c r="E968" i="13"/>
  <c r="E969" i="13"/>
  <c r="E970" i="13"/>
  <c r="D971" i="13"/>
  <c r="C972" i="13"/>
  <c r="C973" i="13"/>
  <c r="C974" i="13"/>
  <c r="G974" i="13"/>
  <c r="E976" i="13"/>
  <c r="E977" i="13"/>
  <c r="E978" i="13"/>
  <c r="D979" i="13"/>
  <c r="C980" i="13"/>
  <c r="C981" i="13"/>
  <c r="C982" i="13"/>
  <c r="G982" i="13"/>
  <c r="E984" i="13"/>
  <c r="E985" i="13"/>
  <c r="E986" i="13"/>
  <c r="D987" i="13"/>
  <c r="C988" i="13"/>
  <c r="C989" i="13"/>
  <c r="C990" i="13"/>
  <c r="G990" i="13"/>
  <c r="E992" i="13"/>
  <c r="E993" i="13"/>
  <c r="E994" i="13"/>
  <c r="D934" i="13"/>
  <c r="F934" i="13" s="1"/>
  <c r="G935" i="13"/>
  <c r="G937" i="13"/>
  <c r="E939" i="13"/>
  <c r="D941" i="13"/>
  <c r="C943" i="13"/>
  <c r="G944" i="13"/>
  <c r="D948" i="13"/>
  <c r="F948" i="13" s="1"/>
  <c r="D950" i="13"/>
  <c r="F950" i="13" s="1"/>
  <c r="G951" i="13"/>
  <c r="G952" i="13"/>
  <c r="G953" i="13"/>
  <c r="E955" i="13"/>
  <c r="D956" i="13"/>
  <c r="F956" i="13" s="1"/>
  <c r="D957" i="13"/>
  <c r="F957" i="13" s="1"/>
  <c r="D958" i="13"/>
  <c r="F958" i="13" s="1"/>
  <c r="C959" i="13"/>
  <c r="G959" i="13"/>
  <c r="G960" i="13"/>
  <c r="G961" i="13"/>
  <c r="E963" i="13"/>
  <c r="D964" i="13"/>
  <c r="F964" i="13" s="1"/>
  <c r="D965" i="13"/>
  <c r="F965" i="13" s="1"/>
  <c r="D966" i="13"/>
  <c r="F966" i="13" s="1"/>
  <c r="C967" i="13"/>
  <c r="G967" i="13"/>
  <c r="G968" i="13"/>
  <c r="G969" i="13"/>
  <c r="E971" i="13"/>
  <c r="D972" i="13"/>
  <c r="D973" i="13"/>
  <c r="F973" i="13" s="1"/>
  <c r="D974" i="13"/>
  <c r="F974" i="13" s="1"/>
  <c r="C975" i="13"/>
  <c r="G975" i="13"/>
  <c r="G976" i="13"/>
  <c r="G977" i="13"/>
  <c r="E979" i="13"/>
  <c r="D980" i="13"/>
  <c r="F980" i="13" s="1"/>
  <c r="D981" i="13"/>
  <c r="F981" i="13" s="1"/>
  <c r="D982" i="13"/>
  <c r="F982" i="13" s="1"/>
  <c r="C983" i="13"/>
  <c r="G983" i="13"/>
  <c r="G984" i="13"/>
  <c r="G985" i="13"/>
  <c r="E987" i="13"/>
  <c r="D988" i="13"/>
  <c r="F988" i="13" s="1"/>
  <c r="D989" i="13"/>
  <c r="F989" i="13" s="1"/>
  <c r="D990" i="13"/>
  <c r="F990" i="13" s="1"/>
  <c r="C991" i="13"/>
  <c r="G991" i="13"/>
  <c r="G992" i="13"/>
  <c r="G993" i="13"/>
  <c r="D93" i="12"/>
  <c r="D94" i="12"/>
  <c r="D95" i="12"/>
  <c r="D96" i="12"/>
  <c r="D97" i="12"/>
  <c r="D98" i="12"/>
  <c r="D99" i="12"/>
  <c r="C100" i="12"/>
  <c r="C101" i="12"/>
  <c r="C102" i="12"/>
  <c r="C103" i="12"/>
  <c r="G103" i="12"/>
  <c r="G104" i="12"/>
  <c r="G105" i="12"/>
  <c r="E105" i="12"/>
  <c r="E104" i="12"/>
  <c r="G102" i="12"/>
  <c r="G101" i="12"/>
  <c r="G100" i="12"/>
  <c r="G99" i="12"/>
  <c r="C99" i="12"/>
  <c r="C98" i="12"/>
  <c r="F98" i="12" s="1"/>
  <c r="C97" i="12"/>
  <c r="C96" i="12"/>
  <c r="C95" i="12"/>
  <c r="C94" i="12"/>
  <c r="C93" i="12"/>
  <c r="D994" i="13"/>
  <c r="D993" i="13"/>
  <c r="D992" i="13"/>
  <c r="E991" i="13"/>
  <c r="G989" i="13"/>
  <c r="G988" i="13"/>
  <c r="G987" i="13"/>
  <c r="C987" i="13"/>
  <c r="D986" i="13"/>
  <c r="D985" i="13"/>
  <c r="D984" i="13"/>
  <c r="E983" i="13"/>
  <c r="G981" i="13"/>
  <c r="G980" i="13"/>
  <c r="G979" i="13"/>
  <c r="C979" i="13"/>
  <c r="D978" i="13"/>
  <c r="D977" i="13"/>
  <c r="D976" i="13"/>
  <c r="E975" i="13"/>
  <c r="G973" i="13"/>
  <c r="G972" i="13"/>
  <c r="G971" i="13"/>
  <c r="C971" i="13"/>
  <c r="D970" i="13"/>
  <c r="D969" i="13"/>
  <c r="D968" i="13"/>
  <c r="E967" i="13"/>
  <c r="G965" i="13"/>
  <c r="G964" i="13"/>
  <c r="G963" i="13"/>
  <c r="C963" i="13"/>
  <c r="D962" i="13"/>
  <c r="D961" i="13"/>
  <c r="D960" i="13"/>
  <c r="E959" i="13"/>
  <c r="G957" i="13"/>
  <c r="G956" i="13"/>
  <c r="G955" i="13"/>
  <c r="C955" i="13"/>
  <c r="D954" i="13"/>
  <c r="D953" i="13"/>
  <c r="D952" i="13"/>
  <c r="C951" i="13"/>
  <c r="D949" i="13"/>
  <c r="E947" i="13"/>
  <c r="G945" i="13"/>
  <c r="G943" i="13"/>
  <c r="D942" i="13"/>
  <c r="D940" i="13"/>
  <c r="G936" i="13"/>
  <c r="C935" i="13"/>
  <c r="D933" i="13"/>
  <c r="D105" i="12"/>
  <c r="D104" i="12"/>
  <c r="E103" i="12"/>
  <c r="E102" i="12"/>
  <c r="E101" i="12"/>
  <c r="E100" i="12"/>
  <c r="G98" i="12"/>
  <c r="G97" i="12"/>
  <c r="G96" i="12"/>
  <c r="G95" i="12"/>
  <c r="G94" i="12"/>
  <c r="G93" i="12"/>
  <c r="G994" i="13"/>
  <c r="C994" i="13"/>
  <c r="C993" i="13"/>
  <c r="C992" i="13"/>
  <c r="D991" i="13"/>
  <c r="F991" i="13" s="1"/>
  <c r="E990" i="13"/>
  <c r="E989" i="13"/>
  <c r="E988" i="13"/>
  <c r="G986" i="13"/>
  <c r="C986" i="13"/>
  <c r="C985" i="13"/>
  <c r="C984" i="13"/>
  <c r="D983" i="13"/>
  <c r="F983" i="13" s="1"/>
  <c r="E982" i="13"/>
  <c r="E981" i="13"/>
  <c r="E980" i="13"/>
  <c r="G978" i="13"/>
  <c r="C978" i="13"/>
  <c r="C977" i="13"/>
  <c r="C976" i="13"/>
  <c r="D975" i="13"/>
  <c r="F975" i="13" s="1"/>
  <c r="E974" i="13"/>
  <c r="E973" i="13"/>
  <c r="E972" i="13"/>
  <c r="G970" i="13"/>
  <c r="C970" i="13"/>
  <c r="C969" i="13"/>
  <c r="C968" i="13"/>
  <c r="D967" i="13"/>
  <c r="F967" i="13" s="1"/>
  <c r="E966" i="13"/>
  <c r="E965" i="13"/>
  <c r="E964" i="13"/>
  <c r="G962" i="13"/>
  <c r="C962" i="13"/>
  <c r="C961" i="13"/>
  <c r="C960" i="13"/>
  <c r="D959" i="13"/>
  <c r="F959" i="13" s="1"/>
  <c r="E958" i="13"/>
  <c r="E957" i="13"/>
  <c r="E956" i="13"/>
  <c r="G954" i="13"/>
  <c r="C954" i="13"/>
  <c r="C953" i="13"/>
  <c r="C952" i="13"/>
  <c r="G950" i="13"/>
  <c r="C949" i="13"/>
  <c r="D947" i="13"/>
  <c r="F947" i="13" s="1"/>
  <c r="E945" i="13"/>
  <c r="C942" i="13"/>
  <c r="C940" i="13"/>
  <c r="E938" i="13"/>
  <c r="E936" i="13"/>
  <c r="G934" i="13"/>
  <c r="C105" i="12"/>
  <c r="C104" i="12"/>
  <c r="D103" i="12"/>
  <c r="D102" i="12"/>
  <c r="D101" i="12"/>
  <c r="D100" i="12"/>
  <c r="E99" i="12"/>
  <c r="E98" i="12"/>
  <c r="E97" i="12"/>
  <c r="E96" i="12"/>
  <c r="E95" i="12"/>
  <c r="E94" i="12"/>
  <c r="E93" i="12"/>
  <c r="C87" i="12"/>
  <c r="C24" i="12"/>
  <c r="E25" i="12"/>
  <c r="J37" i="10" a="1"/>
  <c r="J37" i="10" s="1"/>
  <c r="M1044" i="8"/>
  <c r="M1045" i="8" s="1"/>
  <c r="M1046" i="8" s="1"/>
  <c r="M1047" i="8" s="1"/>
  <c r="M1048" i="8" s="1"/>
  <c r="M1049" i="8" s="1"/>
  <c r="M1050" i="8" s="1"/>
  <c r="M1051" i="8" s="1"/>
  <c r="M1052" i="8" s="1"/>
  <c r="M1053" i="8" s="1"/>
  <c r="M1054" i="8" s="1"/>
  <c r="M1055" i="8" s="1"/>
  <c r="M1056" i="8" s="1"/>
  <c r="M1057" i="8" s="1"/>
  <c r="M1058" i="8" s="1"/>
  <c r="M1059" i="8" s="1"/>
  <c r="M1060" i="8" s="1"/>
  <c r="M1061" i="8" s="1"/>
  <c r="M1062" i="8" s="1"/>
  <c r="M1063" i="8" s="1"/>
  <c r="M1064" i="8" s="1"/>
  <c r="M1065" i="8" s="1"/>
  <c r="M1066" i="8" s="1"/>
  <c r="M1067" i="8" s="1"/>
  <c r="M1068" i="8" s="1"/>
  <c r="M1069" i="8" s="1"/>
  <c r="M1070" i="8" s="1"/>
  <c r="M1071" i="8" s="1"/>
  <c r="M1072" i="8" s="1"/>
  <c r="M1073" i="8" s="1"/>
  <c r="M1074" i="8" s="1"/>
  <c r="M1075" i="8" s="1"/>
  <c r="M1076" i="8" s="1"/>
  <c r="M1077" i="8" s="1"/>
  <c r="M1078" i="8" s="1"/>
  <c r="M1079" i="8" s="1"/>
  <c r="M1080" i="8" s="1"/>
  <c r="M1081" i="8" s="1"/>
  <c r="M1082" i="8" s="1"/>
  <c r="M1083" i="8" s="1"/>
  <c r="M1084" i="8" s="1"/>
  <c r="M1085" i="8" s="1"/>
  <c r="M1086" i="8" s="1"/>
  <c r="M1087" i="8" s="1"/>
  <c r="M1088" i="8" s="1"/>
  <c r="M1089" i="8" s="1"/>
  <c r="M1090" i="8" s="1"/>
  <c r="M1091" i="8" s="1"/>
  <c r="M1092" i="8" s="1"/>
  <c r="M1093" i="8" s="1"/>
  <c r="M1094" i="8" s="1"/>
  <c r="M1095" i="8" s="1"/>
  <c r="M1096" i="8" s="1"/>
  <c r="M1097" i="8" s="1"/>
  <c r="M1098" i="8" s="1"/>
  <c r="M1099" i="8" s="1"/>
  <c r="M1100" i="8" s="1"/>
  <c r="M1101" i="8" s="1"/>
  <c r="M1102" i="8" s="1"/>
  <c r="M1103" i="8" s="1"/>
  <c r="M1104" i="8" s="1"/>
  <c r="M1105" i="8" s="1"/>
  <c r="M1106" i="8" s="1"/>
  <c r="M1107" i="8" s="1"/>
  <c r="M1108" i="8" s="1"/>
  <c r="M1109" i="8" s="1"/>
  <c r="M1110" i="8" s="1"/>
  <c r="M1111" i="8" s="1"/>
  <c r="M1112" i="8" s="1"/>
  <c r="M1113" i="8" s="1"/>
  <c r="M1114" i="8" s="1"/>
  <c r="M1115" i="8" s="1"/>
  <c r="M1116" i="8" s="1"/>
  <c r="M1117" i="8" s="1"/>
  <c r="M1118" i="8" s="1"/>
  <c r="M1119" i="8" s="1"/>
  <c r="M1120" i="8" s="1"/>
  <c r="M1121" i="8" s="1"/>
  <c r="M1122" i="8" s="1"/>
  <c r="M1123" i="8" s="1"/>
  <c r="M1124" i="8" s="1"/>
  <c r="M1125" i="8" s="1"/>
  <c r="M1126" i="8" s="1"/>
  <c r="M1127" i="8" s="1"/>
  <c r="M1128" i="8" s="1"/>
  <c r="M1129" i="8" s="1"/>
  <c r="M1130" i="8" s="1"/>
  <c r="M1131" i="8" s="1"/>
  <c r="M1132" i="8" s="1"/>
  <c r="M1133" i="8" s="1"/>
  <c r="M1134" i="8" s="1"/>
  <c r="M1135" i="8" s="1"/>
  <c r="M1136" i="8" s="1"/>
  <c r="M1137" i="8" s="1"/>
  <c r="M1138" i="8" s="1"/>
  <c r="M1139" i="8" s="1"/>
  <c r="M1140" i="8" s="1"/>
  <c r="M1141" i="8" s="1"/>
  <c r="M1142" i="8" s="1"/>
  <c r="M1143" i="8" s="1"/>
  <c r="M1144" i="8" s="1"/>
  <c r="M1145" i="8" s="1"/>
  <c r="M1146" i="8" s="1"/>
  <c r="M1147" i="8" s="1"/>
  <c r="M1148" i="8" s="1"/>
  <c r="M1149" i="8" s="1"/>
  <c r="M1150" i="8" s="1"/>
  <c r="M1151" i="8" s="1"/>
  <c r="M1152" i="8" s="1"/>
  <c r="M1153" i="8" s="1"/>
  <c r="M1154" i="8" s="1"/>
  <c r="M1155" i="8" s="1"/>
  <c r="M1156" i="8" s="1"/>
  <c r="M1157" i="8" s="1"/>
  <c r="M1158" i="8" s="1"/>
  <c r="M1159" i="8" s="1"/>
  <c r="M1160" i="8" s="1"/>
  <c r="M1161" i="8" s="1"/>
  <c r="M1162" i="8" s="1"/>
  <c r="M1163" i="8" s="1"/>
  <c r="M1164" i="8" s="1"/>
  <c r="M1165" i="8" s="1"/>
  <c r="M1166" i="8" s="1"/>
  <c r="M1167" i="8" s="1"/>
  <c r="M1168" i="8" s="1"/>
  <c r="M1169" i="8" s="1"/>
  <c r="M1170" i="8" s="1"/>
  <c r="M1171" i="8" s="1"/>
  <c r="M1172" i="8" s="1"/>
  <c r="M1173" i="8" s="1"/>
  <c r="M1174" i="8" s="1"/>
  <c r="M1175" i="8" s="1"/>
  <c r="M1176" i="8" s="1"/>
  <c r="M1177" i="8" s="1"/>
  <c r="M1178" i="8" s="1"/>
  <c r="M1179" i="8" s="1"/>
  <c r="M1180" i="8" s="1"/>
  <c r="M1181" i="8" s="1"/>
  <c r="M1182" i="8" s="1"/>
  <c r="M1183" i="8" s="1"/>
  <c r="M1184" i="8" s="1"/>
  <c r="M1185" i="8" s="1"/>
  <c r="M1186" i="8" s="1"/>
  <c r="M1187" i="8" s="1"/>
  <c r="M1188" i="8" s="1"/>
  <c r="M1189" i="8" s="1"/>
  <c r="M1190" i="8" s="1"/>
  <c r="M1191" i="8" s="1"/>
  <c r="M1192" i="8" s="1"/>
  <c r="M1193" i="8" s="1"/>
  <c r="M1194" i="8" s="1"/>
  <c r="M1195" i="8" s="1"/>
  <c r="M1196" i="8" s="1"/>
  <c r="M1197" i="8" s="1"/>
  <c r="M1198" i="8" s="1"/>
  <c r="M1199" i="8" s="1"/>
  <c r="M1200" i="8" s="1"/>
  <c r="M1201" i="8" s="1"/>
  <c r="M1202" i="8" s="1"/>
  <c r="M1203" i="8" s="1"/>
  <c r="M1204" i="8" s="1"/>
  <c r="M1205" i="8" s="1"/>
  <c r="M1206" i="8" s="1"/>
  <c r="M1207" i="8" s="1"/>
  <c r="M1208" i="8" s="1"/>
  <c r="M1209" i="8" s="1"/>
  <c r="M1210" i="8" s="1"/>
  <c r="M1211" i="8" s="1"/>
  <c r="M1212" i="8" s="1"/>
  <c r="M1213" i="8" s="1"/>
  <c r="M1214" i="8" s="1"/>
  <c r="M1215" i="8" s="1"/>
  <c r="M1216" i="8" s="1"/>
  <c r="M1217" i="8" s="1"/>
  <c r="M1218" i="8" s="1"/>
  <c r="F55" i="10"/>
  <c r="F54" i="10"/>
  <c r="O695" i="8"/>
  <c r="O696" i="8" s="1"/>
  <c r="O697" i="8" s="1"/>
  <c r="O698" i="8" s="1"/>
  <c r="O699" i="8" s="1"/>
  <c r="O700" i="8" s="1"/>
  <c r="O701" i="8" s="1"/>
  <c r="O702" i="8" s="1"/>
  <c r="O703" i="8" s="1"/>
  <c r="O704" i="8" s="1"/>
  <c r="O705" i="8" s="1"/>
  <c r="O706" i="8" s="1"/>
  <c r="O707" i="8" s="1"/>
  <c r="O708" i="8" s="1"/>
  <c r="O709" i="8" s="1"/>
  <c r="O710" i="8" s="1"/>
  <c r="O711" i="8" s="1"/>
  <c r="O712" i="8" s="1"/>
  <c r="O713" i="8" s="1"/>
  <c r="O714" i="8" s="1"/>
  <c r="O715" i="8" s="1"/>
  <c r="O716" i="8" s="1"/>
  <c r="O717" i="8" s="1"/>
  <c r="O718" i="8" s="1"/>
  <c r="O719" i="8" s="1"/>
  <c r="O720" i="8" s="1"/>
  <c r="O721" i="8" s="1"/>
  <c r="O722" i="8" s="1"/>
  <c r="O723" i="8" s="1"/>
  <c r="O724" i="8" s="1"/>
  <c r="O725" i="8" s="1"/>
  <c r="O726" i="8" s="1"/>
  <c r="O727" i="8" s="1"/>
  <c r="O728" i="8" s="1"/>
  <c r="O729" i="8" s="1"/>
  <c r="O730" i="8" s="1"/>
  <c r="O731" i="8" s="1"/>
  <c r="O732" i="8" s="1"/>
  <c r="O733" i="8" s="1"/>
  <c r="O734" i="8" s="1"/>
  <c r="O735" i="8" s="1"/>
  <c r="O736" i="8" s="1"/>
  <c r="O737" i="8" s="1"/>
  <c r="O738" i="8" s="1"/>
  <c r="O739" i="8" s="1"/>
  <c r="O740" i="8" s="1"/>
  <c r="O741" i="8" s="1"/>
  <c r="O742" i="8" s="1"/>
  <c r="O743" i="8" s="1"/>
  <c r="O744" i="8" s="1"/>
  <c r="O745" i="8" s="1"/>
  <c r="O746" i="8" s="1"/>
  <c r="O747" i="8" s="1"/>
  <c r="O748" i="8" s="1"/>
  <c r="O749" i="8" s="1"/>
  <c r="O750" i="8" s="1"/>
  <c r="O751" i="8" s="1"/>
  <c r="O752" i="8" s="1"/>
  <c r="O753" i="8" s="1"/>
  <c r="O754" i="8" s="1"/>
  <c r="O755" i="8" s="1"/>
  <c r="O756" i="8" s="1"/>
  <c r="O757" i="8" s="1"/>
  <c r="O758" i="8" s="1"/>
  <c r="O759" i="8" s="1"/>
  <c r="O760" i="8" s="1"/>
  <c r="O761" i="8" s="1"/>
  <c r="O762" i="8" s="1"/>
  <c r="O763" i="8" s="1"/>
  <c r="O764" i="8" s="1"/>
  <c r="O765" i="8" s="1"/>
  <c r="O766" i="8" s="1"/>
  <c r="O767" i="8" s="1"/>
  <c r="O768" i="8" s="1"/>
  <c r="O769" i="8" s="1"/>
  <c r="O770" i="8" s="1"/>
  <c r="O771" i="8" s="1"/>
  <c r="O772" i="8" s="1"/>
  <c r="O773" i="8" s="1"/>
  <c r="O774" i="8" s="1"/>
  <c r="O775" i="8" s="1"/>
  <c r="O776" i="8" s="1"/>
  <c r="O777" i="8" s="1"/>
  <c r="O778" i="8" s="1"/>
  <c r="O779" i="8" s="1"/>
  <c r="O780" i="8" s="1"/>
  <c r="O781" i="8" s="1"/>
  <c r="O782" i="8" s="1"/>
  <c r="O783" i="8" s="1"/>
  <c r="O784" i="8" s="1"/>
  <c r="O785" i="8" s="1"/>
  <c r="O786" i="8" s="1"/>
  <c r="O787" i="8" s="1"/>
  <c r="O788" i="8" s="1"/>
  <c r="O789" i="8" s="1"/>
  <c r="O790" i="8" s="1"/>
  <c r="O791" i="8" s="1"/>
  <c r="N942" i="8"/>
  <c r="N943" i="8" s="1"/>
  <c r="N944" i="8" s="1"/>
  <c r="N945" i="8" s="1"/>
  <c r="N946" i="8" s="1"/>
  <c r="N947" i="8" s="1"/>
  <c r="N948" i="8" s="1"/>
  <c r="N949" i="8" s="1"/>
  <c r="N950" i="8" s="1"/>
  <c r="N951" i="8" s="1"/>
  <c r="N952" i="8" s="1"/>
  <c r="N953" i="8" s="1"/>
  <c r="N954" i="8" s="1"/>
  <c r="N955" i="8" s="1"/>
  <c r="N956" i="8" s="1"/>
  <c r="N957" i="8" s="1"/>
  <c r="N958" i="8" s="1"/>
  <c r="N959" i="8" s="1"/>
  <c r="N960" i="8" s="1"/>
  <c r="N961" i="8" s="1"/>
  <c r="N962" i="8" s="1"/>
  <c r="N963" i="8" s="1"/>
  <c r="N964" i="8" s="1"/>
  <c r="N965" i="8" s="1"/>
  <c r="N966" i="8" s="1"/>
  <c r="N967" i="8" s="1"/>
  <c r="N968" i="8" s="1"/>
  <c r="N969" i="8" s="1"/>
  <c r="N970" i="8" s="1"/>
  <c r="N971" i="8" s="1"/>
  <c r="N972" i="8" s="1"/>
  <c r="N973" i="8" s="1"/>
  <c r="N974" i="8" s="1"/>
  <c r="N975" i="8" s="1"/>
  <c r="N976" i="8" s="1"/>
  <c r="N977" i="8" s="1"/>
  <c r="N978" i="8" s="1"/>
  <c r="N979" i="8" s="1"/>
  <c r="N980" i="8" s="1"/>
  <c r="N981" i="8" s="1"/>
  <c r="N982" i="8" s="1"/>
  <c r="N983" i="8" s="1"/>
  <c r="N984" i="8" s="1"/>
  <c r="N985" i="8" s="1"/>
  <c r="N986" i="8" s="1"/>
  <c r="N987" i="8" s="1"/>
  <c r="N988" i="8" s="1"/>
  <c r="N989" i="8" s="1"/>
  <c r="N990" i="8" s="1"/>
  <c r="N991" i="8" s="1"/>
  <c r="N992" i="8" s="1"/>
  <c r="N993" i="8" s="1"/>
  <c r="N994" i="8" s="1"/>
  <c r="N995" i="8" s="1"/>
  <c r="N996" i="8" s="1"/>
  <c r="N997" i="8" s="1"/>
  <c r="N998" i="8" s="1"/>
  <c r="N999" i="8" s="1"/>
  <c r="N1000" i="8" s="1"/>
  <c r="N1001" i="8" s="1"/>
  <c r="N1002" i="8" s="1"/>
  <c r="N1003" i="8" s="1"/>
  <c r="N1004" i="8" s="1"/>
  <c r="N1005" i="8" s="1"/>
  <c r="N1006" i="8" s="1"/>
  <c r="N1007" i="8" s="1"/>
  <c r="N1008" i="8" s="1"/>
  <c r="N1009" i="8" s="1"/>
  <c r="N1010" i="8" s="1"/>
  <c r="N1011" i="8" s="1"/>
  <c r="N1012" i="8" s="1"/>
  <c r="N1013" i="8" s="1"/>
  <c r="N1014" i="8" s="1"/>
  <c r="N1015" i="8" s="1"/>
  <c r="N1016" i="8" s="1"/>
  <c r="N1017" i="8" s="1"/>
  <c r="N1018" i="8" s="1"/>
  <c r="N1019" i="8" s="1"/>
  <c r="N1020" i="8" s="1"/>
  <c r="N1021" i="8" s="1"/>
  <c r="N1022" i="8" s="1"/>
  <c r="N1023" i="8" s="1"/>
  <c r="N1024" i="8" s="1"/>
  <c r="N1025" i="8" s="1"/>
  <c r="N1026" i="8" s="1"/>
  <c r="N1027" i="8" s="1"/>
  <c r="N1028" i="8" s="1"/>
  <c r="N1029" i="8" s="1"/>
  <c r="N1030" i="8" s="1"/>
  <c r="N1031" i="8" s="1"/>
  <c r="N1032" i="8" s="1"/>
  <c r="N1033" i="8" s="1"/>
  <c r="N1034" i="8" s="1"/>
  <c r="N1035" i="8" s="1"/>
  <c r="N1036" i="8" s="1"/>
  <c r="N1037" i="8" s="1"/>
  <c r="N1038" i="8" s="1"/>
  <c r="N1039" i="8" s="1"/>
  <c r="N1040" i="8" s="1"/>
  <c r="N1041" i="8" s="1"/>
  <c r="N1042" i="8" s="1"/>
  <c r="G55" i="10"/>
  <c r="G54" i="10"/>
  <c r="F53" i="10"/>
  <c r="F16" i="10"/>
  <c r="E10" i="10"/>
  <c r="G10" i="10" s="1"/>
  <c r="E21" i="10"/>
  <c r="G21" i="10" s="1"/>
  <c r="E16" i="10"/>
  <c r="G16" i="10" s="1"/>
  <c r="F10" i="10"/>
  <c r="G92" i="12"/>
  <c r="G777" i="13"/>
  <c r="G776" i="13"/>
  <c r="C776" i="13"/>
  <c r="C775" i="13"/>
  <c r="C774" i="13"/>
  <c r="C773" i="13"/>
  <c r="D772" i="13"/>
  <c r="D771" i="13"/>
  <c r="D770" i="13"/>
  <c r="D769" i="13"/>
  <c r="E768" i="13"/>
  <c r="E767" i="13"/>
  <c r="C766" i="13"/>
  <c r="G764" i="13"/>
  <c r="G763" i="13"/>
  <c r="D762" i="13"/>
  <c r="C761" i="13"/>
  <c r="C760" i="13"/>
  <c r="E758" i="13"/>
  <c r="D757" i="13"/>
  <c r="D756" i="13"/>
  <c r="G754" i="13"/>
  <c r="G752" i="13"/>
  <c r="C751" i="13"/>
  <c r="C746" i="13"/>
  <c r="G743" i="13"/>
  <c r="C741" i="13"/>
  <c r="E738" i="13"/>
  <c r="D736" i="13"/>
  <c r="E733" i="13"/>
  <c r="C731" i="13"/>
  <c r="E724" i="13"/>
  <c r="E719" i="13"/>
  <c r="E92" i="12"/>
  <c r="E777" i="13"/>
  <c r="G775" i="13"/>
  <c r="G774" i="13"/>
  <c r="G773" i="13"/>
  <c r="G772" i="13"/>
  <c r="C772" i="13"/>
  <c r="C771" i="13"/>
  <c r="C770" i="13"/>
  <c r="C769" i="13"/>
  <c r="D768" i="13"/>
  <c r="C767" i="13"/>
  <c r="G765" i="13"/>
  <c r="D763" i="13"/>
  <c r="C762" i="13"/>
  <c r="G760" i="13"/>
  <c r="E759" i="13"/>
  <c r="D758" i="13"/>
  <c r="C757" i="13"/>
  <c r="G755" i="13"/>
  <c r="E754" i="13"/>
  <c r="G750" i="13"/>
  <c r="E748" i="13"/>
  <c r="G745" i="13"/>
  <c r="D743" i="13"/>
  <c r="G740" i="13"/>
  <c r="D738" i="13"/>
  <c r="G735" i="13"/>
  <c r="D733" i="13"/>
  <c r="G730" i="13"/>
  <c r="D728" i="13"/>
  <c r="D723" i="13"/>
  <c r="D718" i="13"/>
  <c r="D92" i="12"/>
  <c r="D777" i="13"/>
  <c r="E776" i="13"/>
  <c r="E775" i="13"/>
  <c r="E774" i="13"/>
  <c r="E773" i="13"/>
  <c r="G771" i="13"/>
  <c r="G770" i="13"/>
  <c r="G769" i="13"/>
  <c r="G768" i="13"/>
  <c r="C768" i="13"/>
  <c r="G766" i="13"/>
  <c r="E765" i="13"/>
  <c r="D764" i="13"/>
  <c r="C763" i="13"/>
  <c r="G761" i="13"/>
  <c r="E760" i="13"/>
  <c r="D759" i="13"/>
  <c r="C758" i="13"/>
  <c r="E755" i="13"/>
  <c r="G753" i="13"/>
  <c r="C752" i="13"/>
  <c r="G749" i="13"/>
  <c r="E747" i="13"/>
  <c r="G744" i="13"/>
  <c r="D742" i="13"/>
  <c r="C740" i="13"/>
  <c r="D737" i="13"/>
  <c r="G734" i="13"/>
  <c r="E732" i="13"/>
  <c r="G729" i="13"/>
  <c r="C727" i="13"/>
  <c r="C722" i="13"/>
  <c r="D697" i="13"/>
  <c r="D698" i="13"/>
  <c r="D699" i="13"/>
  <c r="C700" i="13"/>
  <c r="C701" i="13"/>
  <c r="C702" i="13"/>
  <c r="C703" i="13"/>
  <c r="C704" i="13"/>
  <c r="G704" i="13"/>
  <c r="G705" i="13"/>
  <c r="G706" i="13"/>
  <c r="G707" i="13"/>
  <c r="E709" i="13"/>
  <c r="E710" i="13"/>
  <c r="E711" i="13"/>
  <c r="E712" i="13"/>
  <c r="D713" i="13"/>
  <c r="D714" i="13"/>
  <c r="D715" i="13"/>
  <c r="D716" i="13"/>
  <c r="C717" i="13"/>
  <c r="C718" i="13"/>
  <c r="C719" i="13"/>
  <c r="C720" i="13"/>
  <c r="G720" i="13"/>
  <c r="G721" i="13"/>
  <c r="G722" i="13"/>
  <c r="G723" i="13"/>
  <c r="E725" i="13"/>
  <c r="E726" i="13"/>
  <c r="E727" i="13"/>
  <c r="E728" i="13"/>
  <c r="D729" i="13"/>
  <c r="D730" i="13"/>
  <c r="D731" i="13"/>
  <c r="D732" i="13"/>
  <c r="C733" i="13"/>
  <c r="C734" i="13"/>
  <c r="C735" i="13"/>
  <c r="C736" i="13"/>
  <c r="G736" i="13"/>
  <c r="G737" i="13"/>
  <c r="G738" i="13"/>
  <c r="G739" i="13"/>
  <c r="E741" i="13"/>
  <c r="E742" i="13"/>
  <c r="E743" i="13"/>
  <c r="E744" i="13"/>
  <c r="D745" i="13"/>
  <c r="D746" i="13"/>
  <c r="F746" i="13" s="1"/>
  <c r="D747" i="13"/>
  <c r="D748" i="13"/>
  <c r="C749" i="13"/>
  <c r="C750" i="13"/>
  <c r="G697" i="13"/>
  <c r="C699" i="13"/>
  <c r="D700" i="13"/>
  <c r="E701" i="13"/>
  <c r="G702" i="13"/>
  <c r="D704" i="13"/>
  <c r="F704" i="13" s="1"/>
  <c r="D705" i="13"/>
  <c r="E706" i="13"/>
  <c r="C708" i="13"/>
  <c r="C709" i="13"/>
  <c r="D710" i="13"/>
  <c r="G711" i="13"/>
  <c r="G712" i="13"/>
  <c r="C714" i="13"/>
  <c r="E715" i="13"/>
  <c r="G717" i="13"/>
  <c r="D719" i="13"/>
  <c r="E720" i="13"/>
  <c r="E721" i="13"/>
  <c r="C723" i="13"/>
  <c r="F723" i="13" s="1"/>
  <c r="D724" i="13"/>
  <c r="D725" i="13"/>
  <c r="G726" i="13"/>
  <c r="C728" i="13"/>
  <c r="C729" i="13"/>
  <c r="E730" i="13"/>
  <c r="G731" i="13"/>
  <c r="G732" i="13"/>
  <c r="D734" i="13"/>
  <c r="E735" i="13"/>
  <c r="C738" i="13"/>
  <c r="D739" i="13"/>
  <c r="E740" i="13"/>
  <c r="G741" i="13"/>
  <c r="C743" i="13"/>
  <c r="D744" i="13"/>
  <c r="E745" i="13"/>
  <c r="G746" i="13"/>
  <c r="C748" i="13"/>
  <c r="D749" i="13"/>
  <c r="E750" i="13"/>
  <c r="E751" i="13"/>
  <c r="E752" i="13"/>
  <c r="D753" i="13"/>
  <c r="D754" i="13"/>
  <c r="C698" i="13"/>
  <c r="E699" i="13"/>
  <c r="E700" i="13"/>
  <c r="G701" i="13"/>
  <c r="D703" i="13"/>
  <c r="E704" i="13"/>
  <c r="E705" i="13"/>
  <c r="C707" i="13"/>
  <c r="D708" i="13"/>
  <c r="D709" i="13"/>
  <c r="G710" i="13"/>
  <c r="C712" i="13"/>
  <c r="C713" i="13"/>
  <c r="E714" i="13"/>
  <c r="G715" i="13"/>
  <c r="C697" i="13"/>
  <c r="E698" i="13"/>
  <c r="G700" i="13"/>
  <c r="D702" i="13"/>
  <c r="F702" i="13" s="1"/>
  <c r="E703" i="13"/>
  <c r="C706" i="13"/>
  <c r="D707" i="13"/>
  <c r="E708" i="13"/>
  <c r="G709" i="13"/>
  <c r="C711" i="13"/>
  <c r="D712" i="13"/>
  <c r="E713" i="13"/>
  <c r="G714" i="13"/>
  <c r="C716" i="13"/>
  <c r="D717" i="13"/>
  <c r="F717" i="13" s="1"/>
  <c r="E718" i="13"/>
  <c r="G719" i="13"/>
  <c r="C721" i="13"/>
  <c r="D722" i="13"/>
  <c r="E723" i="13"/>
  <c r="G724" i="13"/>
  <c r="C726" i="13"/>
  <c r="D727" i="13"/>
  <c r="E697" i="13"/>
  <c r="G698" i="13"/>
  <c r="G699" i="13"/>
  <c r="D701" i="13"/>
  <c r="F701" i="13" s="1"/>
  <c r="E702" i="13"/>
  <c r="G703" i="13"/>
  <c r="C705" i="13"/>
  <c r="D706" i="13"/>
  <c r="E707" i="13"/>
  <c r="G708" i="13"/>
  <c r="C710" i="13"/>
  <c r="D711" i="13"/>
  <c r="G713" i="13"/>
  <c r="C715" i="13"/>
  <c r="F715" i="13" s="1"/>
  <c r="E716" i="13"/>
  <c r="E717" i="13"/>
  <c r="G718" i="13"/>
  <c r="D720" i="13"/>
  <c r="D721" i="13"/>
  <c r="F721" i="13" s="1"/>
  <c r="E722" i="13"/>
  <c r="C724" i="13"/>
  <c r="C725" i="13"/>
  <c r="D726" i="13"/>
  <c r="F726" i="13" s="1"/>
  <c r="G727" i="13"/>
  <c r="G728" i="13"/>
  <c r="C730" i="13"/>
  <c r="E731" i="13"/>
  <c r="G733" i="13"/>
  <c r="D735" i="13"/>
  <c r="E736" i="13"/>
  <c r="E737" i="13"/>
  <c r="C739" i="13"/>
  <c r="D740" i="13"/>
  <c r="F740" i="13" s="1"/>
  <c r="D741" i="13"/>
  <c r="G742" i="13"/>
  <c r="C744" i="13"/>
  <c r="C745" i="13"/>
  <c r="E746" i="13"/>
  <c r="G747" i="13"/>
  <c r="G748" i="13"/>
  <c r="D750" i="13"/>
  <c r="F750" i="13" s="1"/>
  <c r="D751" i="13"/>
  <c r="D752" i="13"/>
  <c r="C753" i="13"/>
  <c r="C754" i="13"/>
  <c r="C755" i="13"/>
  <c r="C756" i="13"/>
  <c r="G756" i="13"/>
  <c r="G757" i="13"/>
  <c r="G758" i="13"/>
  <c r="G759" i="13"/>
  <c r="E761" i="13"/>
  <c r="E762" i="13"/>
  <c r="E763" i="13"/>
  <c r="E764" i="13"/>
  <c r="D765" i="13"/>
  <c r="D766" i="13"/>
  <c r="F766" i="13" s="1"/>
  <c r="D767" i="13"/>
  <c r="C92" i="12"/>
  <c r="F92" i="12" s="1"/>
  <c r="C777" i="13"/>
  <c r="D776" i="13"/>
  <c r="D775" i="13"/>
  <c r="D774" i="13"/>
  <c r="D773" i="13"/>
  <c r="E772" i="13"/>
  <c r="E771" i="13"/>
  <c r="E770" i="13"/>
  <c r="E769" i="13"/>
  <c r="G767" i="13"/>
  <c r="E766" i="13"/>
  <c r="C765" i="13"/>
  <c r="C764" i="13"/>
  <c r="G762" i="13"/>
  <c r="D761" i="13"/>
  <c r="D760" i="13"/>
  <c r="C759" i="13"/>
  <c r="E757" i="13"/>
  <c r="E756" i="13"/>
  <c r="D755" i="13"/>
  <c r="E753" i="13"/>
  <c r="G751" i="13"/>
  <c r="E749" i="13"/>
  <c r="C747" i="13"/>
  <c r="C742" i="13"/>
  <c r="E739" i="13"/>
  <c r="C737" i="13"/>
  <c r="E734" i="13"/>
  <c r="C732" i="13"/>
  <c r="E729" i="13"/>
  <c r="G725" i="13"/>
  <c r="O877" i="8"/>
  <c r="O878" i="8" s="1"/>
  <c r="O879" i="8" s="1"/>
  <c r="O880" i="8" s="1"/>
  <c r="O881" i="8" s="1"/>
  <c r="O882" i="8" s="1"/>
  <c r="O883" i="8" s="1"/>
  <c r="O884" i="8" s="1"/>
  <c r="O885" i="8" s="1"/>
  <c r="O886" i="8" s="1"/>
  <c r="O887" i="8" s="1"/>
  <c r="O888" i="8" s="1"/>
  <c r="O889" i="8" s="1"/>
  <c r="O890" i="8" s="1"/>
  <c r="O891" i="8" s="1"/>
  <c r="O892" i="8" s="1"/>
  <c r="O893" i="8" s="1"/>
  <c r="O894" i="8" s="1"/>
  <c r="O895" i="8" s="1"/>
  <c r="O896" i="8" s="1"/>
  <c r="O897" i="8" s="1"/>
  <c r="O898" i="8" s="1"/>
  <c r="O899" i="8" s="1"/>
  <c r="O900" i="8" s="1"/>
  <c r="O901" i="8" s="1"/>
  <c r="O902" i="8" s="1"/>
  <c r="O903" i="8" s="1"/>
  <c r="O904" i="8" s="1"/>
  <c r="O905" i="8" s="1"/>
  <c r="O906" i="8" s="1"/>
  <c r="O907" i="8" s="1"/>
  <c r="O908" i="8" s="1"/>
  <c r="O909" i="8" s="1"/>
  <c r="O910" i="8" s="1"/>
  <c r="O911" i="8" s="1"/>
  <c r="O912" i="8" s="1"/>
  <c r="O913" i="8" s="1"/>
  <c r="O914" i="8" s="1"/>
  <c r="O915" i="8" s="1"/>
  <c r="O916" i="8" s="1"/>
  <c r="O917" i="8" s="1"/>
  <c r="O918" i="8" s="1"/>
  <c r="O919" i="8" s="1"/>
  <c r="O920" i="8" s="1"/>
  <c r="O921" i="8" s="1"/>
  <c r="O922" i="8" s="1"/>
  <c r="O923" i="8" s="1"/>
  <c r="O924" i="8" s="1"/>
  <c r="O925" i="8" s="1"/>
  <c r="O926" i="8" s="1"/>
  <c r="O927" i="8" s="1"/>
  <c r="O928" i="8" s="1"/>
  <c r="O929" i="8" s="1"/>
  <c r="O930" i="8" s="1"/>
  <c r="O931" i="8" s="1"/>
  <c r="O932" i="8" s="1"/>
  <c r="O933" i="8" s="1"/>
  <c r="O934" i="8" s="1"/>
  <c r="O935" i="8" s="1"/>
  <c r="O936" i="8" s="1"/>
  <c r="O937" i="8" s="1"/>
  <c r="O938" i="8" s="1"/>
  <c r="O939" i="8" s="1"/>
  <c r="O940" i="8" s="1"/>
  <c r="G53" i="10"/>
  <c r="L35" i="10" a="1"/>
  <c r="L35" i="10" s="1"/>
  <c r="D90" i="12"/>
  <c r="C91" i="12"/>
  <c r="C90" i="12"/>
  <c r="G91" i="12"/>
  <c r="G90" i="12"/>
  <c r="D91" i="12"/>
  <c r="F91" i="12" s="1"/>
  <c r="E91" i="12"/>
  <c r="E90" i="12"/>
  <c r="E694" i="13"/>
  <c r="E695" i="13"/>
  <c r="E696" i="13"/>
  <c r="G694" i="13"/>
  <c r="G695" i="13"/>
  <c r="G696" i="13"/>
  <c r="C694" i="13"/>
  <c r="C695" i="13"/>
  <c r="C696" i="13"/>
  <c r="D696" i="13"/>
  <c r="D695" i="13"/>
  <c r="D694" i="13"/>
  <c r="G650" i="13"/>
  <c r="G651" i="13"/>
  <c r="G652" i="13"/>
  <c r="E654" i="13"/>
  <c r="E655" i="13"/>
  <c r="E656" i="13"/>
  <c r="D657" i="13"/>
  <c r="D658" i="13"/>
  <c r="D659" i="13"/>
  <c r="D660" i="13"/>
  <c r="C661" i="13"/>
  <c r="C662" i="13"/>
  <c r="C663" i="13"/>
  <c r="C664" i="13"/>
  <c r="G664" i="13"/>
  <c r="G665" i="13"/>
  <c r="G666" i="13"/>
  <c r="G667" i="13"/>
  <c r="E669" i="13"/>
  <c r="E670" i="13"/>
  <c r="E671" i="13"/>
  <c r="E672" i="13"/>
  <c r="D673" i="13"/>
  <c r="D674" i="13"/>
  <c r="D675" i="13"/>
  <c r="D676" i="13"/>
  <c r="C677" i="13"/>
  <c r="C678" i="13"/>
  <c r="C679" i="13"/>
  <c r="C680" i="13"/>
  <c r="G680" i="13"/>
  <c r="G681" i="13"/>
  <c r="G682" i="13"/>
  <c r="G683" i="13"/>
  <c r="E685" i="13"/>
  <c r="E686" i="13"/>
  <c r="E687" i="13"/>
  <c r="E688" i="13"/>
  <c r="D689" i="13"/>
  <c r="D690" i="13"/>
  <c r="D691" i="13"/>
  <c r="D692" i="13"/>
  <c r="C693" i="13"/>
  <c r="G693" i="13"/>
  <c r="G692" i="13"/>
  <c r="C692" i="13"/>
  <c r="C691" i="13"/>
  <c r="C690" i="13"/>
  <c r="C689" i="13"/>
  <c r="D688" i="13"/>
  <c r="D687" i="13"/>
  <c r="D686" i="13"/>
  <c r="D685" i="13"/>
  <c r="E684" i="13"/>
  <c r="E683" i="13"/>
  <c r="E682" i="13"/>
  <c r="E681" i="13"/>
  <c r="G679" i="13"/>
  <c r="G678" i="13"/>
  <c r="G677" i="13"/>
  <c r="G676" i="13"/>
  <c r="C676" i="13"/>
  <c r="C675" i="13"/>
  <c r="C674" i="13"/>
  <c r="C673" i="13"/>
  <c r="D672" i="13"/>
  <c r="D671" i="13"/>
  <c r="D670" i="13"/>
  <c r="D669" i="13"/>
  <c r="E668" i="13"/>
  <c r="E667" i="13"/>
  <c r="E666" i="13"/>
  <c r="E665" i="13"/>
  <c r="G663" i="13"/>
  <c r="G662" i="13"/>
  <c r="G661" i="13"/>
  <c r="G660" i="13"/>
  <c r="C660" i="13"/>
  <c r="C659" i="13"/>
  <c r="C658" i="13"/>
  <c r="C657" i="13"/>
  <c r="D656" i="13"/>
  <c r="D655" i="13"/>
  <c r="D654" i="13"/>
  <c r="E653" i="13"/>
  <c r="E652" i="13"/>
  <c r="E651" i="13"/>
  <c r="E650" i="13"/>
  <c r="E693" i="13"/>
  <c r="G691" i="13"/>
  <c r="G690" i="13"/>
  <c r="G689" i="13"/>
  <c r="G688" i="13"/>
  <c r="C688" i="13"/>
  <c r="C687" i="13"/>
  <c r="F687" i="13" s="1"/>
  <c r="C686" i="13"/>
  <c r="C685" i="13"/>
  <c r="D684" i="13"/>
  <c r="D683" i="13"/>
  <c r="D682" i="13"/>
  <c r="D681" i="13"/>
  <c r="E680" i="13"/>
  <c r="E679" i="13"/>
  <c r="E678" i="13"/>
  <c r="E677" i="13"/>
  <c r="G675" i="13"/>
  <c r="G674" i="13"/>
  <c r="G673" i="13"/>
  <c r="G672" i="13"/>
  <c r="C672" i="13"/>
  <c r="C671" i="13"/>
  <c r="F671" i="13" s="1"/>
  <c r="C670" i="13"/>
  <c r="C669" i="13"/>
  <c r="D668" i="13"/>
  <c r="D667" i="13"/>
  <c r="D666" i="13"/>
  <c r="D665" i="13"/>
  <c r="E664" i="13"/>
  <c r="E663" i="13"/>
  <c r="E662" i="13"/>
  <c r="E661" i="13"/>
  <c r="G659" i="13"/>
  <c r="G658" i="13"/>
  <c r="G657" i="13"/>
  <c r="G656" i="13"/>
  <c r="C656" i="13"/>
  <c r="C655" i="13"/>
  <c r="C654" i="13"/>
  <c r="D653" i="13"/>
  <c r="D652" i="13"/>
  <c r="D651" i="13"/>
  <c r="D650" i="13"/>
  <c r="D693" i="13"/>
  <c r="E692" i="13"/>
  <c r="E691" i="13"/>
  <c r="E690" i="13"/>
  <c r="E689" i="13"/>
  <c r="G687" i="13"/>
  <c r="G686" i="13"/>
  <c r="G685" i="13"/>
  <c r="G684" i="13"/>
  <c r="C684" i="13"/>
  <c r="C683" i="13"/>
  <c r="F683" i="13" s="1"/>
  <c r="C682" i="13"/>
  <c r="C681" i="13"/>
  <c r="D680" i="13"/>
  <c r="F680" i="13" s="1"/>
  <c r="D679" i="13"/>
  <c r="D678" i="13"/>
  <c r="F678" i="13" s="1"/>
  <c r="D677" i="13"/>
  <c r="E676" i="13"/>
  <c r="E675" i="13"/>
  <c r="E674" i="13"/>
  <c r="E673" i="13"/>
  <c r="G671" i="13"/>
  <c r="G670" i="13"/>
  <c r="G669" i="13"/>
  <c r="G668" i="13"/>
  <c r="C668" i="13"/>
  <c r="C667" i="13"/>
  <c r="F667" i="13" s="1"/>
  <c r="C666" i="13"/>
  <c r="C665" i="13"/>
  <c r="D664" i="13"/>
  <c r="F664" i="13" s="1"/>
  <c r="D663" i="13"/>
  <c r="D662" i="13"/>
  <c r="F662" i="13" s="1"/>
  <c r="D661" i="13"/>
  <c r="E660" i="13"/>
  <c r="E659" i="13"/>
  <c r="E658" i="13"/>
  <c r="E657" i="13"/>
  <c r="G655" i="13"/>
  <c r="G654" i="13"/>
  <c r="G653" i="13"/>
  <c r="C653" i="13"/>
  <c r="C652" i="13"/>
  <c r="F652" i="13" s="1"/>
  <c r="C651" i="13"/>
  <c r="C650" i="13"/>
  <c r="G649" i="13"/>
  <c r="C67" i="12"/>
  <c r="N793" i="8"/>
  <c r="N794" i="8" s="1"/>
  <c r="N795" i="8" s="1"/>
  <c r="N796" i="8" s="1"/>
  <c r="N797" i="8" s="1"/>
  <c r="N798" i="8" s="1"/>
  <c r="N799" i="8" s="1"/>
  <c r="N800" i="8" s="1"/>
  <c r="N801" i="8" s="1"/>
  <c r="N802" i="8" s="1"/>
  <c r="N803" i="8" s="1"/>
  <c r="N804" i="8" s="1"/>
  <c r="N805" i="8" s="1"/>
  <c r="N806" i="8" s="1"/>
  <c r="N807" i="8" s="1"/>
  <c r="N808" i="8" s="1"/>
  <c r="N809" i="8" s="1"/>
  <c r="N810" i="8" s="1"/>
  <c r="N811" i="8" s="1"/>
  <c r="N812" i="8" s="1"/>
  <c r="N813" i="8" s="1"/>
  <c r="N814" i="8" s="1"/>
  <c r="N815" i="8" s="1"/>
  <c r="N816" i="8" s="1"/>
  <c r="N817" i="8" s="1"/>
  <c r="N818" i="8" s="1"/>
  <c r="N819" i="8" s="1"/>
  <c r="N820" i="8" s="1"/>
  <c r="N821" i="8" s="1"/>
  <c r="N822" i="8" s="1"/>
  <c r="N823" i="8" s="1"/>
  <c r="N824" i="8" s="1"/>
  <c r="N825" i="8" s="1"/>
  <c r="N826" i="8" s="1"/>
  <c r="N827" i="8" s="1"/>
  <c r="N828" i="8" s="1"/>
  <c r="N829" i="8" s="1"/>
  <c r="N830" i="8" s="1"/>
  <c r="N831" i="8" s="1"/>
  <c r="N832" i="8" s="1"/>
  <c r="N833" i="8" s="1"/>
  <c r="N834" i="8" s="1"/>
  <c r="N835" i="8" s="1"/>
  <c r="N836" i="8" s="1"/>
  <c r="N837" i="8" s="1"/>
  <c r="N838" i="8" s="1"/>
  <c r="N839" i="8" s="1"/>
  <c r="N840" i="8" s="1"/>
  <c r="N841" i="8" s="1"/>
  <c r="N842" i="8" s="1"/>
  <c r="N843" i="8" s="1"/>
  <c r="N844" i="8" s="1"/>
  <c r="N845" i="8" s="1"/>
  <c r="N846" i="8" s="1"/>
  <c r="N847" i="8" s="1"/>
  <c r="N848" i="8" s="1"/>
  <c r="N849" i="8" s="1"/>
  <c r="N850" i="8" s="1"/>
  <c r="N851" i="8" s="1"/>
  <c r="N852" i="8" s="1"/>
  <c r="N853" i="8" s="1"/>
  <c r="N854" i="8" s="1"/>
  <c r="N855" i="8" s="1"/>
  <c r="N856" i="8" s="1"/>
  <c r="N857" i="8" s="1"/>
  <c r="N858" i="8" s="1"/>
  <c r="N859" i="8" s="1"/>
  <c r="N860" i="8" s="1"/>
  <c r="N861" i="8" s="1"/>
  <c r="N862" i="8" s="1"/>
  <c r="N863" i="8" s="1"/>
  <c r="N864" i="8" s="1"/>
  <c r="N865" i="8" s="1"/>
  <c r="N866" i="8" s="1"/>
  <c r="N867" i="8" s="1"/>
  <c r="N868" i="8" s="1"/>
  <c r="N869" i="8" s="1"/>
  <c r="N870" i="8" s="1"/>
  <c r="N871" i="8" s="1"/>
  <c r="N872" i="8" s="1"/>
  <c r="N873" i="8" s="1"/>
  <c r="N874" i="8" s="1"/>
  <c r="N875" i="8" s="1"/>
  <c r="E649" i="13"/>
  <c r="D649" i="13"/>
  <c r="C649" i="13"/>
  <c r="C644" i="13"/>
  <c r="C645" i="13"/>
  <c r="C646" i="13"/>
  <c r="C647" i="13"/>
  <c r="C648" i="13"/>
  <c r="D89" i="12"/>
  <c r="C89" i="12"/>
  <c r="G648" i="13"/>
  <c r="G647" i="13"/>
  <c r="G646" i="13"/>
  <c r="G645" i="13"/>
  <c r="G89" i="12"/>
  <c r="E648" i="13"/>
  <c r="E647" i="13"/>
  <c r="E646" i="13"/>
  <c r="E645" i="13"/>
  <c r="E89" i="12"/>
  <c r="D648" i="13"/>
  <c r="D647" i="13"/>
  <c r="D646" i="13"/>
  <c r="D645" i="13"/>
  <c r="G644" i="13"/>
  <c r="E644" i="13"/>
  <c r="D644" i="13"/>
  <c r="C640" i="13"/>
  <c r="C641" i="13"/>
  <c r="C642" i="13"/>
  <c r="C643" i="13"/>
  <c r="C88" i="12"/>
  <c r="G643" i="13"/>
  <c r="G642" i="13"/>
  <c r="G641" i="13"/>
  <c r="G640" i="13"/>
  <c r="D88" i="12"/>
  <c r="G88" i="12"/>
  <c r="E643" i="13"/>
  <c r="E642" i="13"/>
  <c r="E641" i="13"/>
  <c r="E640" i="13"/>
  <c r="E88" i="12"/>
  <c r="D643" i="13"/>
  <c r="D642" i="13"/>
  <c r="D641" i="13"/>
  <c r="D640" i="13"/>
  <c r="C630" i="13"/>
  <c r="C631" i="13"/>
  <c r="C632" i="13"/>
  <c r="C633" i="13"/>
  <c r="C634" i="13"/>
  <c r="C635" i="13"/>
  <c r="C636" i="13"/>
  <c r="C637" i="13"/>
  <c r="C638" i="13"/>
  <c r="C639" i="13"/>
  <c r="G639" i="13"/>
  <c r="G638" i="13"/>
  <c r="G637" i="13"/>
  <c r="G636" i="13"/>
  <c r="G635" i="13"/>
  <c r="G634" i="13"/>
  <c r="G633" i="13"/>
  <c r="G632" i="13"/>
  <c r="G631" i="13"/>
  <c r="G630" i="13"/>
  <c r="E639" i="13"/>
  <c r="E638" i="13"/>
  <c r="E637" i="13"/>
  <c r="E636" i="13"/>
  <c r="E635" i="13"/>
  <c r="E634" i="13"/>
  <c r="E633" i="13"/>
  <c r="E632" i="13"/>
  <c r="E631" i="13"/>
  <c r="E630" i="13"/>
  <c r="D639" i="13"/>
  <c r="D638" i="13"/>
  <c r="D637" i="13"/>
  <c r="D636" i="13"/>
  <c r="D635" i="13"/>
  <c r="D634" i="13"/>
  <c r="D633" i="13"/>
  <c r="D632" i="13"/>
  <c r="D631" i="13"/>
  <c r="D630" i="13"/>
  <c r="D627" i="13"/>
  <c r="D628" i="13"/>
  <c r="D629" i="13"/>
  <c r="E627" i="13"/>
  <c r="E628" i="13"/>
  <c r="E629" i="13"/>
  <c r="G627" i="13"/>
  <c r="G628" i="13"/>
  <c r="G629" i="13"/>
  <c r="C627" i="13"/>
  <c r="C628" i="13"/>
  <c r="C629" i="13"/>
  <c r="C595" i="13"/>
  <c r="D620" i="13"/>
  <c r="D621" i="13"/>
  <c r="D622" i="13"/>
  <c r="D623" i="13"/>
  <c r="D624" i="13"/>
  <c r="D625" i="13"/>
  <c r="D626" i="13"/>
  <c r="E620" i="13"/>
  <c r="E621" i="13"/>
  <c r="E622" i="13"/>
  <c r="E623" i="13"/>
  <c r="E624" i="13"/>
  <c r="E625" i="13"/>
  <c r="E626" i="13"/>
  <c r="C626" i="13"/>
  <c r="C625" i="13"/>
  <c r="C624" i="13"/>
  <c r="C623" i="13"/>
  <c r="C622" i="13"/>
  <c r="C621" i="13"/>
  <c r="C620" i="13"/>
  <c r="G626" i="13"/>
  <c r="G625" i="13"/>
  <c r="G624" i="13"/>
  <c r="G623" i="13"/>
  <c r="G622" i="13"/>
  <c r="G621" i="13"/>
  <c r="G620" i="13"/>
  <c r="J33" i="10" a="1"/>
  <c r="J33" i="10" s="1"/>
  <c r="E19" i="10"/>
  <c r="G19" i="10" s="1"/>
  <c r="E87" i="12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L33" i="10" a="1"/>
  <c r="L33" i="10" s="1"/>
  <c r="D87" i="12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D591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N15" i="10" a="1"/>
  <c r="N15" i="10" s="1"/>
  <c r="D85" i="12"/>
  <c r="G87" i="12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N28" i="10" a="1"/>
  <c r="N28" i="10" s="1"/>
  <c r="N36" i="10" a="1"/>
  <c r="N36" i="10" s="1"/>
  <c r="N32" i="10" a="1"/>
  <c r="N32" i="10" s="1"/>
  <c r="L32" i="10" a="1"/>
  <c r="L32" i="10" s="1"/>
  <c r="N35" i="10" a="1"/>
  <c r="N35" i="10" s="1"/>
  <c r="N31" i="10" a="1"/>
  <c r="N31" i="10" s="1"/>
  <c r="J32" i="10" a="1"/>
  <c r="J32" i="10" s="1"/>
  <c r="N34" i="10" a="1"/>
  <c r="N34" i="10" s="1"/>
  <c r="N30" i="10" a="1"/>
  <c r="N30" i="10" s="1"/>
  <c r="N37" i="10" a="1"/>
  <c r="N37" i="10" s="1"/>
  <c r="N33" i="10" a="1"/>
  <c r="N33" i="10" s="1"/>
  <c r="N29" i="10" a="1"/>
  <c r="N29" i="10" s="1"/>
  <c r="J36" i="10" a="1"/>
  <c r="J36" i="10" s="1"/>
  <c r="J31" i="10" a="1"/>
  <c r="J31" i="10" s="1"/>
  <c r="J25" i="10" a="1"/>
  <c r="J25" i="10" s="1"/>
  <c r="J21" i="10" a="1"/>
  <c r="J21" i="10" s="1"/>
  <c r="J17" i="10" a="1"/>
  <c r="J17" i="10" s="1"/>
  <c r="K25" i="10" a="1"/>
  <c r="K25" i="10" s="1"/>
  <c r="K21" i="10" a="1"/>
  <c r="K21" i="10" s="1"/>
  <c r="K17" i="10" a="1"/>
  <c r="K17" i="10" s="1"/>
  <c r="L25" i="10" a="1"/>
  <c r="L25" i="10" s="1"/>
  <c r="L21" i="10" a="1"/>
  <c r="L21" i="10" s="1"/>
  <c r="L17" i="10" a="1"/>
  <c r="L17" i="10" s="1"/>
  <c r="L31" i="10" a="1"/>
  <c r="L31" i="10" s="1"/>
  <c r="J30" i="10" a="1"/>
  <c r="J30" i="10" s="1"/>
  <c r="J20" i="10" a="1"/>
  <c r="J20" i="10" s="1"/>
  <c r="K24" i="10" a="1"/>
  <c r="K24" i="10" s="1"/>
  <c r="K20" i="10" a="1"/>
  <c r="K20" i="10" s="1"/>
  <c r="K16" i="10" a="1"/>
  <c r="K16" i="10" s="1"/>
  <c r="L24" i="10" a="1"/>
  <c r="L24" i="10" s="1"/>
  <c r="L20" i="10" a="1"/>
  <c r="L20" i="10" s="1"/>
  <c r="L16" i="10" a="1"/>
  <c r="L16" i="10" s="1"/>
  <c r="L34" i="10" a="1"/>
  <c r="L34" i="10" s="1"/>
  <c r="L30" i="10" a="1"/>
  <c r="L30" i="10" s="1"/>
  <c r="N14" i="10" a="1"/>
  <c r="N14" i="10" s="1"/>
  <c r="N24" i="10" a="1"/>
  <c r="N24" i="10" s="1"/>
  <c r="N22" i="10" a="1"/>
  <c r="N22" i="10" s="1"/>
  <c r="N20" i="10" a="1"/>
  <c r="N20" i="10" s="1"/>
  <c r="N18" i="10" a="1"/>
  <c r="N18" i="10" s="1"/>
  <c r="N16" i="10" a="1"/>
  <c r="N16" i="10" s="1"/>
  <c r="J35" i="10" a="1"/>
  <c r="J35" i="10" s="1"/>
  <c r="J24" i="10" a="1"/>
  <c r="J24" i="10" s="1"/>
  <c r="J16" i="10" a="1"/>
  <c r="J16" i="10" s="1"/>
  <c r="J34" i="10" a="1"/>
  <c r="J34" i="10" s="1"/>
  <c r="J29" i="10" a="1"/>
  <c r="J29" i="10" s="1"/>
  <c r="J23" i="10" a="1"/>
  <c r="J23" i="10" s="1"/>
  <c r="J19" i="10" a="1"/>
  <c r="J19" i="10" s="1"/>
  <c r="J15" i="10" a="1"/>
  <c r="J15" i="10" s="1"/>
  <c r="K23" i="10" a="1"/>
  <c r="K23" i="10" s="1"/>
  <c r="K19" i="10" a="1"/>
  <c r="K19" i="10" s="1"/>
  <c r="K15" i="10" a="1"/>
  <c r="K15" i="10" s="1"/>
  <c r="L23" i="10" a="1"/>
  <c r="L23" i="10" s="1"/>
  <c r="L19" i="10" a="1"/>
  <c r="L19" i="10" s="1"/>
  <c r="L15" i="10" a="1"/>
  <c r="L15" i="10" s="1"/>
  <c r="L37" i="10" a="1"/>
  <c r="L37" i="10" s="1"/>
  <c r="L29" i="10" a="1"/>
  <c r="L29" i="10" s="1"/>
  <c r="J14" i="10" a="1"/>
  <c r="J14" i="10" s="1"/>
  <c r="J22" i="10" a="1"/>
  <c r="J22" i="10" s="1"/>
  <c r="J18" i="10" a="1"/>
  <c r="J18" i="10" s="1"/>
  <c r="K14" i="10" a="1"/>
  <c r="K14" i="10" s="1"/>
  <c r="K22" i="10" a="1"/>
  <c r="K22" i="10" s="1"/>
  <c r="K18" i="10" a="1"/>
  <c r="K18" i="10" s="1"/>
  <c r="L22" i="10" a="1"/>
  <c r="L22" i="10" s="1"/>
  <c r="L18" i="10" a="1"/>
  <c r="L18" i="10" s="1"/>
  <c r="L28" i="10" a="1"/>
  <c r="L28" i="10" s="1"/>
  <c r="L36" i="10" a="1"/>
  <c r="L36" i="10" s="1"/>
  <c r="N25" i="10" a="1"/>
  <c r="N25" i="10" s="1"/>
  <c r="N23" i="10" a="1"/>
  <c r="N23" i="10" s="1"/>
  <c r="N21" i="10" a="1"/>
  <c r="N21" i="10" s="1"/>
  <c r="N19" i="10" a="1"/>
  <c r="N19" i="10" s="1"/>
  <c r="N17" i="10" a="1"/>
  <c r="N17" i="10" s="1"/>
  <c r="G594" i="13"/>
  <c r="C594" i="13"/>
  <c r="C593" i="13"/>
  <c r="C592" i="13"/>
  <c r="C591" i="13"/>
  <c r="G593" i="13"/>
  <c r="G592" i="13"/>
  <c r="G591" i="13"/>
  <c r="E594" i="13"/>
  <c r="E593" i="13"/>
  <c r="E592" i="13"/>
  <c r="E591" i="13"/>
  <c r="D594" i="13"/>
  <c r="D593" i="13"/>
  <c r="D592" i="13"/>
  <c r="D580" i="13"/>
  <c r="D581" i="13"/>
  <c r="D582" i="13"/>
  <c r="C583" i="13"/>
  <c r="C584" i="13"/>
  <c r="C585" i="13"/>
  <c r="G585" i="13"/>
  <c r="E587" i="13"/>
  <c r="E588" i="13"/>
  <c r="E589" i="13"/>
  <c r="D590" i="13"/>
  <c r="E580" i="13"/>
  <c r="E581" i="13"/>
  <c r="E582" i="13"/>
  <c r="D583" i="13"/>
  <c r="D584" i="13"/>
  <c r="D585" i="13"/>
  <c r="C586" i="13"/>
  <c r="G586" i="13"/>
  <c r="G587" i="13"/>
  <c r="G588" i="13"/>
  <c r="E590" i="13"/>
  <c r="G580" i="13"/>
  <c r="G581" i="13"/>
  <c r="E583" i="13"/>
  <c r="E584" i="13"/>
  <c r="E585" i="13"/>
  <c r="D586" i="13"/>
  <c r="C587" i="13"/>
  <c r="C588" i="13"/>
  <c r="C589" i="13"/>
  <c r="G589" i="13"/>
  <c r="C86" i="12"/>
  <c r="D86" i="12"/>
  <c r="G590" i="13"/>
  <c r="C590" i="13"/>
  <c r="D589" i="13"/>
  <c r="D588" i="13"/>
  <c r="D587" i="13"/>
  <c r="E586" i="13"/>
  <c r="G584" i="13"/>
  <c r="G583" i="13"/>
  <c r="G582" i="13"/>
  <c r="C582" i="13"/>
  <c r="C581" i="13"/>
  <c r="C580" i="13"/>
  <c r="G86" i="12"/>
  <c r="E86" i="12"/>
  <c r="G516" i="13"/>
  <c r="G517" i="13"/>
  <c r="G518" i="13"/>
  <c r="G519" i="13"/>
  <c r="G520" i="13"/>
  <c r="G521" i="13"/>
  <c r="E523" i="13"/>
  <c r="E524" i="13"/>
  <c r="E525" i="13"/>
  <c r="E526" i="13"/>
  <c r="D527" i="13"/>
  <c r="D528" i="13"/>
  <c r="D529" i="13"/>
  <c r="D530" i="13"/>
  <c r="C531" i="13"/>
  <c r="C532" i="13"/>
  <c r="C533" i="13"/>
  <c r="C534" i="13"/>
  <c r="G534" i="13"/>
  <c r="G535" i="13"/>
  <c r="G536" i="13"/>
  <c r="G537" i="13"/>
  <c r="E539" i="13"/>
  <c r="E540" i="13"/>
  <c r="E541" i="13"/>
  <c r="E542" i="13"/>
  <c r="D543" i="13"/>
  <c r="D544" i="13"/>
  <c r="D545" i="13"/>
  <c r="D546" i="13"/>
  <c r="C547" i="13"/>
  <c r="C548" i="13"/>
  <c r="C549" i="13"/>
  <c r="C550" i="13"/>
  <c r="G550" i="13"/>
  <c r="G551" i="13"/>
  <c r="G552" i="13"/>
  <c r="G553" i="13"/>
  <c r="E555" i="13"/>
  <c r="E556" i="13"/>
  <c r="E557" i="13"/>
  <c r="E558" i="13"/>
  <c r="D516" i="13"/>
  <c r="E517" i="13"/>
  <c r="C519" i="13"/>
  <c r="D520" i="13"/>
  <c r="E521" i="13"/>
  <c r="G522" i="13"/>
  <c r="C524" i="13"/>
  <c r="D525" i="13"/>
  <c r="G527" i="13"/>
  <c r="C529" i="13"/>
  <c r="E530" i="13"/>
  <c r="E531" i="13"/>
  <c r="G532" i="13"/>
  <c r="D534" i="13"/>
  <c r="D535" i="13"/>
  <c r="E536" i="13"/>
  <c r="C538" i="13"/>
  <c r="C539" i="13"/>
  <c r="D540" i="13"/>
  <c r="G541" i="13"/>
  <c r="G542" i="13"/>
  <c r="C544" i="13"/>
  <c r="E545" i="13"/>
  <c r="G547" i="13"/>
  <c r="D549" i="13"/>
  <c r="E550" i="13"/>
  <c r="E551" i="13"/>
  <c r="C553" i="13"/>
  <c r="D554" i="13"/>
  <c r="D555" i="13"/>
  <c r="G556" i="13"/>
  <c r="C558" i="13"/>
  <c r="C559" i="13"/>
  <c r="C560" i="13"/>
  <c r="C561" i="13"/>
  <c r="C562" i="13"/>
  <c r="G562" i="13"/>
  <c r="G563" i="13"/>
  <c r="G564" i="13"/>
  <c r="G565" i="13"/>
  <c r="E567" i="13"/>
  <c r="E568" i="13"/>
  <c r="E569" i="13"/>
  <c r="E570" i="13"/>
  <c r="D571" i="13"/>
  <c r="D572" i="13"/>
  <c r="D573" i="13"/>
  <c r="D574" i="13"/>
  <c r="C575" i="13"/>
  <c r="C576" i="13"/>
  <c r="C577" i="13"/>
  <c r="C578" i="13"/>
  <c r="G578" i="13"/>
  <c r="G579" i="13"/>
  <c r="E579" i="13"/>
  <c r="G577" i="13"/>
  <c r="G576" i="13"/>
  <c r="G575" i="13"/>
  <c r="G574" i="13"/>
  <c r="C574" i="13"/>
  <c r="C573" i="13"/>
  <c r="C572" i="13"/>
  <c r="C571" i="13"/>
  <c r="D570" i="13"/>
  <c r="D569" i="13"/>
  <c r="D568" i="13"/>
  <c r="D567" i="13"/>
  <c r="E566" i="13"/>
  <c r="E565" i="13"/>
  <c r="E564" i="13"/>
  <c r="E563" i="13"/>
  <c r="G561" i="13"/>
  <c r="G560" i="13"/>
  <c r="G559" i="13"/>
  <c r="G558" i="13"/>
  <c r="G557" i="13"/>
  <c r="D556" i="13"/>
  <c r="C555" i="13"/>
  <c r="C554" i="13"/>
  <c r="E552" i="13"/>
  <c r="D551" i="13"/>
  <c r="D550" i="13"/>
  <c r="G548" i="13"/>
  <c r="E547" i="13"/>
  <c r="E546" i="13"/>
  <c r="C545" i="13"/>
  <c r="G543" i="13"/>
  <c r="D541" i="13"/>
  <c r="C540" i="13"/>
  <c r="G538" i="13"/>
  <c r="E537" i="13"/>
  <c r="D536" i="13"/>
  <c r="C535" i="13"/>
  <c r="G533" i="13"/>
  <c r="E532" i="13"/>
  <c r="D531" i="13"/>
  <c r="C530" i="13"/>
  <c r="G528" i="13"/>
  <c r="E527" i="13"/>
  <c r="D526" i="13"/>
  <c r="C525" i="13"/>
  <c r="G523" i="13"/>
  <c r="E522" i="13"/>
  <c r="D521" i="13"/>
  <c r="C520" i="13"/>
  <c r="E518" i="13"/>
  <c r="D517" i="13"/>
  <c r="C516" i="13"/>
  <c r="D579" i="13"/>
  <c r="E578" i="13"/>
  <c r="E577" i="13"/>
  <c r="E576" i="13"/>
  <c r="E575" i="13"/>
  <c r="G573" i="13"/>
  <c r="G572" i="13"/>
  <c r="G571" i="13"/>
  <c r="G570" i="13"/>
  <c r="C570" i="13"/>
  <c r="C569" i="13"/>
  <c r="C568" i="13"/>
  <c r="C567" i="13"/>
  <c r="D566" i="13"/>
  <c r="D565" i="13"/>
  <c r="D564" i="13"/>
  <c r="D563" i="13"/>
  <c r="E562" i="13"/>
  <c r="E561" i="13"/>
  <c r="E560" i="13"/>
  <c r="E559" i="13"/>
  <c r="D557" i="13"/>
  <c r="C556" i="13"/>
  <c r="G554" i="13"/>
  <c r="E553" i="13"/>
  <c r="D552" i="13"/>
  <c r="C551" i="13"/>
  <c r="G549" i="13"/>
  <c r="E548" i="13"/>
  <c r="D547" i="13"/>
  <c r="C546" i="13"/>
  <c r="G544" i="13"/>
  <c r="E543" i="13"/>
  <c r="D542" i="13"/>
  <c r="C541" i="13"/>
  <c r="G539" i="13"/>
  <c r="E538" i="13"/>
  <c r="D537" i="13"/>
  <c r="C536" i="13"/>
  <c r="E533" i="13"/>
  <c r="D532" i="13"/>
  <c r="G530" i="13"/>
  <c r="G529" i="13"/>
  <c r="E528" i="13"/>
  <c r="C527" i="13"/>
  <c r="C526" i="13"/>
  <c r="G524" i="13"/>
  <c r="D523" i="13"/>
  <c r="D522" i="13"/>
  <c r="C521" i="13"/>
  <c r="E519" i="13"/>
  <c r="D518" i="13"/>
  <c r="C517" i="13"/>
  <c r="C579" i="13"/>
  <c r="D578" i="13"/>
  <c r="D577" i="13"/>
  <c r="D576" i="13"/>
  <c r="D575" i="13"/>
  <c r="E574" i="13"/>
  <c r="E573" i="13"/>
  <c r="E572" i="13"/>
  <c r="E571" i="13"/>
  <c r="G569" i="13"/>
  <c r="G568" i="13"/>
  <c r="G567" i="13"/>
  <c r="G566" i="13"/>
  <c r="C566" i="13"/>
  <c r="C565" i="13"/>
  <c r="C564" i="13"/>
  <c r="C563" i="13"/>
  <c r="D562" i="13"/>
  <c r="D561" i="13"/>
  <c r="D560" i="13"/>
  <c r="D559" i="13"/>
  <c r="D558" i="13"/>
  <c r="C557" i="13"/>
  <c r="G555" i="13"/>
  <c r="E554" i="13"/>
  <c r="D553" i="13"/>
  <c r="C552" i="13"/>
  <c r="E549" i="13"/>
  <c r="D548" i="13"/>
  <c r="G546" i="13"/>
  <c r="G545" i="13"/>
  <c r="E544" i="13"/>
  <c r="C543" i="13"/>
  <c r="C542" i="13"/>
  <c r="G540" i="13"/>
  <c r="D539" i="13"/>
  <c r="D538" i="13"/>
  <c r="C537" i="13"/>
  <c r="E535" i="13"/>
  <c r="E534" i="13"/>
  <c r="D533" i="13"/>
  <c r="G531" i="13"/>
  <c r="E529" i="13"/>
  <c r="C528" i="13"/>
  <c r="G526" i="13"/>
  <c r="G525" i="13"/>
  <c r="D524" i="13"/>
  <c r="C523" i="13"/>
  <c r="C522" i="13"/>
  <c r="E520" i="13"/>
  <c r="D519" i="13"/>
  <c r="C518" i="13"/>
  <c r="E516" i="13"/>
  <c r="C85" i="12"/>
  <c r="G85" i="12"/>
  <c r="E85" i="12"/>
  <c r="D83" i="12"/>
  <c r="D84" i="12"/>
  <c r="C84" i="12"/>
  <c r="G84" i="12"/>
  <c r="E84" i="12"/>
  <c r="C83" i="12"/>
  <c r="G476" i="13"/>
  <c r="E503" i="13"/>
  <c r="E504" i="13"/>
  <c r="D505" i="13"/>
  <c r="D506" i="13"/>
  <c r="D507" i="13"/>
  <c r="D508" i="13"/>
  <c r="C509" i="13"/>
  <c r="C510" i="13"/>
  <c r="C511" i="13"/>
  <c r="C512" i="13"/>
  <c r="G512" i="13"/>
  <c r="G513" i="13"/>
  <c r="G514" i="13"/>
  <c r="G515" i="13"/>
  <c r="G503" i="13"/>
  <c r="E505" i="13"/>
  <c r="E506" i="13"/>
  <c r="E507" i="13"/>
  <c r="E508" i="13"/>
  <c r="D509" i="13"/>
  <c r="D510" i="13"/>
  <c r="D511" i="13"/>
  <c r="D512" i="13"/>
  <c r="C513" i="13"/>
  <c r="C514" i="13"/>
  <c r="C515" i="13"/>
  <c r="C503" i="13"/>
  <c r="C504" i="13"/>
  <c r="G504" i="13"/>
  <c r="G505" i="13"/>
  <c r="G506" i="13"/>
  <c r="G507" i="13"/>
  <c r="E509" i="13"/>
  <c r="E510" i="13"/>
  <c r="E511" i="13"/>
  <c r="E512" i="13"/>
  <c r="D513" i="13"/>
  <c r="D514" i="13"/>
  <c r="D515" i="13"/>
  <c r="D503" i="13"/>
  <c r="D504" i="13"/>
  <c r="C505" i="13"/>
  <c r="C506" i="13"/>
  <c r="C507" i="13"/>
  <c r="C508" i="13"/>
  <c r="G508" i="13"/>
  <c r="G509" i="13"/>
  <c r="G510" i="13"/>
  <c r="G511" i="13"/>
  <c r="E513" i="13"/>
  <c r="E514" i="13"/>
  <c r="E515" i="13"/>
  <c r="D502" i="13"/>
  <c r="E500" i="13"/>
  <c r="E498" i="13"/>
  <c r="E496" i="13"/>
  <c r="E494" i="13"/>
  <c r="C492" i="13"/>
  <c r="C490" i="13"/>
  <c r="D488" i="13"/>
  <c r="D486" i="13"/>
  <c r="E484" i="13"/>
  <c r="E482" i="13"/>
  <c r="E480" i="13"/>
  <c r="E478" i="13"/>
  <c r="E476" i="13"/>
  <c r="G83" i="12"/>
  <c r="C502" i="13"/>
  <c r="D500" i="13"/>
  <c r="D498" i="13"/>
  <c r="G495" i="13"/>
  <c r="G493" i="13"/>
  <c r="G491" i="13"/>
  <c r="G489" i="13"/>
  <c r="C488" i="13"/>
  <c r="C486" i="13"/>
  <c r="D484" i="13"/>
  <c r="D482" i="13"/>
  <c r="G479" i="13"/>
  <c r="G477" i="13"/>
  <c r="E66" i="10"/>
  <c r="G66" i="10" s="1"/>
  <c r="E83" i="12"/>
  <c r="D501" i="13"/>
  <c r="E499" i="13"/>
  <c r="E497" i="13"/>
  <c r="E495" i="13"/>
  <c r="E493" i="13"/>
  <c r="C491" i="13"/>
  <c r="C489" i="13"/>
  <c r="D487" i="13"/>
  <c r="D485" i="13"/>
  <c r="E483" i="13"/>
  <c r="E481" i="13"/>
  <c r="E479" i="13"/>
  <c r="E477" i="13"/>
  <c r="C501" i="13"/>
  <c r="D499" i="13"/>
  <c r="D497" i="13"/>
  <c r="G494" i="13"/>
  <c r="G492" i="13"/>
  <c r="G490" i="13"/>
  <c r="G488" i="13"/>
  <c r="C487" i="13"/>
  <c r="C485" i="13"/>
  <c r="D483" i="13"/>
  <c r="D481" i="13"/>
  <c r="G478" i="13"/>
  <c r="C476" i="13"/>
  <c r="C477" i="13"/>
  <c r="C478" i="13"/>
  <c r="C479" i="13"/>
  <c r="C480" i="13"/>
  <c r="G480" i="13"/>
  <c r="G481" i="13"/>
  <c r="G482" i="13"/>
  <c r="G483" i="13"/>
  <c r="E485" i="13"/>
  <c r="E486" i="13"/>
  <c r="E487" i="13"/>
  <c r="E488" i="13"/>
  <c r="D489" i="13"/>
  <c r="D490" i="13"/>
  <c r="D491" i="13"/>
  <c r="D492" i="13"/>
  <c r="C493" i="13"/>
  <c r="C494" i="13"/>
  <c r="C495" i="13"/>
  <c r="C496" i="13"/>
  <c r="G496" i="13"/>
  <c r="G497" i="13"/>
  <c r="G498" i="13"/>
  <c r="G499" i="13"/>
  <c r="E501" i="13"/>
  <c r="E502" i="13"/>
  <c r="D476" i="13"/>
  <c r="D477" i="13"/>
  <c r="D478" i="13"/>
  <c r="D479" i="13"/>
  <c r="D480" i="13"/>
  <c r="C481" i="13"/>
  <c r="C482" i="13"/>
  <c r="C483" i="13"/>
  <c r="C484" i="13"/>
  <c r="G484" i="13"/>
  <c r="G485" i="13"/>
  <c r="G486" i="13"/>
  <c r="G487" i="13"/>
  <c r="E489" i="13"/>
  <c r="E490" i="13"/>
  <c r="E491" i="13"/>
  <c r="E492" i="13"/>
  <c r="D493" i="13"/>
  <c r="D494" i="13"/>
  <c r="D495" i="13"/>
  <c r="D496" i="13"/>
  <c r="C497" i="13"/>
  <c r="C498" i="13"/>
  <c r="C499" i="13"/>
  <c r="C500" i="13"/>
  <c r="G500" i="13"/>
  <c r="G501" i="13"/>
  <c r="G502" i="13"/>
  <c r="E22" i="10"/>
  <c r="G22" i="10" s="1"/>
  <c r="F15" i="10"/>
  <c r="B3" i="13"/>
  <c r="G3" i="13" s="1"/>
  <c r="G455" i="13"/>
  <c r="G456" i="13"/>
  <c r="G457" i="13"/>
  <c r="G458" i="13"/>
  <c r="G459" i="13"/>
  <c r="G460" i="13"/>
  <c r="E462" i="13"/>
  <c r="D463" i="13"/>
  <c r="D464" i="13"/>
  <c r="D465" i="13"/>
  <c r="D466" i="13"/>
  <c r="D467" i="13"/>
  <c r="C468" i="13"/>
  <c r="C469" i="13"/>
  <c r="C470" i="13"/>
  <c r="C471" i="13"/>
  <c r="G471" i="13"/>
  <c r="G472" i="13"/>
  <c r="G473" i="13"/>
  <c r="G474" i="13"/>
  <c r="C455" i="13"/>
  <c r="C456" i="13"/>
  <c r="C457" i="13"/>
  <c r="C458" i="13"/>
  <c r="C459" i="13"/>
  <c r="C460" i="13"/>
  <c r="C461" i="13"/>
  <c r="G461" i="13"/>
  <c r="E463" i="13"/>
  <c r="E464" i="13"/>
  <c r="E465" i="13"/>
  <c r="E466" i="13"/>
  <c r="E467" i="13"/>
  <c r="D468" i="13"/>
  <c r="D469" i="13"/>
  <c r="D470" i="13"/>
  <c r="D471" i="13"/>
  <c r="C472" i="13"/>
  <c r="C473" i="13"/>
  <c r="C474" i="13"/>
  <c r="C475" i="13"/>
  <c r="G475" i="13"/>
  <c r="D455" i="13"/>
  <c r="D456" i="13"/>
  <c r="D457" i="13"/>
  <c r="D458" i="13"/>
  <c r="D459" i="13"/>
  <c r="D460" i="13"/>
  <c r="D461" i="13"/>
  <c r="C462" i="13"/>
  <c r="G462" i="13"/>
  <c r="G463" i="13"/>
  <c r="G464" i="13"/>
  <c r="G465" i="13"/>
  <c r="G466" i="13"/>
  <c r="E468" i="13"/>
  <c r="E469" i="13"/>
  <c r="E470" i="13"/>
  <c r="E471" i="13"/>
  <c r="D472" i="13"/>
  <c r="D473" i="13"/>
  <c r="D474" i="13"/>
  <c r="D475" i="13"/>
  <c r="G6" i="13"/>
  <c r="E475" i="13"/>
  <c r="E474" i="13"/>
  <c r="E473" i="13"/>
  <c r="E472" i="13"/>
  <c r="G470" i="13"/>
  <c r="G469" i="13"/>
  <c r="G468" i="13"/>
  <c r="G467" i="13"/>
  <c r="C467" i="13"/>
  <c r="C466" i="13"/>
  <c r="C465" i="13"/>
  <c r="C464" i="13"/>
  <c r="C463" i="13"/>
  <c r="D462" i="13"/>
  <c r="F462" i="13" s="1"/>
  <c r="E461" i="13"/>
  <c r="E460" i="13"/>
  <c r="E459" i="13"/>
  <c r="E458" i="13"/>
  <c r="E457" i="13"/>
  <c r="E456" i="13"/>
  <c r="E455" i="13"/>
  <c r="E81" i="12"/>
  <c r="E15" i="10"/>
  <c r="G15" i="10" s="1"/>
  <c r="C82" i="12"/>
  <c r="C81" i="12"/>
  <c r="G82" i="12"/>
  <c r="G81" i="12"/>
  <c r="D82" i="12"/>
  <c r="F82" i="12" s="1"/>
  <c r="D81" i="12"/>
  <c r="E82" i="12"/>
  <c r="G79" i="12"/>
  <c r="D414" i="13"/>
  <c r="G452" i="13"/>
  <c r="D451" i="13"/>
  <c r="G448" i="13"/>
  <c r="D447" i="13"/>
  <c r="G444" i="13"/>
  <c r="D443" i="13"/>
  <c r="G440" i="13"/>
  <c r="C437" i="13"/>
  <c r="C433" i="13"/>
  <c r="C429" i="13"/>
  <c r="C425" i="13"/>
  <c r="C421" i="13"/>
  <c r="C417" i="13"/>
  <c r="E414" i="13"/>
  <c r="C449" i="13"/>
  <c r="E447" i="13"/>
  <c r="E443" i="13"/>
  <c r="G437" i="13"/>
  <c r="G429" i="13"/>
  <c r="G421" i="13"/>
  <c r="E454" i="13"/>
  <c r="D452" i="13"/>
  <c r="E450" i="13"/>
  <c r="D448" i="13"/>
  <c r="E446" i="13"/>
  <c r="D444" i="13"/>
  <c r="E442" i="13"/>
  <c r="D440" i="13"/>
  <c r="D436" i="13"/>
  <c r="D432" i="13"/>
  <c r="D428" i="13"/>
  <c r="D424" i="13"/>
  <c r="D420" i="13"/>
  <c r="D416" i="13"/>
  <c r="F19" i="10"/>
  <c r="C453" i="13"/>
  <c r="E451" i="13"/>
  <c r="C445" i="13"/>
  <c r="C441" i="13"/>
  <c r="G433" i="13"/>
  <c r="G425" i="13"/>
  <c r="G417" i="13"/>
  <c r="G453" i="13"/>
  <c r="C452" i="13"/>
  <c r="G449" i="13"/>
  <c r="C448" i="13"/>
  <c r="G445" i="13"/>
  <c r="C444" i="13"/>
  <c r="G441" i="13"/>
  <c r="E439" i="13"/>
  <c r="E435" i="13"/>
  <c r="E431" i="13"/>
  <c r="E427" i="13"/>
  <c r="E423" i="13"/>
  <c r="E419" i="13"/>
  <c r="E415" i="13"/>
  <c r="C440" i="13"/>
  <c r="D439" i="13"/>
  <c r="E438" i="13"/>
  <c r="G436" i="13"/>
  <c r="C436" i="13"/>
  <c r="D435" i="13"/>
  <c r="E434" i="13"/>
  <c r="G432" i="13"/>
  <c r="C432" i="13"/>
  <c r="D431" i="13"/>
  <c r="E430" i="13"/>
  <c r="G428" i="13"/>
  <c r="C428" i="13"/>
  <c r="D427" i="13"/>
  <c r="E426" i="13"/>
  <c r="G424" i="13"/>
  <c r="C424" i="13"/>
  <c r="D423" i="13"/>
  <c r="E422" i="13"/>
  <c r="G420" i="13"/>
  <c r="C420" i="13"/>
  <c r="D419" i="13"/>
  <c r="E418" i="13"/>
  <c r="G416" i="13"/>
  <c r="C416" i="13"/>
  <c r="D415" i="13"/>
  <c r="G414" i="13"/>
  <c r="C414" i="13"/>
  <c r="D454" i="13"/>
  <c r="E453" i="13"/>
  <c r="G451" i="13"/>
  <c r="C451" i="13"/>
  <c r="D450" i="13"/>
  <c r="E449" i="13"/>
  <c r="G447" i="13"/>
  <c r="C447" i="13"/>
  <c r="D446" i="13"/>
  <c r="E445" i="13"/>
  <c r="G443" i="13"/>
  <c r="C443" i="13"/>
  <c r="D442" i="13"/>
  <c r="E441" i="13"/>
  <c r="G439" i="13"/>
  <c r="C439" i="13"/>
  <c r="D438" i="13"/>
  <c r="E437" i="13"/>
  <c r="G435" i="13"/>
  <c r="C435" i="13"/>
  <c r="D434" i="13"/>
  <c r="E433" i="13"/>
  <c r="G431" i="13"/>
  <c r="C431" i="13"/>
  <c r="D430" i="13"/>
  <c r="E429" i="13"/>
  <c r="G427" i="13"/>
  <c r="C427" i="13"/>
  <c r="D426" i="13"/>
  <c r="E425" i="13"/>
  <c r="G423" i="13"/>
  <c r="C423" i="13"/>
  <c r="D422" i="13"/>
  <c r="E421" i="13"/>
  <c r="G419" i="13"/>
  <c r="C419" i="13"/>
  <c r="D418" i="13"/>
  <c r="E417" i="13"/>
  <c r="G415" i="13"/>
  <c r="C415" i="13"/>
  <c r="C395" i="13"/>
  <c r="G454" i="13"/>
  <c r="C454" i="13"/>
  <c r="D453" i="13"/>
  <c r="E452" i="13"/>
  <c r="G450" i="13"/>
  <c r="C450" i="13"/>
  <c r="D449" i="13"/>
  <c r="E448" i="13"/>
  <c r="G446" i="13"/>
  <c r="C446" i="13"/>
  <c r="D445" i="13"/>
  <c r="E444" i="13"/>
  <c r="G442" i="13"/>
  <c r="C442" i="13"/>
  <c r="D441" i="13"/>
  <c r="E440" i="13"/>
  <c r="G438" i="13"/>
  <c r="C438" i="13"/>
  <c r="D437" i="13"/>
  <c r="E436" i="13"/>
  <c r="G434" i="13"/>
  <c r="C434" i="13"/>
  <c r="D433" i="13"/>
  <c r="E432" i="13"/>
  <c r="G430" i="13"/>
  <c r="C430" i="13"/>
  <c r="D429" i="13"/>
  <c r="E428" i="13"/>
  <c r="G426" i="13"/>
  <c r="C426" i="13"/>
  <c r="D425" i="13"/>
  <c r="E424" i="13"/>
  <c r="G422" i="13"/>
  <c r="C422" i="13"/>
  <c r="D421" i="13"/>
  <c r="E420" i="13"/>
  <c r="G418" i="13"/>
  <c r="C418" i="13"/>
  <c r="D417" i="13"/>
  <c r="E416" i="13"/>
  <c r="E80" i="12"/>
  <c r="E79" i="12"/>
  <c r="D80" i="12"/>
  <c r="D79" i="12"/>
  <c r="C80" i="12"/>
  <c r="C79" i="12"/>
  <c r="G80" i="12"/>
  <c r="D76" i="12"/>
  <c r="E78" i="12"/>
  <c r="G412" i="13"/>
  <c r="G411" i="13"/>
  <c r="G410" i="13"/>
  <c r="G409" i="13"/>
  <c r="C409" i="13"/>
  <c r="C408" i="13"/>
  <c r="C407" i="13"/>
  <c r="C406" i="13"/>
  <c r="D405" i="13"/>
  <c r="D404" i="13"/>
  <c r="D403" i="13"/>
  <c r="D402" i="13"/>
  <c r="E401" i="13"/>
  <c r="E400" i="13"/>
  <c r="E399" i="13"/>
  <c r="E398" i="13"/>
  <c r="G396" i="13"/>
  <c r="G395" i="13"/>
  <c r="D78" i="12"/>
  <c r="E413" i="13"/>
  <c r="E412" i="13"/>
  <c r="E411" i="13"/>
  <c r="E410" i="13"/>
  <c r="G408" i="13"/>
  <c r="G407" i="13"/>
  <c r="G406" i="13"/>
  <c r="G405" i="13"/>
  <c r="C405" i="13"/>
  <c r="C404" i="13"/>
  <c r="C403" i="13"/>
  <c r="C402" i="13"/>
  <c r="D401" i="13"/>
  <c r="D400" i="13"/>
  <c r="D399" i="13"/>
  <c r="D398" i="13"/>
  <c r="E397" i="13"/>
  <c r="E396" i="13"/>
  <c r="E395" i="13"/>
  <c r="C78" i="12"/>
  <c r="D413" i="13"/>
  <c r="D412" i="13"/>
  <c r="D411" i="13"/>
  <c r="D410" i="13"/>
  <c r="E409" i="13"/>
  <c r="E408" i="13"/>
  <c r="E407" i="13"/>
  <c r="E406" i="13"/>
  <c r="G404" i="13"/>
  <c r="G403" i="13"/>
  <c r="G402" i="13"/>
  <c r="G401" i="13"/>
  <c r="C401" i="13"/>
  <c r="C400" i="13"/>
  <c r="C399" i="13"/>
  <c r="C398" i="13"/>
  <c r="D397" i="13"/>
  <c r="D396" i="13"/>
  <c r="D395" i="13"/>
  <c r="G78" i="12"/>
  <c r="G413" i="13"/>
  <c r="C413" i="13"/>
  <c r="C412" i="13"/>
  <c r="C411" i="13"/>
  <c r="C410" i="13"/>
  <c r="D409" i="13"/>
  <c r="D408" i="13"/>
  <c r="D407" i="13"/>
  <c r="D406" i="13"/>
  <c r="E405" i="13"/>
  <c r="E404" i="13"/>
  <c r="E403" i="13"/>
  <c r="E402" i="13"/>
  <c r="G400" i="13"/>
  <c r="G399" i="13"/>
  <c r="G398" i="13"/>
  <c r="G397" i="13"/>
  <c r="C397" i="13"/>
  <c r="C396" i="13"/>
  <c r="G244" i="13"/>
  <c r="D371" i="13"/>
  <c r="D372" i="13"/>
  <c r="D373" i="13"/>
  <c r="D374" i="13"/>
  <c r="D375" i="13"/>
  <c r="D376" i="13"/>
  <c r="C377" i="13"/>
  <c r="G377" i="13"/>
  <c r="G378" i="13"/>
  <c r="G379" i="13"/>
  <c r="E381" i="13"/>
  <c r="D382" i="13"/>
  <c r="D383" i="13"/>
  <c r="D384" i="13"/>
  <c r="C385" i="13"/>
  <c r="G385" i="13"/>
  <c r="G386" i="13"/>
  <c r="G387" i="13"/>
  <c r="G388" i="13"/>
  <c r="E390" i="13"/>
  <c r="E391" i="13"/>
  <c r="E392" i="13"/>
  <c r="E393" i="13"/>
  <c r="D394" i="13"/>
  <c r="E371" i="13"/>
  <c r="E372" i="13"/>
  <c r="E373" i="13"/>
  <c r="E374" i="13"/>
  <c r="E375" i="13"/>
  <c r="E376" i="13"/>
  <c r="D377" i="13"/>
  <c r="F377" i="13" s="1"/>
  <c r="C378" i="13"/>
  <c r="C379" i="13"/>
  <c r="C380" i="13"/>
  <c r="G380" i="13"/>
  <c r="E382" i="13"/>
  <c r="E383" i="13"/>
  <c r="E384" i="13"/>
  <c r="D385" i="13"/>
  <c r="F385" i="13" s="1"/>
  <c r="C386" i="13"/>
  <c r="C387" i="13"/>
  <c r="C388" i="13"/>
  <c r="C389" i="13"/>
  <c r="G389" i="13"/>
  <c r="G390" i="13"/>
  <c r="G391" i="13"/>
  <c r="G392" i="13"/>
  <c r="E394" i="13"/>
  <c r="C72" i="12"/>
  <c r="C68" i="12"/>
  <c r="C64" i="12"/>
  <c r="C60" i="12"/>
  <c r="C56" i="12"/>
  <c r="C52" i="12"/>
  <c r="C48" i="12"/>
  <c r="C44" i="12"/>
  <c r="C40" i="12"/>
  <c r="C36" i="12"/>
  <c r="C32" i="12"/>
  <c r="C28" i="12"/>
  <c r="C20" i="12"/>
  <c r="C16" i="12"/>
  <c r="C12" i="12"/>
  <c r="C8" i="12"/>
  <c r="C4" i="12"/>
  <c r="C77" i="12"/>
  <c r="C76" i="12"/>
  <c r="C394" i="13"/>
  <c r="D393" i="13"/>
  <c r="D392" i="13"/>
  <c r="D391" i="13"/>
  <c r="D390" i="13"/>
  <c r="E389" i="13"/>
  <c r="E388" i="13"/>
  <c r="E387" i="13"/>
  <c r="E386" i="13"/>
  <c r="G384" i="13"/>
  <c r="C384" i="13"/>
  <c r="C383" i="13"/>
  <c r="C382" i="13"/>
  <c r="D381" i="13"/>
  <c r="E380" i="13"/>
  <c r="E379" i="13"/>
  <c r="E378" i="13"/>
  <c r="G376" i="13"/>
  <c r="C376" i="13"/>
  <c r="C375" i="13"/>
  <c r="C374" i="13"/>
  <c r="C373" i="13"/>
  <c r="C372" i="13"/>
  <c r="C371" i="13"/>
  <c r="C75" i="12"/>
  <c r="C71" i="12"/>
  <c r="C63" i="12"/>
  <c r="C59" i="12"/>
  <c r="C55" i="12"/>
  <c r="C51" i="12"/>
  <c r="C47" i="12"/>
  <c r="C43" i="12"/>
  <c r="C39" i="12"/>
  <c r="C35" i="12"/>
  <c r="C31" i="12"/>
  <c r="C27" i="12"/>
  <c r="C23" i="12"/>
  <c r="C19" i="12"/>
  <c r="C15" i="12"/>
  <c r="C11" i="12"/>
  <c r="C7" i="12"/>
  <c r="G77" i="12"/>
  <c r="G76" i="12"/>
  <c r="G394" i="13"/>
  <c r="G393" i="13"/>
  <c r="C393" i="13"/>
  <c r="C392" i="13"/>
  <c r="C391" i="13"/>
  <c r="C390" i="13"/>
  <c r="D389" i="13"/>
  <c r="D388" i="13"/>
  <c r="D387" i="13"/>
  <c r="D386" i="13"/>
  <c r="E385" i="13"/>
  <c r="G383" i="13"/>
  <c r="G382" i="13"/>
  <c r="G381" i="13"/>
  <c r="C381" i="13"/>
  <c r="D380" i="13"/>
  <c r="D379" i="13"/>
  <c r="D378" i="13"/>
  <c r="E377" i="13"/>
  <c r="G375" i="13"/>
  <c r="G374" i="13"/>
  <c r="G373" i="13"/>
  <c r="G372" i="13"/>
  <c r="G371" i="13"/>
  <c r="C74" i="12"/>
  <c r="C70" i="12"/>
  <c r="C66" i="12"/>
  <c r="C62" i="12"/>
  <c r="C58" i="12"/>
  <c r="C54" i="12"/>
  <c r="C50" i="12"/>
  <c r="C46" i="12"/>
  <c r="C42" i="12"/>
  <c r="C38" i="12"/>
  <c r="C34" i="12"/>
  <c r="C30" i="12"/>
  <c r="C26" i="12"/>
  <c r="C22" i="12"/>
  <c r="C18" i="12"/>
  <c r="C14" i="12"/>
  <c r="C10" i="12"/>
  <c r="C6" i="12"/>
  <c r="E77" i="12"/>
  <c r="E76" i="12"/>
  <c r="C73" i="12"/>
  <c r="C69" i="12"/>
  <c r="C65" i="12"/>
  <c r="C61" i="12"/>
  <c r="C57" i="12"/>
  <c r="C53" i="12"/>
  <c r="C49" i="12"/>
  <c r="C45" i="12"/>
  <c r="C41" i="12"/>
  <c r="C37" i="12"/>
  <c r="C33" i="12"/>
  <c r="C29" i="12"/>
  <c r="C25" i="12"/>
  <c r="C21" i="12"/>
  <c r="C17" i="12"/>
  <c r="C13" i="12"/>
  <c r="C9" i="12"/>
  <c r="C5" i="12"/>
  <c r="D77" i="12"/>
  <c r="D4" i="12"/>
  <c r="E369" i="13"/>
  <c r="E367" i="13"/>
  <c r="E365" i="13"/>
  <c r="E363" i="13"/>
  <c r="E361" i="13"/>
  <c r="E359" i="13"/>
  <c r="E357" i="13"/>
  <c r="E355" i="13"/>
  <c r="E353" i="13"/>
  <c r="E351" i="13"/>
  <c r="E349" i="13"/>
  <c r="E347" i="13"/>
  <c r="E345" i="13"/>
  <c r="E343" i="13"/>
  <c r="E341" i="13"/>
  <c r="E339" i="13"/>
  <c r="E337" i="13"/>
  <c r="E335" i="13"/>
  <c r="E333" i="13"/>
  <c r="E331" i="13"/>
  <c r="E329" i="13"/>
  <c r="E327" i="13"/>
  <c r="E325" i="13"/>
  <c r="E323" i="13"/>
  <c r="E321" i="13"/>
  <c r="E319" i="13"/>
  <c r="E317" i="13"/>
  <c r="E315" i="13"/>
  <c r="E313" i="13"/>
  <c r="E311" i="13"/>
  <c r="E309" i="13"/>
  <c r="E307" i="13"/>
  <c r="E305" i="13"/>
  <c r="E303" i="13"/>
  <c r="E301" i="13"/>
  <c r="E299" i="13"/>
  <c r="E297" i="13"/>
  <c r="E295" i="13"/>
  <c r="E293" i="13"/>
  <c r="E291" i="13"/>
  <c r="E289" i="13"/>
  <c r="E287" i="13"/>
  <c r="E285" i="13"/>
  <c r="D283" i="13"/>
  <c r="D280" i="13"/>
  <c r="E277" i="13"/>
  <c r="D275" i="13"/>
  <c r="D272" i="13"/>
  <c r="E269" i="13"/>
  <c r="D267" i="13"/>
  <c r="E263" i="13"/>
  <c r="D258" i="13"/>
  <c r="D253" i="13"/>
  <c r="E247" i="13"/>
  <c r="D242" i="13"/>
  <c r="D237" i="13"/>
  <c r="E231" i="13"/>
  <c r="D226" i="13"/>
  <c r="D221" i="13"/>
  <c r="E215" i="13"/>
  <c r="D210" i="13"/>
  <c r="D205" i="13"/>
  <c r="E199" i="13"/>
  <c r="D194" i="13"/>
  <c r="D189" i="13"/>
  <c r="D179" i="13"/>
  <c r="D168" i="13"/>
  <c r="E157" i="13"/>
  <c r="D147" i="13"/>
  <c r="D136" i="13"/>
  <c r="E125" i="13"/>
  <c r="D115" i="13"/>
  <c r="D104" i="13"/>
  <c r="E93" i="13"/>
  <c r="D83" i="13"/>
  <c r="D52" i="13"/>
  <c r="D16" i="13"/>
  <c r="G302" i="13"/>
  <c r="G121" i="13"/>
  <c r="D369" i="13"/>
  <c r="D367" i="13"/>
  <c r="D365" i="13"/>
  <c r="D363" i="13"/>
  <c r="D361" i="13"/>
  <c r="D359" i="13"/>
  <c r="D357" i="13"/>
  <c r="D355" i="13"/>
  <c r="D353" i="13"/>
  <c r="D351" i="13"/>
  <c r="D349" i="13"/>
  <c r="D347" i="13"/>
  <c r="D345" i="13"/>
  <c r="D343" i="13"/>
  <c r="D341" i="13"/>
  <c r="D339" i="13"/>
  <c r="D337" i="13"/>
  <c r="D335" i="13"/>
  <c r="D333" i="13"/>
  <c r="D331" i="13"/>
  <c r="D329" i="13"/>
  <c r="D327" i="13"/>
  <c r="D325" i="13"/>
  <c r="D323" i="13"/>
  <c r="D321" i="13"/>
  <c r="D319" i="13"/>
  <c r="D317" i="13"/>
  <c r="D315" i="13"/>
  <c r="D313" i="13"/>
  <c r="D311" i="13"/>
  <c r="D309" i="13"/>
  <c r="D307" i="13"/>
  <c r="D305" i="13"/>
  <c r="D303" i="13"/>
  <c r="D301" i="13"/>
  <c r="D299" i="13"/>
  <c r="D297" i="13"/>
  <c r="D295" i="13"/>
  <c r="D293" i="13"/>
  <c r="D291" i="13"/>
  <c r="D289" i="13"/>
  <c r="D287" i="13"/>
  <c r="D285" i="13"/>
  <c r="D282" i="13"/>
  <c r="E279" i="13"/>
  <c r="D277" i="13"/>
  <c r="D274" i="13"/>
  <c r="E271" i="13"/>
  <c r="D269" i="13"/>
  <c r="D266" i="13"/>
  <c r="E261" i="13"/>
  <c r="D256" i="13"/>
  <c r="D251" i="13"/>
  <c r="E245" i="13"/>
  <c r="D240" i="13"/>
  <c r="D235" i="13"/>
  <c r="E229" i="13"/>
  <c r="D224" i="13"/>
  <c r="D219" i="13"/>
  <c r="E213" i="13"/>
  <c r="D208" i="13"/>
  <c r="D203" i="13"/>
  <c r="E197" i="13"/>
  <c r="D192" i="13"/>
  <c r="D187" i="13"/>
  <c r="D176" i="13"/>
  <c r="E165" i="13"/>
  <c r="D155" i="13"/>
  <c r="D144" i="13"/>
  <c r="E133" i="13"/>
  <c r="D123" i="13"/>
  <c r="D112" i="13"/>
  <c r="E101" i="13"/>
  <c r="D91" i="13"/>
  <c r="D76" i="13"/>
  <c r="D44" i="13"/>
  <c r="D5" i="13"/>
  <c r="G274" i="13"/>
  <c r="G36" i="13"/>
  <c r="E370" i="13"/>
  <c r="E368" i="13"/>
  <c r="E366" i="13"/>
  <c r="E364" i="13"/>
  <c r="E362" i="13"/>
  <c r="E360" i="13"/>
  <c r="E358" i="13"/>
  <c r="E356" i="13"/>
  <c r="E354" i="13"/>
  <c r="E352" i="13"/>
  <c r="E350" i="13"/>
  <c r="E348" i="13"/>
  <c r="E346" i="13"/>
  <c r="E344" i="13"/>
  <c r="E342" i="13"/>
  <c r="E340" i="13"/>
  <c r="E338" i="13"/>
  <c r="E336" i="13"/>
  <c r="E334" i="13"/>
  <c r="E332" i="13"/>
  <c r="E330" i="13"/>
  <c r="E328" i="13"/>
  <c r="E326" i="13"/>
  <c r="E324" i="13"/>
  <c r="E322" i="13"/>
  <c r="E320" i="13"/>
  <c r="E318" i="13"/>
  <c r="E316" i="13"/>
  <c r="E314" i="13"/>
  <c r="E312" i="13"/>
  <c r="E310" i="13"/>
  <c r="E308" i="13"/>
  <c r="E306" i="13"/>
  <c r="E304" i="13"/>
  <c r="E302" i="13"/>
  <c r="E300" i="13"/>
  <c r="E298" i="13"/>
  <c r="E296" i="13"/>
  <c r="E294" i="13"/>
  <c r="E292" i="13"/>
  <c r="E290" i="13"/>
  <c r="E288" i="13"/>
  <c r="E286" i="13"/>
  <c r="D284" i="13"/>
  <c r="E281" i="13"/>
  <c r="D279" i="13"/>
  <c r="D276" i="13"/>
  <c r="E273" i="13"/>
  <c r="D271" i="13"/>
  <c r="D268" i="13"/>
  <c r="E265" i="13"/>
  <c r="D261" i="13"/>
  <c r="E255" i="13"/>
  <c r="D250" i="13"/>
  <c r="D245" i="13"/>
  <c r="E239" i="13"/>
  <c r="D234" i="13"/>
  <c r="D229" i="13"/>
  <c r="E223" i="13"/>
  <c r="D218" i="13"/>
  <c r="D213" i="13"/>
  <c r="E207" i="13"/>
  <c r="D202" i="13"/>
  <c r="D197" i="13"/>
  <c r="E191" i="13"/>
  <c r="D184" i="13"/>
  <c r="E173" i="13"/>
  <c r="D163" i="13"/>
  <c r="D152" i="13"/>
  <c r="E141" i="13"/>
  <c r="D131" i="13"/>
  <c r="D120" i="13"/>
  <c r="E109" i="13"/>
  <c r="D99" i="13"/>
  <c r="D88" i="13"/>
  <c r="D68" i="13"/>
  <c r="D36" i="13"/>
  <c r="G356" i="13"/>
  <c r="C270" i="13"/>
  <c r="G7" i="13"/>
  <c r="G11" i="13"/>
  <c r="G15" i="13"/>
  <c r="G19" i="13"/>
  <c r="G23" i="13"/>
  <c r="G27" i="13"/>
  <c r="G31" i="13"/>
  <c r="G35" i="13"/>
  <c r="G39" i="13"/>
  <c r="G43" i="13"/>
  <c r="G47" i="13"/>
  <c r="G51" i="13"/>
  <c r="G55" i="13"/>
  <c r="G59" i="13"/>
  <c r="G63" i="13"/>
  <c r="G67" i="13"/>
  <c r="G71" i="13"/>
  <c r="G75" i="13"/>
  <c r="G79" i="13"/>
  <c r="G83" i="13"/>
  <c r="G87" i="13"/>
  <c r="G91" i="13"/>
  <c r="G95" i="13"/>
  <c r="G99" i="13"/>
  <c r="G103" i="13"/>
  <c r="G107" i="13"/>
  <c r="G111" i="13"/>
  <c r="G115" i="13"/>
  <c r="G119" i="13"/>
  <c r="G123" i="13"/>
  <c r="G127" i="13"/>
  <c r="G131" i="13"/>
  <c r="G135" i="13"/>
  <c r="G139" i="13"/>
  <c r="G143" i="13"/>
  <c r="G147" i="13"/>
  <c r="G151" i="13"/>
  <c r="G155" i="13"/>
  <c r="G159" i="13"/>
  <c r="G163" i="13"/>
  <c r="G167" i="13"/>
  <c r="G171" i="13"/>
  <c r="G175" i="13"/>
  <c r="G179" i="13"/>
  <c r="G183" i="13"/>
  <c r="G187" i="13"/>
  <c r="G191" i="13"/>
  <c r="G195" i="13"/>
  <c r="G199" i="13"/>
  <c r="G203" i="13"/>
  <c r="G207" i="13"/>
  <c r="G211" i="13"/>
  <c r="G215" i="13"/>
  <c r="G219" i="13"/>
  <c r="G223" i="13"/>
  <c r="G227" i="13"/>
  <c r="G231" i="13"/>
  <c r="G235" i="13"/>
  <c r="G239" i="13"/>
  <c r="G243" i="13"/>
  <c r="G247" i="13"/>
  <c r="G251" i="13"/>
  <c r="G255" i="13"/>
  <c r="G259" i="13"/>
  <c r="G263" i="13"/>
  <c r="G267" i="13"/>
  <c r="G271" i="13"/>
  <c r="G275" i="13"/>
  <c r="G279" i="13"/>
  <c r="G283" i="13"/>
  <c r="G287" i="13"/>
  <c r="G291" i="13"/>
  <c r="G295" i="13"/>
  <c r="G299" i="13"/>
  <c r="G303" i="13"/>
  <c r="G307" i="13"/>
  <c r="G311" i="13"/>
  <c r="G315" i="13"/>
  <c r="G319" i="13"/>
  <c r="G323" i="13"/>
  <c r="G327" i="13"/>
  <c r="G331" i="13"/>
  <c r="G335" i="13"/>
  <c r="G339" i="13"/>
  <c r="G343" i="13"/>
  <c r="G10" i="13"/>
  <c r="G16" i="13"/>
  <c r="G21" i="13"/>
  <c r="G26" i="13"/>
  <c r="G32" i="13"/>
  <c r="G37" i="13"/>
  <c r="G42" i="13"/>
  <c r="G48" i="13"/>
  <c r="G53" i="13"/>
  <c r="G58" i="13"/>
  <c r="G64" i="13"/>
  <c r="G69" i="13"/>
  <c r="G74" i="13"/>
  <c r="G80" i="13"/>
  <c r="G85" i="13"/>
  <c r="G90" i="13"/>
  <c r="G96" i="13"/>
  <c r="G101" i="13"/>
  <c r="G106" i="13"/>
  <c r="G112" i="13"/>
  <c r="G117" i="13"/>
  <c r="G122" i="13"/>
  <c r="G128" i="13"/>
  <c r="G133" i="13"/>
  <c r="G138" i="13"/>
  <c r="G144" i="13"/>
  <c r="G149" i="13"/>
  <c r="G154" i="13"/>
  <c r="G160" i="13"/>
  <c r="G165" i="13"/>
  <c r="G170" i="13"/>
  <c r="G176" i="13"/>
  <c r="G181" i="13"/>
  <c r="G186" i="13"/>
  <c r="G192" i="13"/>
  <c r="G197" i="13"/>
  <c r="G202" i="13"/>
  <c r="G208" i="13"/>
  <c r="G213" i="13"/>
  <c r="G218" i="13"/>
  <c r="G224" i="13"/>
  <c r="G229" i="13"/>
  <c r="G234" i="13"/>
  <c r="G240" i="13"/>
  <c r="G245" i="13"/>
  <c r="G250" i="13"/>
  <c r="G256" i="13"/>
  <c r="G261" i="13"/>
  <c r="G266" i="13"/>
  <c r="G272" i="13"/>
  <c r="G277" i="13"/>
  <c r="G282" i="13"/>
  <c r="G288" i="13"/>
  <c r="G293" i="13"/>
  <c r="G298" i="13"/>
  <c r="G304" i="13"/>
  <c r="G309" i="13"/>
  <c r="G314" i="13"/>
  <c r="G320" i="13"/>
  <c r="G325" i="13"/>
  <c r="G330" i="13"/>
  <c r="G336" i="13"/>
  <c r="G341" i="13"/>
  <c r="G346" i="13"/>
  <c r="G350" i="13"/>
  <c r="G354" i="13"/>
  <c r="G358" i="13"/>
  <c r="G362" i="13"/>
  <c r="G366" i="13"/>
  <c r="G370" i="13"/>
  <c r="E5" i="13"/>
  <c r="E7" i="13"/>
  <c r="E9" i="13"/>
  <c r="E11" i="13"/>
  <c r="E13" i="13"/>
  <c r="E15" i="13"/>
  <c r="E17" i="13"/>
  <c r="E19" i="13"/>
  <c r="E21" i="13"/>
  <c r="E23" i="13"/>
  <c r="E25" i="13"/>
  <c r="E27" i="13"/>
  <c r="E29" i="13"/>
  <c r="E31" i="13"/>
  <c r="G12" i="13"/>
  <c r="G17" i="13"/>
  <c r="G22" i="13"/>
  <c r="G28" i="13"/>
  <c r="G33" i="13"/>
  <c r="G38" i="13"/>
  <c r="G44" i="13"/>
  <c r="G49" i="13"/>
  <c r="G54" i="13"/>
  <c r="G60" i="13"/>
  <c r="G65" i="13"/>
  <c r="G70" i="13"/>
  <c r="G76" i="13"/>
  <c r="G81" i="13"/>
  <c r="G86" i="13"/>
  <c r="G92" i="13"/>
  <c r="G97" i="13"/>
  <c r="G102" i="13"/>
  <c r="G108" i="13"/>
  <c r="G113" i="13"/>
  <c r="G118" i="13"/>
  <c r="G124" i="13"/>
  <c r="G129" i="13"/>
  <c r="G134" i="13"/>
  <c r="G140" i="13"/>
  <c r="G145" i="13"/>
  <c r="G150" i="13"/>
  <c r="G156" i="13"/>
  <c r="G161" i="13"/>
  <c r="G166" i="13"/>
  <c r="G172" i="13"/>
  <c r="G177" i="13"/>
  <c r="G182" i="13"/>
  <c r="G188" i="13"/>
  <c r="G193" i="13"/>
  <c r="G8" i="13"/>
  <c r="G13" i="13"/>
  <c r="G18" i="13"/>
  <c r="G24" i="13"/>
  <c r="G29" i="13"/>
  <c r="G34" i="13"/>
  <c r="G40" i="13"/>
  <c r="G45" i="13"/>
  <c r="G50" i="13"/>
  <c r="G56" i="13"/>
  <c r="G61" i="13"/>
  <c r="G66" i="13"/>
  <c r="G72" i="13"/>
  <c r="G77" i="13"/>
  <c r="G82" i="13"/>
  <c r="G88" i="13"/>
  <c r="G93" i="13"/>
  <c r="G98" i="13"/>
  <c r="G104" i="13"/>
  <c r="G109" i="13"/>
  <c r="G114" i="13"/>
  <c r="G120" i="13"/>
  <c r="G125" i="13"/>
  <c r="G130" i="13"/>
  <c r="G136" i="13"/>
  <c r="G141" i="13"/>
  <c r="G146" i="13"/>
  <c r="G152" i="13"/>
  <c r="G157" i="13"/>
  <c r="G162" i="13"/>
  <c r="G168" i="13"/>
  <c r="G173" i="13"/>
  <c r="G178" i="13"/>
  <c r="G184" i="13"/>
  <c r="G189" i="13"/>
  <c r="G194" i="13"/>
  <c r="G200" i="13"/>
  <c r="G205" i="13"/>
  <c r="G210" i="13"/>
  <c r="G216" i="13"/>
  <c r="G221" i="13"/>
  <c r="G226" i="13"/>
  <c r="G232" i="13"/>
  <c r="G237" i="13"/>
  <c r="G242" i="13"/>
  <c r="G248" i="13"/>
  <c r="G20" i="13"/>
  <c r="G41" i="13"/>
  <c r="G62" i="13"/>
  <c r="G84" i="13"/>
  <c r="G105" i="13"/>
  <c r="G126" i="13"/>
  <c r="G148" i="13"/>
  <c r="G169" i="13"/>
  <c r="G190" i="13"/>
  <c r="G204" i="13"/>
  <c r="G214" i="13"/>
  <c r="G225" i="13"/>
  <c r="G236" i="13"/>
  <c r="G246" i="13"/>
  <c r="G254" i="13"/>
  <c r="G262" i="13"/>
  <c r="G269" i="13"/>
  <c r="G276" i="13"/>
  <c r="G284" i="13"/>
  <c r="G290" i="13"/>
  <c r="G297" i="13"/>
  <c r="G305" i="13"/>
  <c r="G312" i="13"/>
  <c r="G318" i="13"/>
  <c r="G326" i="13"/>
  <c r="G333" i="13"/>
  <c r="G340" i="13"/>
  <c r="G347" i="13"/>
  <c r="G352" i="13"/>
  <c r="G357" i="13"/>
  <c r="G363" i="13"/>
  <c r="G368" i="13"/>
  <c r="D6" i="13"/>
  <c r="E8" i="13"/>
  <c r="D11" i="13"/>
  <c r="D14" i="13"/>
  <c r="E16" i="13"/>
  <c r="D19" i="13"/>
  <c r="D22" i="13"/>
  <c r="E24" i="13"/>
  <c r="D27" i="13"/>
  <c r="D30" i="13"/>
  <c r="E32" i="13"/>
  <c r="E34" i="13"/>
  <c r="E36" i="13"/>
  <c r="E38" i="13"/>
  <c r="E40" i="13"/>
  <c r="E42" i="13"/>
  <c r="E44" i="13"/>
  <c r="E46" i="13"/>
  <c r="E48" i="13"/>
  <c r="E50" i="13"/>
  <c r="E52" i="13"/>
  <c r="E54" i="13"/>
  <c r="E56" i="13"/>
  <c r="E58" i="13"/>
  <c r="E60" i="13"/>
  <c r="E62" i="13"/>
  <c r="E64" i="13"/>
  <c r="E66" i="13"/>
  <c r="E68" i="13"/>
  <c r="E70" i="13"/>
  <c r="E72" i="13"/>
  <c r="E74" i="13"/>
  <c r="E76" i="13"/>
  <c r="E78" i="13"/>
  <c r="E80" i="13"/>
  <c r="E82" i="13"/>
  <c r="E84" i="13"/>
  <c r="E86" i="13"/>
  <c r="E88" i="13"/>
  <c r="E90" i="13"/>
  <c r="E92" i="13"/>
  <c r="E94" i="13"/>
  <c r="E96" i="13"/>
  <c r="E98" i="13"/>
  <c r="E100" i="13"/>
  <c r="E102" i="13"/>
  <c r="E104" i="13"/>
  <c r="E106" i="13"/>
  <c r="E108" i="13"/>
  <c r="E110" i="13"/>
  <c r="E112" i="13"/>
  <c r="E114" i="13"/>
  <c r="E116" i="13"/>
  <c r="E118" i="13"/>
  <c r="E120" i="13"/>
  <c r="E122" i="13"/>
  <c r="E124" i="13"/>
  <c r="E126" i="13"/>
  <c r="E128" i="13"/>
  <c r="E130" i="13"/>
  <c r="E132" i="13"/>
  <c r="E134" i="13"/>
  <c r="E136" i="13"/>
  <c r="E138" i="13"/>
  <c r="E140" i="13"/>
  <c r="E142" i="13"/>
  <c r="E144" i="13"/>
  <c r="E146" i="13"/>
  <c r="E148" i="13"/>
  <c r="E150" i="13"/>
  <c r="E152" i="13"/>
  <c r="E154" i="13"/>
  <c r="E156" i="13"/>
  <c r="E158" i="13"/>
  <c r="E160" i="13"/>
  <c r="E162" i="13"/>
  <c r="E164" i="13"/>
  <c r="E166" i="13"/>
  <c r="E168" i="13"/>
  <c r="E170" i="13"/>
  <c r="E172" i="13"/>
  <c r="E174" i="13"/>
  <c r="E176" i="13"/>
  <c r="E178" i="13"/>
  <c r="E180" i="13"/>
  <c r="E182" i="13"/>
  <c r="E184" i="13"/>
  <c r="E186" i="13"/>
  <c r="E188" i="13"/>
  <c r="E190" i="13"/>
  <c r="E192" i="13"/>
  <c r="E194" i="13"/>
  <c r="E196" i="13"/>
  <c r="E198" i="13"/>
  <c r="E200" i="13"/>
  <c r="E202" i="13"/>
  <c r="E204" i="13"/>
  <c r="E206" i="13"/>
  <c r="E208" i="13"/>
  <c r="E210" i="13"/>
  <c r="E212" i="13"/>
  <c r="E214" i="13"/>
  <c r="E216" i="13"/>
  <c r="E218" i="13"/>
  <c r="E220" i="13"/>
  <c r="E222" i="13"/>
  <c r="E224" i="13"/>
  <c r="E226" i="13"/>
  <c r="E228" i="13"/>
  <c r="E230" i="13"/>
  <c r="E232" i="13"/>
  <c r="E234" i="13"/>
  <c r="E236" i="13"/>
  <c r="E238" i="13"/>
  <c r="E240" i="13"/>
  <c r="E242" i="13"/>
  <c r="E244" i="13"/>
  <c r="E246" i="13"/>
  <c r="E248" i="13"/>
  <c r="E250" i="13"/>
  <c r="E252" i="13"/>
  <c r="E254" i="13"/>
  <c r="E256" i="13"/>
  <c r="E258" i="13"/>
  <c r="E260" i="13"/>
  <c r="E262" i="13"/>
  <c r="E264" i="13"/>
  <c r="E266" i="13"/>
  <c r="E268" i="13"/>
  <c r="E270" i="13"/>
  <c r="E272" i="13"/>
  <c r="E274" i="13"/>
  <c r="E276" i="13"/>
  <c r="E278" i="13"/>
  <c r="E280" i="13"/>
  <c r="E282" i="13"/>
  <c r="E284" i="13"/>
  <c r="G25" i="13"/>
  <c r="G46" i="13"/>
  <c r="G68" i="13"/>
  <c r="G89" i="13"/>
  <c r="G110" i="13"/>
  <c r="G132" i="13"/>
  <c r="G153" i="13"/>
  <c r="G174" i="13"/>
  <c r="G196" i="13"/>
  <c r="G206" i="13"/>
  <c r="G217" i="13"/>
  <c r="G228" i="13"/>
  <c r="G238" i="13"/>
  <c r="G249" i="13"/>
  <c r="G257" i="13"/>
  <c r="G264" i="13"/>
  <c r="G270" i="13"/>
  <c r="G278" i="13"/>
  <c r="G285" i="13"/>
  <c r="G292" i="13"/>
  <c r="G300" i="13"/>
  <c r="G306" i="13"/>
  <c r="G313" i="13"/>
  <c r="G321" i="13"/>
  <c r="G328" i="13"/>
  <c r="G334" i="13"/>
  <c r="G342" i="13"/>
  <c r="G348" i="13"/>
  <c r="G353" i="13"/>
  <c r="G359" i="13"/>
  <c r="G364" i="13"/>
  <c r="G369" i="13"/>
  <c r="D4" i="13"/>
  <c r="E6" i="13"/>
  <c r="D9" i="13"/>
  <c r="D12" i="13"/>
  <c r="E14" i="13"/>
  <c r="D17" i="13"/>
  <c r="D20" i="13"/>
  <c r="E22" i="13"/>
  <c r="D25" i="13"/>
  <c r="D28" i="13"/>
  <c r="E30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G9" i="13"/>
  <c r="G30" i="13"/>
  <c r="G52" i="13"/>
  <c r="G73" i="13"/>
  <c r="G94" i="13"/>
  <c r="G116" i="13"/>
  <c r="G137" i="13"/>
  <c r="G158" i="13"/>
  <c r="G180" i="13"/>
  <c r="G198" i="13"/>
  <c r="G209" i="13"/>
  <c r="G220" i="13"/>
  <c r="G230" i="13"/>
  <c r="G241" i="13"/>
  <c r="G252" i="13"/>
  <c r="G258" i="13"/>
  <c r="G265" i="13"/>
  <c r="G273" i="13"/>
  <c r="G280" i="13"/>
  <c r="G286" i="13"/>
  <c r="G294" i="13"/>
  <c r="G301" i="13"/>
  <c r="G308" i="13"/>
  <c r="G316" i="13"/>
  <c r="G322" i="13"/>
  <c r="G329" i="13"/>
  <c r="G337" i="13"/>
  <c r="G344" i="13"/>
  <c r="G349" i="13"/>
  <c r="G355" i="13"/>
  <c r="G360" i="13"/>
  <c r="G365" i="13"/>
  <c r="G4" i="13"/>
  <c r="E4" i="13"/>
  <c r="D7" i="13"/>
  <c r="D10" i="13"/>
  <c r="E12" i="13"/>
  <c r="D15" i="13"/>
  <c r="D18" i="13"/>
  <c r="E20" i="13"/>
  <c r="D23" i="13"/>
  <c r="D26" i="13"/>
  <c r="E28" i="13"/>
  <c r="D31" i="13"/>
  <c r="E33" i="13"/>
  <c r="E35" i="13"/>
  <c r="E37" i="13"/>
  <c r="E39" i="13"/>
  <c r="E41" i="13"/>
  <c r="E43" i="13"/>
  <c r="E45" i="13"/>
  <c r="E47" i="13"/>
  <c r="E49" i="13"/>
  <c r="E51" i="13"/>
  <c r="E53" i="13"/>
  <c r="E55" i="13"/>
  <c r="E57" i="13"/>
  <c r="E59" i="13"/>
  <c r="E61" i="13"/>
  <c r="E63" i="13"/>
  <c r="E65" i="13"/>
  <c r="E67" i="13"/>
  <c r="E69" i="13"/>
  <c r="E71" i="13"/>
  <c r="E73" i="13"/>
  <c r="E75" i="13"/>
  <c r="E77" i="13"/>
  <c r="E79" i="13"/>
  <c r="E81" i="13"/>
  <c r="G57" i="13"/>
  <c r="G142" i="13"/>
  <c r="G212" i="13"/>
  <c r="G253" i="13"/>
  <c r="G281" i="13"/>
  <c r="G310" i="13"/>
  <c r="G338" i="13"/>
  <c r="G361" i="13"/>
  <c r="D8" i="13"/>
  <c r="E18" i="13"/>
  <c r="D29" i="13"/>
  <c r="D38" i="13"/>
  <c r="D46" i="13"/>
  <c r="D54" i="13"/>
  <c r="D62" i="13"/>
  <c r="D70" i="13"/>
  <c r="D78" i="13"/>
  <c r="E83" i="13"/>
  <c r="D86" i="13"/>
  <c r="D89" i="13"/>
  <c r="E91" i="13"/>
  <c r="D94" i="13"/>
  <c r="D97" i="13"/>
  <c r="E99" i="13"/>
  <c r="D102" i="13"/>
  <c r="D105" i="13"/>
  <c r="E107" i="13"/>
  <c r="D110" i="13"/>
  <c r="D113" i="13"/>
  <c r="E115" i="13"/>
  <c r="D118" i="13"/>
  <c r="D121" i="13"/>
  <c r="E123" i="13"/>
  <c r="D126" i="13"/>
  <c r="D129" i="13"/>
  <c r="E131" i="13"/>
  <c r="D134" i="13"/>
  <c r="D137" i="13"/>
  <c r="E139" i="13"/>
  <c r="D142" i="13"/>
  <c r="D145" i="13"/>
  <c r="E147" i="13"/>
  <c r="D150" i="13"/>
  <c r="D153" i="13"/>
  <c r="E155" i="13"/>
  <c r="D158" i="13"/>
  <c r="D161" i="13"/>
  <c r="E163" i="13"/>
  <c r="D166" i="13"/>
  <c r="D169" i="13"/>
  <c r="E171" i="13"/>
  <c r="D174" i="13"/>
  <c r="D177" i="13"/>
  <c r="E179" i="13"/>
  <c r="D182" i="13"/>
  <c r="D185" i="13"/>
  <c r="E187" i="13"/>
  <c r="D190" i="13"/>
  <c r="D193" i="13"/>
  <c r="E195" i="13"/>
  <c r="D198" i="13"/>
  <c r="D201" i="13"/>
  <c r="E203" i="13"/>
  <c r="D206" i="13"/>
  <c r="D209" i="13"/>
  <c r="E211" i="13"/>
  <c r="D214" i="13"/>
  <c r="D217" i="13"/>
  <c r="E219" i="13"/>
  <c r="D222" i="13"/>
  <c r="D225" i="13"/>
  <c r="E227" i="13"/>
  <c r="D230" i="13"/>
  <c r="D233" i="13"/>
  <c r="E235" i="13"/>
  <c r="D238" i="13"/>
  <c r="D241" i="13"/>
  <c r="E243" i="13"/>
  <c r="D246" i="13"/>
  <c r="D249" i="13"/>
  <c r="E251" i="13"/>
  <c r="D254" i="13"/>
  <c r="D257" i="13"/>
  <c r="E259" i="13"/>
  <c r="D262" i="13"/>
  <c r="D265" i="13"/>
  <c r="G78" i="13"/>
  <c r="G164" i="13"/>
  <c r="G222" i="13"/>
  <c r="G260" i="13"/>
  <c r="G289" i="13"/>
  <c r="G317" i="13"/>
  <c r="G345" i="13"/>
  <c r="G367" i="13"/>
  <c r="E10" i="13"/>
  <c r="D21" i="13"/>
  <c r="D32" i="13"/>
  <c r="D40" i="13"/>
  <c r="D48" i="13"/>
  <c r="D56" i="13"/>
  <c r="D64" i="13"/>
  <c r="D72" i="13"/>
  <c r="D80" i="13"/>
  <c r="D84" i="13"/>
  <c r="D87" i="13"/>
  <c r="E89" i="13"/>
  <c r="D92" i="13"/>
  <c r="D95" i="13"/>
  <c r="E97" i="13"/>
  <c r="D100" i="13"/>
  <c r="D103" i="13"/>
  <c r="E105" i="13"/>
  <c r="D108" i="13"/>
  <c r="D111" i="13"/>
  <c r="E113" i="13"/>
  <c r="D116" i="13"/>
  <c r="D119" i="13"/>
  <c r="E121" i="13"/>
  <c r="D124" i="13"/>
  <c r="D127" i="13"/>
  <c r="E129" i="13"/>
  <c r="D132" i="13"/>
  <c r="D135" i="13"/>
  <c r="E137" i="13"/>
  <c r="D140" i="13"/>
  <c r="D143" i="13"/>
  <c r="E145" i="13"/>
  <c r="D148" i="13"/>
  <c r="D151" i="13"/>
  <c r="E153" i="13"/>
  <c r="D156" i="13"/>
  <c r="D159" i="13"/>
  <c r="E161" i="13"/>
  <c r="D164" i="13"/>
  <c r="D167" i="13"/>
  <c r="E169" i="13"/>
  <c r="D172" i="13"/>
  <c r="D175" i="13"/>
  <c r="E177" i="13"/>
  <c r="D180" i="13"/>
  <c r="D183" i="13"/>
  <c r="E185" i="13"/>
  <c r="D188" i="13"/>
  <c r="D191" i="13"/>
  <c r="E193" i="13"/>
  <c r="D196" i="13"/>
  <c r="D199" i="13"/>
  <c r="E201" i="13"/>
  <c r="D204" i="13"/>
  <c r="D207" i="13"/>
  <c r="E209" i="13"/>
  <c r="D212" i="13"/>
  <c r="D215" i="13"/>
  <c r="E217" i="13"/>
  <c r="D220" i="13"/>
  <c r="D223" i="13"/>
  <c r="E225" i="13"/>
  <c r="D228" i="13"/>
  <c r="D231" i="13"/>
  <c r="E233" i="13"/>
  <c r="D236" i="13"/>
  <c r="D239" i="13"/>
  <c r="E241" i="13"/>
  <c r="D244" i="13"/>
  <c r="D247" i="13"/>
  <c r="E249" i="13"/>
  <c r="D252" i="13"/>
  <c r="D255" i="13"/>
  <c r="E257" i="13"/>
  <c r="D260" i="13"/>
  <c r="D263" i="13"/>
  <c r="G14" i="13"/>
  <c r="G100" i="13"/>
  <c r="G185" i="13"/>
  <c r="G233" i="13"/>
  <c r="G268" i="13"/>
  <c r="G296" i="13"/>
  <c r="G324" i="13"/>
  <c r="G351" i="13"/>
  <c r="G5" i="13"/>
  <c r="D13" i="13"/>
  <c r="D24" i="13"/>
  <c r="D34" i="13"/>
  <c r="D42" i="13"/>
  <c r="D50" i="13"/>
  <c r="D58" i="13"/>
  <c r="D66" i="13"/>
  <c r="D74" i="13"/>
  <c r="D82" i="13"/>
  <c r="D85" i="13"/>
  <c r="E87" i="13"/>
  <c r="D90" i="13"/>
  <c r="D93" i="13"/>
  <c r="E95" i="13"/>
  <c r="D98" i="13"/>
  <c r="D101" i="13"/>
  <c r="E103" i="13"/>
  <c r="D106" i="13"/>
  <c r="D109" i="13"/>
  <c r="E111" i="13"/>
  <c r="D114" i="13"/>
  <c r="D117" i="13"/>
  <c r="E119" i="13"/>
  <c r="D122" i="13"/>
  <c r="D125" i="13"/>
  <c r="E127" i="13"/>
  <c r="D130" i="13"/>
  <c r="D133" i="13"/>
  <c r="E135" i="13"/>
  <c r="D138" i="13"/>
  <c r="D141" i="13"/>
  <c r="E143" i="13"/>
  <c r="D146" i="13"/>
  <c r="D149" i="13"/>
  <c r="E151" i="13"/>
  <c r="D154" i="13"/>
  <c r="D157" i="13"/>
  <c r="E159" i="13"/>
  <c r="D162" i="13"/>
  <c r="D165" i="13"/>
  <c r="E167" i="13"/>
  <c r="D170" i="13"/>
  <c r="D173" i="13"/>
  <c r="E175" i="13"/>
  <c r="D178" i="13"/>
  <c r="D181" i="13"/>
  <c r="E183" i="13"/>
  <c r="D186" i="13"/>
  <c r="D370" i="13"/>
  <c r="D368" i="13"/>
  <c r="D366" i="13"/>
  <c r="D364" i="13"/>
  <c r="D362" i="13"/>
  <c r="D360" i="13"/>
  <c r="D358" i="13"/>
  <c r="D356" i="13"/>
  <c r="D354" i="13"/>
  <c r="D352" i="13"/>
  <c r="D350" i="13"/>
  <c r="D348" i="13"/>
  <c r="D346" i="13"/>
  <c r="D344" i="13"/>
  <c r="D342" i="13"/>
  <c r="D340" i="13"/>
  <c r="D338" i="13"/>
  <c r="D336" i="13"/>
  <c r="D334" i="13"/>
  <c r="D332" i="13"/>
  <c r="D330" i="13"/>
  <c r="D328" i="13"/>
  <c r="D326" i="13"/>
  <c r="D324" i="13"/>
  <c r="D322" i="13"/>
  <c r="D320" i="13"/>
  <c r="D318" i="13"/>
  <c r="D316" i="13"/>
  <c r="D314" i="13"/>
  <c r="D312" i="13"/>
  <c r="D310" i="13"/>
  <c r="D308" i="13"/>
  <c r="D306" i="13"/>
  <c r="D304" i="13"/>
  <c r="D302" i="13"/>
  <c r="D300" i="13"/>
  <c r="D298" i="13"/>
  <c r="D296" i="13"/>
  <c r="D294" i="13"/>
  <c r="D292" i="13"/>
  <c r="D290" i="13"/>
  <c r="D288" i="13"/>
  <c r="D286" i="13"/>
  <c r="E283" i="13"/>
  <c r="D281" i="13"/>
  <c r="D278" i="13"/>
  <c r="E275" i="13"/>
  <c r="D273" i="13"/>
  <c r="D270" i="13"/>
  <c r="E267" i="13"/>
  <c r="D264" i="13"/>
  <c r="D259" i="13"/>
  <c r="E253" i="13"/>
  <c r="D248" i="13"/>
  <c r="D243" i="13"/>
  <c r="E237" i="13"/>
  <c r="D232" i="13"/>
  <c r="D227" i="13"/>
  <c r="E221" i="13"/>
  <c r="D216" i="13"/>
  <c r="D211" i="13"/>
  <c r="E205" i="13"/>
  <c r="D200" i="13"/>
  <c r="D195" i="13"/>
  <c r="E189" i="13"/>
  <c r="E181" i="13"/>
  <c r="D171" i="13"/>
  <c r="D160" i="13"/>
  <c r="E149" i="13"/>
  <c r="D139" i="13"/>
  <c r="D128" i="13"/>
  <c r="E117" i="13"/>
  <c r="D107" i="13"/>
  <c r="D96" i="13"/>
  <c r="E85" i="13"/>
  <c r="D60" i="13"/>
  <c r="E26" i="13"/>
  <c r="G332" i="13"/>
  <c r="G201" i="13"/>
  <c r="F65" i="10"/>
  <c r="C370" i="13"/>
  <c r="C366" i="13"/>
  <c r="C362" i="13"/>
  <c r="C358" i="13"/>
  <c r="C354" i="13"/>
  <c r="C350" i="13"/>
  <c r="C346" i="13"/>
  <c r="C338" i="13"/>
  <c r="C330" i="13"/>
  <c r="C322" i="13"/>
  <c r="C314" i="13"/>
  <c r="C306" i="13"/>
  <c r="C298" i="13"/>
  <c r="C290" i="13"/>
  <c r="C282" i="13"/>
  <c r="C274" i="13"/>
  <c r="C6" i="13"/>
  <c r="C369" i="13"/>
  <c r="C365" i="13"/>
  <c r="C361" i="13"/>
  <c r="C357" i="13"/>
  <c r="C353" i="13"/>
  <c r="C349" i="13"/>
  <c r="C345" i="13"/>
  <c r="C337" i="13"/>
  <c r="C329" i="13"/>
  <c r="C321" i="13"/>
  <c r="C313" i="13"/>
  <c r="C305" i="13"/>
  <c r="C297" i="13"/>
  <c r="C289" i="13"/>
  <c r="C281" i="13"/>
  <c r="C273" i="13"/>
  <c r="C5" i="13"/>
  <c r="C368" i="13"/>
  <c r="C364" i="13"/>
  <c r="C360" i="13"/>
  <c r="C356" i="13"/>
  <c r="C352" i="13"/>
  <c r="C348" i="13"/>
  <c r="C342" i="13"/>
  <c r="C334" i="13"/>
  <c r="C326" i="13"/>
  <c r="C318" i="13"/>
  <c r="C310" i="13"/>
  <c r="C302" i="13"/>
  <c r="C294" i="13"/>
  <c r="C286" i="13"/>
  <c r="C278" i="13"/>
  <c r="C7" i="13"/>
  <c r="C11" i="13"/>
  <c r="C15" i="13"/>
  <c r="C19" i="13"/>
  <c r="C23" i="13"/>
  <c r="C27" i="13"/>
  <c r="C31" i="13"/>
  <c r="C35" i="13"/>
  <c r="C39" i="13"/>
  <c r="C43" i="13"/>
  <c r="C47" i="13"/>
  <c r="C51" i="13"/>
  <c r="C55" i="13"/>
  <c r="C59" i="13"/>
  <c r="C63" i="13"/>
  <c r="C67" i="13"/>
  <c r="C71" i="13"/>
  <c r="C75" i="13"/>
  <c r="C79" i="13"/>
  <c r="C83" i="13"/>
  <c r="C87" i="13"/>
  <c r="C91" i="13"/>
  <c r="C95" i="13"/>
  <c r="C99" i="13"/>
  <c r="C103" i="13"/>
  <c r="C107" i="13"/>
  <c r="C111" i="13"/>
  <c r="C115" i="13"/>
  <c r="C119" i="13"/>
  <c r="C123" i="13"/>
  <c r="C127" i="13"/>
  <c r="C131" i="13"/>
  <c r="C135" i="13"/>
  <c r="C139" i="13"/>
  <c r="C143" i="13"/>
  <c r="C147" i="13"/>
  <c r="C151" i="13"/>
  <c r="C155" i="13"/>
  <c r="C159" i="13"/>
  <c r="C163" i="13"/>
  <c r="C167" i="13"/>
  <c r="C171" i="13"/>
  <c r="C175" i="13"/>
  <c r="C179" i="13"/>
  <c r="C183" i="13"/>
  <c r="C187" i="13"/>
  <c r="C191" i="13"/>
  <c r="C195" i="13"/>
  <c r="C199" i="13"/>
  <c r="C203" i="13"/>
  <c r="C207" i="13"/>
  <c r="C211" i="13"/>
  <c r="C215" i="13"/>
  <c r="C219" i="13"/>
  <c r="C223" i="13"/>
  <c r="C227" i="13"/>
  <c r="C231" i="13"/>
  <c r="C235" i="13"/>
  <c r="C239" i="13"/>
  <c r="C243" i="13"/>
  <c r="C247" i="13"/>
  <c r="C251" i="13"/>
  <c r="C255" i="13"/>
  <c r="C259" i="13"/>
  <c r="C263" i="13"/>
  <c r="C267" i="13"/>
  <c r="C271" i="13"/>
  <c r="C275" i="13"/>
  <c r="C279" i="13"/>
  <c r="C283" i="13"/>
  <c r="C287" i="13"/>
  <c r="C291" i="13"/>
  <c r="C295" i="13"/>
  <c r="C299" i="13"/>
  <c r="C303" i="13"/>
  <c r="C307" i="13"/>
  <c r="C311" i="13"/>
  <c r="C315" i="13"/>
  <c r="C319" i="13"/>
  <c r="C323" i="13"/>
  <c r="C327" i="13"/>
  <c r="C331" i="13"/>
  <c r="C335" i="13"/>
  <c r="C339" i="13"/>
  <c r="C343" i="13"/>
  <c r="C8" i="13"/>
  <c r="C12" i="13"/>
  <c r="C16" i="13"/>
  <c r="C20" i="13"/>
  <c r="C24" i="13"/>
  <c r="C28" i="13"/>
  <c r="C32" i="13"/>
  <c r="C36" i="13"/>
  <c r="C40" i="13"/>
  <c r="C44" i="13"/>
  <c r="C48" i="13"/>
  <c r="C52" i="13"/>
  <c r="C56" i="13"/>
  <c r="C60" i="13"/>
  <c r="C64" i="13"/>
  <c r="C68" i="13"/>
  <c r="C72" i="13"/>
  <c r="C76" i="13"/>
  <c r="C80" i="13"/>
  <c r="C84" i="13"/>
  <c r="C88" i="13"/>
  <c r="C92" i="13"/>
  <c r="C96" i="13"/>
  <c r="C100" i="13"/>
  <c r="C104" i="13"/>
  <c r="C108" i="13"/>
  <c r="C112" i="13"/>
  <c r="C116" i="13"/>
  <c r="C120" i="13"/>
  <c r="C124" i="13"/>
  <c r="C128" i="13"/>
  <c r="C132" i="13"/>
  <c r="C136" i="13"/>
  <c r="C140" i="13"/>
  <c r="C144" i="13"/>
  <c r="C148" i="13"/>
  <c r="C152" i="13"/>
  <c r="C156" i="13"/>
  <c r="C160" i="13"/>
  <c r="C164" i="13"/>
  <c r="C168" i="13"/>
  <c r="C172" i="13"/>
  <c r="C176" i="13"/>
  <c r="C180" i="13"/>
  <c r="C184" i="13"/>
  <c r="C188" i="13"/>
  <c r="C192" i="13"/>
  <c r="C196" i="13"/>
  <c r="C200" i="13"/>
  <c r="C204" i="13"/>
  <c r="C208" i="13"/>
  <c r="C212" i="13"/>
  <c r="C216" i="13"/>
  <c r="C220" i="13"/>
  <c r="C224" i="13"/>
  <c r="C228" i="13"/>
  <c r="C232" i="13"/>
  <c r="C236" i="13"/>
  <c r="C240" i="13"/>
  <c r="C244" i="13"/>
  <c r="C248" i="13"/>
  <c r="C252" i="13"/>
  <c r="C256" i="13"/>
  <c r="C260" i="13"/>
  <c r="C264" i="13"/>
  <c r="C268" i="13"/>
  <c r="C272" i="13"/>
  <c r="C276" i="13"/>
  <c r="C280" i="13"/>
  <c r="C284" i="13"/>
  <c r="C288" i="13"/>
  <c r="C292" i="13"/>
  <c r="C296" i="13"/>
  <c r="C300" i="13"/>
  <c r="C304" i="13"/>
  <c r="C308" i="13"/>
  <c r="C312" i="13"/>
  <c r="C316" i="13"/>
  <c r="C320" i="13"/>
  <c r="C324" i="13"/>
  <c r="C328" i="13"/>
  <c r="C332" i="13"/>
  <c r="C336" i="13"/>
  <c r="C340" i="13"/>
  <c r="C344" i="13"/>
  <c r="C9" i="13"/>
  <c r="C13" i="13"/>
  <c r="C17" i="13"/>
  <c r="C21" i="13"/>
  <c r="C25" i="13"/>
  <c r="C29" i="13"/>
  <c r="C33" i="13"/>
  <c r="C37" i="13"/>
  <c r="C41" i="13"/>
  <c r="C45" i="13"/>
  <c r="C49" i="13"/>
  <c r="C53" i="13"/>
  <c r="C57" i="13"/>
  <c r="C61" i="13"/>
  <c r="C65" i="13"/>
  <c r="C69" i="13"/>
  <c r="C73" i="13"/>
  <c r="C77" i="13"/>
  <c r="C81" i="13"/>
  <c r="C85" i="13"/>
  <c r="C89" i="13"/>
  <c r="C93" i="13"/>
  <c r="C97" i="13"/>
  <c r="C101" i="13"/>
  <c r="C105" i="13"/>
  <c r="C109" i="13"/>
  <c r="C113" i="13"/>
  <c r="C117" i="13"/>
  <c r="C121" i="13"/>
  <c r="C125" i="13"/>
  <c r="C129" i="13"/>
  <c r="C133" i="13"/>
  <c r="C137" i="13"/>
  <c r="C141" i="13"/>
  <c r="C145" i="13"/>
  <c r="C149" i="13"/>
  <c r="C153" i="13"/>
  <c r="C157" i="13"/>
  <c r="C161" i="13"/>
  <c r="C165" i="13"/>
  <c r="C169" i="13"/>
  <c r="C173" i="13"/>
  <c r="C177" i="13"/>
  <c r="C181" i="13"/>
  <c r="C185" i="13"/>
  <c r="C189" i="13"/>
  <c r="C193" i="13"/>
  <c r="C197" i="13"/>
  <c r="C201" i="13"/>
  <c r="C205" i="13"/>
  <c r="C209" i="13"/>
  <c r="C213" i="13"/>
  <c r="C217" i="13"/>
  <c r="C221" i="13"/>
  <c r="C225" i="13"/>
  <c r="C229" i="13"/>
  <c r="C233" i="13"/>
  <c r="C237" i="13"/>
  <c r="C241" i="13"/>
  <c r="C245" i="13"/>
  <c r="C249" i="13"/>
  <c r="C253" i="13"/>
  <c r="C257" i="13"/>
  <c r="C261" i="13"/>
  <c r="C265" i="13"/>
  <c r="C10" i="13"/>
  <c r="C14" i="13"/>
  <c r="C18" i="13"/>
  <c r="C22" i="13"/>
  <c r="C26" i="13"/>
  <c r="C30" i="13"/>
  <c r="C34" i="13"/>
  <c r="C38" i="13"/>
  <c r="C42" i="13"/>
  <c r="C46" i="13"/>
  <c r="C50" i="13"/>
  <c r="C54" i="13"/>
  <c r="C58" i="13"/>
  <c r="C62" i="13"/>
  <c r="C66" i="13"/>
  <c r="C70" i="13"/>
  <c r="C74" i="13"/>
  <c r="C78" i="13"/>
  <c r="C82" i="13"/>
  <c r="C86" i="13"/>
  <c r="C90" i="13"/>
  <c r="C94" i="13"/>
  <c r="C98" i="13"/>
  <c r="C102" i="13"/>
  <c r="C106" i="13"/>
  <c r="C110" i="13"/>
  <c r="C114" i="13"/>
  <c r="C118" i="13"/>
  <c r="C122" i="13"/>
  <c r="C126" i="13"/>
  <c r="C130" i="13"/>
  <c r="C134" i="13"/>
  <c r="C138" i="13"/>
  <c r="C142" i="13"/>
  <c r="C146" i="13"/>
  <c r="C150" i="13"/>
  <c r="C154" i="13"/>
  <c r="C158" i="13"/>
  <c r="C162" i="13"/>
  <c r="C166" i="13"/>
  <c r="C170" i="13"/>
  <c r="C174" i="13"/>
  <c r="C178" i="13"/>
  <c r="C182" i="13"/>
  <c r="C186" i="13"/>
  <c r="C190" i="13"/>
  <c r="C194" i="13"/>
  <c r="C198" i="13"/>
  <c r="C202" i="13"/>
  <c r="C206" i="13"/>
  <c r="C210" i="13"/>
  <c r="C214" i="13"/>
  <c r="C218" i="13"/>
  <c r="C222" i="13"/>
  <c r="C226" i="13"/>
  <c r="C230" i="13"/>
  <c r="C234" i="13"/>
  <c r="C238" i="13"/>
  <c r="C242" i="13"/>
  <c r="C246" i="13"/>
  <c r="C250" i="13"/>
  <c r="C254" i="13"/>
  <c r="C258" i="13"/>
  <c r="C262" i="13"/>
  <c r="C266" i="13"/>
  <c r="C4" i="13"/>
  <c r="C367" i="13"/>
  <c r="C363" i="13"/>
  <c r="C359" i="13"/>
  <c r="C355" i="13"/>
  <c r="C351" i="13"/>
  <c r="C347" i="13"/>
  <c r="C341" i="13"/>
  <c r="C333" i="13"/>
  <c r="C325" i="13"/>
  <c r="C317" i="13"/>
  <c r="C309" i="13"/>
  <c r="C301" i="13"/>
  <c r="C293" i="13"/>
  <c r="C285" i="13"/>
  <c r="C277" i="13"/>
  <c r="C269" i="13"/>
  <c r="E65" i="12"/>
  <c r="E61" i="12"/>
  <c r="E49" i="12"/>
  <c r="E45" i="12"/>
  <c r="E41" i="12"/>
  <c r="E37" i="12"/>
  <c r="E33" i="12"/>
  <c r="E29" i="12"/>
  <c r="E21" i="12"/>
  <c r="E17" i="12"/>
  <c r="E13" i="12"/>
  <c r="E9" i="12"/>
  <c r="E5" i="12"/>
  <c r="G75" i="12"/>
  <c r="G71" i="12"/>
  <c r="G67" i="12"/>
  <c r="G63" i="12"/>
  <c r="G59" i="12"/>
  <c r="G55" i="12"/>
  <c r="G51" i="12"/>
  <c r="G47" i="12"/>
  <c r="G43" i="12"/>
  <c r="G31" i="12"/>
  <c r="G27" i="12"/>
  <c r="G23" i="12"/>
  <c r="G19" i="12"/>
  <c r="G15" i="12"/>
  <c r="G11" i="12"/>
  <c r="G7" i="12"/>
  <c r="E73" i="12"/>
  <c r="E57" i="12"/>
  <c r="G39" i="12"/>
  <c r="E68" i="12"/>
  <c r="E60" i="12"/>
  <c r="E52" i="12"/>
  <c r="E44" i="12"/>
  <c r="E40" i="12"/>
  <c r="E32" i="12"/>
  <c r="E24" i="12"/>
  <c r="E16" i="12"/>
  <c r="E8" i="12"/>
  <c r="G70" i="12"/>
  <c r="G62" i="12"/>
  <c r="G54" i="12"/>
  <c r="G46" i="12"/>
  <c r="G38" i="12"/>
  <c r="G34" i="12"/>
  <c r="G30" i="12"/>
  <c r="G26" i="12"/>
  <c r="G22" i="12"/>
  <c r="G18" i="12"/>
  <c r="G14" i="12"/>
  <c r="G10" i="12"/>
  <c r="G6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G73" i="12"/>
  <c r="G69" i="12"/>
  <c r="G65" i="12"/>
  <c r="G61" i="12"/>
  <c r="G57" i="12"/>
  <c r="G53" i="12"/>
  <c r="G49" i="12"/>
  <c r="G45" i="12"/>
  <c r="G41" i="12"/>
  <c r="G37" i="12"/>
  <c r="G33" i="12"/>
  <c r="G29" i="12"/>
  <c r="G25" i="12"/>
  <c r="G21" i="12"/>
  <c r="G17" i="12"/>
  <c r="G13" i="12"/>
  <c r="G9" i="12"/>
  <c r="G5" i="12"/>
  <c r="E69" i="12"/>
  <c r="E53" i="12"/>
  <c r="G35" i="12"/>
  <c r="E72" i="12"/>
  <c r="E64" i="12"/>
  <c r="E56" i="12"/>
  <c r="E48" i="12"/>
  <c r="E36" i="12"/>
  <c r="E28" i="12"/>
  <c r="E20" i="12"/>
  <c r="E12" i="12"/>
  <c r="E4" i="12"/>
  <c r="G74" i="12"/>
  <c r="G66" i="12"/>
  <c r="G58" i="12"/>
  <c r="G50" i="12"/>
  <c r="G42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6" i="12"/>
  <c r="G72" i="12"/>
  <c r="G68" i="12"/>
  <c r="G64" i="12"/>
  <c r="G60" i="12"/>
  <c r="G56" i="12"/>
  <c r="G52" i="12"/>
  <c r="G48" i="12"/>
  <c r="G44" i="12"/>
  <c r="G40" i="12"/>
  <c r="G36" i="12"/>
  <c r="G32" i="12"/>
  <c r="G28" i="12"/>
  <c r="G24" i="12"/>
  <c r="G20" i="12"/>
  <c r="G16" i="12"/>
  <c r="G12" i="12"/>
  <c r="G8" i="12"/>
  <c r="G4" i="12"/>
  <c r="D73" i="12"/>
  <c r="D65" i="12"/>
  <c r="D53" i="12"/>
  <c r="D45" i="12"/>
  <c r="D5" i="12"/>
  <c r="D75" i="12"/>
  <c r="D71" i="12"/>
  <c r="D67" i="12"/>
  <c r="D63" i="12"/>
  <c r="D59" i="12"/>
  <c r="D55" i="12"/>
  <c r="D51" i="12"/>
  <c r="D47" i="12"/>
  <c r="D43" i="12"/>
  <c r="D39" i="12"/>
  <c r="D35" i="12"/>
  <c r="D31" i="12"/>
  <c r="D27" i="12"/>
  <c r="D23" i="12"/>
  <c r="D19" i="12"/>
  <c r="D15" i="12"/>
  <c r="D11" i="12"/>
  <c r="D7" i="12"/>
  <c r="D74" i="12"/>
  <c r="D70" i="12"/>
  <c r="D66" i="12"/>
  <c r="D62" i="12"/>
  <c r="D58" i="12"/>
  <c r="D54" i="12"/>
  <c r="D50" i="12"/>
  <c r="D46" i="12"/>
  <c r="D42" i="12"/>
  <c r="D38" i="12"/>
  <c r="D34" i="12"/>
  <c r="D30" i="12"/>
  <c r="D26" i="12"/>
  <c r="D22" i="12"/>
  <c r="D18" i="12"/>
  <c r="D14" i="12"/>
  <c r="D10" i="12"/>
  <c r="D6" i="12"/>
  <c r="D69" i="12"/>
  <c r="D61" i="12"/>
  <c r="D57" i="12"/>
  <c r="D49" i="12"/>
  <c r="D41" i="12"/>
  <c r="D37" i="12"/>
  <c r="D33" i="12"/>
  <c r="D29" i="12"/>
  <c r="D25" i="12"/>
  <c r="D21" i="12"/>
  <c r="D17" i="12"/>
  <c r="D13" i="12"/>
  <c r="D9" i="12"/>
  <c r="D72" i="12"/>
  <c r="D68" i="12"/>
  <c r="D64" i="12"/>
  <c r="D60" i="12"/>
  <c r="D56" i="12"/>
  <c r="D52" i="12"/>
  <c r="D48" i="12"/>
  <c r="D44" i="12"/>
  <c r="D40" i="12"/>
  <c r="D36" i="12"/>
  <c r="D32" i="12"/>
  <c r="D28" i="12"/>
  <c r="D24" i="12"/>
  <c r="D20" i="12"/>
  <c r="D16" i="12"/>
  <c r="D12" i="12"/>
  <c r="D8" i="12"/>
  <c r="E25" i="10"/>
  <c r="G25" i="10" s="1"/>
  <c r="F25" i="10"/>
  <c r="F17" i="10"/>
  <c r="F64" i="10"/>
  <c r="E62" i="10"/>
  <c r="G62" i="10" s="1"/>
  <c r="F60" i="10"/>
  <c r="F61" i="10"/>
  <c r="E60" i="10"/>
  <c r="G60" i="10" s="1"/>
  <c r="E64" i="10"/>
  <c r="G64" i="10" s="1"/>
  <c r="F67" i="10"/>
  <c r="F63" i="10"/>
  <c r="E61" i="10"/>
  <c r="G61" i="10" s="1"/>
  <c r="E65" i="10"/>
  <c r="G65" i="10" s="1"/>
  <c r="F66" i="10"/>
  <c r="F62" i="10"/>
  <c r="F58" i="10"/>
  <c r="E63" i="10"/>
  <c r="G63" i="10" s="1"/>
  <c r="E67" i="10"/>
  <c r="G67" i="10" s="1"/>
  <c r="G58" i="10"/>
  <c r="E59" i="10"/>
  <c r="G59" i="10" s="1"/>
  <c r="F59" i="10"/>
  <c r="N11" i="10" a="1"/>
  <c r="N11" i="10" s="1"/>
  <c r="N10" i="10" a="1"/>
  <c r="N10" i="10" s="1"/>
  <c r="R73" i="10" s="1"/>
  <c r="G5" i="10"/>
  <c r="E17" i="10"/>
  <c r="G17" i="10" s="1"/>
  <c r="G9" i="10"/>
  <c r="F9" i="10"/>
  <c r="F12" i="10"/>
  <c r="F22" i="10"/>
  <c r="F20" i="10"/>
  <c r="F24" i="10"/>
  <c r="F13" i="10"/>
  <c r="F18" i="10"/>
  <c r="F26" i="10"/>
  <c r="F30" i="10"/>
  <c r="F14" i="10"/>
  <c r="E34" i="10"/>
  <c r="G34" i="10" s="1"/>
  <c r="E30" i="10"/>
  <c r="G30" i="10" s="1"/>
  <c r="E26" i="10"/>
  <c r="G26" i="10" s="1"/>
  <c r="E24" i="10"/>
  <c r="G24" i="10" s="1"/>
  <c r="E20" i="10"/>
  <c r="G20" i="10" s="1"/>
  <c r="E18" i="10"/>
  <c r="G18" i="10" s="1"/>
  <c r="E14" i="10"/>
  <c r="G14" i="10" s="1"/>
  <c r="E13" i="10"/>
  <c r="G13" i="10" s="1"/>
  <c r="E12" i="10"/>
  <c r="G12" i="10" s="1"/>
  <c r="F11" i="10"/>
  <c r="F34" i="10"/>
  <c r="E11" i="10"/>
  <c r="G11" i="10" s="1"/>
  <c r="L3" i="8"/>
  <c r="L4" i="8" s="1"/>
  <c r="L5" i="8" s="1"/>
  <c r="L6" i="8" s="1"/>
  <c r="L7" i="8" s="1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L220" i="8" s="1"/>
  <c r="L221" i="8" s="1"/>
  <c r="L222" i="8" s="1"/>
  <c r="L223" i="8" s="1"/>
  <c r="L224" i="8" s="1"/>
  <c r="L225" i="8" s="1"/>
  <c r="L226" i="8" s="1"/>
  <c r="L227" i="8" s="1"/>
  <c r="L228" i="8" s="1"/>
  <c r="L229" i="8" s="1"/>
  <c r="L230" i="8" s="1"/>
  <c r="L231" i="8" s="1"/>
  <c r="L232" i="8" s="1"/>
  <c r="L233" i="8" s="1"/>
  <c r="L234" i="8" s="1"/>
  <c r="L235" i="8" s="1"/>
  <c r="L236" i="8" s="1"/>
  <c r="L237" i="8" s="1"/>
  <c r="L238" i="8" s="1"/>
  <c r="L239" i="8" s="1"/>
  <c r="L240" i="8" s="1"/>
  <c r="L241" i="8" s="1"/>
  <c r="L242" i="8" s="1"/>
  <c r="L243" i="8" s="1"/>
  <c r="L244" i="8" s="1"/>
  <c r="L245" i="8" s="1"/>
  <c r="L246" i="8" s="1"/>
  <c r="L247" i="8" s="1"/>
  <c r="L248" i="8" s="1"/>
  <c r="L249" i="8" s="1"/>
  <c r="L250" i="8" s="1"/>
  <c r="L251" i="8" s="1"/>
  <c r="L252" i="8" s="1"/>
  <c r="L253" i="8" s="1"/>
  <c r="L254" i="8" s="1"/>
  <c r="L255" i="8" s="1"/>
  <c r="L256" i="8" s="1"/>
  <c r="L257" i="8" s="1"/>
  <c r="L258" i="8" s="1"/>
  <c r="L259" i="8" s="1"/>
  <c r="L260" i="8" s="1"/>
  <c r="L261" i="8" s="1"/>
  <c r="L262" i="8" s="1"/>
  <c r="L263" i="8" s="1"/>
  <c r="L264" i="8" s="1"/>
  <c r="L265" i="8" s="1"/>
  <c r="L266" i="8" s="1"/>
  <c r="L267" i="8" s="1"/>
  <c r="L268" i="8" s="1"/>
  <c r="L269" i="8" s="1"/>
  <c r="L270" i="8" s="1"/>
  <c r="L271" i="8" s="1"/>
  <c r="L272" i="8" s="1"/>
  <c r="L273" i="8" s="1"/>
  <c r="L274" i="8" s="1"/>
  <c r="L275" i="8" s="1"/>
  <c r="L276" i="8" s="1"/>
  <c r="L277" i="8" s="1"/>
  <c r="L278" i="8" s="1"/>
  <c r="L279" i="8" s="1"/>
  <c r="L280" i="8" s="1"/>
  <c r="L281" i="8" s="1"/>
  <c r="L282" i="8" s="1"/>
  <c r="L283" i="8" s="1"/>
  <c r="L284" i="8" s="1"/>
  <c r="L285" i="8" s="1"/>
  <c r="L286" i="8" s="1"/>
  <c r="L287" i="8" s="1"/>
  <c r="L288" i="8" s="1"/>
  <c r="L289" i="8" s="1"/>
  <c r="L290" i="8" s="1"/>
  <c r="L291" i="8" s="1"/>
  <c r="L292" i="8" s="1"/>
  <c r="L293" i="8" s="1"/>
  <c r="L294" i="8" s="1"/>
  <c r="L295" i="8" s="1"/>
  <c r="L296" i="8" s="1"/>
  <c r="L297" i="8" s="1"/>
  <c r="L298" i="8" s="1"/>
  <c r="L299" i="8" s="1"/>
  <c r="L300" i="8" s="1"/>
  <c r="L301" i="8" s="1"/>
  <c r="L302" i="8" s="1"/>
  <c r="L303" i="8" s="1"/>
  <c r="L304" i="8" s="1"/>
  <c r="L305" i="8" s="1"/>
  <c r="L306" i="8" s="1"/>
  <c r="L307" i="8" s="1"/>
  <c r="L308" i="8" s="1"/>
  <c r="L309" i="8" s="1"/>
  <c r="L310" i="8" s="1"/>
  <c r="L311" i="8" s="1"/>
  <c r="L312" i="8" s="1"/>
  <c r="L313" i="8" s="1"/>
  <c r="L314" i="8" s="1"/>
  <c r="L315" i="8" s="1"/>
  <c r="L316" i="8" s="1"/>
  <c r="L317" i="8" s="1"/>
  <c r="L318" i="8" s="1"/>
  <c r="L319" i="8" s="1"/>
  <c r="L320" i="8" s="1"/>
  <c r="L321" i="8" s="1"/>
  <c r="L322" i="8" s="1"/>
  <c r="L323" i="8" s="1"/>
  <c r="L324" i="8" s="1"/>
  <c r="L325" i="8" s="1"/>
  <c r="L326" i="8" s="1"/>
  <c r="L327" i="8" s="1"/>
  <c r="L328" i="8" s="1"/>
  <c r="L329" i="8" s="1"/>
  <c r="L330" i="8" s="1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L371" i="8" s="1"/>
  <c r="L372" i="8" s="1"/>
  <c r="L373" i="8" s="1"/>
  <c r="L374" i="8" s="1"/>
  <c r="L375" i="8" s="1"/>
  <c r="L376" i="8" s="1"/>
  <c r="L377" i="8" s="1"/>
  <c r="L378" i="8" s="1"/>
  <c r="L379" i="8" s="1"/>
  <c r="L380" i="8" s="1"/>
  <c r="L381" i="8" s="1"/>
  <c r="L382" i="8" s="1"/>
  <c r="L383" i="8" s="1"/>
  <c r="L384" i="8" s="1"/>
  <c r="L385" i="8" s="1"/>
  <c r="L386" i="8" s="1"/>
  <c r="L387" i="8" s="1"/>
  <c r="L388" i="8" s="1"/>
  <c r="L389" i="8" s="1"/>
  <c r="L390" i="8" s="1"/>
  <c r="L391" i="8" s="1"/>
  <c r="L392" i="8" s="1"/>
  <c r="L393" i="8" s="1"/>
  <c r="L394" i="8" s="1"/>
  <c r="L395" i="8" s="1"/>
  <c r="L396" i="8" s="1"/>
  <c r="L397" i="8" s="1"/>
  <c r="L398" i="8" s="1"/>
  <c r="L399" i="8" s="1"/>
  <c r="L400" i="8" s="1"/>
  <c r="L401" i="8" s="1"/>
  <c r="L402" i="8" s="1"/>
  <c r="L403" i="8" s="1"/>
  <c r="L404" i="8" s="1"/>
  <c r="L405" i="8" s="1"/>
  <c r="L406" i="8" s="1"/>
  <c r="L407" i="8" s="1"/>
  <c r="L408" i="8" s="1"/>
  <c r="L409" i="8" s="1"/>
  <c r="L410" i="8" s="1"/>
  <c r="L411" i="8" s="1"/>
  <c r="L412" i="8" s="1"/>
  <c r="L413" i="8" s="1"/>
  <c r="L414" i="8" s="1"/>
  <c r="L415" i="8" s="1"/>
  <c r="L416" i="8" s="1"/>
  <c r="L417" i="8" s="1"/>
  <c r="L418" i="8" s="1"/>
  <c r="L419" i="8" s="1"/>
  <c r="L420" i="8" s="1"/>
  <c r="L421" i="8" s="1"/>
  <c r="L422" i="8" s="1"/>
  <c r="L423" i="8" s="1"/>
  <c r="L424" i="8" s="1"/>
  <c r="L425" i="8" s="1"/>
  <c r="L426" i="8" s="1"/>
  <c r="L427" i="8" s="1"/>
  <c r="L428" i="8" s="1"/>
  <c r="L429" i="8" s="1"/>
  <c r="L430" i="8" s="1"/>
  <c r="L431" i="8" s="1"/>
  <c r="L432" i="8" s="1"/>
  <c r="L433" i="8" s="1"/>
  <c r="L434" i="8" s="1"/>
  <c r="L435" i="8" s="1"/>
  <c r="L436" i="8" s="1"/>
  <c r="L437" i="8" s="1"/>
  <c r="L438" i="8" s="1"/>
  <c r="L439" i="8" s="1"/>
  <c r="L440" i="8" s="1"/>
  <c r="L441" i="8" s="1"/>
  <c r="L442" i="8" s="1"/>
  <c r="L443" i="8" s="1"/>
  <c r="L444" i="8" s="1"/>
  <c r="L445" i="8" s="1"/>
  <c r="L446" i="8" s="1"/>
  <c r="L447" i="8" s="1"/>
  <c r="L448" i="8" s="1"/>
  <c r="L449" i="8" s="1"/>
  <c r="L450" i="8" s="1"/>
  <c r="L451" i="8" s="1"/>
  <c r="L452" i="8" s="1"/>
  <c r="L453" i="8" s="1"/>
  <c r="L454" i="8" s="1"/>
  <c r="L455" i="8" s="1"/>
  <c r="L456" i="8" s="1"/>
  <c r="L457" i="8" s="1"/>
  <c r="L458" i="8" s="1"/>
  <c r="L459" i="8" s="1"/>
  <c r="L460" i="8" s="1"/>
  <c r="L461" i="8" s="1"/>
  <c r="L462" i="8" s="1"/>
  <c r="L463" i="8" s="1"/>
  <c r="L464" i="8" s="1"/>
  <c r="L465" i="8" s="1"/>
  <c r="L466" i="8" s="1"/>
  <c r="L467" i="8" s="1"/>
  <c r="L468" i="8" s="1"/>
  <c r="L469" i="8" s="1"/>
  <c r="L470" i="8" s="1"/>
  <c r="L471" i="8" s="1"/>
  <c r="L472" i="8" s="1"/>
  <c r="L473" i="8" s="1"/>
  <c r="L474" i="8" s="1"/>
  <c r="L475" i="8" s="1"/>
  <c r="L476" i="8" s="1"/>
  <c r="L477" i="8" s="1"/>
  <c r="L478" i="8" s="1"/>
  <c r="L479" i="8" s="1"/>
  <c r="L480" i="8" s="1"/>
  <c r="L481" i="8" s="1"/>
  <c r="L482" i="8" s="1"/>
  <c r="J811" i="2"/>
  <c r="J991" i="2"/>
  <c r="J823" i="2"/>
  <c r="J1003" i="2"/>
  <c r="J955" i="2"/>
  <c r="J1015" i="2"/>
  <c r="J931" i="2"/>
  <c r="J907" i="2"/>
  <c r="J883" i="2"/>
  <c r="J871" i="2"/>
  <c r="J847" i="2"/>
  <c r="J979" i="2"/>
  <c r="J967" i="2"/>
  <c r="J943" i="2"/>
  <c r="J919" i="2"/>
  <c r="J895" i="2"/>
  <c r="J859" i="2"/>
  <c r="J835" i="2"/>
  <c r="O599" i="2"/>
  <c r="P599" i="2" s="1"/>
  <c r="Q599" i="2" s="1"/>
  <c r="N609" i="2"/>
  <c r="O621" i="2"/>
  <c r="P621" i="2" s="1"/>
  <c r="Q621" i="2" s="1"/>
  <c r="O610" i="2"/>
  <c r="P610" i="2" s="1"/>
  <c r="Q610" i="2" s="1"/>
  <c r="O598" i="2"/>
  <c r="P598" i="2" s="1"/>
  <c r="Q598" i="2" s="1"/>
  <c r="N613" i="2"/>
  <c r="N588" i="2"/>
  <c r="O626" i="2"/>
  <c r="P626" i="2" s="1"/>
  <c r="Q626" i="2" s="1"/>
  <c r="N620" i="2"/>
  <c r="N597" i="2"/>
  <c r="O605" i="2"/>
  <c r="P605" i="2" s="1"/>
  <c r="Q605" i="2" s="1"/>
  <c r="N623" i="2"/>
  <c r="N617" i="2"/>
  <c r="N607" i="2"/>
  <c r="N601" i="2"/>
  <c r="N578" i="2"/>
  <c r="O620" i="2"/>
  <c r="P620" i="2" s="1"/>
  <c r="Q620" i="2" s="1"/>
  <c r="O613" i="2"/>
  <c r="P613" i="2" s="1"/>
  <c r="Q613" i="2" s="1"/>
  <c r="O609" i="2"/>
  <c r="P609" i="2" s="1"/>
  <c r="Q609" i="2" s="1"/>
  <c r="O597" i="2"/>
  <c r="O594" i="2"/>
  <c r="P594" i="2" s="1"/>
  <c r="Q594" i="2" s="1"/>
  <c r="N627" i="2"/>
  <c r="N611" i="2"/>
  <c r="N599" i="2"/>
  <c r="N592" i="2"/>
  <c r="O623" i="2"/>
  <c r="O617" i="2"/>
  <c r="P617" i="2" s="1"/>
  <c r="Q617" i="2" s="1"/>
  <c r="O607" i="2"/>
  <c r="O601" i="2"/>
  <c r="P601" i="2" s="1"/>
  <c r="Q601" i="2" s="1"/>
  <c r="N626" i="2"/>
  <c r="N621" i="2"/>
  <c r="N610" i="2"/>
  <c r="N605" i="2"/>
  <c r="N598" i="2"/>
  <c r="N572" i="2"/>
  <c r="N564" i="2"/>
  <c r="O627" i="2"/>
  <c r="P627" i="2" s="1"/>
  <c r="Q627" i="2" s="1"/>
  <c r="O611" i="2"/>
  <c r="P611" i="2" s="1"/>
  <c r="Q611" i="2" s="1"/>
  <c r="N628" i="2"/>
  <c r="N624" i="2"/>
  <c r="N608" i="2"/>
  <c r="N604" i="2"/>
  <c r="N600" i="2"/>
  <c r="N596" i="2"/>
  <c r="N586" i="2"/>
  <c r="N548" i="2"/>
  <c r="O628" i="2"/>
  <c r="O624" i="2"/>
  <c r="O608" i="2"/>
  <c r="P608" i="2" s="1"/>
  <c r="Q608" i="2" s="1"/>
  <c r="O604" i="2"/>
  <c r="P604" i="2" s="1"/>
  <c r="Q604" i="2" s="1"/>
  <c r="O600" i="2"/>
  <c r="P600" i="2" s="1"/>
  <c r="Q600" i="2" s="1"/>
  <c r="O596" i="2"/>
  <c r="P596" i="2" s="1"/>
  <c r="Q596" i="2" s="1"/>
  <c r="N619" i="2"/>
  <c r="N615" i="2"/>
  <c r="N595" i="2"/>
  <c r="O619" i="2"/>
  <c r="O615" i="2"/>
  <c r="P615" i="2" s="1"/>
  <c r="Q615" i="2" s="1"/>
  <c r="O595" i="2"/>
  <c r="P595" i="2" s="1"/>
  <c r="Q595" i="2" s="1"/>
  <c r="O589" i="2"/>
  <c r="P589" i="2" s="1"/>
  <c r="Q589" i="2" s="1"/>
  <c r="N618" i="2"/>
  <c r="N602" i="2"/>
  <c r="N594" i="2"/>
  <c r="N589" i="2"/>
  <c r="O618" i="2"/>
  <c r="P618" i="2" s="1"/>
  <c r="Q618" i="2" s="1"/>
  <c r="O602" i="2"/>
  <c r="P602" i="2" s="1"/>
  <c r="Q602" i="2" s="1"/>
  <c r="O539" i="2"/>
  <c r="P539" i="2" s="1"/>
  <c r="Q539" i="2" s="1"/>
  <c r="J643" i="2"/>
  <c r="J732" i="2"/>
  <c r="J699" i="2"/>
  <c r="J763" i="2"/>
  <c r="J734" i="2"/>
  <c r="J697" i="2"/>
  <c r="J684" i="2"/>
  <c r="J775" i="2"/>
  <c r="J694" i="2"/>
  <c r="J787" i="2"/>
  <c r="J739" i="2"/>
  <c r="J737" i="2"/>
  <c r="J799" i="2"/>
  <c r="J751" i="2"/>
  <c r="J729" i="2"/>
  <c r="J721" i="2"/>
  <c r="J716" i="2"/>
  <c r="J712" i="2"/>
  <c r="J705" i="2"/>
  <c r="J725" i="2"/>
  <c r="J718" i="2"/>
  <c r="J714" i="2"/>
  <c r="J707" i="2"/>
  <c r="J702" i="2"/>
  <c r="J663" i="2"/>
  <c r="J691" i="2"/>
  <c r="J689" i="2"/>
  <c r="J686" i="2"/>
  <c r="J672" i="2"/>
  <c r="J681" i="2"/>
  <c r="J669" i="2"/>
  <c r="J678" i="2"/>
  <c r="J675" i="2"/>
  <c r="J666" i="2"/>
  <c r="J657" i="2"/>
  <c r="J648" i="2"/>
  <c r="J630" i="2"/>
  <c r="J659" i="2"/>
  <c r="J651" i="2"/>
  <c r="J636" i="2"/>
  <c r="J654" i="2"/>
  <c r="J639" i="2"/>
  <c r="O592" i="2"/>
  <c r="P592" i="2" s="1"/>
  <c r="Q592" i="2" s="1"/>
  <c r="O588" i="2"/>
  <c r="P588" i="2" s="1"/>
  <c r="Q588" i="2" s="1"/>
  <c r="O578" i="2"/>
  <c r="P578" i="2" s="1"/>
  <c r="Q578" i="2" s="1"/>
  <c r="N591" i="2"/>
  <c r="N587" i="2"/>
  <c r="N582" i="2"/>
  <c r="N556" i="2"/>
  <c r="N532" i="2"/>
  <c r="O591" i="2"/>
  <c r="P591" i="2" s="1"/>
  <c r="Q591" i="2" s="1"/>
  <c r="O587" i="2"/>
  <c r="P587" i="2" s="1"/>
  <c r="Q587" i="2" s="1"/>
  <c r="O582" i="2"/>
  <c r="P582" i="2" s="1"/>
  <c r="Q582" i="2" s="1"/>
  <c r="O577" i="2"/>
  <c r="O586" i="2"/>
  <c r="O548" i="2"/>
  <c r="N552" i="2"/>
  <c r="N584" i="2"/>
  <c r="N580" i="2"/>
  <c r="N568" i="2"/>
  <c r="N528" i="2"/>
  <c r="O580" i="2"/>
  <c r="N577" i="2"/>
  <c r="O573" i="2"/>
  <c r="P573" i="2" s="1"/>
  <c r="Q573" i="2" s="1"/>
  <c r="O561" i="2"/>
  <c r="P561" i="2" s="1"/>
  <c r="Q561" i="2" s="1"/>
  <c r="O553" i="2"/>
  <c r="P553" i="2" s="1"/>
  <c r="Q553" i="2" s="1"/>
  <c r="O533" i="2"/>
  <c r="P533" i="2" s="1"/>
  <c r="Q533" i="2" s="1"/>
  <c r="O584" i="2"/>
  <c r="O529" i="2"/>
  <c r="P529" i="2" s="1"/>
  <c r="Q529" i="2" s="1"/>
  <c r="N575" i="2"/>
  <c r="N567" i="2"/>
  <c r="N563" i="2"/>
  <c r="N559" i="2"/>
  <c r="N555" i="2"/>
  <c r="N547" i="2"/>
  <c r="N543" i="2"/>
  <c r="N539" i="2"/>
  <c r="N535" i="2"/>
  <c r="N531" i="2"/>
  <c r="O572" i="2"/>
  <c r="O568" i="2"/>
  <c r="O564" i="2"/>
  <c r="P564" i="2" s="1"/>
  <c r="Q564" i="2" s="1"/>
  <c r="O556" i="2"/>
  <c r="O552" i="2"/>
  <c r="P552" i="2" s="1"/>
  <c r="Q552" i="2" s="1"/>
  <c r="O547" i="2"/>
  <c r="O543" i="2"/>
  <c r="P543" i="2" s="1"/>
  <c r="Q543" i="2" s="1"/>
  <c r="O537" i="2"/>
  <c r="O532" i="2"/>
  <c r="P532" i="2" s="1"/>
  <c r="Q532" i="2" s="1"/>
  <c r="O525" i="2"/>
  <c r="P525" i="2" s="1"/>
  <c r="Q525" i="2" s="1"/>
  <c r="O513" i="2"/>
  <c r="P513" i="2" s="1"/>
  <c r="Q513" i="2" s="1"/>
  <c r="N574" i="2"/>
  <c r="N570" i="2"/>
  <c r="N566" i="2"/>
  <c r="N562" i="2"/>
  <c r="N558" i="2"/>
  <c r="N550" i="2"/>
  <c r="N542" i="2"/>
  <c r="N538" i="2"/>
  <c r="N534" i="2"/>
  <c r="N526" i="2"/>
  <c r="N520" i="2"/>
  <c r="O575" i="2"/>
  <c r="P575" i="2" s="1"/>
  <c r="Q575" i="2" s="1"/>
  <c r="O567" i="2"/>
  <c r="P567" i="2" s="1"/>
  <c r="Q567" i="2" s="1"/>
  <c r="O563" i="2"/>
  <c r="P563" i="2" s="1"/>
  <c r="Q563" i="2" s="1"/>
  <c r="O559" i="2"/>
  <c r="P559" i="2" s="1"/>
  <c r="Q559" i="2" s="1"/>
  <c r="O555" i="2"/>
  <c r="P555" i="2" s="1"/>
  <c r="Q555" i="2" s="1"/>
  <c r="O541" i="2"/>
  <c r="P541" i="2" s="1"/>
  <c r="Q541" i="2" s="1"/>
  <c r="N573" i="2"/>
  <c r="N561" i="2"/>
  <c r="N553" i="2"/>
  <c r="N549" i="2"/>
  <c r="N545" i="2"/>
  <c r="N541" i="2"/>
  <c r="N537" i="2"/>
  <c r="N533" i="2"/>
  <c r="N529" i="2"/>
  <c r="N525" i="2"/>
  <c r="N516" i="2"/>
  <c r="O574" i="2"/>
  <c r="P574" i="2" s="1"/>
  <c r="Q574" i="2" s="1"/>
  <c r="O570" i="2"/>
  <c r="P570" i="2" s="1"/>
  <c r="Q570" i="2" s="1"/>
  <c r="O566" i="2"/>
  <c r="P566" i="2" s="1"/>
  <c r="Q566" i="2" s="1"/>
  <c r="O562" i="2"/>
  <c r="P562" i="2" s="1"/>
  <c r="Q562" i="2" s="1"/>
  <c r="O558" i="2"/>
  <c r="P558" i="2" s="1"/>
  <c r="Q558" i="2" s="1"/>
  <c r="O549" i="2"/>
  <c r="P549" i="2" s="1"/>
  <c r="Q549" i="2" s="1"/>
  <c r="O545" i="2"/>
  <c r="O535" i="2"/>
  <c r="P535" i="2" s="1"/>
  <c r="Q535" i="2" s="1"/>
  <c r="O526" i="2"/>
  <c r="P526" i="2" s="1"/>
  <c r="Q526" i="2" s="1"/>
  <c r="O528" i="2"/>
  <c r="P528" i="2" s="1"/>
  <c r="Q528" i="2" s="1"/>
  <c r="O531" i="2"/>
  <c r="P531" i="2" s="1"/>
  <c r="Q531" i="2" s="1"/>
  <c r="O550" i="2"/>
  <c r="P550" i="2" s="1"/>
  <c r="Q550" i="2" s="1"/>
  <c r="O542" i="2"/>
  <c r="P542" i="2" s="1"/>
  <c r="Q542" i="2" s="1"/>
  <c r="O538" i="2"/>
  <c r="P538" i="2" s="1"/>
  <c r="Q538" i="2" s="1"/>
  <c r="O534" i="2"/>
  <c r="P534" i="2" s="1"/>
  <c r="Q534" i="2" s="1"/>
  <c r="N513" i="2"/>
  <c r="U5" i="6"/>
  <c r="J54" i="6"/>
  <c r="L54" i="6" s="1"/>
  <c r="M4" i="6"/>
  <c r="M5" i="6" s="1"/>
  <c r="R4" i="6"/>
  <c r="I2" i="6"/>
  <c r="I3" i="6" s="1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P4" i="6"/>
  <c r="N523" i="2"/>
  <c r="N519" i="2"/>
  <c r="N515" i="2"/>
  <c r="N522" i="2"/>
  <c r="N518" i="2"/>
  <c r="O517" i="2"/>
  <c r="N517" i="2"/>
  <c r="O520" i="2"/>
  <c r="P520" i="2" s="1"/>
  <c r="Q520" i="2" s="1"/>
  <c r="O516" i="2"/>
  <c r="O523" i="2"/>
  <c r="P523" i="2" s="1"/>
  <c r="Q523" i="2" s="1"/>
  <c r="O519" i="2"/>
  <c r="P519" i="2" s="1"/>
  <c r="Q519" i="2" s="1"/>
  <c r="O515" i="2"/>
  <c r="O522" i="2"/>
  <c r="P522" i="2" s="1"/>
  <c r="Q522" i="2" s="1"/>
  <c r="O518" i="2"/>
  <c r="P518" i="2" s="1"/>
  <c r="Q518" i="2" s="1"/>
  <c r="U55" i="2"/>
  <c r="U56" i="2"/>
  <c r="U54" i="2"/>
  <c r="N511" i="2"/>
  <c r="O511" i="2"/>
  <c r="P511" i="2" s="1"/>
  <c r="Q511" i="2" s="1"/>
  <c r="N510" i="2"/>
  <c r="O510" i="2"/>
  <c r="P510" i="2" s="1"/>
  <c r="Q510" i="2" s="1"/>
  <c r="O6" i="2"/>
  <c r="P6" i="2" s="1"/>
  <c r="Q6" i="2" s="1"/>
  <c r="O7" i="2"/>
  <c r="P7" i="2" s="1"/>
  <c r="Q7" i="2" s="1"/>
  <c r="O11" i="2"/>
  <c r="P11" i="2" s="1"/>
  <c r="Q11" i="2" s="1"/>
  <c r="O15" i="2"/>
  <c r="P15" i="2" s="1"/>
  <c r="Q15" i="2" s="1"/>
  <c r="O19" i="2"/>
  <c r="P19" i="2" s="1"/>
  <c r="Q19" i="2" s="1"/>
  <c r="O23" i="2"/>
  <c r="P23" i="2" s="1"/>
  <c r="Q23" i="2" s="1"/>
  <c r="O27" i="2"/>
  <c r="P27" i="2" s="1"/>
  <c r="Q27" i="2" s="1"/>
  <c r="O31" i="2"/>
  <c r="O35" i="2"/>
  <c r="P35" i="2" s="1"/>
  <c r="Q35" i="2" s="1"/>
  <c r="O39" i="2"/>
  <c r="P39" i="2" s="1"/>
  <c r="Q39" i="2" s="1"/>
  <c r="O55" i="2"/>
  <c r="P55" i="2" s="1"/>
  <c r="Q55" i="2" s="1"/>
  <c r="O59" i="2"/>
  <c r="O63" i="2"/>
  <c r="P63" i="2" s="1"/>
  <c r="Q63" i="2" s="1"/>
  <c r="O67" i="2"/>
  <c r="O75" i="2"/>
  <c r="P75" i="2" s="1"/>
  <c r="Q75" i="2" s="1"/>
  <c r="O83" i="2"/>
  <c r="O87" i="2"/>
  <c r="O91" i="2"/>
  <c r="P91" i="2" s="1"/>
  <c r="Q91" i="2" s="1"/>
  <c r="O95" i="2"/>
  <c r="P95" i="2" s="1"/>
  <c r="Q95" i="2" s="1"/>
  <c r="O103" i="2"/>
  <c r="P103" i="2" s="1"/>
  <c r="Q103" i="2" s="1"/>
  <c r="O111" i="2"/>
  <c r="P111" i="2" s="1"/>
  <c r="Q111" i="2" s="1"/>
  <c r="O119" i="2"/>
  <c r="P119" i="2" s="1"/>
  <c r="Q119" i="2" s="1"/>
  <c r="O4" i="2"/>
  <c r="P4" i="2" s="1"/>
  <c r="Q4" i="2" s="1"/>
  <c r="O8" i="2"/>
  <c r="O16" i="2"/>
  <c r="P16" i="2" s="1"/>
  <c r="Q16" i="2" s="1"/>
  <c r="O24" i="2"/>
  <c r="P24" i="2" s="1"/>
  <c r="Q24" i="2" s="1"/>
  <c r="O28" i="2"/>
  <c r="P28" i="2" s="1"/>
  <c r="Q28" i="2" s="1"/>
  <c r="O36" i="2"/>
  <c r="P36" i="2" s="1"/>
  <c r="Q36" i="2" s="1"/>
  <c r="O40" i="2"/>
  <c r="P40" i="2" s="1"/>
  <c r="Q40" i="2" s="1"/>
  <c r="O44" i="2"/>
  <c r="P44" i="2" s="1"/>
  <c r="Q44" i="2" s="1"/>
  <c r="O48" i="2"/>
  <c r="O52" i="2"/>
  <c r="P52" i="2" s="1"/>
  <c r="Q52" i="2" s="1"/>
  <c r="O60" i="2"/>
  <c r="P60" i="2" s="1"/>
  <c r="Q60" i="2" s="1"/>
  <c r="O68" i="2"/>
  <c r="O72" i="2"/>
  <c r="O80" i="2"/>
  <c r="P80" i="2" s="1"/>
  <c r="Q80" i="2" s="1"/>
  <c r="O84" i="2"/>
  <c r="P84" i="2" s="1"/>
  <c r="Q84" i="2" s="1"/>
  <c r="O92" i="2"/>
  <c r="O96" i="2"/>
  <c r="P96" i="2" s="1"/>
  <c r="Q96" i="2" s="1"/>
  <c r="O9" i="2"/>
  <c r="P9" i="2" s="1"/>
  <c r="Q9" i="2" s="1"/>
  <c r="O13" i="2"/>
  <c r="O17" i="2"/>
  <c r="O21" i="2"/>
  <c r="P21" i="2" s="1"/>
  <c r="Q21" i="2" s="1"/>
  <c r="O26" i="2"/>
  <c r="P26" i="2" s="1"/>
  <c r="Q26" i="2" s="1"/>
  <c r="O34" i="2"/>
  <c r="P34" i="2" s="1"/>
  <c r="Q34" i="2" s="1"/>
  <c r="O53" i="2"/>
  <c r="P53" i="2" s="1"/>
  <c r="Q53" i="2" s="1"/>
  <c r="O58" i="2"/>
  <c r="O65" i="2"/>
  <c r="O77" i="2"/>
  <c r="P77" i="2" s="1"/>
  <c r="Q77" i="2" s="1"/>
  <c r="O89" i="2"/>
  <c r="O97" i="2"/>
  <c r="P97" i="2" s="1"/>
  <c r="Q97" i="2" s="1"/>
  <c r="O101" i="2"/>
  <c r="O106" i="2"/>
  <c r="O110" i="2"/>
  <c r="O128" i="2"/>
  <c r="O132" i="2"/>
  <c r="P132" i="2" s="1"/>
  <c r="Q132" i="2" s="1"/>
  <c r="O136" i="2"/>
  <c r="P136" i="2" s="1"/>
  <c r="Q136" i="2" s="1"/>
  <c r="O140" i="2"/>
  <c r="O144" i="2"/>
  <c r="O148" i="2"/>
  <c r="O152" i="2"/>
  <c r="O156" i="2"/>
  <c r="O160" i="2"/>
  <c r="P160" i="2" s="1"/>
  <c r="Q160" i="2" s="1"/>
  <c r="O164" i="2"/>
  <c r="P164" i="2" s="1"/>
  <c r="Q164" i="2" s="1"/>
  <c r="O168" i="2"/>
  <c r="P168" i="2" s="1"/>
  <c r="Q168" i="2" s="1"/>
  <c r="O176" i="2"/>
  <c r="O184" i="2"/>
  <c r="P184" i="2" s="1"/>
  <c r="Q184" i="2" s="1"/>
  <c r="O188" i="2"/>
  <c r="O192" i="2"/>
  <c r="P192" i="2" s="1"/>
  <c r="Q192" i="2" s="1"/>
  <c r="O196" i="2"/>
  <c r="O200" i="2"/>
  <c r="P200" i="2" s="1"/>
  <c r="Q200" i="2" s="1"/>
  <c r="O204" i="2"/>
  <c r="O208" i="2"/>
  <c r="P208" i="2" s="1"/>
  <c r="Q208" i="2" s="1"/>
  <c r="O216" i="2"/>
  <c r="P216" i="2" s="1"/>
  <c r="Q216" i="2" s="1"/>
  <c r="O220" i="2"/>
  <c r="P220" i="2" s="1"/>
  <c r="Q220" i="2" s="1"/>
  <c r="O224" i="2"/>
  <c r="P224" i="2" s="1"/>
  <c r="Q224" i="2" s="1"/>
  <c r="O228" i="2"/>
  <c r="O232" i="2"/>
  <c r="O236" i="2"/>
  <c r="O240" i="2"/>
  <c r="P240" i="2" s="1"/>
  <c r="Q240" i="2" s="1"/>
  <c r="O248" i="2"/>
  <c r="O252" i="2"/>
  <c r="P252" i="2" s="1"/>
  <c r="Q252" i="2" s="1"/>
  <c r="O256" i="2"/>
  <c r="P256" i="2" s="1"/>
  <c r="Q256" i="2" s="1"/>
  <c r="O260" i="2"/>
  <c r="P260" i="2" s="1"/>
  <c r="Q260" i="2" s="1"/>
  <c r="O264" i="2"/>
  <c r="P264" i="2" s="1"/>
  <c r="Q264" i="2" s="1"/>
  <c r="O268" i="2"/>
  <c r="P268" i="2" s="1"/>
  <c r="Q268" i="2" s="1"/>
  <c r="O272" i="2"/>
  <c r="P272" i="2" s="1"/>
  <c r="Q272" i="2" s="1"/>
  <c r="O276" i="2"/>
  <c r="P276" i="2" s="1"/>
  <c r="Q276" i="2" s="1"/>
  <c r="O280" i="2"/>
  <c r="P280" i="2" s="1"/>
  <c r="Q280" i="2" s="1"/>
  <c r="O284" i="2"/>
  <c r="O288" i="2"/>
  <c r="P288" i="2" s="1"/>
  <c r="Q288" i="2" s="1"/>
  <c r="O292" i="2"/>
  <c r="P292" i="2" s="1"/>
  <c r="Q292" i="2" s="1"/>
  <c r="O296" i="2"/>
  <c r="P296" i="2" s="1"/>
  <c r="Q296" i="2" s="1"/>
  <c r="O300" i="2"/>
  <c r="P300" i="2" s="1"/>
  <c r="Q300" i="2" s="1"/>
  <c r="O304" i="2"/>
  <c r="P304" i="2" s="1"/>
  <c r="Q304" i="2" s="1"/>
  <c r="O308" i="2"/>
  <c r="P308" i="2" s="1"/>
  <c r="Q308" i="2" s="1"/>
  <c r="O312" i="2"/>
  <c r="P312" i="2" s="1"/>
  <c r="Q312" i="2" s="1"/>
  <c r="O316" i="2"/>
  <c r="O320" i="2"/>
  <c r="O328" i="2"/>
  <c r="P328" i="2" s="1"/>
  <c r="Q328" i="2" s="1"/>
  <c r="O336" i="2"/>
  <c r="P336" i="2" s="1"/>
  <c r="Q336" i="2" s="1"/>
  <c r="O340" i="2"/>
  <c r="O348" i="2"/>
  <c r="P348" i="2" s="1"/>
  <c r="Q348" i="2" s="1"/>
  <c r="O352" i="2"/>
  <c r="O356" i="2"/>
  <c r="P356" i="2" s="1"/>
  <c r="Q356" i="2" s="1"/>
  <c r="O360" i="2"/>
  <c r="O364" i="2"/>
  <c r="O368" i="2"/>
  <c r="O372" i="2"/>
  <c r="P372" i="2" s="1"/>
  <c r="Q372" i="2" s="1"/>
  <c r="O376" i="2"/>
  <c r="O388" i="2"/>
  <c r="P388" i="2" s="1"/>
  <c r="Q388" i="2" s="1"/>
  <c r="O396" i="2"/>
  <c r="P396" i="2" s="1"/>
  <c r="Q396" i="2" s="1"/>
  <c r="O400" i="2"/>
  <c r="O404" i="2"/>
  <c r="P404" i="2" s="1"/>
  <c r="Q404" i="2" s="1"/>
  <c r="O408" i="2"/>
  <c r="P408" i="2" s="1"/>
  <c r="Q408" i="2" s="1"/>
  <c r="O420" i="2"/>
  <c r="P420" i="2" s="1"/>
  <c r="Q420" i="2" s="1"/>
  <c r="O424" i="2"/>
  <c r="O428" i="2"/>
  <c r="P428" i="2" s="1"/>
  <c r="Q428" i="2" s="1"/>
  <c r="O432" i="2"/>
  <c r="P432" i="2" s="1"/>
  <c r="Q432" i="2" s="1"/>
  <c r="O436" i="2"/>
  <c r="P436" i="2" s="1"/>
  <c r="Q436" i="2" s="1"/>
  <c r="O448" i="2"/>
  <c r="P448" i="2" s="1"/>
  <c r="Q448" i="2" s="1"/>
  <c r="O456" i="2"/>
  <c r="O460" i="2"/>
  <c r="P460" i="2" s="1"/>
  <c r="Q460" i="2" s="1"/>
  <c r="O464" i="2"/>
  <c r="O468" i="2"/>
  <c r="O472" i="2"/>
  <c r="P472" i="2" s="1"/>
  <c r="Q472" i="2" s="1"/>
  <c r="O476" i="2"/>
  <c r="P476" i="2" s="1"/>
  <c r="Q476" i="2" s="1"/>
  <c r="O480" i="2"/>
  <c r="P480" i="2" s="1"/>
  <c r="Q480" i="2" s="1"/>
  <c r="O488" i="2"/>
  <c r="O492" i="2"/>
  <c r="O496" i="2"/>
  <c r="P496" i="2" s="1"/>
  <c r="Q496" i="2" s="1"/>
  <c r="O500" i="2"/>
  <c r="P500" i="2" s="1"/>
  <c r="Q500" i="2" s="1"/>
  <c r="O504" i="2"/>
  <c r="P504" i="2" s="1"/>
  <c r="Q504" i="2" s="1"/>
  <c r="O508" i="2"/>
  <c r="P508" i="2" s="1"/>
  <c r="Q508" i="2" s="1"/>
  <c r="O37" i="2"/>
  <c r="P37" i="2" s="1"/>
  <c r="Q37" i="2" s="1"/>
  <c r="O54" i="2"/>
  <c r="P54" i="2" s="1"/>
  <c r="Q54" i="2" s="1"/>
  <c r="O66" i="2"/>
  <c r="P66" i="2" s="1"/>
  <c r="Q66" i="2" s="1"/>
  <c r="O73" i="2"/>
  <c r="O78" i="2"/>
  <c r="P78" i="2" s="1"/>
  <c r="Q78" i="2" s="1"/>
  <c r="O85" i="2"/>
  <c r="P85" i="2" s="1"/>
  <c r="Q85" i="2" s="1"/>
  <c r="O90" i="2"/>
  <c r="P90" i="2" s="1"/>
  <c r="Q90" i="2" s="1"/>
  <c r="O98" i="2"/>
  <c r="P98" i="2" s="1"/>
  <c r="Q98" i="2" s="1"/>
  <c r="O102" i="2"/>
  <c r="P102" i="2" s="1"/>
  <c r="Q102" i="2" s="1"/>
  <c r="O116" i="2"/>
  <c r="P116" i="2" s="1"/>
  <c r="Q116" i="2" s="1"/>
  <c r="O121" i="2"/>
  <c r="P121" i="2" s="1"/>
  <c r="Q121" i="2" s="1"/>
  <c r="O125" i="2"/>
  <c r="P125" i="2" s="1"/>
  <c r="Q125" i="2" s="1"/>
  <c r="O149" i="2"/>
  <c r="P149" i="2" s="1"/>
  <c r="Q149" i="2" s="1"/>
  <c r="O153" i="2"/>
  <c r="P153" i="2" s="1"/>
  <c r="Q153" i="2" s="1"/>
  <c r="O157" i="2"/>
  <c r="O161" i="2"/>
  <c r="O165" i="2"/>
  <c r="P165" i="2" s="1"/>
  <c r="Q165" i="2" s="1"/>
  <c r="O169" i="2"/>
  <c r="P169" i="2" s="1"/>
  <c r="Q169" i="2" s="1"/>
  <c r="O173" i="2"/>
  <c r="O177" i="2"/>
  <c r="P177" i="2" s="1"/>
  <c r="Q177" i="2" s="1"/>
  <c r="O181" i="2"/>
  <c r="O189" i="2"/>
  <c r="P189" i="2" s="1"/>
  <c r="Q189" i="2" s="1"/>
  <c r="O193" i="2"/>
  <c r="P193" i="2" s="1"/>
  <c r="Q193" i="2" s="1"/>
  <c r="O197" i="2"/>
  <c r="P197" i="2" s="1"/>
  <c r="Q197" i="2" s="1"/>
  <c r="O201" i="2"/>
  <c r="P201" i="2" s="1"/>
  <c r="Q201" i="2" s="1"/>
  <c r="O213" i="2"/>
  <c r="O217" i="2"/>
  <c r="O221" i="2"/>
  <c r="P221" i="2" s="1"/>
  <c r="Q221" i="2" s="1"/>
  <c r="O225" i="2"/>
  <c r="P225" i="2" s="1"/>
  <c r="Q225" i="2" s="1"/>
  <c r="O241" i="2"/>
  <c r="P241" i="2" s="1"/>
  <c r="Q241" i="2" s="1"/>
  <c r="O245" i="2"/>
  <c r="P245" i="2" s="1"/>
  <c r="Q245" i="2" s="1"/>
  <c r="O249" i="2"/>
  <c r="P249" i="2" s="1"/>
  <c r="Q249" i="2" s="1"/>
  <c r="O253" i="2"/>
  <c r="O257" i="2"/>
  <c r="O261" i="2"/>
  <c r="P261" i="2" s="1"/>
  <c r="Q261" i="2" s="1"/>
  <c r="O265" i="2"/>
  <c r="P265" i="2" s="1"/>
  <c r="Q265" i="2" s="1"/>
  <c r="O273" i="2"/>
  <c r="P273" i="2" s="1"/>
  <c r="Q273" i="2" s="1"/>
  <c r="O277" i="2"/>
  <c r="P277" i="2" s="1"/>
  <c r="Q277" i="2" s="1"/>
  <c r="O281" i="2"/>
  <c r="O285" i="2"/>
  <c r="O289" i="2"/>
  <c r="P289" i="2" s="1"/>
  <c r="Q289" i="2" s="1"/>
  <c r="O301" i="2"/>
  <c r="O305" i="2"/>
  <c r="P305" i="2" s="1"/>
  <c r="Q305" i="2" s="1"/>
  <c r="O309" i="2"/>
  <c r="P309" i="2" s="1"/>
  <c r="Q309" i="2" s="1"/>
  <c r="O313" i="2"/>
  <c r="P313" i="2" s="1"/>
  <c r="Q313" i="2" s="1"/>
  <c r="O317" i="2"/>
  <c r="P317" i="2" s="1"/>
  <c r="Q317" i="2" s="1"/>
  <c r="O321" i="2"/>
  <c r="O325" i="2"/>
  <c r="P325" i="2" s="1"/>
  <c r="Q325" i="2" s="1"/>
  <c r="O329" i="2"/>
  <c r="O333" i="2"/>
  <c r="P333" i="2" s="1"/>
  <c r="Q333" i="2" s="1"/>
  <c r="O337" i="2"/>
  <c r="O341" i="2"/>
  <c r="O345" i="2"/>
  <c r="O349" i="2"/>
  <c r="P349" i="2" s="1"/>
  <c r="Q349" i="2" s="1"/>
  <c r="O353" i="2"/>
  <c r="P353" i="2" s="1"/>
  <c r="Q353" i="2" s="1"/>
  <c r="O365" i="2"/>
  <c r="P365" i="2" s="1"/>
  <c r="Q365" i="2" s="1"/>
  <c r="O369" i="2"/>
  <c r="P369" i="2" s="1"/>
  <c r="Q369" i="2" s="1"/>
  <c r="O373" i="2"/>
  <c r="P373" i="2" s="1"/>
  <c r="Q373" i="2" s="1"/>
  <c r="O381" i="2"/>
  <c r="O385" i="2"/>
  <c r="P385" i="2" s="1"/>
  <c r="Q385" i="2" s="1"/>
  <c r="O393" i="2"/>
  <c r="O397" i="2"/>
  <c r="P397" i="2" s="1"/>
  <c r="Q397" i="2" s="1"/>
  <c r="O401" i="2"/>
  <c r="P401" i="2" s="1"/>
  <c r="Q401" i="2" s="1"/>
  <c r="O405" i="2"/>
  <c r="P405" i="2" s="1"/>
  <c r="Q405" i="2" s="1"/>
  <c r="O409" i="2"/>
  <c r="P409" i="2" s="1"/>
  <c r="Q409" i="2" s="1"/>
  <c r="O413" i="2"/>
  <c r="P413" i="2" s="1"/>
  <c r="Q413" i="2" s="1"/>
  <c r="O417" i="2"/>
  <c r="O421" i="2"/>
  <c r="O429" i="2"/>
  <c r="P429" i="2" s="1"/>
  <c r="Q429" i="2" s="1"/>
  <c r="O437" i="2"/>
  <c r="P437" i="2" s="1"/>
  <c r="Q437" i="2" s="1"/>
  <c r="O441" i="2"/>
  <c r="P441" i="2" s="1"/>
  <c r="Q441" i="2" s="1"/>
  <c r="O445" i="2"/>
  <c r="O449" i="2"/>
  <c r="O453" i="2"/>
  <c r="O457" i="2"/>
  <c r="P457" i="2" s="1"/>
  <c r="Q457" i="2" s="1"/>
  <c r="O461" i="2"/>
  <c r="O469" i="2"/>
  <c r="P469" i="2" s="1"/>
  <c r="Q469" i="2" s="1"/>
  <c r="O473" i="2"/>
  <c r="P473" i="2" s="1"/>
  <c r="Q473" i="2" s="1"/>
  <c r="O477" i="2"/>
  <c r="O485" i="2"/>
  <c r="O493" i="2"/>
  <c r="O497" i="2"/>
  <c r="O505" i="2"/>
  <c r="O22" i="2"/>
  <c r="P22" i="2" s="1"/>
  <c r="Q22" i="2" s="1"/>
  <c r="O30" i="2"/>
  <c r="O45" i="2"/>
  <c r="P45" i="2" s="1"/>
  <c r="Q45" i="2" s="1"/>
  <c r="O50" i="2"/>
  <c r="P50" i="2" s="1"/>
  <c r="Q50" i="2" s="1"/>
  <c r="O62" i="2"/>
  <c r="P62" i="2" s="1"/>
  <c r="Q62" i="2" s="1"/>
  <c r="O74" i="2"/>
  <c r="P74" i="2" s="1"/>
  <c r="Q74" i="2" s="1"/>
  <c r="O108" i="2"/>
  <c r="P108" i="2" s="1"/>
  <c r="Q108" i="2" s="1"/>
  <c r="O113" i="2"/>
  <c r="P113" i="2" s="1"/>
  <c r="Q113" i="2" s="1"/>
  <c r="O117" i="2"/>
  <c r="P117" i="2" s="1"/>
  <c r="Q117" i="2" s="1"/>
  <c r="O122" i="2"/>
  <c r="O126" i="2"/>
  <c r="P126" i="2" s="1"/>
  <c r="Q126" i="2" s="1"/>
  <c r="O130" i="2"/>
  <c r="P130" i="2" s="1"/>
  <c r="Q130" i="2" s="1"/>
  <c r="O134" i="2"/>
  <c r="P134" i="2" s="1"/>
  <c r="Q134" i="2" s="1"/>
  <c r="O138" i="2"/>
  <c r="O142" i="2"/>
  <c r="P142" i="2" s="1"/>
  <c r="Q142" i="2" s="1"/>
  <c r="O146" i="2"/>
  <c r="P146" i="2" s="1"/>
  <c r="Q146" i="2" s="1"/>
  <c r="O150" i="2"/>
  <c r="P150" i="2" s="1"/>
  <c r="Q150" i="2" s="1"/>
  <c r="O154" i="2"/>
  <c r="O158" i="2"/>
  <c r="O182" i="2"/>
  <c r="P182" i="2" s="1"/>
  <c r="Q182" i="2" s="1"/>
  <c r="O186" i="2"/>
  <c r="O190" i="2"/>
  <c r="O194" i="2"/>
  <c r="P194" i="2" s="1"/>
  <c r="Q194" i="2" s="1"/>
  <c r="O202" i="2"/>
  <c r="P202" i="2" s="1"/>
  <c r="Q202" i="2" s="1"/>
  <c r="O206" i="2"/>
  <c r="O210" i="2"/>
  <c r="P210" i="2" s="1"/>
  <c r="Q210" i="2" s="1"/>
  <c r="O214" i="2"/>
  <c r="P214" i="2" s="1"/>
  <c r="Q214" i="2" s="1"/>
  <c r="O218" i="2"/>
  <c r="P218" i="2" s="1"/>
  <c r="Q218" i="2" s="1"/>
  <c r="O222" i="2"/>
  <c r="O226" i="2"/>
  <c r="O230" i="2"/>
  <c r="P230" i="2" s="1"/>
  <c r="Q230" i="2" s="1"/>
  <c r="O234" i="2"/>
  <c r="O238" i="2"/>
  <c r="P238" i="2" s="1"/>
  <c r="Q238" i="2" s="1"/>
  <c r="O242" i="2"/>
  <c r="P242" i="2" s="1"/>
  <c r="Q242" i="2" s="1"/>
  <c r="O246" i="2"/>
  <c r="P246" i="2" s="1"/>
  <c r="Q246" i="2" s="1"/>
  <c r="O250" i="2"/>
  <c r="P250" i="2" s="1"/>
  <c r="Q250" i="2" s="1"/>
  <c r="O258" i="2"/>
  <c r="P258" i="2" s="1"/>
  <c r="Q258" i="2" s="1"/>
  <c r="O262" i="2"/>
  <c r="P262" i="2" s="1"/>
  <c r="Q262" i="2" s="1"/>
  <c r="O270" i="2"/>
  <c r="P270" i="2" s="1"/>
  <c r="Q270" i="2" s="1"/>
  <c r="O278" i="2"/>
  <c r="O282" i="2"/>
  <c r="P282" i="2" s="1"/>
  <c r="Q282" i="2" s="1"/>
  <c r="O286" i="2"/>
  <c r="P286" i="2" s="1"/>
  <c r="Q286" i="2" s="1"/>
  <c r="O294" i="2"/>
  <c r="P294" i="2" s="1"/>
  <c r="Q294" i="2" s="1"/>
  <c r="O298" i="2"/>
  <c r="P298" i="2" s="1"/>
  <c r="Q298" i="2" s="1"/>
  <c r="O302" i="2"/>
  <c r="O306" i="2"/>
  <c r="P306" i="2" s="1"/>
  <c r="Q306" i="2" s="1"/>
  <c r="O318" i="2"/>
  <c r="P318" i="2" s="1"/>
  <c r="Q318" i="2" s="1"/>
  <c r="O330" i="2"/>
  <c r="P330" i="2" s="1"/>
  <c r="Q330" i="2" s="1"/>
  <c r="O334" i="2"/>
  <c r="O338" i="2"/>
  <c r="P338" i="2" s="1"/>
  <c r="Q338" i="2" s="1"/>
  <c r="O346" i="2"/>
  <c r="O354" i="2"/>
  <c r="P354" i="2" s="1"/>
  <c r="Q354" i="2" s="1"/>
  <c r="O358" i="2"/>
  <c r="O362" i="2"/>
  <c r="O366" i="2"/>
  <c r="P366" i="2" s="1"/>
  <c r="Q366" i="2" s="1"/>
  <c r="O370" i="2"/>
  <c r="P370" i="2" s="1"/>
  <c r="Q370" i="2" s="1"/>
  <c r="O378" i="2"/>
  <c r="O386" i="2"/>
  <c r="O390" i="2"/>
  <c r="P390" i="2" s="1"/>
  <c r="Q390" i="2" s="1"/>
  <c r="O394" i="2"/>
  <c r="O398" i="2"/>
  <c r="P398" i="2" s="1"/>
  <c r="Q398" i="2" s="1"/>
  <c r="O402" i="2"/>
  <c r="O406" i="2"/>
  <c r="P406" i="2" s="1"/>
  <c r="Q406" i="2" s="1"/>
  <c r="O414" i="2"/>
  <c r="O418" i="2"/>
  <c r="P418" i="2" s="1"/>
  <c r="Q418" i="2" s="1"/>
  <c r="O426" i="2"/>
  <c r="O434" i="2"/>
  <c r="O438" i="2"/>
  <c r="O442" i="2"/>
  <c r="O450" i="2"/>
  <c r="P450" i="2" s="1"/>
  <c r="Q450" i="2" s="1"/>
  <c r="O462" i="2"/>
  <c r="P462" i="2" s="1"/>
  <c r="Q462" i="2" s="1"/>
  <c r="O466" i="2"/>
  <c r="P466" i="2" s="1"/>
  <c r="Q466" i="2" s="1"/>
  <c r="O470" i="2"/>
  <c r="O474" i="2"/>
  <c r="P474" i="2" s="1"/>
  <c r="Q474" i="2" s="1"/>
  <c r="O482" i="2"/>
  <c r="P482" i="2" s="1"/>
  <c r="Q482" i="2" s="1"/>
  <c r="O14" i="2"/>
  <c r="P14" i="2" s="1"/>
  <c r="Q14" i="2" s="1"/>
  <c r="O41" i="2"/>
  <c r="P41" i="2" s="1"/>
  <c r="Q41" i="2" s="1"/>
  <c r="O46" i="2"/>
  <c r="O57" i="2"/>
  <c r="P57" i="2" s="1"/>
  <c r="Q57" i="2" s="1"/>
  <c r="O70" i="2"/>
  <c r="P70" i="2" s="1"/>
  <c r="Q70" i="2" s="1"/>
  <c r="O81" i="2"/>
  <c r="P81" i="2" s="1"/>
  <c r="Q81" i="2" s="1"/>
  <c r="O94" i="2"/>
  <c r="P94" i="2" s="1"/>
  <c r="Q94" i="2" s="1"/>
  <c r="O100" i="2"/>
  <c r="O105" i="2"/>
  <c r="P105" i="2" s="1"/>
  <c r="Q105" i="2" s="1"/>
  <c r="O109" i="2"/>
  <c r="P109" i="2" s="1"/>
  <c r="Q109" i="2" s="1"/>
  <c r="O114" i="2"/>
  <c r="O118" i="2"/>
  <c r="P118" i="2" s="1"/>
  <c r="Q118" i="2" s="1"/>
  <c r="O123" i="2"/>
  <c r="P123" i="2" s="1"/>
  <c r="Q123" i="2" s="1"/>
  <c r="O127" i="2"/>
  <c r="P127" i="2" s="1"/>
  <c r="Q127" i="2" s="1"/>
  <c r="O131" i="2"/>
  <c r="P131" i="2" s="1"/>
  <c r="Q131" i="2" s="1"/>
  <c r="O135" i="2"/>
  <c r="O139" i="2"/>
  <c r="O143" i="2"/>
  <c r="P143" i="2" s="1"/>
  <c r="Q143" i="2" s="1"/>
  <c r="O151" i="2"/>
  <c r="P151" i="2" s="1"/>
  <c r="Q151" i="2" s="1"/>
  <c r="O155" i="2"/>
  <c r="O159" i="2"/>
  <c r="P159" i="2" s="1"/>
  <c r="Q159" i="2" s="1"/>
  <c r="O163" i="2"/>
  <c r="O167" i="2"/>
  <c r="P167" i="2" s="1"/>
  <c r="Q167" i="2" s="1"/>
  <c r="O171" i="2"/>
  <c r="P171" i="2" s="1"/>
  <c r="Q171" i="2" s="1"/>
  <c r="O175" i="2"/>
  <c r="O179" i="2"/>
  <c r="P179" i="2" s="1"/>
  <c r="Q179" i="2" s="1"/>
  <c r="O183" i="2"/>
  <c r="P183" i="2" s="1"/>
  <c r="Q183" i="2" s="1"/>
  <c r="O187" i="2"/>
  <c r="O191" i="2"/>
  <c r="P191" i="2" s="1"/>
  <c r="Q191" i="2" s="1"/>
  <c r="O195" i="2"/>
  <c r="P195" i="2" s="1"/>
  <c r="Q195" i="2" s="1"/>
  <c r="O199" i="2"/>
  <c r="P199" i="2" s="1"/>
  <c r="Q199" i="2" s="1"/>
  <c r="O203" i="2"/>
  <c r="O211" i="2"/>
  <c r="P211" i="2" s="1"/>
  <c r="Q211" i="2" s="1"/>
  <c r="O227" i="2"/>
  <c r="O231" i="2"/>
  <c r="O235" i="2"/>
  <c r="P235" i="2" s="1"/>
  <c r="Q235" i="2" s="1"/>
  <c r="O243" i="2"/>
  <c r="P243" i="2" s="1"/>
  <c r="Q243" i="2" s="1"/>
  <c r="O251" i="2"/>
  <c r="O255" i="2"/>
  <c r="O259" i="2"/>
  <c r="O263" i="2"/>
  <c r="O267" i="2"/>
  <c r="O271" i="2"/>
  <c r="O275" i="2"/>
  <c r="O291" i="2"/>
  <c r="P291" i="2" s="1"/>
  <c r="Q291" i="2" s="1"/>
  <c r="O295" i="2"/>
  <c r="O299" i="2"/>
  <c r="O307" i="2"/>
  <c r="O311" i="2"/>
  <c r="P311" i="2" s="1"/>
  <c r="Q311" i="2" s="1"/>
  <c r="O315" i="2"/>
  <c r="O323" i="2"/>
  <c r="P323" i="2" s="1"/>
  <c r="Q323" i="2" s="1"/>
  <c r="O327" i="2"/>
  <c r="O331" i="2"/>
  <c r="O335" i="2"/>
  <c r="O339" i="2"/>
  <c r="O343" i="2"/>
  <c r="P343" i="2" s="1"/>
  <c r="Q343" i="2" s="1"/>
  <c r="O351" i="2"/>
  <c r="P351" i="2" s="1"/>
  <c r="Q351" i="2" s="1"/>
  <c r="O359" i="2"/>
  <c r="P359" i="2" s="1"/>
  <c r="Q359" i="2" s="1"/>
  <c r="O363" i="2"/>
  <c r="P363" i="2" s="1"/>
  <c r="Q363" i="2" s="1"/>
  <c r="O367" i="2"/>
  <c r="O371" i="2"/>
  <c r="O375" i="2"/>
  <c r="P375" i="2" s="1"/>
  <c r="Q375" i="2" s="1"/>
  <c r="O379" i="2"/>
  <c r="P379" i="2" s="1"/>
  <c r="Q379" i="2" s="1"/>
  <c r="O383" i="2"/>
  <c r="P383" i="2" s="1"/>
  <c r="Q383" i="2" s="1"/>
  <c r="O387" i="2"/>
  <c r="O391" i="2"/>
  <c r="P391" i="2" s="1"/>
  <c r="Q391" i="2" s="1"/>
  <c r="O395" i="2"/>
  <c r="O399" i="2"/>
  <c r="P399" i="2" s="1"/>
  <c r="Q399" i="2" s="1"/>
  <c r="O403" i="2"/>
  <c r="P403" i="2" s="1"/>
  <c r="Q403" i="2" s="1"/>
  <c r="O411" i="2"/>
  <c r="O415" i="2"/>
  <c r="P415" i="2" s="1"/>
  <c r="Q415" i="2" s="1"/>
  <c r="O423" i="2"/>
  <c r="O427" i="2"/>
  <c r="P427" i="2" s="1"/>
  <c r="Q427" i="2" s="1"/>
  <c r="O431" i="2"/>
  <c r="O439" i="2"/>
  <c r="P439" i="2" s="1"/>
  <c r="Q439" i="2" s="1"/>
  <c r="O443" i="2"/>
  <c r="P443" i="2" s="1"/>
  <c r="Q443" i="2" s="1"/>
  <c r="O447" i="2"/>
  <c r="O451" i="2"/>
  <c r="P451" i="2" s="1"/>
  <c r="Q451" i="2" s="1"/>
  <c r="O455" i="2"/>
  <c r="P455" i="2" s="1"/>
  <c r="Q455" i="2" s="1"/>
  <c r="O459" i="2"/>
  <c r="O467" i="2"/>
  <c r="O471" i="2"/>
  <c r="P471" i="2" s="1"/>
  <c r="Q471" i="2" s="1"/>
  <c r="O475" i="2"/>
  <c r="P475" i="2" s="1"/>
  <c r="Q475" i="2" s="1"/>
  <c r="O479" i="2"/>
  <c r="P479" i="2" s="1"/>
  <c r="Q479" i="2" s="1"/>
  <c r="O483" i="2"/>
  <c r="P483" i="2" s="1"/>
  <c r="Q483" i="2" s="1"/>
  <c r="O502" i="2"/>
  <c r="O3" i="2"/>
  <c r="P3" i="2" s="1"/>
  <c r="Q3" i="2" s="1"/>
  <c r="N7" i="2"/>
  <c r="N11" i="2"/>
  <c r="N15" i="2"/>
  <c r="N19" i="2"/>
  <c r="N23" i="2"/>
  <c r="N27" i="2"/>
  <c r="N31" i="2"/>
  <c r="N35" i="2"/>
  <c r="N39" i="2"/>
  <c r="N55" i="2"/>
  <c r="N59" i="2"/>
  <c r="N63" i="2"/>
  <c r="N67" i="2"/>
  <c r="N75" i="2"/>
  <c r="N83" i="2"/>
  <c r="N87" i="2"/>
  <c r="N91" i="2"/>
  <c r="N95" i="2"/>
  <c r="N103" i="2"/>
  <c r="N111" i="2"/>
  <c r="N119" i="2"/>
  <c r="N123" i="2"/>
  <c r="N127" i="2"/>
  <c r="N131" i="2"/>
  <c r="N135" i="2"/>
  <c r="N139" i="2"/>
  <c r="P139" i="2" s="1"/>
  <c r="Q139" i="2" s="1"/>
  <c r="N143" i="2"/>
  <c r="N151" i="2"/>
  <c r="N155" i="2"/>
  <c r="N159" i="2"/>
  <c r="N163" i="2"/>
  <c r="P163" i="2" s="1"/>
  <c r="Q163" i="2" s="1"/>
  <c r="N167" i="2"/>
  <c r="N171" i="2"/>
  <c r="N175" i="2"/>
  <c r="P175" i="2" s="1"/>
  <c r="Q175" i="2" s="1"/>
  <c r="N179" i="2"/>
  <c r="N183" i="2"/>
  <c r="N187" i="2"/>
  <c r="N191" i="2"/>
  <c r="N195" i="2"/>
  <c r="N199" i="2"/>
  <c r="N203" i="2"/>
  <c r="P203" i="2" s="1"/>
  <c r="Q203" i="2" s="1"/>
  <c r="N211" i="2"/>
  <c r="N227" i="2"/>
  <c r="P227" i="2" s="1"/>
  <c r="Q227" i="2" s="1"/>
  <c r="N231" i="2"/>
  <c r="P231" i="2" s="1"/>
  <c r="Q231" i="2" s="1"/>
  <c r="N235" i="2"/>
  <c r="N243" i="2"/>
  <c r="N251" i="2"/>
  <c r="P251" i="2" s="1"/>
  <c r="Q251" i="2" s="1"/>
  <c r="N255" i="2"/>
  <c r="N259" i="2"/>
  <c r="N263" i="2"/>
  <c r="N267" i="2"/>
  <c r="N271" i="2"/>
  <c r="P271" i="2" s="1"/>
  <c r="Q271" i="2" s="1"/>
  <c r="N275" i="2"/>
  <c r="N291" i="2"/>
  <c r="N295" i="2"/>
  <c r="P295" i="2" s="1"/>
  <c r="Q295" i="2" s="1"/>
  <c r="N299" i="2"/>
  <c r="P299" i="2" s="1"/>
  <c r="Q299" i="2" s="1"/>
  <c r="N307" i="2"/>
  <c r="N311" i="2"/>
  <c r="N315" i="2"/>
  <c r="N323" i="2"/>
  <c r="N327" i="2"/>
  <c r="N331" i="2"/>
  <c r="N335" i="2"/>
  <c r="P335" i="2" s="1"/>
  <c r="Q335" i="2" s="1"/>
  <c r="N339" i="2"/>
  <c r="P339" i="2" s="1"/>
  <c r="Q339" i="2" s="1"/>
  <c r="N343" i="2"/>
  <c r="N351" i="2"/>
  <c r="N359" i="2"/>
  <c r="N363" i="2"/>
  <c r="N367" i="2"/>
  <c r="P367" i="2" s="1"/>
  <c r="Q367" i="2" s="1"/>
  <c r="N371" i="2"/>
  <c r="P371" i="2" s="1"/>
  <c r="Q371" i="2" s="1"/>
  <c r="N375" i="2"/>
  <c r="N379" i="2"/>
  <c r="N383" i="2"/>
  <c r="N387" i="2"/>
  <c r="P387" i="2" s="1"/>
  <c r="Q387" i="2" s="1"/>
  <c r="N391" i="2"/>
  <c r="N395" i="2"/>
  <c r="P395" i="2" s="1"/>
  <c r="Q395" i="2" s="1"/>
  <c r="N399" i="2"/>
  <c r="N403" i="2"/>
  <c r="N411" i="2"/>
  <c r="N415" i="2"/>
  <c r="N423" i="2"/>
  <c r="P423" i="2" s="1"/>
  <c r="Q423" i="2" s="1"/>
  <c r="N427" i="2"/>
  <c r="N431" i="2"/>
  <c r="N439" i="2"/>
  <c r="N443" i="2"/>
  <c r="N447" i="2"/>
  <c r="N451" i="2"/>
  <c r="N455" i="2"/>
  <c r="N459" i="2"/>
  <c r="N467" i="2"/>
  <c r="N471" i="2"/>
  <c r="N475" i="2"/>
  <c r="N479" i="2"/>
  <c r="N483" i="2"/>
  <c r="N487" i="2"/>
  <c r="N491" i="2"/>
  <c r="N499" i="2"/>
  <c r="N507" i="2"/>
  <c r="O490" i="2"/>
  <c r="N4" i="2"/>
  <c r="N8" i="2"/>
  <c r="P8" i="2" s="1"/>
  <c r="Q8" i="2" s="1"/>
  <c r="N16" i="2"/>
  <c r="N24" i="2"/>
  <c r="N28" i="2"/>
  <c r="N36" i="2"/>
  <c r="N40" i="2"/>
  <c r="N44" i="2"/>
  <c r="N48" i="2"/>
  <c r="P48" i="2" s="1"/>
  <c r="Q48" i="2" s="1"/>
  <c r="N52" i="2"/>
  <c r="N60" i="2"/>
  <c r="N68" i="2"/>
  <c r="P68" i="2" s="1"/>
  <c r="Q68" i="2" s="1"/>
  <c r="N72" i="2"/>
  <c r="P72" i="2" s="1"/>
  <c r="Q72" i="2" s="1"/>
  <c r="N80" i="2"/>
  <c r="N84" i="2"/>
  <c r="N92" i="2"/>
  <c r="P92" i="2" s="1"/>
  <c r="Q92" i="2" s="1"/>
  <c r="N96" i="2"/>
  <c r="N100" i="2"/>
  <c r="P100" i="2" s="1"/>
  <c r="Q100" i="2" s="1"/>
  <c r="N108" i="2"/>
  <c r="N116" i="2"/>
  <c r="N128" i="2"/>
  <c r="P128" i="2" s="1"/>
  <c r="Q128" i="2" s="1"/>
  <c r="N132" i="2"/>
  <c r="N136" i="2"/>
  <c r="N140" i="2"/>
  <c r="N144" i="2"/>
  <c r="N148" i="2"/>
  <c r="P148" i="2" s="1"/>
  <c r="Q148" i="2" s="1"/>
  <c r="N152" i="2"/>
  <c r="P152" i="2" s="1"/>
  <c r="Q152" i="2" s="1"/>
  <c r="N156" i="2"/>
  <c r="P156" i="2" s="1"/>
  <c r="Q156" i="2" s="1"/>
  <c r="N160" i="2"/>
  <c r="N164" i="2"/>
  <c r="N168" i="2"/>
  <c r="N176" i="2"/>
  <c r="N184" i="2"/>
  <c r="N188" i="2"/>
  <c r="P188" i="2" s="1"/>
  <c r="Q188" i="2" s="1"/>
  <c r="N192" i="2"/>
  <c r="N196" i="2"/>
  <c r="P196" i="2" s="1"/>
  <c r="Q196" i="2" s="1"/>
  <c r="N200" i="2"/>
  <c r="N204" i="2"/>
  <c r="N208" i="2"/>
  <c r="N216" i="2"/>
  <c r="N220" i="2"/>
  <c r="N224" i="2"/>
  <c r="N228" i="2"/>
  <c r="N232" i="2"/>
  <c r="N236" i="2"/>
  <c r="P236" i="2" s="1"/>
  <c r="Q236" i="2" s="1"/>
  <c r="N240" i="2"/>
  <c r="N248" i="2"/>
  <c r="P248" i="2" s="1"/>
  <c r="Q248" i="2" s="1"/>
  <c r="N252" i="2"/>
  <c r="N256" i="2"/>
  <c r="N260" i="2"/>
  <c r="N264" i="2"/>
  <c r="N268" i="2"/>
  <c r="N272" i="2"/>
  <c r="N276" i="2"/>
  <c r="N280" i="2"/>
  <c r="N284" i="2"/>
  <c r="P284" i="2" s="1"/>
  <c r="Q284" i="2" s="1"/>
  <c r="N288" i="2"/>
  <c r="N292" i="2"/>
  <c r="N296" i="2"/>
  <c r="N300" i="2"/>
  <c r="N304" i="2"/>
  <c r="N308" i="2"/>
  <c r="N312" i="2"/>
  <c r="N316" i="2"/>
  <c r="P316" i="2" s="1"/>
  <c r="Q316" i="2" s="1"/>
  <c r="N320" i="2"/>
  <c r="P320" i="2" s="1"/>
  <c r="Q320" i="2" s="1"/>
  <c r="N328" i="2"/>
  <c r="N336" i="2"/>
  <c r="N340" i="2"/>
  <c r="N348" i="2"/>
  <c r="N352" i="2"/>
  <c r="N356" i="2"/>
  <c r="N360" i="2"/>
  <c r="P360" i="2" s="1"/>
  <c r="Q360" i="2" s="1"/>
  <c r="N364" i="2"/>
  <c r="N368" i="2"/>
  <c r="N372" i="2"/>
  <c r="N376" i="2"/>
  <c r="P376" i="2" s="1"/>
  <c r="Q376" i="2" s="1"/>
  <c r="N388" i="2"/>
  <c r="N396" i="2"/>
  <c r="N400" i="2"/>
  <c r="P400" i="2" s="1"/>
  <c r="Q400" i="2" s="1"/>
  <c r="N404" i="2"/>
  <c r="N408" i="2"/>
  <c r="N420" i="2"/>
  <c r="N424" i="2"/>
  <c r="P424" i="2" s="1"/>
  <c r="Q424" i="2" s="1"/>
  <c r="N428" i="2"/>
  <c r="N432" i="2"/>
  <c r="N436" i="2"/>
  <c r="N448" i="2"/>
  <c r="N456" i="2"/>
  <c r="P456" i="2" s="1"/>
  <c r="Q456" i="2" s="1"/>
  <c r="N460" i="2"/>
  <c r="N464" i="2"/>
  <c r="N468" i="2"/>
  <c r="P468" i="2" s="1"/>
  <c r="Q468" i="2" s="1"/>
  <c r="N472" i="2"/>
  <c r="N476" i="2"/>
  <c r="N480" i="2"/>
  <c r="N488" i="2"/>
  <c r="N492" i="2"/>
  <c r="N496" i="2"/>
  <c r="N500" i="2"/>
  <c r="N504" i="2"/>
  <c r="N508" i="2"/>
  <c r="O491" i="2"/>
  <c r="P491" i="2" s="1"/>
  <c r="Q491" i="2" s="1"/>
  <c r="O499" i="2"/>
  <c r="P499" i="2" s="1"/>
  <c r="Q499" i="2" s="1"/>
  <c r="O506" i="2"/>
  <c r="P506" i="2" s="1"/>
  <c r="Q506" i="2" s="1"/>
  <c r="N9" i="2"/>
  <c r="N13" i="2"/>
  <c r="N17" i="2"/>
  <c r="N21" i="2"/>
  <c r="N37" i="2"/>
  <c r="N41" i="2"/>
  <c r="N45" i="2"/>
  <c r="N53" i="2"/>
  <c r="N57" i="2"/>
  <c r="N65" i="2"/>
  <c r="N73" i="2"/>
  <c r="N77" i="2"/>
  <c r="N81" i="2"/>
  <c r="N85" i="2"/>
  <c r="N89" i="2"/>
  <c r="N97" i="2"/>
  <c r="N101" i="2"/>
  <c r="N105" i="2"/>
  <c r="N109" i="2"/>
  <c r="N113" i="2"/>
  <c r="N117" i="2"/>
  <c r="N121" i="2"/>
  <c r="N125" i="2"/>
  <c r="N149" i="2"/>
  <c r="N153" i="2"/>
  <c r="N157" i="2"/>
  <c r="N161" i="2"/>
  <c r="N165" i="2"/>
  <c r="N169" i="2"/>
  <c r="N173" i="2"/>
  <c r="N177" i="2"/>
  <c r="N181" i="2"/>
  <c r="N189" i="2"/>
  <c r="N193" i="2"/>
  <c r="N197" i="2"/>
  <c r="N201" i="2"/>
  <c r="N213" i="2"/>
  <c r="N217" i="2"/>
  <c r="N221" i="2"/>
  <c r="N225" i="2"/>
  <c r="N241" i="2"/>
  <c r="N245" i="2"/>
  <c r="N249" i="2"/>
  <c r="N253" i="2"/>
  <c r="N257" i="2"/>
  <c r="N261" i="2"/>
  <c r="N265" i="2"/>
  <c r="N273" i="2"/>
  <c r="N277" i="2"/>
  <c r="N281" i="2"/>
  <c r="N285" i="2"/>
  <c r="N289" i="2"/>
  <c r="N301" i="2"/>
  <c r="N305" i="2"/>
  <c r="N309" i="2"/>
  <c r="N313" i="2"/>
  <c r="N317" i="2"/>
  <c r="N321" i="2"/>
  <c r="N325" i="2"/>
  <c r="N329" i="2"/>
  <c r="N333" i="2"/>
  <c r="N337" i="2"/>
  <c r="N341" i="2"/>
  <c r="N345" i="2"/>
  <c r="N349" i="2"/>
  <c r="N353" i="2"/>
  <c r="N365" i="2"/>
  <c r="N369" i="2"/>
  <c r="N373" i="2"/>
  <c r="N381" i="2"/>
  <c r="N385" i="2"/>
  <c r="N393" i="2"/>
  <c r="N397" i="2"/>
  <c r="N401" i="2"/>
  <c r="N405" i="2"/>
  <c r="N409" i="2"/>
  <c r="N413" i="2"/>
  <c r="N417" i="2"/>
  <c r="N421" i="2"/>
  <c r="N429" i="2"/>
  <c r="N437" i="2"/>
  <c r="N441" i="2"/>
  <c r="N445" i="2"/>
  <c r="N449" i="2"/>
  <c r="N453" i="2"/>
  <c r="N457" i="2"/>
  <c r="N461" i="2"/>
  <c r="N469" i="2"/>
  <c r="N473" i="2"/>
  <c r="N477" i="2"/>
  <c r="N485" i="2"/>
  <c r="N493" i="2"/>
  <c r="N497" i="2"/>
  <c r="N505" i="2"/>
  <c r="N3" i="2"/>
  <c r="O487" i="2"/>
  <c r="P487" i="2" s="1"/>
  <c r="Q487" i="2" s="1"/>
  <c r="O494" i="2"/>
  <c r="O507" i="2"/>
  <c r="P507" i="2" s="1"/>
  <c r="Q507" i="2" s="1"/>
  <c r="N6" i="2"/>
  <c r="N14" i="2"/>
  <c r="N22" i="2"/>
  <c r="N26" i="2"/>
  <c r="N30" i="2"/>
  <c r="N34" i="2"/>
  <c r="N46" i="2"/>
  <c r="N50" i="2"/>
  <c r="N54" i="2"/>
  <c r="N58" i="2"/>
  <c r="N62" i="2"/>
  <c r="N66" i="2"/>
  <c r="N70" i="2"/>
  <c r="N74" i="2"/>
  <c r="N78" i="2"/>
  <c r="N90" i="2"/>
  <c r="N94" i="2"/>
  <c r="N98" i="2"/>
  <c r="N102" i="2"/>
  <c r="N106" i="2"/>
  <c r="N110" i="2"/>
  <c r="N114" i="2"/>
  <c r="N118" i="2"/>
  <c r="N122" i="2"/>
  <c r="P122" i="2" s="1"/>
  <c r="Q122" i="2" s="1"/>
  <c r="N126" i="2"/>
  <c r="N130" i="2"/>
  <c r="N134" i="2"/>
  <c r="N138" i="2"/>
  <c r="P138" i="2" s="1"/>
  <c r="Q138" i="2" s="1"/>
  <c r="N142" i="2"/>
  <c r="N146" i="2"/>
  <c r="N150" i="2"/>
  <c r="N154" i="2"/>
  <c r="P154" i="2" s="1"/>
  <c r="Q154" i="2" s="1"/>
  <c r="N158" i="2"/>
  <c r="P158" i="2" s="1"/>
  <c r="Q158" i="2" s="1"/>
  <c r="N182" i="2"/>
  <c r="N186" i="2"/>
  <c r="N190" i="2"/>
  <c r="P190" i="2" s="1"/>
  <c r="Q190" i="2" s="1"/>
  <c r="N194" i="2"/>
  <c r="N202" i="2"/>
  <c r="N206" i="2"/>
  <c r="P206" i="2" s="1"/>
  <c r="Q206" i="2" s="1"/>
  <c r="N210" i="2"/>
  <c r="N214" i="2"/>
  <c r="N218" i="2"/>
  <c r="N222" i="2"/>
  <c r="P222" i="2" s="1"/>
  <c r="Q222" i="2" s="1"/>
  <c r="N226" i="2"/>
  <c r="P226" i="2" s="1"/>
  <c r="Q226" i="2" s="1"/>
  <c r="N230" i="2"/>
  <c r="N234" i="2"/>
  <c r="P234" i="2" s="1"/>
  <c r="Q234" i="2" s="1"/>
  <c r="N238" i="2"/>
  <c r="N242" i="2"/>
  <c r="N246" i="2"/>
  <c r="N250" i="2"/>
  <c r="N258" i="2"/>
  <c r="N262" i="2"/>
  <c r="N270" i="2"/>
  <c r="N278" i="2"/>
  <c r="P278" i="2" s="1"/>
  <c r="Q278" i="2" s="1"/>
  <c r="N282" i="2"/>
  <c r="N286" i="2"/>
  <c r="N294" i="2"/>
  <c r="N298" i="2"/>
  <c r="N302" i="2"/>
  <c r="P302" i="2" s="1"/>
  <c r="Q302" i="2" s="1"/>
  <c r="N306" i="2"/>
  <c r="N318" i="2"/>
  <c r="N330" i="2"/>
  <c r="N334" i="2"/>
  <c r="P334" i="2" s="1"/>
  <c r="Q334" i="2" s="1"/>
  <c r="N338" i="2"/>
  <c r="N346" i="2"/>
  <c r="P346" i="2" s="1"/>
  <c r="Q346" i="2" s="1"/>
  <c r="N354" i="2"/>
  <c r="N358" i="2"/>
  <c r="N362" i="2"/>
  <c r="P362" i="2" s="1"/>
  <c r="Q362" i="2" s="1"/>
  <c r="N366" i="2"/>
  <c r="N370" i="2"/>
  <c r="N378" i="2"/>
  <c r="P378" i="2" s="1"/>
  <c r="Q378" i="2" s="1"/>
  <c r="N386" i="2"/>
  <c r="P386" i="2" s="1"/>
  <c r="Q386" i="2" s="1"/>
  <c r="N390" i="2"/>
  <c r="N394" i="2"/>
  <c r="P394" i="2" s="1"/>
  <c r="Q394" i="2" s="1"/>
  <c r="N398" i="2"/>
  <c r="N402" i="2"/>
  <c r="P402" i="2" s="1"/>
  <c r="Q402" i="2" s="1"/>
  <c r="N406" i="2"/>
  <c r="N414" i="2"/>
  <c r="P414" i="2" s="1"/>
  <c r="Q414" i="2" s="1"/>
  <c r="N418" i="2"/>
  <c r="N426" i="2"/>
  <c r="N434" i="2"/>
  <c r="P434" i="2" s="1"/>
  <c r="Q434" i="2" s="1"/>
  <c r="N438" i="2"/>
  <c r="N442" i="2"/>
  <c r="P442" i="2" s="1"/>
  <c r="Q442" i="2" s="1"/>
  <c r="N450" i="2"/>
  <c r="N462" i="2"/>
  <c r="N466" i="2"/>
  <c r="N470" i="2"/>
  <c r="P470" i="2" s="1"/>
  <c r="N474" i="2"/>
  <c r="N482" i="2"/>
  <c r="N490" i="2"/>
  <c r="N494" i="2"/>
  <c r="N502" i="2"/>
  <c r="N506" i="2"/>
  <c r="O32" i="2"/>
  <c r="N32" i="2"/>
  <c r="U57" i="2"/>
  <c r="O433" i="2"/>
  <c r="P433" i="2" s="1"/>
  <c r="Q433" i="2" s="1"/>
  <c r="N433" i="2"/>
  <c r="O444" i="2"/>
  <c r="P444" i="2" s="1"/>
  <c r="Q444" i="2" s="1"/>
  <c r="N444" i="2"/>
  <c r="O42" i="2"/>
  <c r="N42" i="2"/>
  <c r="J580" i="2"/>
  <c r="J566" i="2"/>
  <c r="J552" i="2"/>
  <c r="J582" i="2"/>
  <c r="J570" i="2"/>
  <c r="J555" i="2"/>
  <c r="J584" i="2"/>
  <c r="J572" i="2"/>
  <c r="J558" i="2"/>
  <c r="J577" i="2"/>
  <c r="J561" i="2"/>
  <c r="J537" i="2"/>
  <c r="J522" i="2"/>
  <c r="J541" i="2"/>
  <c r="J525" i="2"/>
  <c r="J545" i="2"/>
  <c r="J528" i="2"/>
  <c r="J547" i="2"/>
  <c r="J531" i="2"/>
  <c r="J515" i="2"/>
  <c r="J607" i="2"/>
  <c r="J586" i="2"/>
  <c r="J613" i="2"/>
  <c r="J591" i="2"/>
  <c r="J626" i="2"/>
  <c r="J623" i="2"/>
  <c r="J617" i="2"/>
  <c r="J615" i="2"/>
  <c r="J594" i="2"/>
  <c r="J604" i="2"/>
  <c r="J513" i="2"/>
  <c r="J44" i="2"/>
  <c r="J48" i="2"/>
  <c r="J50" i="2"/>
  <c r="J21" i="2"/>
  <c r="J11" i="2"/>
  <c r="J39" i="2"/>
  <c r="J34" i="2"/>
  <c r="J26" i="2"/>
  <c r="J30" i="2"/>
  <c r="J6" i="2"/>
  <c r="J13" i="2"/>
  <c r="J19" i="2"/>
  <c r="J3" i="2"/>
  <c r="I3" i="2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J485" i="2"/>
  <c r="J499" i="2"/>
  <c r="J510" i="2"/>
  <c r="J487" i="2"/>
  <c r="J502" i="2"/>
  <c r="J496" i="2"/>
  <c r="J490" i="2"/>
  <c r="J504" i="2"/>
  <c r="X46" i="2"/>
  <c r="X47" i="2"/>
  <c r="X43" i="2"/>
  <c r="X45" i="2"/>
  <c r="X44" i="2"/>
  <c r="X48" i="2"/>
  <c r="U40" i="2"/>
  <c r="H405" i="2"/>
  <c r="H404" i="2"/>
  <c r="H402" i="2"/>
  <c r="H401" i="2"/>
  <c r="H400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6" i="2"/>
  <c r="H477" i="2"/>
  <c r="H478" i="2"/>
  <c r="H479" i="2"/>
  <c r="H481" i="2"/>
  <c r="H482" i="2"/>
  <c r="H483" i="2"/>
  <c r="H392" i="2"/>
  <c r="H393" i="2"/>
  <c r="H394" i="2"/>
  <c r="H395" i="2"/>
  <c r="H396" i="2"/>
  <c r="H397" i="2"/>
  <c r="H398" i="2"/>
  <c r="H399" i="2"/>
  <c r="H403" i="2"/>
  <c r="H406" i="2"/>
  <c r="H381" i="2"/>
  <c r="H371" i="2"/>
  <c r="H372" i="2"/>
  <c r="H349" i="2"/>
  <c r="H391" i="2"/>
  <c r="H390" i="2"/>
  <c r="H388" i="2"/>
  <c r="H387" i="2"/>
  <c r="H386" i="2"/>
  <c r="H385" i="2"/>
  <c r="H383" i="2"/>
  <c r="H379" i="2"/>
  <c r="H378" i="2"/>
  <c r="H376" i="2"/>
  <c r="H375" i="2"/>
  <c r="H373" i="2"/>
  <c r="H370" i="2"/>
  <c r="H369" i="2"/>
  <c r="H368" i="2"/>
  <c r="H367" i="2"/>
  <c r="H366" i="2"/>
  <c r="H365" i="2"/>
  <c r="H364" i="2"/>
  <c r="H363" i="2"/>
  <c r="H362" i="2"/>
  <c r="H360" i="2"/>
  <c r="H359" i="2"/>
  <c r="H358" i="2"/>
  <c r="H356" i="2"/>
  <c r="H354" i="2"/>
  <c r="H353" i="2"/>
  <c r="H352" i="2"/>
  <c r="H351" i="2"/>
  <c r="H348" i="2"/>
  <c r="H346" i="2"/>
  <c r="H345" i="2"/>
  <c r="H343" i="2"/>
  <c r="H338" i="2"/>
  <c r="H339" i="2"/>
  <c r="H340" i="2"/>
  <c r="H341" i="2"/>
  <c r="H337" i="2"/>
  <c r="H336" i="2"/>
  <c r="H335" i="2"/>
  <c r="H334" i="2"/>
  <c r="H333" i="2"/>
  <c r="H328" i="2"/>
  <c r="H329" i="2"/>
  <c r="H330" i="2"/>
  <c r="H331" i="2"/>
  <c r="H327" i="2"/>
  <c r="H325" i="2"/>
  <c r="H323" i="2"/>
  <c r="H321" i="2"/>
  <c r="H320" i="2"/>
  <c r="H318" i="2"/>
  <c r="H317" i="2"/>
  <c r="H316" i="2"/>
  <c r="H315" i="2"/>
  <c r="H312" i="2"/>
  <c r="H313" i="2"/>
  <c r="H311" i="2"/>
  <c r="H305" i="2"/>
  <c r="H306" i="2"/>
  <c r="H307" i="2"/>
  <c r="H308" i="2"/>
  <c r="H309" i="2"/>
  <c r="H304" i="2"/>
  <c r="H344" i="2"/>
  <c r="H347" i="2"/>
  <c r="H350" i="2"/>
  <c r="H355" i="2"/>
  <c r="H357" i="2"/>
  <c r="H361" i="2"/>
  <c r="H374" i="2"/>
  <c r="H377" i="2"/>
  <c r="H380" i="2"/>
  <c r="H382" i="2"/>
  <c r="H384" i="2"/>
  <c r="H389" i="2"/>
  <c r="H53" i="2"/>
  <c r="H54" i="2"/>
  <c r="H55" i="2"/>
  <c r="H52" i="2"/>
  <c r="H322" i="2"/>
  <c r="H324" i="2"/>
  <c r="H326" i="2"/>
  <c r="H332" i="2"/>
  <c r="H342" i="2"/>
  <c r="H68" i="2"/>
  <c r="H284" i="2"/>
  <c r="M57" i="10" l="1"/>
  <c r="Q8" i="10"/>
  <c r="Q4" i="10"/>
  <c r="Q53" i="10"/>
  <c r="F1975" i="13"/>
  <c r="M56" i="10"/>
  <c r="M45" i="10"/>
  <c r="F1934" i="13"/>
  <c r="F1861" i="13"/>
  <c r="M47" i="10"/>
  <c r="F1930" i="13"/>
  <c r="F1877" i="13"/>
  <c r="F1942" i="13"/>
  <c r="F1865" i="13"/>
  <c r="M65" i="10"/>
  <c r="F2007" i="13"/>
  <c r="F1991" i="13"/>
  <c r="F1959" i="13"/>
  <c r="F2003" i="13"/>
  <c r="F1987" i="13"/>
  <c r="F1971" i="13"/>
  <c r="F1955" i="13"/>
  <c r="F1999" i="13"/>
  <c r="F1983" i="13"/>
  <c r="F1967" i="13"/>
  <c r="M52" i="10"/>
  <c r="F1773" i="13"/>
  <c r="F1757" i="13"/>
  <c r="F1926" i="13"/>
  <c r="F1881" i="13"/>
  <c r="F1889" i="13"/>
  <c r="F1873" i="13"/>
  <c r="F1857" i="13"/>
  <c r="F1841" i="13"/>
  <c r="F2021" i="13"/>
  <c r="F1938" i="13"/>
  <c r="F1845" i="13"/>
  <c r="F2013" i="13"/>
  <c r="M50" i="10"/>
  <c r="R75" i="10"/>
  <c r="Q57" i="10"/>
  <c r="Q59" i="10"/>
  <c r="Q14" i="10"/>
  <c r="S73" i="10"/>
  <c r="F138" i="12"/>
  <c r="M49" i="10"/>
  <c r="F1769" i="13"/>
  <c r="F1664" i="13"/>
  <c r="F1612" i="13"/>
  <c r="F1644" i="13"/>
  <c r="F1742" i="13"/>
  <c r="F1730" i="13"/>
  <c r="F1714" i="13"/>
  <c r="F1710" i="13"/>
  <c r="F1706" i="13"/>
  <c r="F1698" i="13"/>
  <c r="F1694" i="13"/>
  <c r="F1690" i="13"/>
  <c r="F1797" i="13"/>
  <c r="F1826" i="13"/>
  <c r="F1819" i="13"/>
  <c r="F1803" i="13"/>
  <c r="F1787" i="13"/>
  <c r="F1771" i="13"/>
  <c r="F1755" i="13"/>
  <c r="F1641" i="13"/>
  <c r="F1609" i="13"/>
  <c r="F1584" i="13"/>
  <c r="F1594" i="13"/>
  <c r="F1744" i="13"/>
  <c r="F1740" i="13"/>
  <c r="F1736" i="13"/>
  <c r="F1732" i="13"/>
  <c r="F1728" i="13"/>
  <c r="F1724" i="13"/>
  <c r="F1720" i="13"/>
  <c r="F1716" i="13"/>
  <c r="F1712" i="13"/>
  <c r="F1708" i="13"/>
  <c r="F1704" i="13"/>
  <c r="F1700" i="13"/>
  <c r="F1696" i="13"/>
  <c r="F1692" i="13"/>
  <c r="F1688" i="13"/>
  <c r="F1684" i="13"/>
  <c r="F1680" i="13"/>
  <c r="F139" i="12"/>
  <c r="F1754" i="13"/>
  <c r="F1829" i="13"/>
  <c r="F1794" i="13"/>
  <c r="F1753" i="13"/>
  <c r="F1825" i="13"/>
  <c r="F1809" i="13"/>
  <c r="F1793" i="13"/>
  <c r="F1781" i="13"/>
  <c r="F1765" i="13"/>
  <c r="F1749" i="13"/>
  <c r="F1818" i="13"/>
  <c r="F1802" i="13"/>
  <c r="F1786" i="13"/>
  <c r="F1774" i="13"/>
  <c r="F1758" i="13"/>
  <c r="F1625" i="13"/>
  <c r="F1657" i="13"/>
  <c r="F1670" i="13"/>
  <c r="F1583" i="13"/>
  <c r="F1828" i="13"/>
  <c r="F1824" i="13"/>
  <c r="F1821" i="13"/>
  <c r="F1805" i="13"/>
  <c r="F1789" i="13"/>
  <c r="F1777" i="13"/>
  <c r="F1761" i="13"/>
  <c r="F1746" i="13"/>
  <c r="F1738" i="13"/>
  <c r="F1734" i="13"/>
  <c r="F1718" i="13"/>
  <c r="F1686" i="13"/>
  <c r="F1682" i="13"/>
  <c r="F1678" i="13"/>
  <c r="F1814" i="13"/>
  <c r="F1827" i="13"/>
  <c r="F1813" i="13"/>
  <c r="F1766" i="13"/>
  <c r="F1823" i="13"/>
  <c r="F1807" i="13"/>
  <c r="F1791" i="13"/>
  <c r="F1775" i="13"/>
  <c r="F1820" i="13"/>
  <c r="F1804" i="13"/>
  <c r="F1788" i="13"/>
  <c r="F1772" i="13"/>
  <c r="F1756" i="13"/>
  <c r="M48" i="10"/>
  <c r="F626" i="13"/>
  <c r="F1672" i="13"/>
  <c r="F1585" i="13"/>
  <c r="F1546" i="13"/>
  <c r="F1567" i="13"/>
  <c r="F1535" i="13"/>
  <c r="F1517" i="13"/>
  <c r="F1513" i="13"/>
  <c r="F1556" i="13"/>
  <c r="F1540" i="13"/>
  <c r="F1524" i="13"/>
  <c r="F1551" i="13"/>
  <c r="F1665" i="13"/>
  <c r="F1666" i="13"/>
  <c r="F1676" i="13"/>
  <c r="F1649" i="13"/>
  <c r="F1633" i="13"/>
  <c r="F1617" i="13"/>
  <c r="F1601" i="13"/>
  <c r="F1595" i="13"/>
  <c r="F1593" i="13"/>
  <c r="F1471" i="13"/>
  <c r="F1512" i="13"/>
  <c r="F1448" i="13"/>
  <c r="F1674" i="13"/>
  <c r="F1655" i="13"/>
  <c r="F1662" i="13"/>
  <c r="F135" i="12"/>
  <c r="F1667" i="13"/>
  <c r="F1671" i="13"/>
  <c r="F1656" i="13"/>
  <c r="F1640" i="13"/>
  <c r="F1624" i="13"/>
  <c r="F1608" i="13"/>
  <c r="F1652" i="13"/>
  <c r="F1636" i="13"/>
  <c r="F1620" i="13"/>
  <c r="F1604" i="13"/>
  <c r="F1663" i="13"/>
  <c r="F136" i="12"/>
  <c r="F1647" i="13"/>
  <c r="F1631" i="13"/>
  <c r="F1615" i="13"/>
  <c r="F1599" i="13"/>
  <c r="F1591" i="13"/>
  <c r="F1668" i="13"/>
  <c r="F1597" i="13"/>
  <c r="F1629" i="13"/>
  <c r="F1661" i="13"/>
  <c r="F1669" i="13"/>
  <c r="F1673" i="13"/>
  <c r="F1660" i="13"/>
  <c r="F1628" i="13"/>
  <c r="F1596" i="13"/>
  <c r="F1646" i="13"/>
  <c r="F1630" i="13"/>
  <c r="F1614" i="13"/>
  <c r="F1598" i="13"/>
  <c r="F1590" i="13"/>
  <c r="L42" i="10" a="1"/>
  <c r="L42" i="10" s="1"/>
  <c r="Q42" i="10" s="1"/>
  <c r="Q67" i="10"/>
  <c r="F126" i="12"/>
  <c r="F130" i="12"/>
  <c r="F1375" i="13"/>
  <c r="F1359" i="13"/>
  <c r="F972" i="13"/>
  <c r="F1480" i="13"/>
  <c r="F1389" i="13"/>
  <c r="F1511" i="13"/>
  <c r="F1451" i="13"/>
  <c r="F1447" i="13"/>
  <c r="F1468" i="13"/>
  <c r="F1393" i="13"/>
  <c r="F1387" i="13"/>
  <c r="F1383" i="13"/>
  <c r="F1333" i="13"/>
  <c r="F1317" i="13"/>
  <c r="F1527" i="13"/>
  <c r="F1570" i="13"/>
  <c r="F1534" i="13"/>
  <c r="F1514" i="13"/>
  <c r="F1530" i="13"/>
  <c r="M46" i="10"/>
  <c r="F1351" i="13"/>
  <c r="F1554" i="13"/>
  <c r="F1568" i="13"/>
  <c r="F1522" i="13"/>
  <c r="F1532" i="13"/>
  <c r="F1516" i="13"/>
  <c r="F1555" i="13"/>
  <c r="F1523" i="13"/>
  <c r="F1467" i="13"/>
  <c r="F1390" i="13"/>
  <c r="F1335" i="13"/>
  <c r="F1542" i="13"/>
  <c r="F1470" i="13"/>
  <c r="F1505" i="13"/>
  <c r="F1497" i="13"/>
  <c r="F1489" i="13"/>
  <c r="F1441" i="13"/>
  <c r="F1437" i="13"/>
  <c r="F1433" i="13"/>
  <c r="F1429" i="13"/>
  <c r="F1425" i="13"/>
  <c r="F1386" i="13"/>
  <c r="F1379" i="13"/>
  <c r="F1306" i="13"/>
  <c r="F1509" i="13"/>
  <c r="F1453" i="13"/>
  <c r="F1449" i="13"/>
  <c r="F1445" i="13"/>
  <c r="F1385" i="13"/>
  <c r="F1343" i="13"/>
  <c r="F1327" i="13"/>
  <c r="F1371" i="13"/>
  <c r="F128" i="12"/>
  <c r="F1544" i="13"/>
  <c r="Q38" i="10"/>
  <c r="F1168" i="13"/>
  <c r="F1182" i="13"/>
  <c r="F1200" i="13"/>
  <c r="F1118" i="13"/>
  <c r="F1142" i="13"/>
  <c r="F1126" i="13"/>
  <c r="F1253" i="13"/>
  <c r="F1290" i="13"/>
  <c r="F1236" i="13"/>
  <c r="F1234" i="13"/>
  <c r="F1452" i="13"/>
  <c r="F1493" i="13"/>
  <c r="F1581" i="13"/>
  <c r="Q18" i="10"/>
  <c r="Q22" i="10"/>
  <c r="Q19" i="10"/>
  <c r="Q16" i="10"/>
  <c r="Q21" i="10"/>
  <c r="Q30" i="10"/>
  <c r="F1561" i="13"/>
  <c r="Q45" i="10"/>
  <c r="Q28" i="10"/>
  <c r="F1369" i="13"/>
  <c r="F1357" i="13"/>
  <c r="Q44" i="10"/>
  <c r="F1515" i="13"/>
  <c r="F1501" i="13"/>
  <c r="F1280" i="13"/>
  <c r="F1553" i="13"/>
  <c r="F1571" i="13"/>
  <c r="F1576" i="13"/>
  <c r="F1536" i="13"/>
  <c r="F1496" i="13"/>
  <c r="F1424" i="13"/>
  <c r="F1572" i="13"/>
  <c r="F1548" i="13"/>
  <c r="F1539" i="13"/>
  <c r="F1565" i="13"/>
  <c r="F1520" i="13"/>
  <c r="F1538" i="13"/>
  <c r="F1566" i="13"/>
  <c r="F133" i="12"/>
  <c r="F1257" i="13"/>
  <c r="F1423" i="13"/>
  <c r="F125" i="12"/>
  <c r="F1547" i="13"/>
  <c r="F1531" i="13"/>
  <c r="F1558" i="13"/>
  <c r="F1526" i="13"/>
  <c r="F1528" i="13"/>
  <c r="F1543" i="13"/>
  <c r="F1562" i="13"/>
  <c r="F1578" i="13"/>
  <c r="F1563" i="13"/>
  <c r="F1579" i="13"/>
  <c r="F134" i="12"/>
  <c r="F591" i="13"/>
  <c r="F1161" i="13"/>
  <c r="F1188" i="13"/>
  <c r="F1476" i="13"/>
  <c r="F1484" i="13"/>
  <c r="F1397" i="13"/>
  <c r="F1381" i="13"/>
  <c r="F1321" i="13"/>
  <c r="F1323" i="13"/>
  <c r="F1376" i="13"/>
  <c r="F1574" i="13"/>
  <c r="F1550" i="13"/>
  <c r="F1518" i="13"/>
  <c r="F1552" i="13"/>
  <c r="F1575" i="13"/>
  <c r="F1560" i="13"/>
  <c r="F1564" i="13"/>
  <c r="F1580" i="13"/>
  <c r="Q37" i="10"/>
  <c r="Q24" i="10"/>
  <c r="Q31" i="10"/>
  <c r="Q36" i="10"/>
  <c r="Q15" i="10"/>
  <c r="Q34" i="10"/>
  <c r="Q17" i="10"/>
  <c r="Q32" i="10"/>
  <c r="Q33" i="10"/>
  <c r="Q35" i="10"/>
  <c r="Q39" i="10"/>
  <c r="Q29" i="10"/>
  <c r="Q23" i="10"/>
  <c r="Q20" i="10"/>
  <c r="Q25" i="10"/>
  <c r="Q51" i="10"/>
  <c r="Q65" i="10"/>
  <c r="Q48" i="10"/>
  <c r="Q50" i="10"/>
  <c r="Q43" i="10"/>
  <c r="Q61" i="10"/>
  <c r="Q60" i="10"/>
  <c r="Q46" i="10"/>
  <c r="Q58" i="10"/>
  <c r="Q10" i="10"/>
  <c r="Q52" i="10"/>
  <c r="Q62" i="10"/>
  <c r="Q11" i="10"/>
  <c r="Q47" i="10"/>
  <c r="Q63" i="10"/>
  <c r="F1577" i="13"/>
  <c r="F1533" i="13"/>
  <c r="F1537" i="13"/>
  <c r="F1569" i="13"/>
  <c r="F1500" i="13"/>
  <c r="F1549" i="13"/>
  <c r="F1519" i="13"/>
  <c r="F1529" i="13"/>
  <c r="F1525" i="13"/>
  <c r="F1209" i="13"/>
  <c r="F1143" i="13"/>
  <c r="F1138" i="13"/>
  <c r="F1339" i="13"/>
  <c r="F1372" i="13"/>
  <c r="F1368" i="13"/>
  <c r="F1360" i="13"/>
  <c r="F1356" i="13"/>
  <c r="F1352" i="13"/>
  <c r="F1212" i="13"/>
  <c r="F1504" i="13"/>
  <c r="F1488" i="13"/>
  <c r="F1436" i="13"/>
  <c r="F1503" i="13"/>
  <c r="F1499" i="13"/>
  <c r="F1495" i="13"/>
  <c r="F1439" i="13"/>
  <c r="F1435" i="13"/>
  <c r="F1431" i="13"/>
  <c r="F1319" i="13"/>
  <c r="F1365" i="13"/>
  <c r="F1353" i="13"/>
  <c r="F1305" i="13"/>
  <c r="F1283" i="13"/>
  <c r="F1345" i="13"/>
  <c r="F1313" i="13"/>
  <c r="F1384" i="13"/>
  <c r="F1304" i="13"/>
  <c r="F1349" i="13"/>
  <c r="F1388" i="13"/>
  <c r="F127" i="12"/>
  <c r="K66" i="10" a="1"/>
  <c r="K66" i="10" s="1"/>
  <c r="Q66" i="10" s="1"/>
  <c r="F1478" i="13"/>
  <c r="F1486" i="13"/>
  <c r="F1487" i="13"/>
  <c r="F1440" i="13"/>
  <c r="F1432" i="13"/>
  <c r="F1377" i="13"/>
  <c r="F1508" i="13"/>
  <c r="F1444" i="13"/>
  <c r="F1409" i="13"/>
  <c r="F1380" i="13"/>
  <c r="F132" i="12"/>
  <c r="F1466" i="13"/>
  <c r="F1474" i="13"/>
  <c r="F1507" i="13"/>
  <c r="F1443" i="13"/>
  <c r="F1373" i="13"/>
  <c r="F131" i="12"/>
  <c r="F1482" i="13"/>
  <c r="F1510" i="13"/>
  <c r="F1454" i="13"/>
  <c r="F1450" i="13"/>
  <c r="F1446" i="13"/>
  <c r="F1491" i="13"/>
  <c r="F1427" i="13"/>
  <c r="F1411" i="13"/>
  <c r="F1406" i="13"/>
  <c r="F1401" i="13"/>
  <c r="F1341" i="13"/>
  <c r="F1473" i="13"/>
  <c r="F1469" i="13"/>
  <c r="F1465" i="13"/>
  <c r="F1506" i="13"/>
  <c r="F1502" i="13"/>
  <c r="F1498" i="13"/>
  <c r="F1494" i="13"/>
  <c r="F1490" i="13"/>
  <c r="F1442" i="13"/>
  <c r="F1438" i="13"/>
  <c r="F1434" i="13"/>
  <c r="F1430" i="13"/>
  <c r="F1426" i="13"/>
  <c r="F1410" i="13"/>
  <c r="F1405" i="13"/>
  <c r="F1394" i="13"/>
  <c r="F1364" i="13"/>
  <c r="F1348" i="13"/>
  <c r="F109" i="12"/>
  <c r="F997" i="13"/>
  <c r="F1155" i="13"/>
  <c r="F1150" i="13"/>
  <c r="F1398" i="13"/>
  <c r="F1363" i="13"/>
  <c r="F1347" i="13"/>
  <c r="F90" i="12"/>
  <c r="F1159" i="13"/>
  <c r="F1154" i="13"/>
  <c r="F1238" i="13"/>
  <c r="F1258" i="13"/>
  <c r="F1492" i="13"/>
  <c r="F1428" i="13"/>
  <c r="F1402" i="13"/>
  <c r="F1337" i="13"/>
  <c r="F1331" i="13"/>
  <c r="F1315" i="13"/>
  <c r="F1378" i="13"/>
  <c r="F1374" i="13"/>
  <c r="F1370" i="13"/>
  <c r="F1366" i="13"/>
  <c r="F1362" i="13"/>
  <c r="F1358" i="13"/>
  <c r="F1354" i="13"/>
  <c r="F1350" i="13"/>
  <c r="F645" i="13"/>
  <c r="F1180" i="13"/>
  <c r="F1172" i="13"/>
  <c r="F1204" i="13"/>
  <c r="F596" i="13"/>
  <c r="F616" i="13"/>
  <c r="F1186" i="13"/>
  <c r="F1178" i="13"/>
  <c r="F1110" i="13"/>
  <c r="F1147" i="13"/>
  <c r="M44" i="10"/>
  <c r="F643" i="13"/>
  <c r="M42" i="10"/>
  <c r="M37" i="10"/>
  <c r="F1296" i="13"/>
  <c r="F1301" i="13"/>
  <c r="F1192" i="13"/>
  <c r="F1248" i="13"/>
  <c r="F1278" i="13"/>
  <c r="F1293" i="13"/>
  <c r="F531" i="13"/>
  <c r="F1213" i="13"/>
  <c r="M20" i="10"/>
  <c r="F1295" i="13"/>
  <c r="F1255" i="13"/>
  <c r="F1144" i="13"/>
  <c r="F1184" i="13"/>
  <c r="F1223" i="13"/>
  <c r="M30" i="10"/>
  <c r="F1298" i="13"/>
  <c r="F908" i="13"/>
  <c r="F874" i="13"/>
  <c r="F858" i="13"/>
  <c r="F898" i="13"/>
  <c r="F892" i="13"/>
  <c r="F1112" i="13"/>
  <c r="F1120" i="13"/>
  <c r="F1153" i="13"/>
  <c r="F1128" i="13"/>
  <c r="F1218" i="13"/>
  <c r="F1271" i="13"/>
  <c r="F1279" i="13"/>
  <c r="F1302" i="13"/>
  <c r="F1276" i="13"/>
  <c r="F1294" i="13"/>
  <c r="F1277" i="13"/>
  <c r="F1266" i="13"/>
  <c r="F1256" i="13"/>
  <c r="F1221" i="13"/>
  <c r="F1275" i="13"/>
  <c r="F1254" i="13"/>
  <c r="F1249" i="13"/>
  <c r="F1244" i="13"/>
  <c r="F1239" i="13"/>
  <c r="F1250" i="13"/>
  <c r="F1251" i="13"/>
  <c r="F1231" i="13"/>
  <c r="F1215" i="13"/>
  <c r="F1273" i="13"/>
  <c r="F1272" i="13"/>
  <c r="F1285" i="13"/>
  <c r="F1268" i="13"/>
  <c r="F1135" i="13"/>
  <c r="F1247" i="13"/>
  <c r="F1288" i="13"/>
  <c r="F1229" i="13"/>
  <c r="F1224" i="13"/>
  <c r="F1219" i="13"/>
  <c r="F1297" i="13"/>
  <c r="F1281" i="13"/>
  <c r="F1225" i="13"/>
  <c r="F1264" i="13"/>
  <c r="F1232" i="13"/>
  <c r="F1216" i="13"/>
  <c r="F1291" i="13"/>
  <c r="F1300" i="13"/>
  <c r="F1284" i="13"/>
  <c r="F1240" i="13"/>
  <c r="F1267" i="13"/>
  <c r="F1162" i="13"/>
  <c r="F1139" i="13"/>
  <c r="F1146" i="13"/>
  <c r="F1292" i="13"/>
  <c r="F1289" i="13"/>
  <c r="F1252" i="13"/>
  <c r="F1241" i="13"/>
  <c r="F1286" i="13"/>
  <c r="F1269" i="13"/>
  <c r="F1243" i="13"/>
  <c r="F1303" i="13"/>
  <c r="F1287" i="13"/>
  <c r="F1270" i="13"/>
  <c r="F1265" i="13"/>
  <c r="F1260" i="13"/>
  <c r="F1262" i="13"/>
  <c r="F1246" i="13"/>
  <c r="F1230" i="13"/>
  <c r="F1228" i="13"/>
  <c r="F1237" i="13"/>
  <c r="F1263" i="13"/>
  <c r="F1214" i="13"/>
  <c r="F1282" i="13"/>
  <c r="F1259" i="13"/>
  <c r="F1226" i="13"/>
  <c r="F1211" i="13"/>
  <c r="F1261" i="13"/>
  <c r="F1245" i="13"/>
  <c r="F1233" i="13"/>
  <c r="F1217" i="13"/>
  <c r="F545" i="13"/>
  <c r="F1170" i="13"/>
  <c r="F1175" i="13"/>
  <c r="F1195" i="13"/>
  <c r="F1202" i="13"/>
  <c r="F1207" i="13"/>
  <c r="F1193" i="13"/>
  <c r="F1145" i="13"/>
  <c r="F1185" i="13"/>
  <c r="F1210" i="13"/>
  <c r="F1196" i="13"/>
  <c r="F1176" i="13"/>
  <c r="F1157" i="13"/>
  <c r="F1117" i="13"/>
  <c r="F1141" i="13"/>
  <c r="F1125" i="13"/>
  <c r="F1113" i="13"/>
  <c r="F1107" i="13"/>
  <c r="F1151" i="13"/>
  <c r="F1137" i="13"/>
  <c r="F1121" i="13"/>
  <c r="F1115" i="13"/>
  <c r="F1129" i="13"/>
  <c r="F1123" i="13"/>
  <c r="F1109" i="13"/>
  <c r="F1130" i="13"/>
  <c r="F1122" i="13"/>
  <c r="F1114" i="13"/>
  <c r="F1167" i="13"/>
  <c r="F1187" i="13"/>
  <c r="F1194" i="13"/>
  <c r="F1199" i="13"/>
  <c r="F1179" i="13"/>
  <c r="F1191" i="13"/>
  <c r="F1205" i="13"/>
  <c r="F1197" i="13"/>
  <c r="F1189" i="13"/>
  <c r="F1181" i="13"/>
  <c r="F1173" i="13"/>
  <c r="F1165" i="13"/>
  <c r="F1149" i="13"/>
  <c r="F1133" i="13"/>
  <c r="F1158" i="13"/>
  <c r="F1203" i="13"/>
  <c r="F1183" i="13"/>
  <c r="F1171" i="13"/>
  <c r="F1119" i="13"/>
  <c r="F1127" i="13"/>
  <c r="F1111" i="13"/>
  <c r="M43" i="10"/>
  <c r="F1177" i="13"/>
  <c r="F1163" i="13"/>
  <c r="F1131" i="13"/>
  <c r="F1164" i="13"/>
  <c r="F1132" i="13"/>
  <c r="F123" i="12"/>
  <c r="F118" i="12"/>
  <c r="F124" i="12"/>
  <c r="F122" i="12"/>
  <c r="F121" i="12"/>
  <c r="F120" i="12"/>
  <c r="F1208" i="13"/>
  <c r="F1152" i="13"/>
  <c r="F1136" i="13"/>
  <c r="F1156" i="13"/>
  <c r="F1160" i="13"/>
  <c r="F1140" i="13"/>
  <c r="M36" i="10"/>
  <c r="F87" i="12"/>
  <c r="F628" i="13"/>
  <c r="F632" i="13"/>
  <c r="F636" i="13"/>
  <c r="F642" i="13"/>
  <c r="F89" i="12"/>
  <c r="F106" i="12"/>
  <c r="F1058" i="13"/>
  <c r="F1086" i="13"/>
  <c r="F1047" i="13"/>
  <c r="F1102" i="13"/>
  <c r="F1034" i="13"/>
  <c r="F1026" i="13"/>
  <c r="F1074" i="13"/>
  <c r="F1010" i="13"/>
  <c r="F595" i="13"/>
  <c r="F644" i="13"/>
  <c r="F625" i="13"/>
  <c r="F111" i="12"/>
  <c r="F116" i="12"/>
  <c r="M39" i="10"/>
  <c r="F1027" i="13"/>
  <c r="F1007" i="13"/>
  <c r="F1071" i="13"/>
  <c r="F1023" i="13"/>
  <c r="M38" i="10"/>
  <c r="F1105" i="13"/>
  <c r="F1005" i="13"/>
  <c r="M35" i="10"/>
  <c r="M33" i="10"/>
  <c r="F602" i="13"/>
  <c r="F1045" i="13"/>
  <c r="F1095" i="13"/>
  <c r="F1100" i="13"/>
  <c r="F1081" i="13"/>
  <c r="F1084" i="13"/>
  <c r="F1056" i="13"/>
  <c r="F1040" i="13"/>
  <c r="F1000" i="13"/>
  <c r="F1053" i="13"/>
  <c r="F1075" i="13"/>
  <c r="F1021" i="13"/>
  <c r="F1013" i="13"/>
  <c r="F1033" i="13"/>
  <c r="F1094" i="13"/>
  <c r="F107" i="12"/>
  <c r="F1096" i="13"/>
  <c r="F1032" i="13"/>
  <c r="F1012" i="13"/>
  <c r="F1002" i="13"/>
  <c r="F1078" i="13"/>
  <c r="F1039" i="13"/>
  <c r="F1083" i="13"/>
  <c r="F1066" i="13"/>
  <c r="F1055" i="13"/>
  <c r="F1015" i="13"/>
  <c r="F1024" i="13"/>
  <c r="F1014" i="13"/>
  <c r="F1089" i="13"/>
  <c r="F1072" i="13"/>
  <c r="F1008" i="13"/>
  <c r="F933" i="13"/>
  <c r="F890" i="13"/>
  <c r="F893" i="13"/>
  <c r="F794" i="13"/>
  <c r="F832" i="13"/>
  <c r="F1064" i="13"/>
  <c r="F1044" i="13"/>
  <c r="F894" i="13"/>
  <c r="F817" i="13"/>
  <c r="F801" i="13"/>
  <c r="F785" i="13"/>
  <c r="F1046" i="13"/>
  <c r="F1059" i="13"/>
  <c r="F1088" i="13"/>
  <c r="F1060" i="13"/>
  <c r="F1054" i="13"/>
  <c r="F1022" i="13"/>
  <c r="F793" i="13"/>
  <c r="F112" i="12"/>
  <c r="F108" i="12"/>
  <c r="F1069" i="13"/>
  <c r="F1097" i="13"/>
  <c r="F1037" i="13"/>
  <c r="F110" i="12"/>
  <c r="F115" i="12"/>
  <c r="F114" i="12"/>
  <c r="F1104" i="13"/>
  <c r="F1050" i="13"/>
  <c r="F1029" i="13"/>
  <c r="F1082" i="13"/>
  <c r="F1063" i="13"/>
  <c r="F999" i="13"/>
  <c r="F1070" i="13"/>
  <c r="F1038" i="13"/>
  <c r="F1006" i="13"/>
  <c r="F101" i="12"/>
  <c r="F909" i="13"/>
  <c r="F879" i="13"/>
  <c r="F863" i="13"/>
  <c r="F824" i="13"/>
  <c r="F808" i="13"/>
  <c r="F833" i="13"/>
  <c r="F818" i="13"/>
  <c r="F802" i="13"/>
  <c r="F795" i="13"/>
  <c r="F786" i="13"/>
  <c r="F117" i="12"/>
  <c r="F1076" i="13"/>
  <c r="F1103" i="13"/>
  <c r="F1087" i="13"/>
  <c r="F1049" i="13"/>
  <c r="F1016" i="13"/>
  <c r="F1011" i="13"/>
  <c r="F1085" i="13"/>
  <c r="F1062" i="13"/>
  <c r="F998" i="13"/>
  <c r="F1073" i="13"/>
  <c r="F1057" i="13"/>
  <c r="F1041" i="13"/>
  <c r="F1025" i="13"/>
  <c r="F1009" i="13"/>
  <c r="F1099" i="13"/>
  <c r="F1106" i="13"/>
  <c r="F1090" i="13"/>
  <c r="F1031" i="13"/>
  <c r="F1080" i="13"/>
  <c r="F1061" i="13"/>
  <c r="F1028" i="13"/>
  <c r="F1018" i="13"/>
  <c r="F1068" i="13"/>
  <c r="F1052" i="13"/>
  <c r="F1036" i="13"/>
  <c r="F1020" i="13"/>
  <c r="F1004" i="13"/>
  <c r="F996" i="13"/>
  <c r="F600" i="13"/>
  <c r="F604" i="13"/>
  <c r="F612" i="13"/>
  <c r="F113" i="12"/>
  <c r="F1065" i="13"/>
  <c r="F1101" i="13"/>
  <c r="F1098" i="13"/>
  <c r="F1001" i="13"/>
  <c r="F1093" i="13"/>
  <c r="F1077" i="13"/>
  <c r="F1030" i="13"/>
  <c r="F1079" i="13"/>
  <c r="F1048" i="13"/>
  <c r="F1043" i="13"/>
  <c r="F1017" i="13"/>
  <c r="F1067" i="13"/>
  <c r="F1051" i="13"/>
  <c r="F1035" i="13"/>
  <c r="F1019" i="13"/>
  <c r="F1003" i="13"/>
  <c r="F995" i="13"/>
  <c r="F100" i="12"/>
  <c r="F103" i="12"/>
  <c r="F902" i="13"/>
  <c r="F914" i="13"/>
  <c r="F910" i="13"/>
  <c r="F942" i="13"/>
  <c r="F949" i="13"/>
  <c r="F954" i="13"/>
  <c r="F962" i="13"/>
  <c r="F970" i="13"/>
  <c r="F978" i="13"/>
  <c r="F986" i="13"/>
  <c r="F994" i="13"/>
  <c r="F99" i="12"/>
  <c r="F880" i="13"/>
  <c r="F926" i="13"/>
  <c r="F904" i="13"/>
  <c r="F900" i="13"/>
  <c r="F843" i="13"/>
  <c r="F804" i="13"/>
  <c r="F788" i="13"/>
  <c r="F839" i="13"/>
  <c r="F796" i="13"/>
  <c r="F853" i="13"/>
  <c r="F845" i="13"/>
  <c r="F821" i="13"/>
  <c r="F805" i="13"/>
  <c r="F789" i="13"/>
  <c r="M24" i="10"/>
  <c r="F633" i="13"/>
  <c r="F105" i="12"/>
  <c r="F940" i="13"/>
  <c r="F953" i="13"/>
  <c r="F961" i="13"/>
  <c r="F969" i="13"/>
  <c r="F977" i="13"/>
  <c r="F985" i="13"/>
  <c r="F993" i="13"/>
  <c r="F95" i="12"/>
  <c r="F97" i="12"/>
  <c r="F93" i="12"/>
  <c r="F941" i="13"/>
  <c r="F987" i="13"/>
  <c r="F979" i="13"/>
  <c r="F971" i="13"/>
  <c r="F963" i="13"/>
  <c r="F955" i="13"/>
  <c r="F925" i="13"/>
  <c r="F889" i="13"/>
  <c r="F931" i="13"/>
  <c r="F923" i="13"/>
  <c r="F903" i="13"/>
  <c r="F912" i="13"/>
  <c r="F851" i="13"/>
  <c r="F842" i="13"/>
  <c r="F827" i="13"/>
  <c r="F811" i="13"/>
  <c r="F885" i="13"/>
  <c r="F877" i="13"/>
  <c r="F869" i="13"/>
  <c r="F861" i="13"/>
  <c r="F848" i="13"/>
  <c r="F852" i="13"/>
  <c r="F844" i="13"/>
  <c r="F836" i="13"/>
  <c r="F828" i="13"/>
  <c r="F820" i="13"/>
  <c r="F812" i="13"/>
  <c r="F800" i="13"/>
  <c r="F792" i="13"/>
  <c r="F784" i="13"/>
  <c r="F599" i="13"/>
  <c r="F603" i="13"/>
  <c r="F611" i="13"/>
  <c r="F615" i="13"/>
  <c r="F619" i="13"/>
  <c r="F646" i="13"/>
  <c r="F96" i="12"/>
  <c r="F932" i="13"/>
  <c r="F924" i="13"/>
  <c r="F911" i="13"/>
  <c r="F913" i="13"/>
  <c r="F888" i="13"/>
  <c r="F882" i="13"/>
  <c r="F873" i="13"/>
  <c r="F866" i="13"/>
  <c r="F857" i="13"/>
  <c r="F884" i="13"/>
  <c r="F876" i="13"/>
  <c r="F868" i="13"/>
  <c r="F860" i="13"/>
  <c r="F841" i="13"/>
  <c r="F799" i="13"/>
  <c r="F791" i="13"/>
  <c r="F831" i="13"/>
  <c r="F823" i="13"/>
  <c r="F815" i="13"/>
  <c r="F807" i="13"/>
  <c r="F783" i="13"/>
  <c r="F779" i="13"/>
  <c r="F951" i="13"/>
  <c r="F943" i="13"/>
  <c r="F935" i="13"/>
  <c r="F927" i="13"/>
  <c r="F919" i="13"/>
  <c r="F887" i="13"/>
  <c r="F864" i="13"/>
  <c r="F915" i="13"/>
  <c r="F907" i="13"/>
  <c r="F899" i="13"/>
  <c r="F891" i="13"/>
  <c r="F883" i="13"/>
  <c r="F875" i="13"/>
  <c r="F867" i="13"/>
  <c r="F859" i="13"/>
  <c r="F849" i="13"/>
  <c r="F835" i="13"/>
  <c r="F846" i="13"/>
  <c r="F838" i="13"/>
  <c r="F830" i="13"/>
  <c r="F822" i="13"/>
  <c r="F814" i="13"/>
  <c r="F806" i="13"/>
  <c r="F798" i="13"/>
  <c r="F790" i="13"/>
  <c r="F782" i="13"/>
  <c r="F778" i="13"/>
  <c r="F104" i="12"/>
  <c r="F952" i="13"/>
  <c r="F960" i="13"/>
  <c r="F968" i="13"/>
  <c r="F976" i="13"/>
  <c r="F984" i="13"/>
  <c r="F992" i="13"/>
  <c r="F102" i="12"/>
  <c r="F94" i="12"/>
  <c r="F872" i="13"/>
  <c r="F856" i="13"/>
  <c r="F906" i="13"/>
  <c r="F886" i="13"/>
  <c r="F878" i="13"/>
  <c r="F870" i="13"/>
  <c r="F862" i="13"/>
  <c r="F854" i="13"/>
  <c r="F834" i="13"/>
  <c r="F819" i="13"/>
  <c r="F837" i="13"/>
  <c r="F829" i="13"/>
  <c r="F813" i="13"/>
  <c r="F797" i="13"/>
  <c r="F781" i="13"/>
  <c r="M14" i="10"/>
  <c r="M16" i="10"/>
  <c r="M32" i="10"/>
  <c r="F621" i="13"/>
  <c r="M22" i="10"/>
  <c r="M18" i="10"/>
  <c r="F640" i="13"/>
  <c r="F617" i="13"/>
  <c r="F598" i="13"/>
  <c r="F88" i="12"/>
  <c r="F648" i="13"/>
  <c r="M31" i="10"/>
  <c r="M11" i="10"/>
  <c r="F773" i="13"/>
  <c r="F712" i="13"/>
  <c r="F729" i="13"/>
  <c r="F492" i="13"/>
  <c r="F85" i="12"/>
  <c r="F647" i="13"/>
  <c r="F760" i="13"/>
  <c r="F708" i="13"/>
  <c r="F725" i="13"/>
  <c r="M34" i="10"/>
  <c r="F722" i="13"/>
  <c r="F429" i="13"/>
  <c r="F613" i="13"/>
  <c r="F631" i="13"/>
  <c r="F641" i="13"/>
  <c r="F649" i="13"/>
  <c r="F620" i="13"/>
  <c r="M23" i="10"/>
  <c r="F743" i="13"/>
  <c r="F443" i="13"/>
  <c r="F451" i="13"/>
  <c r="F747" i="13"/>
  <c r="F741" i="13"/>
  <c r="F776" i="13"/>
  <c r="F763" i="13"/>
  <c r="F752" i="13"/>
  <c r="F774" i="13"/>
  <c r="F711" i="13"/>
  <c r="F748" i="13"/>
  <c r="F732" i="13"/>
  <c r="F761" i="13"/>
  <c r="F734" i="13"/>
  <c r="F769" i="13"/>
  <c r="F739" i="13"/>
  <c r="F742" i="13"/>
  <c r="F764" i="13"/>
  <c r="F777" i="13"/>
  <c r="F728" i="13"/>
  <c r="F738" i="13"/>
  <c r="F768" i="13"/>
  <c r="F751" i="13"/>
  <c r="F775" i="13"/>
  <c r="F755" i="13"/>
  <c r="F720" i="13"/>
  <c r="F707" i="13"/>
  <c r="F754" i="13"/>
  <c r="F724" i="13"/>
  <c r="F735" i="13"/>
  <c r="F719" i="13"/>
  <c r="F703" i="13"/>
  <c r="F699" i="13"/>
  <c r="F758" i="13"/>
  <c r="F731" i="13"/>
  <c r="F772" i="13"/>
  <c r="F695" i="13"/>
  <c r="F753" i="13"/>
  <c r="F749" i="13"/>
  <c r="F744" i="13"/>
  <c r="F730" i="13"/>
  <c r="F714" i="13"/>
  <c r="F698" i="13"/>
  <c r="F727" i="13"/>
  <c r="F737" i="13"/>
  <c r="F718" i="13"/>
  <c r="F733" i="13"/>
  <c r="F759" i="13"/>
  <c r="F765" i="13"/>
  <c r="F706" i="13"/>
  <c r="F709" i="13"/>
  <c r="F710" i="13"/>
  <c r="F705" i="13"/>
  <c r="F700" i="13"/>
  <c r="F745" i="13"/>
  <c r="F713" i="13"/>
  <c r="F697" i="13"/>
  <c r="F767" i="13"/>
  <c r="F771" i="13"/>
  <c r="F736" i="13"/>
  <c r="F756" i="13"/>
  <c r="F770" i="13"/>
  <c r="F716" i="13"/>
  <c r="F757" i="13"/>
  <c r="F762" i="13"/>
  <c r="F593" i="13"/>
  <c r="F81" i="12"/>
  <c r="F597" i="13"/>
  <c r="F605" i="13"/>
  <c r="F609" i="13"/>
  <c r="F627" i="13"/>
  <c r="F694" i="13"/>
  <c r="F635" i="13"/>
  <c r="F519" i="13"/>
  <c r="F524" i="13"/>
  <c r="F659" i="13"/>
  <c r="F675" i="13"/>
  <c r="F691" i="13"/>
  <c r="F689" i="13"/>
  <c r="F588" i="13"/>
  <c r="F518" i="13"/>
  <c r="F523" i="13"/>
  <c r="F564" i="13"/>
  <c r="F573" i="13"/>
  <c r="F572" i="13"/>
  <c r="F555" i="13"/>
  <c r="F529" i="13"/>
  <c r="F528" i="13"/>
  <c r="F696" i="13"/>
  <c r="F661" i="13"/>
  <c r="F677" i="13"/>
  <c r="F693" i="13"/>
  <c r="F594" i="13"/>
  <c r="F650" i="13"/>
  <c r="F666" i="13"/>
  <c r="F682" i="13"/>
  <c r="F654" i="13"/>
  <c r="F670" i="13"/>
  <c r="F686" i="13"/>
  <c r="F690" i="13"/>
  <c r="F674" i="13"/>
  <c r="F658" i="13"/>
  <c r="F651" i="13"/>
  <c r="F655" i="13"/>
  <c r="F673" i="13"/>
  <c r="F657" i="13"/>
  <c r="F668" i="13"/>
  <c r="F684" i="13"/>
  <c r="F656" i="13"/>
  <c r="F672" i="13"/>
  <c r="F688" i="13"/>
  <c r="F692" i="13"/>
  <c r="F676" i="13"/>
  <c r="F660" i="13"/>
  <c r="F534" i="13"/>
  <c r="F653" i="13"/>
  <c r="F665" i="13"/>
  <c r="F681" i="13"/>
  <c r="F669" i="13"/>
  <c r="F685" i="13"/>
  <c r="F679" i="13"/>
  <c r="F663" i="13"/>
  <c r="F629" i="13"/>
  <c r="F639" i="13"/>
  <c r="F583" i="13"/>
  <c r="F592" i="13"/>
  <c r="C3" i="12"/>
  <c r="I4" i="12" s="1"/>
  <c r="D3" i="12"/>
  <c r="J4" i="12" s="1"/>
  <c r="F622" i="13"/>
  <c r="F638" i="13"/>
  <c r="F630" i="13"/>
  <c r="F634" i="13"/>
  <c r="F637" i="13"/>
  <c r="F623" i="13"/>
  <c r="F601" i="13"/>
  <c r="F608" i="13"/>
  <c r="F624" i="13"/>
  <c r="F581" i="13"/>
  <c r="F86" i="12"/>
  <c r="F585" i="13"/>
  <c r="F606" i="13"/>
  <c r="F610" i="13"/>
  <c r="F614" i="13"/>
  <c r="F618" i="13"/>
  <c r="F607" i="13"/>
  <c r="F587" i="13"/>
  <c r="F537" i="13"/>
  <c r="F558" i="13"/>
  <c r="F562" i="13"/>
  <c r="F578" i="13"/>
  <c r="F550" i="13"/>
  <c r="F538" i="13"/>
  <c r="F559" i="13"/>
  <c r="F575" i="13"/>
  <c r="F547" i="13"/>
  <c r="F589" i="13"/>
  <c r="F565" i="13"/>
  <c r="F551" i="13"/>
  <c r="F556" i="13"/>
  <c r="F586" i="13"/>
  <c r="F584" i="13"/>
  <c r="F544" i="13"/>
  <c r="F84" i="12"/>
  <c r="F569" i="13"/>
  <c r="F521" i="13"/>
  <c r="F526" i="13"/>
  <c r="F536" i="13"/>
  <c r="F570" i="13"/>
  <c r="F571" i="13"/>
  <c r="F554" i="13"/>
  <c r="F516" i="13"/>
  <c r="F543" i="13"/>
  <c r="F527" i="13"/>
  <c r="F590" i="13"/>
  <c r="F582" i="13"/>
  <c r="F548" i="13"/>
  <c r="F542" i="13"/>
  <c r="F552" i="13"/>
  <c r="F566" i="13"/>
  <c r="F517" i="13"/>
  <c r="F567" i="13"/>
  <c r="F574" i="13"/>
  <c r="F553" i="13"/>
  <c r="F520" i="13"/>
  <c r="F546" i="13"/>
  <c r="F530" i="13"/>
  <c r="F539" i="13"/>
  <c r="F560" i="13"/>
  <c r="F576" i="13"/>
  <c r="F522" i="13"/>
  <c r="F532" i="13"/>
  <c r="F563" i="13"/>
  <c r="F579" i="13"/>
  <c r="F568" i="13"/>
  <c r="F540" i="13"/>
  <c r="F535" i="13"/>
  <c r="F580" i="13"/>
  <c r="F557" i="13"/>
  <c r="F541" i="13"/>
  <c r="F525" i="13"/>
  <c r="F577" i="13"/>
  <c r="F561" i="13"/>
  <c r="F549" i="13"/>
  <c r="F533" i="13"/>
  <c r="F83" i="12"/>
  <c r="M17" i="10"/>
  <c r="F297" i="13"/>
  <c r="F329" i="13"/>
  <c r="F353" i="13"/>
  <c r="F369" i="13"/>
  <c r="F250" i="13"/>
  <c r="F237" i="13"/>
  <c r="F272" i="13"/>
  <c r="F208" i="13"/>
  <c r="F144" i="13"/>
  <c r="F115" i="13"/>
  <c r="F99" i="13"/>
  <c r="F305" i="13"/>
  <c r="F337" i="13"/>
  <c r="F78" i="12"/>
  <c r="F268" i="13"/>
  <c r="F510" i="13"/>
  <c r="F77" i="12"/>
  <c r="F389" i="13"/>
  <c r="F504" i="13"/>
  <c r="F513" i="13"/>
  <c r="F490" i="13"/>
  <c r="F512" i="13"/>
  <c r="F493" i="13"/>
  <c r="F477" i="13"/>
  <c r="F483" i="13"/>
  <c r="F496" i="13"/>
  <c r="F480" i="13"/>
  <c r="F476" i="13"/>
  <c r="F509" i="13"/>
  <c r="F505" i="13"/>
  <c r="F379" i="13"/>
  <c r="F387" i="13"/>
  <c r="F514" i="13"/>
  <c r="F515" i="13"/>
  <c r="F508" i="13"/>
  <c r="F497" i="13"/>
  <c r="F481" i="13"/>
  <c r="F511" i="13"/>
  <c r="F487" i="13"/>
  <c r="F503" i="13"/>
  <c r="F506" i="13"/>
  <c r="F507" i="13"/>
  <c r="I2" i="13"/>
  <c r="F486" i="13"/>
  <c r="F502" i="13"/>
  <c r="F500" i="13"/>
  <c r="F484" i="13"/>
  <c r="F495" i="13"/>
  <c r="F491" i="13"/>
  <c r="F482" i="13"/>
  <c r="F498" i="13"/>
  <c r="F499" i="13"/>
  <c r="F489" i="13"/>
  <c r="F485" i="13"/>
  <c r="F501" i="13"/>
  <c r="F488" i="13"/>
  <c r="F494" i="13"/>
  <c r="F478" i="13"/>
  <c r="F479" i="13"/>
  <c r="F460" i="13"/>
  <c r="F472" i="13"/>
  <c r="F452" i="13"/>
  <c r="F475" i="13"/>
  <c r="F459" i="13"/>
  <c r="F455" i="13"/>
  <c r="F468" i="13"/>
  <c r="F456" i="13"/>
  <c r="F469" i="13"/>
  <c r="F458" i="13"/>
  <c r="F470" i="13"/>
  <c r="F420" i="13"/>
  <c r="F436" i="13"/>
  <c r="F421" i="13"/>
  <c r="F471" i="13"/>
  <c r="F466" i="13"/>
  <c r="F465" i="13"/>
  <c r="F347" i="13"/>
  <c r="F363" i="13"/>
  <c r="F22" i="13"/>
  <c r="F44" i="13"/>
  <c r="F271" i="13"/>
  <c r="F274" i="13"/>
  <c r="F414" i="13"/>
  <c r="F473" i="13"/>
  <c r="F461" i="13"/>
  <c r="F457" i="13"/>
  <c r="F464" i="13"/>
  <c r="F474" i="13"/>
  <c r="F467" i="13"/>
  <c r="F463" i="13"/>
  <c r="F425" i="13"/>
  <c r="F445" i="13"/>
  <c r="F440" i="13"/>
  <c r="F417" i="13"/>
  <c r="F433" i="13"/>
  <c r="F453" i="13"/>
  <c r="F404" i="13"/>
  <c r="F424" i="13"/>
  <c r="F395" i="13"/>
  <c r="F437" i="13"/>
  <c r="F441" i="13"/>
  <c r="F449" i="13"/>
  <c r="F447" i="13"/>
  <c r="F448" i="13"/>
  <c r="F416" i="13"/>
  <c r="F432" i="13"/>
  <c r="F444" i="13"/>
  <c r="F415" i="13"/>
  <c r="F419" i="13"/>
  <c r="F423" i="13"/>
  <c r="F427" i="13"/>
  <c r="F431" i="13"/>
  <c r="F435" i="13"/>
  <c r="F439" i="13"/>
  <c r="F428" i="13"/>
  <c r="F62" i="13"/>
  <c r="F257" i="13"/>
  <c r="F225" i="13"/>
  <c r="F193" i="13"/>
  <c r="F161" i="13"/>
  <c r="F129" i="13"/>
  <c r="F97" i="13"/>
  <c r="F81" i="13"/>
  <c r="F65" i="13"/>
  <c r="F49" i="13"/>
  <c r="F33" i="13"/>
  <c r="F276" i="13"/>
  <c r="F343" i="13"/>
  <c r="F327" i="13"/>
  <c r="F311" i="13"/>
  <c r="F295" i="13"/>
  <c r="F263" i="13"/>
  <c r="F231" i="13"/>
  <c r="F199" i="13"/>
  <c r="F167" i="13"/>
  <c r="F135" i="13"/>
  <c r="F103" i="13"/>
  <c r="F293" i="13"/>
  <c r="F325" i="13"/>
  <c r="F226" i="13"/>
  <c r="F261" i="13"/>
  <c r="F197" i="13"/>
  <c r="F21" i="13"/>
  <c r="F136" i="13"/>
  <c r="F120" i="13"/>
  <c r="F56" i="13"/>
  <c r="F267" i="13"/>
  <c r="F219" i="13"/>
  <c r="F123" i="13"/>
  <c r="F75" i="13"/>
  <c r="F59" i="13"/>
  <c r="F418" i="13"/>
  <c r="F422" i="13"/>
  <c r="F426" i="13"/>
  <c r="F430" i="13"/>
  <c r="F434" i="13"/>
  <c r="F438" i="13"/>
  <c r="F442" i="13"/>
  <c r="F446" i="13"/>
  <c r="F450" i="13"/>
  <c r="F454" i="13"/>
  <c r="F409" i="13"/>
  <c r="F79" i="12"/>
  <c r="F80" i="12"/>
  <c r="M15" i="10"/>
  <c r="F76" i="12"/>
  <c r="F378" i="13"/>
  <c r="F386" i="13"/>
  <c r="F406" i="13"/>
  <c r="F400" i="13"/>
  <c r="F373" i="13"/>
  <c r="F407" i="13"/>
  <c r="F397" i="13"/>
  <c r="F401" i="13"/>
  <c r="F398" i="13"/>
  <c r="F4" i="12"/>
  <c r="F396" i="13"/>
  <c r="F412" i="13"/>
  <c r="F410" i="13"/>
  <c r="F408" i="13"/>
  <c r="F411" i="13"/>
  <c r="F405" i="13"/>
  <c r="F269" i="13"/>
  <c r="F52" i="13"/>
  <c r="F279" i="13"/>
  <c r="F289" i="13"/>
  <c r="F321" i="13"/>
  <c r="F380" i="13"/>
  <c r="F402" i="13"/>
  <c r="F413" i="13"/>
  <c r="F399" i="13"/>
  <c r="F403" i="13"/>
  <c r="F392" i="13"/>
  <c r="F381" i="13"/>
  <c r="F393" i="13"/>
  <c r="F388" i="13"/>
  <c r="F384" i="13"/>
  <c r="F376" i="13"/>
  <c r="F372" i="13"/>
  <c r="F390" i="13"/>
  <c r="F383" i="13"/>
  <c r="F375" i="13"/>
  <c r="F371" i="13"/>
  <c r="M29" i="10"/>
  <c r="F391" i="13"/>
  <c r="F394" i="13"/>
  <c r="F382" i="13"/>
  <c r="F374" i="13"/>
  <c r="F355" i="13"/>
  <c r="F36" i="13"/>
  <c r="F282" i="13"/>
  <c r="F277" i="13"/>
  <c r="F309" i="13"/>
  <c r="F341" i="13"/>
  <c r="F359" i="13"/>
  <c r="F266" i="13"/>
  <c r="F234" i="13"/>
  <c r="F218" i="13"/>
  <c r="F202" i="13"/>
  <c r="F10" i="13"/>
  <c r="F253" i="13"/>
  <c r="F221" i="13"/>
  <c r="F205" i="13"/>
  <c r="F189" i="13"/>
  <c r="F173" i="13"/>
  <c r="F141" i="13"/>
  <c r="F109" i="13"/>
  <c r="F29" i="13"/>
  <c r="F256" i="13"/>
  <c r="F240" i="13"/>
  <c r="F224" i="13"/>
  <c r="F192" i="13"/>
  <c r="F176" i="13"/>
  <c r="F128" i="13"/>
  <c r="F112" i="13"/>
  <c r="F80" i="13"/>
  <c r="F48" i="13"/>
  <c r="F16" i="13"/>
  <c r="F339" i="13"/>
  <c r="F323" i="13"/>
  <c r="F307" i="13"/>
  <c r="F291" i="13"/>
  <c r="F275" i="13"/>
  <c r="F243" i="13"/>
  <c r="F179" i="13"/>
  <c r="F163" i="13"/>
  <c r="F147" i="13"/>
  <c r="F131" i="13"/>
  <c r="F83" i="13"/>
  <c r="F67" i="13"/>
  <c r="F51" i="13"/>
  <c r="F35" i="13"/>
  <c r="F310" i="13"/>
  <c r="F342" i="13"/>
  <c r="F350" i="13"/>
  <c r="F366" i="13"/>
  <c r="F285" i="13"/>
  <c r="F317" i="13"/>
  <c r="F70" i="13"/>
  <c r="F38" i="13"/>
  <c r="F249" i="13"/>
  <c r="F217" i="13"/>
  <c r="F185" i="13"/>
  <c r="F153" i="13"/>
  <c r="F121" i="13"/>
  <c r="F89" i="13"/>
  <c r="F25" i="13"/>
  <c r="F284" i="13"/>
  <c r="F76" i="13"/>
  <c r="F335" i="13"/>
  <c r="F319" i="13"/>
  <c r="F303" i="13"/>
  <c r="F287" i="13"/>
  <c r="F357" i="13"/>
  <c r="F270" i="13"/>
  <c r="F301" i="13"/>
  <c r="F333" i="13"/>
  <c r="F238" i="13"/>
  <c r="F206" i="13"/>
  <c r="F174" i="13"/>
  <c r="F142" i="13"/>
  <c r="F110" i="13"/>
  <c r="F30" i="13"/>
  <c r="F340" i="13"/>
  <c r="F324" i="13"/>
  <c r="F308" i="13"/>
  <c r="F292" i="13"/>
  <c r="F244" i="13"/>
  <c r="F212" i="13"/>
  <c r="F180" i="13"/>
  <c r="F148" i="13"/>
  <c r="F116" i="13"/>
  <c r="F84" i="13"/>
  <c r="F68" i="13"/>
  <c r="F23" i="13"/>
  <c r="F356" i="13"/>
  <c r="F349" i="13"/>
  <c r="F365" i="13"/>
  <c r="F351" i="13"/>
  <c r="F367" i="13"/>
  <c r="F258" i="13"/>
  <c r="F242" i="13"/>
  <c r="F210" i="13"/>
  <c r="F194" i="13"/>
  <c r="F178" i="13"/>
  <c r="F162" i="13"/>
  <c r="F146" i="13"/>
  <c r="F130" i="13"/>
  <c r="F114" i="13"/>
  <c r="F98" i="13"/>
  <c r="F82" i="13"/>
  <c r="F66" i="13"/>
  <c r="F50" i="13"/>
  <c r="F34" i="13"/>
  <c r="F245" i="13"/>
  <c r="F229" i="13"/>
  <c r="F213" i="13"/>
  <c r="F69" i="13"/>
  <c r="F53" i="13"/>
  <c r="F37" i="13"/>
  <c r="F280" i="13"/>
  <c r="F232" i="13"/>
  <c r="F184" i="13"/>
  <c r="F168" i="13"/>
  <c r="F152" i="13"/>
  <c r="F104" i="13"/>
  <c r="F88" i="13"/>
  <c r="F8" i="13"/>
  <c r="F331" i="13"/>
  <c r="F315" i="13"/>
  <c r="F299" i="13"/>
  <c r="F283" i="13"/>
  <c r="F251" i="13"/>
  <c r="F235" i="13"/>
  <c r="F203" i="13"/>
  <c r="F187" i="13"/>
  <c r="F155" i="13"/>
  <c r="F91" i="13"/>
  <c r="F27" i="13"/>
  <c r="F11" i="13"/>
  <c r="F281" i="13"/>
  <c r="F313" i="13"/>
  <c r="F345" i="13"/>
  <c r="F361" i="13"/>
  <c r="F306" i="13"/>
  <c r="F338" i="13"/>
  <c r="F246" i="13"/>
  <c r="F214" i="13"/>
  <c r="F182" i="13"/>
  <c r="F150" i="13"/>
  <c r="F118" i="13"/>
  <c r="F86" i="13"/>
  <c r="F54" i="13"/>
  <c r="F265" i="13"/>
  <c r="F233" i="13"/>
  <c r="F201" i="13"/>
  <c r="F169" i="13"/>
  <c r="F137" i="13"/>
  <c r="F105" i="13"/>
  <c r="F73" i="13"/>
  <c r="F57" i="13"/>
  <c r="F41" i="13"/>
  <c r="F9" i="13"/>
  <c r="F252" i="13"/>
  <c r="F220" i="13"/>
  <c r="F188" i="13"/>
  <c r="F156" i="13"/>
  <c r="F124" i="13"/>
  <c r="F92" i="13"/>
  <c r="F12" i="13"/>
  <c r="F239" i="13"/>
  <c r="F207" i="13"/>
  <c r="F175" i="13"/>
  <c r="F143" i="13"/>
  <c r="F111" i="13"/>
  <c r="F79" i="13"/>
  <c r="F63" i="13"/>
  <c r="F47" i="13"/>
  <c r="F31" i="13"/>
  <c r="F6" i="13"/>
  <c r="F26" i="13"/>
  <c r="F157" i="13"/>
  <c r="F125" i="13"/>
  <c r="F93" i="13"/>
  <c r="F77" i="13"/>
  <c r="F61" i="13"/>
  <c r="F45" i="13"/>
  <c r="F13" i="13"/>
  <c r="F64" i="13"/>
  <c r="F32" i="13"/>
  <c r="F211" i="13"/>
  <c r="F262" i="13"/>
  <c r="F230" i="13"/>
  <c r="F198" i="13"/>
  <c r="F166" i="13"/>
  <c r="F134" i="13"/>
  <c r="F102" i="13"/>
  <c r="F236" i="13"/>
  <c r="F204" i="13"/>
  <c r="F172" i="13"/>
  <c r="F140" i="13"/>
  <c r="F108" i="13"/>
  <c r="F28" i="13"/>
  <c r="F15" i="13"/>
  <c r="F286" i="13"/>
  <c r="F78" i="13"/>
  <c r="F46" i="13"/>
  <c r="F241" i="13"/>
  <c r="F209" i="13"/>
  <c r="F177" i="13"/>
  <c r="F145" i="13"/>
  <c r="F113" i="13"/>
  <c r="F17" i="13"/>
  <c r="F247" i="13"/>
  <c r="F215" i="13"/>
  <c r="F183" i="13"/>
  <c r="F151" i="13"/>
  <c r="F119" i="13"/>
  <c r="F87" i="13"/>
  <c r="F314" i="13"/>
  <c r="F346" i="13"/>
  <c r="F362" i="13"/>
  <c r="F165" i="13"/>
  <c r="F133" i="13"/>
  <c r="F101" i="13"/>
  <c r="F43" i="13"/>
  <c r="F186" i="13"/>
  <c r="F154" i="13"/>
  <c r="F122" i="13"/>
  <c r="F90" i="13"/>
  <c r="F74" i="13"/>
  <c r="F42" i="13"/>
  <c r="F19" i="13"/>
  <c r="F332" i="13"/>
  <c r="F18" i="13"/>
  <c r="F264" i="13"/>
  <c r="F200" i="13"/>
  <c r="F171" i="13"/>
  <c r="F294" i="13"/>
  <c r="F326" i="13"/>
  <c r="F254" i="13"/>
  <c r="F222" i="13"/>
  <c r="F190" i="13"/>
  <c r="F158" i="13"/>
  <c r="F126" i="13"/>
  <c r="F94" i="13"/>
  <c r="F14" i="13"/>
  <c r="F20" i="13"/>
  <c r="F71" i="13"/>
  <c r="F55" i="13"/>
  <c r="F39" i="13"/>
  <c r="F7" i="13"/>
  <c r="F302" i="13"/>
  <c r="F334" i="13"/>
  <c r="F12" i="12"/>
  <c r="F28" i="12"/>
  <c r="F44" i="12"/>
  <c r="F60" i="12"/>
  <c r="F21" i="12"/>
  <c r="F37" i="12"/>
  <c r="F61" i="12"/>
  <c r="F14" i="12"/>
  <c r="F30" i="12"/>
  <c r="F46" i="12"/>
  <c r="F62" i="12"/>
  <c r="F7" i="12"/>
  <c r="F23" i="12"/>
  <c r="F39" i="12"/>
  <c r="F55" i="12"/>
  <c r="F71" i="12"/>
  <c r="F45" i="12"/>
  <c r="F316" i="13"/>
  <c r="F300" i="13"/>
  <c r="F255" i="13"/>
  <c r="F223" i="13"/>
  <c r="F191" i="13"/>
  <c r="F159" i="13"/>
  <c r="F181" i="13"/>
  <c r="F149" i="13"/>
  <c r="F117" i="13"/>
  <c r="F85" i="13"/>
  <c r="F344" i="13"/>
  <c r="F328" i="13"/>
  <c r="F312" i="13"/>
  <c r="F296" i="13"/>
  <c r="F248" i="13"/>
  <c r="F72" i="13"/>
  <c r="F40" i="13"/>
  <c r="F24" i="13"/>
  <c r="F139" i="13"/>
  <c r="F352" i="13"/>
  <c r="F368" i="13"/>
  <c r="F260" i="13"/>
  <c r="F228" i="13"/>
  <c r="F196" i="13"/>
  <c r="F164" i="13"/>
  <c r="F132" i="13"/>
  <c r="F100" i="13"/>
  <c r="F170" i="13"/>
  <c r="F138" i="13"/>
  <c r="F106" i="13"/>
  <c r="F58" i="13"/>
  <c r="F336" i="13"/>
  <c r="F320" i="13"/>
  <c r="F304" i="13"/>
  <c r="F288" i="13"/>
  <c r="F160" i="13"/>
  <c r="F96" i="13"/>
  <c r="F259" i="13"/>
  <c r="F227" i="13"/>
  <c r="F278" i="13"/>
  <c r="F360" i="13"/>
  <c r="F318" i="13"/>
  <c r="F358" i="13"/>
  <c r="F195" i="13"/>
  <c r="F216" i="13"/>
  <c r="F107" i="13"/>
  <c r="F273" i="13"/>
  <c r="F298" i="13"/>
  <c r="F330" i="13"/>
  <c r="F354" i="13"/>
  <c r="F370" i="13"/>
  <c r="F60" i="13"/>
  <c r="F127" i="13"/>
  <c r="F95" i="13"/>
  <c r="F348" i="13"/>
  <c r="F364" i="13"/>
  <c r="F290" i="13"/>
  <c r="F322" i="13"/>
  <c r="E3" i="13"/>
  <c r="D3" i="13"/>
  <c r="C3" i="13"/>
  <c r="F5" i="13"/>
  <c r="F4" i="13"/>
  <c r="F16" i="12"/>
  <c r="F32" i="12"/>
  <c r="F48" i="12"/>
  <c r="F64" i="12"/>
  <c r="F9" i="12"/>
  <c r="F25" i="12"/>
  <c r="F41" i="12"/>
  <c r="F69" i="12"/>
  <c r="F18" i="12"/>
  <c r="F34" i="12"/>
  <c r="F50" i="12"/>
  <c r="F66" i="12"/>
  <c r="F11" i="12"/>
  <c r="F27" i="12"/>
  <c r="F43" i="12"/>
  <c r="F59" i="12"/>
  <c r="F75" i="12"/>
  <c r="F53" i="12"/>
  <c r="F20" i="12"/>
  <c r="F36" i="12"/>
  <c r="F52" i="12"/>
  <c r="F68" i="12"/>
  <c r="F13" i="12"/>
  <c r="F29" i="12"/>
  <c r="F49" i="12"/>
  <c r="F6" i="12"/>
  <c r="F22" i="12"/>
  <c r="F38" i="12"/>
  <c r="F54" i="12"/>
  <c r="F70" i="12"/>
  <c r="F15" i="12"/>
  <c r="F31" i="12"/>
  <c r="F47" i="12"/>
  <c r="F63" i="12"/>
  <c r="G3" i="12"/>
  <c r="M4" i="12" s="1"/>
  <c r="E3" i="12"/>
  <c r="K4" i="12" s="1"/>
  <c r="F65" i="12"/>
  <c r="F8" i="12"/>
  <c r="F24" i="12"/>
  <c r="F40" i="12"/>
  <c r="F56" i="12"/>
  <c r="F72" i="12"/>
  <c r="F17" i="12"/>
  <c r="F33" i="12"/>
  <c r="F57" i="12"/>
  <c r="F10" i="12"/>
  <c r="F26" i="12"/>
  <c r="F42" i="12"/>
  <c r="F58" i="12"/>
  <c r="F74" i="12"/>
  <c r="F19" i="12"/>
  <c r="F35" i="12"/>
  <c r="F51" i="12"/>
  <c r="F67" i="12"/>
  <c r="F5" i="12"/>
  <c r="F73" i="12"/>
  <c r="L483" i="8"/>
  <c r="L484" i="8" s="1"/>
  <c r="L485" i="8" s="1"/>
  <c r="L486" i="8" s="1"/>
  <c r="L487" i="8" s="1"/>
  <c r="L488" i="8" s="1"/>
  <c r="L489" i="8" s="1"/>
  <c r="L490" i="8" s="1"/>
  <c r="L491" i="8" s="1"/>
  <c r="L492" i="8" s="1"/>
  <c r="L493" i="8" s="1"/>
  <c r="L494" i="8" s="1"/>
  <c r="L495" i="8" s="1"/>
  <c r="L496" i="8" s="1"/>
  <c r="L497" i="8" s="1"/>
  <c r="L498" i="8" s="1"/>
  <c r="L499" i="8" s="1"/>
  <c r="L500" i="8" s="1"/>
  <c r="L501" i="8" s="1"/>
  <c r="L502" i="8" s="1"/>
  <c r="L503" i="8" s="1"/>
  <c r="L504" i="8" s="1"/>
  <c r="L505" i="8" s="1"/>
  <c r="L506" i="8" s="1"/>
  <c r="L507" i="8" s="1"/>
  <c r="L508" i="8" s="1"/>
  <c r="L509" i="8" s="1"/>
  <c r="L510" i="8" s="1"/>
  <c r="L511" i="8" s="1"/>
  <c r="L512" i="8" s="1"/>
  <c r="L513" i="8" s="1"/>
  <c r="L514" i="8" s="1"/>
  <c r="L515" i="8" s="1"/>
  <c r="L516" i="8" s="1"/>
  <c r="L517" i="8" s="1"/>
  <c r="L518" i="8" s="1"/>
  <c r="L519" i="8" s="1"/>
  <c r="L520" i="8" s="1"/>
  <c r="L521" i="8" s="1"/>
  <c r="L522" i="8" s="1"/>
  <c r="L523" i="8" s="1"/>
  <c r="L524" i="8" s="1"/>
  <c r="L525" i="8" s="1"/>
  <c r="L526" i="8" s="1"/>
  <c r="L527" i="8" s="1"/>
  <c r="L528" i="8" s="1"/>
  <c r="L529" i="8" s="1"/>
  <c r="L530" i="8" s="1"/>
  <c r="L531" i="8" s="1"/>
  <c r="L532" i="8" s="1"/>
  <c r="L533" i="8" s="1"/>
  <c r="L534" i="8" s="1"/>
  <c r="L535" i="8" s="1"/>
  <c r="L536" i="8" s="1"/>
  <c r="L537" i="8" s="1"/>
  <c r="L538" i="8" s="1"/>
  <c r="L539" i="8" s="1"/>
  <c r="L540" i="8" s="1"/>
  <c r="L541" i="8" s="1"/>
  <c r="L542" i="8" s="1"/>
  <c r="L543" i="8" s="1"/>
  <c r="L544" i="8" s="1"/>
  <c r="L545" i="8" s="1"/>
  <c r="L546" i="8" s="1"/>
  <c r="L547" i="8" s="1"/>
  <c r="L548" i="8" s="1"/>
  <c r="L549" i="8" s="1"/>
  <c r="L550" i="8" s="1"/>
  <c r="L551" i="8" s="1"/>
  <c r="L552" i="8" s="1"/>
  <c r="L553" i="8" s="1"/>
  <c r="L554" i="8" s="1"/>
  <c r="L555" i="8" s="1"/>
  <c r="L556" i="8" s="1"/>
  <c r="L557" i="8" s="1"/>
  <c r="L558" i="8" s="1"/>
  <c r="L559" i="8" s="1"/>
  <c r="L560" i="8" s="1"/>
  <c r="L561" i="8" s="1"/>
  <c r="L562" i="8" s="1"/>
  <c r="L563" i="8" s="1"/>
  <c r="L564" i="8" s="1"/>
  <c r="L565" i="8" s="1"/>
  <c r="L566" i="8" s="1"/>
  <c r="L567" i="8" s="1"/>
  <c r="L568" i="8" s="1"/>
  <c r="L569" i="8" s="1"/>
  <c r="L570" i="8" s="1"/>
  <c r="L571" i="8" s="1"/>
  <c r="L572" i="8" s="1"/>
  <c r="L573" i="8" s="1"/>
  <c r="L574" i="8" s="1"/>
  <c r="L575" i="8" s="1"/>
  <c r="L576" i="8" s="1"/>
  <c r="L577" i="8" s="1"/>
  <c r="L578" i="8" s="1"/>
  <c r="L579" i="8" s="1"/>
  <c r="L580" i="8" s="1"/>
  <c r="L581" i="8" s="1"/>
  <c r="L582" i="8" s="1"/>
  <c r="L583" i="8" s="1"/>
  <c r="L584" i="8" s="1"/>
  <c r="L585" i="8" s="1"/>
  <c r="L586" i="8" s="1"/>
  <c r="L587" i="8" s="1"/>
  <c r="L588" i="8" s="1"/>
  <c r="L589" i="8" s="1"/>
  <c r="L590" i="8" s="1"/>
  <c r="L591" i="8" s="1"/>
  <c r="L592" i="8" s="1"/>
  <c r="L593" i="8" s="1"/>
  <c r="L594" i="8" s="1"/>
  <c r="L595" i="8" s="1"/>
  <c r="L596" i="8" s="1"/>
  <c r="L597" i="8" s="1"/>
  <c r="L598" i="8" s="1"/>
  <c r="L599" i="8" s="1"/>
  <c r="L600" i="8" s="1"/>
  <c r="L601" i="8" s="1"/>
  <c r="L602" i="8" s="1"/>
  <c r="L603" i="8" s="1"/>
  <c r="L604" i="8" s="1"/>
  <c r="L605" i="8" s="1"/>
  <c r="L606" i="8" s="1"/>
  <c r="L607" i="8" s="1"/>
  <c r="L608" i="8" s="1"/>
  <c r="L609" i="8" s="1"/>
  <c r="L610" i="8" s="1"/>
  <c r="L611" i="8" s="1"/>
  <c r="L612" i="8" s="1"/>
  <c r="L613" i="8" s="1"/>
  <c r="L614" i="8" s="1"/>
  <c r="L615" i="8" s="1"/>
  <c r="L616" i="8" s="1"/>
  <c r="L617" i="8" s="1"/>
  <c r="L618" i="8" s="1"/>
  <c r="L619" i="8" s="1"/>
  <c r="L620" i="8" s="1"/>
  <c r="L621" i="8" s="1"/>
  <c r="L622" i="8" s="1"/>
  <c r="L623" i="8" s="1"/>
  <c r="L624" i="8" s="1"/>
  <c r="L625" i="8" s="1"/>
  <c r="L626" i="8" s="1"/>
  <c r="L627" i="8" s="1"/>
  <c r="L628" i="8" s="1"/>
  <c r="L629" i="8" s="1"/>
  <c r="L630" i="8" s="1"/>
  <c r="L631" i="8" s="1"/>
  <c r="L632" i="8" s="1"/>
  <c r="L633" i="8" s="1"/>
  <c r="L634" i="8" s="1"/>
  <c r="L635" i="8" s="1"/>
  <c r="L636" i="8" s="1"/>
  <c r="L637" i="8" s="1"/>
  <c r="L638" i="8" s="1"/>
  <c r="L639" i="8" s="1"/>
  <c r="L640" i="8" s="1"/>
  <c r="L641" i="8" s="1"/>
  <c r="L642" i="8" s="1"/>
  <c r="L643" i="8" s="1"/>
  <c r="L644" i="8" s="1"/>
  <c r="L645" i="8" s="1"/>
  <c r="L646" i="8" s="1"/>
  <c r="L647" i="8" s="1"/>
  <c r="L648" i="8" s="1"/>
  <c r="L649" i="8" s="1"/>
  <c r="L650" i="8" s="1"/>
  <c r="L651" i="8" s="1"/>
  <c r="L652" i="8" s="1"/>
  <c r="L653" i="8" s="1"/>
  <c r="L654" i="8" s="1"/>
  <c r="L655" i="8" s="1"/>
  <c r="L656" i="8" s="1"/>
  <c r="L657" i="8" s="1"/>
  <c r="L658" i="8" s="1"/>
  <c r="L659" i="8" s="1"/>
  <c r="L660" i="8" s="1"/>
  <c r="L661" i="8" s="1"/>
  <c r="L662" i="8" s="1"/>
  <c r="L663" i="8" s="1"/>
  <c r="L664" i="8" s="1"/>
  <c r="L665" i="8" s="1"/>
  <c r="L666" i="8" s="1"/>
  <c r="L667" i="8" s="1"/>
  <c r="L668" i="8" s="1"/>
  <c r="L669" i="8" s="1"/>
  <c r="L670" i="8" s="1"/>
  <c r="L671" i="8" s="1"/>
  <c r="L672" i="8" s="1"/>
  <c r="L673" i="8" s="1"/>
  <c r="L674" i="8" s="1"/>
  <c r="L675" i="8" s="1"/>
  <c r="L676" i="8" s="1"/>
  <c r="L677" i="8" s="1"/>
  <c r="L678" i="8" s="1"/>
  <c r="L679" i="8" s="1"/>
  <c r="M28" i="10"/>
  <c r="M25" i="10"/>
  <c r="M21" i="10"/>
  <c r="M19" i="10"/>
  <c r="M10" i="10"/>
  <c r="I5" i="10"/>
  <c r="H5" i="10"/>
  <c r="J5" i="10"/>
  <c r="K5" i="10"/>
  <c r="F5" i="10"/>
  <c r="M6" i="10"/>
  <c r="J6" i="10"/>
  <c r="G6" i="10"/>
  <c r="K6" i="10"/>
  <c r="H6" i="10"/>
  <c r="F6" i="10"/>
  <c r="I6" i="10"/>
  <c r="P607" i="2"/>
  <c r="Q607" i="2" s="1"/>
  <c r="P556" i="2"/>
  <c r="Q556" i="2" s="1"/>
  <c r="P597" i="2"/>
  <c r="Q597" i="2" s="1"/>
  <c r="P572" i="2"/>
  <c r="Q572" i="2" s="1"/>
  <c r="P623" i="2"/>
  <c r="Q623" i="2" s="1"/>
  <c r="P628" i="2"/>
  <c r="Q628" i="2" s="1"/>
  <c r="P624" i="2"/>
  <c r="Q624" i="2" s="1"/>
  <c r="P619" i="2"/>
  <c r="Q619" i="2" s="1"/>
  <c r="P548" i="2"/>
  <c r="Q548" i="2" s="1"/>
  <c r="P586" i="2"/>
  <c r="Q586" i="2" s="1"/>
  <c r="P577" i="2"/>
  <c r="Q577" i="2" s="1"/>
  <c r="P537" i="2"/>
  <c r="Q537" i="2" s="1"/>
  <c r="P584" i="2"/>
  <c r="Q584" i="2" s="1"/>
  <c r="P568" i="2"/>
  <c r="Q568" i="2" s="1"/>
  <c r="P580" i="2"/>
  <c r="Q580" i="2" s="1"/>
  <c r="P547" i="2"/>
  <c r="Q547" i="2" s="1"/>
  <c r="P545" i="2"/>
  <c r="Q545" i="2" s="1"/>
  <c r="P516" i="2"/>
  <c r="Q516" i="2" s="1"/>
  <c r="P515" i="2"/>
  <c r="Q515" i="2" s="1"/>
  <c r="R5" i="6"/>
  <c r="P517" i="2"/>
  <c r="Q517" i="2" s="1"/>
  <c r="P5" i="6"/>
  <c r="Q5" i="6"/>
  <c r="AA39" i="2"/>
  <c r="V39" i="2"/>
  <c r="P459" i="2"/>
  <c r="Q459" i="2" s="1"/>
  <c r="P232" i="2"/>
  <c r="Q232" i="2" s="1"/>
  <c r="P140" i="2"/>
  <c r="Q140" i="2" s="1"/>
  <c r="P144" i="2"/>
  <c r="Q144" i="2" s="1"/>
  <c r="P438" i="2"/>
  <c r="Q438" i="2" s="1"/>
  <c r="P228" i="2"/>
  <c r="Q228" i="2" s="1"/>
  <c r="P431" i="2"/>
  <c r="Q431" i="2" s="1"/>
  <c r="P464" i="2"/>
  <c r="Q464" i="2" s="1"/>
  <c r="P364" i="2"/>
  <c r="Q364" i="2" s="1"/>
  <c r="P275" i="2"/>
  <c r="Q275" i="2" s="1"/>
  <c r="P327" i="2"/>
  <c r="Q327" i="2" s="1"/>
  <c r="P447" i="2"/>
  <c r="Q447" i="2" s="1"/>
  <c r="P340" i="2"/>
  <c r="Q340" i="2" s="1"/>
  <c r="P352" i="2"/>
  <c r="Q352" i="2" s="1"/>
  <c r="P176" i="2"/>
  <c r="Q176" i="2" s="1"/>
  <c r="P255" i="2"/>
  <c r="Q255" i="2" s="1"/>
  <c r="P331" i="2"/>
  <c r="Q331" i="2" s="1"/>
  <c r="P426" i="2"/>
  <c r="Q426" i="2" s="1"/>
  <c r="P307" i="2"/>
  <c r="Q307" i="2" s="1"/>
  <c r="P467" i="2"/>
  <c r="Q467" i="2" s="1"/>
  <c r="P135" i="2"/>
  <c r="Q135" i="2" s="1"/>
  <c r="P263" i="2"/>
  <c r="Q263" i="2" s="1"/>
  <c r="P488" i="2"/>
  <c r="Q488" i="2" s="1"/>
  <c r="P186" i="2"/>
  <c r="Q186" i="2" s="1"/>
  <c r="P411" i="2"/>
  <c r="Q411" i="2" s="1"/>
  <c r="P204" i="2"/>
  <c r="Q204" i="2" s="1"/>
  <c r="P259" i="2"/>
  <c r="Q259" i="2" s="1"/>
  <c r="P187" i="2"/>
  <c r="Q187" i="2" s="1"/>
  <c r="P492" i="2"/>
  <c r="Q492" i="2" s="1"/>
  <c r="P315" i="2"/>
  <c r="Q315" i="2" s="1"/>
  <c r="P267" i="2"/>
  <c r="Q267" i="2" s="1"/>
  <c r="P368" i="2"/>
  <c r="Q368" i="2" s="1"/>
  <c r="P494" i="2"/>
  <c r="Q494" i="2" s="1"/>
  <c r="P155" i="2"/>
  <c r="Q155" i="2" s="1"/>
  <c r="P358" i="2"/>
  <c r="Q358" i="2" s="1"/>
  <c r="P101" i="2"/>
  <c r="Q101" i="2" s="1"/>
  <c r="P106" i="2"/>
  <c r="Q106" i="2" s="1"/>
  <c r="P505" i="2"/>
  <c r="Q505" i="2" s="1"/>
  <c r="P477" i="2"/>
  <c r="Q477" i="2" s="1"/>
  <c r="P417" i="2"/>
  <c r="Q417" i="2" s="1"/>
  <c r="P381" i="2"/>
  <c r="Q381" i="2" s="1"/>
  <c r="P337" i="2"/>
  <c r="Q337" i="2" s="1"/>
  <c r="P321" i="2"/>
  <c r="Q321" i="2" s="1"/>
  <c r="P281" i="2"/>
  <c r="Q281" i="2" s="1"/>
  <c r="P217" i="2"/>
  <c r="Q217" i="2" s="1"/>
  <c r="P173" i="2"/>
  <c r="Q173" i="2" s="1"/>
  <c r="P157" i="2"/>
  <c r="Q157" i="2" s="1"/>
  <c r="P13" i="2"/>
  <c r="Q13" i="2" s="1"/>
  <c r="P87" i="2"/>
  <c r="Q87" i="2" s="1"/>
  <c r="P393" i="2"/>
  <c r="Q393" i="2" s="1"/>
  <c r="P329" i="2"/>
  <c r="Q329" i="2" s="1"/>
  <c r="P181" i="2"/>
  <c r="Q181" i="2" s="1"/>
  <c r="P58" i="2"/>
  <c r="Q58" i="2" s="1"/>
  <c r="P493" i="2"/>
  <c r="Q493" i="2" s="1"/>
  <c r="P449" i="2"/>
  <c r="Q449" i="2" s="1"/>
  <c r="P345" i="2"/>
  <c r="Q345" i="2" s="1"/>
  <c r="P253" i="2"/>
  <c r="Q253" i="2" s="1"/>
  <c r="P30" i="2"/>
  <c r="Q30" i="2" s="1"/>
  <c r="P502" i="2"/>
  <c r="Q502" i="2" s="1"/>
  <c r="P490" i="2"/>
  <c r="Q490" i="2" s="1"/>
  <c r="P110" i="2"/>
  <c r="Q110" i="2" s="1"/>
  <c r="P485" i="2"/>
  <c r="Q485" i="2" s="1"/>
  <c r="P461" i="2"/>
  <c r="Q461" i="2" s="1"/>
  <c r="P445" i="2"/>
  <c r="Q445" i="2" s="1"/>
  <c r="P421" i="2"/>
  <c r="Q421" i="2" s="1"/>
  <c r="P341" i="2"/>
  <c r="Q341" i="2" s="1"/>
  <c r="P285" i="2"/>
  <c r="Q285" i="2" s="1"/>
  <c r="P161" i="2"/>
  <c r="Q161" i="2" s="1"/>
  <c r="P89" i="2"/>
  <c r="Q89" i="2" s="1"/>
  <c r="P73" i="2"/>
  <c r="Q73" i="2" s="1"/>
  <c r="P17" i="2"/>
  <c r="Q17" i="2" s="1"/>
  <c r="P67" i="2"/>
  <c r="Q67" i="2" s="1"/>
  <c r="P32" i="2"/>
  <c r="Q32" i="2" s="1"/>
  <c r="P46" i="2"/>
  <c r="Q46" i="2" s="1"/>
  <c r="P114" i="2"/>
  <c r="Q114" i="2" s="1"/>
  <c r="P65" i="2"/>
  <c r="Q65" i="2" s="1"/>
  <c r="P497" i="2"/>
  <c r="Q497" i="2" s="1"/>
  <c r="P453" i="2"/>
  <c r="Q453" i="2" s="1"/>
  <c r="P301" i="2"/>
  <c r="Q301" i="2" s="1"/>
  <c r="P257" i="2"/>
  <c r="Q257" i="2" s="1"/>
  <c r="P213" i="2"/>
  <c r="Q213" i="2" s="1"/>
  <c r="P83" i="2"/>
  <c r="Q83" i="2" s="1"/>
  <c r="P59" i="2"/>
  <c r="Q59" i="2" s="1"/>
  <c r="P31" i="2"/>
  <c r="Q31" i="2" s="1"/>
  <c r="P42" i="2"/>
  <c r="Q42" i="2" s="1"/>
  <c r="I52" i="2"/>
  <c r="I53" i="2" s="1"/>
  <c r="I54" i="2" s="1"/>
  <c r="I55" i="2" s="1"/>
  <c r="I56" i="2" s="1"/>
  <c r="J431" i="2"/>
  <c r="K3" i="2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J466" i="2"/>
  <c r="J482" i="2"/>
  <c r="J417" i="2"/>
  <c r="J464" i="2"/>
  <c r="J436" i="2"/>
  <c r="J459" i="2"/>
  <c r="J479" i="2"/>
  <c r="J453" i="2"/>
  <c r="J441" i="2"/>
  <c r="J455" i="2"/>
  <c r="J447" i="2"/>
  <c r="J426" i="2"/>
  <c r="J413" i="2"/>
  <c r="J423" i="2"/>
  <c r="J411" i="2"/>
  <c r="J420" i="2"/>
  <c r="J408" i="2"/>
  <c r="J393" i="2"/>
  <c r="J348" i="2"/>
  <c r="J356" i="2"/>
  <c r="J378" i="2"/>
  <c r="J390" i="2"/>
  <c r="J375" i="2"/>
  <c r="J351" i="2"/>
  <c r="J383" i="2"/>
  <c r="J362" i="2"/>
  <c r="J381" i="2"/>
  <c r="J358" i="2"/>
  <c r="J345" i="2"/>
  <c r="J385" i="2"/>
  <c r="J52" i="2"/>
  <c r="J333" i="2"/>
  <c r="J343" i="2"/>
  <c r="J327" i="2"/>
  <c r="J325" i="2"/>
  <c r="J323" i="2"/>
  <c r="H238" i="2"/>
  <c r="J238" i="2" s="1"/>
  <c r="H62" i="2"/>
  <c r="H66" i="2"/>
  <c r="H67" i="2"/>
  <c r="H63" i="2"/>
  <c r="H58" i="2"/>
  <c r="H59" i="2"/>
  <c r="H60" i="2"/>
  <c r="H57" i="2"/>
  <c r="H65" i="2"/>
  <c r="H70" i="2"/>
  <c r="H74" i="2"/>
  <c r="H75" i="2"/>
  <c r="H73" i="2"/>
  <c r="H72" i="2"/>
  <c r="H78" i="2"/>
  <c r="H77" i="2"/>
  <c r="H81" i="2"/>
  <c r="H80" i="2"/>
  <c r="H84" i="2"/>
  <c r="H85" i="2"/>
  <c r="H83" i="2"/>
  <c r="H87" i="2"/>
  <c r="J87" i="2" s="1"/>
  <c r="H91" i="2"/>
  <c r="H92" i="2"/>
  <c r="H90" i="2"/>
  <c r="H89" i="2"/>
  <c r="H95" i="2"/>
  <c r="H96" i="2"/>
  <c r="H97" i="2"/>
  <c r="H98" i="2"/>
  <c r="H94" i="2"/>
  <c r="H102" i="2"/>
  <c r="H103" i="2"/>
  <c r="H101" i="2"/>
  <c r="H100" i="2"/>
  <c r="H106" i="2"/>
  <c r="H105" i="2"/>
  <c r="H114" i="2"/>
  <c r="H113" i="2"/>
  <c r="H111" i="2"/>
  <c r="H110" i="2"/>
  <c r="H109" i="2"/>
  <c r="H108" i="2"/>
  <c r="H117" i="2"/>
  <c r="H118" i="2"/>
  <c r="H119" i="2"/>
  <c r="H116" i="2"/>
  <c r="H128" i="2"/>
  <c r="H123" i="2"/>
  <c r="H122" i="2"/>
  <c r="H121" i="2"/>
  <c r="H127" i="2"/>
  <c r="H126" i="2"/>
  <c r="H125" i="2"/>
  <c r="H132" i="2"/>
  <c r="H131" i="2"/>
  <c r="H130" i="2"/>
  <c r="H136" i="2"/>
  <c r="H135" i="2"/>
  <c r="H134" i="2"/>
  <c r="H140" i="2"/>
  <c r="H139" i="2"/>
  <c r="H138" i="2"/>
  <c r="H143" i="2"/>
  <c r="H144" i="2"/>
  <c r="H142" i="2"/>
  <c r="H146" i="2"/>
  <c r="H151" i="2"/>
  <c r="H152" i="2"/>
  <c r="H153" i="2"/>
  <c r="H154" i="2"/>
  <c r="H155" i="2"/>
  <c r="H156" i="2"/>
  <c r="H157" i="2"/>
  <c r="H158" i="2"/>
  <c r="H159" i="2"/>
  <c r="H160" i="2"/>
  <c r="H161" i="2"/>
  <c r="H150" i="2"/>
  <c r="H149" i="2"/>
  <c r="H148" i="2"/>
  <c r="H165" i="2"/>
  <c r="H164" i="2"/>
  <c r="H163" i="2"/>
  <c r="H168" i="2"/>
  <c r="H169" i="2"/>
  <c r="H167" i="2"/>
  <c r="H171" i="2"/>
  <c r="J171" i="2" s="1"/>
  <c r="H173" i="2"/>
  <c r="J173" i="2" s="1"/>
  <c r="H176" i="2"/>
  <c r="H177" i="2"/>
  <c r="H175" i="2"/>
  <c r="H182" i="2"/>
  <c r="H183" i="2"/>
  <c r="H184" i="2"/>
  <c r="H179" i="2"/>
  <c r="J179" i="2" s="1"/>
  <c r="H181" i="2"/>
  <c r="H187" i="2"/>
  <c r="H188" i="2"/>
  <c r="H189" i="2"/>
  <c r="H190" i="2"/>
  <c r="H191" i="2"/>
  <c r="H192" i="2"/>
  <c r="H193" i="2"/>
  <c r="H194" i="2"/>
  <c r="H195" i="2"/>
  <c r="H196" i="2"/>
  <c r="H197" i="2"/>
  <c r="H186" i="2"/>
  <c r="H200" i="2"/>
  <c r="H201" i="2"/>
  <c r="H202" i="2"/>
  <c r="H203" i="2"/>
  <c r="H204" i="2"/>
  <c r="H199" i="2"/>
  <c r="H211" i="2"/>
  <c r="H214" i="2"/>
  <c r="H213" i="2"/>
  <c r="H206" i="2"/>
  <c r="J206" i="2" s="1"/>
  <c r="H208" i="2"/>
  <c r="J208" i="2" s="1"/>
  <c r="H210" i="2"/>
  <c r="H218" i="2"/>
  <c r="H217" i="2"/>
  <c r="H216" i="2"/>
  <c r="H222" i="2"/>
  <c r="H221" i="2"/>
  <c r="H220" i="2"/>
  <c r="H227" i="2"/>
  <c r="H228" i="2"/>
  <c r="H226" i="2"/>
  <c r="H225" i="2"/>
  <c r="H224" i="2"/>
  <c r="H232" i="2"/>
  <c r="H231" i="2"/>
  <c r="H230" i="2"/>
  <c r="H236" i="2"/>
  <c r="H235" i="2"/>
  <c r="H234" i="2"/>
  <c r="H242" i="2"/>
  <c r="H243" i="2"/>
  <c r="H241" i="2"/>
  <c r="H240" i="2"/>
  <c r="H246" i="2"/>
  <c r="H245" i="2"/>
  <c r="H250" i="2"/>
  <c r="H251" i="2"/>
  <c r="H252" i="2"/>
  <c r="H253" i="2"/>
  <c r="H249" i="2"/>
  <c r="H248" i="2"/>
  <c r="H257" i="2"/>
  <c r="H258" i="2"/>
  <c r="H259" i="2"/>
  <c r="H260" i="2"/>
  <c r="H261" i="2"/>
  <c r="H262" i="2"/>
  <c r="H263" i="2"/>
  <c r="H264" i="2"/>
  <c r="H265" i="2"/>
  <c r="H256" i="2"/>
  <c r="H255" i="2"/>
  <c r="H268" i="2"/>
  <c r="H267" i="2"/>
  <c r="H273" i="2"/>
  <c r="H272" i="2"/>
  <c r="H271" i="2"/>
  <c r="H270" i="2"/>
  <c r="H278" i="2"/>
  <c r="H277" i="2"/>
  <c r="H276" i="2"/>
  <c r="H275" i="2"/>
  <c r="H282" i="2"/>
  <c r="H281" i="2"/>
  <c r="H280" i="2"/>
  <c r="H286" i="2"/>
  <c r="H285" i="2"/>
  <c r="H289" i="2"/>
  <c r="H288" i="2"/>
  <c r="H291" i="2"/>
  <c r="H292" i="2"/>
  <c r="H294" i="2"/>
  <c r="H295" i="2"/>
  <c r="H296" i="2"/>
  <c r="H299" i="2"/>
  <c r="H298" i="2"/>
  <c r="H300" i="2"/>
  <c r="H301" i="2"/>
  <c r="H302" i="2"/>
  <c r="H310" i="2"/>
  <c r="H314" i="2"/>
  <c r="H319" i="2"/>
  <c r="H303" i="2"/>
  <c r="H297" i="2"/>
  <c r="H293" i="2"/>
  <c r="H290" i="2"/>
  <c r="H287" i="2"/>
  <c r="H283" i="2"/>
  <c r="H279" i="2"/>
  <c r="H274" i="2"/>
  <c r="H269" i="2"/>
  <c r="H266" i="2"/>
  <c r="H254" i="2"/>
  <c r="H247" i="2"/>
  <c r="H244" i="2"/>
  <c r="H239" i="2"/>
  <c r="H237" i="2"/>
  <c r="H233" i="2"/>
  <c r="H229" i="2"/>
  <c r="H223" i="2"/>
  <c r="H219" i="2"/>
  <c r="H212" i="2"/>
  <c r="H209" i="2"/>
  <c r="H207" i="2"/>
  <c r="H205" i="2"/>
  <c r="H198" i="2"/>
  <c r="H185" i="2"/>
  <c r="H180" i="2"/>
  <c r="H178" i="2"/>
  <c r="H174" i="2"/>
  <c r="H166" i="2"/>
  <c r="H162" i="2"/>
  <c r="H147" i="2"/>
  <c r="H145" i="2"/>
  <c r="H141" i="2"/>
  <c r="H137" i="2"/>
  <c r="H133" i="2"/>
  <c r="H124" i="2"/>
  <c r="H120" i="2"/>
  <c r="H115" i="2"/>
  <c r="H112" i="2"/>
  <c r="H107" i="2"/>
  <c r="H104" i="2"/>
  <c r="H99" i="2"/>
  <c r="H93" i="2"/>
  <c r="H82" i="2"/>
  <c r="H79" i="2"/>
  <c r="Q6" i="10" l="1"/>
  <c r="L680" i="8"/>
  <c r="L681" i="8" s="1"/>
  <c r="L682" i="8" s="1"/>
  <c r="L683" i="8" s="1"/>
  <c r="L684" i="8" s="1"/>
  <c r="L685" i="8" s="1"/>
  <c r="L686" i="8" s="1"/>
  <c r="L687" i="8" s="1"/>
  <c r="L688" i="8" s="1"/>
  <c r="L689" i="8" s="1"/>
  <c r="L690" i="8" s="1"/>
  <c r="L691" i="8" s="1"/>
  <c r="L692" i="8" s="1"/>
  <c r="L693" i="8" s="1"/>
  <c r="L694" i="8" s="1"/>
  <c r="L695" i="8" s="1"/>
  <c r="L696" i="8" s="1"/>
  <c r="L697" i="8" s="1"/>
  <c r="L698" i="8" s="1"/>
  <c r="L699" i="8" s="1"/>
  <c r="L700" i="8" s="1"/>
  <c r="L701" i="8" s="1"/>
  <c r="L702" i="8" s="1"/>
  <c r="L703" i="8" s="1"/>
  <c r="L704" i="8" s="1"/>
  <c r="L705" i="8" s="1"/>
  <c r="L706" i="8" s="1"/>
  <c r="L707" i="8" s="1"/>
  <c r="L708" i="8" s="1"/>
  <c r="L709" i="8" s="1"/>
  <c r="L710" i="8" s="1"/>
  <c r="L711" i="8" s="1"/>
  <c r="L712" i="8" s="1"/>
  <c r="L713" i="8" s="1"/>
  <c r="L714" i="8" s="1"/>
  <c r="L715" i="8" s="1"/>
  <c r="L716" i="8" s="1"/>
  <c r="L717" i="8" s="1"/>
  <c r="L718" i="8" s="1"/>
  <c r="L719" i="8" s="1"/>
  <c r="L720" i="8" s="1"/>
  <c r="L721" i="8" s="1"/>
  <c r="L722" i="8" s="1"/>
  <c r="L723" i="8" s="1"/>
  <c r="L724" i="8" s="1"/>
  <c r="L725" i="8" s="1"/>
  <c r="L726" i="8" s="1"/>
  <c r="L727" i="8" s="1"/>
  <c r="L728" i="8" s="1"/>
  <c r="L729" i="8" s="1"/>
  <c r="L730" i="8" s="1"/>
  <c r="L731" i="8" s="1"/>
  <c r="L732" i="8" s="1"/>
  <c r="L733" i="8" s="1"/>
  <c r="L734" i="8" s="1"/>
  <c r="L735" i="8" s="1"/>
  <c r="L736" i="8" s="1"/>
  <c r="L737" i="8" s="1"/>
  <c r="L738" i="8" s="1"/>
  <c r="L739" i="8" s="1"/>
  <c r="L740" i="8" s="1"/>
  <c r="L741" i="8" s="1"/>
  <c r="L742" i="8" s="1"/>
  <c r="L743" i="8" s="1"/>
  <c r="L744" i="8" s="1"/>
  <c r="L745" i="8" s="1"/>
  <c r="L746" i="8" s="1"/>
  <c r="L747" i="8" s="1"/>
  <c r="L748" i="8" s="1"/>
  <c r="L749" i="8" s="1"/>
  <c r="L750" i="8" s="1"/>
  <c r="L751" i="8" s="1"/>
  <c r="L752" i="8" s="1"/>
  <c r="L753" i="8" s="1"/>
  <c r="L754" i="8" s="1"/>
  <c r="L755" i="8" s="1"/>
  <c r="L756" i="8" s="1"/>
  <c r="L757" i="8" s="1"/>
  <c r="L758" i="8" s="1"/>
  <c r="L759" i="8" s="1"/>
  <c r="L760" i="8" s="1"/>
  <c r="L761" i="8" s="1"/>
  <c r="L762" i="8" s="1"/>
  <c r="L763" i="8" s="1"/>
  <c r="L764" i="8" s="1"/>
  <c r="L765" i="8" s="1"/>
  <c r="L766" i="8" s="1"/>
  <c r="L767" i="8" s="1"/>
  <c r="L768" i="8" s="1"/>
  <c r="L769" i="8" s="1"/>
  <c r="L770" i="8" s="1"/>
  <c r="L771" i="8" s="1"/>
  <c r="L772" i="8" s="1"/>
  <c r="L773" i="8" s="1"/>
  <c r="L774" i="8" s="1"/>
  <c r="L775" i="8" s="1"/>
  <c r="L776" i="8" s="1"/>
  <c r="L777" i="8" s="1"/>
  <c r="L778" i="8" s="1"/>
  <c r="L779" i="8" s="1"/>
  <c r="L780" i="8" s="1"/>
  <c r="L781" i="8" s="1"/>
  <c r="L782" i="8" s="1"/>
  <c r="L783" i="8" s="1"/>
  <c r="L784" i="8" s="1"/>
  <c r="L785" i="8" s="1"/>
  <c r="L786" i="8" s="1"/>
  <c r="L787" i="8" s="1"/>
  <c r="L788" i="8" s="1"/>
  <c r="L789" i="8" s="1"/>
  <c r="L790" i="8" s="1"/>
  <c r="L791" i="8" s="1"/>
  <c r="L792" i="8" s="1"/>
  <c r="L793" i="8" s="1"/>
  <c r="L794" i="8" s="1"/>
  <c r="L795" i="8" s="1"/>
  <c r="L796" i="8" s="1"/>
  <c r="L797" i="8" s="1"/>
  <c r="L798" i="8" s="1"/>
  <c r="L799" i="8" s="1"/>
  <c r="L800" i="8" s="1"/>
  <c r="L801" i="8" s="1"/>
  <c r="L802" i="8" s="1"/>
  <c r="L803" i="8" s="1"/>
  <c r="L804" i="8" s="1"/>
  <c r="L805" i="8" s="1"/>
  <c r="L806" i="8" s="1"/>
  <c r="L807" i="8" s="1"/>
  <c r="L808" i="8" s="1"/>
  <c r="L809" i="8" s="1"/>
  <c r="L810" i="8" s="1"/>
  <c r="L811" i="8" s="1"/>
  <c r="L812" i="8" s="1"/>
  <c r="L813" i="8" s="1"/>
  <c r="L814" i="8" s="1"/>
  <c r="L815" i="8" s="1"/>
  <c r="L816" i="8" s="1"/>
  <c r="L817" i="8" s="1"/>
  <c r="L818" i="8" s="1"/>
  <c r="L819" i="8" s="1"/>
  <c r="L820" i="8" s="1"/>
  <c r="L821" i="8" s="1"/>
  <c r="L822" i="8" s="1"/>
  <c r="L823" i="8" s="1"/>
  <c r="L824" i="8" s="1"/>
  <c r="L825" i="8" s="1"/>
  <c r="L826" i="8" s="1"/>
  <c r="L827" i="8" s="1"/>
  <c r="L828" i="8" s="1"/>
  <c r="L829" i="8" s="1"/>
  <c r="L830" i="8" s="1"/>
  <c r="L831" i="8" s="1"/>
  <c r="L832" i="8" s="1"/>
  <c r="L833" i="8" s="1"/>
  <c r="L834" i="8" s="1"/>
  <c r="L835" i="8" s="1"/>
  <c r="L836" i="8" s="1"/>
  <c r="L837" i="8" s="1"/>
  <c r="L838" i="8" s="1"/>
  <c r="L839" i="8" s="1"/>
  <c r="L840" i="8" s="1"/>
  <c r="L841" i="8" s="1"/>
  <c r="L842" i="8" s="1"/>
  <c r="L843" i="8" s="1"/>
  <c r="L844" i="8" s="1"/>
  <c r="L845" i="8" s="1"/>
  <c r="L846" i="8" s="1"/>
  <c r="L847" i="8" s="1"/>
  <c r="L848" i="8" s="1"/>
  <c r="L849" i="8" s="1"/>
  <c r="L850" i="8" s="1"/>
  <c r="L851" i="8" s="1"/>
  <c r="L852" i="8" s="1"/>
  <c r="L853" i="8" s="1"/>
  <c r="L854" i="8" s="1"/>
  <c r="L855" i="8" s="1"/>
  <c r="L856" i="8" s="1"/>
  <c r="L857" i="8" s="1"/>
  <c r="L858" i="8" s="1"/>
  <c r="L859" i="8" s="1"/>
  <c r="L860" i="8" s="1"/>
  <c r="L861" i="8" s="1"/>
  <c r="L862" i="8" s="1"/>
  <c r="L863" i="8" s="1"/>
  <c r="L864" i="8" s="1"/>
  <c r="L865" i="8" s="1"/>
  <c r="L866" i="8" s="1"/>
  <c r="L867" i="8" s="1"/>
  <c r="L868" i="8" s="1"/>
  <c r="L869" i="8" s="1"/>
  <c r="L870" i="8" s="1"/>
  <c r="L871" i="8" s="1"/>
  <c r="L872" i="8" s="1"/>
  <c r="L873" i="8" s="1"/>
  <c r="L874" i="8" s="1"/>
  <c r="L875" i="8" s="1"/>
  <c r="L876" i="8" s="1"/>
  <c r="L877" i="8" s="1"/>
  <c r="L878" i="8" s="1"/>
  <c r="L879" i="8" s="1"/>
  <c r="L880" i="8" s="1"/>
  <c r="L881" i="8" s="1"/>
  <c r="L882" i="8" s="1"/>
  <c r="L883" i="8" s="1"/>
  <c r="L884" i="8" s="1"/>
  <c r="L885" i="8" s="1"/>
  <c r="L886" i="8" s="1"/>
  <c r="L887" i="8" s="1"/>
  <c r="L888" i="8" s="1"/>
  <c r="L889" i="8" s="1"/>
  <c r="L890" i="8" s="1"/>
  <c r="L891" i="8" s="1"/>
  <c r="L892" i="8" s="1"/>
  <c r="L893" i="8" s="1"/>
  <c r="L894" i="8" s="1"/>
  <c r="L895" i="8" s="1"/>
  <c r="L896" i="8" s="1"/>
  <c r="L897" i="8" s="1"/>
  <c r="L898" i="8" s="1"/>
  <c r="L899" i="8" s="1"/>
  <c r="L900" i="8" s="1"/>
  <c r="L901" i="8" s="1"/>
  <c r="L902" i="8" s="1"/>
  <c r="L903" i="8" s="1"/>
  <c r="L904" i="8" s="1"/>
  <c r="L905" i="8" s="1"/>
  <c r="L906" i="8" s="1"/>
  <c r="L907" i="8" s="1"/>
  <c r="L908" i="8" s="1"/>
  <c r="L909" i="8" s="1"/>
  <c r="L910" i="8" s="1"/>
  <c r="L911" i="8" s="1"/>
  <c r="L912" i="8" s="1"/>
  <c r="L913" i="8" s="1"/>
  <c r="L914" i="8" s="1"/>
  <c r="L915" i="8" s="1"/>
  <c r="L916" i="8" s="1"/>
  <c r="L917" i="8" s="1"/>
  <c r="L918" i="8" s="1"/>
  <c r="L919" i="8" s="1"/>
  <c r="L920" i="8" s="1"/>
  <c r="L921" i="8" s="1"/>
  <c r="L922" i="8" s="1"/>
  <c r="L923" i="8" s="1"/>
  <c r="L924" i="8" s="1"/>
  <c r="L925" i="8" s="1"/>
  <c r="L926" i="8" s="1"/>
  <c r="L927" i="8" s="1"/>
  <c r="L928" i="8" s="1"/>
  <c r="L929" i="8" s="1"/>
  <c r="L930" i="8" s="1"/>
  <c r="L931" i="8" s="1"/>
  <c r="L932" i="8" s="1"/>
  <c r="L933" i="8" s="1"/>
  <c r="L934" i="8" s="1"/>
  <c r="L935" i="8" s="1"/>
  <c r="L936" i="8" s="1"/>
  <c r="L937" i="8" s="1"/>
  <c r="L938" i="8" s="1"/>
  <c r="L939" i="8" s="1"/>
  <c r="L940" i="8" s="1"/>
  <c r="L941" i="8" s="1"/>
  <c r="L942" i="8" s="1"/>
  <c r="L943" i="8" s="1"/>
  <c r="L944" i="8" s="1"/>
  <c r="L945" i="8" s="1"/>
  <c r="L946" i="8" s="1"/>
  <c r="L947" i="8" s="1"/>
  <c r="L948" i="8" s="1"/>
  <c r="L949" i="8" s="1"/>
  <c r="L950" i="8" s="1"/>
  <c r="L951" i="8" s="1"/>
  <c r="L952" i="8" s="1"/>
  <c r="L953" i="8" s="1"/>
  <c r="L954" i="8" s="1"/>
  <c r="L955" i="8" s="1"/>
  <c r="L956" i="8" s="1"/>
  <c r="L957" i="8" s="1"/>
  <c r="L958" i="8" s="1"/>
  <c r="L959" i="8" s="1"/>
  <c r="L960" i="8" s="1"/>
  <c r="L961" i="8" s="1"/>
  <c r="L962" i="8" s="1"/>
  <c r="L963" i="8" s="1"/>
  <c r="L964" i="8" s="1"/>
  <c r="L965" i="8" s="1"/>
  <c r="L966" i="8" s="1"/>
  <c r="L967" i="8" s="1"/>
  <c r="L968" i="8" s="1"/>
  <c r="L969" i="8" s="1"/>
  <c r="L970" i="8" s="1"/>
  <c r="L971" i="8" s="1"/>
  <c r="L972" i="8" s="1"/>
  <c r="L973" i="8" s="1"/>
  <c r="L974" i="8" s="1"/>
  <c r="L975" i="8" s="1"/>
  <c r="L976" i="8" s="1"/>
  <c r="L977" i="8" s="1"/>
  <c r="L978" i="8" s="1"/>
  <c r="L979" i="8" s="1"/>
  <c r="L980" i="8" s="1"/>
  <c r="L981" i="8" s="1"/>
  <c r="L982" i="8" s="1"/>
  <c r="L983" i="8" s="1"/>
  <c r="L984" i="8" s="1"/>
  <c r="L985" i="8" s="1"/>
  <c r="L986" i="8" s="1"/>
  <c r="L987" i="8" s="1"/>
  <c r="L988" i="8" s="1"/>
  <c r="L989" i="8" s="1"/>
  <c r="L990" i="8" s="1"/>
  <c r="L991" i="8" s="1"/>
  <c r="L992" i="8" s="1"/>
  <c r="L993" i="8" s="1"/>
  <c r="L994" i="8" s="1"/>
  <c r="L995" i="8" s="1"/>
  <c r="L996" i="8" s="1"/>
  <c r="L997" i="8" s="1"/>
  <c r="L998" i="8" s="1"/>
  <c r="L999" i="8" s="1"/>
  <c r="L1000" i="8" s="1"/>
  <c r="L1001" i="8" s="1"/>
  <c r="L1002" i="8" s="1"/>
  <c r="L1003" i="8" s="1"/>
  <c r="L1004" i="8" s="1"/>
  <c r="L1005" i="8" s="1"/>
  <c r="L1006" i="8" s="1"/>
  <c r="L1007" i="8" s="1"/>
  <c r="L1008" i="8" s="1"/>
  <c r="L1009" i="8" s="1"/>
  <c r="L1010" i="8" s="1"/>
  <c r="L1011" i="8" s="1"/>
  <c r="L1012" i="8" s="1"/>
  <c r="L1013" i="8" s="1"/>
  <c r="L1014" i="8" s="1"/>
  <c r="L1015" i="8" s="1"/>
  <c r="L1016" i="8" s="1"/>
  <c r="L1017" i="8" s="1"/>
  <c r="L1018" i="8" s="1"/>
  <c r="L1019" i="8" s="1"/>
  <c r="L1020" i="8" s="1"/>
  <c r="L1021" i="8" s="1"/>
  <c r="L1022" i="8" s="1"/>
  <c r="L1023" i="8" s="1"/>
  <c r="L1024" i="8" s="1"/>
  <c r="L1025" i="8" s="1"/>
  <c r="L1026" i="8" s="1"/>
  <c r="L1027" i="8" s="1"/>
  <c r="L1028" i="8" s="1"/>
  <c r="L1029" i="8" s="1"/>
  <c r="L1030" i="8" s="1"/>
  <c r="L1031" i="8" s="1"/>
  <c r="L1032" i="8" s="1"/>
  <c r="L1033" i="8" s="1"/>
  <c r="L1034" i="8" s="1"/>
  <c r="L1035" i="8" s="1"/>
  <c r="L1036" i="8" s="1"/>
  <c r="L1037" i="8" s="1"/>
  <c r="L1038" i="8" s="1"/>
  <c r="L1039" i="8" s="1"/>
  <c r="L1040" i="8" s="1"/>
  <c r="L1041" i="8" s="1"/>
  <c r="L1042" i="8" s="1"/>
  <c r="L1043" i="8" s="1"/>
  <c r="L1044" i="8" s="1"/>
  <c r="L1045" i="8" s="1"/>
  <c r="L1046" i="8" s="1"/>
  <c r="L1047" i="8" s="1"/>
  <c r="L1048" i="8" s="1"/>
  <c r="L1049" i="8" s="1"/>
  <c r="L1050" i="8" s="1"/>
  <c r="L1051" i="8" s="1"/>
  <c r="L1052" i="8" s="1"/>
  <c r="L1053" i="8" s="1"/>
  <c r="L1054" i="8" s="1"/>
  <c r="L1055" i="8" s="1"/>
  <c r="L1056" i="8" s="1"/>
  <c r="L1057" i="8" s="1"/>
  <c r="L1058" i="8" s="1"/>
  <c r="L1059" i="8" s="1"/>
  <c r="L1060" i="8" s="1"/>
  <c r="L1061" i="8" s="1"/>
  <c r="L1062" i="8" s="1"/>
  <c r="L1063" i="8" s="1"/>
  <c r="L1064" i="8" s="1"/>
  <c r="L1065" i="8" s="1"/>
  <c r="L1066" i="8" s="1"/>
  <c r="L1067" i="8" s="1"/>
  <c r="L1068" i="8" s="1"/>
  <c r="L1069" i="8" s="1"/>
  <c r="L1070" i="8" s="1"/>
  <c r="L1071" i="8" s="1"/>
  <c r="L1072" i="8" s="1"/>
  <c r="L1073" i="8" s="1"/>
  <c r="L1074" i="8" s="1"/>
  <c r="L1075" i="8" s="1"/>
  <c r="L1076" i="8" s="1"/>
  <c r="L1077" i="8" s="1"/>
  <c r="L1078" i="8" s="1"/>
  <c r="L1079" i="8" s="1"/>
  <c r="L1080" i="8" s="1"/>
  <c r="L1081" i="8" s="1"/>
  <c r="L1082" i="8" s="1"/>
  <c r="L1083" i="8" s="1"/>
  <c r="L1084" i="8" s="1"/>
  <c r="L1085" i="8" s="1"/>
  <c r="L1086" i="8" s="1"/>
  <c r="L1087" i="8" s="1"/>
  <c r="L1088" i="8" s="1"/>
  <c r="L1089" i="8" s="1"/>
  <c r="L1090" i="8" s="1"/>
  <c r="L1091" i="8" s="1"/>
  <c r="L1092" i="8" s="1"/>
  <c r="L1093" i="8" s="1"/>
  <c r="L1094" i="8" s="1"/>
  <c r="L1095" i="8" s="1"/>
  <c r="L1096" i="8" s="1"/>
  <c r="L1097" i="8" s="1"/>
  <c r="L1098" i="8" s="1"/>
  <c r="L1099" i="8" s="1"/>
  <c r="L1100" i="8" s="1"/>
  <c r="L1101" i="8" s="1"/>
  <c r="L1102" i="8" s="1"/>
  <c r="L1103" i="8" s="1"/>
  <c r="L1104" i="8" s="1"/>
  <c r="L1105" i="8" s="1"/>
  <c r="L1106" i="8" s="1"/>
  <c r="L1107" i="8" s="1"/>
  <c r="L1108" i="8" s="1"/>
  <c r="L1109" i="8" s="1"/>
  <c r="L1110" i="8" s="1"/>
  <c r="L1111" i="8" s="1"/>
  <c r="L1112" i="8" s="1"/>
  <c r="L1113" i="8" s="1"/>
  <c r="L1114" i="8" s="1"/>
  <c r="L1115" i="8" s="1"/>
  <c r="L1116" i="8" s="1"/>
  <c r="L1117" i="8" s="1"/>
  <c r="L1118" i="8" s="1"/>
  <c r="L1119" i="8" s="1"/>
  <c r="L1120" i="8" s="1"/>
  <c r="L1121" i="8" s="1"/>
  <c r="L1122" i="8" s="1"/>
  <c r="L1123" i="8" s="1"/>
  <c r="L1124" i="8" s="1"/>
  <c r="L1125" i="8" s="1"/>
  <c r="L1126" i="8" s="1"/>
  <c r="L1127" i="8" s="1"/>
  <c r="L1128" i="8" s="1"/>
  <c r="L1129" i="8" s="1"/>
  <c r="L1130" i="8" s="1"/>
  <c r="L1131" i="8" s="1"/>
  <c r="L1132" i="8" s="1"/>
  <c r="L1133" i="8" s="1"/>
  <c r="L1134" i="8" s="1"/>
  <c r="L1135" i="8" s="1"/>
  <c r="L1136" i="8" s="1"/>
  <c r="L1137" i="8" s="1"/>
  <c r="L1138" i="8" s="1"/>
  <c r="L1139" i="8" s="1"/>
  <c r="L1140" i="8" s="1"/>
  <c r="L1141" i="8" s="1"/>
  <c r="L1142" i="8" s="1"/>
  <c r="L1143" i="8" s="1"/>
  <c r="L1144" i="8" s="1"/>
  <c r="L1145" i="8" s="1"/>
  <c r="L1146" i="8" s="1"/>
  <c r="L1147" i="8" s="1"/>
  <c r="L1148" i="8" s="1"/>
  <c r="L1149" i="8" s="1"/>
  <c r="L1150" i="8" s="1"/>
  <c r="L1151" i="8" s="1"/>
  <c r="L1152" i="8" s="1"/>
  <c r="L1153" i="8" s="1"/>
  <c r="L1154" i="8" s="1"/>
  <c r="L1155" i="8" s="1"/>
  <c r="L1156" i="8" s="1"/>
  <c r="L1157" i="8" s="1"/>
  <c r="L1158" i="8" s="1"/>
  <c r="L1159" i="8" s="1"/>
  <c r="L1160" i="8" s="1"/>
  <c r="L1161" i="8" s="1"/>
  <c r="L1162" i="8" s="1"/>
  <c r="L1163" i="8" s="1"/>
  <c r="L1164" i="8" s="1"/>
  <c r="L1165" i="8" s="1"/>
  <c r="L1166" i="8" s="1"/>
  <c r="L1167" i="8" s="1"/>
  <c r="L1168" i="8" s="1"/>
  <c r="L1169" i="8" s="1"/>
  <c r="L1170" i="8" s="1"/>
  <c r="L1171" i="8" s="1"/>
  <c r="L1172" i="8" s="1"/>
  <c r="L1173" i="8" s="1"/>
  <c r="L1174" i="8" s="1"/>
  <c r="L1175" i="8" s="1"/>
  <c r="L1176" i="8" s="1"/>
  <c r="L1177" i="8" s="1"/>
  <c r="L1178" i="8" s="1"/>
  <c r="L1179" i="8" s="1"/>
  <c r="L1180" i="8" s="1"/>
  <c r="L1181" i="8" s="1"/>
  <c r="L1182" i="8" s="1"/>
  <c r="L1183" i="8" s="1"/>
  <c r="L1184" i="8" s="1"/>
  <c r="L1185" i="8" s="1"/>
  <c r="L1186" i="8" s="1"/>
  <c r="L1187" i="8" s="1"/>
  <c r="L1188" i="8" s="1"/>
  <c r="L1189" i="8" s="1"/>
  <c r="L1190" i="8" s="1"/>
  <c r="L1191" i="8" s="1"/>
  <c r="L1192" i="8" s="1"/>
  <c r="L1193" i="8" s="1"/>
  <c r="L1194" i="8" s="1"/>
  <c r="L1195" i="8" s="1"/>
  <c r="L1196" i="8" s="1"/>
  <c r="L1197" i="8" s="1"/>
  <c r="L1198" i="8" s="1"/>
  <c r="L1199" i="8" s="1"/>
  <c r="L1200" i="8" s="1"/>
  <c r="L1201" i="8" s="1"/>
  <c r="L1202" i="8" s="1"/>
  <c r="L1203" i="8" s="1"/>
  <c r="L1204" i="8" s="1"/>
  <c r="L1205" i="8" s="1"/>
  <c r="L1206" i="8" s="1"/>
  <c r="L1207" i="8" s="1"/>
  <c r="L1208" i="8" s="1"/>
  <c r="L1209" i="8" s="1"/>
  <c r="L1210" i="8" s="1"/>
  <c r="L1211" i="8" s="1"/>
  <c r="L1212" i="8" s="1"/>
  <c r="L1213" i="8" s="1"/>
  <c r="L1214" i="8" s="1"/>
  <c r="L1215" i="8" s="1"/>
  <c r="L1216" i="8" s="1"/>
  <c r="L1217" i="8" s="1"/>
  <c r="L1218" i="8" s="1"/>
  <c r="L1219" i="8" s="1"/>
  <c r="L1220" i="8" s="1"/>
  <c r="L1221" i="8" s="1"/>
  <c r="L1222" i="8" s="1"/>
  <c r="L1223" i="8" s="1"/>
  <c r="L1224" i="8" s="1"/>
  <c r="L1225" i="8" s="1"/>
  <c r="L1226" i="8" s="1"/>
  <c r="L1227" i="8" s="1"/>
  <c r="L1228" i="8" s="1"/>
  <c r="L1229" i="8" s="1"/>
  <c r="L1230" i="8" s="1"/>
  <c r="L1231" i="8" s="1"/>
  <c r="L1232" i="8" s="1"/>
  <c r="L1233" i="8" s="1"/>
  <c r="L1234" i="8" s="1"/>
  <c r="L1235" i="8" s="1"/>
  <c r="L1236" i="8" s="1"/>
  <c r="L1237" i="8" s="1"/>
  <c r="L1238" i="8" s="1"/>
  <c r="L1239" i="8" s="1"/>
  <c r="L1240" i="8" s="1"/>
  <c r="L1241" i="8" s="1"/>
  <c r="L1242" i="8" s="1"/>
  <c r="L1243" i="8" s="1"/>
  <c r="L1244" i="8" s="1"/>
  <c r="L1245" i="8" s="1"/>
  <c r="L1246" i="8" s="1"/>
  <c r="L1247" i="8" s="1"/>
  <c r="L1248" i="8" s="1"/>
  <c r="L1249" i="8" s="1"/>
  <c r="L1250" i="8" s="1"/>
  <c r="L1251" i="8" s="1"/>
  <c r="L1252" i="8" s="1"/>
  <c r="L1253" i="8" s="1"/>
  <c r="L1254" i="8" s="1"/>
  <c r="L1255" i="8" s="1"/>
  <c r="L1256" i="8" s="1"/>
  <c r="L1257" i="8" s="1"/>
  <c r="L1258" i="8" s="1"/>
  <c r="L1259" i="8" s="1"/>
  <c r="L1260" i="8" s="1"/>
  <c r="L1261" i="8" s="1"/>
  <c r="L1262" i="8" s="1"/>
  <c r="L1263" i="8" s="1"/>
  <c r="L1264" i="8" s="1"/>
  <c r="L1265" i="8" s="1"/>
  <c r="L1266" i="8" s="1"/>
  <c r="L1267" i="8" s="1"/>
  <c r="L1268" i="8" s="1"/>
  <c r="L1269" i="8" s="1"/>
  <c r="L1270" i="8" s="1"/>
  <c r="L1271" i="8" s="1"/>
  <c r="L1272" i="8" s="1"/>
  <c r="L1273" i="8" s="1"/>
  <c r="L1274" i="8" s="1"/>
  <c r="L1275" i="8" s="1"/>
  <c r="L1276" i="8" s="1"/>
  <c r="L1277" i="8" s="1"/>
  <c r="L1278" i="8" s="1"/>
  <c r="L1279" i="8" s="1"/>
  <c r="L1280" i="8" s="1"/>
  <c r="L1281" i="8" s="1"/>
  <c r="L1282" i="8" s="1"/>
  <c r="L1283" i="8" s="1"/>
  <c r="L1284" i="8" s="1"/>
  <c r="L1285" i="8" s="1"/>
  <c r="L1286" i="8" s="1"/>
  <c r="L1287" i="8" s="1"/>
  <c r="L1288" i="8" s="1"/>
  <c r="L1289" i="8" s="1"/>
  <c r="L1290" i="8" s="1"/>
  <c r="L1291" i="8" s="1"/>
  <c r="L1292" i="8" s="1"/>
  <c r="L1293" i="8" s="1"/>
  <c r="L1294" i="8" s="1"/>
  <c r="L1295" i="8" s="1"/>
  <c r="L1296" i="8" s="1"/>
  <c r="L1297" i="8" s="1"/>
  <c r="L1298" i="8" s="1"/>
  <c r="L1299" i="8" s="1"/>
  <c r="L1300" i="8" s="1"/>
  <c r="L1301" i="8" s="1"/>
  <c r="L1302" i="8" s="1"/>
  <c r="L1303" i="8" s="1"/>
  <c r="L1304" i="8" s="1"/>
  <c r="L1305" i="8" s="1"/>
  <c r="L1306" i="8" s="1"/>
  <c r="L1307" i="8" s="1"/>
  <c r="L1308" i="8" s="1"/>
  <c r="L1309" i="8" s="1"/>
  <c r="L1310" i="8" s="1"/>
  <c r="L1311" i="8" s="1"/>
  <c r="L1312" i="8" s="1"/>
  <c r="L1313" i="8" s="1"/>
  <c r="L1314" i="8" s="1"/>
  <c r="L1315" i="8" s="1"/>
  <c r="L1316" i="8" s="1"/>
  <c r="L1317" i="8" s="1"/>
  <c r="L1318" i="8" s="1"/>
  <c r="L1319" i="8" s="1"/>
  <c r="L1320" i="8" s="1"/>
  <c r="L1321" i="8" s="1"/>
  <c r="L1322" i="8" s="1"/>
  <c r="L1323" i="8" s="1"/>
  <c r="L1324" i="8" s="1"/>
  <c r="L1325" i="8" s="1"/>
  <c r="L1326" i="8" s="1"/>
  <c r="L1327" i="8" s="1"/>
  <c r="L1328" i="8" s="1"/>
  <c r="L1329" i="8" s="1"/>
  <c r="L1330" i="8" s="1"/>
  <c r="L1331" i="8" s="1"/>
  <c r="L1332" i="8" s="1"/>
  <c r="L1333" i="8" s="1"/>
  <c r="L1334" i="8" s="1"/>
  <c r="L1335" i="8" s="1"/>
  <c r="L1336" i="8" s="1"/>
  <c r="L1337" i="8" s="1"/>
  <c r="L1338" i="8" s="1"/>
  <c r="L1339" i="8" s="1"/>
  <c r="L1340" i="8" s="1"/>
  <c r="L1341" i="8" s="1"/>
  <c r="L1342" i="8" s="1"/>
  <c r="L1343" i="8" s="1"/>
  <c r="L1344" i="8" s="1"/>
  <c r="L1345" i="8" s="1"/>
  <c r="L1346" i="8" s="1"/>
  <c r="L1347" i="8" s="1"/>
  <c r="L1348" i="8" s="1"/>
  <c r="L1349" i="8" s="1"/>
  <c r="L1350" i="8" s="1"/>
  <c r="L1351" i="8" s="1"/>
  <c r="L1352" i="8" s="1"/>
  <c r="L1353" i="8" s="1"/>
  <c r="L1354" i="8" s="1"/>
  <c r="L1355" i="8" s="1"/>
  <c r="L1356" i="8" s="1"/>
  <c r="L1357" i="8" s="1"/>
  <c r="L1358" i="8" s="1"/>
  <c r="L1359" i="8" s="1"/>
  <c r="L1360" i="8" s="1"/>
  <c r="L1361" i="8" s="1"/>
  <c r="L1362" i="8" s="1"/>
  <c r="L1363" i="8" s="1"/>
  <c r="L1364" i="8" s="1"/>
  <c r="F3" i="13"/>
  <c r="F3" i="12"/>
  <c r="K52" i="2"/>
  <c r="K53" i="2" s="1"/>
  <c r="K54" i="2" s="1"/>
  <c r="K55" i="2" s="1"/>
  <c r="K56" i="2" s="1"/>
  <c r="Z55" i="2"/>
  <c r="AA54" i="2"/>
  <c r="I57" i="2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J213" i="2"/>
  <c r="J224" i="2"/>
  <c r="J175" i="2"/>
  <c r="J163" i="2"/>
  <c r="J230" i="2"/>
  <c r="J220" i="2"/>
  <c r="J138" i="2"/>
  <c r="J57" i="2"/>
  <c r="J121" i="2"/>
  <c r="J134" i="2"/>
  <c r="J113" i="2"/>
  <c r="J80" i="2"/>
  <c r="J216" i="2"/>
  <c r="J77" i="2"/>
  <c r="J199" i="2"/>
  <c r="J167" i="2"/>
  <c r="J108" i="2"/>
  <c r="J94" i="2"/>
  <c r="J240" i="2"/>
  <c r="J234" i="2"/>
  <c r="J142" i="2"/>
  <c r="J125" i="2"/>
  <c r="J89" i="2"/>
  <c r="J72" i="2"/>
  <c r="J70" i="2"/>
  <c r="J146" i="2"/>
  <c r="J116" i="2"/>
  <c r="J100" i="2"/>
  <c r="U36" i="2"/>
  <c r="U37" i="2" s="1"/>
  <c r="J210" i="2"/>
  <c r="J186" i="2"/>
  <c r="J181" i="2"/>
  <c r="J148" i="2"/>
  <c r="J130" i="2"/>
  <c r="J105" i="2"/>
  <c r="J83" i="2"/>
  <c r="J65" i="2"/>
  <c r="J62" i="2"/>
  <c r="J320" i="2"/>
  <c r="J294" i="2"/>
  <c r="J298" i="2"/>
  <c r="J291" i="2"/>
  <c r="J284" i="2"/>
  <c r="J288" i="2"/>
  <c r="J245" i="2"/>
  <c r="J270" i="2"/>
  <c r="J315" i="2"/>
  <c r="J311" i="2"/>
  <c r="J267" i="2"/>
  <c r="J255" i="2"/>
  <c r="J275" i="2"/>
  <c r="J280" i="2"/>
  <c r="J248" i="2"/>
  <c r="L1365" i="8" l="1"/>
  <c r="L1366" i="8" s="1"/>
  <c r="L1367" i="8" s="1"/>
  <c r="L1368" i="8" s="1"/>
  <c r="L1369" i="8" s="1"/>
  <c r="L1370" i="8" s="1"/>
  <c r="L1371" i="8" s="1"/>
  <c r="L1372" i="8" s="1"/>
  <c r="L1373" i="8" s="1"/>
  <c r="L1374" i="8" s="1"/>
  <c r="L1375" i="8" s="1"/>
  <c r="L1376" i="8" s="1"/>
  <c r="L1377" i="8" s="1"/>
  <c r="L1378" i="8" s="1"/>
  <c r="L1379" i="8" s="1"/>
  <c r="L1380" i="8" s="1"/>
  <c r="L1381" i="8" s="1"/>
  <c r="L1382" i="8" s="1"/>
  <c r="L1383" i="8" s="1"/>
  <c r="L1384" i="8" s="1"/>
  <c r="L1385" i="8" s="1"/>
  <c r="L1386" i="8" s="1"/>
  <c r="L1387" i="8" s="1"/>
  <c r="L1388" i="8" s="1"/>
  <c r="L1389" i="8" s="1"/>
  <c r="L1390" i="8" s="1"/>
  <c r="L1391" i="8" s="1"/>
  <c r="L1392" i="8" s="1"/>
  <c r="L1393" i="8" s="1"/>
  <c r="L1394" i="8" s="1"/>
  <c r="L1395" i="8" s="1"/>
  <c r="L1396" i="8" s="1"/>
  <c r="L1397" i="8" s="1"/>
  <c r="L1398" i="8" s="1"/>
  <c r="L1399" i="8" s="1"/>
  <c r="L1400" i="8" s="1"/>
  <c r="L1401" i="8" s="1"/>
  <c r="L1402" i="8" s="1"/>
  <c r="L1403" i="8" s="1"/>
  <c r="L1404" i="8" s="1"/>
  <c r="L1405" i="8" s="1"/>
  <c r="L1406" i="8" s="1"/>
  <c r="L1407" i="8" s="1"/>
  <c r="L1408" i="8" s="1"/>
  <c r="L1409" i="8" s="1"/>
  <c r="L1410" i="8" s="1"/>
  <c r="L1411" i="8" s="1"/>
  <c r="L1412" i="8" s="1"/>
  <c r="L1413" i="8" s="1"/>
  <c r="L1414" i="8" s="1"/>
  <c r="L1415" i="8" s="1"/>
  <c r="L1416" i="8" s="1"/>
  <c r="L1417" i="8" s="1"/>
  <c r="L1418" i="8" s="1"/>
  <c r="L1419" i="8" s="1"/>
  <c r="L1420" i="8" s="1"/>
  <c r="L1421" i="8" s="1"/>
  <c r="L1422" i="8" s="1"/>
  <c r="L1423" i="8" s="1"/>
  <c r="L1424" i="8" s="1"/>
  <c r="L1425" i="8" s="1"/>
  <c r="L1426" i="8" s="1"/>
  <c r="L1427" i="8" s="1"/>
  <c r="L1428" i="8" s="1"/>
  <c r="L1429" i="8" s="1"/>
  <c r="L1430" i="8" s="1"/>
  <c r="L1431" i="8" s="1"/>
  <c r="L1432" i="8" s="1"/>
  <c r="L1433" i="8" s="1"/>
  <c r="L1434" i="8" s="1"/>
  <c r="L1435" i="8" s="1"/>
  <c r="L1436" i="8" s="1"/>
  <c r="L1437" i="8" s="1"/>
  <c r="I727" i="2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I962" i="2" s="1"/>
  <c r="I963" i="2" s="1"/>
  <c r="I964" i="2" s="1"/>
  <c r="I965" i="2" s="1"/>
  <c r="I966" i="2" s="1"/>
  <c r="I967" i="2" s="1"/>
  <c r="I968" i="2" s="1"/>
  <c r="I969" i="2" s="1"/>
  <c r="I970" i="2" s="1"/>
  <c r="I971" i="2" s="1"/>
  <c r="I972" i="2" s="1"/>
  <c r="I973" i="2" s="1"/>
  <c r="I974" i="2" s="1"/>
  <c r="I975" i="2" s="1"/>
  <c r="I976" i="2" s="1"/>
  <c r="I977" i="2" s="1"/>
  <c r="I978" i="2" s="1"/>
  <c r="I979" i="2" s="1"/>
  <c r="I980" i="2" s="1"/>
  <c r="I981" i="2" s="1"/>
  <c r="I982" i="2" s="1"/>
  <c r="I983" i="2" s="1"/>
  <c r="I984" i="2" s="1"/>
  <c r="I985" i="2" s="1"/>
  <c r="I986" i="2" s="1"/>
  <c r="I987" i="2" s="1"/>
  <c r="I988" i="2" s="1"/>
  <c r="I989" i="2" s="1"/>
  <c r="I990" i="2" s="1"/>
  <c r="I991" i="2" s="1"/>
  <c r="I992" i="2" s="1"/>
  <c r="I993" i="2" s="1"/>
  <c r="I994" i="2" s="1"/>
  <c r="I995" i="2" s="1"/>
  <c r="I996" i="2" s="1"/>
  <c r="I997" i="2" s="1"/>
  <c r="I998" i="2" s="1"/>
  <c r="I999" i="2" s="1"/>
  <c r="I1000" i="2" s="1"/>
  <c r="I1001" i="2" s="1"/>
  <c r="I1002" i="2" s="1"/>
  <c r="I1003" i="2" s="1"/>
  <c r="I1004" i="2" s="1"/>
  <c r="I1005" i="2" s="1"/>
  <c r="I1006" i="2" s="1"/>
  <c r="I1007" i="2" s="1"/>
  <c r="I1008" i="2" s="1"/>
  <c r="I1009" i="2" s="1"/>
  <c r="I1010" i="2" s="1"/>
  <c r="I1011" i="2" s="1"/>
  <c r="I1012" i="2" s="1"/>
  <c r="I1013" i="2" s="1"/>
  <c r="I1014" i="2" s="1"/>
  <c r="I1015" i="2" s="1"/>
  <c r="I1016" i="2" s="1"/>
  <c r="I1017" i="2" s="1"/>
  <c r="I1018" i="2" s="1"/>
  <c r="I1019" i="2" s="1"/>
  <c r="I1020" i="2" s="1"/>
  <c r="I1021" i="2" s="1"/>
  <c r="I1022" i="2" s="1"/>
  <c r="I1023" i="2" s="1"/>
  <c r="I1024" i="2" s="1"/>
  <c r="I1025" i="2" s="1"/>
  <c r="K57" i="2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AA57" i="2"/>
  <c r="J304" i="2"/>
  <c r="Z36" i="2"/>
  <c r="L1438" i="8" l="1"/>
  <c r="L1439" i="8" s="1"/>
  <c r="L1440" i="8" s="1"/>
  <c r="L1441" i="8" s="1"/>
  <c r="L1442" i="8" s="1"/>
  <c r="L1443" i="8" s="1"/>
  <c r="L1444" i="8" s="1"/>
  <c r="L1445" i="8" s="1"/>
  <c r="L1446" i="8" s="1"/>
  <c r="L1447" i="8" s="1"/>
  <c r="L1448" i="8" s="1"/>
  <c r="L1449" i="8" s="1"/>
  <c r="L1450" i="8" s="1"/>
  <c r="L1451" i="8" s="1"/>
  <c r="L1452" i="8" s="1"/>
  <c r="L1453" i="8" s="1"/>
  <c r="L1454" i="8" s="1"/>
  <c r="L1455" i="8" s="1"/>
  <c r="L1456" i="8" s="1"/>
  <c r="L1457" i="8" s="1"/>
  <c r="L1458" i="8" s="1"/>
  <c r="L1459" i="8" s="1"/>
  <c r="L1460" i="8" s="1"/>
  <c r="L1461" i="8" s="1"/>
  <c r="L1462" i="8" s="1"/>
  <c r="L1463" i="8" s="1"/>
  <c r="L1464" i="8" s="1"/>
  <c r="L1465" i="8" s="1"/>
  <c r="L1466" i="8" s="1"/>
  <c r="L1467" i="8" s="1"/>
  <c r="L1468" i="8" s="1"/>
  <c r="L1469" i="8" s="1"/>
  <c r="L1470" i="8" s="1"/>
  <c r="L1471" i="8" s="1"/>
  <c r="L1472" i="8" s="1"/>
  <c r="L1473" i="8" s="1"/>
  <c r="L1474" i="8" s="1"/>
  <c r="L1475" i="8" s="1"/>
  <c r="L1476" i="8" s="1"/>
  <c r="L1477" i="8" s="1"/>
  <c r="L1478" i="8" s="1"/>
  <c r="L1479" i="8" s="1"/>
  <c r="L1480" i="8" s="1"/>
  <c r="L1481" i="8" s="1"/>
  <c r="L1482" i="8" s="1"/>
  <c r="L1483" i="8" s="1"/>
  <c r="L1484" i="8" s="1"/>
  <c r="L1485" i="8" s="1"/>
  <c r="L1486" i="8" s="1"/>
  <c r="L1487" i="8" s="1"/>
  <c r="L1488" i="8" s="1"/>
  <c r="L1489" i="8" s="1"/>
  <c r="L1490" i="8" s="1"/>
  <c r="L1491" i="8" s="1"/>
  <c r="L1492" i="8" s="1"/>
  <c r="L1493" i="8" s="1"/>
  <c r="L1494" i="8" s="1"/>
  <c r="L1495" i="8" s="1"/>
  <c r="L1496" i="8" s="1"/>
  <c r="L1497" i="8" s="1"/>
  <c r="L1498" i="8" s="1"/>
  <c r="L1499" i="8" s="1"/>
  <c r="L1500" i="8" s="1"/>
  <c r="L1501" i="8" s="1"/>
  <c r="L1502" i="8" s="1"/>
  <c r="L1503" i="8" s="1"/>
  <c r="L1504" i="8" s="1"/>
  <c r="L1505" i="8" s="1"/>
  <c r="L1506" i="8" s="1"/>
  <c r="L1507" i="8" s="1"/>
  <c r="L1508" i="8" s="1"/>
  <c r="L1509" i="8" s="1"/>
  <c r="L1510" i="8" s="1"/>
  <c r="L1511" i="8" s="1"/>
  <c r="L1512" i="8" s="1"/>
  <c r="L1513" i="8" s="1"/>
  <c r="L1514" i="8" s="1"/>
  <c r="L1515" i="8" s="1"/>
  <c r="L1516" i="8" s="1"/>
  <c r="L1517" i="8" s="1"/>
  <c r="L1518" i="8" s="1"/>
  <c r="L1519" i="8" s="1"/>
  <c r="L1520" i="8" s="1"/>
  <c r="L1521" i="8" s="1"/>
  <c r="L1522" i="8" s="1"/>
  <c r="L1523" i="8" s="1"/>
  <c r="L1524" i="8" s="1"/>
  <c r="L1525" i="8" s="1"/>
  <c r="L1526" i="8" s="1"/>
  <c r="L1527" i="8" s="1"/>
  <c r="L1528" i="8" s="1"/>
  <c r="L1529" i="8" s="1"/>
  <c r="L1530" i="8" s="1"/>
  <c r="L1531" i="8" s="1"/>
  <c r="L1532" i="8" s="1"/>
  <c r="L1533" i="8" s="1"/>
  <c r="L1534" i="8" s="1"/>
  <c r="L1535" i="8" s="1"/>
  <c r="L1536" i="8" s="1"/>
  <c r="L1537" i="8" s="1"/>
  <c r="L1538" i="8" s="1"/>
  <c r="L1539" i="8" s="1"/>
  <c r="L1540" i="8" s="1"/>
  <c r="L1541" i="8" s="1"/>
  <c r="L1542" i="8" s="1"/>
  <c r="L1543" i="8" s="1"/>
  <c r="L1544" i="8" s="1"/>
  <c r="L1545" i="8" s="1"/>
  <c r="L1546" i="8" s="1"/>
  <c r="L1547" i="8" s="1"/>
  <c r="L1548" i="8" s="1"/>
  <c r="L1549" i="8" s="1"/>
  <c r="L1550" i="8" s="1"/>
  <c r="L1551" i="8" s="1"/>
  <c r="L1552" i="8" s="1"/>
  <c r="L1553" i="8" s="1"/>
  <c r="L1554" i="8" s="1"/>
  <c r="L1555" i="8" s="1"/>
  <c r="L1556" i="8" s="1"/>
  <c r="L1557" i="8" s="1"/>
  <c r="L1558" i="8" s="1"/>
  <c r="L1559" i="8" s="1"/>
  <c r="L1560" i="8" s="1"/>
  <c r="L1561" i="8" s="1"/>
  <c r="L1562" i="8" s="1"/>
  <c r="L1563" i="8" s="1"/>
  <c r="L1564" i="8" s="1"/>
  <c r="L1565" i="8" s="1"/>
  <c r="L1566" i="8" s="1"/>
  <c r="L1567" i="8" s="1"/>
  <c r="L1568" i="8" s="1"/>
  <c r="L1569" i="8" s="1"/>
  <c r="L1570" i="8" s="1"/>
  <c r="L1571" i="8" s="1"/>
  <c r="L1572" i="8" s="1"/>
  <c r="L1573" i="8" s="1"/>
  <c r="L1574" i="8" s="1"/>
  <c r="L1575" i="8" s="1"/>
  <c r="L1576" i="8" s="1"/>
  <c r="L1577" i="8" s="1"/>
  <c r="L1578" i="8" s="1"/>
  <c r="L1579" i="8" s="1"/>
  <c r="L1580" i="8" s="1"/>
  <c r="L1581" i="8" s="1"/>
  <c r="L1582" i="8" s="1"/>
  <c r="L1583" i="8" s="1"/>
  <c r="L1584" i="8" s="1"/>
  <c r="L1585" i="8" s="1"/>
  <c r="L1586" i="8" s="1"/>
  <c r="L1587" i="8" s="1"/>
  <c r="L1588" i="8" s="1"/>
  <c r="L1589" i="8" s="1"/>
  <c r="L1590" i="8" s="1"/>
  <c r="L1591" i="8" s="1"/>
  <c r="L1592" i="8" s="1"/>
  <c r="L1593" i="8" s="1"/>
  <c r="L1594" i="8" s="1"/>
  <c r="L1595" i="8" s="1"/>
  <c r="L1596" i="8" s="1"/>
  <c r="L1597" i="8" s="1"/>
  <c r="L1598" i="8" s="1"/>
  <c r="L1599" i="8" s="1"/>
  <c r="L1600" i="8" s="1"/>
  <c r="L1601" i="8" s="1"/>
  <c r="L1602" i="8" s="1"/>
  <c r="L1603" i="8" s="1"/>
  <c r="L1604" i="8" s="1"/>
  <c r="L1605" i="8" s="1"/>
  <c r="L1606" i="8" s="1"/>
  <c r="L1607" i="8" s="1"/>
  <c r="L1608" i="8" s="1"/>
  <c r="L1609" i="8" s="1"/>
  <c r="L1610" i="8" s="1"/>
  <c r="L1611" i="8" s="1"/>
  <c r="L1612" i="8" s="1"/>
  <c r="L1613" i="8" s="1"/>
  <c r="L1614" i="8" s="1"/>
  <c r="L1615" i="8" s="1"/>
  <c r="L1616" i="8" s="1"/>
  <c r="L1617" i="8" s="1"/>
  <c r="L1618" i="8" s="1"/>
  <c r="L1619" i="8" s="1"/>
  <c r="L1620" i="8" s="1"/>
  <c r="K304" i="2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K485" i="2" s="1"/>
  <c r="K486" i="2" s="1"/>
  <c r="K487" i="2" s="1"/>
  <c r="K488" i="2" s="1"/>
  <c r="K489" i="2" s="1"/>
  <c r="K490" i="2" s="1"/>
  <c r="K491" i="2" s="1"/>
  <c r="K492" i="2" s="1"/>
  <c r="K493" i="2" s="1"/>
  <c r="K494" i="2" s="1"/>
  <c r="K495" i="2" s="1"/>
  <c r="K496" i="2" s="1"/>
  <c r="K497" i="2" s="1"/>
  <c r="K498" i="2" s="1"/>
  <c r="K499" i="2" s="1"/>
  <c r="K500" i="2" s="1"/>
  <c r="K501" i="2" s="1"/>
  <c r="K502" i="2" s="1"/>
  <c r="K503" i="2" s="1"/>
  <c r="K504" i="2" s="1"/>
  <c r="K505" i="2" s="1"/>
  <c r="K506" i="2" s="1"/>
  <c r="K507" i="2" s="1"/>
  <c r="K508" i="2" s="1"/>
  <c r="K509" i="2" s="1"/>
  <c r="K510" i="2" s="1"/>
  <c r="K511" i="2" s="1"/>
  <c r="K512" i="2" s="1"/>
  <c r="K513" i="2" s="1"/>
  <c r="K514" i="2" s="1"/>
  <c r="K515" i="2" s="1"/>
  <c r="K516" i="2" s="1"/>
  <c r="K517" i="2" s="1"/>
  <c r="K518" i="2" s="1"/>
  <c r="K519" i="2" s="1"/>
  <c r="K520" i="2" s="1"/>
  <c r="K521" i="2" s="1"/>
  <c r="K522" i="2" s="1"/>
  <c r="K523" i="2" s="1"/>
  <c r="K524" i="2" s="1"/>
  <c r="K525" i="2" s="1"/>
  <c r="K526" i="2" s="1"/>
  <c r="K527" i="2" s="1"/>
  <c r="K528" i="2" s="1"/>
  <c r="K529" i="2" s="1"/>
  <c r="K530" i="2" s="1"/>
  <c r="K531" i="2" s="1"/>
  <c r="K532" i="2" s="1"/>
  <c r="K533" i="2" s="1"/>
  <c r="K534" i="2" s="1"/>
  <c r="K535" i="2" s="1"/>
  <c r="K536" i="2" s="1"/>
  <c r="K537" i="2" s="1"/>
  <c r="K538" i="2" s="1"/>
  <c r="K539" i="2" s="1"/>
  <c r="K540" i="2" s="1"/>
  <c r="K541" i="2" s="1"/>
  <c r="K542" i="2" s="1"/>
  <c r="K543" i="2" s="1"/>
  <c r="K544" i="2" s="1"/>
  <c r="K545" i="2" s="1"/>
  <c r="K546" i="2" s="1"/>
  <c r="K547" i="2" s="1"/>
  <c r="K548" i="2" s="1"/>
  <c r="K549" i="2" s="1"/>
  <c r="K550" i="2" s="1"/>
  <c r="K551" i="2" s="1"/>
  <c r="K552" i="2" s="1"/>
  <c r="K553" i="2" s="1"/>
  <c r="K554" i="2" s="1"/>
  <c r="K555" i="2" s="1"/>
  <c r="K556" i="2" s="1"/>
  <c r="K557" i="2" s="1"/>
  <c r="K558" i="2" s="1"/>
  <c r="K559" i="2" s="1"/>
  <c r="K560" i="2" s="1"/>
  <c r="K561" i="2" s="1"/>
  <c r="K562" i="2" s="1"/>
  <c r="K563" i="2" s="1"/>
  <c r="K564" i="2" s="1"/>
  <c r="K565" i="2" s="1"/>
  <c r="K566" i="2" s="1"/>
  <c r="K567" i="2" s="1"/>
  <c r="K568" i="2" s="1"/>
  <c r="K569" i="2" s="1"/>
  <c r="K570" i="2" s="1"/>
  <c r="K571" i="2" s="1"/>
  <c r="K572" i="2" s="1"/>
  <c r="K573" i="2" s="1"/>
  <c r="K574" i="2" s="1"/>
  <c r="K575" i="2" s="1"/>
  <c r="K576" i="2" s="1"/>
  <c r="K577" i="2" s="1"/>
  <c r="K578" i="2" s="1"/>
  <c r="K579" i="2" s="1"/>
  <c r="K580" i="2" s="1"/>
  <c r="K581" i="2" s="1"/>
  <c r="K582" i="2" s="1"/>
  <c r="K583" i="2" s="1"/>
  <c r="K584" i="2" s="1"/>
  <c r="K585" i="2" s="1"/>
  <c r="K586" i="2" s="1"/>
  <c r="K587" i="2" s="1"/>
  <c r="K588" i="2" s="1"/>
  <c r="K589" i="2" s="1"/>
  <c r="K590" i="2" s="1"/>
  <c r="K591" i="2" s="1"/>
  <c r="K592" i="2" s="1"/>
  <c r="K593" i="2" s="1"/>
  <c r="K594" i="2" s="1"/>
  <c r="K595" i="2" s="1"/>
  <c r="K596" i="2" s="1"/>
  <c r="K597" i="2" s="1"/>
  <c r="K598" i="2" s="1"/>
  <c r="K599" i="2" s="1"/>
  <c r="K600" i="2" s="1"/>
  <c r="K601" i="2" s="1"/>
  <c r="K602" i="2" s="1"/>
  <c r="K603" i="2" s="1"/>
  <c r="K604" i="2" s="1"/>
  <c r="K605" i="2" s="1"/>
  <c r="K606" i="2" s="1"/>
  <c r="K607" i="2" s="1"/>
  <c r="K608" i="2" s="1"/>
  <c r="K609" i="2" s="1"/>
  <c r="K610" i="2" s="1"/>
  <c r="K611" i="2" s="1"/>
  <c r="K612" i="2" s="1"/>
  <c r="K613" i="2" s="1"/>
  <c r="K614" i="2" s="1"/>
  <c r="K615" i="2" s="1"/>
  <c r="K616" i="2" s="1"/>
  <c r="K617" i="2" s="1"/>
  <c r="K618" i="2" s="1"/>
  <c r="K619" i="2" s="1"/>
  <c r="K620" i="2" s="1"/>
  <c r="K621" i="2" s="1"/>
  <c r="K622" i="2" s="1"/>
  <c r="K623" i="2" s="1"/>
  <c r="K624" i="2" s="1"/>
  <c r="K625" i="2" s="1"/>
  <c r="K626" i="2" s="1"/>
  <c r="K627" i="2" s="1"/>
  <c r="K628" i="2" s="1"/>
  <c r="K629" i="2" s="1"/>
  <c r="K630" i="2" s="1"/>
  <c r="K631" i="2" s="1"/>
  <c r="K632" i="2" s="1"/>
  <c r="K633" i="2" s="1"/>
  <c r="K634" i="2" s="1"/>
  <c r="K635" i="2" s="1"/>
  <c r="K636" i="2" s="1"/>
  <c r="K637" i="2" s="1"/>
  <c r="K638" i="2" s="1"/>
  <c r="K639" i="2" s="1"/>
  <c r="K640" i="2" s="1"/>
  <c r="K641" i="2" s="1"/>
  <c r="K642" i="2" s="1"/>
  <c r="K643" i="2" s="1"/>
  <c r="K644" i="2" s="1"/>
  <c r="K645" i="2" s="1"/>
  <c r="K646" i="2" s="1"/>
  <c r="K647" i="2" s="1"/>
  <c r="K648" i="2" s="1"/>
  <c r="K649" i="2" s="1"/>
  <c r="K650" i="2" s="1"/>
  <c r="K651" i="2" s="1"/>
  <c r="K652" i="2" s="1"/>
  <c r="K653" i="2" s="1"/>
  <c r="K654" i="2" s="1"/>
  <c r="K655" i="2" s="1"/>
  <c r="K656" i="2" s="1"/>
  <c r="K657" i="2" s="1"/>
  <c r="K658" i="2" s="1"/>
  <c r="K659" i="2" s="1"/>
  <c r="K660" i="2" s="1"/>
  <c r="K661" i="2" s="1"/>
  <c r="K662" i="2" s="1"/>
  <c r="K663" i="2" s="1"/>
  <c r="K664" i="2" s="1"/>
  <c r="K665" i="2" s="1"/>
  <c r="K666" i="2" s="1"/>
  <c r="K667" i="2" s="1"/>
  <c r="K668" i="2" s="1"/>
  <c r="K669" i="2" s="1"/>
  <c r="K670" i="2" s="1"/>
  <c r="K671" i="2" s="1"/>
  <c r="K672" i="2" s="1"/>
  <c r="K673" i="2" s="1"/>
  <c r="K674" i="2" s="1"/>
  <c r="K675" i="2" s="1"/>
  <c r="K676" i="2" s="1"/>
  <c r="K677" i="2" s="1"/>
  <c r="K678" i="2" s="1"/>
  <c r="K679" i="2" s="1"/>
  <c r="K680" i="2" s="1"/>
  <c r="K681" i="2" s="1"/>
  <c r="K682" i="2" s="1"/>
  <c r="K683" i="2" s="1"/>
  <c r="K684" i="2" s="1"/>
  <c r="K685" i="2" s="1"/>
  <c r="K686" i="2" s="1"/>
  <c r="K687" i="2" s="1"/>
  <c r="K688" i="2" s="1"/>
  <c r="K689" i="2" s="1"/>
  <c r="K690" i="2" s="1"/>
  <c r="K691" i="2" s="1"/>
  <c r="K692" i="2" s="1"/>
  <c r="K693" i="2" s="1"/>
  <c r="K694" i="2" s="1"/>
  <c r="K695" i="2" s="1"/>
  <c r="K696" i="2" s="1"/>
  <c r="K697" i="2" s="1"/>
  <c r="K698" i="2" s="1"/>
  <c r="K699" i="2" s="1"/>
  <c r="K700" i="2" s="1"/>
  <c r="K701" i="2" s="1"/>
  <c r="K702" i="2" s="1"/>
  <c r="K703" i="2" s="1"/>
  <c r="K704" i="2" s="1"/>
  <c r="K705" i="2" s="1"/>
  <c r="L112" i="2"/>
  <c r="L23" i="2"/>
  <c r="X36" i="2"/>
  <c r="Y36" i="2"/>
  <c r="AA36" i="2"/>
  <c r="L1621" i="8" l="1"/>
  <c r="L1622" i="8" s="1"/>
  <c r="L1623" i="8" s="1"/>
  <c r="L1624" i="8" s="1"/>
  <c r="L1625" i="8" s="1"/>
  <c r="L1626" i="8" s="1"/>
  <c r="L1627" i="8" s="1"/>
  <c r="L1628" i="8" s="1"/>
  <c r="L1629" i="8" s="1"/>
  <c r="L1630" i="8" s="1"/>
  <c r="L1631" i="8" s="1"/>
  <c r="L1632" i="8" s="1"/>
  <c r="L1633" i="8" s="1"/>
  <c r="L1634" i="8" s="1"/>
  <c r="L1635" i="8" s="1"/>
  <c r="L1636" i="8" s="1"/>
  <c r="L1637" i="8" s="1"/>
  <c r="L1638" i="8" s="1"/>
  <c r="L1639" i="8" s="1"/>
  <c r="L1640" i="8" s="1"/>
  <c r="L1641" i="8" s="1"/>
  <c r="L1642" i="8" s="1"/>
  <c r="L1643" i="8" s="1"/>
  <c r="K706" i="2"/>
  <c r="K707" i="2" s="1"/>
  <c r="K708" i="2" s="1"/>
  <c r="K709" i="2" s="1"/>
  <c r="K710" i="2" s="1"/>
  <c r="K711" i="2" s="1"/>
  <c r="K712" i="2" s="1"/>
  <c r="K713" i="2" s="1"/>
  <c r="K714" i="2" s="1"/>
  <c r="K715" i="2" s="1"/>
  <c r="K716" i="2" s="1"/>
  <c r="K717" i="2" s="1"/>
  <c r="K718" i="2" s="1"/>
  <c r="K719" i="2" s="1"/>
  <c r="K720" i="2" s="1"/>
  <c r="K721" i="2" s="1"/>
  <c r="K722" i="2" s="1"/>
  <c r="K723" i="2" s="1"/>
  <c r="K724" i="2" s="1"/>
  <c r="K725" i="2" s="1"/>
  <c r="K726" i="2" s="1"/>
  <c r="L617" i="2"/>
  <c r="L621" i="2"/>
  <c r="L625" i="2"/>
  <c r="L629" i="2"/>
  <c r="L633" i="2"/>
  <c r="L637" i="2"/>
  <c r="L641" i="2"/>
  <c r="L645" i="2"/>
  <c r="L649" i="2"/>
  <c r="L653" i="2"/>
  <c r="L657" i="2"/>
  <c r="L661" i="2"/>
  <c r="L665" i="2"/>
  <c r="L669" i="2"/>
  <c r="L673" i="2"/>
  <c r="L677" i="2"/>
  <c r="L681" i="2"/>
  <c r="L685" i="2"/>
  <c r="L689" i="2"/>
  <c r="L693" i="2"/>
  <c r="L697" i="2"/>
  <c r="L701" i="2"/>
  <c r="L705" i="2"/>
  <c r="L618" i="2"/>
  <c r="L622" i="2"/>
  <c r="L626" i="2"/>
  <c r="L630" i="2"/>
  <c r="L634" i="2"/>
  <c r="L638" i="2"/>
  <c r="L642" i="2"/>
  <c r="L646" i="2"/>
  <c r="L650" i="2"/>
  <c r="L654" i="2"/>
  <c r="L658" i="2"/>
  <c r="L662" i="2"/>
  <c r="L666" i="2"/>
  <c r="L670" i="2"/>
  <c r="L674" i="2"/>
  <c r="L678" i="2"/>
  <c r="L682" i="2"/>
  <c r="L686" i="2"/>
  <c r="L690" i="2"/>
  <c r="L694" i="2"/>
  <c r="L698" i="2"/>
  <c r="L702" i="2"/>
  <c r="L619" i="2"/>
  <c r="L623" i="2"/>
  <c r="L627" i="2"/>
  <c r="L631" i="2"/>
  <c r="L635" i="2"/>
  <c r="L639" i="2"/>
  <c r="L643" i="2"/>
  <c r="L647" i="2"/>
  <c r="L651" i="2"/>
  <c r="L655" i="2"/>
  <c r="L659" i="2"/>
  <c r="L663" i="2"/>
  <c r="L667" i="2"/>
  <c r="L671" i="2"/>
  <c r="L675" i="2"/>
  <c r="L679" i="2"/>
  <c r="L683" i="2"/>
  <c r="L687" i="2"/>
  <c r="L691" i="2"/>
  <c r="L695" i="2"/>
  <c r="L699" i="2"/>
  <c r="L703" i="2"/>
  <c r="L616" i="2"/>
  <c r="L620" i="2"/>
  <c r="L624" i="2"/>
  <c r="L628" i="2"/>
  <c r="L632" i="2"/>
  <c r="L636" i="2"/>
  <c r="L640" i="2"/>
  <c r="L644" i="2"/>
  <c r="L648" i="2"/>
  <c r="L652" i="2"/>
  <c r="L656" i="2"/>
  <c r="L660" i="2"/>
  <c r="L664" i="2"/>
  <c r="L668" i="2"/>
  <c r="L672" i="2"/>
  <c r="L676" i="2"/>
  <c r="L680" i="2"/>
  <c r="L684" i="2"/>
  <c r="L688" i="2"/>
  <c r="L692" i="2"/>
  <c r="L696" i="2"/>
  <c r="L700" i="2"/>
  <c r="L704" i="2"/>
  <c r="L503" i="2"/>
  <c r="L507" i="2"/>
  <c r="L511" i="2"/>
  <c r="L515" i="2"/>
  <c r="L519" i="2"/>
  <c r="L523" i="2"/>
  <c r="L527" i="2"/>
  <c r="L531" i="2"/>
  <c r="L535" i="2"/>
  <c r="L539" i="2"/>
  <c r="L543" i="2"/>
  <c r="L547" i="2"/>
  <c r="L551" i="2"/>
  <c r="L555" i="2"/>
  <c r="L559" i="2"/>
  <c r="L563" i="2"/>
  <c r="L567" i="2"/>
  <c r="L571" i="2"/>
  <c r="L575" i="2"/>
  <c r="L579" i="2"/>
  <c r="L583" i="2"/>
  <c r="L587" i="2"/>
  <c r="L591" i="2"/>
  <c r="L595" i="2"/>
  <c r="L599" i="2"/>
  <c r="L603" i="2"/>
  <c r="L607" i="2"/>
  <c r="L611" i="2"/>
  <c r="L615" i="2"/>
  <c r="L504" i="2"/>
  <c r="L508" i="2"/>
  <c r="L512" i="2"/>
  <c r="L516" i="2"/>
  <c r="L520" i="2"/>
  <c r="L524" i="2"/>
  <c r="L528" i="2"/>
  <c r="L532" i="2"/>
  <c r="L536" i="2"/>
  <c r="L540" i="2"/>
  <c r="L544" i="2"/>
  <c r="L548" i="2"/>
  <c r="L552" i="2"/>
  <c r="L556" i="2"/>
  <c r="L560" i="2"/>
  <c r="L564" i="2"/>
  <c r="L568" i="2"/>
  <c r="L572" i="2"/>
  <c r="L576" i="2"/>
  <c r="L580" i="2"/>
  <c r="L584" i="2"/>
  <c r="L588" i="2"/>
  <c r="L592" i="2"/>
  <c r="L596" i="2"/>
  <c r="L600" i="2"/>
  <c r="L604" i="2"/>
  <c r="L608" i="2"/>
  <c r="L612" i="2"/>
  <c r="L505" i="2"/>
  <c r="L509" i="2"/>
  <c r="L513" i="2"/>
  <c r="L517" i="2"/>
  <c r="L521" i="2"/>
  <c r="L525" i="2"/>
  <c r="L529" i="2"/>
  <c r="L533" i="2"/>
  <c r="L537" i="2"/>
  <c r="L541" i="2"/>
  <c r="L545" i="2"/>
  <c r="L549" i="2"/>
  <c r="L553" i="2"/>
  <c r="L557" i="2"/>
  <c r="L561" i="2"/>
  <c r="L565" i="2"/>
  <c r="L569" i="2"/>
  <c r="L573" i="2"/>
  <c r="L577" i="2"/>
  <c r="L581" i="2"/>
  <c r="L585" i="2"/>
  <c r="L589" i="2"/>
  <c r="L593" i="2"/>
  <c r="L597" i="2"/>
  <c r="L601" i="2"/>
  <c r="L605" i="2"/>
  <c r="L609" i="2"/>
  <c r="L613" i="2"/>
  <c r="L506" i="2"/>
  <c r="L510" i="2"/>
  <c r="L514" i="2"/>
  <c r="L518" i="2"/>
  <c r="L522" i="2"/>
  <c r="L526" i="2"/>
  <c r="L530" i="2"/>
  <c r="L534" i="2"/>
  <c r="L538" i="2"/>
  <c r="L542" i="2"/>
  <c r="L546" i="2"/>
  <c r="L550" i="2"/>
  <c r="L554" i="2"/>
  <c r="L558" i="2"/>
  <c r="L562" i="2"/>
  <c r="L566" i="2"/>
  <c r="L570" i="2"/>
  <c r="L574" i="2"/>
  <c r="L578" i="2"/>
  <c r="L582" i="2"/>
  <c r="L586" i="2"/>
  <c r="L590" i="2"/>
  <c r="L594" i="2"/>
  <c r="L598" i="2"/>
  <c r="L602" i="2"/>
  <c r="L606" i="2"/>
  <c r="L610" i="2"/>
  <c r="L614" i="2"/>
  <c r="L127" i="2"/>
  <c r="L124" i="2"/>
  <c r="L140" i="2"/>
  <c r="L125" i="2"/>
  <c r="L141" i="2"/>
  <c r="L157" i="2"/>
  <c r="L173" i="2"/>
  <c r="L189" i="2"/>
  <c r="L143" i="2"/>
  <c r="L164" i="2"/>
  <c r="L186" i="2"/>
  <c r="L204" i="2"/>
  <c r="L220" i="2"/>
  <c r="L236" i="2"/>
  <c r="L138" i="2"/>
  <c r="L160" i="2"/>
  <c r="L182" i="2"/>
  <c r="L201" i="2"/>
  <c r="L217" i="2"/>
  <c r="L233" i="2"/>
  <c r="L130" i="2"/>
  <c r="L156" i="2"/>
  <c r="L178" i="2"/>
  <c r="L198" i="2"/>
  <c r="L214" i="2"/>
  <c r="L230" i="2"/>
  <c r="L118" i="2"/>
  <c r="L152" i="2"/>
  <c r="L174" i="2"/>
  <c r="L195" i="2"/>
  <c r="L211" i="2"/>
  <c r="L227" i="2"/>
  <c r="L243" i="2"/>
  <c r="L120" i="2"/>
  <c r="L121" i="2"/>
  <c r="L169" i="2"/>
  <c r="L135" i="2"/>
  <c r="L200" i="2"/>
  <c r="L126" i="2"/>
  <c r="L197" i="2"/>
  <c r="L114" i="2"/>
  <c r="L226" i="2"/>
  <c r="L168" i="2"/>
  <c r="L239" i="2"/>
  <c r="L115" i="2"/>
  <c r="L131" i="2"/>
  <c r="L128" i="2"/>
  <c r="L113" i="2"/>
  <c r="L129" i="2"/>
  <c r="L145" i="2"/>
  <c r="L161" i="2"/>
  <c r="L177" i="2"/>
  <c r="L193" i="2"/>
  <c r="L148" i="2"/>
  <c r="L170" i="2"/>
  <c r="L191" i="2"/>
  <c r="L208" i="2"/>
  <c r="L224" i="2"/>
  <c r="L240" i="2"/>
  <c r="L144" i="2"/>
  <c r="L166" i="2"/>
  <c r="L187" i="2"/>
  <c r="L205" i="2"/>
  <c r="L221" i="2"/>
  <c r="L237" i="2"/>
  <c r="L139" i="2"/>
  <c r="L162" i="2"/>
  <c r="L183" i="2"/>
  <c r="L202" i="2"/>
  <c r="L218" i="2"/>
  <c r="L234" i="2"/>
  <c r="L134" i="2"/>
  <c r="L158" i="2"/>
  <c r="L179" i="2"/>
  <c r="L199" i="2"/>
  <c r="L215" i="2"/>
  <c r="L231" i="2"/>
  <c r="L153" i="2"/>
  <c r="L180" i="2"/>
  <c r="L232" i="2"/>
  <c r="L155" i="2"/>
  <c r="L229" i="2"/>
  <c r="L172" i="2"/>
  <c r="L194" i="2"/>
  <c r="L147" i="2"/>
  <c r="L190" i="2"/>
  <c r="L223" i="2"/>
  <c r="L119" i="2"/>
  <c r="L116" i="2"/>
  <c r="L132" i="2"/>
  <c r="L117" i="2"/>
  <c r="L133" i="2"/>
  <c r="L149" i="2"/>
  <c r="L165" i="2"/>
  <c r="L181" i="2"/>
  <c r="L122" i="2"/>
  <c r="L154" i="2"/>
  <c r="L175" i="2"/>
  <c r="L196" i="2"/>
  <c r="L212" i="2"/>
  <c r="L228" i="2"/>
  <c r="L244" i="2"/>
  <c r="L150" i="2"/>
  <c r="L171" i="2"/>
  <c r="L192" i="2"/>
  <c r="L209" i="2"/>
  <c r="L225" i="2"/>
  <c r="L241" i="2"/>
  <c r="L146" i="2"/>
  <c r="L167" i="2"/>
  <c r="L188" i="2"/>
  <c r="L206" i="2"/>
  <c r="L222" i="2"/>
  <c r="L238" i="2"/>
  <c r="L142" i="2"/>
  <c r="L163" i="2"/>
  <c r="L184" i="2"/>
  <c r="L203" i="2"/>
  <c r="L219" i="2"/>
  <c r="L235" i="2"/>
  <c r="L123" i="2"/>
  <c r="L136" i="2"/>
  <c r="L137" i="2"/>
  <c r="L185" i="2"/>
  <c r="L159" i="2"/>
  <c r="L216" i="2"/>
  <c r="L176" i="2"/>
  <c r="L213" i="2"/>
  <c r="L151" i="2"/>
  <c r="L210" i="2"/>
  <c r="L242" i="2"/>
  <c r="L207" i="2"/>
  <c r="L3" i="2"/>
  <c r="L8" i="2"/>
  <c r="L10" i="2"/>
  <c r="L12" i="2"/>
  <c r="L16" i="2"/>
  <c r="L20" i="2"/>
  <c r="L27" i="2"/>
  <c r="L29" i="2"/>
  <c r="L35" i="2"/>
  <c r="L40" i="2"/>
  <c r="L43" i="2"/>
  <c r="L49" i="2"/>
  <c r="L53" i="2"/>
  <c r="L57" i="2"/>
  <c r="L61" i="2"/>
  <c r="L65" i="2"/>
  <c r="L69" i="2"/>
  <c r="L73" i="2"/>
  <c r="L77" i="2"/>
  <c r="L81" i="2"/>
  <c r="L85" i="2"/>
  <c r="L89" i="2"/>
  <c r="L93" i="2"/>
  <c r="L97" i="2"/>
  <c r="L101" i="2"/>
  <c r="L105" i="2"/>
  <c r="L109" i="2"/>
  <c r="L4" i="2"/>
  <c r="L5" i="2"/>
  <c r="L9" i="2"/>
  <c r="L11" i="2"/>
  <c r="L13" i="2"/>
  <c r="L17" i="2"/>
  <c r="L21" i="2"/>
  <c r="L28" i="2"/>
  <c r="L30" i="2"/>
  <c r="L36" i="2"/>
  <c r="L41" i="2"/>
  <c r="L44" i="2"/>
  <c r="L50" i="2"/>
  <c r="L54" i="2"/>
  <c r="L58" i="2"/>
  <c r="L62" i="2"/>
  <c r="L66" i="2"/>
  <c r="L70" i="2"/>
  <c r="L74" i="2"/>
  <c r="L78" i="2"/>
  <c r="L82" i="2"/>
  <c r="L86" i="2"/>
  <c r="L90" i="2"/>
  <c r="L94" i="2"/>
  <c r="L98" i="2"/>
  <c r="L102" i="2"/>
  <c r="L106" i="2"/>
  <c r="L110" i="2"/>
  <c r="L6" i="2"/>
  <c r="L14" i="2"/>
  <c r="L18" i="2"/>
  <c r="L22" i="2"/>
  <c r="L25" i="2"/>
  <c r="L31" i="2"/>
  <c r="L33" i="2"/>
  <c r="L37" i="2"/>
  <c r="L38" i="2"/>
  <c r="L42" i="2"/>
  <c r="L45" i="2"/>
  <c r="L47" i="2"/>
  <c r="L51" i="2"/>
  <c r="L55" i="2"/>
  <c r="L59" i="2"/>
  <c r="L63" i="2"/>
  <c r="L67" i="2"/>
  <c r="L71" i="2"/>
  <c r="L75" i="2"/>
  <c r="L79" i="2"/>
  <c r="L83" i="2"/>
  <c r="L87" i="2"/>
  <c r="L91" i="2"/>
  <c r="L95" i="2"/>
  <c r="L99" i="2"/>
  <c r="L103" i="2"/>
  <c r="L107" i="2"/>
  <c r="L111" i="2"/>
  <c r="L7" i="2"/>
  <c r="L15" i="2"/>
  <c r="L19" i="2"/>
  <c r="L24" i="2"/>
  <c r="L26" i="2"/>
  <c r="L32" i="2"/>
  <c r="L34" i="2"/>
  <c r="L39" i="2"/>
  <c r="L46" i="2"/>
  <c r="L48" i="2"/>
  <c r="L52" i="2"/>
  <c r="L56" i="2"/>
  <c r="L60" i="2"/>
  <c r="L64" i="2"/>
  <c r="L68" i="2"/>
  <c r="L72" i="2"/>
  <c r="L76" i="2"/>
  <c r="L80" i="2"/>
  <c r="L84" i="2"/>
  <c r="L88" i="2"/>
  <c r="L92" i="2"/>
  <c r="L96" i="2"/>
  <c r="L100" i="2"/>
  <c r="L104" i="2"/>
  <c r="L108" i="2"/>
  <c r="L1644" i="8" l="1"/>
  <c r="L1646" i="8" s="1"/>
  <c r="L1647" i="8" s="1"/>
  <c r="L1648" i="8" s="1"/>
  <c r="L1645" i="8"/>
  <c r="K727" i="2"/>
  <c r="L254" i="2"/>
  <c r="L270" i="2"/>
  <c r="L286" i="2"/>
  <c r="L302" i="2"/>
  <c r="L318" i="2"/>
  <c r="L334" i="2"/>
  <c r="L350" i="2"/>
  <c r="L366" i="2"/>
  <c r="L382" i="2"/>
  <c r="L259" i="2"/>
  <c r="L275" i="2"/>
  <c r="L291" i="2"/>
  <c r="L307" i="2"/>
  <c r="L323" i="2"/>
  <c r="L339" i="2"/>
  <c r="L355" i="2"/>
  <c r="L371" i="2"/>
  <c r="L248" i="2"/>
  <c r="L264" i="2"/>
  <c r="L280" i="2"/>
  <c r="L296" i="2"/>
  <c r="L312" i="2"/>
  <c r="L328" i="2"/>
  <c r="L344" i="2"/>
  <c r="L360" i="2"/>
  <c r="L376" i="2"/>
  <c r="L253" i="2"/>
  <c r="L269" i="2"/>
  <c r="L285" i="2"/>
  <c r="L301" i="2"/>
  <c r="L329" i="2"/>
  <c r="L317" i="2"/>
  <c r="L381" i="2"/>
  <c r="L369" i="2"/>
  <c r="L373" i="2"/>
  <c r="L266" i="2"/>
  <c r="L330" i="2"/>
  <c r="L362" i="2"/>
  <c r="L271" i="2"/>
  <c r="L335" i="2"/>
  <c r="L367" i="2"/>
  <c r="L276" i="2"/>
  <c r="L324" i="2"/>
  <c r="L356" i="2"/>
  <c r="L265" i="2"/>
  <c r="L297" i="2"/>
  <c r="L365" i="2"/>
  <c r="L357" i="2"/>
  <c r="L258" i="2"/>
  <c r="L274" i="2"/>
  <c r="L290" i="2"/>
  <c r="L306" i="2"/>
  <c r="L322" i="2"/>
  <c r="L338" i="2"/>
  <c r="L354" i="2"/>
  <c r="L370" i="2"/>
  <c r="L247" i="2"/>
  <c r="L263" i="2"/>
  <c r="L279" i="2"/>
  <c r="L295" i="2"/>
  <c r="L311" i="2"/>
  <c r="L327" i="2"/>
  <c r="L343" i="2"/>
  <c r="L359" i="2"/>
  <c r="L375" i="2"/>
  <c r="L252" i="2"/>
  <c r="L268" i="2"/>
  <c r="L284" i="2"/>
  <c r="L300" i="2"/>
  <c r="L316" i="2"/>
  <c r="L332" i="2"/>
  <c r="L348" i="2"/>
  <c r="L364" i="2"/>
  <c r="L380" i="2"/>
  <c r="L257" i="2"/>
  <c r="L273" i="2"/>
  <c r="L289" i="2"/>
  <c r="L305" i="2"/>
  <c r="L345" i="2"/>
  <c r="L333" i="2"/>
  <c r="L321" i="2"/>
  <c r="L325" i="2"/>
  <c r="L341" i="2"/>
  <c r="L250" i="2"/>
  <c r="L314" i="2"/>
  <c r="L378" i="2"/>
  <c r="L287" i="2"/>
  <c r="L319" i="2"/>
  <c r="L351" i="2"/>
  <c r="L260" i="2"/>
  <c r="L308" i="2"/>
  <c r="L340" i="2"/>
  <c r="L249" i="2"/>
  <c r="L313" i="2"/>
  <c r="L353" i="2"/>
  <c r="L246" i="2"/>
  <c r="L262" i="2"/>
  <c r="L278" i="2"/>
  <c r="L294" i="2"/>
  <c r="L310" i="2"/>
  <c r="L326" i="2"/>
  <c r="L342" i="2"/>
  <c r="L358" i="2"/>
  <c r="L374" i="2"/>
  <c r="L251" i="2"/>
  <c r="L267" i="2"/>
  <c r="L283" i="2"/>
  <c r="L299" i="2"/>
  <c r="L315" i="2"/>
  <c r="L331" i="2"/>
  <c r="L347" i="2"/>
  <c r="L363" i="2"/>
  <c r="L379" i="2"/>
  <c r="L256" i="2"/>
  <c r="L272" i="2"/>
  <c r="L288" i="2"/>
  <c r="L304" i="2"/>
  <c r="L320" i="2"/>
  <c r="L336" i="2"/>
  <c r="L352" i="2"/>
  <c r="L368" i="2"/>
  <c r="L245" i="2"/>
  <c r="L261" i="2"/>
  <c r="L277" i="2"/>
  <c r="L293" i="2"/>
  <c r="L309" i="2"/>
  <c r="L361" i="2"/>
  <c r="L349" i="2"/>
  <c r="L337" i="2"/>
  <c r="L282" i="2"/>
  <c r="L298" i="2"/>
  <c r="L346" i="2"/>
  <c r="L255" i="2"/>
  <c r="L303" i="2"/>
  <c r="L383" i="2"/>
  <c r="L292" i="2"/>
  <c r="L372" i="2"/>
  <c r="L281" i="2"/>
  <c r="L377" i="2"/>
  <c r="L1649" i="8" l="1"/>
  <c r="L1650" i="8" s="1"/>
  <c r="L1651" i="8" s="1"/>
  <c r="L1652" i="8" s="1"/>
  <c r="L1653" i="8" s="1"/>
  <c r="L1654" i="8" s="1"/>
  <c r="L1655" i="8" s="1"/>
  <c r="L1656" i="8" s="1"/>
  <c r="L1657" i="8" s="1"/>
  <c r="L1658" i="8" s="1"/>
  <c r="L1659" i="8" s="1"/>
  <c r="L1660" i="8" s="1"/>
  <c r="L1661" i="8" s="1"/>
  <c r="L1662" i="8" s="1"/>
  <c r="L1663" i="8" s="1"/>
  <c r="L1664" i="8" s="1"/>
  <c r="L1665" i="8" s="1"/>
  <c r="L1666" i="8" s="1"/>
  <c r="L1667" i="8" s="1"/>
  <c r="L1668" i="8" s="1"/>
  <c r="L1669" i="8" s="1"/>
  <c r="L1670" i="8" s="1"/>
  <c r="L1671" i="8" s="1"/>
  <c r="L1672" i="8" s="1"/>
  <c r="L1673" i="8" s="1"/>
  <c r="L1674" i="8" s="1"/>
  <c r="L1675" i="8" s="1"/>
  <c r="L1676" i="8" s="1"/>
  <c r="L1677" i="8" s="1"/>
  <c r="L1678" i="8" s="1"/>
  <c r="L1679" i="8" s="1"/>
  <c r="L1680" i="8" s="1"/>
  <c r="L1681" i="8" s="1"/>
  <c r="L1682" i="8" s="1"/>
  <c r="L1683" i="8" s="1"/>
  <c r="L1684" i="8" s="1"/>
  <c r="L1685" i="8" s="1"/>
  <c r="L1686" i="8" s="1"/>
  <c r="L1687" i="8" s="1"/>
  <c r="L1688" i="8" s="1"/>
  <c r="L1689" i="8" s="1"/>
  <c r="L1690" i="8" s="1"/>
  <c r="L1691" i="8" s="1"/>
  <c r="L1692" i="8" s="1"/>
  <c r="L1693" i="8" s="1"/>
  <c r="L1694" i="8" s="1"/>
  <c r="L1695" i="8" s="1"/>
  <c r="L1696" i="8" s="1"/>
  <c r="L1697" i="8" s="1"/>
  <c r="L1698" i="8" s="1"/>
  <c r="L1699" i="8" s="1"/>
  <c r="L1700" i="8" s="1"/>
  <c r="L1701" i="8" s="1"/>
  <c r="L1702" i="8" s="1"/>
  <c r="L1703" i="8" s="1"/>
  <c r="L1704" i="8" s="1"/>
  <c r="L1705" i="8" s="1"/>
  <c r="L1706" i="8" s="1"/>
  <c r="L1707" i="8" s="1"/>
  <c r="L1708" i="8" s="1"/>
  <c r="L1709" i="8" s="1"/>
  <c r="L1710" i="8" s="1"/>
  <c r="L1711" i="8" s="1"/>
  <c r="L1712" i="8" s="1"/>
  <c r="L1713" i="8" s="1"/>
  <c r="L1714" i="8" s="1"/>
  <c r="L1715" i="8" s="1"/>
  <c r="L1716" i="8" s="1"/>
  <c r="L1717" i="8" s="1"/>
  <c r="L1718" i="8" s="1"/>
  <c r="L1719" i="8" s="1"/>
  <c r="L1720" i="8" s="1"/>
  <c r="L1721" i="8" s="1"/>
  <c r="L1722" i="8" s="1"/>
  <c r="L1723" i="8" s="1"/>
  <c r="L1724" i="8" s="1"/>
  <c r="L1725" i="8" s="1"/>
  <c r="L1726" i="8" s="1"/>
  <c r="L1727" i="8" s="1"/>
  <c r="L1728" i="8" s="1"/>
  <c r="L1729" i="8" s="1"/>
  <c r="L1730" i="8" s="1"/>
  <c r="L1731" i="8" s="1"/>
  <c r="L1732" i="8" s="1"/>
  <c r="L1733" i="8" s="1"/>
  <c r="L1734" i="8" s="1"/>
  <c r="L1735" i="8" s="1"/>
  <c r="L1736" i="8" s="1"/>
  <c r="L1737" i="8" s="1"/>
  <c r="L1738" i="8" s="1"/>
  <c r="L1739" i="8" s="1"/>
  <c r="L1740" i="8" s="1"/>
  <c r="L1741" i="8" s="1"/>
  <c r="L1742" i="8" s="1"/>
  <c r="L1743" i="8" s="1"/>
  <c r="L1744" i="8" s="1"/>
  <c r="L1745" i="8" s="1"/>
  <c r="L1746" i="8" s="1"/>
  <c r="L1747" i="8" s="1"/>
  <c r="L1748" i="8" s="1"/>
  <c r="L1749" i="8" s="1"/>
  <c r="L1750" i="8" s="1"/>
  <c r="L1751" i="8" s="1"/>
  <c r="L1752" i="8" s="1"/>
  <c r="L1753" i="8" s="1"/>
  <c r="L1754" i="8" s="1"/>
  <c r="L1755" i="8" s="1"/>
  <c r="L1756" i="8" s="1"/>
  <c r="L1757" i="8" s="1"/>
  <c r="L1758" i="8" s="1"/>
  <c r="L1759" i="8" s="1"/>
  <c r="L1760" i="8" s="1"/>
  <c r="L1761" i="8" s="1"/>
  <c r="L1762" i="8" s="1"/>
  <c r="L1763" i="8" s="1"/>
  <c r="L1764" i="8" s="1"/>
  <c r="L1765" i="8" s="1"/>
  <c r="L1766" i="8" s="1"/>
  <c r="L1767" i="8" s="1"/>
  <c r="L1768" i="8" s="1"/>
  <c r="L1769" i="8" s="1"/>
  <c r="L1770" i="8" s="1"/>
  <c r="L1771" i="8" s="1"/>
  <c r="L1772" i="8" s="1"/>
  <c r="L1773" i="8" s="1"/>
  <c r="L1774" i="8" s="1"/>
  <c r="L1775" i="8" s="1"/>
  <c r="L1776" i="8" s="1"/>
  <c r="L1777" i="8" s="1"/>
  <c r="L1778" i="8" s="1"/>
  <c r="L1779" i="8" s="1"/>
  <c r="L1780" i="8" s="1"/>
  <c r="L1781" i="8" s="1"/>
  <c r="L1782" i="8" s="1"/>
  <c r="L1783" i="8" s="1"/>
  <c r="L1784" i="8" s="1"/>
  <c r="L1785" i="8" s="1"/>
  <c r="L1786" i="8" s="1"/>
  <c r="L1787" i="8" s="1"/>
  <c r="L1788" i="8" s="1"/>
  <c r="L1789" i="8" s="1"/>
  <c r="L1790" i="8" s="1"/>
  <c r="L1791" i="8" s="1"/>
  <c r="L1792" i="8" s="1"/>
  <c r="L1793" i="8" s="1"/>
  <c r="L1794" i="8" s="1"/>
  <c r="L1795" i="8" s="1"/>
  <c r="L1796" i="8" s="1"/>
  <c r="L1797" i="8" s="1"/>
  <c r="L1798" i="8" s="1"/>
  <c r="L1799" i="8" s="1"/>
  <c r="L1800" i="8" s="1"/>
  <c r="L1801" i="8" s="1"/>
  <c r="L1802" i="8" s="1"/>
  <c r="L1803" i="8" s="1"/>
  <c r="L1804" i="8" s="1"/>
  <c r="L1805" i="8" s="1"/>
  <c r="L1806" i="8" s="1"/>
  <c r="L1807" i="8" s="1"/>
  <c r="L1808" i="8" s="1"/>
  <c r="L1809" i="8" s="1"/>
  <c r="L1810" i="8" s="1"/>
  <c r="L1811" i="8" s="1"/>
  <c r="L1812" i="8" s="1"/>
  <c r="L1813" i="8" s="1"/>
  <c r="L1814" i="8" s="1"/>
  <c r="L1815" i="8" s="1"/>
  <c r="L1816" i="8" s="1"/>
  <c r="L1817" i="8" s="1"/>
  <c r="L1818" i="8" s="1"/>
  <c r="L1819" i="8" s="1"/>
  <c r="L1820" i="8" s="1"/>
  <c r="L1821" i="8" s="1"/>
  <c r="L1822" i="8" s="1"/>
  <c r="L1823" i="8" s="1"/>
  <c r="L1824" i="8" s="1"/>
  <c r="L1825" i="8" s="1"/>
  <c r="L1826" i="8" s="1"/>
  <c r="L1827" i="8" s="1"/>
  <c r="L1828" i="8" s="1"/>
  <c r="L1829" i="8" s="1"/>
  <c r="L1830" i="8" s="1"/>
  <c r="L1831" i="8" s="1"/>
  <c r="L1832" i="8" s="1"/>
  <c r="L1833" i="8" s="1"/>
  <c r="L1834" i="8" s="1"/>
  <c r="L1835" i="8" s="1"/>
  <c r="L1836" i="8" s="1"/>
  <c r="L1837" i="8" s="1"/>
  <c r="L1838" i="8" s="1"/>
  <c r="L1839" i="8" s="1"/>
  <c r="L1840" i="8" s="1"/>
  <c r="L1841" i="8" s="1"/>
  <c r="L1842" i="8" s="1"/>
  <c r="L1843" i="8" s="1"/>
  <c r="L1844" i="8" s="1"/>
  <c r="L1845" i="8" s="1"/>
  <c r="L1846" i="8" s="1"/>
  <c r="L1847" i="8" s="1"/>
  <c r="L1848" i="8" s="1"/>
  <c r="L1849" i="8" s="1"/>
  <c r="L1850" i="8" s="1"/>
  <c r="L1851" i="8" s="1"/>
  <c r="L1852" i="8" s="1"/>
  <c r="L1853" i="8" s="1"/>
  <c r="L1854" i="8" s="1"/>
  <c r="L1855" i="8" s="1"/>
  <c r="L1856" i="8" s="1"/>
  <c r="L1857" i="8" s="1"/>
  <c r="L1858" i="8" s="1"/>
  <c r="L1859" i="8" s="1"/>
  <c r="L1860" i="8" s="1"/>
  <c r="L1861" i="8" s="1"/>
  <c r="L1862" i="8" s="1"/>
  <c r="L1863" i="8" s="1"/>
  <c r="L1864" i="8" s="1"/>
  <c r="L1865" i="8" s="1"/>
  <c r="L1866" i="8" s="1"/>
  <c r="L1867" i="8" s="1"/>
  <c r="L1868" i="8" s="1"/>
  <c r="L1869" i="8" s="1"/>
  <c r="L1870" i="8" s="1"/>
  <c r="L1871" i="8" s="1"/>
  <c r="L1872" i="8" s="1"/>
  <c r="L1873" i="8" s="1"/>
  <c r="L1874" i="8" s="1"/>
  <c r="L1875" i="8" s="1"/>
  <c r="L1876" i="8" s="1"/>
  <c r="L1877" i="8" s="1"/>
  <c r="L1878" i="8" s="1"/>
  <c r="L1879" i="8" s="1"/>
  <c r="L1880" i="8" s="1"/>
  <c r="L1881" i="8" s="1"/>
  <c r="L1882" i="8" s="1"/>
  <c r="L1883" i="8" s="1"/>
  <c r="L1884" i="8" s="1"/>
  <c r="L1885" i="8" s="1"/>
  <c r="L1886" i="8" s="1"/>
  <c r="L1887" i="8" s="1"/>
  <c r="L1888" i="8" s="1"/>
  <c r="L1889" i="8" s="1"/>
  <c r="L1890" i="8" s="1"/>
  <c r="L1891" i="8" s="1"/>
  <c r="L1892" i="8" s="1"/>
  <c r="L1893" i="8" s="1"/>
  <c r="L1894" i="8" s="1"/>
  <c r="L1895" i="8" s="1"/>
  <c r="L1896" i="8" s="1"/>
  <c r="L1897" i="8" s="1"/>
  <c r="L1898" i="8" s="1"/>
  <c r="L1899" i="8" s="1"/>
  <c r="L1900" i="8" s="1"/>
  <c r="L1901" i="8" s="1"/>
  <c r="L1902" i="8" s="1"/>
  <c r="L1903" i="8" s="1"/>
  <c r="L1904" i="8" s="1"/>
  <c r="L1905" i="8" s="1"/>
  <c r="L1906" i="8" s="1"/>
  <c r="L1907" i="8" s="1"/>
  <c r="L1908" i="8" s="1"/>
  <c r="L1909" i="8" s="1"/>
  <c r="L1910" i="8" s="1"/>
  <c r="L1911" i="8" s="1"/>
  <c r="L1912" i="8" s="1"/>
  <c r="L1913" i="8" s="1"/>
  <c r="L1914" i="8" s="1"/>
  <c r="L1915" i="8" s="1"/>
  <c r="L1916" i="8" s="1"/>
  <c r="L1917" i="8" s="1"/>
  <c r="L1918" i="8" s="1"/>
  <c r="L1919" i="8" s="1"/>
  <c r="L1920" i="8" s="1"/>
  <c r="L1921" i="8" s="1"/>
  <c r="L1922" i="8" s="1"/>
  <c r="L1923" i="8" s="1"/>
  <c r="L1924" i="8" s="1"/>
  <c r="L1925" i="8" s="1"/>
  <c r="L1926" i="8" s="1"/>
  <c r="L1927" i="8" s="1"/>
  <c r="L1928" i="8" s="1"/>
  <c r="L1929" i="8" s="1"/>
  <c r="L1930" i="8" s="1"/>
  <c r="L1931" i="8" s="1"/>
  <c r="L1932" i="8" s="1"/>
  <c r="L1933" i="8" s="1"/>
  <c r="L1934" i="8" s="1"/>
  <c r="L1935" i="8" s="1"/>
  <c r="L1936" i="8" s="1"/>
  <c r="L1937" i="8" s="1"/>
  <c r="L1938" i="8" s="1"/>
  <c r="L1939" i="8" s="1"/>
  <c r="L1940" i="8" s="1"/>
  <c r="L1941" i="8" s="1"/>
  <c r="L1942" i="8" s="1"/>
  <c r="L1943" i="8" s="1"/>
  <c r="L1944" i="8" s="1"/>
  <c r="L1945" i="8" s="1"/>
  <c r="L1946" i="8" s="1"/>
  <c r="L1947" i="8" s="1"/>
  <c r="L1948" i="8" s="1"/>
  <c r="L1949" i="8" s="1"/>
  <c r="L1950" i="8" s="1"/>
  <c r="L1951" i="8" s="1"/>
  <c r="L1952" i="8" s="1"/>
  <c r="L1953" i="8" s="1"/>
  <c r="L1954" i="8" s="1"/>
  <c r="L1955" i="8" s="1"/>
  <c r="L1956" i="8" s="1"/>
  <c r="L1957" i="8" s="1"/>
  <c r="L1958" i="8" s="1"/>
  <c r="L1959" i="8" s="1"/>
  <c r="L1960" i="8" s="1"/>
  <c r="L1961" i="8" s="1"/>
  <c r="L1962" i="8" s="1"/>
  <c r="L1963" i="8" s="1"/>
  <c r="L1964" i="8" s="1"/>
  <c r="L1965" i="8" s="1"/>
  <c r="L1966" i="8" s="1"/>
  <c r="L1967" i="8" s="1"/>
  <c r="L1968" i="8" s="1"/>
  <c r="L1969" i="8" s="1"/>
  <c r="L1970" i="8" s="1"/>
  <c r="L1971" i="8" s="1"/>
  <c r="L1972" i="8" s="1"/>
  <c r="L1973" i="8" s="1"/>
  <c r="L1974" i="8" s="1"/>
  <c r="L1975" i="8" s="1"/>
  <c r="L1976" i="8" s="1"/>
  <c r="L1977" i="8" s="1"/>
  <c r="L1978" i="8" s="1"/>
  <c r="L1979" i="8" s="1"/>
  <c r="L1980" i="8" s="1"/>
  <c r="L1981" i="8" s="1"/>
  <c r="L1982" i="8" s="1"/>
  <c r="L1983" i="8" s="1"/>
  <c r="L1984" i="8" s="1"/>
  <c r="L1985" i="8" s="1"/>
  <c r="L1986" i="8" s="1"/>
  <c r="L1987" i="8" s="1"/>
  <c r="L1988" i="8" s="1"/>
  <c r="L1989" i="8" s="1"/>
  <c r="L1990" i="8" s="1"/>
  <c r="L1991" i="8" s="1"/>
  <c r="L1992" i="8" s="1"/>
  <c r="L1993" i="8" s="1"/>
  <c r="L1994" i="8" s="1"/>
  <c r="L1995" i="8" s="1"/>
  <c r="L1996" i="8" s="1"/>
  <c r="L1997" i="8" s="1"/>
  <c r="L1998" i="8" s="1"/>
  <c r="L1999" i="8" s="1"/>
  <c r="L2000" i="8" s="1"/>
  <c r="L2001" i="8" s="1"/>
  <c r="L2002" i="8" s="1"/>
  <c r="L2003" i="8" s="1"/>
  <c r="L2004" i="8" s="1"/>
  <c r="L2005" i="8" s="1"/>
  <c r="L2006" i="8" s="1"/>
  <c r="L2007" i="8" s="1"/>
  <c r="L2008" i="8" s="1"/>
  <c r="L2009" i="8" s="1"/>
  <c r="L2010" i="8" s="1"/>
  <c r="L2011" i="8" s="1"/>
  <c r="L2012" i="8" s="1"/>
  <c r="L2013" i="8" s="1"/>
  <c r="L2014" i="8" s="1"/>
  <c r="L2015" i="8" s="1"/>
  <c r="L2016" i="8" s="1"/>
  <c r="L2017" i="8" s="1"/>
  <c r="L2018" i="8" s="1"/>
  <c r="L2019" i="8" s="1"/>
  <c r="L2020" i="8" s="1"/>
  <c r="L2021" i="8" s="1"/>
  <c r="L2022" i="8" s="1"/>
  <c r="L2023" i="8" s="1"/>
  <c r="L2024" i="8" s="1"/>
  <c r="L2025" i="8" s="1"/>
  <c r="L2026" i="8" s="1"/>
  <c r="L2027" i="8" s="1"/>
  <c r="L2028" i="8" s="1"/>
  <c r="L2029" i="8" s="1"/>
  <c r="L2030" i="8" s="1"/>
  <c r="L2031" i="8" s="1"/>
  <c r="L2032" i="8" s="1"/>
  <c r="L2033" i="8" s="1"/>
  <c r="L2034" i="8" s="1"/>
  <c r="L2035" i="8" s="1"/>
  <c r="L2036" i="8" s="1"/>
  <c r="L2037" i="8" s="1"/>
  <c r="L2038" i="8" s="1"/>
  <c r="L2039" i="8" s="1"/>
  <c r="L2040" i="8" s="1"/>
  <c r="L2041" i="8" s="1"/>
  <c r="L2042" i="8" s="1"/>
  <c r="L2043" i="8" s="1"/>
  <c r="L2044" i="8" s="1"/>
  <c r="L2045" i="8" s="1"/>
  <c r="L2046" i="8" s="1"/>
  <c r="L2047" i="8" s="1"/>
  <c r="L2048" i="8" s="1"/>
  <c r="L2049" i="8" s="1"/>
  <c r="L2050" i="8" s="1"/>
  <c r="L2051" i="8" s="1"/>
  <c r="L2052" i="8" s="1"/>
  <c r="L2053" i="8" s="1"/>
  <c r="L2054" i="8" s="1"/>
  <c r="L2055" i="8" s="1"/>
  <c r="L2056" i="8" s="1"/>
  <c r="L2057" i="8" s="1"/>
  <c r="L2058" i="8" s="1"/>
  <c r="L2059" i="8" s="1"/>
  <c r="L2060" i="8" s="1"/>
  <c r="L2061" i="8" s="1"/>
  <c r="L2062" i="8" s="1"/>
  <c r="L2063" i="8" s="1"/>
  <c r="L2064" i="8" s="1"/>
  <c r="L2065" i="8" s="1"/>
  <c r="L2066" i="8" s="1"/>
  <c r="L2067" i="8" s="1"/>
  <c r="L2068" i="8" s="1"/>
  <c r="L2069" i="8" s="1"/>
  <c r="L2070" i="8" s="1"/>
  <c r="L2071" i="8" s="1"/>
  <c r="L2072" i="8" s="1"/>
  <c r="L2073" i="8" s="1"/>
  <c r="L2074" i="8" s="1"/>
  <c r="L2075" i="8" s="1"/>
  <c r="L2076" i="8" s="1"/>
  <c r="L2077" i="8" s="1"/>
  <c r="L2078" i="8" s="1"/>
  <c r="L2079" i="8" s="1"/>
  <c r="L2080" i="8" s="1"/>
  <c r="L2081" i="8" s="1"/>
  <c r="L2082" i="8" s="1"/>
  <c r="L2083" i="8" s="1"/>
  <c r="L2084" i="8" s="1"/>
  <c r="L2085" i="8" s="1"/>
  <c r="L2086" i="8" s="1"/>
  <c r="L2087" i="8" s="1"/>
  <c r="L2088" i="8" s="1"/>
  <c r="L2089" i="8" s="1"/>
  <c r="L2090" i="8" s="1"/>
  <c r="L2091" i="8" s="1"/>
  <c r="L2092" i="8" s="1"/>
  <c r="L2093" i="8" s="1"/>
  <c r="L2094" i="8" s="1"/>
  <c r="L2095" i="8" s="1"/>
  <c r="L2096" i="8" s="1"/>
  <c r="L2097" i="8" s="1"/>
  <c r="L2098" i="8" s="1"/>
  <c r="L2099" i="8" s="1"/>
  <c r="L2100" i="8" s="1"/>
  <c r="L2101" i="8" s="1"/>
  <c r="L2102" i="8" s="1"/>
  <c r="L2103" i="8" s="1"/>
  <c r="L2104" i="8" s="1"/>
  <c r="L2105" i="8" s="1"/>
  <c r="L2106" i="8" s="1"/>
  <c r="L2107" i="8" s="1"/>
  <c r="L2108" i="8" s="1"/>
  <c r="L2109" i="8" s="1"/>
  <c r="L2110" i="8" s="1"/>
  <c r="L2111" i="8" s="1"/>
  <c r="L2112" i="8" s="1"/>
  <c r="L2113" i="8" s="1"/>
  <c r="L2114" i="8" s="1"/>
  <c r="L2115" i="8" s="1"/>
  <c r="L2116" i="8" s="1"/>
  <c r="L2117" i="8" s="1"/>
  <c r="L2118" i="8" s="1"/>
  <c r="L2119" i="8" s="1"/>
  <c r="L2120" i="8" s="1"/>
  <c r="L2121" i="8" s="1"/>
  <c r="L2122" i="8" s="1"/>
  <c r="L2123" i="8" s="1"/>
  <c r="L2124" i="8" s="1"/>
  <c r="L2125" i="8" s="1"/>
  <c r="L2126" i="8" s="1"/>
  <c r="L2127" i="8" s="1"/>
  <c r="L2128" i="8" s="1"/>
  <c r="L2129" i="8" s="1"/>
  <c r="L2130" i="8" s="1"/>
  <c r="L2131" i="8" s="1"/>
  <c r="L2132" i="8" s="1"/>
  <c r="L2133" i="8" s="1"/>
  <c r="L2134" i="8" s="1"/>
  <c r="L2135" i="8" s="1"/>
  <c r="L2136" i="8" s="1"/>
  <c r="L2137" i="8" s="1"/>
  <c r="L2138" i="8" s="1"/>
  <c r="L2139" i="8" s="1"/>
  <c r="L2140" i="8" s="1"/>
  <c r="L2141" i="8" s="1"/>
  <c r="L2142" i="8" s="1"/>
  <c r="L2143" i="8" s="1"/>
  <c r="L2144" i="8" s="1"/>
  <c r="L2145" i="8" s="1"/>
  <c r="L2146" i="8" s="1"/>
  <c r="L2147" i="8" s="1"/>
  <c r="L2148" i="8" s="1"/>
  <c r="L2149" i="8" s="1"/>
  <c r="L2150" i="8" s="1"/>
  <c r="L2151" i="8" s="1"/>
  <c r="L2152" i="8" s="1"/>
  <c r="L2153" i="8" s="1"/>
  <c r="L2154" i="8" s="1"/>
  <c r="L2155" i="8" s="1"/>
  <c r="L2156" i="8" s="1"/>
  <c r="L2157" i="8" s="1"/>
  <c r="L2158" i="8" s="1"/>
  <c r="L2159" i="8" s="1"/>
  <c r="L2160" i="8" s="1"/>
  <c r="L2161" i="8" s="1"/>
  <c r="L2162" i="8" s="1"/>
  <c r="L2163" i="8" s="1"/>
  <c r="L2164" i="8" s="1"/>
  <c r="L2165" i="8" s="1"/>
  <c r="L2166" i="8" s="1"/>
  <c r="L2167" i="8" s="1"/>
  <c r="L2168" i="8" s="1"/>
  <c r="L2169" i="8" s="1"/>
  <c r="L2170" i="8" s="1"/>
  <c r="L2171" i="8" s="1"/>
  <c r="L2172" i="8" s="1"/>
  <c r="L2173" i="8" s="1"/>
  <c r="L2174" i="8" s="1"/>
  <c r="L2175" i="8" s="1"/>
  <c r="L2176" i="8" s="1"/>
  <c r="L2177" i="8" s="1"/>
  <c r="L2178" i="8" s="1"/>
  <c r="L2179" i="8" s="1"/>
  <c r="L2180" i="8" s="1"/>
  <c r="L2181" i="8" s="1"/>
  <c r="L2182" i="8" s="1"/>
  <c r="L2183" i="8" s="1"/>
  <c r="L2184" i="8" s="1"/>
  <c r="L2185" i="8" s="1"/>
  <c r="L2186" i="8" s="1"/>
  <c r="L2187" i="8" s="1"/>
  <c r="L2188" i="8" s="1"/>
  <c r="L2189" i="8" s="1"/>
  <c r="L2190" i="8" s="1"/>
  <c r="L2191" i="8" s="1"/>
  <c r="L2192" i="8" s="1"/>
  <c r="L2193" i="8" s="1"/>
  <c r="L2194" i="8" s="1"/>
  <c r="L2195" i="8" s="1"/>
  <c r="L2196" i="8" s="1"/>
  <c r="L2197" i="8" s="1"/>
  <c r="L2198" i="8" s="1"/>
  <c r="L2199" i="8" s="1"/>
  <c r="L2200" i="8" s="1"/>
  <c r="L2201" i="8" s="1"/>
  <c r="L2202" i="8" s="1"/>
  <c r="L2203" i="8" s="1"/>
  <c r="L2204" i="8" s="1"/>
  <c r="L2205" i="8" s="1"/>
  <c r="L2206" i="8" s="1"/>
  <c r="L2207" i="8" s="1"/>
  <c r="L2208" i="8" s="1"/>
  <c r="L2209" i="8" s="1"/>
  <c r="L2210" i="8" s="1"/>
  <c r="L2211" i="8" s="1"/>
  <c r="L2212" i="8" s="1"/>
  <c r="L2213" i="8" s="1"/>
  <c r="L2214" i="8" s="1"/>
  <c r="L2215" i="8" s="1"/>
  <c r="L2216" i="8" s="1"/>
  <c r="L2217" i="8" s="1"/>
  <c r="L2218" i="8" s="1"/>
  <c r="L2219" i="8" s="1"/>
  <c r="L2220" i="8" s="1"/>
  <c r="L2221" i="8" s="1"/>
  <c r="L2222" i="8" s="1"/>
  <c r="L2223" i="8" s="1"/>
  <c r="L2224" i="8" s="1"/>
  <c r="L2225" i="8" s="1"/>
  <c r="L2226" i="8" s="1"/>
  <c r="L2227" i="8" s="1"/>
  <c r="L2228" i="8" s="1"/>
  <c r="L2229" i="8" s="1"/>
  <c r="L2230" i="8" s="1"/>
  <c r="L2231" i="8" s="1"/>
  <c r="L2232" i="8" s="1"/>
  <c r="L2233" i="8" s="1"/>
  <c r="L2234" i="8" s="1"/>
  <c r="L2235" i="8" s="1"/>
  <c r="L2236" i="8" s="1"/>
  <c r="L2237" i="8" s="1"/>
  <c r="L2238" i="8" s="1"/>
  <c r="L2239" i="8" s="1"/>
  <c r="L2240" i="8" s="1"/>
  <c r="L2241" i="8" s="1"/>
  <c r="L2242" i="8" s="1"/>
  <c r="L2243" i="8" s="1"/>
  <c r="L2244" i="8" s="1"/>
  <c r="L2245" i="8" s="1"/>
  <c r="L2246" i="8" s="1"/>
  <c r="L2247" i="8" s="1"/>
  <c r="L2248" i="8" s="1"/>
  <c r="L2249" i="8" s="1"/>
  <c r="L2250" i="8" s="1"/>
  <c r="L2251" i="8" s="1"/>
  <c r="L2252" i="8" s="1"/>
  <c r="L2253" i="8" s="1"/>
  <c r="L2254" i="8" s="1"/>
  <c r="L2255" i="8" s="1"/>
  <c r="L2256" i="8" s="1"/>
  <c r="L2257" i="8" s="1"/>
  <c r="L2258" i="8" s="1"/>
  <c r="L2259" i="8" s="1"/>
  <c r="L2260" i="8" s="1"/>
  <c r="L2261" i="8" s="1"/>
  <c r="L2262" i="8" s="1"/>
  <c r="L2263" i="8" s="1"/>
  <c r="L2264" i="8" s="1"/>
  <c r="L2265" i="8" s="1"/>
  <c r="L2266" i="8" s="1"/>
  <c r="L2267" i="8" s="1"/>
  <c r="L2268" i="8" s="1"/>
  <c r="L2269" i="8" s="1"/>
  <c r="L2270" i="8" s="1"/>
  <c r="L2271" i="8" s="1"/>
  <c r="L2272" i="8" s="1"/>
  <c r="L2273" i="8" s="1"/>
  <c r="L2274" i="8" s="1"/>
  <c r="L2275" i="8" s="1"/>
  <c r="L2276" i="8" s="1"/>
  <c r="L2277" i="8" s="1"/>
  <c r="L2278" i="8" s="1"/>
  <c r="L2279" i="8" s="1"/>
  <c r="L2280" i="8" s="1"/>
  <c r="L2281" i="8" s="1"/>
  <c r="L2282" i="8" s="1"/>
  <c r="L2283" i="8" s="1"/>
  <c r="L2284" i="8" s="1"/>
  <c r="L2285" i="8" s="1"/>
  <c r="L2286" i="8" s="1"/>
  <c r="L2287" i="8" s="1"/>
  <c r="L2288" i="8" s="1"/>
  <c r="L2289" i="8" s="1"/>
  <c r="L2290" i="8" s="1"/>
  <c r="L2291" i="8" s="1"/>
  <c r="L2292" i="8" s="1"/>
  <c r="L2293" i="8" s="1"/>
  <c r="L2294" i="8" s="1"/>
  <c r="L2295" i="8" s="1"/>
  <c r="L2296" i="8" s="1"/>
  <c r="L2297" i="8" s="1"/>
  <c r="L2298" i="8" s="1"/>
  <c r="L2299" i="8" s="1"/>
  <c r="L2300" i="8" s="1"/>
  <c r="L2301" i="8" s="1"/>
  <c r="L2302" i="8" s="1"/>
  <c r="L2303" i="8" s="1"/>
  <c r="L2304" i="8" s="1"/>
  <c r="L2305" i="8" s="1"/>
  <c r="L2306" i="8" s="1"/>
  <c r="L2307" i="8" s="1"/>
  <c r="L2308" i="8" s="1"/>
  <c r="L2309" i="8" s="1"/>
  <c r="L2310" i="8" s="1"/>
  <c r="L2311" i="8" s="1"/>
  <c r="L2312" i="8" s="1"/>
  <c r="L2313" i="8" s="1"/>
  <c r="L2314" i="8" s="1"/>
  <c r="L2315" i="8" s="1"/>
  <c r="L2316" i="8" s="1"/>
  <c r="L2317" i="8" s="1"/>
  <c r="L2318" i="8" s="1"/>
  <c r="L2319" i="8" s="1"/>
  <c r="L2320" i="8" s="1"/>
  <c r="L2321" i="8" s="1"/>
  <c r="L2322" i="8" s="1"/>
  <c r="L2323" i="8" s="1"/>
  <c r="L2324" i="8" s="1"/>
  <c r="L2325" i="8" s="1"/>
  <c r="L2326" i="8" s="1"/>
  <c r="L2327" i="8" s="1"/>
  <c r="L2328" i="8" s="1"/>
  <c r="L2329" i="8" s="1"/>
  <c r="L2330" i="8" s="1"/>
  <c r="L2331" i="8" s="1"/>
  <c r="L2332" i="8" s="1"/>
  <c r="L2333" i="8" s="1"/>
  <c r="L2334" i="8" s="1"/>
  <c r="L2335" i="8" s="1"/>
  <c r="L2336" i="8" s="1"/>
  <c r="L2337" i="8" s="1"/>
  <c r="L2338" i="8" s="1"/>
  <c r="L2339" i="8" s="1"/>
  <c r="L2340" i="8" s="1"/>
  <c r="L2341" i="8" s="1"/>
  <c r="L2342" i="8" s="1"/>
  <c r="L2343" i="8" s="1"/>
  <c r="L2344" i="8" s="1"/>
  <c r="L2345" i="8" s="1"/>
  <c r="L2346" i="8" s="1"/>
  <c r="L2347" i="8" s="1"/>
  <c r="L2348" i="8" s="1"/>
  <c r="L2349" i="8" s="1"/>
  <c r="L2350" i="8" s="1"/>
  <c r="L2351" i="8" s="1"/>
  <c r="L2352" i="8" s="1"/>
  <c r="L2353" i="8" s="1"/>
  <c r="L2354" i="8" s="1"/>
  <c r="L2355" i="8" s="1"/>
  <c r="L2356" i="8" s="1"/>
  <c r="L2357" i="8" s="1"/>
  <c r="L2358" i="8" s="1"/>
  <c r="L2359" i="8" s="1"/>
  <c r="L2360" i="8" s="1"/>
  <c r="L2361" i="8" s="1"/>
  <c r="L2362" i="8" s="1"/>
  <c r="L2363" i="8" s="1"/>
  <c r="L2364" i="8" s="1"/>
  <c r="L2365" i="8" s="1"/>
  <c r="L2366" i="8" s="1"/>
  <c r="L2367" i="8" s="1"/>
  <c r="L2368" i="8" s="1"/>
  <c r="L2369" i="8" s="1"/>
  <c r="L2370" i="8" s="1"/>
  <c r="L2371" i="8" s="1"/>
  <c r="L2372" i="8" s="1"/>
  <c r="L2373" i="8" s="1"/>
  <c r="L2374" i="8" s="1"/>
  <c r="L2375" i="8" s="1"/>
  <c r="L2376" i="8" s="1"/>
  <c r="L2377" i="8" s="1"/>
  <c r="L2378" i="8" s="1"/>
  <c r="L2379" i="8" s="1"/>
  <c r="L2380" i="8" s="1"/>
  <c r="L2381" i="8" s="1"/>
  <c r="L2382" i="8" s="1"/>
  <c r="L2383" i="8" s="1"/>
  <c r="L2384" i="8" s="1"/>
  <c r="L2385" i="8" s="1"/>
  <c r="L2386" i="8" s="1"/>
  <c r="L2387" i="8" s="1"/>
  <c r="L2388" i="8" s="1"/>
  <c r="L2389" i="8" s="1"/>
  <c r="L2390" i="8" s="1"/>
  <c r="L2391" i="8" s="1"/>
  <c r="L2392" i="8" s="1"/>
  <c r="L2393" i="8" s="1"/>
  <c r="L2394" i="8" s="1"/>
  <c r="L2395" i="8" s="1"/>
  <c r="L2396" i="8" s="1"/>
  <c r="L2397" i="8" s="1"/>
  <c r="L2398" i="8" s="1"/>
  <c r="L2399" i="8" s="1"/>
  <c r="L2400" i="8" s="1"/>
  <c r="L2401" i="8" s="1"/>
  <c r="L2402" i="8" s="1"/>
  <c r="L2403" i="8" s="1"/>
  <c r="L2404" i="8" s="1"/>
  <c r="L2405" i="8" s="1"/>
  <c r="L2406" i="8" s="1"/>
  <c r="L2407" i="8" s="1"/>
  <c r="L2408" i="8" s="1"/>
  <c r="L2409" i="8" s="1"/>
  <c r="L2410" i="8" s="1"/>
  <c r="L2411" i="8" s="1"/>
  <c r="L2412" i="8" s="1"/>
  <c r="L2413" i="8" s="1"/>
  <c r="L2414" i="8" s="1"/>
  <c r="L2415" i="8" s="1"/>
  <c r="L2416" i="8" s="1"/>
  <c r="L2417" i="8" s="1"/>
  <c r="L2418" i="8" s="1"/>
  <c r="L2419" i="8" s="1"/>
  <c r="L2420" i="8" s="1"/>
  <c r="L2421" i="8" s="1"/>
  <c r="L2422" i="8" s="1"/>
  <c r="L2423" i="8" s="1"/>
  <c r="L2424" i="8" s="1"/>
  <c r="L2425" i="8" s="1"/>
  <c r="L2426" i="8" s="1"/>
  <c r="L2427" i="8" s="1"/>
  <c r="L2428" i="8" s="1"/>
  <c r="L2429" i="8" s="1"/>
  <c r="L2430" i="8" s="1"/>
  <c r="L2431" i="8" s="1"/>
  <c r="L2432" i="8" s="1"/>
  <c r="L2433" i="8" s="1"/>
  <c r="L2434" i="8" s="1"/>
  <c r="L2435" i="8" s="1"/>
  <c r="L2436" i="8" s="1"/>
  <c r="L2437" i="8" s="1"/>
  <c r="L2438" i="8" s="1"/>
  <c r="L2439" i="8" s="1"/>
  <c r="L2440" i="8" s="1"/>
  <c r="L2441" i="8" s="1"/>
  <c r="L2442" i="8" s="1"/>
  <c r="L2443" i="8" s="1"/>
  <c r="L2444" i="8" s="1"/>
  <c r="L2445" i="8" s="1"/>
  <c r="L2446" i="8" s="1"/>
  <c r="L2447" i="8" s="1"/>
  <c r="L2448" i="8" s="1"/>
  <c r="L2449" i="8" s="1"/>
  <c r="L2450" i="8" s="1"/>
  <c r="L2451" i="8" s="1"/>
  <c r="L2452" i="8" s="1"/>
  <c r="L2453" i="8" s="1"/>
  <c r="L2454" i="8" s="1"/>
  <c r="L2455" i="8" s="1"/>
  <c r="L2456" i="8" s="1"/>
  <c r="L2457" i="8" s="1"/>
  <c r="L2458" i="8" s="1"/>
  <c r="L2459" i="8" s="1"/>
  <c r="L2460" i="8" s="1"/>
  <c r="L2461" i="8" s="1"/>
  <c r="L2462" i="8" s="1"/>
  <c r="L2463" i="8" s="1"/>
  <c r="L2464" i="8" s="1"/>
  <c r="L2465" i="8" s="1"/>
  <c r="L2466" i="8" s="1"/>
  <c r="L2467" i="8" s="1"/>
  <c r="L2468" i="8" s="1"/>
  <c r="L2469" i="8" s="1"/>
  <c r="L2470" i="8" s="1"/>
  <c r="L2471" i="8" s="1"/>
  <c r="L2472" i="8" s="1"/>
  <c r="L2473" i="8" s="1"/>
  <c r="L2474" i="8" s="1"/>
  <c r="L2475" i="8" s="1"/>
  <c r="L2476" i="8" s="1"/>
  <c r="L2477" i="8" s="1"/>
  <c r="L2478" i="8" s="1"/>
  <c r="L2479" i="8" s="1"/>
  <c r="L2480" i="8" s="1"/>
  <c r="L2481" i="8" s="1"/>
  <c r="L2482" i="8" s="1"/>
  <c r="L2483" i="8" s="1"/>
  <c r="L2484" i="8" s="1"/>
  <c r="L2485" i="8" s="1"/>
  <c r="L2486" i="8" s="1"/>
  <c r="L2487" i="8" s="1"/>
  <c r="L2488" i="8" s="1"/>
  <c r="L2489" i="8" s="1"/>
  <c r="L2490" i="8" s="1"/>
  <c r="L2491" i="8" s="1"/>
  <c r="L2492" i="8" s="1"/>
  <c r="L2493" i="8" s="1"/>
  <c r="L2494" i="8" s="1"/>
  <c r="L2495" i="8" s="1"/>
  <c r="L2496" i="8" s="1"/>
  <c r="L2497" i="8" s="1"/>
  <c r="L2498" i="8" s="1"/>
  <c r="L2499" i="8" s="1"/>
  <c r="L2500" i="8" s="1"/>
  <c r="L2501" i="8" s="1"/>
  <c r="L2502" i="8" s="1"/>
  <c r="L2503" i="8" s="1"/>
  <c r="L2504" i="8" s="1"/>
  <c r="L2505" i="8" s="1"/>
  <c r="L2506" i="8" s="1"/>
  <c r="L2507" i="8" s="1"/>
  <c r="L2508" i="8" s="1"/>
  <c r="L2509" i="8" s="1"/>
  <c r="L2510" i="8" s="1"/>
  <c r="L2511" i="8" s="1"/>
  <c r="L2512" i="8" s="1"/>
  <c r="L2513" i="8" s="1"/>
  <c r="L2514" i="8" s="1"/>
  <c r="L2515" i="8" s="1"/>
  <c r="L2516" i="8" s="1"/>
  <c r="L2517" i="8" s="1"/>
  <c r="L2518" i="8" s="1"/>
  <c r="L2519" i="8" s="1"/>
  <c r="L2520" i="8" s="1"/>
  <c r="L2521" i="8" s="1"/>
  <c r="L2522" i="8" s="1"/>
  <c r="L2523" i="8" s="1"/>
  <c r="L2524" i="8" s="1"/>
  <c r="L2525" i="8" s="1"/>
  <c r="L2526" i="8" s="1"/>
  <c r="L2527" i="8" s="1"/>
  <c r="L2528" i="8" s="1"/>
  <c r="L2529" i="8" s="1"/>
  <c r="L2530" i="8" s="1"/>
  <c r="L2531" i="8" s="1"/>
  <c r="L2532" i="8" s="1"/>
  <c r="L2533" i="8" s="1"/>
  <c r="L2534" i="8" s="1"/>
  <c r="L2535" i="8" s="1"/>
  <c r="L2536" i="8" s="1"/>
  <c r="L2537" i="8" s="1"/>
  <c r="L2538" i="8" s="1"/>
  <c r="L2539" i="8" s="1"/>
  <c r="L2540" i="8" s="1"/>
  <c r="L2541" i="8" s="1"/>
  <c r="L2542" i="8" s="1"/>
  <c r="L2543" i="8" s="1"/>
  <c r="L2544" i="8" s="1"/>
  <c r="L2545" i="8" s="1"/>
  <c r="L2546" i="8" s="1"/>
  <c r="L2547" i="8" s="1"/>
  <c r="L2548" i="8" s="1"/>
  <c r="L2549" i="8" s="1"/>
  <c r="L2550" i="8" s="1"/>
  <c r="L2551" i="8" s="1"/>
  <c r="L2552" i="8" s="1"/>
  <c r="L2553" i="8" s="1"/>
  <c r="L2554" i="8" s="1"/>
  <c r="L2555" i="8" s="1"/>
  <c r="L2556" i="8" s="1"/>
  <c r="L2557" i="8" s="1"/>
  <c r="L2558" i="8" s="1"/>
  <c r="L2559" i="8" s="1"/>
  <c r="L2560" i="8" s="1"/>
  <c r="L2561" i="8" s="1"/>
  <c r="L2562" i="8" s="1"/>
  <c r="L2563" i="8" s="1"/>
  <c r="L2564" i="8" s="1"/>
  <c r="L2565" i="8" s="1"/>
  <c r="L2566" i="8" s="1"/>
  <c r="L2567" i="8" s="1"/>
  <c r="L2568" i="8" s="1"/>
  <c r="L2569" i="8" s="1"/>
  <c r="L2570" i="8" s="1"/>
  <c r="L2571" i="8" s="1"/>
  <c r="L2572" i="8" s="1"/>
  <c r="L2573" i="8" s="1"/>
  <c r="L2574" i="8" s="1"/>
  <c r="L2575" i="8" s="1"/>
  <c r="L2576" i="8" s="1"/>
  <c r="L2577" i="8" s="1"/>
  <c r="L2578" i="8" s="1"/>
  <c r="L2579" i="8" s="1"/>
  <c r="L2580" i="8" s="1"/>
  <c r="L2581" i="8" s="1"/>
  <c r="L2582" i="8" s="1"/>
  <c r="L2583" i="8" s="1"/>
  <c r="L2584" i="8" s="1"/>
  <c r="L2585" i="8" s="1"/>
  <c r="L2586" i="8" s="1"/>
  <c r="L2587" i="8" s="1"/>
  <c r="L2588" i="8" s="1"/>
  <c r="L2589" i="8" s="1"/>
  <c r="L2590" i="8" s="1"/>
  <c r="L2591" i="8" s="1"/>
  <c r="L2592" i="8" s="1"/>
  <c r="L2593" i="8" s="1"/>
  <c r="L2594" i="8" s="1"/>
  <c r="L2595" i="8" s="1"/>
  <c r="L2596" i="8" s="1"/>
  <c r="L2597" i="8" s="1"/>
  <c r="L2598" i="8" s="1"/>
  <c r="L2599" i="8" s="1"/>
  <c r="L2600" i="8" s="1"/>
  <c r="L2601" i="8" s="1"/>
  <c r="L2602" i="8" s="1"/>
  <c r="L2603" i="8" s="1"/>
  <c r="L2604" i="8" s="1"/>
  <c r="L2605" i="8" s="1"/>
  <c r="L2606" i="8" s="1"/>
  <c r="L2607" i="8" s="1"/>
  <c r="L2608" i="8" s="1"/>
  <c r="L2609" i="8" s="1"/>
  <c r="L2610" i="8" s="1"/>
  <c r="L2611" i="8" s="1"/>
  <c r="L2612" i="8" s="1"/>
  <c r="L2613" i="8" s="1"/>
  <c r="L2614" i="8" s="1"/>
  <c r="L2615" i="8" s="1"/>
  <c r="L2616" i="8" s="1"/>
  <c r="L2617" i="8" s="1"/>
  <c r="L2618" i="8" s="1"/>
  <c r="L2619" i="8" s="1"/>
  <c r="L2620" i="8" s="1"/>
  <c r="L2621" i="8" s="1"/>
  <c r="L2622" i="8" s="1"/>
  <c r="L2623" i="8" s="1"/>
  <c r="L2624" i="8" s="1"/>
  <c r="L2625" i="8" s="1"/>
  <c r="L2626" i="8" s="1"/>
  <c r="L2627" i="8" s="1"/>
  <c r="L2628" i="8" s="1"/>
  <c r="L2629" i="8" s="1"/>
  <c r="L2630" i="8" s="1"/>
  <c r="L2631" i="8" s="1"/>
  <c r="L2632" i="8" s="1"/>
  <c r="L2633" i="8" s="1"/>
  <c r="L2634" i="8" s="1"/>
  <c r="L2635" i="8" s="1"/>
  <c r="L2636" i="8" s="1"/>
  <c r="L2637" i="8" s="1"/>
  <c r="L2638" i="8" s="1"/>
  <c r="L2639" i="8" s="1"/>
  <c r="L2640" i="8" s="1"/>
  <c r="L2641" i="8" s="1"/>
  <c r="L2642" i="8" s="1"/>
  <c r="L2643" i="8" s="1"/>
  <c r="L2644" i="8" s="1"/>
  <c r="L2645" i="8" s="1"/>
  <c r="L2646" i="8" s="1"/>
  <c r="L2647" i="8" s="1"/>
  <c r="L2648" i="8" s="1"/>
  <c r="L2649" i="8" s="1"/>
  <c r="L2650" i="8" s="1"/>
  <c r="L2651" i="8" s="1"/>
  <c r="L2652" i="8" s="1"/>
  <c r="L2653" i="8" s="1"/>
  <c r="L2654" i="8" s="1"/>
  <c r="L2655" i="8" s="1"/>
  <c r="L2656" i="8" s="1"/>
  <c r="L2657" i="8" s="1"/>
  <c r="L2658" i="8" s="1"/>
  <c r="L2659" i="8" s="1"/>
  <c r="L2660" i="8" s="1"/>
  <c r="L2661" i="8" s="1"/>
  <c r="L2662" i="8" s="1"/>
  <c r="L2663" i="8" s="1"/>
  <c r="L2664" i="8" s="1"/>
  <c r="L2665" i="8" s="1"/>
  <c r="L2666" i="8" s="1"/>
  <c r="L2667" i="8" s="1"/>
  <c r="L2668" i="8" s="1"/>
  <c r="L2669" i="8" s="1"/>
  <c r="L2670" i="8" s="1"/>
  <c r="L2671" i="8" s="1"/>
  <c r="L2672" i="8" s="1"/>
  <c r="L2673" i="8" s="1"/>
  <c r="L2674" i="8" s="1"/>
  <c r="L2675" i="8" s="1"/>
  <c r="L2676" i="8" s="1"/>
  <c r="L2677" i="8" s="1"/>
  <c r="L2678" i="8" s="1"/>
  <c r="L2679" i="8" s="1"/>
  <c r="L2680" i="8" s="1"/>
  <c r="L2681" i="8" s="1"/>
  <c r="L2682" i="8" s="1"/>
  <c r="L2683" i="8" s="1"/>
  <c r="L2684" i="8" s="1"/>
  <c r="L2685" i="8" s="1"/>
  <c r="L2686" i="8" s="1"/>
  <c r="L2687" i="8" s="1"/>
  <c r="L2688" i="8" s="1"/>
  <c r="L2689" i="8" s="1"/>
  <c r="L2690" i="8" s="1"/>
  <c r="L2691" i="8" s="1"/>
  <c r="L2692" i="8" s="1"/>
  <c r="L2693" i="8" s="1"/>
  <c r="L2694" i="8" s="1"/>
  <c r="L2695" i="8" s="1"/>
  <c r="L2696" i="8" s="1"/>
  <c r="L2697" i="8" s="1"/>
  <c r="L2698" i="8" s="1"/>
  <c r="L2699" i="8" s="1"/>
  <c r="L2700" i="8" s="1"/>
  <c r="L2701" i="8" s="1"/>
  <c r="L2702" i="8" s="1"/>
  <c r="L2703" i="8" s="1"/>
  <c r="L2704" i="8" s="1"/>
  <c r="L2705" i="8" s="1"/>
  <c r="L2706" i="8" s="1"/>
  <c r="L2707" i="8" s="1"/>
  <c r="L2708" i="8" s="1"/>
  <c r="L2709" i="8" s="1"/>
  <c r="L2710" i="8" s="1"/>
  <c r="L2711" i="8" s="1"/>
  <c r="L2712" i="8" s="1"/>
  <c r="L2713" i="8" s="1"/>
  <c r="L2714" i="8" s="1"/>
  <c r="L2715" i="8" s="1"/>
  <c r="L2716" i="8" s="1"/>
  <c r="L2717" i="8" s="1"/>
  <c r="L2718" i="8" s="1"/>
  <c r="L2719" i="8" s="1"/>
  <c r="L2720" i="8" s="1"/>
  <c r="L2721" i="8" s="1"/>
  <c r="L2722" i="8" s="1"/>
  <c r="L2723" i="8" s="1"/>
  <c r="L2724" i="8" s="1"/>
  <c r="L2725" i="8" s="1"/>
  <c r="L2726" i="8" s="1"/>
  <c r="L2727" i="8" s="1"/>
  <c r="L2728" i="8" s="1"/>
  <c r="L2729" i="8" s="1"/>
  <c r="L2730" i="8" s="1"/>
  <c r="L2731" i="8" s="1"/>
  <c r="L2732" i="8" s="1"/>
  <c r="L2733" i="8" s="1"/>
  <c r="L2734" i="8" s="1"/>
  <c r="L2735" i="8" s="1"/>
  <c r="L2736" i="8" s="1"/>
  <c r="L2737" i="8" s="1"/>
  <c r="L2738" i="8" s="1"/>
  <c r="L2739" i="8" s="1"/>
  <c r="L2740" i="8" s="1"/>
  <c r="L2741" i="8" s="1"/>
  <c r="L2742" i="8" s="1"/>
  <c r="L2743" i="8" s="1"/>
  <c r="L2744" i="8" s="1"/>
  <c r="L2745" i="8" s="1"/>
  <c r="L2746" i="8" s="1"/>
  <c r="L2747" i="8" s="1"/>
  <c r="L2748" i="8" s="1"/>
  <c r="L2749" i="8" s="1"/>
  <c r="L2750" i="8" s="1"/>
  <c r="L2751" i="8" s="1"/>
  <c r="L2752" i="8" s="1"/>
  <c r="L2753" i="8" s="1"/>
  <c r="L2754" i="8" s="1"/>
  <c r="L2755" i="8" s="1"/>
  <c r="L2756" i="8" s="1"/>
  <c r="L2757" i="8" s="1"/>
  <c r="L2758" i="8" s="1"/>
  <c r="L2759" i="8" s="1"/>
  <c r="L2760" i="8" s="1"/>
  <c r="L2761" i="8" s="1"/>
  <c r="L2762" i="8" s="1"/>
  <c r="L2763" i="8" s="1"/>
  <c r="L2764" i="8" s="1"/>
  <c r="L2765" i="8" s="1"/>
  <c r="L2766" i="8" s="1"/>
  <c r="L2767" i="8" s="1"/>
  <c r="L2768" i="8" s="1"/>
  <c r="L2769" i="8" s="1"/>
  <c r="L2770" i="8" s="1"/>
  <c r="L2771" i="8" s="1"/>
  <c r="L2772" i="8" s="1"/>
  <c r="L2773" i="8" s="1"/>
  <c r="L2774" i="8" s="1"/>
  <c r="L2775" i="8" s="1"/>
  <c r="L2776" i="8" s="1"/>
  <c r="L2777" i="8" s="1"/>
  <c r="L2778" i="8" s="1"/>
  <c r="L2779" i="8" s="1"/>
  <c r="L2780" i="8" s="1"/>
  <c r="L2781" i="8" s="1"/>
  <c r="L2782" i="8" s="1"/>
  <c r="L2783" i="8" s="1"/>
  <c r="L2784" i="8" s="1"/>
  <c r="L2785" i="8" s="1"/>
  <c r="L2786" i="8" s="1"/>
  <c r="L2787" i="8" s="1"/>
  <c r="L2788" i="8" s="1"/>
  <c r="L2789" i="8" s="1"/>
  <c r="L2790" i="8" s="1"/>
  <c r="L2791" i="8" s="1"/>
  <c r="L2792" i="8" s="1"/>
  <c r="L2793" i="8" s="1"/>
  <c r="L2794" i="8" s="1"/>
  <c r="L2795" i="8" s="1"/>
  <c r="L2796" i="8" s="1"/>
  <c r="L2797" i="8" s="1"/>
  <c r="L2798" i="8" s="1"/>
  <c r="L2799" i="8" s="1"/>
  <c r="L2800" i="8" s="1"/>
  <c r="L2801" i="8" s="1"/>
  <c r="L2802" i="8" s="1"/>
  <c r="L2803" i="8" s="1"/>
  <c r="L2804" i="8" s="1"/>
  <c r="L2805" i="8" s="1"/>
  <c r="L2806" i="8" s="1"/>
  <c r="L2807" i="8" s="1"/>
  <c r="L2808" i="8" s="1"/>
  <c r="L2809" i="8" s="1"/>
  <c r="L2810" i="8" s="1"/>
  <c r="L2811" i="8" s="1"/>
  <c r="L2812" i="8" s="1"/>
  <c r="L2813" i="8" s="1"/>
  <c r="L2814" i="8" s="1"/>
  <c r="L2815" i="8" s="1"/>
  <c r="L2816" i="8" s="1"/>
  <c r="L2817" i="8" s="1"/>
  <c r="L2818" i="8" s="1"/>
  <c r="L2819" i="8" s="1"/>
  <c r="L2820" i="8" s="1"/>
  <c r="L2821" i="8" s="1"/>
  <c r="L2822" i="8" s="1"/>
  <c r="L2823" i="8" s="1"/>
  <c r="L2824" i="8" s="1"/>
  <c r="L2825" i="8" s="1"/>
  <c r="L2826" i="8" s="1"/>
  <c r="L2827" i="8" s="1"/>
  <c r="L2828" i="8" s="1"/>
  <c r="L2829" i="8" s="1"/>
  <c r="L2830" i="8" s="1"/>
  <c r="L2831" i="8" s="1"/>
  <c r="L2832" i="8" s="1"/>
  <c r="L2833" i="8" s="1"/>
  <c r="L2834" i="8" s="1"/>
  <c r="L2835" i="8" s="1"/>
  <c r="L2836" i="8" s="1"/>
  <c r="L2837" i="8" s="1"/>
  <c r="L2838" i="8" s="1"/>
  <c r="L2839" i="8" s="1"/>
  <c r="L2840" i="8" s="1"/>
  <c r="L2841" i="8" s="1"/>
  <c r="L2842" i="8" s="1"/>
  <c r="L2843" i="8" s="1"/>
  <c r="L2844" i="8" s="1"/>
  <c r="L2845" i="8" s="1"/>
  <c r="L2846" i="8" s="1"/>
  <c r="L2847" i="8" s="1"/>
  <c r="L2848" i="8" s="1"/>
  <c r="L2849" i="8" s="1"/>
  <c r="L2850" i="8" s="1"/>
  <c r="L2851" i="8" s="1"/>
  <c r="L2852" i="8" s="1"/>
  <c r="L2853" i="8" s="1"/>
  <c r="L2854" i="8" s="1"/>
  <c r="L2855" i="8" s="1"/>
  <c r="L2856" i="8" s="1"/>
  <c r="L2857" i="8" s="1"/>
  <c r="L2858" i="8" s="1"/>
  <c r="L2859" i="8" s="1"/>
  <c r="L2860" i="8" s="1"/>
  <c r="L2861" i="8" s="1"/>
  <c r="L2862" i="8" s="1"/>
  <c r="L2863" i="8" s="1"/>
  <c r="L2864" i="8" s="1"/>
  <c r="L2865" i="8" s="1"/>
  <c r="L2866" i="8" s="1"/>
  <c r="L2867" i="8" s="1"/>
  <c r="L2868" i="8" s="1"/>
  <c r="L2869" i="8" s="1"/>
  <c r="L2870" i="8" s="1"/>
  <c r="L2871" i="8" s="1"/>
  <c r="L2872" i="8" s="1"/>
  <c r="L2873" i="8" s="1"/>
  <c r="L2874" i="8" s="1"/>
  <c r="L2875" i="8" s="1"/>
  <c r="L2876" i="8" s="1"/>
  <c r="L2877" i="8" s="1"/>
  <c r="L2878" i="8" s="1"/>
  <c r="L2879" i="8" s="1"/>
  <c r="L2880" i="8" s="1"/>
  <c r="L2881" i="8" s="1"/>
  <c r="L2882" i="8" s="1"/>
  <c r="L2883" i="8" s="1"/>
  <c r="L2884" i="8" s="1"/>
  <c r="L2885" i="8" s="1"/>
  <c r="L2886" i="8" s="1"/>
  <c r="L2887" i="8" s="1"/>
  <c r="L2888" i="8" s="1"/>
  <c r="L2889" i="8" s="1"/>
  <c r="L2890" i="8" s="1"/>
  <c r="L2891" i="8" s="1"/>
  <c r="L2892" i="8" s="1"/>
  <c r="L2893" i="8" s="1"/>
  <c r="L2894" i="8" s="1"/>
  <c r="L2895" i="8" s="1"/>
  <c r="L2896" i="8" s="1"/>
  <c r="L2897" i="8" s="1"/>
  <c r="L2898" i="8" s="1"/>
  <c r="L2899" i="8" s="1"/>
  <c r="L2900" i="8" s="1"/>
  <c r="L2901" i="8" s="1"/>
  <c r="L2902" i="8" s="1"/>
  <c r="L2903" i="8" s="1"/>
  <c r="L2904" i="8" s="1"/>
  <c r="L2905" i="8" s="1"/>
  <c r="L2906" i="8" s="1"/>
  <c r="L2907" i="8" s="1"/>
  <c r="L2908" i="8" s="1"/>
  <c r="L2909" i="8" s="1"/>
  <c r="L2910" i="8" s="1"/>
  <c r="L2911" i="8" s="1"/>
  <c r="L2912" i="8" s="1"/>
  <c r="L2913" i="8" s="1"/>
  <c r="L2914" i="8" s="1"/>
  <c r="L2915" i="8" s="1"/>
  <c r="L2916" i="8" s="1"/>
  <c r="L2917" i="8" s="1"/>
  <c r="L2918" i="8" s="1"/>
  <c r="L2919" i="8" s="1"/>
  <c r="L2920" i="8" s="1"/>
  <c r="L2921" i="8" s="1"/>
  <c r="L2922" i="8" s="1"/>
  <c r="L2923" i="8" s="1"/>
  <c r="L2924" i="8" s="1"/>
  <c r="L2925" i="8" s="1"/>
  <c r="L2926" i="8" s="1"/>
  <c r="L2927" i="8" s="1"/>
  <c r="L2928" i="8" s="1"/>
  <c r="L2929" i="8" s="1"/>
  <c r="L2930" i="8" s="1"/>
  <c r="L2931" i="8" s="1"/>
  <c r="L2932" i="8" s="1"/>
  <c r="L2933" i="8" s="1"/>
  <c r="L2934" i="8" s="1"/>
  <c r="L2935" i="8" s="1"/>
  <c r="L2936" i="8" s="1"/>
  <c r="L2937" i="8" s="1"/>
  <c r="L2938" i="8" s="1"/>
  <c r="L2939" i="8" s="1"/>
  <c r="L2940" i="8" s="1"/>
  <c r="K728" i="2"/>
  <c r="K729" i="2" s="1"/>
  <c r="K730" i="2" s="1"/>
  <c r="K731" i="2" s="1"/>
  <c r="K732" i="2" s="1"/>
  <c r="K733" i="2" s="1"/>
  <c r="K734" i="2" s="1"/>
  <c r="K735" i="2" s="1"/>
  <c r="K736" i="2" s="1"/>
  <c r="K737" i="2" s="1"/>
  <c r="K738" i="2" s="1"/>
  <c r="K739" i="2" s="1"/>
  <c r="K740" i="2" s="1"/>
  <c r="K741" i="2" s="1"/>
  <c r="K742" i="2" s="1"/>
  <c r="K743" i="2" s="1"/>
  <c r="K744" i="2" s="1"/>
  <c r="K745" i="2" s="1"/>
  <c r="K746" i="2" s="1"/>
  <c r="K747" i="2" s="1"/>
  <c r="K748" i="2" s="1"/>
  <c r="K749" i="2" s="1"/>
  <c r="K750" i="2" s="1"/>
  <c r="K751" i="2" s="1"/>
  <c r="K752" i="2" s="1"/>
  <c r="K753" i="2" s="1"/>
  <c r="K754" i="2" s="1"/>
  <c r="K755" i="2" s="1"/>
  <c r="K756" i="2" s="1"/>
  <c r="K757" i="2" s="1"/>
  <c r="K758" i="2" s="1"/>
  <c r="K759" i="2" s="1"/>
  <c r="K760" i="2" s="1"/>
  <c r="K761" i="2" s="1"/>
  <c r="K762" i="2" s="1"/>
  <c r="K763" i="2" s="1"/>
  <c r="K764" i="2" s="1"/>
  <c r="K765" i="2" s="1"/>
  <c r="K766" i="2" s="1"/>
  <c r="K767" i="2" s="1"/>
  <c r="K768" i="2" s="1"/>
  <c r="K769" i="2" s="1"/>
  <c r="K770" i="2" s="1"/>
  <c r="K771" i="2" s="1"/>
  <c r="K772" i="2" s="1"/>
  <c r="K773" i="2" s="1"/>
  <c r="K774" i="2" s="1"/>
  <c r="K775" i="2" s="1"/>
  <c r="K776" i="2" s="1"/>
  <c r="K777" i="2" s="1"/>
  <c r="K778" i="2" s="1"/>
  <c r="K779" i="2" s="1"/>
  <c r="K780" i="2" s="1"/>
  <c r="K781" i="2" s="1"/>
  <c r="K782" i="2" s="1"/>
  <c r="K783" i="2" s="1"/>
  <c r="K784" i="2" s="1"/>
  <c r="K785" i="2" s="1"/>
  <c r="K786" i="2" s="1"/>
  <c r="K787" i="2" s="1"/>
  <c r="K788" i="2" s="1"/>
  <c r="K789" i="2" s="1"/>
  <c r="K790" i="2" s="1"/>
  <c r="K791" i="2" s="1"/>
  <c r="K792" i="2" s="1"/>
  <c r="K793" i="2" s="1"/>
  <c r="K794" i="2" s="1"/>
  <c r="K795" i="2" s="1"/>
  <c r="K796" i="2" s="1"/>
  <c r="K797" i="2" s="1"/>
  <c r="K798" i="2" s="1"/>
  <c r="K799" i="2" s="1"/>
  <c r="K800" i="2" s="1"/>
  <c r="K801" i="2" s="1"/>
  <c r="K802" i="2" s="1"/>
  <c r="K803" i="2" s="1"/>
  <c r="K804" i="2" s="1"/>
  <c r="K805" i="2" s="1"/>
  <c r="K806" i="2" s="1"/>
  <c r="K807" i="2" s="1"/>
  <c r="K808" i="2" s="1"/>
  <c r="K809" i="2" s="1"/>
  <c r="K810" i="2" s="1"/>
  <c r="K811" i="2" s="1"/>
  <c r="K812" i="2" s="1"/>
  <c r="K813" i="2" s="1"/>
  <c r="K814" i="2" s="1"/>
  <c r="K815" i="2" s="1"/>
  <c r="K816" i="2" s="1"/>
  <c r="K817" i="2" s="1"/>
  <c r="K818" i="2" s="1"/>
  <c r="K819" i="2" s="1"/>
  <c r="K820" i="2" s="1"/>
  <c r="K821" i="2" s="1"/>
  <c r="K822" i="2" s="1"/>
  <c r="K823" i="2" s="1"/>
  <c r="K824" i="2" s="1"/>
  <c r="K825" i="2" s="1"/>
  <c r="K826" i="2" s="1"/>
  <c r="K827" i="2" s="1"/>
  <c r="K828" i="2" s="1"/>
  <c r="K829" i="2" s="1"/>
  <c r="K830" i="2" s="1"/>
  <c r="K831" i="2" s="1"/>
  <c r="K832" i="2" s="1"/>
  <c r="K833" i="2" s="1"/>
  <c r="K834" i="2" s="1"/>
  <c r="K835" i="2" s="1"/>
  <c r="K836" i="2" s="1"/>
  <c r="K837" i="2" s="1"/>
  <c r="K838" i="2" s="1"/>
  <c r="K839" i="2" s="1"/>
  <c r="K840" i="2" s="1"/>
  <c r="K841" i="2" s="1"/>
  <c r="K842" i="2" s="1"/>
  <c r="K843" i="2" s="1"/>
  <c r="K844" i="2" s="1"/>
  <c r="K845" i="2" s="1"/>
  <c r="K846" i="2" s="1"/>
  <c r="K847" i="2" s="1"/>
  <c r="K848" i="2" s="1"/>
  <c r="K849" i="2" s="1"/>
  <c r="K850" i="2" s="1"/>
  <c r="K851" i="2" s="1"/>
  <c r="K852" i="2" s="1"/>
  <c r="K853" i="2" s="1"/>
  <c r="K854" i="2" s="1"/>
  <c r="K855" i="2" s="1"/>
  <c r="K856" i="2" s="1"/>
  <c r="K857" i="2" s="1"/>
  <c r="K858" i="2" s="1"/>
  <c r="K859" i="2" s="1"/>
  <c r="K860" i="2" s="1"/>
  <c r="K861" i="2" s="1"/>
  <c r="K862" i="2" s="1"/>
  <c r="K863" i="2" s="1"/>
  <c r="K864" i="2" s="1"/>
  <c r="K865" i="2" s="1"/>
  <c r="K866" i="2" s="1"/>
  <c r="K867" i="2" s="1"/>
  <c r="K868" i="2" s="1"/>
  <c r="K869" i="2" s="1"/>
  <c r="K870" i="2" s="1"/>
  <c r="K871" i="2" s="1"/>
  <c r="K872" i="2" s="1"/>
  <c r="K873" i="2" s="1"/>
  <c r="K874" i="2" s="1"/>
  <c r="K875" i="2" s="1"/>
  <c r="K876" i="2" s="1"/>
  <c r="K877" i="2" s="1"/>
  <c r="K878" i="2" s="1"/>
  <c r="K879" i="2" s="1"/>
  <c r="K880" i="2" s="1"/>
  <c r="K881" i="2" s="1"/>
  <c r="K882" i="2" s="1"/>
  <c r="K883" i="2" s="1"/>
  <c r="K884" i="2" s="1"/>
  <c r="K885" i="2" s="1"/>
  <c r="K886" i="2" s="1"/>
  <c r="K887" i="2" s="1"/>
  <c r="K888" i="2" s="1"/>
  <c r="K889" i="2" s="1"/>
  <c r="K890" i="2" s="1"/>
  <c r="K891" i="2" s="1"/>
  <c r="K892" i="2" s="1"/>
  <c r="K893" i="2" s="1"/>
  <c r="K894" i="2" s="1"/>
  <c r="K895" i="2" s="1"/>
  <c r="K896" i="2" s="1"/>
  <c r="K897" i="2" s="1"/>
  <c r="K898" i="2" s="1"/>
  <c r="K899" i="2" s="1"/>
  <c r="K900" i="2" s="1"/>
  <c r="K901" i="2" s="1"/>
  <c r="K902" i="2" s="1"/>
  <c r="K903" i="2" s="1"/>
  <c r="K904" i="2" s="1"/>
  <c r="K905" i="2" s="1"/>
  <c r="K906" i="2" s="1"/>
  <c r="K907" i="2" s="1"/>
  <c r="K908" i="2" s="1"/>
  <c r="K909" i="2" s="1"/>
  <c r="K910" i="2" s="1"/>
  <c r="K911" i="2" s="1"/>
  <c r="K912" i="2" s="1"/>
  <c r="K913" i="2" s="1"/>
  <c r="K914" i="2" s="1"/>
  <c r="K915" i="2" s="1"/>
  <c r="K916" i="2" s="1"/>
  <c r="K917" i="2" s="1"/>
  <c r="K918" i="2" s="1"/>
  <c r="K919" i="2" s="1"/>
  <c r="K920" i="2" s="1"/>
  <c r="K921" i="2" s="1"/>
  <c r="K922" i="2" s="1"/>
  <c r="K923" i="2" s="1"/>
  <c r="K924" i="2" s="1"/>
  <c r="K925" i="2" s="1"/>
  <c r="K926" i="2" s="1"/>
  <c r="K927" i="2" s="1"/>
  <c r="K928" i="2" s="1"/>
  <c r="K929" i="2" s="1"/>
  <c r="K930" i="2" s="1"/>
  <c r="K931" i="2" s="1"/>
  <c r="K932" i="2" s="1"/>
  <c r="K933" i="2" s="1"/>
  <c r="K934" i="2" s="1"/>
  <c r="K935" i="2" s="1"/>
  <c r="K936" i="2" s="1"/>
  <c r="K937" i="2" s="1"/>
  <c r="K938" i="2" s="1"/>
  <c r="K939" i="2" s="1"/>
  <c r="K940" i="2" s="1"/>
  <c r="K941" i="2" s="1"/>
  <c r="K942" i="2" s="1"/>
  <c r="K943" i="2" s="1"/>
  <c r="K944" i="2" s="1"/>
  <c r="K945" i="2" s="1"/>
  <c r="K946" i="2" s="1"/>
  <c r="K947" i="2" s="1"/>
  <c r="K948" i="2" s="1"/>
  <c r="K949" i="2" s="1"/>
  <c r="K950" i="2" s="1"/>
  <c r="K951" i="2" s="1"/>
  <c r="K952" i="2" s="1"/>
  <c r="K953" i="2" s="1"/>
  <c r="K954" i="2" s="1"/>
  <c r="K955" i="2" s="1"/>
  <c r="K956" i="2" s="1"/>
  <c r="K957" i="2" s="1"/>
  <c r="K958" i="2" s="1"/>
  <c r="K959" i="2" s="1"/>
  <c r="K960" i="2" s="1"/>
  <c r="K961" i="2" s="1"/>
  <c r="K962" i="2" s="1"/>
  <c r="K963" i="2" s="1"/>
  <c r="K964" i="2" s="1"/>
  <c r="K965" i="2" s="1"/>
  <c r="K966" i="2" s="1"/>
  <c r="K967" i="2" s="1"/>
  <c r="K968" i="2" s="1"/>
  <c r="K969" i="2" s="1"/>
  <c r="K970" i="2" s="1"/>
  <c r="K971" i="2" s="1"/>
  <c r="K972" i="2" s="1"/>
  <c r="K973" i="2" s="1"/>
  <c r="K974" i="2" s="1"/>
  <c r="K975" i="2" s="1"/>
  <c r="K976" i="2" s="1"/>
  <c r="K977" i="2" s="1"/>
  <c r="L808" i="2" s="1"/>
  <c r="L396" i="2"/>
  <c r="L412" i="2"/>
  <c r="L428" i="2"/>
  <c r="L444" i="2"/>
  <c r="L460" i="2"/>
  <c r="L476" i="2"/>
  <c r="L492" i="2"/>
  <c r="L389" i="2"/>
  <c r="L405" i="2"/>
  <c r="L421" i="2"/>
  <c r="L437" i="2"/>
  <c r="L453" i="2"/>
  <c r="L469" i="2"/>
  <c r="L485" i="2"/>
  <c r="L501" i="2"/>
  <c r="L398" i="2"/>
  <c r="L414" i="2"/>
  <c r="L430" i="2"/>
  <c r="L446" i="2"/>
  <c r="L462" i="2"/>
  <c r="L478" i="2"/>
  <c r="L494" i="2"/>
  <c r="L391" i="2"/>
  <c r="L407" i="2"/>
  <c r="L423" i="2"/>
  <c r="L439" i="2"/>
  <c r="L455" i="2"/>
  <c r="L471" i="2"/>
  <c r="L487" i="2"/>
  <c r="L392" i="2"/>
  <c r="L424" i="2"/>
  <c r="L472" i="2"/>
  <c r="L401" i="2"/>
  <c r="L449" i="2"/>
  <c r="L394" i="2"/>
  <c r="L426" i="2"/>
  <c r="L474" i="2"/>
  <c r="L403" i="2"/>
  <c r="L451" i="2"/>
  <c r="L499" i="2"/>
  <c r="L384" i="2"/>
  <c r="L400" i="2"/>
  <c r="L416" i="2"/>
  <c r="L432" i="2"/>
  <c r="L448" i="2"/>
  <c r="L464" i="2"/>
  <c r="L480" i="2"/>
  <c r="L496" i="2"/>
  <c r="L393" i="2"/>
  <c r="L409" i="2"/>
  <c r="L425" i="2"/>
  <c r="L441" i="2"/>
  <c r="L457" i="2"/>
  <c r="L473" i="2"/>
  <c r="L489" i="2"/>
  <c r="L386" i="2"/>
  <c r="L402" i="2"/>
  <c r="L418" i="2"/>
  <c r="L434" i="2"/>
  <c r="L450" i="2"/>
  <c r="L466" i="2"/>
  <c r="L482" i="2"/>
  <c r="L498" i="2"/>
  <c r="L395" i="2"/>
  <c r="L411" i="2"/>
  <c r="L427" i="2"/>
  <c r="L443" i="2"/>
  <c r="L459" i="2"/>
  <c r="L475" i="2"/>
  <c r="L491" i="2"/>
  <c r="L408" i="2"/>
  <c r="L456" i="2"/>
  <c r="L488" i="2"/>
  <c r="L417" i="2"/>
  <c r="L465" i="2"/>
  <c r="L497" i="2"/>
  <c r="L410" i="2"/>
  <c r="L458" i="2"/>
  <c r="L387" i="2"/>
  <c r="L435" i="2"/>
  <c r="L483" i="2"/>
  <c r="L388" i="2"/>
  <c r="L404" i="2"/>
  <c r="L420" i="2"/>
  <c r="L436" i="2"/>
  <c r="L452" i="2"/>
  <c r="L468" i="2"/>
  <c r="L484" i="2"/>
  <c r="L500" i="2"/>
  <c r="L397" i="2"/>
  <c r="L413" i="2"/>
  <c r="L429" i="2"/>
  <c r="L445" i="2"/>
  <c r="L461" i="2"/>
  <c r="L477" i="2"/>
  <c r="L493" i="2"/>
  <c r="L390" i="2"/>
  <c r="L406" i="2"/>
  <c r="L422" i="2"/>
  <c r="L438" i="2"/>
  <c r="L454" i="2"/>
  <c r="L470" i="2"/>
  <c r="L486" i="2"/>
  <c r="L502" i="2"/>
  <c r="L399" i="2"/>
  <c r="L415" i="2"/>
  <c r="L431" i="2"/>
  <c r="L447" i="2"/>
  <c r="L463" i="2"/>
  <c r="L479" i="2"/>
  <c r="L495" i="2"/>
  <c r="L440" i="2"/>
  <c r="L385" i="2"/>
  <c r="L433" i="2"/>
  <c r="L481" i="2"/>
  <c r="L442" i="2"/>
  <c r="L490" i="2"/>
  <c r="L419" i="2"/>
  <c r="L467" i="2"/>
  <c r="L756" i="2" l="1"/>
  <c r="L925" i="2"/>
  <c r="L806" i="2"/>
  <c r="L718" i="2"/>
  <c r="L811" i="2"/>
  <c r="L813" i="2"/>
  <c r="L788" i="2"/>
  <c r="L934" i="2"/>
  <c r="L706" i="2"/>
  <c r="L809" i="2"/>
  <c r="L912" i="2"/>
  <c r="L758" i="2"/>
  <c r="L905" i="2"/>
  <c r="L862" i="2"/>
  <c r="L857" i="2"/>
  <c r="L789" i="2"/>
  <c r="L876" i="2"/>
  <c r="L936" i="2"/>
  <c r="L864" i="2"/>
  <c r="L968" i="2"/>
  <c r="L874" i="2"/>
  <c r="L793" i="2"/>
  <c r="L770" i="2"/>
  <c r="L759" i="2"/>
  <c r="L951" i="2"/>
  <c r="L878" i="2"/>
  <c r="L720" i="2"/>
  <c r="L886" i="2"/>
  <c r="L839" i="2"/>
  <c r="L958" i="2"/>
  <c r="L930" i="2"/>
  <c r="L752" i="2"/>
  <c r="L902" i="2"/>
  <c r="L854" i="2"/>
  <c r="L739" i="2"/>
  <c r="L707" i="2"/>
  <c r="L723" i="2"/>
  <c r="L954" i="2"/>
  <c r="L744" i="2"/>
  <c r="L932" i="2"/>
  <c r="L787" i="2"/>
  <c r="L870" i="2"/>
  <c r="L726" i="2"/>
  <c r="L933" i="2"/>
  <c r="L771" i="2"/>
  <c r="L872" i="2"/>
  <c r="L972" i="2"/>
  <c r="L844" i="2"/>
  <c r="L799" i="2"/>
  <c r="L815" i="2"/>
  <c r="L852" i="2"/>
  <c r="L883" i="2"/>
  <c r="L802" i="2"/>
  <c r="L751" i="2"/>
  <c r="L829" i="2"/>
  <c r="L948" i="2"/>
  <c r="L748" i="2"/>
  <c r="L818" i="2"/>
  <c r="L851" i="2"/>
  <c r="L910" i="2"/>
  <c r="L742" i="2"/>
  <c r="L947" i="2"/>
  <c r="L817" i="2"/>
  <c r="L881" i="2"/>
  <c r="L895" i="2"/>
  <c r="L785" i="2"/>
  <c r="L713" i="2"/>
  <c r="L768" i="2"/>
  <c r="L838" i="2"/>
  <c r="L919" i="2"/>
  <c r="L840" i="2"/>
  <c r="L820" i="2"/>
  <c r="L821" i="2"/>
  <c r="L755" i="2"/>
  <c r="L778" i="2"/>
  <c r="L736" i="2"/>
  <c r="L822" i="2"/>
  <c r="L775" i="2"/>
  <c r="L943" i="2"/>
  <c r="L733" i="2"/>
  <c r="L716" i="2"/>
  <c r="L792" i="2"/>
  <c r="L715" i="2"/>
  <c r="L761" i="2"/>
  <c r="L724" i="2"/>
  <c r="L794" i="2"/>
  <c r="L901" i="2"/>
  <c r="L834" i="2"/>
  <c r="L826" i="2"/>
  <c r="L719" i="2"/>
  <c r="L763" i="2"/>
  <c r="L962" i="2"/>
  <c r="L973" i="2"/>
  <c r="L869" i="2"/>
  <c r="L949" i="2"/>
  <c r="L880" i="2"/>
  <c r="L810" i="2"/>
  <c r="L969" i="2"/>
  <c r="L816" i="2"/>
  <c r="L856" i="2"/>
  <c r="L966" i="2"/>
  <c r="K978" i="2"/>
  <c r="K979" i="2" s="1"/>
  <c r="K980" i="2" s="1"/>
  <c r="K981" i="2" s="1"/>
  <c r="K982" i="2" s="1"/>
  <c r="K983" i="2" s="1"/>
  <c r="K984" i="2" s="1"/>
  <c r="K985" i="2" s="1"/>
  <c r="K986" i="2" s="1"/>
  <c r="K987" i="2" s="1"/>
  <c r="K988" i="2" s="1"/>
  <c r="K989" i="2" s="1"/>
  <c r="K990" i="2" s="1"/>
  <c r="K991" i="2" s="1"/>
  <c r="K992" i="2" s="1"/>
  <c r="K993" i="2" s="1"/>
  <c r="K994" i="2" s="1"/>
  <c r="K995" i="2" s="1"/>
  <c r="K996" i="2" s="1"/>
  <c r="K997" i="2" s="1"/>
  <c r="K998" i="2" s="1"/>
  <c r="K999" i="2" s="1"/>
  <c r="K1000" i="2" s="1"/>
  <c r="K1001" i="2" s="1"/>
  <c r="K1002" i="2" s="1"/>
  <c r="K1003" i="2" s="1"/>
  <c r="K1004" i="2" s="1"/>
  <c r="K1005" i="2" s="1"/>
  <c r="K1006" i="2" s="1"/>
  <c r="K1007" i="2" s="1"/>
  <c r="K1008" i="2" s="1"/>
  <c r="K1009" i="2" s="1"/>
  <c r="K1010" i="2" s="1"/>
  <c r="K1011" i="2" s="1"/>
  <c r="K1012" i="2" s="1"/>
  <c r="K1013" i="2" s="1"/>
  <c r="K1014" i="2" s="1"/>
  <c r="K1015" i="2" s="1"/>
  <c r="K1016" i="2" s="1"/>
  <c r="K1017" i="2" s="1"/>
  <c r="K1018" i="2" s="1"/>
  <c r="K1019" i="2" s="1"/>
  <c r="K1020" i="2" s="1"/>
  <c r="K1021" i="2" s="1"/>
  <c r="K1022" i="2" s="1"/>
  <c r="K1023" i="2" s="1"/>
  <c r="K1024" i="2" s="1"/>
  <c r="K1025" i="2" s="1"/>
  <c r="L977" i="2"/>
  <c r="L955" i="2"/>
  <c r="L917" i="2"/>
  <c r="L800" i="2"/>
  <c r="L867" i="2"/>
  <c r="L913" i="2"/>
  <c r="L773" i="2"/>
  <c r="L916" i="2"/>
  <c r="L746" i="2"/>
  <c r="L926" i="2"/>
  <c r="L828" i="2"/>
  <c r="L928" i="2"/>
  <c r="L855" i="2"/>
  <c r="L964" i="2"/>
  <c r="L952" i="2"/>
  <c r="L927" i="2"/>
  <c r="L935" i="2"/>
  <c r="L909" i="2"/>
  <c r="L892" i="2"/>
  <c r="L766" i="2"/>
  <c r="L847" i="2"/>
  <c r="L843" i="2"/>
  <c r="L731" i="2"/>
  <c r="L790" i="2"/>
  <c r="L884" i="2"/>
  <c r="L920" i="2"/>
  <c r="L741" i="2"/>
  <c r="L900" i="2"/>
  <c r="L805" i="2"/>
  <c r="L879" i="2"/>
  <c r="L803" i="2"/>
  <c r="L827" i="2"/>
  <c r="L750" i="2"/>
  <c r="L891" i="2"/>
  <c r="L801" i="2"/>
  <c r="L760" i="2"/>
  <c r="L823" i="2"/>
  <c r="L725" i="2"/>
  <c r="L904" i="2"/>
  <c r="L894" i="2"/>
  <c r="L749" i="2"/>
  <c r="L963" i="2"/>
  <c r="L848" i="2"/>
  <c r="L899" i="2"/>
  <c r="L859" i="2"/>
  <c r="L711" i="2"/>
  <c r="L774" i="2"/>
  <c r="L722" i="2"/>
  <c r="L780" i="2"/>
  <c r="L812" i="2"/>
  <c r="L939" i="2"/>
  <c r="L795" i="2"/>
  <c r="L767" i="2"/>
  <c r="L717" i="2"/>
  <c r="L959" i="2"/>
  <c r="L740" i="2"/>
  <c r="L712" i="2"/>
  <c r="L911" i="2"/>
  <c r="L896" i="2"/>
  <c r="L950" i="2"/>
  <c r="L807" i="2"/>
  <c r="L908" i="2"/>
  <c r="L914" i="2"/>
  <c r="L873" i="2"/>
  <c r="L797" i="2"/>
  <c r="L976" i="2"/>
  <c r="L832" i="2"/>
  <c r="L738" i="2"/>
  <c r="L937" i="2"/>
  <c r="L747" i="2"/>
  <c r="L845" i="2"/>
  <c r="L743" i="2"/>
  <c r="L735" i="2"/>
  <c r="L942" i="2"/>
  <c r="L866" i="2"/>
  <c r="L961" i="2"/>
  <c r="L903" i="2"/>
  <c r="L737" i="2"/>
  <c r="L906" i="2"/>
  <c r="L710" i="2"/>
  <c r="L853" i="2"/>
  <c r="L960" i="2"/>
  <c r="L945" i="2"/>
  <c r="L831" i="2"/>
  <c r="L889" i="2"/>
  <c r="L727" i="2"/>
  <c r="L776" i="2"/>
  <c r="L783" i="2"/>
  <c r="L782" i="2"/>
  <c r="L814" i="2"/>
  <c r="L967" i="2"/>
  <c r="L836" i="2"/>
  <c r="L796" i="2"/>
  <c r="L860" i="2"/>
  <c r="L850" i="2"/>
  <c r="L804" i="2"/>
  <c r="L757" i="2"/>
  <c r="L846" i="2"/>
  <c r="L730" i="2"/>
  <c r="L762" i="2"/>
  <c r="L764" i="2"/>
  <c r="L819" i="2"/>
  <c r="L732" i="2"/>
  <c r="L728" i="2"/>
  <c r="L835" i="2"/>
  <c r="L841" i="2"/>
  <c r="L772" i="2"/>
  <c r="L865" i="2"/>
  <c r="L922" i="2"/>
  <c r="L708" i="2"/>
  <c r="L786" i="2"/>
  <c r="L971" i="2"/>
  <c r="L825" i="2"/>
  <c r="L769" i="2"/>
  <c r="L893" i="2"/>
  <c r="L965" i="2"/>
  <c r="L849" i="2"/>
  <c r="L941" i="2"/>
  <c r="L798" i="2"/>
  <c r="L907" i="2"/>
  <c r="L957" i="2"/>
  <c r="L944" i="2"/>
  <c r="L923" i="2"/>
  <c r="L931" i="2"/>
  <c r="L745" i="2"/>
  <c r="L779" i="2"/>
  <c r="L956" i="2"/>
  <c r="L915" i="2"/>
  <c r="L877" i="2"/>
  <c r="L830" i="2"/>
  <c r="L709" i="2"/>
  <c r="L858" i="2"/>
  <c r="L871" i="2"/>
  <c r="L890" i="2"/>
  <c r="L833" i="2"/>
  <c r="L754" i="2"/>
  <c r="L784" i="2"/>
  <c r="L734" i="2"/>
  <c r="L837" i="2"/>
  <c r="L777" i="2"/>
  <c r="L861" i="2"/>
  <c r="L888" i="2"/>
  <c r="L824" i="2"/>
  <c r="L765" i="2"/>
  <c r="L791" i="2"/>
  <c r="L974" i="2"/>
  <c r="L863" i="2"/>
  <c r="L921" i="2"/>
  <c r="L781" i="2"/>
  <c r="L842" i="2"/>
  <c r="L868" i="2"/>
  <c r="L924" i="2"/>
  <c r="L898" i="2"/>
  <c r="L882" i="2"/>
  <c r="L721" i="2"/>
  <c r="L885" i="2"/>
  <c r="L929" i="2"/>
  <c r="L875" i="2"/>
  <c r="L938" i="2"/>
  <c r="L953" i="2"/>
  <c r="L946" i="2"/>
  <c r="L940" i="2"/>
  <c r="L887" i="2"/>
  <c r="L970" i="2"/>
  <c r="L918" i="2"/>
  <c r="L714" i="2"/>
  <c r="L729" i="2"/>
  <c r="L897" i="2"/>
  <c r="L753" i="2"/>
  <c r="L97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<sst xmlns="http://schemas.openxmlformats.org/spreadsheetml/2006/main" count="17578" uniqueCount="4034">
  <si>
    <t>Dog</t>
  </si>
  <si>
    <t>Location</t>
  </si>
  <si>
    <t>Race Number</t>
  </si>
  <si>
    <t>W-Odds</t>
  </si>
  <si>
    <t>P-Odds</t>
  </si>
  <si>
    <t>Place</t>
  </si>
  <si>
    <t>Units</t>
  </si>
  <si>
    <t>Suggested</t>
  </si>
  <si>
    <t>Suggested Tips</t>
  </si>
  <si>
    <t>Day</t>
  </si>
  <si>
    <t>Daily Set</t>
  </si>
  <si>
    <t>Wn</t>
  </si>
  <si>
    <t>Loss</t>
  </si>
  <si>
    <t>Result</t>
  </si>
  <si>
    <t>Amlin Crystal</t>
  </si>
  <si>
    <t>Healsville</t>
  </si>
  <si>
    <t>5th</t>
  </si>
  <si>
    <t>Tourello</t>
  </si>
  <si>
    <t>Nowra</t>
  </si>
  <si>
    <t>Uricken Bale</t>
  </si>
  <si>
    <t>Meadows</t>
  </si>
  <si>
    <t>2nd</t>
  </si>
  <si>
    <t>Konta - Win</t>
  </si>
  <si>
    <t>Konta - Place</t>
  </si>
  <si>
    <t>1st</t>
  </si>
  <si>
    <t>Surella Bale</t>
  </si>
  <si>
    <t>3rd</t>
  </si>
  <si>
    <t>Sudoka Shelby</t>
  </si>
  <si>
    <t>Horsham</t>
  </si>
  <si>
    <t>Dark Arrow</t>
  </si>
  <si>
    <t>Ballarat</t>
  </si>
  <si>
    <t>Sticket Stinger</t>
  </si>
  <si>
    <t>Cranbourne</t>
  </si>
  <si>
    <t>Blackjack Lee</t>
  </si>
  <si>
    <t>4th</t>
  </si>
  <si>
    <t>Ivoria Bale</t>
  </si>
  <si>
    <t>Buffet Destroyer</t>
  </si>
  <si>
    <t>Spring Driven</t>
  </si>
  <si>
    <t>Angle Park</t>
  </si>
  <si>
    <t>Son of Fernando</t>
  </si>
  <si>
    <t>Gardens</t>
  </si>
  <si>
    <t>Sleek Defier</t>
  </si>
  <si>
    <t>Spring Typhoon</t>
  </si>
  <si>
    <t>Geelong</t>
  </si>
  <si>
    <t>Zack Monelli</t>
  </si>
  <si>
    <t>Mandurah</t>
  </si>
  <si>
    <t>Lots of Chatter</t>
  </si>
  <si>
    <t>Tommy Shelby</t>
  </si>
  <si>
    <t>Iago Bale</t>
  </si>
  <si>
    <t>American Man</t>
  </si>
  <si>
    <t>Murray Bridge</t>
  </si>
  <si>
    <t>Galactivic Zeus</t>
  </si>
  <si>
    <t>Double</t>
  </si>
  <si>
    <t>8/10</t>
  </si>
  <si>
    <t>Typhoon Tim</t>
  </si>
  <si>
    <t>Albion Park</t>
  </si>
  <si>
    <t>Fireball Sam</t>
  </si>
  <si>
    <t>Suggested Units</t>
  </si>
  <si>
    <t xml:space="preserve">Stake </t>
  </si>
  <si>
    <t>Battle</t>
  </si>
  <si>
    <t>Profit</t>
  </si>
  <si>
    <t>Return</t>
  </si>
  <si>
    <t>Impress Venus</t>
  </si>
  <si>
    <t>Shepparton</t>
  </si>
  <si>
    <t>% Profit</t>
  </si>
  <si>
    <t>Zipping Niseko</t>
  </si>
  <si>
    <t>Wentworth</t>
  </si>
  <si>
    <t>Handsome Jack</t>
  </si>
  <si>
    <t>Else</t>
  </si>
  <si>
    <t>Multi</t>
  </si>
  <si>
    <t>-</t>
  </si>
  <si>
    <t>8/10/6/11</t>
  </si>
  <si>
    <t>Quinella</t>
  </si>
  <si>
    <t>Stake</t>
  </si>
  <si>
    <t>Name</t>
  </si>
  <si>
    <t>#</t>
  </si>
  <si>
    <t>SR</t>
  </si>
  <si>
    <t>%SR</t>
  </si>
  <si>
    <t>Small</t>
  </si>
  <si>
    <t>Bold Mirage</t>
  </si>
  <si>
    <t>Small Medium</t>
  </si>
  <si>
    <t>Medium</t>
  </si>
  <si>
    <t>Sumatran</t>
  </si>
  <si>
    <t>Ipswich</t>
  </si>
  <si>
    <t>Medium Whack</t>
  </si>
  <si>
    <t>Whack</t>
  </si>
  <si>
    <t xml:space="preserve">Leyenda </t>
  </si>
  <si>
    <t>Double Whack</t>
  </si>
  <si>
    <t>Jagora Bale</t>
  </si>
  <si>
    <t>Temora</t>
  </si>
  <si>
    <t>Better Watch Out</t>
  </si>
  <si>
    <t>Sandown</t>
  </si>
  <si>
    <t>Stuart Lee Rose</t>
  </si>
  <si>
    <t>Sale</t>
  </si>
  <si>
    <t>Bands</t>
  </si>
  <si>
    <t>L</t>
  </si>
  <si>
    <t>H</t>
  </si>
  <si>
    <t>Alarm Response</t>
  </si>
  <si>
    <t>Tiger Time</t>
  </si>
  <si>
    <t>Bow Baby</t>
  </si>
  <si>
    <t>Dreamy Dan</t>
  </si>
  <si>
    <t>My Movie Star</t>
  </si>
  <si>
    <t>Stormy Shari</t>
  </si>
  <si>
    <t>Clifton Flyer</t>
  </si>
  <si>
    <t>Marlou Miss</t>
  </si>
  <si>
    <t>Alumini</t>
  </si>
  <si>
    <t>Derry Express</t>
  </si>
  <si>
    <t>7th</t>
  </si>
  <si>
    <t xml:space="preserve">Ballistic Bullet </t>
  </si>
  <si>
    <t>Seregenti Icon</t>
  </si>
  <si>
    <t>Silken</t>
  </si>
  <si>
    <t>Smokey Bacon</t>
  </si>
  <si>
    <t>Mild Marcus</t>
  </si>
  <si>
    <t>Craggy Island</t>
  </si>
  <si>
    <t>Bendigo</t>
  </si>
  <si>
    <t>Warragul</t>
  </si>
  <si>
    <t>Ebby Infrared</t>
  </si>
  <si>
    <t>Fantastic Victor</t>
  </si>
  <si>
    <t>Merry Lass</t>
  </si>
  <si>
    <t>Richmond</t>
  </si>
  <si>
    <t>Fantastic Pippa</t>
  </si>
  <si>
    <t>Flying Clarice</t>
  </si>
  <si>
    <t>Danyos Whylie</t>
  </si>
  <si>
    <t>My Hyperactive</t>
  </si>
  <si>
    <t>Bulli</t>
  </si>
  <si>
    <t>Utah Blues</t>
  </si>
  <si>
    <t>Jet a One</t>
  </si>
  <si>
    <t>Cannington</t>
  </si>
  <si>
    <t>Cape Fernando</t>
  </si>
  <si>
    <t>Kaheem Bale</t>
  </si>
  <si>
    <t>Tribal Magic</t>
  </si>
  <si>
    <t>Magical Rivival</t>
  </si>
  <si>
    <t>Cumbria Jim</t>
  </si>
  <si>
    <t>Dapto</t>
  </si>
  <si>
    <t>Spring Burner</t>
  </si>
  <si>
    <t>Miss Bellawood</t>
  </si>
  <si>
    <t>Steve Monelli</t>
  </si>
  <si>
    <t>Sunset Spitfire</t>
  </si>
  <si>
    <t>Redcap Monelli</t>
  </si>
  <si>
    <t>Media Peso</t>
  </si>
  <si>
    <t>Shonkey Sticker</t>
  </si>
  <si>
    <t>Big Wings</t>
  </si>
  <si>
    <t>Alinga Chloe</t>
  </si>
  <si>
    <t>Red Jersey</t>
  </si>
  <si>
    <t>Patricia Maureen</t>
  </si>
  <si>
    <t>Lap it Up</t>
  </si>
  <si>
    <t>Ice Cream Story</t>
  </si>
  <si>
    <t>Seen Around</t>
  </si>
  <si>
    <t>8th</t>
  </si>
  <si>
    <t>Fantastic Shell</t>
  </si>
  <si>
    <t>Pump it Up</t>
  </si>
  <si>
    <t>Magical Hope</t>
  </si>
  <si>
    <t>Legendary Lad</t>
  </si>
  <si>
    <t>Tandem At Pace</t>
  </si>
  <si>
    <t>Aberlero Bale</t>
  </si>
  <si>
    <t xml:space="preserve">Goulburn </t>
  </si>
  <si>
    <t>Pablo Mouse</t>
  </si>
  <si>
    <t>Benchester</t>
  </si>
  <si>
    <t>Made Me Blind</t>
  </si>
  <si>
    <t>Aston Fastnet</t>
  </si>
  <si>
    <t>Christo Bale</t>
  </si>
  <si>
    <t>Curiouser</t>
  </si>
  <si>
    <t>Gawler</t>
  </si>
  <si>
    <t>Grebs Drinking</t>
  </si>
  <si>
    <t>Casino</t>
  </si>
  <si>
    <t>Burnt Ends</t>
  </si>
  <si>
    <t>Marseille</t>
  </si>
  <si>
    <t>Zipping Burns</t>
  </si>
  <si>
    <t>Aston Marlon</t>
  </si>
  <si>
    <t>Equaliser</t>
  </si>
  <si>
    <t>Just Wins Boss</t>
  </si>
  <si>
    <t>6th</t>
  </si>
  <si>
    <t>Ferdinando Boy</t>
  </si>
  <si>
    <t>Warrnambool</t>
  </si>
  <si>
    <t>Tates Girl</t>
  </si>
  <si>
    <t>Aristocratic Gal</t>
  </si>
  <si>
    <t>Copy Workshop</t>
  </si>
  <si>
    <t>Tracer</t>
  </si>
  <si>
    <t>Hobart</t>
  </si>
  <si>
    <t>White Poison</t>
  </si>
  <si>
    <t>Wyburn Sheean</t>
  </si>
  <si>
    <t>Shadow Mist</t>
  </si>
  <si>
    <t>Tiggeralong Tonk</t>
  </si>
  <si>
    <t>Zevatron</t>
  </si>
  <si>
    <t>Hooked On Brenda</t>
  </si>
  <si>
    <t>Paua of Oscar</t>
  </si>
  <si>
    <t>Dewana Macca</t>
  </si>
  <si>
    <t>Mepunga Gertie</t>
  </si>
  <si>
    <t>Oakvale Blue</t>
  </si>
  <si>
    <t>Long Gully Barny</t>
  </si>
  <si>
    <t>Leyenda</t>
  </si>
  <si>
    <t>Wicked Rhythym</t>
  </si>
  <si>
    <t>More Deductions</t>
  </si>
  <si>
    <t>Pyrocumulous</t>
  </si>
  <si>
    <t>Try Catch Me</t>
  </si>
  <si>
    <t>Sir Duke</t>
  </si>
  <si>
    <t>Almapa Berisha</t>
  </si>
  <si>
    <t>Pride into Power</t>
  </si>
  <si>
    <t>Papi Go Fast</t>
  </si>
  <si>
    <t>Classic Mclaren</t>
  </si>
  <si>
    <t>Dynamic Bill</t>
  </si>
  <si>
    <t>Blue Tiger</t>
  </si>
  <si>
    <t>Soda Girl</t>
  </si>
  <si>
    <t>Landish Boy</t>
  </si>
  <si>
    <t>Our Boy Mae</t>
  </si>
  <si>
    <t>Little Utah</t>
  </si>
  <si>
    <t>Despicable Usher</t>
  </si>
  <si>
    <t>Audi Herrara</t>
  </si>
  <si>
    <t>Mako Mermaid</t>
  </si>
  <si>
    <t>Blazing Snap</t>
  </si>
  <si>
    <t>Ritza Tommy</t>
  </si>
  <si>
    <t>Utah Misty</t>
  </si>
  <si>
    <t>Good Odds Reward</t>
  </si>
  <si>
    <t>Skeets Desire</t>
  </si>
  <si>
    <t>What a Debacle</t>
  </si>
  <si>
    <t>Rambos Boy</t>
  </si>
  <si>
    <t>Ad Astra</t>
  </si>
  <si>
    <t>Nangar Kash</t>
  </si>
  <si>
    <t>Fantastic Raven</t>
  </si>
  <si>
    <t>Undercut</t>
  </si>
  <si>
    <t xml:space="preserve">Bulli </t>
  </si>
  <si>
    <t>Skilled</t>
  </si>
  <si>
    <t>Rockhampton</t>
  </si>
  <si>
    <t>It’s a Drama</t>
  </si>
  <si>
    <t>Cranborne</t>
  </si>
  <si>
    <t>Corryong McLaren</t>
  </si>
  <si>
    <t>Aston Hayato</t>
  </si>
  <si>
    <t>Westdale Ophellia</t>
  </si>
  <si>
    <t>Cumbria Belle</t>
  </si>
  <si>
    <t>Bonus Only</t>
  </si>
  <si>
    <t>Sanctify - Win</t>
  </si>
  <si>
    <t>Gosford</t>
  </si>
  <si>
    <t>Sanctify - Place</t>
  </si>
  <si>
    <t>Typhoon Tessie</t>
  </si>
  <si>
    <t>Zipping Sultan</t>
  </si>
  <si>
    <t>Fast Food Junkie</t>
  </si>
  <si>
    <t>Footrot Fernando</t>
  </si>
  <si>
    <t>Summers Flyer</t>
  </si>
  <si>
    <t>Faith In Norris</t>
  </si>
  <si>
    <t>Cheeky Ricky</t>
  </si>
  <si>
    <t>Kasatinka</t>
  </si>
  <si>
    <t>Cash Vew</t>
  </si>
  <si>
    <t>Major Havoc</t>
  </si>
  <si>
    <t>Tanhaji</t>
  </si>
  <si>
    <t>Goulbourn</t>
  </si>
  <si>
    <t>Kooringa Lucy</t>
  </si>
  <si>
    <t>Ritza William</t>
  </si>
  <si>
    <t>Aston Maeve</t>
  </si>
  <si>
    <t>Drumroll Please</t>
  </si>
  <si>
    <t>Hadouken</t>
  </si>
  <si>
    <t>`1.4</t>
  </si>
  <si>
    <t>Lektra Yoyo - Win</t>
  </si>
  <si>
    <t>Lektra Yoyo - Place</t>
  </si>
  <si>
    <t>Notorious</t>
  </si>
  <si>
    <t>Sanctify</t>
  </si>
  <si>
    <t>Raw Drama</t>
  </si>
  <si>
    <t>Motown Prince</t>
  </si>
  <si>
    <t>Robbie Rotten</t>
  </si>
  <si>
    <t>Bones McCoy</t>
  </si>
  <si>
    <t>Nitroglcyerin</t>
  </si>
  <si>
    <t>Double Bluff</t>
  </si>
  <si>
    <t>Abbondanza Dixie - Win</t>
  </si>
  <si>
    <t>Abbondanza Dixie - Place</t>
  </si>
  <si>
    <t>Speedy Vuitton</t>
  </si>
  <si>
    <t>Electric Dreams</t>
  </si>
  <si>
    <t>Super Zoom Jake</t>
  </si>
  <si>
    <t>Flying Tornado</t>
  </si>
  <si>
    <t>Townsville</t>
  </si>
  <si>
    <t>Mr Bob</t>
  </si>
  <si>
    <t>Radek Bale</t>
  </si>
  <si>
    <t>Shima Jake</t>
  </si>
  <si>
    <t>Like a Librarian</t>
  </si>
  <si>
    <t>Sir Truculent</t>
  </si>
  <si>
    <t>Frida Las Vegas</t>
  </si>
  <si>
    <t>Short Pork</t>
  </si>
  <si>
    <t>Zipping Zarbo</t>
  </si>
  <si>
    <t>Whitfield</t>
  </si>
  <si>
    <t>Desiree Devere</t>
  </si>
  <si>
    <t>Jet Lee Rose</t>
  </si>
  <si>
    <t>Anndar Tiger</t>
  </si>
  <si>
    <t>Slick Riot</t>
  </si>
  <si>
    <t>Hasta Manana</t>
  </si>
  <si>
    <t>Rockstar Manners</t>
  </si>
  <si>
    <t>Helens Memory</t>
  </si>
  <si>
    <t>Suntory Rose</t>
  </si>
  <si>
    <t>Irinka Riley</t>
  </si>
  <si>
    <t>Jungle Duece</t>
  </si>
  <si>
    <t>Pure Quality - Win</t>
  </si>
  <si>
    <t>Pure Quality - Place</t>
  </si>
  <si>
    <t>Redshift Seven</t>
  </si>
  <si>
    <t>Big Boy Bruce</t>
  </si>
  <si>
    <t>Tyler Durden</t>
  </si>
  <si>
    <t>Colden Dayto</t>
  </si>
  <si>
    <t>Wow</t>
  </si>
  <si>
    <t>Simon Told Helen</t>
  </si>
  <si>
    <t>Denzell Bale</t>
  </si>
  <si>
    <t>Earn the Answers</t>
  </si>
  <si>
    <t>Aston Oriental</t>
  </si>
  <si>
    <t>Arizona Eyes</t>
  </si>
  <si>
    <t>Aston Ryker</t>
  </si>
  <si>
    <t>Soda Prince</t>
  </si>
  <si>
    <t>Black Maxie</t>
  </si>
  <si>
    <t>Barberesco</t>
  </si>
  <si>
    <t>Weblec Pearl</t>
  </si>
  <si>
    <t>Bartholemew Bale</t>
  </si>
  <si>
    <t>Bali Sunset/West on Bra</t>
  </si>
  <si>
    <t>3/4</t>
  </si>
  <si>
    <t>Pokie Payout</t>
  </si>
  <si>
    <t>Power Point Diva</t>
  </si>
  <si>
    <t>Farmor Watchers</t>
  </si>
  <si>
    <t>It Aint Billy</t>
  </si>
  <si>
    <t>Victa Grosso</t>
  </si>
  <si>
    <t>Helens Teddy</t>
  </si>
  <si>
    <t>Its My Party</t>
  </si>
  <si>
    <t>Fernando Cazz</t>
  </si>
  <si>
    <t>Mr Neo</t>
  </si>
  <si>
    <t>Interrogate</t>
  </si>
  <si>
    <t>The Meadows</t>
  </si>
  <si>
    <t>Wallbanger</t>
  </si>
  <si>
    <t>Major Sacrifice</t>
  </si>
  <si>
    <t>Impress Us</t>
  </si>
  <si>
    <t>Faith in Norris</t>
  </si>
  <si>
    <t>Blame Brendon</t>
  </si>
  <si>
    <t>Sentinel Mclaren</t>
  </si>
  <si>
    <t>Earn the Blur</t>
  </si>
  <si>
    <t>Invictus Jaxson</t>
  </si>
  <si>
    <t>Warrugul</t>
  </si>
  <si>
    <t>West on Brae</t>
  </si>
  <si>
    <t>Zipping Freeman</t>
  </si>
  <si>
    <t>Sonny Daze</t>
  </si>
  <si>
    <t>Sentenced</t>
  </si>
  <si>
    <t>Townsend Beach</t>
  </si>
  <si>
    <t>Certification</t>
  </si>
  <si>
    <t>Jacks Well</t>
  </si>
  <si>
    <t xml:space="preserve">Dapto </t>
  </si>
  <si>
    <t>Major Havok</t>
  </si>
  <si>
    <t>Stanley Keeping</t>
  </si>
  <si>
    <t>Kuro Kismet</t>
  </si>
  <si>
    <t>Blackpool Flash</t>
  </si>
  <si>
    <t>Coastal Prince</t>
  </si>
  <si>
    <t>Shima Classic</t>
  </si>
  <si>
    <t>Tinker Craig</t>
  </si>
  <si>
    <t>Farmor Bundy</t>
  </si>
  <si>
    <t>Lil Swiss Miss</t>
  </si>
  <si>
    <t>Ivy Wren</t>
  </si>
  <si>
    <t>Massimo</t>
  </si>
  <si>
    <t>Ha Ha Magoo</t>
  </si>
  <si>
    <t>Dominus</t>
  </si>
  <si>
    <t>Pirate Pete</t>
  </si>
  <si>
    <t>Me Me Mia</t>
  </si>
  <si>
    <t>Green Blazer</t>
  </si>
  <si>
    <t>Sharnis My Girl</t>
  </si>
  <si>
    <t>Aston Ulysses</t>
  </si>
  <si>
    <t>Javier Bale</t>
  </si>
  <si>
    <t>Mister Harlewood - Win</t>
  </si>
  <si>
    <t>Mister Harlewood - Place</t>
  </si>
  <si>
    <t>Hopes Heist</t>
  </si>
  <si>
    <t>Stratford</t>
  </si>
  <si>
    <t>Crackerjack Dirt</t>
  </si>
  <si>
    <t>Super Overdrive</t>
  </si>
  <si>
    <t>Zest to Excel</t>
  </si>
  <si>
    <t>Bathurst</t>
  </si>
  <si>
    <t>Winlock on Top</t>
  </si>
  <si>
    <t>Freddy Cruiser</t>
  </si>
  <si>
    <t>Keiki</t>
  </si>
  <si>
    <t>Spring Hummer</t>
  </si>
  <si>
    <t>Hukanui Lady</t>
  </si>
  <si>
    <t>Lilly Patch</t>
  </si>
  <si>
    <t>Shepperaton</t>
  </si>
  <si>
    <t>Desiree Deveere</t>
  </si>
  <si>
    <t>Graclyn Bale</t>
  </si>
  <si>
    <t>Dodds Joy</t>
  </si>
  <si>
    <t>Fly For Trix</t>
  </si>
  <si>
    <t>Jimmy Spitfire</t>
  </si>
  <si>
    <t>Gemtree Maximus</t>
  </si>
  <si>
    <t>Blue Tick Firm</t>
  </si>
  <si>
    <t>4/11</t>
  </si>
  <si>
    <t>Impress Raja</t>
  </si>
  <si>
    <t>Shima Shine</t>
  </si>
  <si>
    <t>Senor Senor</t>
  </si>
  <si>
    <t>Victa Jess</t>
  </si>
  <si>
    <t>6/8</t>
  </si>
  <si>
    <t>Great Knock</t>
  </si>
  <si>
    <t>Darwin</t>
  </si>
  <si>
    <t>Dakota Dart</t>
  </si>
  <si>
    <t>Transgenic</t>
  </si>
  <si>
    <t>Meatball Soup</t>
  </si>
  <si>
    <t>Maxs Idol</t>
  </si>
  <si>
    <t>Reiko Martini</t>
  </si>
  <si>
    <t>Deep Cover</t>
  </si>
  <si>
    <t>Brother Soldier</t>
  </si>
  <si>
    <t>Classy Ethics</t>
  </si>
  <si>
    <t>Raylene Bale</t>
  </si>
  <si>
    <t>Heres Tears</t>
  </si>
  <si>
    <t>Tiggerlong Tonk</t>
  </si>
  <si>
    <t>Music Event</t>
  </si>
  <si>
    <t>Jim Zarr Dashian</t>
  </si>
  <si>
    <t>Mr America</t>
  </si>
  <si>
    <t>Do It</t>
  </si>
  <si>
    <t>Yozo Bale</t>
  </si>
  <si>
    <t>Wendalin Bale</t>
  </si>
  <si>
    <t>Glamorous Lass</t>
  </si>
  <si>
    <t>Human Fund</t>
  </si>
  <si>
    <t>Queen Supreme</t>
  </si>
  <si>
    <t>Whakahoro</t>
  </si>
  <si>
    <t>Zipping Rambo</t>
  </si>
  <si>
    <t>Nihari Bale</t>
  </si>
  <si>
    <t>All Hands Off</t>
  </si>
  <si>
    <t>Ebby Jet Power</t>
  </si>
  <si>
    <t>Sudden Force</t>
  </si>
  <si>
    <t>Soy Sauce</t>
  </si>
  <si>
    <t>Spare Bulet</t>
  </si>
  <si>
    <t>Kings Roit</t>
  </si>
  <si>
    <t>Yohan Bale</t>
  </si>
  <si>
    <t>Ferdinand Boy</t>
  </si>
  <si>
    <t>Rogue Planet</t>
  </si>
  <si>
    <t>My Little Shelby</t>
  </si>
  <si>
    <t>Lucky Ace</t>
  </si>
  <si>
    <t>Fortuna Bale</t>
  </si>
  <si>
    <t>Zippng Rambo</t>
  </si>
  <si>
    <t>Aston Lavinia</t>
  </si>
  <si>
    <t>Mauritian Pogba</t>
  </si>
  <si>
    <t>Usman Bale</t>
  </si>
  <si>
    <t>Hazy Flash</t>
  </si>
  <si>
    <t>Aston Zodiac</t>
  </si>
  <si>
    <t>Cash Stack</t>
  </si>
  <si>
    <t>Zambora Lion</t>
  </si>
  <si>
    <t>Manudrah</t>
  </si>
  <si>
    <t>Mahogany Jet</t>
  </si>
  <si>
    <t>All Aces</t>
  </si>
  <si>
    <t>Mustang Havok</t>
  </si>
  <si>
    <t>Eureka Icon - Win</t>
  </si>
  <si>
    <t>Eureka Icon - Place</t>
  </si>
  <si>
    <t>Blazing Cartier - Win</t>
  </si>
  <si>
    <t>Blazing Cartier - Place</t>
  </si>
  <si>
    <t>Zipping Ticket</t>
  </si>
  <si>
    <t>Zipping Moose</t>
  </si>
  <si>
    <t>Sleek Rumble</t>
  </si>
  <si>
    <t>Rio Dixie</t>
  </si>
  <si>
    <t>Keep it Blue</t>
  </si>
  <si>
    <t>Rocket Boy</t>
  </si>
  <si>
    <t>Arizona Eyes - Win</t>
  </si>
  <si>
    <t>Arizona Eyes - Place</t>
  </si>
  <si>
    <t xml:space="preserve">Bendigo </t>
  </si>
  <si>
    <t>Kid Psycho</t>
  </si>
  <si>
    <t>Scraing By</t>
  </si>
  <si>
    <t>Capalaba</t>
  </si>
  <si>
    <t>Max Hombre</t>
  </si>
  <si>
    <t>Zander</t>
  </si>
  <si>
    <t>Weblec Blazer - Win</t>
  </si>
  <si>
    <t>Weblec Blazer - Place</t>
  </si>
  <si>
    <t>Garys Miracle</t>
  </si>
  <si>
    <t>Lilly Pad</t>
  </si>
  <si>
    <t>Run Like Jess</t>
  </si>
  <si>
    <t>Indian Shadow</t>
  </si>
  <si>
    <t>Soduku Cobra</t>
  </si>
  <si>
    <t>He Shall Power</t>
  </si>
  <si>
    <t>We the People</t>
  </si>
  <si>
    <t>Soduku Shelby</t>
  </si>
  <si>
    <t>Notoriety</t>
  </si>
  <si>
    <t>Aston Champagne</t>
  </si>
  <si>
    <t>Jumbo Jet</t>
  </si>
  <si>
    <t>Weblec King</t>
  </si>
  <si>
    <t>Jarick Bale</t>
  </si>
  <si>
    <t>Star Blazer - Win</t>
  </si>
  <si>
    <t>Star Blazer - Place</t>
  </si>
  <si>
    <t>My Names Craig</t>
  </si>
  <si>
    <t>Suzies Face</t>
  </si>
  <si>
    <t>Sunset Bourbanski</t>
  </si>
  <si>
    <t>Handsome Prince</t>
  </si>
  <si>
    <t>Catch the Thief</t>
  </si>
  <si>
    <t>Super Estella</t>
  </si>
  <si>
    <t>Barcia Blue Boy</t>
  </si>
  <si>
    <t>Lakeview Walter</t>
  </si>
  <si>
    <t>Orlando</t>
  </si>
  <si>
    <t>Judge Hook</t>
  </si>
  <si>
    <t>Obne Mumma</t>
  </si>
  <si>
    <t>Kingsbrae Kota</t>
  </si>
  <si>
    <t>Paint Face</t>
  </si>
  <si>
    <t>Zavatron</t>
  </si>
  <si>
    <t>Max Dynamo</t>
  </si>
  <si>
    <t>Flying Yuna</t>
  </si>
  <si>
    <t>Spring Chatter</t>
  </si>
  <si>
    <t>Classy Riot</t>
  </si>
  <si>
    <t>Domino Mac</t>
  </si>
  <si>
    <t>Jayville Slick</t>
  </si>
  <si>
    <t>Projectory</t>
  </si>
  <si>
    <t>Bound to Succeed</t>
  </si>
  <si>
    <t>F4 - 3/4678/4678/4678</t>
  </si>
  <si>
    <t>TT</t>
  </si>
  <si>
    <t>Silver Lake</t>
  </si>
  <si>
    <t>3d</t>
  </si>
  <si>
    <t>Aussie Secret</t>
  </si>
  <si>
    <t>Rilynn Bale</t>
  </si>
  <si>
    <t>Charley Davidson</t>
  </si>
  <si>
    <t>Zulu Eyes</t>
  </si>
  <si>
    <t>Parlo Bale</t>
  </si>
  <si>
    <t>Kiss Your Lips</t>
  </si>
  <si>
    <t>Lunar Star</t>
  </si>
  <si>
    <t>Meet Joe Black - Place</t>
  </si>
  <si>
    <t>Carry on Angel</t>
  </si>
  <si>
    <t>Limited Edition</t>
  </si>
  <si>
    <t>Mepung Reject</t>
  </si>
  <si>
    <t>Full Moon Party</t>
  </si>
  <si>
    <t>Mepung Gertie</t>
  </si>
  <si>
    <t>Call Me Buster</t>
  </si>
  <si>
    <t>Ivy Izmir</t>
  </si>
  <si>
    <t>Séance</t>
  </si>
  <si>
    <t>Agent Ben</t>
  </si>
  <si>
    <t>Aston Profit</t>
  </si>
  <si>
    <t>Koblenz</t>
  </si>
  <si>
    <t>Wild Card</t>
  </si>
  <si>
    <t>Dip It In</t>
  </si>
  <si>
    <t>Angus Rhode</t>
  </si>
  <si>
    <t>Canya Dig It</t>
  </si>
  <si>
    <t>Big Beaver</t>
  </si>
  <si>
    <t>Eyes Nose Lips</t>
  </si>
  <si>
    <t>She Can Excite</t>
  </si>
  <si>
    <t>Sarita</t>
  </si>
  <si>
    <t>Devel Sixteen</t>
  </si>
  <si>
    <t>Hello George</t>
  </si>
  <si>
    <t>Maitland</t>
  </si>
  <si>
    <t>Paua of Buddy</t>
  </si>
  <si>
    <t>Serious Object</t>
  </si>
  <si>
    <t>Analysing</t>
  </si>
  <si>
    <t>Oriental Amber</t>
  </si>
  <si>
    <t>Yeah Easy Place</t>
  </si>
  <si>
    <t>Yeah Easy Win</t>
  </si>
  <si>
    <t>Beatific</t>
  </si>
  <si>
    <t>Super Big</t>
  </si>
  <si>
    <t>Blackpool Ammo</t>
  </si>
  <si>
    <t>Ultra Impressive</t>
  </si>
  <si>
    <t>Fernando Frank</t>
  </si>
  <si>
    <t>Carry on Star</t>
  </si>
  <si>
    <t>Krakatoan</t>
  </si>
  <si>
    <t>Ninetymile King</t>
  </si>
  <si>
    <t>Zheng</t>
  </si>
  <si>
    <t>Spare Bullet</t>
  </si>
  <si>
    <t>Spritely Ebony</t>
  </si>
  <si>
    <t>Rockabye Bear</t>
  </si>
  <si>
    <t>Mayorness</t>
  </si>
  <si>
    <t>Hopefully Bella</t>
  </si>
  <si>
    <t>Aston Kipchoge</t>
  </si>
  <si>
    <t>Wreck it Garros</t>
  </si>
  <si>
    <t xml:space="preserve">Warragul </t>
  </si>
  <si>
    <t>We the people</t>
  </si>
  <si>
    <t>Harpers Girl</t>
  </si>
  <si>
    <t>Impulse</t>
  </si>
  <si>
    <t>Arbys Roger</t>
  </si>
  <si>
    <t>Minter Edition</t>
  </si>
  <si>
    <t>Weblec Storm</t>
  </si>
  <si>
    <t>Woodside Puma</t>
  </si>
  <si>
    <t>Date</t>
  </si>
  <si>
    <t>Horse</t>
  </si>
  <si>
    <t>Tip</t>
  </si>
  <si>
    <t>Vowmaster</t>
  </si>
  <si>
    <t>Kyneton</t>
  </si>
  <si>
    <t>W</t>
  </si>
  <si>
    <t>La Isla Bonita</t>
  </si>
  <si>
    <t>Ararat</t>
  </si>
  <si>
    <t>Princess of Meydan</t>
  </si>
  <si>
    <t>Kembla Grange</t>
  </si>
  <si>
    <t>Outlay</t>
  </si>
  <si>
    <t>&gt;1st</t>
  </si>
  <si>
    <t>Ayahuasca</t>
  </si>
  <si>
    <t>% return</t>
  </si>
  <si>
    <t>%</t>
  </si>
  <si>
    <t>P</t>
  </si>
  <si>
    <t>Winsum</t>
  </si>
  <si>
    <t>Aeecee Prince</t>
  </si>
  <si>
    <t>Traralgon</t>
  </si>
  <si>
    <t>El Salto</t>
  </si>
  <si>
    <t>Super Axoim</t>
  </si>
  <si>
    <t>Sha Tin</t>
  </si>
  <si>
    <t>Come Along Jeffrey</t>
  </si>
  <si>
    <t>Rare Hare</t>
  </si>
  <si>
    <t>Maximum Velocity</t>
  </si>
  <si>
    <t>Home Rule</t>
  </si>
  <si>
    <t>Stawell</t>
  </si>
  <si>
    <t>Realeza</t>
  </si>
  <si>
    <t>Kevs Girl</t>
  </si>
  <si>
    <t>Terang</t>
  </si>
  <si>
    <t>Zacster</t>
  </si>
  <si>
    <t>Rusconi</t>
  </si>
  <si>
    <t>Wyong</t>
  </si>
  <si>
    <t>Perlant</t>
  </si>
  <si>
    <t>Ranveer</t>
  </si>
  <si>
    <t>Flemington</t>
  </si>
  <si>
    <t>Dana Point</t>
  </si>
  <si>
    <t>Deadly Earnest</t>
  </si>
  <si>
    <t>Colac</t>
  </si>
  <si>
    <t>Longtimedreaming</t>
  </si>
  <si>
    <t>All of Brighton</t>
  </si>
  <si>
    <t>As I Please</t>
  </si>
  <si>
    <t>Koperbeau</t>
  </si>
  <si>
    <t>Wangaratta</t>
  </si>
  <si>
    <t>El for Effort</t>
  </si>
  <si>
    <t>Estoril Park</t>
  </si>
  <si>
    <t>The Sistene Tales</t>
  </si>
  <si>
    <t>Surekat</t>
  </si>
  <si>
    <t>Canberra</t>
  </si>
  <si>
    <t>Just Malcolm</t>
  </si>
  <si>
    <t>Caulfield</t>
  </si>
  <si>
    <t>Mighty Ganges</t>
  </si>
  <si>
    <t>Camperdown</t>
  </si>
  <si>
    <t>Danse De La Lune</t>
  </si>
  <si>
    <t>Needlework</t>
  </si>
  <si>
    <t>Little Faifo</t>
  </si>
  <si>
    <t>Benalla</t>
  </si>
  <si>
    <t>Colsridge</t>
  </si>
  <si>
    <t>Yarra Valley</t>
  </si>
  <si>
    <t>Adandiman</t>
  </si>
  <si>
    <t>Rosy Bubbles</t>
  </si>
  <si>
    <t>Toffee Street</t>
  </si>
  <si>
    <t>9th</t>
  </si>
  <si>
    <t>High Rewards</t>
  </si>
  <si>
    <t>Pakenham</t>
  </si>
  <si>
    <t>Oxley Road</t>
  </si>
  <si>
    <t>Mightybeel</t>
  </si>
  <si>
    <t>Newcastle</t>
  </si>
  <si>
    <t>Kimmy Rockford</t>
  </si>
  <si>
    <t>Stony Creek</t>
  </si>
  <si>
    <t>Skedaddle</t>
  </si>
  <si>
    <t>Kensington</t>
  </si>
  <si>
    <t>Ulanni</t>
  </si>
  <si>
    <t>Danejararose</t>
  </si>
  <si>
    <t>Kaniva</t>
  </si>
  <si>
    <t>Aziza</t>
  </si>
  <si>
    <t>Moonee Valley</t>
  </si>
  <si>
    <t>Flying Evelyn</t>
  </si>
  <si>
    <t>Deploy and Destroy</t>
  </si>
  <si>
    <t>Ma and Pa</t>
  </si>
  <si>
    <t>The Garden</t>
  </si>
  <si>
    <t>Viking Power</t>
  </si>
  <si>
    <t>Wagga</t>
  </si>
  <si>
    <t>Prince of Mercia</t>
  </si>
  <si>
    <t>Charging Ahead</t>
  </si>
  <si>
    <t>Cliffette</t>
  </si>
  <si>
    <t>Kilmore</t>
  </si>
  <si>
    <t>Lady Cumberland</t>
  </si>
  <si>
    <t>Jacks All Magic</t>
  </si>
  <si>
    <t>Albury</t>
  </si>
  <si>
    <t>Savonia</t>
  </si>
  <si>
    <t>Excelness</t>
  </si>
  <si>
    <t>Bahamut</t>
  </si>
  <si>
    <t>French Moon</t>
  </si>
  <si>
    <t>Sussex Royal</t>
  </si>
  <si>
    <t>Merlins Charm</t>
  </si>
  <si>
    <t>Yulong Soverign</t>
  </si>
  <si>
    <t>Glamour Runs Deep</t>
  </si>
  <si>
    <t>Armis En Avant</t>
  </si>
  <si>
    <t>Jojo Was a Man</t>
  </si>
  <si>
    <t>Randwick</t>
  </si>
  <si>
    <t>Rainbow Connection</t>
  </si>
  <si>
    <t>Georgies Princess</t>
  </si>
  <si>
    <t>Blue Angel</t>
  </si>
  <si>
    <t>Hasalake</t>
  </si>
  <si>
    <t>Rich Sun</t>
  </si>
  <si>
    <t>Akaka Falls</t>
  </si>
  <si>
    <t>Vickys  One</t>
  </si>
  <si>
    <t>Grafton</t>
  </si>
  <si>
    <t>Chaready</t>
  </si>
  <si>
    <t>Scone</t>
  </si>
  <si>
    <t>Magnitudo</t>
  </si>
  <si>
    <t>Tycoon Raff</t>
  </si>
  <si>
    <t>Always in Moment</t>
  </si>
  <si>
    <t>Private Sector</t>
  </si>
  <si>
    <t>Running in Circles</t>
  </si>
  <si>
    <t>Tamworth</t>
  </si>
  <si>
    <t>More Secrets</t>
  </si>
  <si>
    <t>Pretty Else</t>
  </si>
  <si>
    <t>Tiger Mum</t>
  </si>
  <si>
    <t>Literary Magnet</t>
  </si>
  <si>
    <t>De Be Eleven</t>
  </si>
  <si>
    <t>Mornington</t>
  </si>
  <si>
    <t>Charles the Great</t>
  </si>
  <si>
    <t>Rose Quartz</t>
  </si>
  <si>
    <t>Master Magnus</t>
  </si>
  <si>
    <t>Whasir</t>
  </si>
  <si>
    <t>Imprinted</t>
  </si>
  <si>
    <t>Lucky Decision</t>
  </si>
  <si>
    <t>Isles of Avalon</t>
  </si>
  <si>
    <t>Morphetville</t>
  </si>
  <si>
    <t>Bahama</t>
  </si>
  <si>
    <t>Kerioth</t>
  </si>
  <si>
    <t>Werribee</t>
  </si>
  <si>
    <t>Safe Secret</t>
  </si>
  <si>
    <t>Didier</t>
  </si>
  <si>
    <t>Sovereign Gold</t>
  </si>
  <si>
    <t>Hartack</t>
  </si>
  <si>
    <t>Adorable Huayu</t>
  </si>
  <si>
    <t>Mckeever</t>
  </si>
  <si>
    <t>White Stilettos</t>
  </si>
  <si>
    <t>Annoy'en One</t>
  </si>
  <si>
    <t>Greater Harlem</t>
  </si>
  <si>
    <t>Winter Pinter</t>
  </si>
  <si>
    <t>F4 - Exotic</t>
  </si>
  <si>
    <t>Bengal Bandit</t>
  </si>
  <si>
    <t>Finneas</t>
  </si>
  <si>
    <t>Edgy Era</t>
  </si>
  <si>
    <t>Bubbly Lass</t>
  </si>
  <si>
    <t>Almsgiver</t>
  </si>
  <si>
    <t>Pagador</t>
  </si>
  <si>
    <t>Vardini</t>
  </si>
  <si>
    <t>Rockribbed</t>
  </si>
  <si>
    <t>Donald</t>
  </si>
  <si>
    <t>Who are those guys</t>
  </si>
  <si>
    <t>Hamilton</t>
  </si>
  <si>
    <t>Satin Ribbons</t>
  </si>
  <si>
    <t>Hampton Cove</t>
  </si>
  <si>
    <t>Sacred Palace</t>
  </si>
  <si>
    <t>Seonee</t>
  </si>
  <si>
    <t>Sistene Explorer</t>
  </si>
  <si>
    <t>Catskill</t>
  </si>
  <si>
    <t>Hurtle</t>
  </si>
  <si>
    <t>Tycoons Girl</t>
  </si>
  <si>
    <t>Round</t>
  </si>
  <si>
    <t>Bet</t>
  </si>
  <si>
    <t>Type</t>
  </si>
  <si>
    <t>Odds</t>
  </si>
  <si>
    <t>R/WB/M/G/H/B/P/S/WC</t>
  </si>
  <si>
    <t>R/G/BL/PA/WC</t>
  </si>
  <si>
    <t>Safe Multi</t>
  </si>
  <si>
    <t>TS20+/RS20+/GLEQ</t>
  </si>
  <si>
    <t>Safe SGM</t>
  </si>
  <si>
    <t>Logic</t>
  </si>
  <si>
    <t>Mcadams AGS</t>
  </si>
  <si>
    <t>AGS</t>
  </si>
  <si>
    <t>Everygame Multi</t>
  </si>
  <si>
    <t>P/GC/R/GWS</t>
  </si>
  <si>
    <t>Tex 6+</t>
  </si>
  <si>
    <t>Upsets</t>
  </si>
  <si>
    <t>Risky SGM</t>
  </si>
  <si>
    <t>Fantasy O/U</t>
  </si>
  <si>
    <t>Lines Multi</t>
  </si>
  <si>
    <t>Amount</t>
  </si>
  <si>
    <t>Extravagent Lad</t>
  </si>
  <si>
    <t>Set the Sails</t>
  </si>
  <si>
    <t>Demando</t>
  </si>
  <si>
    <t>Mac N Cheese</t>
  </si>
  <si>
    <t>Argentia</t>
  </si>
  <si>
    <t>Valentinos On</t>
  </si>
  <si>
    <t>Galaxy Ruler</t>
  </si>
  <si>
    <t>Lucky With You</t>
  </si>
  <si>
    <t>Pelorus Princess</t>
  </si>
  <si>
    <t>Royal Obsession</t>
  </si>
  <si>
    <t>Kentucky Casanova</t>
  </si>
  <si>
    <t>Swan Hill</t>
  </si>
  <si>
    <t>Promise of Success</t>
  </si>
  <si>
    <t>Ashburton</t>
  </si>
  <si>
    <t>House Spouse</t>
  </si>
  <si>
    <t>Blue Army</t>
  </si>
  <si>
    <t>Style Seeker</t>
  </si>
  <si>
    <t>Doomben</t>
  </si>
  <si>
    <t>Atlantic Seas</t>
  </si>
  <si>
    <t>Bedford Estate</t>
  </si>
  <si>
    <t>Duty Dynasty</t>
  </si>
  <si>
    <t>Infinity Win</t>
  </si>
  <si>
    <t>Ronin</t>
  </si>
  <si>
    <t>True Patriot</t>
  </si>
  <si>
    <t>Lady Adelaide</t>
  </si>
  <si>
    <t>Warracknabeal</t>
  </si>
  <si>
    <t>Croc Lurkin</t>
  </si>
  <si>
    <t>Cecil Street Lad</t>
  </si>
  <si>
    <t>Asteroida</t>
  </si>
  <si>
    <t>Kurosawa</t>
  </si>
  <si>
    <t>Ho Ho Prince</t>
  </si>
  <si>
    <t>Antifragile</t>
  </si>
  <si>
    <t>Mr Brightside</t>
  </si>
  <si>
    <t>Testa Rock</t>
  </si>
  <si>
    <t>Sir Phoenix</t>
  </si>
  <si>
    <t>Quin w/Croc&amp;Mista</t>
  </si>
  <si>
    <t>Casterton</t>
  </si>
  <si>
    <t>Title Shot</t>
  </si>
  <si>
    <t>Festivus</t>
  </si>
  <si>
    <t>Mildura</t>
  </si>
  <si>
    <t>Warmth</t>
  </si>
  <si>
    <t>Dancing Miracle</t>
  </si>
  <si>
    <t>Italian Viking</t>
  </si>
  <si>
    <t>Royal Dress</t>
  </si>
  <si>
    <t xml:space="preserve">Midnight Hussy </t>
  </si>
  <si>
    <t>Herodis</t>
  </si>
  <si>
    <t>Bosspan</t>
  </si>
  <si>
    <t>Always Praying</t>
  </si>
  <si>
    <t>Vegas Destiny</t>
  </si>
  <si>
    <t>The Duke of Dubai</t>
  </si>
  <si>
    <t>Paramedic</t>
  </si>
  <si>
    <t>Sabino</t>
  </si>
  <si>
    <t>Hawkesbury</t>
  </si>
  <si>
    <t>Marimenko</t>
  </si>
  <si>
    <t>Ancient Girl</t>
  </si>
  <si>
    <t>Scoffa</t>
  </si>
  <si>
    <t>Smart Mozzie</t>
  </si>
  <si>
    <t>Aura Gold</t>
  </si>
  <si>
    <t>Redhawk</t>
  </si>
  <si>
    <t>Cabletown</t>
  </si>
  <si>
    <t>No way ever</t>
  </si>
  <si>
    <t>Kahawaty</t>
  </si>
  <si>
    <t>Holt</t>
  </si>
  <si>
    <t>Saucey Horsey</t>
  </si>
  <si>
    <t>Riva Del Sol</t>
  </si>
  <si>
    <t>Taree</t>
  </si>
  <si>
    <t>Xtra Gear</t>
  </si>
  <si>
    <t>Queens Riches</t>
  </si>
  <si>
    <t>Defining</t>
  </si>
  <si>
    <t>Way To The Stars</t>
  </si>
  <si>
    <t>I am Brazen</t>
  </si>
  <si>
    <t>Mars Mission</t>
  </si>
  <si>
    <t>Antonio</t>
  </si>
  <si>
    <t>Queanbeyan</t>
  </si>
  <si>
    <t>Signor Fangio</t>
  </si>
  <si>
    <t>Claudia Shiver</t>
  </si>
  <si>
    <t>Cuban Link</t>
  </si>
  <si>
    <t>Moe</t>
  </si>
  <si>
    <t>Profondo</t>
  </si>
  <si>
    <t>Bank Bank Bank</t>
  </si>
  <si>
    <t>Bajraktari</t>
  </si>
  <si>
    <t>Nervous Witness</t>
  </si>
  <si>
    <t>F4</t>
  </si>
  <si>
    <t>Tri</t>
  </si>
  <si>
    <t>Quin</t>
  </si>
  <si>
    <t>Top Honours</t>
  </si>
  <si>
    <t>Gunstock</t>
  </si>
  <si>
    <t>Lord of the Sun</t>
  </si>
  <si>
    <t>Tiz Magic</t>
  </si>
  <si>
    <t>Mornington Glory</t>
  </si>
  <si>
    <t>Is This Love</t>
  </si>
  <si>
    <t>No Whining</t>
  </si>
  <si>
    <t>Burning Power</t>
  </si>
  <si>
    <t>Launchpad</t>
  </si>
  <si>
    <t>Dashing Rebel</t>
  </si>
  <si>
    <t>Six Again</t>
  </si>
  <si>
    <t>Coleraine</t>
  </si>
  <si>
    <t>State Squad</t>
  </si>
  <si>
    <t>French War</t>
  </si>
  <si>
    <t>Diamond Black</t>
  </si>
  <si>
    <t>Mahrez</t>
  </si>
  <si>
    <t>Able Willie</t>
  </si>
  <si>
    <t>Baekdu</t>
  </si>
  <si>
    <t>Coolangatta</t>
  </si>
  <si>
    <t>Robusto</t>
  </si>
  <si>
    <t>Spirit of Gaylard</t>
  </si>
  <si>
    <t>Euchuca</t>
  </si>
  <si>
    <t>UNITS</t>
  </si>
  <si>
    <t>W/L %</t>
  </si>
  <si>
    <t>Round 19
Western Bulldogs v Fremantle
Marcus Bontempelli @ 2.20 (Win)</t>
  </si>
  <si>
    <t>Win</t>
  </si>
  <si>
    <t>Round 20
Carlton v West Coast
Nic Newman @ 4.00 (Win)</t>
  </si>
  <si>
    <t>Bet Stake</t>
  </si>
  <si>
    <t>Round 21
Port Adelaide v Sydney
Connor Rozee @ 1.90 (Win)</t>
  </si>
  <si>
    <t>Round 20
Fremantle v Geelong
Nat Fyfe @ 1.60 (Win)</t>
  </si>
  <si>
    <t>Bank Transfer ******6682
ID 164849740</t>
  </si>
  <si>
    <t>Withdrawal</t>
  </si>
  <si>
    <t>Richmond v Greater Western Sydney
 Same Game Multi</t>
  </si>
  <si>
    <t>Richmond v Greater Western Sydney
Norm Smith Medal
Toby Greene @ 12.00 (Win)</t>
  </si>
  <si>
    <t>Richmond v Greater Western Sydney
Norm Smith Medal
Bachar Houli @ 10.00 (Win)</t>
  </si>
  <si>
    <t>Richmond v Greater Western Sydney
Norm Smith Medal
Zac Williams @ 21.00 (Win)</t>
  </si>
  <si>
    <t>Richmond v Greater Western Sydney
Norm Smith Medal
Dion Prestia @ 10.00 (Win)</t>
  </si>
  <si>
    <t>Richmond v Greater Western Sydney
Norm Smith Medal
Tom Lynch @ 12.00 (Win)</t>
  </si>
  <si>
    <t>Richmond v Greater Western Sydney
Norm Smith Medal
Lachie Whitfield @ 17.00 (Win)</t>
  </si>
  <si>
    <t>AFL Premiership Winner 2020
AFL Premiership Winner 2020
West Coast @ 6.50 (Win)</t>
  </si>
  <si>
    <t>Debit / Credit Card (************8496)
ID 171737469</t>
  </si>
  <si>
    <t>Deposit</t>
  </si>
  <si>
    <t>Flemington - R7 Lexus Melbourne Cup
Same Race Multi</t>
  </si>
  <si>
    <t>Philadelphia 76ers At Phoenix Suns
Match Betting
Philadelphia 76ers @ 1.87 (Win)</t>
  </si>
  <si>
    <t>Void</t>
  </si>
  <si>
    <t>Multibet (5 folds)</t>
  </si>
  <si>
    <t>Debit / Credit Card (************8496)
ID 213931343</t>
  </si>
  <si>
    <t>Multibet (Trebles)</t>
  </si>
  <si>
    <t>Multibet (7 folds)</t>
  </si>
  <si>
    <t>Greater Western Sydney v Richmond
 Same Game Multi</t>
  </si>
  <si>
    <t>Adelaide v Collingwood
 Tri Bet
Collingwood -15.5 @ 1.67 (Win)</t>
  </si>
  <si>
    <t>Sydney v Greater Western Sydney
 Tri Bet
GWS -15.5 @ 1.62 (Win)</t>
  </si>
  <si>
    <t>Balance transferred from BetEasy account</t>
  </si>
  <si>
    <t>Balance Transfer</t>
  </si>
  <si>
    <t>Multibet (4 folds)</t>
  </si>
  <si>
    <t>Rosehill - R9 Quayclean (bm88)
 Win or Place
7. Dancing Gidget @ 3.30 (Place)</t>
  </si>
  <si>
    <t>Caulfield - R9 Evergreen Turf Hcp
 Win or Place
7. Odeon @ 2.90 (Place)</t>
  </si>
  <si>
    <t>Most Votes Western Bulldogs
Most Votes Western Bulldogs
Jack Macrae @ 2.05 (Win)</t>
  </si>
  <si>
    <t>Brisbane v Richmond
 Same Game Multi</t>
  </si>
  <si>
    <t>West Coast v Collingwood
 Same Game Multi</t>
  </si>
  <si>
    <t>Richmond v St Kilda
 Same Game Multi</t>
  </si>
  <si>
    <t>Multibet (6 folds)</t>
  </si>
  <si>
    <t>Multibet (Doubles)</t>
  </si>
  <si>
    <t>Moora - R1 Mdn
 Win or Place
2. Redwood Ransom @ 3.55 (Win)</t>
  </si>
  <si>
    <t>Moora - R2 Mdn
 Win or Place
1. Lucky Escape @ 2.60 (Place)</t>
  </si>
  <si>
    <t>Moora - R2 Mdn
 Win or Place
5. Get The Goods @ 2.60 (Place)</t>
  </si>
  <si>
    <t>Moora - R3 Trophy (bm56+)
 Win or Place
1. Anvil Green @ 7.50 (Win)</t>
  </si>
  <si>
    <t>Ascot - R6 Crown Sports Bar (rs1mw)
 Win or Place
2. Tycoon Storm @ 2.50/1.35 (Each Way)</t>
  </si>
  <si>
    <t>Ascot - R8 Crown Towers (rs1mw)
 Win or Place
15. Chantorque @ 1.65 (Place)</t>
  </si>
  <si>
    <t>Gary Ayres Medal
 Gary Ayres Medal
Patrick Dangerfield (9) @ 4.00 (Win)</t>
  </si>
  <si>
    <t>Port Adelaide v Richmond
 Same Game Multi</t>
  </si>
  <si>
    <t>Brisbane v Geelong
 Same Game Multi</t>
  </si>
  <si>
    <t>Cranbourne - R6 Mark Gurry &amp; Associates Pace
 Win or Place
5. Kick It To Jack @ 16.00 (Place)</t>
  </si>
  <si>
    <t>Wodonga - R8 Rafferty Bros Electrical (c1)
 Same Race Multi</t>
  </si>
  <si>
    <t>Richmond v Geelong
 Same Game Multi</t>
  </si>
  <si>
    <t>Geraldton - R1 Tapdog Cafe Mdn
 Win or Place
7. Wednesday @ 2.30/1.26 (Each Way)</t>
  </si>
  <si>
    <t>Geraldton - R2 Vale Neville Curnick Mdn
 Win or Place
9. Bush Icon @ 3.00/1.40 (Each Way)</t>
  </si>
  <si>
    <t>Geraldton - R5 Bunbury Apartment Motel-bm70+
 Win or Place
10. Yadreamin' @ 2.80/1.35 (Each Way)</t>
  </si>
  <si>
    <t>Geraldton - R6 Eye Spy Security Systems-bm58+
 Win or Place
2. Blankenberge @ 4.20/1.70 (Each Way)</t>
  </si>
  <si>
    <t>Geraldton - R6 Eye Spy Security Systems-bm58+
 Win or Place
5. Tumut River @ 17.00/4.60 (Each Way)</t>
  </si>
  <si>
    <t>Hawkesbury - R7 Blakes Marine Conditional-bm68
 Win or Place
2. Crown Affair @ 3.40 (Place)</t>
  </si>
  <si>
    <t>Moonee Valley - R9 Ladbrokes Cox Plate
 Win or Place
9. Arcadia Queen @ 6.50/2.40 (Each Way)</t>
  </si>
  <si>
    <t>Moonee Valley - R9 Ladbrokes Cox Plate
 Win or Place
2. Humidor @ 14.00/4.20 (Each Way)</t>
  </si>
  <si>
    <t>Moonee Valley - R2 Inglis Banner
 Same Race Multi</t>
  </si>
  <si>
    <t>Richmond v Geelong
 Individual Player Scores 2
Dion Prestia Under (69.5) @ 1.87 (Win)</t>
  </si>
  <si>
    <t>Richmond v Geelong
 Individual Player Scores 9
Mitch Duncan Under (89.5) @ 1.87 (Win)</t>
  </si>
  <si>
    <t>Richmond v Geelong
 Individual Player Scores 15
Brandan Parfiitt Under (65.5) @ 1.87 (Win)</t>
  </si>
  <si>
    <t>Richmond v Geelong
 Dusty or Danger to Win the Norm Smith
Either Dustin Martin or Patrick Dangerfield to win the Norm Smith Medal @ 4.00 (Win)</t>
  </si>
  <si>
    <t>Angle Park - R3 G-six Sky Racing Stake
 Same Race Multi</t>
  </si>
  <si>
    <t>Angle Park - R4 G-six Saturgrey Racing Open Stake
 Same Race Multi</t>
  </si>
  <si>
    <t>Monmore - 14:23 480mtrs (A9) 480mtrs
Mystery Boxed Trifecta (6, 5, 4)</t>
  </si>
  <si>
    <t>Swan Hill - R4 Tac Be Races Ready Mdn Plate
 Win or Place
10. Yulong Phelps @ 5.00/2.00 (Each Way)</t>
  </si>
  <si>
    <t>Swan Hill - R7 Busbiz (bm58)
 Win or Place
4. The Moors @ 18.00/4.80 (Each Way)</t>
  </si>
  <si>
    <t>Swan Hill - R3 Kaboom Gutter&amp;solar Panel Mdn
 Win or Place
2. Outatown Lover @ 20.00/5.00 (Each Way)</t>
  </si>
  <si>
    <t>Healesville - R11 Greyhound Clubs Victoria
 Win or Place
4. She's My Blast @ 1.75/1.10 (Each Way)</t>
  </si>
  <si>
    <t>Gawler - R8 G-six The Bunyip (n/p) Stake
 Same Race Multi</t>
  </si>
  <si>
    <t>Grafton - R7 Xxxx Gold (bm66)
 Win or Place
1. Charmed Princess @ 3.20/1.40 (Each Way)</t>
  </si>
  <si>
    <t>Mandurah - R10 Book For Melbourne Cup Day
 Boxed Exacta (2, 4)</t>
  </si>
  <si>
    <t>Bendigo - R2 Rising Sun Hotel Mdn Plate
 Win or Place
3. Lindhout @ 3.90/1.55 (Each Way)</t>
  </si>
  <si>
    <t>Bendigo - R6 Bet365 Racing Refund (bm70)
 Win or Place
9. Dune Field @ 11.00/3.50 (Each Way)</t>
  </si>
  <si>
    <t>Ascot - R5 Amelia Park Lodge Hcp (c1)
 Win or Place
8. Smart Princess @ 6.00/2.15 (Each Way)</t>
  </si>
  <si>
    <t>Cranbourne - R1 Vale Tony Logan Mdn Plate
 Win or Place
2. Frazzled @ 15.00/4.20 (Each Way)</t>
  </si>
  <si>
    <t>Ascot - R3 Western Racepix Mdn
 Win or Place
10. Brave Angel @ 4.40 (Win)</t>
  </si>
  <si>
    <t>Randwick-Kensington - R1 Impending @ Darley (bm68)
 Win or Place
1. Lord Olympus @ 2.15 (Win)</t>
  </si>
  <si>
    <t>Randwick-Kensington - R4 Vinery (bm72)
 Win or Place
1. Sausedge @ 3.30 (Win)</t>
  </si>
  <si>
    <t>Cranbourne - R7 Obrien Real Estate (bm64)
 Win or Place
4. Smart Design @ 5.00/2.00 (Each Way)</t>
  </si>
  <si>
    <t>Bendigo - R7 Apiam Bendigo Cup
 Same Race Multi</t>
  </si>
  <si>
    <t>Randwick-Kensington - R1 Impending @ Darley (bm68)
 Win or Place
1. Lord Olympus @ 3.20/1.70 (Each Way)</t>
  </si>
  <si>
    <t>Wauchope - R9 Hastings Hotel 1-3 Win
 Same Race Multi</t>
  </si>
  <si>
    <t>Randwick-Kensington - R5 Heineken (bm72)
 Win or Place
4. Nyami @ 3.30 (Win)</t>
  </si>
  <si>
    <t>Ascot - R4 Morley Growers Market Hcp (c3)
 Win or Place
3. Blackwater Bay @ 2.15 (Win)</t>
  </si>
  <si>
    <t>Ascot - R6 Glenroy Chaff Hcp (c1)
 Win or Place
2. Top Trade @ 19.00/4.40 (Each Way)</t>
  </si>
  <si>
    <t>Wentworth Park - R6 November Sponsorship Available
 Win or Place
8. Remember Grizz @ 20.00/2.80 (Each Way)</t>
  </si>
  <si>
    <t>Launceston - R9 Carlton Draught Stakes
 Win or Place
2. Aussie Rock @ Midi Div (Each Way)</t>
  </si>
  <si>
    <t>Happy Valley - R9 Time Warp Hcp (c2)
 Win or Place
10. Packing Waltham @ 13.00/4.00 (Each Way)</t>
  </si>
  <si>
    <t>Gosford - R6 Melb Cup Function @ Eg (bm64)
 Win or Place
3. Off Her Roca @ 5.00/2.00 (Each Way)</t>
  </si>
  <si>
    <t>Cranbourne - R7 Obrien Real Estate (bm64)
 Win or Place
12. Be Miss Luchy @ 61.00/16.00 (Each Way)</t>
  </si>
  <si>
    <t>Cranbourne - R8 De Bortoli Wines Hcp (c1)
 Win or Place
14. Sigrid @ 11.00/3.50 (Each Way)</t>
  </si>
  <si>
    <t>Sapphire Coast - R4 Australian Community Media Mdn
 Win or Place
5. Favourite Things @ 2.65 (Win)</t>
  </si>
  <si>
    <t>Cranbourne - R1 Vale Tony Logan Mdn Plate
 Win or Place
2. Frazzled @ 7.00/2.40 (Each Way)</t>
  </si>
  <si>
    <t>Shepparton - R4 Top Cat Video (1-2 Wins)
 Win or Place
4. Plain Name @ 8.50 (Place)</t>
  </si>
  <si>
    <t>Shepparton - R1 Brian Beard Plumbing
 Win or Place
4. Got To Spark @ 1.28/1.04 (Each Way)</t>
  </si>
  <si>
    <t>Shepparton - R2 Elite Collars &amp; Leads
 Win or Place
8. Dazzling Dippy @ 1.40 (Place)</t>
  </si>
  <si>
    <t>Shepparton - R4 Top Cat Video (1-2 Wins)
 Win or Place
1. Blazing Fury @ 2.05/1.35 (Each Way)</t>
  </si>
  <si>
    <t>Shepparton - R6 Www.victoolshop.com
 Win or Place
2. American Missile @ 2.90/1.30 (Each Way)</t>
  </si>
  <si>
    <t>Shepparton - R7 Tab - Live Sky Racing Vision
 Win or Place
6. Harley Merrett @ 4.00/1.40 (Each Way)</t>
  </si>
  <si>
    <t>Shepparton - R9 Shepparton Workwear &amp; Safety
 Win or Place
1. Gamboa @ 2.20/1.28 (Each Way)</t>
  </si>
  <si>
    <t>Shepparton - R11 Greyhound Clubs Victoria
 Win or Place
7. Kareda Gold @ 3.30 (Place)</t>
  </si>
  <si>
    <t>Sandown Park - R5 Tab Melbourne Cup Prelude 2
 Win or Place
1. Zipping Albert @ 4.20 (Win)</t>
  </si>
  <si>
    <t>Mandurah - R3 Sign Strategy Call Phil
 Win or Place
1. Big Stan @ 2.30 (Win)</t>
  </si>
  <si>
    <t>Moonee Valley - R1 Ladbrokes Easy Form Mdn Plate
 Win or Place
7. Bobsled @ 3.00 (Win)</t>
  </si>
  <si>
    <t>Wagga - R1 Mountaineer Cup (bm74)
 Win or Place
2. Hilltop Hood @ 2.25 (Win)</t>
  </si>
  <si>
    <t>Moonee Valley - R5 Ladbrokes 55 Second Chall-bm70
 Win or Place
2. Whipcracker Way @ 2.25 (Win)</t>
  </si>
  <si>
    <t>Healesville - R12 No Racing Here Tuesday 3rd November
 Win or Place
1. Landslide @ 1.65 (Win)</t>
  </si>
  <si>
    <t>Healesville - R12 No Racing Here Tuesday 3rd November
 Win or Place
1. Landslide @ 1.10 (Place)</t>
  </si>
  <si>
    <t>Healesville - R11 Trials Every Wednesday
 Win or Place
8. Darley Park @ 2.70 (Win)</t>
  </si>
  <si>
    <t>Healesville - R11 Trials Every Wednesday
 Win or Place
8. Darley Park @ 1.30 (Place)</t>
  </si>
  <si>
    <t>Moonee Valley - R6 Drummond Golf (bm70)
 Win or Place
11. Write Enuff @ 3.00 (Place)</t>
  </si>
  <si>
    <t>Moonee Valley - R2 In Memory - Vin Drechsler-bm64
 Same Race Multi</t>
  </si>
  <si>
    <t>Flemington - R1 Network 10 Carbine Club Stakes
 Win or Place
3. Aysar @ 2.05 (Win)</t>
  </si>
  <si>
    <t>Moonee Valley - R8 Seppelt Wines (bm64)
 Win or Place
2. Mellors @ 14.00/4.20 (Each Way)</t>
  </si>
  <si>
    <t>Flemington - R7 Aami Victoria Derby
 Win or Place
1. Cherry Tortoni @ 4.20 (Win)</t>
  </si>
  <si>
    <t>Flemington - R6 Coolmore Stud Stakes
 Win or Place
1. Farnan @ 5.25 (Win)</t>
  </si>
  <si>
    <t>Ascot - R1 Crown Perth Plate
 Win or Place
5. Chantorque @ 1.85 (Win)</t>
  </si>
  <si>
    <t>Rosehill - R8 Iron Jack Golden Eagle
 Win or Place
12. Funstar @ 5.00 (Win)</t>
  </si>
  <si>
    <t>Ascot - R9 Byron Bay Premium Lager-bm72+
 Win or Place
14. The Fugazi @ 6.00 (Win)</t>
  </si>
  <si>
    <t>Ascot - R8 Hosemasters-asian Beau Stakes
 Win or Place
3. Cup Night @ 4.00 (Win)</t>
  </si>
  <si>
    <t>Sale - R7 No.1 Car Wash - Sale
 Win or Place
3. Tickle My Fancy @ 2.00 (Win)</t>
  </si>
  <si>
    <t>Innisfail - R8 Coral Coast Shield Qlfier Hcp
 Win or Place
4. Beraht @ 2.05 (Win)</t>
  </si>
  <si>
    <t>Flemington - R7 Lexus Melbourne Cup
 Win or Place
14. King Of Leogrance @ 12.00 (Place)</t>
  </si>
  <si>
    <t>Flemington - R7 Lexus Melbourne Cup
 Win or Place
13. Surprise Baby @ 2.90 (Place)</t>
  </si>
  <si>
    <t>Flemington - R7 Lexus Melbourne Cup
 Win or Place
24. Persan @ 8.00 (Place)</t>
  </si>
  <si>
    <t>Terang - R5 Terang Co-op Pace
 Win or Place
9. Kowalski Analysis @ 2.50 (Win)</t>
  </si>
  <si>
    <t>Doomben - R2 Tab Create Your Calendar-bm70
 Win or Place
2. Miss Lot Won @ 3.80 (Win)</t>
  </si>
  <si>
    <t>Doomben - R3 Lexus Of Brisbane Group Hcp-c6
 Win or Place
5. Kedah @ 3.30 (Win)</t>
  </si>
  <si>
    <t>Doomben - R5 Bne's Summer Of Racing Hcp-c2
 Win or Place
8. Triple The Fun @ 1.95 (Place)</t>
  </si>
  <si>
    <t>Doomben - R7 Jim Beam Hcp (c4)
 Win or Place
1. Scathing @ 3.30 (Win)</t>
  </si>
  <si>
    <t>Doomben - R8 Canadian Club Qlty
 Win or Place
2. Spurcraft @ 2.00 (Place)</t>
  </si>
  <si>
    <t>Ascot - R4 Crown Perth Hcp (c3)
 Win or Place
4. Pasaran @ 6.00/2.10 (Each Way)</t>
  </si>
  <si>
    <t>Mandurah - R10 Book Your Christmas Function
 Win or Place
1. Cinnamon Monelli @ 6.00/2.05 (Each Way)</t>
  </si>
  <si>
    <t>Ascot - R9 Tabtouch - Burgess Queen Stks
 Win or Place
4. Kissonallforcheeks @ 2.25 (Place)</t>
  </si>
  <si>
    <t>Flemington - R7 Lexus Melbourne Cup
Mystery Boxed Trifecta (4, 20, 2)</t>
  </si>
  <si>
    <t>Flemington - R7 Lexus Melbourne Cup
Mystery Boxed Trifecta (15, 4, 23)</t>
  </si>
  <si>
    <t>Flemington - R7 Lexus Melbourne Cup
Mystery Boxed Trifecta (12, 10, 5)</t>
  </si>
  <si>
    <t>Flemington - R7 Lexus Melbourne Cup
Mystery Boxed Trifecta (18, 20, 15)</t>
  </si>
  <si>
    <t>Flemington - R6 Grinders Coffee Roasters-bm90
Live Fixed Win
13. Aqueduct @ 9.00 (Win)</t>
  </si>
  <si>
    <t>Doomben - R5 Bne's Summer Of Racing Hcp-c2
 Win or Place
8. Triple The Fun @ 3.50 (Place)</t>
  </si>
  <si>
    <t>Randwick - R6 City Tattersalls Club (bm72)
 Win or Place
11. Rathvilly Miss @ 8.50/3.50 (Each Way)</t>
  </si>
  <si>
    <t>Flemington - R10 Mss Security Sprint
 Win or Place
17. The Astrologist @ 4.60/1.90 (Each Way)</t>
  </si>
  <si>
    <t>Ascot - R10 James Squire Hcp (c3)
 Win or Place
9. Requisition @ 2.80 (Place)</t>
  </si>
  <si>
    <t>Shepparton - R9 Raw Ability @ Stud
 Win or Place
2. Laughed A Lot @ 2.50 (Win)</t>
  </si>
  <si>
    <t>Shepparton - R1 Whiskey Riot @ Stud
 Win or Place
5. Slingshot Bailey @ 2.20 (Win)</t>
  </si>
  <si>
    <t>Shepparton - R9 Raw Ability @ Stud
 Same Race Multi</t>
  </si>
  <si>
    <t>Flemington - R6 Inglis Bracelet
 Win or Place
4. Strome @ 7.50 (Win)</t>
  </si>
  <si>
    <t>Flemington - R7 Melb Cup Carnival C'try Final
 Win or Place
1. Polanco @ 20.00/6.00 (Each Way)</t>
  </si>
  <si>
    <t>Flemington - R7 Melb Cup Carnival C'try Final
 Win or Place
10. Pierro Belle @ 14.00/4.20 (Each Way)</t>
  </si>
  <si>
    <t>Flemington - R8 Kennedy Oaks
 Win or Place
3. Cafe Rizu @ 7.00 (Place)</t>
  </si>
  <si>
    <t>Flemington - R8 Kennedy Oaks
 Win or Place
11. Vilanculos @ 4.40 (Place)</t>
  </si>
  <si>
    <t>Flemington - R8 Kennedy Oaks
 Win or Place
12. Hard Squeeze @ 19.00 (Place)</t>
  </si>
  <si>
    <t>Flemington - R9 Network 10 Red Roses Stakes
 Win or Place
10. Celestine @ 23.00/4.60 (Each Way)</t>
  </si>
  <si>
    <t>Healesville - R7 Jason Mckeown Photography
 Win or Place
1. Nowhere Nathe @ 2.00 (Win)</t>
  </si>
  <si>
    <t>Healesville - R10 Wild Grains Bakery (2-3 Wins)
 Win or Place
8. Billy Tirch @ 2.10 (Win)</t>
  </si>
  <si>
    <t>Healesville - R12 Download The New Watchdog App
 Win or Place
6. Spring Roll @ 2.00 (Win)</t>
  </si>
  <si>
    <t>Ascot - R5 Kirin Megumi (rs1mw)
 Win or Place
4. Midnight Blue @ 4.20 (Win)</t>
  </si>
  <si>
    <t>Ascot - R7 Fairetha Stakes
 Win or Place
8. Empire Reign @ 8.50/2.70 (Each Way)</t>
  </si>
  <si>
    <t>Ascot - R8 Waroa - Lee Steere Stakes
 Win or Place
2. Great Shot @ 5.00 (Place)</t>
  </si>
  <si>
    <t>Ascot - R9 Amelia Park (bm72+)
 Win or Place
9. Elite Street @ 3.00 (Win)</t>
  </si>
  <si>
    <t>Townsville - R5 Members Xmas Party Mdn Hcp
 Win or Place
3. Assets @ 4.80 (Win)</t>
  </si>
  <si>
    <t>Angle Park - R1 G-six Sky Racing Stake
 Boxed First 4 (1, 2, 4, 8)</t>
  </si>
  <si>
    <t>Cannington - R6 Mpsanitize.com.au
 Win or Place
3. Blue Runnings @ 13.00/3.10 (Each Way)</t>
  </si>
  <si>
    <t>Cannington - R7 Greyhound Gold
 Win or Place
2. Banjo's Girl @ 3.30 (Win)</t>
  </si>
  <si>
    <t>Moonee Valley - R1 Legends Open Now (bm64)
 Win or Place
1. Ilovethegame @ 5.50 (Win)</t>
  </si>
  <si>
    <t>Ascot - R6 Seacorp - Ascot Gold Cup
 Win or Place
10. Noir De Rue @ 4.00 (Place)</t>
  </si>
  <si>
    <t>Ascot - R7 W.a. Champion Fillies Stakes
 Win or Place
8. Solaia @ 2.30 (Place)</t>
  </si>
  <si>
    <t>Mandurah - R9 Sign Strategy Call Phil
 Win or Place
7. Who Be You @ 5.00 (Win)</t>
  </si>
  <si>
    <t>Mandurah - R10 Mpsanitize.com.au
 Win or Place
2. Harper's Hand @ 10.00 (Win)</t>
  </si>
  <si>
    <t>Mandurah - R6 Mandurah Mail
 Win or Place
8. West On Tiny @ 6.50 (Win)</t>
  </si>
  <si>
    <t>Shepparton - R2 Byers Electrical
 Win or Place
2. Mayhem Missile @ 2.80 (Win)</t>
  </si>
  <si>
    <t>Cranbourne - R8 Gcv #13strong
 Win or Place
6. Cherokee Fawn @ 4.40 (Place)</t>
  </si>
  <si>
    <t>Cannington - R3 Try The Chef's Special
 Win or Place
2. Demon Queen @ 19.00/3.50 (Each Way)</t>
  </si>
  <si>
    <t>Cannington - R6 Property Plus Real Estate
 Win or Place
5. Bell Lap Moment @ 3.70 (Place)</t>
  </si>
  <si>
    <t>Ascot - R8 Kirin Megumi Hcp (c5)
 Win or Place
1. Aberdeen Queen @ 3.25 (Win)</t>
  </si>
  <si>
    <t>Healesville - R6 #13strong (250+ Rank)
 Win or Place
1. Kawhi @ 2.50 (Win)</t>
  </si>
  <si>
    <t>Cannington - R10 Fuller Fitness
 Win or Place
6. Love And Rain @ 3.10 (Place)</t>
  </si>
  <si>
    <t>Townsville - R6 Coral Coast Shield Qual. Hcp
 Win or Place
1. Beau Jet @ 3.20 (Win)</t>
  </si>
  <si>
    <t>Townsville - R7 Coral Coast Shield Qual. Hcp
 Win or Place
1. Bullion Wolf @ 4.60 (Win)</t>
  </si>
  <si>
    <t>Ballarat - R1 Ritchies Iga (bm70)
 Win or Place
2. The Gauch @ 2.05 (Win)</t>
  </si>
  <si>
    <t>Ballarat - R7 Suez Mckellar Mile (bm78)
 Win or Place
3. Right You Are @ 1.90 (Win)</t>
  </si>
  <si>
    <t>Kembla Grange - R4 Evergreen Turf Australia-bm78
 Win or Place
7. Destination @ 2.40 (Win)</t>
  </si>
  <si>
    <t>Ascot - R9 Carbine Club Of W.a. Stakes
 Win or Place
9. Laverrod @ 2.90 (Win)</t>
  </si>
  <si>
    <t>Ascot - R8 Kirin-railway Stakes
 Win or Place
14. Too Close The Sun @ 4.80 (Win)</t>
  </si>
  <si>
    <t>Ascot - R6 Sky Racing-w.a. Guineas
 Win or Place
2. Dom To Shoot @ 4.50 (Win)</t>
  </si>
  <si>
    <t>Ascot - R4 Tabtouch-placid Ark Stakes
 Win or Place
4. Chantorque @ 3.50 (Win)</t>
  </si>
  <si>
    <t>Ascot - R7 Crown-jungle Mist Classic
 Win or Place
8. Tycoon Storm @ 4.20 (Win)</t>
  </si>
  <si>
    <t>Ascot - R8 Kirin-railway Stakes
 Win or Place
11. Inspirational Girl @ 3.70 (Win)</t>
  </si>
  <si>
    <t>Ascot - R8 Kirin-railway Stakes
 Win or Place
15. Truly Great @ 2.80 (Place)</t>
  </si>
  <si>
    <t>Mandurah - R8 A1 Salvage &amp; Hardware
 Win or Place
6. Sleepy George @ 10.00 (Win)</t>
  </si>
  <si>
    <t>Mandurah - R4 Mandurah Stockfeeds
 Win or Place
3. Shantaram @ 2.70 (Win)</t>
  </si>
  <si>
    <t>Sandown - R2 Ive &gt; Print Hcp (c1)
 Win or Place
3. Hasseltoff @ 4.80 (Win)</t>
  </si>
  <si>
    <t>Sandown - R6 Tile Importer (bm64)
 Win or Place
9. Aree Al @ 5.50 (Win)</t>
  </si>
  <si>
    <t>Sandown - R8 Ladbrokes Back Yourself (bm70)
 Win or Place
16. Tralee Rose @ 2.70 (Win)</t>
  </si>
  <si>
    <t>Warwick Farm - R3 Impending @ Darley (bm72)
 Win or Place
1. Miyake @ 1.80 (Win)</t>
  </si>
  <si>
    <t>Ipswich - R6 Carlton Mid Hcp (c4)
 Win or Place
1. Iced @ 5.00 (Win)</t>
  </si>
  <si>
    <t>Ipswich - R8 Ieec.com.au (bm70)
 Win or Place
2. Full Nelson @ 4.60 (Win)</t>
  </si>
  <si>
    <t>Morphettville - R7 Chalk Hill (bm82)
 Win or Place
2. Li'l Kontra @ 2.40 (Win)</t>
  </si>
  <si>
    <t>Bendigo - R2 Bendigo Mazda Mdn Plate
 Win or Place
5. Yulong Island @ 2.15 (Win)</t>
  </si>
  <si>
    <t>Wyong - R4 Wyong's Next Meeting 10/12 Mdn
 Win or Place
5. Stoltz @ 2.40 (Win)</t>
  </si>
  <si>
    <t>Narromine - R2 Pet Medical Centre &amp; Dubbo Mdn
 Win or Place
9. Dollar Pursuit @ 2.05 (Win)</t>
  </si>
  <si>
    <t>Balaklava - R4 Bmd Mdn Plate
 Win or Place
13. Struck By @ 3.25 (Win)</t>
  </si>
  <si>
    <t>Balaklava - R7 Btr Excavations (bm52)
 Win or Place
10. Unscopeable @ 4.60 (Place)</t>
  </si>
  <si>
    <t>Angle Park - R6 @thedogssa Stake
 Win or Place
6. Mercedes Monelli @ 9.00 (Win)</t>
  </si>
  <si>
    <t>Angle Park - R7 Sky Racing Stake
 Win or Place
7. Curiouser @ 14.00 (Win)</t>
  </si>
  <si>
    <t>Angle Park R5,6,7,8
Quaddie (1, 6/2, 6, 7/1, 7/7)</t>
  </si>
  <si>
    <t>Wodonga - R5 Bill Mcgrath Civil Engr.-bm64
 Win or Place
2. Spanish Poet @ 5.50 (Win)</t>
  </si>
  <si>
    <t>Wodonga - R6 Bet365 Wodonga Gold Cup
 Win or Place
6. Vungers @ 2.25 (Win)</t>
  </si>
  <si>
    <t>Wodonga - R7 Naughtin Dev. Grp Dunstan-bm64
 Win or Place
4. Wind Force @ 6.00 (Win)</t>
  </si>
  <si>
    <t>Canberra - R7 Tab Federal
 Win or Place
14. Scarleo @ 3.50 (Win)</t>
  </si>
  <si>
    <t>Canberra - R8 Allinsure (c1)
 Win or Place
3. Lamington Drive @ 4.80 (Win)</t>
  </si>
  <si>
    <t>Dalby - R5 Jtw Cleaning Services Hcp (55)
 Win or Place
3. By The Law @ 5.00 (Win)</t>
  </si>
  <si>
    <t>Dalby - R7 Supa Constructions (bm55)
 Win or Place
2. Palicki @ 2.60 (Win)</t>
  </si>
  <si>
    <t>Townsville - R7 Coral Coast Cup Hcp
 Win or Place
7. Buster Block @ 2.10 (Place)</t>
  </si>
  <si>
    <t>Rosehill - R4 Quincy Seltzer (bm78)
 Win or Place
8. Darleb @ 6.50 (Win)</t>
  </si>
  <si>
    <t>Moonee Valley - R4 Tua's Qlty Half Century (bm78)
 Win or Place
9. November Dreaming @ 3.90 (Win)</t>
  </si>
  <si>
    <t>Doomben - R1 Stella Artois Hcp (c6)
 Win or Place
6. Countess De Galvez @ 4.80 (Win)</t>
  </si>
  <si>
    <t>Doomben - R7 Four Pines Pacific Ale (c6)
 Win or Place
8. Boomtown Lass @ 2.45 (Win)</t>
  </si>
  <si>
    <t>Wolfsburg v Eintracht Frankfurt
 Both Teams To Score
Yes @ 1.45 (Win)</t>
  </si>
  <si>
    <t>Angle Park - R2 G-six Sky Racing Maiden Stake
 Win or Place
2. Victa Kurt @ 5.50 (Win)</t>
  </si>
  <si>
    <t>Angle Park - R7 G-six Xp3020 Mixed Stake
 Win or Place
4. American Man @ 5.50 (Win)</t>
  </si>
  <si>
    <t>Leverkusen v Hoffenheim
 Both Teams To Score
Yes @ 1.36 (Win)</t>
  </si>
  <si>
    <t>Mandurah - R12 Greyhoundsaspets.com.au
 Same Race Multi</t>
  </si>
  <si>
    <t>F1 Abu Dhabi Grand Prix
 Top 6 Finish
Esteban Ocon @ 7.50 (Win)</t>
  </si>
  <si>
    <t>Angle Park - R2 G-six Only At The Dogs Maiden Stake
 Win or Place
5. Another Peach @ 8.50 (Win)</t>
  </si>
  <si>
    <t>Angle Park - R7 G-six Bgc Industrial Cleaning Supplies Stake
 Win or Place
5. Heckle Me @ 8.00 (Win)</t>
  </si>
  <si>
    <t>Cannington - R6 Dart (final)/country/275
 Win or Place
2. Akali @ 20.00 (Win)</t>
  </si>
  <si>
    <t>Cannington - R11 &amp;#36;25 Parmi Pint Punt Wednesdays
 Win or Place
6. She's Due @ 17.00 (Win)</t>
  </si>
  <si>
    <t>Cannington - R6 Dart (final)/country/275
 Win or Place
2. Akali @ 3.60 (Place)</t>
  </si>
  <si>
    <t>Hobart Hurricanes v Adelaide Strikers
 Same Game Multi</t>
  </si>
  <si>
    <t>Eintracht Frankfurt v Mgladbach
 A Goal Scored In Both Halves
Yes @ 1.43 (Win)</t>
  </si>
  <si>
    <t>Caulfield - R3 Neds Same Race Multi Hcp (c1)
 Win or Place
1. Confidant @ 6.50 (Win)</t>
  </si>
  <si>
    <t>Bairnsdale - R3 Betta Electrical-b'dale Mdn
 Win or Place
10. Treatz @ 2.70 (Win)</t>
  </si>
  <si>
    <t>Strathalbyn - R5 Pearle Boutique Mdn
 Win or Place
11. Mrs Mourinho @ 1.80 (Win)</t>
  </si>
  <si>
    <t>Eagle Farm - R7 Gallopers Sports Club Plate-c2
 Win or Place
9. L'cosmo @ 3.00 (Win)</t>
  </si>
  <si>
    <t>Wyong - R2 Mainstream Finance Serv. Mdn
 Win or Place
1. Jesse James @ 1.70 (Win)</t>
  </si>
  <si>
    <t>Caulfield - R1 Neds Bet Back Mdn Hcp
 Win or Place
7. Ord @ 1.70 (Win)</t>
  </si>
  <si>
    <t>Hoffenheim v RB Leipzig
 Same Game Multi</t>
  </si>
  <si>
    <t>Angle Park - R10 Greyhounds As Pets Free For All
 Win or Place
4. Rock On Jimmy @ 11.00 (Win)</t>
  </si>
  <si>
    <t>Yarra Valley - R2 United Petroleum Mdn Plate
 Win or Place
11. Huskisson @ 4.20 (Place)</t>
  </si>
  <si>
    <t>Richmond - R5 Rrc Where Everyone Is Welcome
 Win or Place
6. Mako Mermaid @ 5.50 (Win)</t>
  </si>
  <si>
    <t>Cannington - R1 Free Entry Tabtouch Park
 Boxed Exacta (3, 5)</t>
  </si>
  <si>
    <t>Bendigo - R8 Bill Wilkinson Optical
 Win or Place
7. Soda Girl @ 2.40 (Win)</t>
  </si>
  <si>
    <t>Mandurah - R10 A1 Salvage &amp; Hardware
 Win or Place
2. Landish Boy @ 3.30 (Win)</t>
  </si>
  <si>
    <t>Doomben - R1 Brc Giddy Up Club Rb Hcp (70)
 Win or Place
11. Jubai Pride @ 2.70 (Place)</t>
  </si>
  <si>
    <t>Doomben - R7 Roku Gin (bm85)
 Win or Place
14. Say Haya @ 2.25 (Place)</t>
  </si>
  <si>
    <t>Randwick - R9 Heineken (bm88)
 Win or Place
10. Kordia @ 2.30 (Place)</t>
  </si>
  <si>
    <t>Flemington - R6 Merry Christmas Vrc Mem.-bm78
 Win or Place
1. Walking Flying @ 3.10 (Place)</t>
  </si>
  <si>
    <t>Newcastle - R4 Tozer Air (bm64)
 Win or Place
7. Microna @ 2.45 (Place)</t>
  </si>
  <si>
    <t>The Gardens - R5 Ladbrokes Red Dog Best 8
 Win or Place
8. Nangar Kash @ 3.00 (Win)</t>
  </si>
  <si>
    <t>Wentworth Park - R5 Ladbrokes Back Yourself
 Win or Place
6. Ad Astra @ 1.95 (Win)</t>
  </si>
  <si>
    <t>Ipswich - R7 Www.ipswichgreyhounds.com
 Win or Place
5. What A Debacle @ 2.60 (Win)</t>
  </si>
  <si>
    <t>Cannington - R1 Free Entry Tabtouch Park
 Win or Place
3. Try Catch Me @ 2.05 (Win)</t>
  </si>
  <si>
    <t>Ascot - R7 Agent Fresh-starstruck Classic
 Boxed Exacta (1, 3)</t>
  </si>
  <si>
    <t>Ascot - R9 Pikesaysthankswa (bm72+)
 Win or Place
4. Lorentinio @ 6.50 (Win)</t>
  </si>
  <si>
    <t>Ascot - R9 Pikesaysthankswa (bm72+)
 Win or Place
4. Lorentinio @ 2.30 (Place)</t>
  </si>
  <si>
    <t>Angle Park - R2 G-six Giddy-up Maiden Stake
 Win or Place
5. Another Peach @ 7.50 (Win)</t>
  </si>
  <si>
    <t>Angle Park - R11 G-six Saturgrey Racing Stake
 Win or Place
7. Yarindale @ 7.00 (Win)</t>
  </si>
  <si>
    <t>Angle Park - R5 Xp3020 (1-4 Wins)
 Win or Place
2. Fantastic Raven @ 2.65 (Win)</t>
  </si>
  <si>
    <t>Townsville - R8 Brown Brothers Hcp (55)
 Win or Place
5. October Storm @ 2.25 (Place)</t>
  </si>
  <si>
    <t>Townsville - R2 Tab Mdn Hcp
 Win or Place
7. Foxy Secret @ 3.80 (Place)</t>
  </si>
  <si>
    <t>Bulli - R6 Ladbrokes Back Yourself
 Win or Place
8. Undercut @ 2.00 (Win)</t>
  </si>
  <si>
    <t>Bulli - R7 Pece Is A Gentleman
 Win or Place
6. Sir Duke @ 2.50 (Win)</t>
  </si>
  <si>
    <t>Townsville - R4 Vetta Productions Plate (c3)
 Win or Place
5. Lassiter's Lode @ 1.90 (Win)</t>
  </si>
  <si>
    <t>Townsville - R5 Hygain Plate (c6)
 Win or Place
2. Fortification @ 2.70 (Win)</t>
  </si>
  <si>
    <t>Townsville - R6 Racing At Cluden On Jan 2 (c2)
 Win or Place
5. The Grove @ 4.40/1.85 (Each Way)</t>
  </si>
  <si>
    <t>Townsville - R7 Cluden Pk Mm Ctry Qlfier Hcp
 Win or Place
1. Langhro @ 3.00 (Win)</t>
  </si>
  <si>
    <t>Rockhampton - R9 Sandal Welding
 Win or Place
8. Skilled @ 2.80 (Win)</t>
  </si>
  <si>
    <t>Cranbourne - R7 Winning Post Supplies
 Win or Place
2. It's A Drama @ 3.60 (Win)</t>
  </si>
  <si>
    <t>Warwick Farm - R6 Impending @ Darley (bm72)
 Win or Place
7. Invincible Lad @ 6.00 (Win)</t>
  </si>
  <si>
    <t>Sandown - R5 The Big Screen Company (bm64)
 Win or Place
5. Hendrika @ 5.00 (Win)</t>
  </si>
  <si>
    <t>Sandown - R7 Ladbrokes Odds Boost (bm64)
 Win or Place
8. Laundy @ 6.00 (Win)</t>
  </si>
  <si>
    <t>Angle Park - R1 G-six Levrier By Jo Irvine Stake
 Win or Place
2. True Survivor @ 2.80 (Win)</t>
  </si>
  <si>
    <t>Angle Park - R3 G-six Tab Long May We Play Juvenile Stake
 Win or Place
1. Victa Saige @ 3.80 (Win)</t>
  </si>
  <si>
    <t>Angle Park - R5 Kris Kringle (males) Stake
 Win or Place
5. Spofforth @ 3.40 (Win)</t>
  </si>
  <si>
    <t>Angle Park - R6 Season's Greetings Stake
 Win or Place
6. American Man @ 2.70 (Win)</t>
  </si>
  <si>
    <t>Angle Park - R7 Silent Night Mixed Stake
 Win or Place
3. Ask Me Now @ 7.50 (Win)</t>
  </si>
  <si>
    <t>Angle Park - R10 G-six Merry Christmas From Grsa Stake
 Win or Place
5. Select Hypo @ 5.25 (Win)</t>
  </si>
  <si>
    <t>Angle Park - R9 G-six Santa Claus Is Coming To Town Stake
 Win or Place
1. Corryong Mclaren @ 2.20 (Win)</t>
  </si>
  <si>
    <t>Warrnambool - R12 Cassign Design Ht3
 Win or Place
7. Aston Hayato @ 5.50 (Win)</t>
  </si>
  <si>
    <t>Albion Park - R9 Motorhub
 Win or Place
6. Magical Hope @ 2.50 (Win)</t>
  </si>
  <si>
    <t>Cannington - R6 Property Plus Real Estate
 Win or Place
2. Westdale Ophelia @ 3.40 (Win)</t>
  </si>
  <si>
    <t>Nowra - R8 Premium Tyre Service Nowra
 Win or Place
1. Cumbria Belle @ 1.95 (Win)</t>
  </si>
  <si>
    <t>Ipswich - R7 Www.ipswichgreyhounds.com
 Win or Place
2. Bonus Only @ 2.00 (Win)</t>
  </si>
  <si>
    <t>Caulfield - R2 Happy 50th C Aranibar (bm70)
 Win or Place
5. Twist Of Fury @ 2.70 (Win)</t>
  </si>
  <si>
    <t>Caulfield - R4 Frank O'brien (bm78)
 Win or Place
7. Wicklow Town @ 5.00 (Win)</t>
  </si>
  <si>
    <t>Caulfield - R4 Frank O'brien (bm78)
 Win or Place
7. Wicklow Town @ 1.90 (Place)</t>
  </si>
  <si>
    <t>Caulfield - R7 Neds Christmas Stakes
 Win or Place
2. Sansom @ 2.00 (Place)</t>
  </si>
  <si>
    <t>Caulfield - R8 Neds Lord Stakes
 Win or Place
7. Tavidance @ 2.20 (Win)</t>
  </si>
  <si>
    <t>Ellerslie - R6 Shaw's Wire Ropes Uncle Remus
 Win or Place
2. Brando @ 1.95 (Win)</t>
  </si>
  <si>
    <t>Morphettville - R4 Tab Hcp (c2)
 Win or Place
1. Winning Weather @ 2.10 (Place)</t>
  </si>
  <si>
    <t>Eagle Farm - R4 Magic Millions B.j. Mclachlan
 Win or Place
1. Shaquero @ 2.00 (Win)</t>
  </si>
  <si>
    <t>Randwick - R6 Heineken Summer Cup
 Win or Place
9. Spirit Ridge @ 3.40 (Win)</t>
  </si>
  <si>
    <t>Randwick - R9 The Agency Real Estate (bm78)
 Win or Place
1. Madam Legend @ 3.80 (Win)</t>
  </si>
  <si>
    <t>Eagle Farm - R7 M. Millions Bernborough Plate
 Win or Place
4. The Harrovian @ 2.05 (Win)</t>
  </si>
  <si>
    <t>Eagle Farm - R8 Magic Millions Falvelon Qlty
 Win or Place
4. Isaurian @ 4.40 (Win)</t>
  </si>
  <si>
    <t>Ascot - R8 A.t.a. Stakes
 Win or Place
2. Neufbosc @ 2.35 (Win)</t>
  </si>
  <si>
    <t>Randwick - R8 Precise Air (bm78)
 Win or Place
13. Travest @ 6.00 (Win)</t>
  </si>
  <si>
    <t>Caulfield - R3 Ken Sturt (bm70)
 Win or Place
7. Safeeya @ 7.50 (Win)</t>
  </si>
  <si>
    <t>Eagle Farm - R4 Magic Millions B.j. Mclachlan
 Win or Place
3. Alpine Edge @ 5.00 (Win)</t>
  </si>
  <si>
    <t>Eagle Farm - R7 M. Millions Bernborough Plate
 Win or Place
1. Gaulois @ 7.50 (Win)</t>
  </si>
  <si>
    <t>Eagle Farm - R8 Magic Millions Falvelon Qlty
 Win or Place
5. Roheryn @ 5.00 (Win)</t>
  </si>
  <si>
    <t>Gosford - R6 Woy Woy Poultry Gosford Gold Cup Heat 2
 Win or Place
6. Sanctify @ 6.50 (Win)</t>
  </si>
  <si>
    <t>Gosford - R6 Woy Woy Poultry Gosford Gold Cup Heat 2
 Win or Place
6. Sanctify @ 1.90 (Place)</t>
  </si>
  <si>
    <t>Warragul - R4 Paua Kennels Veterans
 Win or Place
6. Typhoon Tessie @ 3.00 (Win)</t>
  </si>
  <si>
    <t>Sandown Park - R8 Tab - Long May We Play
 Win or Place
6. Zipping Sultan @ 1.70 (Win)</t>
  </si>
  <si>
    <t>Mandurah - R7 Love The Chase
 Win or Place
2. Fast Food Junkie @ 2.00 (Win)</t>
  </si>
  <si>
    <t>Mornington - R5 Mercedes-benz Mornington-bm58
 Win or Place
1. Fudging @ 6.00 (Win)</t>
  </si>
  <si>
    <t>Mornington - R8 Insight38 (bm64)
 Win or Place
2. Aluf @ 7.50 (Win)</t>
  </si>
  <si>
    <t>Sapphire Coast - R6 Tathra Bowlo Tathra Cup (c2)
 Win or Place
4. Phelan Thirsty @ 5.00 (Win)</t>
  </si>
  <si>
    <t>Albion Park - R2 Motorhub
 Win or Place
4. Faith In Norris @ 1.65 (Win)</t>
  </si>
  <si>
    <t>Albion Park - R8 Fabregas @ Meticulous Lodge
 Win or Place
4. Summer's Flyer @ 4.00 (Win)</t>
  </si>
  <si>
    <t>Angle Park - R6 Levrier By Jo Irvine Stake
 Win or Place
4. Footrot Fernando @ 3.00 (Win)</t>
  </si>
  <si>
    <t>Angle Park - R1 G-six Sky Racing
 Win or Place
1. Wreck It Luna @ 2.75 (Win)</t>
  </si>
  <si>
    <t>Angle Park - R2 Only At The Dogs Maiden Stake
 Win or Place
6. Shantui's Ember @ 3.30 (Win)</t>
  </si>
  <si>
    <t>Angle Park - R3 G-six Xp3020 Juvenile Stake
 Win or Place
1. Concede @ 5.00 (Win)</t>
  </si>
  <si>
    <t>Angle Park - R4 G-six Bgc Industrial Cleaning Supplies Stake
 Win or Place
4. Sebon Panther @ 2.80 (Win)</t>
  </si>
  <si>
    <t>Angle Park - R7 @thedogssa Mixed Stake
 Win or Place
2. Ashby Mayhem @ 5.50 (Win)</t>
  </si>
  <si>
    <t>Angle Park - R8 Greyhounds As Pets
 Win or Place
7. Dakota Dart @ 5.00 (Win)</t>
  </si>
  <si>
    <t>Angle Park - R10 G-six We Love Our Dogs Mixed Stake
 Win or Place
4. Danyo's Wylie @ 2.70 (Win)</t>
  </si>
  <si>
    <t>Angle Park - R9 G-six Accell Therapy Stake
 Win or Place
8. Rugged And Ready @ 2.70 (Win)</t>
  </si>
  <si>
    <t>Angle Park - R12 G-six Follow Thedogssa On Twitter Stake
 Win or Place
7. Ranger Rose @ 3.10 (Win)</t>
  </si>
  <si>
    <t>Bulli - R4 Punters Love Bulli
 Win or Place
2. Sir Duke @ 2.10 (Win)</t>
  </si>
  <si>
    <t>Gosford - R10 Happy New Year From Gosford
 Win or Place
8. Kasatkina @ 5.00 (Win)</t>
  </si>
  <si>
    <t>Mandurah - R7 Maiolo Constructions
 Win or Place
2. Cheeky Ricky @ 7.00 (Win)</t>
  </si>
  <si>
    <t>Wentworth Park - R5 Sponsor A Race At Wenty
 Win or Place
6. Cash View @ 1.60 (Win)</t>
  </si>
  <si>
    <t>Angle Park - R5 Bgc Industrial Cleaning Supplies Mixed Stake
 Win or Place
8. Major Havoc @ 2.90 (Win)</t>
  </si>
  <si>
    <t>Goulburn - R9 Ladbrokes 1-3 Win Heat 1
 Win or Place
3. Tanhaji @ 2.80 (Win)</t>
  </si>
  <si>
    <t>Albion Park - R5 Box 1 Photography
 Win or Place
2. Kooringa Lucy @ 3.60 (Win)</t>
  </si>
  <si>
    <t>Goulburn - R11 Ladbrokes 1-3 Win Heat 3
 Win or Place
3. Ritza William @ 2.65 (Win)</t>
  </si>
  <si>
    <t>Mandurah - R7 Mandurahmail.com.au
 Win or Place
2. Try Catch Me @ 3.30 (Win)</t>
  </si>
  <si>
    <t>Bendigo - R10 Ag Tyres &amp; Wheels Damsels Dash
 Win or Place
3. Aston Maeve @ 1.80 (Win)</t>
  </si>
  <si>
    <t>The Meadows - R4 Tab.com.au Ht2
 Win or Place
1. Drumroll Please @ 3.70 (Win)</t>
  </si>
  <si>
    <t>The Meadows - R6 Cookes Electrical And Air Conditioning
 Win or Place
6. Hadouken @ 3.60 (Win)</t>
  </si>
  <si>
    <t>Wentworth Park - R5 Ladbrokes Easy Form
 Win or Place
8. Sanctify @ 2.60 (Win)</t>
  </si>
  <si>
    <t>Warrnambool - R8 Warrnambool Fencing Specialist Ht1
 Win or Place
4. Lektra Yoyo @ 5.50 (Win)</t>
  </si>
  <si>
    <t>Warrnambool - R8 Warrnambool Fencing Specialist Ht1
 Win or Place
4. Lektra Yoyo @ 2.35 (Place)</t>
  </si>
  <si>
    <t>Warrnambool - R9 Warrnambool Fencing Specialist Ht2
 Win or Place
5. Notorious @ 3.25 (Win)</t>
  </si>
  <si>
    <t>Ascot - R2 Tabtouch-better Your Bet Plate
 Win or Place
3. Keep Your Feet @ 4.00 (Win)</t>
  </si>
  <si>
    <t>Ascot - R9 Mumm Champagne (rs1mw)
 Win or Place
10. Casa Rosada @ 9.00 (Win)</t>
  </si>
  <si>
    <t>Ascot - R9 Mumm Champagne (rs1mw)
 Win or Place
10. Casa Rosada @ 3.00 (Place)</t>
  </si>
  <si>
    <t>Sandown Park - R8 Sandown To Cranbourne Ht2
 Win or Place
3. Super Zoom Jake @ 2.50 (Win)</t>
  </si>
  <si>
    <t>Gosford - R10 Gbota Members Appreciation
 Win or Place
8. Electric Dreams @ 9.00 (Win)</t>
  </si>
  <si>
    <t>Gosford - R10 Gbota Members Appreciation
 Win or Place
2. Speedy Vuitton @ 3.10 (Win)</t>
  </si>
  <si>
    <t>Gosford - R9 'let's See Yas In The Wash Bay'
 Win or Place
1. Abbondanza Dixie @ 6.50 (Win)</t>
  </si>
  <si>
    <t>Gosford - R9 'let's See Yas In The Wash Bay'
 Win or Place
1. Abbondanza Dixie @ 2.20 (Place)</t>
  </si>
  <si>
    <t>Gosford - R8 Grnsw Middle Distance Series
 Win or Place
7. Double Bluff @ 3.10 (Win)</t>
  </si>
  <si>
    <t>Gosford - R7 Rce Goes To Gosford
 Win or Place
6. Nitroglycerine @ 2.10 (Win)</t>
  </si>
  <si>
    <t>Gosford - R5 Ladbrokes Red Dog
 Win or Place
7. Bones Mccoy @ 3.40 (Win)</t>
  </si>
  <si>
    <t>Gosford - R3 Sausage Man 1-2 Win
 Win or Place
7. Motown Prince @ 4.80 (Win)</t>
  </si>
  <si>
    <t>Mandurah - R5 Essential Aircor Services
 Win or Place
8. Cheeky Ricky @ 3.10 (Win)</t>
  </si>
  <si>
    <t>Townsville - R10 Dan The Painter Man
 Win or Place
2. Flying Tornado @ 2.60 (Win)</t>
  </si>
  <si>
    <t>Wangaratta - R2 Muddy Waters Cafe Mdn Plate
 Win or Place
4. Koperbeau @ 6.00 (Win)</t>
  </si>
  <si>
    <t>Warwick Farm - R3 Schweppes (bm72)
 Win or Place
2. Kaapfever @ 4.40 (Win)</t>
  </si>
  <si>
    <t>Cannington - R11 Love The Chase
 Win or Place
2. Rambo's Boy @ 2.45 (Win)</t>
  </si>
  <si>
    <t>Ballarat - R4 Eureka Concrete Ht1
 Win or Place
6. Radek Bale @ 1.45 (Win)</t>
  </si>
  <si>
    <t>Ballarat - R8 Steve Tudor Electrical
 Win or Place
1. Shima Jake @ 1.80 (Win)</t>
  </si>
  <si>
    <t>Cranbourne - R6 Backmans Pet Foods
 Win or Place
3. Mr. Bob @ 2.90 (Win)</t>
  </si>
  <si>
    <t>Cranbourne - R1 Vale Karen Walker Mdn Plate
 Win or Place
3. El For Effort @ Top Tote Plus (Win)</t>
  </si>
  <si>
    <t>Cranbourne - R1 Vale Karen Walker Mdn Plate
 Win or Place
4. Estoril Park @ Top Tote Plus (Win) - 3.90</t>
  </si>
  <si>
    <t>Angle Park - R7 Xp3020 Stake
 Win or Place
1. Like A Librarian @ 2.00 (Win)</t>
  </si>
  <si>
    <t>Angle Park - R3 Accell Therapy Free For All
 Win or Place
8. Sir Truculent @ 1.85 (Win)</t>
  </si>
  <si>
    <t>Albion Park - R9 Sky Racing
 Win or Place
4. Frieda Las Vegas @ 4.40 (Win)</t>
  </si>
  <si>
    <t>Sandown Park - R7 Rsn927 - Racing &amp; Sport
 Win or Place
2. Kaheem Bale @ 2.75 (Win)</t>
  </si>
  <si>
    <t>Stawell - R3 Bet 365 Mdn Plate
 Win or Place
7. Do The Narna @ 3.10 (Win)</t>
  </si>
  <si>
    <t>Warragul - R4 Evans Petroleum Warragul Cup Ht1
 Win or Place
4. Short Pork @ 2.80 (Win)</t>
  </si>
  <si>
    <t>Warragul - R9 Evans Petroleum Warragul Cup Ht6
 Win or Place
4. Zipping Zarbo @ 4.60 (Win)</t>
  </si>
  <si>
    <t>Mandurah - R7 Mandurahmail.com.au
 Win or Place
4. Cheeky Ricky @ 4.60 (Win)</t>
  </si>
  <si>
    <t>Cannington - R6 Property Plus Real Estate
 Win or Place
7. Wicked Rhythm @ 1.80 (Win)</t>
  </si>
  <si>
    <t>Wentworth Park - R3 Keep Your 1.5m Distance
 Win or Place
2. Whitfield @ 2.80 (Win)</t>
  </si>
  <si>
    <t>Wentworth Park - R8 Wear Your Masks Inside
 Win or Place
2. Sanctify @ 2.30 (Win)</t>
  </si>
  <si>
    <t>Warrnambool - R1 Sungold Milk Mdn Plate
 Win or Place
6. The Sistine Tales @ 6.00 (Win)</t>
  </si>
  <si>
    <t>Sandown Park - R5 Grv Vic Bred Series Ht1
 Win or Place
6. Desiree Devere @ Midi Div (Win)</t>
  </si>
  <si>
    <t>Albion Park - R5 Garrard's Horse And Hound
 Win or Place
5. Typhoon Tim @ Midi Div (Win)</t>
  </si>
  <si>
    <t>Sale - R8 Sale To Sandown (1-4 Wins) Ht2
 Win or Place
7. Jet Lee Rose @ 2.80 (Win)</t>
  </si>
  <si>
    <t>Albany - R9 Back Pike/what You Like-bm58+
 Win or Place
11. Frosty Beverage @ 3.10 (Win)</t>
  </si>
  <si>
    <t>Horsham - R8 Locks Constructions
 Win or Place
4. Helen's Memory @ 3.80 (Win)</t>
  </si>
  <si>
    <t>Horsham - R11 Horsham Doors &amp; Glass
 Win or Place
1. Rockstar Manners @ 4.30 (Win)</t>
  </si>
  <si>
    <t>Geelong - R7 Beckley Park Community Market
 Win or Place
3. Hasta Manana @ 4.80 (Win)</t>
  </si>
  <si>
    <t>Canberra - R7 Ainslie Laundrette Mdn Plate
 Win or Place
7. The Burning @ 2.80 (Win)</t>
  </si>
  <si>
    <t>Canberra - R7 Ainslie Laundrette Mdn Plate
 Win or Place
13. Surekat @ 9.50 (Win)</t>
  </si>
  <si>
    <t>Cannington - R6 Mpsanitize.com.au
 Win or Place
3. Cheeky Ricky @ 2.50 (Win)</t>
  </si>
  <si>
    <t>Caulfield - R3 Neds Filter Form Mdn
 Win or Place
4. Just Malcolm @ 3.60 (Win)</t>
  </si>
  <si>
    <t>Ballarat - R4 A1 Signage Final (vicgreys)
 Win or Place
5. Radek Bale @ 3.00 (Win)</t>
  </si>
  <si>
    <t>The Meadows - R3 Top Cat Video Ht1
 Win or Place
5. Suntory Rose @ 1.75 (Win)</t>
  </si>
  <si>
    <t>Gosford - R3 Gosford It Prov &amp; Ctry Mdn
 Win or Place
5. Rusconi @ 23.00 (Win)</t>
  </si>
  <si>
    <t>Gosford - R3 Gosford It Prov &amp; Ctry Mdn
 Win or Place
5. Rusconi @ 6.00 (Place)</t>
  </si>
  <si>
    <t>Wentworth Park - R2 Ladbrokes Back Yourself Maiden Heat 2
 Win or Place
2. Jungle Deuce @ 1.70 (Win)</t>
  </si>
  <si>
    <t>Wentworth Park - R3 Keep Your 1.5m Distance Maiden Heat 3
 Win or Place
1. Irinka Riley @ 1.55 (Win)</t>
  </si>
  <si>
    <t>Sandown Park - R4 Grv Vic Bred Series Final (vicgreys)
 Win or Place
6. Pure Quality @ 12.00 (Win)</t>
  </si>
  <si>
    <t>Sandown Park - R4 Grv Vic Bred Series Final (vicgreys)
 Win or Place
6. Pure Quality @ 3.20 (Place)</t>
  </si>
  <si>
    <t>Dapto - R7 Dapto Citizens Bowling Club
 Win or Place
7. Redshift Seven @ 2.35 (Win)</t>
  </si>
  <si>
    <t>Albion Park - R9 Fabregas @ Meticulous Lodge
 Win or Place
1. Big Boy Bruce @ 3.40 (Win)</t>
  </si>
  <si>
    <t>Angle Park - R6 Bgc Industrial Cleaning Supplies Mixed Stake
 Win or Place
4. Like A Librarian @ 3.30 (Win)</t>
  </si>
  <si>
    <t>Warrnambool - R8 Mepunga Oaks Ht3
 Win or Place
2. Surella Bale @ 2.75 (Win)</t>
  </si>
  <si>
    <t>Wentworth Park - R8 Ladbrokes National Derby Heat 5
 Win or Place
6. Hadouken @ 5.00 (Win)</t>
  </si>
  <si>
    <t>Wentworth Park - R9 Ladbrokes National Derby Heat 6
 Win or Place
4. Tyler Durden @ 8.50 (Win)</t>
  </si>
  <si>
    <t>The Meadows - R10 Feikuai Greyhounds Ht3
 Win or Place
1. Colden Dayto @ 2.50 (Win)</t>
  </si>
  <si>
    <t>Wentworth Park - R7 Ladbrokes Paws Of Thunder Heat 3
 Win or Place
8. Simon Told Helen @ 2.00 (Win)</t>
  </si>
  <si>
    <t>Warragul - R4 Paua Kennels
 Win or Place
4. Denzell Bale @ 3.80 (Win)</t>
  </si>
  <si>
    <t>Warragul - R10 Support Our Local Community Businesses
 Win or Place
4. Earn The Answers @ 3.50 (Win)</t>
  </si>
  <si>
    <t>Albion Park - R3 Garrard's Horse And Hound
 Win or Place
1. Highway Gem @ 2.50 (Win)</t>
  </si>
  <si>
    <t>Shepparton - R7 Tab Venue Mode Final (3-6 Wins) (vicgreys)
 Win or Place
8. Aston Ryker @ 2.80 (Win)</t>
  </si>
  <si>
    <t>Benalla - R1 Royal Hotel Benalla Mdn Plate
 Win or Place
7. Little Faifo @ 8.00 (Win)</t>
  </si>
  <si>
    <t>Bulli - R9 Bulli Battlers
 Win or Place
8. Bartholomew Bale @ 3.20 (Win)</t>
  </si>
  <si>
    <t>Wentworth Park - R9 Ladbrokes Cash In
 Win or Place
5. Weblec Pearl @ 3.50 (Win)</t>
  </si>
  <si>
    <t>Boston Celtics At Philadelphia 76ers
 To Score 25+ Points
Shake Milton @ 26.00 (Win)</t>
  </si>
  <si>
    <t>Boston Celtics At Philadelphia 76ers
 To Score 20+ Points
Kemba Walker @ 7.00 (Win)</t>
  </si>
  <si>
    <t>Boston Celtics At Philadelphia 76ers
 Same Game Multi</t>
  </si>
  <si>
    <t>Geelong - R3 Cheironhc.com.au Mdn Plate
 Win or Place
4. Adandiman @ 4.60 (Win)</t>
  </si>
  <si>
    <t>Geelong - R3 Cheironhc.com.au Mdn Plate
 Win or Place
8. Rosy Bubbles @ 8.00 (Win)</t>
  </si>
  <si>
    <t>Goulburn - R1 Ctry Championship Preview-c4
 Win or Place
2. Rothenburg @ 3.20 (Win)</t>
  </si>
  <si>
    <t>Albion Park - R6 Asset Body Corporate Bribie Island
 Win or Place
7. Farmor Watchers @ 2.60 (Win)</t>
  </si>
  <si>
    <t>Sandown Park - R8 Maidment Memorial
 Same Race Multi</t>
  </si>
  <si>
    <t>Pakenham - R8 Sportsbet Same Race Multi-bm64
 Win or Place
2. Sophia's Choice @ 8.00 (Win)</t>
  </si>
  <si>
    <t>Pakenham - R8 Sportsbet Same Race Multi-bm64
 Win or Place
12. Safe Passage @ 2.25 (Win)</t>
  </si>
  <si>
    <t>Warragul - R8 Sennachie At Stud
 Win or Place
8. Mr. Neo @ 2.50 (Win)</t>
  </si>
  <si>
    <t>Chicago Bulls At Charlotte Hornets
 1st Half Alternate Handicap
Charlotte Hornets +2.5 @ 1.45 (Win)</t>
  </si>
  <si>
    <t>The Meadows - R6 Home Of Ten Group 1's
 Win or Place
1. Wallbanger @ 2.60 (Win)</t>
  </si>
  <si>
    <t>The Meadows - R7 Themeadows.org.au
 Win or Place
1. Interrogate @ 2.50 (Win)</t>
  </si>
  <si>
    <t>Triple J Hottest 100 2020 - Outrights and Multis
 WAP v Get On The Beers
Get On The Beers (Mashd N Kutcher Ft. Dan Andrews) @ 2.75 (Win)</t>
  </si>
  <si>
    <t>Triple J Hottest 100 2020 - Outrights and Multis
 Hottest 100 - Winning Song
Lost In Yesterday (Tame Impala) @ 34.00 (Win)</t>
  </si>
  <si>
    <t>Temora - R11 Rick Firman Menswear
 Win or Place
5. Impress Us @ 8.00 (Win)</t>
  </si>
  <si>
    <t>Warragul - R10 Paua Kennels
 Win or Place
8. Earn The Blur @ 3.00 (Win)</t>
  </si>
  <si>
    <t>Albion Park - R8 Fabregas @ Meticulous Lodge
 Win or Place
1. Blame Brendan @ 3.10 (Win)</t>
  </si>
  <si>
    <t>Angle Park - R7 Kurt Donsberg Photography Stake
 Win or Place
2. Sentinel Mclaren @ 2.50 (Win)</t>
  </si>
  <si>
    <t>Warragul - R9 Paua Kennels (1-3 Wins)
 Win or Place
6. Invictus Jaxson @ 3.10 (Win)</t>
  </si>
  <si>
    <t>Cannington - R4 Greyhoundswa
 Win or Place
1. West On Brae @ 2.35 (Win)</t>
  </si>
  <si>
    <t>Wentworth Park - R1 Gbota Welcome Maiden
 Win or Place
7. Zipping Freeman @ 2.25 (Win)</t>
  </si>
  <si>
    <t>The Meadows - R7 Book Now For Aus Cup Ht3
 Win or Place
8. Sonny Daze @ 1.95 (Win)</t>
  </si>
  <si>
    <t>Albion Park - R1 Borgbet Tipping Service
 Win or Place
4. Pokie Payout @ 6.50 (Win)</t>
  </si>
  <si>
    <t>Albion Park - R3 Garrard's
 Win or Place
4. Burnt Ends @ 3.90 (Win)</t>
  </si>
  <si>
    <t>Albion Park - R4 Garrard's
 Win or Place
4. Arizona Eyes @ 7.50 (Win)</t>
  </si>
  <si>
    <t>Albion Park - R6 Garrard's
 Win or Place
8. Sentenced @ 1.95 (Win)</t>
  </si>
  <si>
    <t>Albion Park - R9 Sennachie @ Stud - Steve White
 Win or Place
6. Townson Beach @ 5.00 (Win)</t>
  </si>
  <si>
    <t>Albion Park - R10 Fabregas @ Meticulous Lodge
 Win or Place
2. Certification @ 2.40 (Win)</t>
  </si>
  <si>
    <t>Angle Park - R1 Sky Racing Juvenile Stake
 Win or Place
1. Jack's Well @ 1.65 (Win)</t>
  </si>
  <si>
    <t>Dapto - R6 Grnsw Middle Distance Series
 Win or Place
3. Zipping Niseko @ 2.20 (Win)</t>
  </si>
  <si>
    <t>Angle Park - R5 Giddy-up Mixed Stake
 Win or Place
2. Major Havoc @ 3.80 (Win)</t>
  </si>
  <si>
    <t>Angle Park - R11 Greyhounds As Pets Stake
 Win or Place
7. Stanley Keeping @ 3.10 (Win)</t>
  </si>
  <si>
    <t>Sandown Park - R3 Blackbook On Watchdog App
 Win or Place
2. Kuro Kismet @ 3.60 (Win)</t>
  </si>
  <si>
    <t>Sandown Park - R9 Accell Therapy
 Win or Place
3. Radek Bale @ 4.50 (Win)</t>
  </si>
  <si>
    <t>Warrnambool - R8 Lightning Frank Derby Final (vicgreys)
 Win or Place
5. Blackpool Flash @ 2.20 (Win)</t>
  </si>
  <si>
    <t>Brisbane Heat v Adelaide Strikers
 Same Game Multi</t>
  </si>
  <si>
    <t>Hobart - R10 Amy Cora 2020
 Win or Place
4. Victoria's Kara @ 1.90 (Win)</t>
  </si>
  <si>
    <t>Mandurah - R5 Essential Aircor Services
 Win or Place
3. Try Catch Me @ 3.55 (Win)</t>
  </si>
  <si>
    <t>The Gardens - R4 Ladbrokes Same Race Multi
 Win or Place
1. Coastal Prince @ 2.50 (Win)</t>
  </si>
  <si>
    <t>Taree - R4 Welcome Overseas Viewers Mdn
 Win or Place
1. Oh No Bro @ 7.50 (Win)</t>
  </si>
  <si>
    <t>Rockhampton - R7 (bm70)
 Win or Place
4. Sanglier @ 7.00 (Win)</t>
  </si>
  <si>
    <t>Rockhampton - R3 3yo Mdn Hcp
 Win or Place
5. Shemademedoit @ 1.90 (Win)</t>
  </si>
  <si>
    <t>Canterbury - R4 Tab (bm72)
 Win or Place
3. Pirate Ben @ 31.00/4.80 (Each Way)</t>
  </si>
  <si>
    <t>Canterbury - R4 Tab (bm72)
 Win or Place
5. Dylan's Romance @ 12.00/2.60 (Each Way)</t>
  </si>
  <si>
    <t>The Meadows - R3 Topcat Video
 Win or Place
3. Shima Classic @ 2.10 (Win)</t>
  </si>
  <si>
    <t>The Meadows - R8 The Antonio And Schmull Classic
 Win or Place
4. Tinker Craig @ 3.70 (Win)</t>
  </si>
  <si>
    <t>Caulfield - R2 Quayclean (bm78)
 Win or Place
5. High 'n' Dry @ 4.20 (Win)</t>
  </si>
  <si>
    <t>Caulfield - R2 Quayclean (bm78)
 Win or Place
5. High 'n' Dry @ 1.55 (Place)</t>
  </si>
  <si>
    <t>Caulfield - R3 Neds Toolbox (bm70)
 Win or Place
10. War Critic @ 8.00 (Win)</t>
  </si>
  <si>
    <t>Caulfield - R3 Neds Toolbox (bm70)
 Win or Place
10. War Critic @ 2.25 (Place)</t>
  </si>
  <si>
    <t>Caulfield - R6 Mal Seccull (bm78)
 Win or Place
6. Paperboy @ 6.00 (Win)</t>
  </si>
  <si>
    <t>Caulfield - R6 Mal Seccull (bm78)
 Win or Place
6. Paperboy @ 1.75 (Place)</t>
  </si>
  <si>
    <t>Caulfield - R8 Robert Hunter (bm78)
 Win or Place
9. Charleise @ 7.50 (Win)</t>
  </si>
  <si>
    <t>Caulfield - R8 Robert Hunter (bm78)
 Win or Place
9. Charleise @ 2.60 (Place)</t>
  </si>
  <si>
    <t>Caulfield - R9 John Moule Hcp
 Win or Place
1. Sound @ 10.00 (Win)</t>
  </si>
  <si>
    <t>Caulfield - R9 John Moule Hcp
 Win or Place
1. Sound @ 2.60 (Place)</t>
  </si>
  <si>
    <t>Albion Park - R9 Borgbet Tipping Service
 Win or Place
1. Farmor Bundys @ 2.20 (Win)</t>
  </si>
  <si>
    <t>Albion Park - R4 Sennachie @ Stud - Steve White
 Win or Place
2. Lil Swiss Miss @ 2.40 (Win)</t>
  </si>
  <si>
    <t>Horsham - R6 Wimmera Mallee Vet Services
 Win or Place
7. Ivy Wren @ 4.00 (Win)</t>
  </si>
  <si>
    <t>Warragul - R3 Khans Hospitality Services
 Win or Place
1. Massimo @ 3.00 (Win)</t>
  </si>
  <si>
    <t>Warragul - R5 Find Us On Facebook (1-3 Wins)
 Win or Place
3. Ha Ha Magoo @ 2.90 (Win)</t>
  </si>
  <si>
    <t>Warragul - R11 Adopt A Greyhound With Gap Ht2
 Win or Place
6. Dominus @ 3.50 (Win)</t>
  </si>
  <si>
    <t>Bank Transfer ******6682
ID 283209957</t>
  </si>
  <si>
    <t>Debit / Credit Card (************8496)
ID 289641592</t>
  </si>
  <si>
    <t>Bendigo - R2 Boltons Office National Mdn
 Win or Place
10. Charging Ahead @ Top Tote Plus (Win)</t>
  </si>
  <si>
    <t>Bendigo - R2 Boltons Office National Mdn
 Quinella (4, 10)</t>
  </si>
  <si>
    <t>Albury - R5 Dlg Aluminium &amp; Glazing Mdn
 Win or Place
4. Jack's All Magic @ 3.00 (Win)</t>
  </si>
  <si>
    <t>Ballarat - R1 Happy Birthday Macey Mdn Plate
 Win or Place
7. Savonia @ 13.00 (Win)</t>
  </si>
  <si>
    <t>Armidale - R1 Tony Williams Machinery Hcp
 Win or Place
10. Little Prophet @ 17.00 (Win)</t>
  </si>
  <si>
    <t>Armidale - R1 Tony Williams Machinery Hcp
 Win or Place
10. Little Prophet @ 4.20 (Place)</t>
  </si>
  <si>
    <t>Warwick Farm - R1 Anz Bloodstock News Mdn Hcp
 Win or Place
1. Ma And Pa @ 3.25 (Win)</t>
  </si>
  <si>
    <t>Port Macquarie - R2 Schweppes Mdn Hcp
 Win or Place
5. Excelness @ 3.80 (Win)</t>
  </si>
  <si>
    <t>Ipswich - R2 Mdn Hcp
 Win or Place
5. Bahamut @ 4.80 (Win)</t>
  </si>
  <si>
    <t>Cranbourne - R1 Ivan's Pies 3yo Mdn Plate
 Win or Place
4. Merlin's Charm @ Top Tote Plus (Win)</t>
  </si>
  <si>
    <t>Wentworth Park - R6 Get Your Name Here
Boxed Quinella (3, 4, 8, 7)</t>
  </si>
  <si>
    <t>Wentworth Park - R8 Ladbrokes Easy Form
Boxed Quinella (6, 4, 5, 2)</t>
  </si>
  <si>
    <t>Wentworth Park - R9 It's Going To Be Glorious
Boxed Quinella (8, 4, 1, 2)</t>
  </si>
  <si>
    <t>Wentworth Park - R10 Where Else But Wenty?
Boxed Quinella (1, 2, 8, 5)</t>
  </si>
  <si>
    <t>Canberra - R4 Riharna Thomson Memorial Mdn
 Win or Place
7. Glamour Runs Deep @ 2.10 (Win)</t>
  </si>
  <si>
    <t>Stawell - R1 Bet 365 Protest Promise Mdn
 Win or Place
5. Yulong Sovereign @ 5.50 (Win)</t>
  </si>
  <si>
    <t>Canberra - R5 Tab Lickety Split Mdn
 Win or Place
10. Glamour Runs Deep @ Top Tote Plus (Win)</t>
  </si>
  <si>
    <t>Canberra - R5 Tab Lickety Split Mdn
 Win or Place
1. Aramis En Avant @ Top Tote Plus (Win)</t>
  </si>
  <si>
    <t>Coffs Harbour - R4 Congrats Shane And Kat Mdn
 Win or Place
11. Name's Jane @ 3.25 (Win)</t>
  </si>
  <si>
    <t>Randwick-Kensington - R1 Tab Not One Day Mdn Plate
 Win or Place
2. Jojo Was A Man @ 3.00 (Win)</t>
  </si>
  <si>
    <t>Randwick-Kensington - R4 Cathy Mcevoy Mdn Plate
 Win or Place
4. Rainbow Connection @ 9.00 (Win)</t>
  </si>
  <si>
    <t>Pakenham - R2 Watch Live On Sportsbet Mdn
 Win or Place
5. Blue Angel @ 4.60 (Win)</t>
  </si>
  <si>
    <t>Pakenham - R3 Equine Train Tomorrow Mdn
 Win or Place
7. Georgie's Princess @ 5.50 (Win)</t>
  </si>
  <si>
    <t>Pakenham - R2 Watch Live On Sportsbet Mdn
 Win or Place
5. Blue Angel @ Top Tote Plus (Win)</t>
  </si>
  <si>
    <t>Kilmore - R3 Bet365 Protest Promise Mdn
 Win or Place
6. Charging Ahead @ 3.20 (Win)</t>
  </si>
  <si>
    <t>Debit / Credit Card (************8496)
ID 295039170</t>
  </si>
  <si>
    <t>Gosford - R1 Tooheys Mdn Plate
 Win or Place
3. Hasalake @ Top Tote Plus (Win)</t>
  </si>
  <si>
    <t>Yarra Valley - R1 De Bortoli Mdn Plate
 Win or Place
6. Always In Moment @ 3.60 (Win)</t>
  </si>
  <si>
    <t>Yarra Valley - R2 Centonove Mdn Plate
 Win or Place
4. Rich Sun @ 2.40 (Win)</t>
  </si>
  <si>
    <t>Yarra Valley - R2 Centonove Mdn Plate
 Win or Place
7. Cliffette @ 6.50 (Win)</t>
  </si>
  <si>
    <t>Yarra Valley - R2 Centonove Mdn Plate
 Win or Place
4. Rich Sun @ Top Tote Plus (Win)</t>
  </si>
  <si>
    <t>Yarra Valley - R3 Henry's 60th Brithday Mdn
 Win or Place
3. Akaka Falls @ 4.80 (Win)</t>
  </si>
  <si>
    <t>Scone - R2 Pryde's Easifeed 1986 Mdn
 Win or Place
3. Chaready @ 14.00 (Win)</t>
  </si>
  <si>
    <t>Scone - R2 Pryde's Easifeed 1986 Mdn
 Win or Place
5. Magnitudo @ 6.50 (Win)</t>
  </si>
  <si>
    <t>Scone - R4 Inglis Easter Yearling Sale-c1
 Win or Place
13. Running In Circles @ 7.50 (Win)</t>
  </si>
  <si>
    <t>Mandurah - R10 Love The Chase
 Same Race Multi</t>
  </si>
  <si>
    <t>Mandurah - R10 Love The Chase
 Win or Place
2. Spare A Square @ 8.00/2.10 (Each Way)</t>
  </si>
  <si>
    <t>Mandurah - R10 Love The Chase
 Win or Place
3. Slobber Chops @ 11.00/2.60 (Each Way)</t>
  </si>
  <si>
    <t>Mandurah - R11 Mandurah Stockfeeds
 Same Race Multi</t>
  </si>
  <si>
    <t>Mandurah - R11 Mandurah Stockfeeds
 Win or Place
7. Think Big Moment @ 4.40 (Win)</t>
  </si>
  <si>
    <t>Mandurah - R11 Mandurah Stockfeeds
 Win or Place
7. Think Big Moment @ 2.15 (Place)</t>
  </si>
  <si>
    <t>Mandurah - R12 Maiolo Constructions
 Win or Place
4. Hit It Gypsy @ 2.90 (Win)</t>
  </si>
  <si>
    <t>Mandurah - R12 Maiolo Constructions
 Win or Place
2. Productive Guess @ 23.00 (Win)</t>
  </si>
  <si>
    <t>Mandurah - R12 Maiolo Constructions
 Win or Place
2. Productive Guess @ 4.00 (Place)</t>
  </si>
  <si>
    <t>Kembla Grange - R5 Assett Services (bm68)
 Win or Place
2. Savvy Valentino @ 9.00 (Win)</t>
  </si>
  <si>
    <t>Kembla Grange - R5 Assett Services (bm68)
 Win or Place
2. Savvy Valentino @ 2.40 (Place)</t>
  </si>
  <si>
    <t>Kembla Grange - R5 Assett Services (bm68)
 Win or Place
13. Everly Girl @ 19.00 (Place)</t>
  </si>
  <si>
    <t>Kembla Grange - R8 Canadian Club (bm64)
 Win or Place
7. Readathon @ 7.50 (Win)</t>
  </si>
  <si>
    <t>Kembla Grange - R8 Canadian Club (bm64)
 Win or Place
7. Readathon @ 2.35 (Place)</t>
  </si>
  <si>
    <t>Cranbourne - R2 New Zealand Bloodstock Mdn
 Win or Place
9. River Cat @ 10.00 (Win)</t>
  </si>
  <si>
    <t>Cranbourne - R3 R&amp;c Asphalt &amp; Paving Mdn Plate
 Win or Place
5. Bellicosity @ 2.90 (Win)</t>
  </si>
  <si>
    <t>Cranbourne - R4 De Bortoli Wines Mdn Plate
 Win or Place
5. Goondiwindi @ 2.05 (Win)</t>
  </si>
  <si>
    <t>Cranbourne - R5 De Bortoli Wines (bm64)
 Win or Place
2. Eaton @ 3.10 (Win)</t>
  </si>
  <si>
    <t>Cranbourne - R6 Mercedes-benz Mornington-bm64
 Win or Place
4. Gutsy @ 5.50 (Win)</t>
  </si>
  <si>
    <t>Cranbourne - R7 Hygain (bm70)
 Win or Place
3. Cliffs Of Belaura @ 4.20 (Win)</t>
  </si>
  <si>
    <t>Cranbourne - R7 Hygain (bm70)
 Win or Place
3. Cliffs Of Belaura @ 2.05 (Place)</t>
  </si>
  <si>
    <t>Cranbourne - R2 New Zealand Bloodstock Mdn
 Win or Place
9. River Cat @ 3.90 (Place)</t>
  </si>
  <si>
    <t>Cranbourne - R6 Mercedes-benz Mornington-bm64
 Win or Place
4. Gutsy @ 2.40 (Place)</t>
  </si>
  <si>
    <t>Cranbourne - R8 Tab Long May We Play (bm64)
 Win or Place
4. Earl Of Kendal @ 19.00 (Win)</t>
  </si>
  <si>
    <t>Cranbourne - R8 Tab Long May We Play (bm64)
 Win or Place
4. Earl Of Kendal @ 4.40 (Place)</t>
  </si>
  <si>
    <t>Cranbourne - R8 Tab Long May We Play (bm64)
 Win or Place
12. Music Of The Night @ 34.00 (Win)</t>
  </si>
  <si>
    <t>Cranbourne - R8 Tab Long May We Play (bm64)
 Win or Place
12. Music Of The Night @ 7.00 (Place)</t>
  </si>
  <si>
    <t>Sunshine Coast - R1 24/7 Access Mdn Hcp
 Win or Place
1. Smart Star Prince @ 2.60 (Win)</t>
  </si>
  <si>
    <t>Sunshine Coast - R2 Oaks Oasis Resort (bm60)
 Win or Place
8. She's A Mitzy @ 17.00 (Win)</t>
  </si>
  <si>
    <t>Sunshine Coast - R2 Oaks Oasis Resort (bm60)
 Win or Place
8. She's A Mitzy @ 6.50 (Place)</t>
  </si>
  <si>
    <t>Sunshine Coast - R3 Dulux (bm65)
 Win or Place
5. Sweet Rhapsody @ 5.50 (Win)</t>
  </si>
  <si>
    <t>Sunshine Coast - R3 Dulux (bm65)
 Win or Place
5. Sweet Rhapsody @ 2.15 (Place)</t>
  </si>
  <si>
    <t>Sunshine Coast - R5 Vale Gerry Higgins (bm60)
 Win or Place
9. Princess Cavallo @ 34.00 (Win)</t>
  </si>
  <si>
    <t>Sunshine Coast - R5 Vale Gerry Higgins (bm60)
 Win or Place
9. Princess Cavallo @ 7.50 (Place)</t>
  </si>
  <si>
    <t>Sunshine Coast - R5 Vale Gerry Higgins (bm60)
 Win or Place
13. Chiaki @ 19.00 (Win)</t>
  </si>
  <si>
    <t>Sunshine Coast - R5 Vale Gerry Higgins (bm60)
 Win or Place
13. Chiaki @ 4.60 (Place)</t>
  </si>
  <si>
    <t>Sunshine Coast - R6 Dulux Hcp (c4)
 Win or Place
4. Wowsers @ 3.50 (Win)</t>
  </si>
  <si>
    <t>Cranbourne - R3 R&amp;c Asphalt &amp; Paving Mdn Plate
 Win or Place
9. Blue Angel @ 2.35 (Win)</t>
  </si>
  <si>
    <t>Cranbourne - R3 R&amp;c Asphalt &amp; Paving Mdn Plate
 Win or Place
9. Blue Angel @ Top Tote Plus (Win)</t>
  </si>
  <si>
    <t>Grafton - R2 Clarence Coast A/cond. Mdn
 Win or Place
6. Little Prophet @ 7.00 (Win)</t>
  </si>
  <si>
    <t>Grafton - R2 Clarence Coast A/cond. Mdn
 Win or Place
11. Vicky's One @ 26.00 (Win)</t>
  </si>
  <si>
    <t>Multibet (9 folds)</t>
  </si>
  <si>
    <t>Pakenham - R4 Australian Builders Cement Mdn
 Win or Place
2. Tycoon Raff @ 4.25 (Win)</t>
  </si>
  <si>
    <t>Pakenham - R4 Australian Builders Cement Mdn
 Win or Place
7. Always In Moment @ 4.40 (Win)</t>
  </si>
  <si>
    <t>Newcastle - R1 Coastline Pools &amp; Spas Mdn Hcp
 Win or Place
4. Excelness @ 2.00 (Win)</t>
  </si>
  <si>
    <t>Terang - R5 Murfett/whiting Electrical Mdn
 Win or Place
11. Little Faifo @ 7.00 (Win)</t>
  </si>
  <si>
    <t>Moonee Valley - R1 Evolve Interiors Hcp
 Win or Place
6. Private Sector @ 5.00 (Win)</t>
  </si>
  <si>
    <t>Moonee Valley - R1 Evolve Interiors Hcp
 Win or Place
5. Growl @ 12.00 (Win)</t>
  </si>
  <si>
    <t>Adelaide v Geelong
 Same Game Multi</t>
  </si>
  <si>
    <t>Muswellbrook - R3 Glen Gallic Stud Showcase Mdn
 Win or Place
16. Running In Circles @ 8.50 (Win)</t>
  </si>
  <si>
    <t>Goulburn - R1 Ironhorse Global Mdn Hcp
 Win or Place
4. Zoisite @ 4.30 (Win)</t>
  </si>
  <si>
    <t>Benalla - R1 Bet365 3yo Mdn Plate
 Win or Place
12. Pink And Black @ 3.25 (Win)</t>
  </si>
  <si>
    <t>Benalla - R1 Bet365 3yo Mdn Plate
 Win or Place
3. Miracle Day @ 9.00 (Win)</t>
  </si>
  <si>
    <t>Melbourne v Fremantle
 Same Game Multi</t>
  </si>
  <si>
    <t>Tamworth - R3 Glen Gallic Stud Mdn Plate
 Win or Place
16. Running In Circles @ 4.60 (Win)</t>
  </si>
  <si>
    <t>Pakenham - R2 Obrien Real Estate Mdn
 Win or Place
4. De Be Eleven @ 4.30 (Win)</t>
  </si>
  <si>
    <t>Pakenham - R2 Obrien Real Estate Mdn
 Win or Place
9. More Secrets @ 3.70 (Win)</t>
  </si>
  <si>
    <t>Randwick-Kensington - R3 Anz Bloodstock News Mdn
 Win or Place
9. Pretty Elsa @ 3.50 (Win)</t>
  </si>
  <si>
    <t>Kilmore - R4 Drinking. Driving. Mdn Plate
 Win or Place
3. Imprinted @ 6.00 (Win)</t>
  </si>
  <si>
    <t>Wagga - R5 Elders Rural Services Mdn
 Win or Place
9. Glamour Runs Deep @ 2.50 (Win)</t>
  </si>
  <si>
    <t>Warrnambool - R3 De Bortoli Mdn Plate
 Win or Place
6. Literary Magnate @ 6.50 (Win)</t>
  </si>
  <si>
    <t>Cranbourne - R2 Keith Turner Happy 60th Mdn
 Win or Place
10. Tiger Mum @ 5.00 (Win)</t>
  </si>
  <si>
    <t>Cranbourne - R3 Browns Sawdust &amp; Shavings Mdn
 Win or Place
3. Imprinted @ 5.50 (Win)</t>
  </si>
  <si>
    <t>Multibet (8 folds)</t>
  </si>
  <si>
    <t>Geelong v Brisbane
 Any Time Goal Scorer
Isaac Smith @ 1.91 (Win)</t>
  </si>
  <si>
    <t>Mornington - R2 Mornington Peninsula News Mdn
 Win or Place
5. De Be Eleven @ 2.20 (Win)</t>
  </si>
  <si>
    <t>St Kilda v Melbourne
 To Score 2 or More Goals
Christian Petracca @ 2.60 (Win)</t>
  </si>
  <si>
    <t>Pakenham - R3 Kaduna Park Estate Mdn
 Win or Place
3. Rich Sun @ 3.20 (Win)</t>
  </si>
  <si>
    <t>North Melbourne v Western Bulldogs
 Any Time Goal Scorer - 2nd Half
Tarryn Thomas @ 3.10 (Win)</t>
  </si>
  <si>
    <t>Warracknabeal - R1 Emmett's - W'beal Branch Mdn
 Win or Place
11. Waitingfortheday @ 3.10 (Win)</t>
  </si>
  <si>
    <t>Stawell - R3 Grampians Gate Caravan Pk Mdn
 Win or Place
4. French Moon @ 6.00 (Win)</t>
  </si>
  <si>
    <t>Stawell - R3 Grampians Gate Caravan Pk Mdn
 Win or Place
3. Deploy And Destroy @ 3.80 (Win)</t>
  </si>
  <si>
    <t>Stawell - R3 Grampians Gate Caravan Pk Mdn
 Win or Place
11. Sussex Royal @ 35.00/8.50 (Each Way)</t>
  </si>
  <si>
    <t>Warracknabeal - R1 Emmett's - W'beal Branch Mdn
 Win or Place
11. Waitingfortheday @ 2.80 (Win)</t>
  </si>
  <si>
    <t>Port Macquarie - R3 Schweppes Mdn Plate
 Win or Place
4. Excelness @ 3.00 (Win)</t>
  </si>
  <si>
    <t>Bendigo - R3 Dearaugo &amp; Lea Electrical Mdn
 Win or Place
11. Rose Quartz @ 2.25 (Win)</t>
  </si>
  <si>
    <t>Bendigo - R3 Dearaugo &amp; Lea Electrical Mdn
 Win or Place
12. The Queens Riches @ 7.50 (Win)</t>
  </si>
  <si>
    <t>Adelaide v Gold Coast
 To Score 6 or More Goals
Taylor Walker @ 18.00 (Win)</t>
  </si>
  <si>
    <t>Adelaide v Gold Coast
 Same Game Multi</t>
  </si>
  <si>
    <t>Mornington - R2 Tbsc.com.au Mdn Plate
 Win or Place
11. Waitingfortheday @ 1.85 (Win)</t>
  </si>
  <si>
    <t>Mornington - R2 Tbsc.com.au Mdn Plate
 Boxed Trifecta (1, 11, 4)</t>
  </si>
  <si>
    <t>Mornington - R2 Tbsc.com.au Mdn Plate
 Quinella (1, 11)</t>
  </si>
  <si>
    <t>Carlton v Fremantle
 Same Game Multi</t>
  </si>
  <si>
    <t>Geelong v Hawthorn
 Same Game Multi</t>
  </si>
  <si>
    <t>Wyong - R5 Markets 2259 At Wyong Mdn Hcp
 Win or Place
2. Whasir @ 13.00 (Win)</t>
  </si>
  <si>
    <t>Randwick - R1 Widden Kindergarten Stks
 Win or Place
11. Bahama @ 8.00 (Win)</t>
  </si>
  <si>
    <t>Morphettville - R4 Aami Dequetteville Stks
 Win or Place
8. Isles Of Avalon @ 9.00 (Win)</t>
  </si>
  <si>
    <t>Caulfield - R1 Neds Hcp
 Win or Place
6. Lucky Decision @ 4.80 (Win)</t>
  </si>
  <si>
    <t>Kilmore - R3 C&amp;m Build Group Mdn
 Win or Place
6. Master Magnus @ 26.00 (Win)</t>
  </si>
  <si>
    <t>Kilmore - R3 C&amp;m Build Group Mdn
 Win or Place
6. Master Magnus @ 6.50 (Place)</t>
  </si>
  <si>
    <t>Cranbourne - R2 Vale Shane Pattison Mdn
 Win or Place
2. Imprinted @ 2.35 (Win)</t>
  </si>
  <si>
    <t>North Melbourne v Adelaide
 BYO Sportsbet - Featured
Taylor Walker to kick 14 or more goals @ 81.00 (Win)</t>
  </si>
  <si>
    <t>North Melbourne v Adelaide
 To Score 6 or More Goals
Taylor Walker @ 4.20 (Win)</t>
  </si>
  <si>
    <t>North Melbourne v Adelaide
 BYO Sportsbet - Featured
Taylor Walker to kick 10 or more goals @ 15.00 (Win)</t>
  </si>
  <si>
    <t>Werribee - R1 Mclean Water Works Mdn Plate
 Win or Place
5. Kerioth @ 4.30 (Win)</t>
  </si>
  <si>
    <t>AFL Rising Star 2021
 Rising Star
Lachlan Sholl (Ade) (Rd 4) @ 10.00 (Win)</t>
  </si>
  <si>
    <t>Bendigo - R3 Bet365 Racing Refunds Mdn
 Win or Place
4. Safe Secret @ Top Tote Plus (Win)</t>
  </si>
  <si>
    <t>Terang - R2 Bet365 Racing Refunds Mdn
 Win or Place
10. Sovereign Gold @ 1.95 (Win)</t>
  </si>
  <si>
    <t>Terang - R1 Terang Co-op Mdn Plate
 Win or Place
10. Karolinka @ 12.00 (Win)</t>
  </si>
  <si>
    <t>Kyneton - R3 Mark Constable Mdn Plate
 Win or Place
4. Didier @ 3.60 (Win)</t>
  </si>
  <si>
    <t>Geelong - R4 Prestige Jayco Geelong Mdn
 Win or Place
2. Hartack @ 5.00 (Win)</t>
  </si>
  <si>
    <t>Randwick - R6 Arrowfield 3yo Sprint
 Win or Place
8. September Run @ 5.00 (Win)</t>
  </si>
  <si>
    <t>Caulfield - R6 The Showdown
 Win or Place
13. Literary Magnate @ Top Tote Plus (Win)</t>
  </si>
  <si>
    <t>Bendigo - R1 Cadell Food Services Mdn
 Win or Place
5. De Be Eleven @ 3.00 (Win)</t>
  </si>
  <si>
    <t>Bendigo - R2 Smartline Finance Mdn
 Win or Place
1. Adorable Huayu @ 3.55 (Win)</t>
  </si>
  <si>
    <t>Bendigo - R2 Smartline Finance Mdn
 Win or Place
1. Adorable Huayu @ Top Tote Plus (Win)</t>
  </si>
  <si>
    <t>Bendigo - R3 Ready Bake Classic Mdn Plate
 Win or Place
5. Mckeever @ 2.80 (Win)</t>
  </si>
  <si>
    <t>Bendigo - R3 Ready Bake Classic Mdn Plate
 Win or Place
5. Mckeever @ Top Tote Plus (Win) - 2.20</t>
  </si>
  <si>
    <t>Pakenham - R2 Tyreright Pakenham Mdn
 Win or Place
1. Charles The Great @ 3.60 (Win)</t>
  </si>
  <si>
    <t>Werribee - R2 In2access Services Mdn Plate
 Win or Place
10. La Isla Bonita @ 4.80 (Win)</t>
  </si>
  <si>
    <t>Werribee - R2 In2access Services Mdn Plate
 Win or Place
10. La Isla Bonita @ Top Tote Plus (Win) - 4.60</t>
  </si>
  <si>
    <t>Geelong v West Coast
 Same Game Multi</t>
  </si>
  <si>
    <t>Gold Coast v Sydney
 Same Game Multi</t>
  </si>
  <si>
    <t>Warwick Farm - R3 Robrick Lodge Hcp
 Win or Place
7. Greater Harlem @ Top Tote Plus (Win)</t>
  </si>
  <si>
    <t>Warwick Farm - R3 Robrick Lodge Hcp
 Win or Place
5. American President @ Top Tote Plus (Win)</t>
  </si>
  <si>
    <t>Ballarat - R2 Whitford Liquid Waste Mdn
 Win or Place
6. Winter Pinter @ 4.80 (Win)</t>
  </si>
  <si>
    <t>Ballarat - R2 Whitford Liquid Waste Mdn
 Boxed First 4 (1, 2, 6, 9, 11)</t>
  </si>
  <si>
    <t>Ballarat - R2 Whitford Liquid Waste Mdn
 Boxed Trifecta (1, 2, 6, 9, 11)</t>
  </si>
  <si>
    <t>Ballarat - R3 Evergreen Turf Mdn Plate
 Win or Place
4. Bengal Bandit @ 2.70 (Win)</t>
  </si>
  <si>
    <t>Ballarat - R3 Evergreen Turf Mdn Plate
 Win or Place
4. Bengal Bandit @ Top Tote Plus (Win)</t>
  </si>
  <si>
    <t>Warwick Farm - R3 Robrick Lodge Hcp
 Win or Place
5. American President @ 12.00 (Win)</t>
  </si>
  <si>
    <t>Warwick Farm - R3 Robrick Lodge Hcp
 Win or Place
7. Greater Harlem @ 6.00 (Win)</t>
  </si>
  <si>
    <t>Sale - R1 Monacellars Wine &amp; Spirits Mdn
 Win or Place
4. Annoy'en One @ Top Tote Plus (Win)</t>
  </si>
  <si>
    <t>Doomben 10,000 - Before Noms - Win Or Place
 Win or Place
Hard Empire @ 101.00 (Win)</t>
  </si>
  <si>
    <t>Lose</t>
  </si>
  <si>
    <t>Warrnambool - R4 Sl Distributors Mdn Plate
 Win or Place
3. Finneas @ 4.40 (Win)</t>
  </si>
  <si>
    <t>Warrnambool - R4 Sl Distributors Mdn Plate
 Win or Place
8. Bubbly Lass @ 3.70 (Win)</t>
  </si>
  <si>
    <t>Warrnambool - R5 Callaghan Motors V Gold Strike
 Win or Place
5. Edgy Era @ 7.00 (Win)</t>
  </si>
  <si>
    <t>Warrnambool - R10 Carlton Draught (bm64)
 Win or Place
8. Mckeever @ 7.50 (Win)</t>
  </si>
  <si>
    <t>Warrnambool - R10 Carlton Draught (bm64)
 Win or Place
9. Sacred Palace @ 4.40 (Win)</t>
  </si>
  <si>
    <t>Warrnambool - R1 Greyhound Racing Victoria Mdn
 Win or Place
1. Almsgiver @ 2.50 (Win)</t>
  </si>
  <si>
    <t>Warrnambool - R2 Bottle-o Warrnambool Mdn
 Win or Place
5. Pagador @ 5.50 (Win)</t>
  </si>
  <si>
    <t>Warrnambool - R9 Idetect (bm70)
 Win or Place
15. Sovereign Gold @ 7.00 (Win)</t>
  </si>
  <si>
    <t>Warrnambool - R10 Warrnambool Volkswagen (bm70)
 Win or Place
2. Vardani @ 7.00 (Win)</t>
  </si>
  <si>
    <t>Happy Valley - R6 To Kwa Wan Hcp (c4)
 Win or Place
1. Regency Master @ 7.00 (Win)</t>
  </si>
  <si>
    <t>Happy Valley - R6 To Kwa Wan Hcp (c4)
 Win or Place
1. Regency Master @ 2.25 (Place)</t>
  </si>
  <si>
    <t>Happy Valley - R7 Hung Hom Bay Hcp (c3)
 Win or Place
9. Wood On Fire @ 15.00 (Win)</t>
  </si>
  <si>
    <t>Happy Valley - R7 Hung Hom Bay Hcp (c3)
 Win or Place
9. Wood On Fire @ 4.40 (Place)</t>
  </si>
  <si>
    <t>Happy Valley - R8 Hung Hom Bay Hcp (c3)
 Win or Place
7. Majestic Star @ 5.00 (Win)</t>
  </si>
  <si>
    <t>Happy Valley - R5 Ma Tau Wai Hcp (c4)
 Win or Place
3. Shining On @ 41.00 (Win)</t>
  </si>
  <si>
    <t>Happy Valley - R5 Ma Tau Wai Hcp (c4)
 Win or Place
3. Shining On @ 11.00 (Place)</t>
  </si>
  <si>
    <t>Happy Valley - R5 Ma Tau Wai Hcp (c4)
 Win or Place
12. Champion Pride @ 21.00 (Win)</t>
  </si>
  <si>
    <t>Happy Valley - R5 Ma Tau Wai Hcp (c4)
 Win or Place
12. Champion Pride @ 5.50 (Place)</t>
  </si>
  <si>
    <t>Happy Valley - R9 Hok Yuen Hcp (c2)
 Win or Place
5. Handsome Bo Bo @ 3.40 (Win)</t>
  </si>
  <si>
    <t>Greater Western Sydney v Essendon
 Same Game Multi</t>
  </si>
  <si>
    <t>Ballarat - R2 Pipe Pro Direct. Drilling Mdn
 Win or Place
8. Lady Cumberland @ 3.70 (Win)</t>
  </si>
  <si>
    <t>Ballarat - R2 Pipe Pro Direct. Drilling Mdn
 Win or Place
11. Who Are Those Guys @ 21.00 (Win)</t>
  </si>
  <si>
    <t>Donald - R2 Goodwin Village Donald Mdn
 Win or Place
6. Rockribbed @ 1.90 (Win)</t>
  </si>
  <si>
    <t>Donald - R2 Goodwin Village Donald Mdn
 Win or Place
6. Rockribbed @ Top Tote Plus (Win) - 1.50</t>
  </si>
  <si>
    <t>Echuca - R2 Caledonian Hotel Mdn Plate
 Win or Place
7. Rockribbed @ 2.60 (Win)</t>
  </si>
  <si>
    <t>Echuca - R2 Caledonian Hotel Mdn Plate
 Win or Place
7. Rockribbed @ Top Tote Plus (Win)</t>
  </si>
  <si>
    <t>Ascot - R1 Morley Growers Market (bm72+)
 Win or Place
1. Cockney Crew @ 3.20 (Win)</t>
  </si>
  <si>
    <t>Ascot - R5 Events At Ascot (rs1mw)
 Win or Place
5. Drinkwhatyoulike @ 2.80 (Win)</t>
  </si>
  <si>
    <t>Ascot - R6 Crown Perth (bm66+)
 Win or Place
5. Megazone @ 2.20 (Place)</t>
  </si>
  <si>
    <t>Ascot - R6 Crown Perth (bm66+)
 Win or Place
5. Megazone @ 6.00 (Win)</t>
  </si>
  <si>
    <t>Ascot - R4 Amelia Park (bm62+)
 Win or Place
1. Chantorque @ 6.00 (Win)</t>
  </si>
  <si>
    <t>Rosehill - R2 Turangga Farm Woodlands Stks
 Win or Place
12. Satin Ribbons @ 3.55 (Win)</t>
  </si>
  <si>
    <t>Rosehill - R2 Turangga Farm Woodlands Stks
 Win or Place
12. Satin Ribbons @ Top Tote Plus (Win)</t>
  </si>
  <si>
    <t>Hamilton - R2 Phillips Farm Machinery Mdn
 Win or Place
1. Bengal Bandit @ 2.25 (Win)</t>
  </si>
  <si>
    <t>Hamilton - R5 Bet365 (bm64)
 Win or Place
3. Sacred Palace @ 2.60 (Win)</t>
  </si>
  <si>
    <t>Hawthorn v North Melbourne
 To Get 20 or More Disposals
Tom Powell @ 1.83 (Win)</t>
  </si>
  <si>
    <t>Gold Coast v Brisbane
 To Get 20 or More Disposals
Zac Bailey @ 1.72 (Win)</t>
  </si>
  <si>
    <t>Gold Coast v Brisbane
 To Get 15 or More Disposals
Jy Farrar @ 1.91 (Win)</t>
  </si>
  <si>
    <t>Richmond v Greater Western Sydney
 To Get 20 or More Disposals
Jack Graham @ 1.72 (Win)</t>
  </si>
  <si>
    <t>West Coast v Adelaide
 To Get 20 or More Disposals
Lachlan Sholl @ 1.62 (Win)</t>
  </si>
  <si>
    <t>West Coast v Adelaide
 To Get 30 or More Disposals
Rory Laird @ 1.91 (Win)</t>
  </si>
  <si>
    <t>Kembla Grange - R2 Alan Dumbleton Mdn Plate
 Win or Place
9. Satin Ribbons @ 1.75 (Win)</t>
  </si>
  <si>
    <t>Kembla Grange - R2 Alan Dumbleton Mdn Plate
 Win or Place
9. Satin Ribbons @ Top Tote Plus (Win)</t>
  </si>
  <si>
    <t>Ballarat - R3 Suez Mdn Plate
 Win or Place
2. Hampton Cove @ 21.00 (Win)</t>
  </si>
  <si>
    <t>Ballarat - R3 Suez Mdn Plate
 Win or Place
2. Hampton Cove @ 4.40 (Place)</t>
  </si>
  <si>
    <t>Ballarat - R5 Porter Plant (bm64)
 Win or Place
6. Sacred Palace @ Top Tote Plus (Win)</t>
  </si>
  <si>
    <t>Ballarat - R5 Porter Plant (bm64)
 Win or Place
6. Sacred Palace @ 3.25 (Win)</t>
  </si>
  <si>
    <t>Geelong - R1 Bet 365 Top Tote Plus Mdn
 Win or Place
4. Seonee @ Top Tote Plus (Win)</t>
  </si>
  <si>
    <t>Geelong - R1 Bet 365 Top Tote Plus Mdn
 Win or Place
6. Sistine Explorer @ Top Tote Plus (Win)</t>
  </si>
  <si>
    <t>Geelong - R4 The Beach Hotel Mdn Plate
 Win or Place
9. Catskill @ Top Tote Plus (Win)</t>
  </si>
  <si>
    <t>Geelong - R4 The Beach Hotel Mdn Plate
 Win or Place
9. Catskill @ 7.00 (Win)</t>
  </si>
  <si>
    <t>Geelong - R1 Bet 365 Top Tote Plus Mdn
 Win or Place
4. Seonee @ 6.00 (Win)</t>
  </si>
  <si>
    <t>Geelong - R1 Bet 365 Top Tote Plus Mdn
 Win or Place
6. Sistine Explorer @ 7.00 (Win)</t>
  </si>
  <si>
    <t>Ballarat - R2 Suez Mdn Plate
 Win or Place
2. Hurtle @ 2.80 (Win)</t>
  </si>
  <si>
    <t>Ballarat - R2 Suez Mdn Plate
 Win or Place
2. Hurtle @ Top Tote Plus (Win) - 2.10</t>
  </si>
  <si>
    <t>Sandown - R1 Clanbrooke Racing Hcp
 Win or Place
9. Tycoon's Girl @ 2.60 (Win)</t>
  </si>
  <si>
    <t>Sandown - R1 Clanbrooke Racing Hcp
 Win or Place
9. Tycoon's Girl @ Top Tote Plus (Win)</t>
  </si>
  <si>
    <t>Cashed Out</t>
  </si>
  <si>
    <t>Goulburn - R4 Hibernian Hotel Mdn Hcp
 Win or Place
2. Extravagent Lad @ 10.00 (Win)</t>
  </si>
  <si>
    <t>Goulburn - R4 Hibernian Hotel Mdn Hcp
 Win or Place
2. Extravagent Lad @ Top Tote Plus (Win)</t>
  </si>
  <si>
    <t>Caulfield - R1 Happy 50th Leanne Napper Hcp
 Win or Place
4. Set The Sails @ 2.35 (Win)</t>
  </si>
  <si>
    <t>Caulfield - R2 Neds Filter Form (bm78)
 Win or Place
15. Demando @ 15.00 (Win)</t>
  </si>
  <si>
    <t>Sandown Park - R2 Grv Vic Bred Maiden Final
 Win or Place
1. Eat My Dust @ 4.25 (Win)</t>
  </si>
  <si>
    <t>Dubbo - R5 Grnsw Appreciation
 Win or Place
4. Brea Casey @ 1.80 (Win)</t>
  </si>
  <si>
    <t>West Coast v Essendon
 To Score 2 or More Goals
Kyle Langford @ 5.50 (Win)</t>
  </si>
  <si>
    <t>Port Adelaide v Fremantle
 To Score 3 or More Goals
Rory Lobb @ 4.50 (Win)</t>
  </si>
  <si>
    <t>Port Adelaide v Fremantle
 To Score 2 or More Goals
Rory Lobb @ 2.10 (Win)</t>
  </si>
  <si>
    <t>Port Adelaide v Fremantle
 To Score 4 or More Goals
Rory Lobb @ 13.00 (Win)</t>
  </si>
  <si>
    <t>Cannington - R10 Auto Owls Bentley
 Win or Place
1. Shivani @ 2.25 (Win)</t>
  </si>
  <si>
    <t>Sandown - R2 Clanbrooke Racing Hcp
 Win or Place
8. Mac 'n' Cheese @ 2.25 (Win)</t>
  </si>
  <si>
    <t>Geelong - R1 Bet365 Top Tote Plus Mdn Plate
 Win or Place
13. Seonee @ 4.00 (Win)</t>
  </si>
  <si>
    <t>Geelong - R1 Bet365 Top Tote Plus Mdn Plate
 Win or Place
11. Argentia @ 4.80 (Win)</t>
  </si>
  <si>
    <t>Geelong - R4 Hr 4business Mdn Plate
 Win or Place
13. Valentino's On @ 13.00 (Win)</t>
  </si>
  <si>
    <t>Geelong - R4 Hr 4business Mdn Plate
 Win or Place
13. Valentino's On @ 4.00 (Place)</t>
  </si>
  <si>
    <t>Flemington - R4 Vrc Member Philip Jacobsen Hcp
 Win or Place
4. Argentia @ 8.50 (Win)</t>
  </si>
  <si>
    <t>Flemington - R4 Vrc Member Philip Jacobsen Hcp
 Win or Place
11. Sistine Explorer @ 7.50 (Win)</t>
  </si>
  <si>
    <t>Bendigo - R1 Bendigo Locksmiths Mdn Plate
 Win or Place
3. Galaxy Ruler @ 6.50 (Win)</t>
  </si>
  <si>
    <t>Newcastle - R3 Australian Bloodstock Mdn
 Win or Place
6. Satin Ribbons @ 2.80 (Win)</t>
  </si>
  <si>
    <t>Sha Tin - R7 On Ting Hcp (c4)
 Win or Place
5. Lucky With You @ 4.00 (Win)</t>
  </si>
  <si>
    <t>Sale - R2 David Wilson / Tony Hart Mdn
 Win or Place
2. Arentee @ 4.25 (Win)</t>
  </si>
  <si>
    <t>Sale - R2 David Wilson / Tony Hart Mdn
 Win or Place
2. Arentee @ Top Tote Plus (Win)</t>
  </si>
  <si>
    <t>Sale - R3 Thelma Coster Mdn Plate
 Win or Place
9. Pelorus Princess @ 7.50 (Win)</t>
  </si>
  <si>
    <t>Sale - R3 Thelma Coster Mdn Plate
 Win or Place
9. Pelorus Princess @ Top Tote Plus (Win)</t>
  </si>
  <si>
    <t>Queensland v New South Wales
 BYO Origin - Up to $10
Josh Addo-Carr to score zero tries in the match @ 2.00 (Win)</t>
  </si>
  <si>
    <t>Morphettville - R2 36 Degree South Beef Mdn
 Win or Place
11. Royal Obsession @ Top Tote Plus (Win) - 2.50</t>
  </si>
  <si>
    <t>Bank Transfer ******6682
ID 329198613</t>
  </si>
  <si>
    <t>Morphettville - R2 36 Degree South Beef Mdn
 Win or Place
11. Royal Obsession @ 3.40 (Win)</t>
  </si>
  <si>
    <t>Sandown - R1 Clanbrooke Racing Hcp
 Win or Place
5. Ranveer @ 3.00 (Win)</t>
  </si>
  <si>
    <t>Sandown - R1 Clanbrooke Racing Hcp
 Win or Place
5. Ranveer @ Top Tote Plus (Win) - 3.20</t>
  </si>
  <si>
    <t>Swan Hill - R1 Bet365 Top Tote Plus Mdn Plate
 Win or Place
10. Kentucky Casanova @ 4.40 (Win)</t>
  </si>
  <si>
    <t>Swan Hill - R1 Bet365 Top Tote Plus Mdn Plate
 Win or Place
10. Kentucky Casanova @ Top Tote Plus (Win) - 4.90</t>
  </si>
  <si>
    <t>Mornington - R2 Quayclean Mdn Plate
 Win or Place
14. Arentee @ 2.60 (Win)</t>
  </si>
  <si>
    <t>Mornington - R2 Quayclean Mdn Plate
 Win or Place
14. Arentee @ Top Tote Plus (Win)</t>
  </si>
  <si>
    <t>Warwick Farm - R1 Robrick Lodge Mdn Hcp
 Win or Place
7. Promise Of Success @ 4.40 (Win)</t>
  </si>
  <si>
    <t>Randwick - R6 Heineken Racing To Win Hcp
 Win or Place
2. Order Again @ 6.50 (Win)</t>
  </si>
  <si>
    <t>Randwick - R6 Heineken Racing To Win Hcp
 Win or Place
2. Order Again @ 2.15 (Place)</t>
  </si>
  <si>
    <t>Morphettville - R5 Furphy (bm68)
 Win or Place
7. Fall On A Star @ 4.20 (Win)</t>
  </si>
  <si>
    <t>Belmont - R5 Glenroy Chaff (rs1mw)
 Win or Place
2. Agent Jay @ 10.00 (Win)</t>
  </si>
  <si>
    <t>Belmont - R5 Glenroy Chaff (rs1mw)
 Win or Place
6. Island Missile @ 18.00 (Win)</t>
  </si>
  <si>
    <t>Belmont - R5 Glenroy Chaff (rs1mw)
 Win or Place
2. Agent Jay @ 2.35 (Place)</t>
  </si>
  <si>
    <t>Belmont - R5 Glenroy Chaff (rs1mw)
 Win or Place
6. Island Missile @ 3.60 (Place)</t>
  </si>
  <si>
    <t>Randwick - R7 Bob Charley Ao Stakes
 Win or Place
7. Wandabaa @ 5.00 (Win)</t>
  </si>
  <si>
    <t>Eagle Farm - R7 J.J. Atkins Plate
 Win or Place
5. Port Louis @ 3.70 (Win)</t>
  </si>
  <si>
    <t>West Coast v Richmond
 Same Game Multi</t>
  </si>
  <si>
    <t>Murray Bridge - R3 Paterson's Bulk Transport Mdn
 Win or Place
3. Ashburton @ 4.20 (Win)</t>
  </si>
  <si>
    <t>Geelong - R3 Taxi Network Geelong Mdn Plate
 Win or Place
8. Ashburton @ 4.40 (Win)</t>
  </si>
  <si>
    <t>Wangaratta - R3 Worklocker Wangaratta Mdn
 Win or Place
6. House Spouse @ 11.00 (Win)</t>
  </si>
  <si>
    <t>Wangaratta - R3 Worklocker Wangaratta Mdn
 Win or Place
7. Mr Brightside @ 4.60 (Win)</t>
  </si>
  <si>
    <t>Pakenham - R1 John Duff &amp; Co Mdn Plate
 Win or Place
9. Duty Dynasty @ 2.25 (Win)</t>
  </si>
  <si>
    <t>Pakenham - R1 John Duff &amp; Co Mdn Plate
 Win or Place
9. Duty Dynasty @ Top Tote Plus (Win)</t>
  </si>
  <si>
    <t>Cranbourne - R2 Ivan's Pies Mdn Plate
 Win or Place
13. Blue Army @ 3.00 (Win)</t>
  </si>
  <si>
    <t>Cranbourne - R2 Ivan's Pies Mdn Plate
 Win or Place
8. Twotochoose @ 3.10 (Place)</t>
  </si>
  <si>
    <t>Doomben - R2 Mullins Lawyers Mdn Hcp
 Win or Place
1. Style Seeker @ 4.40 (Win)</t>
  </si>
  <si>
    <t>Moe - R1 Ladbroke It Mdn Plate
 Win or Place
6. Duty Dynasty @ 2.65 (Win)</t>
  </si>
  <si>
    <t>Albion Park - R8 Orson Allen @ Stud
 Win or Place
1. Ziggy Star @ 3.00 (Win)</t>
  </si>
  <si>
    <t>Ballarat - R2 Pipe Pro Direct. Drilling Mdn
 Win or Place
17. Atlantic Seas @ 4.00 (Win)</t>
  </si>
  <si>
    <t>Werribee - R3 Function And Events Centre Mdn
 Win or Place
12. Bedford Estate @ 11.00 (Win)</t>
  </si>
  <si>
    <t>Werribee - R3 Function And Events Centre Mdn
 Win or Place
12. Bedford Estate @ 2.90 (Place)</t>
  </si>
  <si>
    <t>Pakenham - R1 Iron Jack Aust. Lagers Mdn
 Win or Place
1. Atlantic Seas @ 2.75 (Win)</t>
  </si>
  <si>
    <t>Echuca - R4 Discount Grocery Warehouse Mdn
 Win or Place
2. House Spouse @ 3.20 (Win)</t>
  </si>
  <si>
    <t>Ballarat - R4 Polytrack Mdn Plate
 Win or Place
10. Duty Dynasty @ 2.45 (Win)</t>
  </si>
  <si>
    <t>Hawkesbury - R2 Hrc Motel Mdn Hcp
 Win or Place
4. Low Altitude @ 26.00 (Place)</t>
  </si>
  <si>
    <t>Hawkesbury - R2 Hrc Motel Mdn Hcp
 Win or Place
4. Low Altitude @ 176.00 (Win)</t>
  </si>
  <si>
    <t>Hawkesbury - R3 Xxxx Gold Mdn Plate
 Win or Place
2. The Maxinator @ 5.00 (Win)</t>
  </si>
  <si>
    <t>Hawkesbury - R3 Xxxx Gold Mdn Plate
 Win or Place
5. Mishka Magic @ 9.00 (Win)</t>
  </si>
  <si>
    <t>Hawkesbury - R3 Xxxx Gold Mdn Plate
 Win or Place
5. Mishka Magic @ 2.45 (Place)</t>
  </si>
  <si>
    <t>Sandown - R1 Clanbrooke Racing Hcp (c1)
 Win or Place
1. Kentucky Casanova @ 4.20 (Win)</t>
  </si>
  <si>
    <t>Warwick Farm - R7 Sky Racing (bm72)
 Win or Place
16. Promise Of Success @ 2.15 (Win)</t>
  </si>
  <si>
    <t>Geelong - R2 Geelong Homes Mdn
 Win or Place
11. Ronin @ 5.50 (Win)</t>
  </si>
  <si>
    <t>Geelong - R2 Geelong Homes Mdn
 Win or Place
11. Ronin @ Top Tote Plus (Win)</t>
  </si>
  <si>
    <t>Phoenix Suns At Los Angeles Clippers
 Same Game Multi</t>
  </si>
  <si>
    <t>Sha Tin - R4 Serving The Community Hcp (c4)
 Win or Place
4. Infinity Win @ Midi Div (Win)</t>
  </si>
  <si>
    <t>Gold Coast v Richmond
 Same Game Multi</t>
  </si>
  <si>
    <t>Ballarat - R1 Ballarat Antenna Solutions Mdn
 Win or Place
5. True Patriot @ 7.50 (Win)</t>
  </si>
  <si>
    <t>Warracknabeal - R1 Emmetts/john Deere Mdn
 Win or Place
10. Lady Adelaide @ 6.00 (Win)</t>
  </si>
  <si>
    <t>Warracknabeal - R3 Life Member Ella Schilling Mdn
 Win or Place
3. Croc Lurkin' @ 8.50 (Win)</t>
  </si>
  <si>
    <t>Warracknabeal - R3 Life Member Ella Schilling Mdn
 Win or Place
16. Battle Tears @ 15.00 (Win)</t>
  </si>
  <si>
    <t>Warracknabeal - R3 Life Member Ella Schilling Mdn
 Win or Place
16. Battle Tears @ 4.60 (Place)</t>
  </si>
  <si>
    <t>Warracknabeal - R3 Life Member Ella Schilling Mdn
 Win or Place
3. Croc Lurkin' @ 2.90 (Place)</t>
  </si>
  <si>
    <t>Adelaide v Brisbane
 Same Game Multi</t>
  </si>
  <si>
    <t>Murray Bridge - R9 Greyhounds As Pets Mixed Stake
 Win or Place
8. Wild Card @ 3.10 (Win)</t>
  </si>
  <si>
    <t>Murray Bridge - R9 Greyhounds As Pets Mixed Stake
 Win or Place
2. Aston Franc @ 14.00 (Place)</t>
  </si>
  <si>
    <t>Kembla Grange - R3 Phillip Hood Mdn Hcp
 Win or Place
2. Perlant @ 2.00 (Win)</t>
  </si>
  <si>
    <t>Kembla Grange - R3 Phillip Hood Mdn Hcp
 Win or Place
2. Perlant @ Top Tote Plus (Win) - 2.40</t>
  </si>
  <si>
    <t>2021 AFL Brownlow Medal
 2021 AFL Brownlow Medal
Ollie Wines @ 5.50 (Win)</t>
  </si>
  <si>
    <t>Sale - R1 Mcdonalds Gippsland Mdn
 Win or Place
1. Cecil Street Lad @ 3.25 (Win)</t>
  </si>
  <si>
    <t>Sale - R1 Mcdonalds Gippsland Mdn
 Win or Place
10. Asteroidea @ 4.60 (Win)</t>
  </si>
  <si>
    <t>Ballarat - R2 Sam Miranda Mdn Plate
 Win or Place
1. Django Express @ Top Tote Plus (Win)</t>
  </si>
  <si>
    <t>Ballarat - R2 Sam Miranda Mdn Plate
 Win or Place
1. Django Express @ 3.50 (Win)</t>
  </si>
  <si>
    <t>Pakenham - R2 On Tour With Ab Tv Mdn Plate
 Win or Place
8. Ronin @ Top Tote Plus (Win)</t>
  </si>
  <si>
    <t>Pakenham - R2 On Tour With Ab Tv Mdn Plate
 Win or Place
8. Ronin @ 4.25 (Win)</t>
  </si>
  <si>
    <t>Pakenham - R3 Dippers Bbq Tv Mdn Plate
 Win or Place
4. Kurosawa @ 23.00 (Win)</t>
  </si>
  <si>
    <t>Pakenham - R3 Dippers Bbq Tv Mdn Plate
 Win or Place
9. Duty Dynasty @ 2.70 (Win)</t>
  </si>
  <si>
    <t>Ballarat - R3 Suez Mdn Plate
 Win or Place
2. Ho Ho Prince @ 4.80 (Win)</t>
  </si>
  <si>
    <t>Ballarat - R3 Suez Mdn Plate
 Win or Place
2. Ho Ho Prince @ Top Tote Plus (Win) - 7.20</t>
  </si>
  <si>
    <t>Albion Park - R2 Sennachie @ Stud - Steve White
 Win or Place
8. Brindle Hornet @ 4.20 (Win)</t>
  </si>
  <si>
    <t>Sandown - R1 Ladbrokes Hcp
 Win or Place
4. Cecil Street Lad @ 3.60 (Win)</t>
  </si>
  <si>
    <t>New South Wales v Queensland
 Same Game Multi</t>
  </si>
  <si>
    <t>Sandown - R1 Ladbrokes Hcp
 Win or Place
8. Antifragile @ 18.00 (Win)</t>
  </si>
  <si>
    <t>Bendigo - R4 Drake International Mdn Plate
 Win or Place
1. Colsridge @ 6.50 (Win)</t>
  </si>
  <si>
    <t>Bendigo - R4 Drake International Mdn Plate
 Win or Place
10. Rinnova @ 2.80 (Win)</t>
  </si>
  <si>
    <t>Geelong - R3 Bay Building Services Mdn
 Win or Place
8. The Garden @ 6.00 (Win)</t>
  </si>
  <si>
    <t>Geelong - R4 Hollard Commercial Ins. Mdn
 Win or Place
5. Mr Brightside @ 2.20 (Win)</t>
  </si>
  <si>
    <t>Richmond v Brisbane
 Same Game Multi</t>
  </si>
  <si>
    <t>Ballarat - R1 Ajm Contracting Mdn Plate
 Win or Place
12. Testa Rock @ 2.50 (Win)</t>
  </si>
  <si>
    <t>St Kilda v Port Adelaide
 Same Game Multi</t>
  </si>
  <si>
    <t>North Melbourne v Essendon
 Same Game Multi</t>
  </si>
  <si>
    <t>Collingwood v Carlton
 Same Game Multi</t>
  </si>
  <si>
    <t>Adelaide v West Coast
 Same Game Multi</t>
  </si>
  <si>
    <t>Greater Western Sydney v Sydney
 Same Game Multi</t>
  </si>
  <si>
    <t>Casterton - R2 De Bortoli Mdn Plate
 Quinella (4, 2)</t>
  </si>
  <si>
    <t>Ballarat - R3 The Haymarket Mdn Plate
 Win or Place
11. Festivus @ 2.45 (Win)</t>
  </si>
  <si>
    <t>Ballarat - R3 The Haymarket Mdn Plate
 Win or Place
16. Sir Phoenix @ 6.00 (Win)</t>
  </si>
  <si>
    <t>Ballarat - R3 The Haymarket Mdn Plate
 Win or Place
11. Festivus @ 2.20 (Win)</t>
  </si>
  <si>
    <t>Ballarat - R1 Ajm Contracting Mdn Plate
 Win or Place
12. Testa Rock @ Top Tote Plus (Win) - 2.10</t>
  </si>
  <si>
    <t>Cranbourne - R1 Designer Coolrooms Mdn
 Win or Place
11. Title Shot @ 12.00 (Win)</t>
  </si>
  <si>
    <t>Cranbourne - R1 Designer Coolrooms Mdn
 Win or Place
11. Title Shot @ 3.30 (Place)</t>
  </si>
  <si>
    <t>Mildura - R2 Visitmildura.com.au Mdn Plate
 Win or Place
2. Colsridge @ 2.50 (Win)</t>
  </si>
  <si>
    <t>Gosford - R3 Central Coast Granite Mdn Hcp
 Win or Place
7. Warmth @ 3.10 (Win)</t>
  </si>
  <si>
    <t>Sale - R6 Dfk Constructions Mdn Plate
 Win or Place
18. Ronin @ 26.00 (Win)</t>
  </si>
  <si>
    <t>Sale - R6 Dfk Constructions Mdn Plate
 Win or Place
18. Ronin @ 6.00 (Place)</t>
  </si>
  <si>
    <t>Port Adelaide v Collingwood
 Same Game Multi</t>
  </si>
  <si>
    <t>Carlton v North Melbourne
 Same Game Multi</t>
  </si>
  <si>
    <t>Brisbane v Gold Coast
 Same Game Multi</t>
  </si>
  <si>
    <t>Adelaide v Hawthorn
 Same Game Multi</t>
  </si>
  <si>
    <t>Melbourne v Western Bulldogs
 Same Game Multi</t>
  </si>
  <si>
    <t>Warracknabeal - R1 Emmett's W'beal Branch Mdn
 Win or Place
13. Jillette @ 3.10 (Place)</t>
  </si>
  <si>
    <t>Warracknabeal - R4 Emmett's/john Deere Mdn Plate
 Win or Place
9. Dancingmiracle @ 3.80 (Win)</t>
  </si>
  <si>
    <t>Geelong v Richmond
 Same Game Multi</t>
  </si>
  <si>
    <t>Essendon v Greater Western Sydney
 Same Game Multi</t>
  </si>
  <si>
    <t>Morphettville - R1 Terry Howe Printing Mdn Plate
 Win or Place
5. Italian Viking @ 2.90 (Win)</t>
  </si>
  <si>
    <t>Morphettville - R1 Terry Howe Printing Mdn Plate
Top Tote Quinella (4, 5)</t>
  </si>
  <si>
    <t>Morphettville - R1 Quayclean Mdn Plate
 Win or Place
12. Royal Dress @ 3.10 (Win)</t>
  </si>
  <si>
    <t>Morphettville - R1 Terry Howe Printing Mdn Plate
 Win or Place
5. Italian Viking @ 3.00 (Win)</t>
  </si>
  <si>
    <t>St Kilda v Carlton
 Same Game Multi</t>
  </si>
  <si>
    <t>Pakenham - R4 Thai Airways Mdn Plate
 Win or Place
5. Ronin @ 6.50 (Win)</t>
  </si>
  <si>
    <t>Pakenham - R3 Pakenham Mazda Mdn Plate
 Win or Place
2. Kurosawa @ 11.00 (Win)</t>
  </si>
  <si>
    <t>Echuca - R1 Border Inn Hotel Mdn
 Win or Place
9. Midnight Hussy @ 6.00 (Win)</t>
  </si>
  <si>
    <t>Echuca - R2 Carlton Draught Mdn Plate
 Win or Place
1. Bosspan @ 5.50 (Win)</t>
  </si>
  <si>
    <t>Echuca - R2 Carlton Draught Mdn Plate
 Win or Place
6. Red Red Wine @ 14.00 (Win)</t>
  </si>
  <si>
    <t>Echuca - R1 Border Inn Hotel Mdn
 Boxed First 4 (18, 15, 13, 9, 3)</t>
  </si>
  <si>
    <t>Fremantle v Richmond
 Same Game Multi</t>
  </si>
  <si>
    <t>Essendon v Sydney
 Same Game Multi</t>
  </si>
  <si>
    <t>Hawthorn v Brisbane
 Same Game Multi</t>
  </si>
  <si>
    <t>Greater Western Sydney v Port Adelaide
 Same Game Multi</t>
  </si>
  <si>
    <t>Warrnambool - R1 J&amp;p Advanced Plastering Mdn
 Win or Place
5. Smart Mozzie @ 5.00 (Win)</t>
  </si>
  <si>
    <t>Kembla Grange - R4 David Clout Mdn Plate
 Win or Place
7. Always Praying @ 4.60 (Win)</t>
  </si>
  <si>
    <t>Kembla Grange - R5 Gary Morris (bm64)
 Win or Place
7. Perlant @ 4.20 (Win)</t>
  </si>
  <si>
    <t>Coleraine - R1 J&amp;p Advanced Plastering Mdn
 Win or Place
5. Smart Mozzie @ 5.00 (Win)</t>
  </si>
  <si>
    <t>Ballarat - R1 Suez Mdn Plate
 Win or Place
12. Title Shot @ 7.00 (Win)</t>
  </si>
  <si>
    <t>Ballarat - R1 Suez Mdn Plate
 Win or Place
4. Vegas Destiny @ 20.00 (Win)</t>
  </si>
  <si>
    <t>Ballarat - R2 Hertz Ballarat Mdn Plate
 Win or Place
10. Midnight Hussy @ 2.60 (Win)</t>
  </si>
  <si>
    <t>Ballarat - R5 Porter Plant Mdn Plate
 Win or Place
8. Herodis @ 8.00 (Win)</t>
  </si>
  <si>
    <t>Ballarat - R5 Porter Plant Mdn Plate
 Win or Place
12. Sir Phoenix @ 4.20 (Win)</t>
  </si>
  <si>
    <t>Bendigo - R2 Drake International Mdn Plate
 Win or Place
9. The Duke Of Dubai @ 2.80 (Win)</t>
  </si>
  <si>
    <t>Mildura - R3 Congrats Nathan Hobson Mdn
 Win or Place
2. Paramedic @ 2.25 (Win)</t>
  </si>
  <si>
    <t>Hawkesbury - R5 Blacktown Workers Club Mdn
 Win or Place
5. Sabino @ 6.50 (Win)</t>
  </si>
  <si>
    <t>Ballarat - R2 Sam Miranda Mdn Plate
 Win or Place
4. Marimenko @ 5.50 (Win)</t>
  </si>
  <si>
    <t>Ballarat - R2 Sam Miranda Mdn Plate
 Win or Place
4. Marimenko @ 2.15 (Place)</t>
  </si>
  <si>
    <t>Ballarat - R1 Ballarat Antenna Solutions Mdn
 Win or Place
11. Ancient Girl @ 15.00 (Win)</t>
  </si>
  <si>
    <t>Ballarat - R1 Ballarat Antenna Solutions Mdn
 Win or Place
11. Ancient Girl @ 4.40 (Place)</t>
  </si>
  <si>
    <t>Carlton v Gold Coast
 Same Game Multi</t>
  </si>
  <si>
    <t>St Kilda v Sydney
 Same Game Multi</t>
  </si>
  <si>
    <t>Adelaide v Port Adelaide
 Same Game Multi</t>
  </si>
  <si>
    <t>Hawthorn v Collingwood
 Same Game Multi</t>
  </si>
  <si>
    <t>Western Bulldogs v Essendon
 Same Game Multi</t>
  </si>
  <si>
    <t>Fremantle v Brisbane
 Same Game Multi</t>
  </si>
  <si>
    <t>Goulburn - R3 B Mcdougall Jockey Of Year Mdn
 Win or Place
6. Scoffa @ 46.00 (Win)</t>
  </si>
  <si>
    <t>Goulburn - R3 B Mcdougall Jockey Of Year Mdn
 Win or Place
1. Aramis En Avant @ 14.00 (Win)</t>
  </si>
  <si>
    <t>Goulburn - R3 B Mcdougall Jockey Of Year Mdn
 Win or Place
6. Scoffa @ 11.00 (Place)</t>
  </si>
  <si>
    <t>Goulburn - R3 B Mcdougall Jockey Of Year Mdn
 Win or Place
1. Aramis En Avant @ 3.40 (Place)</t>
  </si>
  <si>
    <t>West Coast v Melbourne
 Same Game Multi</t>
  </si>
  <si>
    <t>Sale - R3 Ladbrokes Punter Assist Mdn
 Win or Place
2. Bosspan @ 6.50 (Win)</t>
  </si>
  <si>
    <t>Sale - R3 Ladbrokes Punter Assist Mdn
 Win or Place
6. Smart Mozzie @ 11.00 (Win)</t>
  </si>
  <si>
    <t>Sale - R2 Ladbrokes Bet Ticker Mdn Plate
 Win or Place
5. The Duke Of Dubai @ 2.60 (Win)</t>
  </si>
  <si>
    <t>Sale - R2 Ladbrokes Bet Ticker Mdn Plate
 Win or Place
7. Korobeiniki @ 9.00 (Place)</t>
  </si>
  <si>
    <t>Belmont - R9 Free Entry To Belmont Park-c5
 Win or Place
5. Roman Flirt @ 13.00 (Win)</t>
  </si>
  <si>
    <t>Belmont - R9 Free Entry To Belmont Park-c5
 Win or Place
5. Roman Flirt @ 3.00 (Place)</t>
  </si>
  <si>
    <t>Geelong - R7 Oz Equipment Rentals Hcp (c1)
 Win or Place
1. The Garden @ 1.75 (Win)</t>
  </si>
  <si>
    <t>Sale - R2 Ladbrokes Bet Ticker Mdn Plate
 Win or Place
5. The Duke Of Dubai @ Top Tote Plus (Win) - 4.40</t>
  </si>
  <si>
    <t>Cranbourne - R2 Frankston Sand Soil Mdn Plate
 Win or Place
3. Aura Gold @ 26.00 (Win)</t>
  </si>
  <si>
    <t>Cranbourne - R2 Frankston Sand Soil Mdn Plate
 Win or Place
3. Aura Gold @ 6.00 (Place)</t>
  </si>
  <si>
    <t>Geelong - R7 Oz Equipment Rentals Hcp (c1)
 Win or Place
9. Lavrovsky @ 15.00 (Place)</t>
  </si>
  <si>
    <t>Geelong - R7 Oz Equipment Rentals Hcp (c1)
 Win or Place
15. Let's Atom @ 34.00 (Place)</t>
  </si>
  <si>
    <t>Geelong - R7 Oz Equipment Rentals Hcp (c1)
 Win or Place
15. Let's Atom @ 151.00 (Win)</t>
  </si>
  <si>
    <t>Ballarat - R3 Spirit Of Valor @ Ryland Mdn
 Win or Place
7. Red Hawk @ 1.95 (Win)</t>
  </si>
  <si>
    <t>Ballarat - R3 Spirit Of Valor @ Ryland Mdn
 Win or Place
7. Red Hawk @ Top Tote Plus (Win) - 1.45</t>
  </si>
  <si>
    <t>Ballarat - R3 Spirit Of Valor @ Ryland Mdn
 Win or Place
5. Cable Town @ 3.90 (Place)</t>
  </si>
  <si>
    <t>Ballarat - R3 Spirit Of Valor @ Ryland Mdn
 Win or Place
5. Cable Town @ 16.00 (Win)</t>
  </si>
  <si>
    <t>Pakenham - R3 Downsize With Lifestyle Mdn
 Win or Place
9. No Way Ever @ 6.50 (Win)</t>
  </si>
  <si>
    <t>Pakenham - R3 Downsize With Lifestyle Mdn
 Win or Place
9. No Way Ever @ 2.15 (Place)</t>
  </si>
  <si>
    <t>Goulburn - R3 Wymap Transport Mdn Plate
 Win or Place
6. Warmth @ 3.30 (Win)</t>
  </si>
  <si>
    <t>Goulburn - R3 Wymap Transport Mdn Plate
 Win or Place
9. Kahawaty @ 10.00 (Win)</t>
  </si>
  <si>
    <t>Pakenham - R2 Lifestyle Meridian Mdn Plate
 Win or Place
1. Holt @ 3.80 (Win)</t>
  </si>
  <si>
    <t>Hawthorn v Western Bulldogs
 Same Game Multi</t>
  </si>
  <si>
    <t>Caulfield Guineas - All In - Win or Place
 Win or Place
Red Hawk @ 39.00 (Win)</t>
  </si>
  <si>
    <t>Sandown - R2 Ladbrokes Switch (bm64)
 Win or Place
6. Saucey Horsey @ 2.75 (Win)</t>
  </si>
  <si>
    <t>Sandown - R2 Ladbrokes Switch (bm64)
 Win or Place
6. Saucey Horsey @ Top Tote Plus (Win)</t>
  </si>
  <si>
    <t>Ballarat - R5 Porter Plant Mdn
 Win or Place
11. Sassy Choice @ 3.70 (Win)</t>
  </si>
  <si>
    <t>Taree - R4 Eddies Fresh Chicken Mdn
 Win or Place
10. Riva Del Sol @ 2.00 (Win)</t>
  </si>
  <si>
    <t>Pakenham - R2 Lifestyle Meridian Mdn Plate
 Boxed Exacta (1, 2, 6, 8, 10)</t>
  </si>
  <si>
    <t>Pakenham - R2 Lifestyle Meridian Mdn Plate
 Boxed Exacta (1, 2, 4, 6, 9, 5)</t>
  </si>
  <si>
    <t>Pakenham - R2 Lifestyle Meridian Mdn Plate
 Win or Place
1. Holt @ Top Tote Plus (Win)</t>
  </si>
  <si>
    <t>Pakenham - R3 Downsize With Lifestyle Mdn
 Win or Place
9. No Way Ever @ Top Tote Plus (Win) - 2.60</t>
  </si>
  <si>
    <t>Bendigo - R3 Bendigo Skin Clinic Mdn Plate
 Win or Place
14. Herodis @ 4.60 (Win)</t>
  </si>
  <si>
    <t>Warrnambool - R5 Oceanview Landscaping (bm64)
 Win or Place
7. House Spouse @ 2.60 (Win)</t>
  </si>
  <si>
    <t>Western Bulldogs v Port Adelaide
 BYO Sportsbet - Featured
Both Teams Kick 2+ Goals in Every Quarter @ 6.00 (Win)</t>
  </si>
  <si>
    <t>Geelong v Melbourne
 BYO Sportsbet - Featured
Both Teams Kick 2+ Goals in Every Quarter @ 7.50 (Win)</t>
  </si>
  <si>
    <t>Sale - R5 Centra Powder Coating Mdn
 Win or Place
12. Xtra Gear @ 8.00 (Win)</t>
  </si>
  <si>
    <t>Sale - R5 Centra Powder Coating Mdn
 Win or Place
12. Xtra Gear @ 2.35 (Place)</t>
  </si>
  <si>
    <t>Western Bulldogs v Port Adelaide
 Same Game Multi</t>
  </si>
  <si>
    <t>Ballarat - R4 Polytrack Mdn Plate
 Win or Place
6. The Queens Riches @ 4.40 (Win)</t>
  </si>
  <si>
    <t>Ballarat - R4 Polytrack Mdn Plate
 Win or Place
12. Defining @ 10.00 (Win)</t>
  </si>
  <si>
    <t>Nowra - R6 Southern Water Company Mdn Hcp
 Win or Place
11. Way To The Stars @ 2.05 (Win)</t>
  </si>
  <si>
    <t>Nowra - R6 Southern Water Company Mdn Hcp
 Win or Place
11. Way To The Stars @ Top Tote Plus (Win) - 2.40</t>
  </si>
  <si>
    <t>Randwick-Kensington - R2 Arrowfield Virtual Parade Mdn
 Win or Place
10. I Am Brazen @ 7.50 (Win)</t>
  </si>
  <si>
    <t>Randwick-Kensington - R2 Arrowfield Virtual Parade Mdn
 Win or Place
10. I Am Brazen @ 2.60 (Place)</t>
  </si>
  <si>
    <t>Queanbeyan - R3 Longpark Meat Co Mdn Hcp
 Win or Place
2. Antonio @ 4.00 (Win)</t>
  </si>
  <si>
    <t>Sandown - R1 Ladbrokes Punter Assist Mdn
 Win or Place
5. Mars Mission @ 5.50 (Win)</t>
  </si>
  <si>
    <t>Echuca - R4 Murphy's Turf/landscaping Mdn
 Win or Place
3. Signor Fangio @ 3.10 (Win)</t>
  </si>
  <si>
    <t>Echuca - R4 Murphy's Turf/landscaping Mdn
 Win or Place
3. Signor Fangio @ Top Tote Plus (Win) - 2.90</t>
  </si>
  <si>
    <t>Gosford - R3 Tooheys Mdn Hcp
 Win or Place
10. I Am Brazen @ 3.80 (Win)</t>
  </si>
  <si>
    <t>Pakenham - R2 Sportsbet Take A Sec Mdn
 Win or Place
2. Aura Gold @ 16.00 (Win)</t>
  </si>
  <si>
    <t>Pakenham - R2 Sportsbet Take A Sec Mdn
 Win or Place
9. Claudia Shiver @ 11.00 (Win)</t>
  </si>
  <si>
    <t>Pakenham - R3 Kennards Hire Pakenham Mdn
 Win or Place
10. Glint Of Hope @ 19.00 (Win)</t>
  </si>
  <si>
    <t>Pakenham - R3 Kennards Hire Pakenham Mdn
 Win or Place
10. Glint Of Hope @ 5.00 (Place)</t>
  </si>
  <si>
    <t>Pakenham - R8 Sportsbet Set A Limit Hcp-c1
 Win or Place
1. Smart Mozzie @ 3.80 (Win)</t>
  </si>
  <si>
    <t>Pakenham - R2 Sportsbet Take A Sec Mdn
 Win or Place
9. Claudia Shiver @ 14.00 (Win)</t>
  </si>
  <si>
    <t>Pakenham - R3 Kennards Hire Pakenham Mdn
 Win or Place
8. Cuban Link @ 3.10 (Win)</t>
  </si>
  <si>
    <t>Port Adelaide v Geelong
 Same Game Multi</t>
  </si>
  <si>
    <t>Warracknabeal - R2 Pony Xpress Mdn Plate
 Win or Place
14. Vegas Destiny @ 9.00 (Win)</t>
  </si>
  <si>
    <t>Warracknabeal - R2 Pony Xpress Mdn Plate
 Win or Place
14. Vegas Destiny @ 3.00 (Place)</t>
  </si>
  <si>
    <t>Ballarat - R3 Cervus Equipment Mdn Plate
 Win or Place
3. Vegas Destiny @ 10.00 (Win)</t>
  </si>
  <si>
    <t>Goulburn - R3 Jewell Builders Mdn Hcp
 Win or Place
1. Ma And Pa @ 1.90 (Win)</t>
  </si>
  <si>
    <t>Caulfield - R8 Moet &amp; Chandon Memsie Stakes
 Win or Place
10. Tofane @ 3.25 (Win)</t>
  </si>
  <si>
    <t>Kembla Grange - R10 Atc Thank You Owners (bm78)
 Win or Place
5. Kordia @ 19.00 (Win)</t>
  </si>
  <si>
    <t>Kembla Grange - R10 Atc Thank You Owners (bm78)
 Win or Place
5. Kordia @ 4.60 (Place)</t>
  </si>
  <si>
    <t>Moe - R3 Ladbrokes Mdn Plate
 Win or Place
2. Holt @ 2.05 (Win)</t>
  </si>
  <si>
    <t>Grafton - R12 Valley Protective Services
 Win or Place
7. Zanti Gracie @ 2.70 (Win)</t>
  </si>
  <si>
    <t>Gawler - R12 Gawler Carnival Of Cups Oct 2021 Stake
 Win or Place
4. It's Smudgy @ 2.40 (Win)</t>
  </si>
  <si>
    <t>Gawler - R12 Gawler Carnival Of Cups Oct 2021 Stake
 Win or Place
1. Hot Princess @ 9.00 (Place)</t>
  </si>
  <si>
    <t>Gawler - R12 Gawler Carnival Of Cups Oct 2021 Stake
 Win or Place
1. Hot Princess @ 41.00 (Win)</t>
  </si>
  <si>
    <t>Bro Park - R6 Jockeyklubbens Grand Prix
 Win or Place
5. Falkor @ 9.50 (Win)</t>
  </si>
  <si>
    <t>Bro Park - R6 Jockeyklubbens Grand Prix
 Win or Place
10. Impact Of Bloom @ 71.00 (Win)</t>
  </si>
  <si>
    <t>Belgian Grand Prix
 Podium Finish
Sebastian Vettel  @ 8.00 (Win)</t>
  </si>
  <si>
    <t>Belgian Grand Prix
 Podium Finish
Sergio Perez  @ 3.00 (Win)</t>
  </si>
  <si>
    <t>Randwick-Kensington - R1 1st Crop Magna Grecia Mdn Hcp
 Win or Place
6. Profondo @ 2.50 (Win)</t>
  </si>
  <si>
    <t>Ballarat - R3 Cervus Equipment Mdn Plate
 Win or Place
3. Vegas Destiny @ Midi Div Place (Place)</t>
  </si>
  <si>
    <t>Randwick-Kensington R4,5,6,7
Quaddie (3/9/1/8)</t>
  </si>
  <si>
    <t>Northam - R5 Gannons Sportswear/trophy Mdn
 Win or Place
12. Top Notch Scotch @ 16.00 (Place)</t>
  </si>
  <si>
    <t>Northam - R5 Gannons Sportswear/trophy Mdn
 Win or Place
12. Top Notch Scotch @ 81.00 (Win)</t>
  </si>
  <si>
    <t>Geelong - R4 Godings Mdn Plate
 Win or Place
6. Bank Bank Bank @ 9.00 (Win)</t>
  </si>
  <si>
    <t>Geelong - R4 Godings Mdn Plate
 Win or Place
6. Bank Bank Bank @ 3.00 (Place)</t>
  </si>
  <si>
    <t>Bairnsdale - R3 Viatek Print &amp; Scan Sol. Mdn
 Win or Place
11. Beaukati @ 5.00 (Win)</t>
  </si>
  <si>
    <t>Bairnsdale - R4 The Sign Shop Aust Mdn Plate
 Win or Place
14. Xtra Gear @ 3.20 (Win)</t>
  </si>
  <si>
    <t>Bairnsdale - R3 Viatek Print &amp; Scan Sol. Mdn
 Win or Place
17. Throntari @ 8.50 (Place)</t>
  </si>
  <si>
    <t>Bairnsdale - R3 Viatek Print &amp; Scan Sol. Mdn
 Win or Place
15. Offshore Bandit @ 5.50 (Place)</t>
  </si>
  <si>
    <t>Casterton - R1 Ag Warehouse Heywood Mdn Plate
 Win or Place
2. Bajraktari @ Top Tote Plus (Win)</t>
  </si>
  <si>
    <t>Casterton - R1 Ag Warehouse Heywood Mdn Plate
 Win or Place
2. Bajraktari @ 2.15 (Place)</t>
  </si>
  <si>
    <t>Sha Tin - R6 Lin Fa Shan Hcp (c4)
 Win or Place
6. Nervous Witness @ 1.55 (Win)</t>
  </si>
  <si>
    <t>Geelong - R3 Dmb Contracting Mdn Plate
 Boxed First 4 (1, 9, 13, 14)</t>
  </si>
  <si>
    <t>Geelong - R3 Dmb Contracting Mdn Plate
 Boxed Trifecta (1, 9, 13, 14)</t>
  </si>
  <si>
    <t>Geelong - R3 Dmb Contracting Mdn Plate
 Boxed Quinella (1, 9, 13, 14)</t>
  </si>
  <si>
    <t>Geelong - R4 Godings Mdn Plate
 Boxed Exacta (8, 6, 9)</t>
  </si>
  <si>
    <t>Geelong - R4 Godings Mdn Plate
Boxed Trifecta (8, 6, 9)</t>
  </si>
  <si>
    <t>Pakenham - R4 9mile Fresh Mdn Plate
 Win or Place
7. Beaukati @ 2.60 (Win)</t>
  </si>
  <si>
    <t>Reilly Opelka v Lloyd Harris
 Match Betting
Reilly Opelka @ 1.77 (Win)</t>
  </si>
  <si>
    <t>Pakenham - R4 9mile Fresh Mdn Plate
 Win or Place
14. Aura Gold @ 7.00 (Win)</t>
  </si>
  <si>
    <t>Pakenham - R4 9mile Fresh Mdn Plate
 Win or Place
14. Aura Gold @ 2.25 (Place)</t>
  </si>
  <si>
    <t>Pakenham - R4 9mile Fresh Mdn Plate
 Win or Place
14. Aura Gold @ Top Tote Plus (Win)</t>
  </si>
  <si>
    <t>Scone - R3 Buy A Turranga Yearling Mdn
 Win or Place
3. Every Last Penny @ 41.00 (Win)</t>
  </si>
  <si>
    <t>Scone - R3 Buy A Turranga Yearling Mdn
 Win or Place
3. Every Last Penny @ 10.00 (Place)</t>
  </si>
  <si>
    <t>Scone - R3 Buy A Turranga Yearling Mdn
 Win or Place
1. The Dramatist @ 11.00 (Win)</t>
  </si>
  <si>
    <t>Scone - R3 Buy A Turranga Yearling Mdn
 Win or Place
1. The Dramatist @ 3.10 (Place)</t>
  </si>
  <si>
    <t>Mornington - R3 Angela Jenkins Mdn Plate
 Win or Place
13. Top Honours @ 15.00 (Win)</t>
  </si>
  <si>
    <t>Mornington - R3 Angela Jenkins Mdn Plate
 Win or Place
13. Top Honours @ Midi Div Place (Place)</t>
  </si>
  <si>
    <t>Mornington R2,3,4,5
Early Quaddie (1, 6, 8, 12/2, 6, 7, 9, 12, 13, 16/1, 6, 2, 9/1, 6, 8, 4)</t>
  </si>
  <si>
    <t>Mornington - R3 Angela Jenkins Mdn Plate
Boxed First 4 (2, 6, 7, 9, 12, 13, 16)</t>
  </si>
  <si>
    <t>Cranbourne - R1 Tab Cranbourne Cup 13/11 Mdn
 Win or Place
10. Gunstock @ 4.20 (Win)</t>
  </si>
  <si>
    <t>Cranbourne - R2 Skye Excavations Mdn Plate
 Win or Place
9. Bedford Estate @ 4.20 (Win)</t>
  </si>
  <si>
    <t>Echuca - R4 Blaze Essential Services Mdn
 Win or Place
8. Lord Of The Sun @ 9.00 (Win)</t>
  </si>
  <si>
    <t>Echuca - R4 Blaze Essential Services Mdn
 Win or Place
8. Lord Of The Sun @ 2.60 (Place)</t>
  </si>
  <si>
    <t>Echuca - R4 Blaze Essential Services Mdn
 Win or Place
8. Lord Of The Sun @ Top Tote Plus (Win)</t>
  </si>
  <si>
    <t>Wangaratta - R3 Pacific Hire Mdn Plate
 Win or Place
12. Tiz Magic @ 10.00 (Win)</t>
  </si>
  <si>
    <t>Wangaratta - R3 Pacific Hire Mdn Plate
 Win or Place
12. Tiz Magic @ 3.30 (Place)</t>
  </si>
  <si>
    <t>Port Adelaide v Western Bulldogs
 Same Game Multi</t>
  </si>
  <si>
    <t>Man Utd v Newcastle
 Same Game Multi</t>
  </si>
  <si>
    <t>Donald - R1 Bet365 Top Tote Plus Mdn Plate
 Win or Place
6. Isles Of Avalon @ 2.10 (Win)</t>
  </si>
  <si>
    <t>Sha Tin - R3 Lam Tin Hcp (c4)
 Win or Place
5. Lord Thunder @ 2.00 (Win)</t>
  </si>
  <si>
    <t>Bendigo - R1 Bendigo Mazda Mdn Plate
 Win or Place
9. Mornington Glory @ 1.85 (Win)</t>
  </si>
  <si>
    <t>Young Boys v Man Utd
 BYO Sportsbet - $11 to $25
Man Utd to Win Each Half, Cristiano Ronaldo to Score &amp; Man Utd to Have Most Corners in Each Half @ 15.00 (Win)</t>
  </si>
  <si>
    <t>Sale - R2 Laurels Function Centre Mdn
 Win or Place
2. Come Along Jeffrey @ 3.10 (Win)</t>
  </si>
  <si>
    <t>Morphettville - R3 Terry Howe Printing Mdn Plate
 Win or Place
4. Italian Viking @ 4.00 (Win)</t>
  </si>
  <si>
    <t>Ballarat - R1 The Haymarket Mdn Plate
 Win or Place
10. Is This Love @ 11.00 (Win)</t>
  </si>
  <si>
    <t>Ballarat - R1 The Haymarket Mdn Plate
 Win or Place
8. Galaxy Lass @ 51.00 (Win)</t>
  </si>
  <si>
    <t>Ballarat - R1 The Haymarket Mdn Plate
 Win or Place
8. Galaxy Lass @ 14.00 (Place)</t>
  </si>
  <si>
    <t>Ballarat - R1 The Haymarket Mdn Plate
 Win or Place
10. Is This Love @ 2.70 (Place)</t>
  </si>
  <si>
    <t>Geelong - R2 All Time Plumbing Mdn Plate
 Win or Place
9. No Whining @ Top Tote Plus (Win)</t>
  </si>
  <si>
    <t>Geelong - R2 All Time Plumbing Mdn Plate
 Win or Place
9. No Whining @ 4.00 (Place)</t>
  </si>
  <si>
    <t>Horsham - R2 Drinking Driving Apart Mdn
 Win or Place
4. Launch Pad @ 3.50 (Win)</t>
  </si>
  <si>
    <t>Horsham - R2 Drinking Driving Apart Mdn
 Win or Place
9. Burning Power @ 7.50 (Win)</t>
  </si>
  <si>
    <t>Newcastle - R2 Epg Payroll &amp; Hr Mdn Plate
 Win or Place
5. Six Again @ 1.75 (Win)</t>
  </si>
  <si>
    <t>Kyneton - R2 Bet365 Protest Promise Mdn
 Win or Place
1. Dashing Rebel @ 35.00 (Win)</t>
  </si>
  <si>
    <t>Kyneton - R2 Bet365 Protest Promise Mdn
 Win or Place
1. Dashing Rebel @ 9.50 (Place)</t>
  </si>
  <si>
    <t>Randwick - R7 Fujitsu General George Main
 Win or Place
7. Verry Elleegant @ 1.90 (Win)</t>
  </si>
  <si>
    <t>Ballarat - R1 The Haymarket Mdn Plate
 Win or Place
10. Is This Love @ Top Tote Plus (Win)</t>
  </si>
  <si>
    <t>Ballarat - R1 The Haymarket Mdn Plate
 Win or Place
10. Is This Love @ 2.60 (Place)</t>
  </si>
  <si>
    <t>Cranbourne - R4 Hertz Cranbourne Mdn Plate
 Win or Place
3. State Squad @ 21.00 (Win)</t>
  </si>
  <si>
    <t>Cranbourne - R4 Hertz Cranbourne Mdn Plate
 Win or Place
3. State Squad @ 4.80 (Place)</t>
  </si>
  <si>
    <t>Benalla - R3 Specsavers Benalla Mdn Plate
 Win or Place
1. French War @ 11.00 (Win)</t>
  </si>
  <si>
    <t>Benalla - R3 Specsavers Benalla Mdn Plate
 Win or Place
1. French War @ 3.00 (Place)</t>
  </si>
  <si>
    <t>Rockhampton - R7 Wendy Mulry Travel
 Win or Place
3. Dyna Smokey @ 13.00 (Win)</t>
  </si>
  <si>
    <t>Rockhampton - R7 Wendy Mulry Travel
 Win or Place
3. Dyna Smokey @ 3.20 (Place)</t>
  </si>
  <si>
    <t>Coleraine - R1 Vickery Bros Mdn Plate
 Win or Place
2. Bajraktari @ 9.00 (Win)</t>
  </si>
  <si>
    <t>Coleraine - R1 Vickery Bros Mdn Plate
 Win or Place
2. Bajraktari @ 2.35 (Place)</t>
  </si>
  <si>
    <t>Moonee Valley - R3 Aspect Kitchens Stutt Stakes
 Win or Place
1. Mr Mozart @ 4.20 (Win)</t>
  </si>
  <si>
    <t>Sandown - R8 Beck Probuild Testa Rossa Stks
 Win or Place
4. Begood Toya Mother @ 4.80 (Place)</t>
  </si>
  <si>
    <t>Sandown - R8 Beck Probuild Testa Rossa Stks
 Win or Place
2. Newhart @ 7.00 (Win)</t>
  </si>
  <si>
    <t>Norm Smith Medal
 Norm Smith Medal
Bailey Smith (WB) @ 15.00 (Win)</t>
  </si>
  <si>
    <t>Benalla - R3 Specsavers Benalla Mdn Plate
 Win or Place
1. French War @ 10.00 (Win)</t>
  </si>
  <si>
    <t>Benalla - R3 Specsavers Benalla Mdn Plate
 Win or Place
1. French War @ Top Tote Plus (Win) - 10.90</t>
  </si>
  <si>
    <t>Benalla - R3 Specsavers Benalla Mdn Plate
 Win or Place
1. French War @ Midi Div Place (Place) - 3.20</t>
  </si>
  <si>
    <t>Toodyay - R1 Vernice Pty Ltd Mdn
 Win or Place
10. Tiny'n'tuff @ 6.50 (Win)</t>
  </si>
  <si>
    <t>Toodyay - R1 Vernice Pty Ltd Mdn
 Win or Place
10. Tiny'n'tuff @ 2.15 (Place)</t>
  </si>
  <si>
    <t>Toodyay - R2 Victoria Hotel Toodyay (bm44+)
 Win or Place
7. Cleve's Watching @ 17.00 (Win)</t>
  </si>
  <si>
    <t>Toodyay - R2 Victoria Hotel Toodyay (bm44+)
 Win or Place
7. Cleve's Watching @ 3.90 (Place)</t>
  </si>
  <si>
    <t>Toodyay - R2 Victoria Hotel Toodyay (bm44+)
 Win or Place
2. Choix De Lace @ 3.10 (Win)</t>
  </si>
  <si>
    <t>Toodyay - R3 Noble Falls Tavern (bm52+)
 Win or Place
5. Salcity @ 8.50 (Win)</t>
  </si>
  <si>
    <t>Toodyay - R3 Noble Falls Tavern (bm52+)
 Win or Place
5. Salcity @ 2.60 (Place)</t>
  </si>
  <si>
    <t>Toodyay - R3 Noble Falls Tavern (bm52+)
 Win or Place
7. Blazing Passion @ 4.20 (Win)</t>
  </si>
  <si>
    <t>Toodyay - R5 Tabtouch Toodyay Cup (c5)
 Win or Place
4. Purist @ 15.00 (Win)</t>
  </si>
  <si>
    <t>Toodyay - R5 Tabtouch Toodyay Cup (c5)
 Win or Place
4. Purist @ 3.70 (Place)</t>
  </si>
  <si>
    <t>Toodyay - R6 R&amp;l Hiab Services Mdn
 Win or Place
6. Leocardo @ 3.70 (Win)</t>
  </si>
  <si>
    <t>Toodyay - R6 R&amp;l Hiab Services Mdn
 Win or Place
1. Ethical Secret @ 12.00 (Win)</t>
  </si>
  <si>
    <t>Toodyay - R6 R&amp;l Hiab Services Mdn
 Win or Place
1. Ethical Secret @ 3.70 (Place)</t>
  </si>
  <si>
    <t>Toodyay - R7 Wacwill Earthworks (bm44+)
 Win or Place
6. High Mist @ 6.50 (Win)</t>
  </si>
  <si>
    <t>Toodyay - R7 Wacwill Earthworks (bm44+)
 Win or Place
6. High Mist @ 2.35 (Place)</t>
  </si>
  <si>
    <t>Toodyay - R8 The Races Wa (bm52+)
 Win or Place
1. The Divine Wind @ 10.00 (Win)</t>
  </si>
  <si>
    <t>Toodyay - R8 The Races Wa (bm52+)
 Win or Place
1. The Divine Wind @ 3.30 (Place)</t>
  </si>
  <si>
    <t>Randwick-Kensington - R2 Admire Mars At Arrowfield Mdn
 Win or Place
1. Able Willie @ 2.75 (Win)</t>
  </si>
  <si>
    <t>Geelong - R3 Elephant &amp; Castle Hotel Mdn
 Win or Place
2. Diamond Back @ 4.80 (Win)</t>
  </si>
  <si>
    <t>Geelong - R3 Elephant &amp; Castle Hotel Mdn
 Win or Place
4. Mahrez @ 7.00 (Win)</t>
  </si>
  <si>
    <t>Geraldton - R3 Iron Jack (bm70+)
 Win or Place
4. Angry Annie @ 3.80 (Win)</t>
  </si>
  <si>
    <t>Geraldton - R3 Iron Jack (bm70+)
 Boxed Exacta (3, 4)</t>
  </si>
  <si>
    <t>Moe - R1 Ladbroke It Mdn Plate
 Win or Place
6. Baekdu @ 2.50 (Win)</t>
  </si>
  <si>
    <t>Moe - R1 Ladbroke It Mdn Plate
 Boxed Trifecta (1, 3, 5, 6, 14)</t>
  </si>
  <si>
    <t>Randwick - R2 Keeneland Gimcrack Stks
 Win or Place
2. Coolangatta @ 1.90 (Win)</t>
  </si>
  <si>
    <t>Randwick-Kensington - R6 Vinery (bm72)
 Win or Place
4. Much Much Better @ 10.00 (Win)</t>
  </si>
  <si>
    <t>Randwick-Kensington - R6 Vinery (bm72)
 Win or Place
4. Much Much Better @ 2.80 (Place)</t>
  </si>
  <si>
    <t>Flemington - R1 Darley Maribyrnong Trial Sks
 Win or Place
7. Robusto @ 3.40 (Win)</t>
  </si>
  <si>
    <t>Flemington - R1 Darley Maribyrnong Trial Sks
 Win or Place
6. Rampant Lion @ 6.00 (Win)</t>
  </si>
  <si>
    <t>Pool</t>
  </si>
  <si>
    <t>Exotic</t>
  </si>
  <si>
    <t>Multiple</t>
  </si>
  <si>
    <t>Single</t>
  </si>
  <si>
    <t>Balance</t>
  </si>
  <si>
    <t>Bet Id</t>
  </si>
  <si>
    <t>Transaction Id</t>
  </si>
  <si>
    <t>Summary</t>
  </si>
  <si>
    <t>Time (AEST)</t>
  </si>
  <si>
    <t>Miss Balvenie</t>
  </si>
  <si>
    <t>Murtoa</t>
  </si>
  <si>
    <t>F4 - 5,6,7,9,10</t>
  </si>
  <si>
    <t>Get in the Spirit</t>
  </si>
  <si>
    <t>Heavenly Spirit</t>
  </si>
  <si>
    <t>Frosty Vonn</t>
  </si>
  <si>
    <t>Miss Moocha</t>
  </si>
  <si>
    <t>Nottaris</t>
  </si>
  <si>
    <t>Air Blue</t>
  </si>
  <si>
    <t>Magic Carpet</t>
  </si>
  <si>
    <t>Peri Peri Rich</t>
  </si>
  <si>
    <t>Aspen Chase</t>
  </si>
  <si>
    <t>Port Macquarie</t>
  </si>
  <si>
    <t>Corretto</t>
  </si>
  <si>
    <t>Dubai Oak</t>
  </si>
  <si>
    <t>Espiona</t>
  </si>
  <si>
    <t>Warwick Farm</t>
  </si>
  <si>
    <t>Deep'n'meaningful</t>
  </si>
  <si>
    <t>Petani</t>
  </si>
  <si>
    <t>Kings Consort</t>
  </si>
  <si>
    <t>Zoom Outcome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</si>
  <si>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</si>
  <si>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</si>
  <si>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</si>
  <si>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</si>
  <si>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</si>
  <si>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</si>
  <si>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</si>
  <si>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</si>
  <si>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</si>
  <si>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</si>
  <si>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</si>
  <si>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</si>
  <si>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Hunsangel</t>
  </si>
  <si>
    <t>Talcott Tori</t>
  </si>
  <si>
    <t>Arentee</t>
  </si>
  <si>
    <t>Sunshine Coast</t>
  </si>
  <si>
    <t>Skipping Girl</t>
  </si>
  <si>
    <t>Unflinching</t>
  </si>
  <si>
    <t>American President</t>
  </si>
  <si>
    <t>Celtic Harp</t>
  </si>
  <si>
    <t>Whywhywhydelilah</t>
  </si>
  <si>
    <t>Miss Cumberland</t>
  </si>
  <si>
    <t>Melanie</t>
  </si>
  <si>
    <t>M/ Whywhywhy&amp;Espiona</t>
  </si>
  <si>
    <t>M/ Miss Cumber&amp;Espiona</t>
  </si>
  <si>
    <t>checks</t>
  </si>
  <si>
    <t>profit</t>
  </si>
  <si>
    <t>tips</t>
  </si>
  <si>
    <t>M/ Unflinching</t>
  </si>
  <si>
    <t>Roots</t>
  </si>
  <si>
    <t>Strapparsi</t>
  </si>
  <si>
    <t>Aquapishe</t>
  </si>
  <si>
    <t>Lenlenni</t>
  </si>
  <si>
    <t>Nightstick</t>
  </si>
  <si>
    <t>Awesome Miss</t>
  </si>
  <si>
    <t>Gold Cut</t>
  </si>
  <si>
    <t>Singapore</t>
  </si>
  <si>
    <t>Submerge</t>
  </si>
  <si>
    <t>Spirit of Greg</t>
  </si>
  <si>
    <t>Be Be Canally</t>
  </si>
  <si>
    <t>You Ess Ess Are</t>
  </si>
  <si>
    <t>Jezoulenko</t>
  </si>
  <si>
    <t>Kadena</t>
  </si>
  <si>
    <t>Dunkeld</t>
  </si>
  <si>
    <t>month count</t>
  </si>
  <si>
    <t>month (L)</t>
  </si>
  <si>
    <t>month  (w)</t>
  </si>
  <si>
    <t>Total bets</t>
  </si>
  <si>
    <t>Total profit</t>
  </si>
  <si>
    <t>Pizarro</t>
  </si>
  <si>
    <t>Writey O'pal</t>
  </si>
  <si>
    <t>Ebhaar</t>
  </si>
  <si>
    <t>Charlies Tin</t>
  </si>
  <si>
    <t>Zupafy</t>
  </si>
  <si>
    <t>Princess Annalise</t>
  </si>
  <si>
    <t>Month</t>
  </si>
  <si>
    <t>total</t>
  </si>
  <si>
    <t>Alors Tu Crois</t>
  </si>
  <si>
    <t>Quin (1/6/9)</t>
  </si>
  <si>
    <t>Tri (1/6/9)</t>
  </si>
  <si>
    <t>Quin (1/4/6/9)</t>
  </si>
  <si>
    <t>Tri (1/4/6/9)</t>
  </si>
  <si>
    <t>Wonderful Horse</t>
  </si>
  <si>
    <t>Wolf Queen</t>
  </si>
  <si>
    <t>Swerving</t>
  </si>
  <si>
    <t>Juvino</t>
  </si>
  <si>
    <t>RACE NUMBER DATA</t>
  </si>
  <si>
    <t>Dunkerry</t>
  </si>
  <si>
    <t>Good Life Diva</t>
  </si>
  <si>
    <t>The Buzz</t>
  </si>
  <si>
    <t>Mudgee</t>
  </si>
  <si>
    <t>Hard Questions</t>
  </si>
  <si>
    <t>Corona Lad</t>
  </si>
  <si>
    <t>Verminto</t>
  </si>
  <si>
    <t>Wolflands</t>
  </si>
  <si>
    <t>Firebase Coral</t>
  </si>
  <si>
    <t>Higher</t>
  </si>
  <si>
    <t>Gold Coast</t>
  </si>
  <si>
    <t>Twilight Afair</t>
  </si>
  <si>
    <t>Yonce</t>
  </si>
  <si>
    <t>Canterbury</t>
  </si>
  <si>
    <t>Swiss Exile</t>
  </si>
  <si>
    <t>Eagle Farm</t>
  </si>
  <si>
    <t>Lady Hillary</t>
  </si>
  <si>
    <t>My Artemis</t>
  </si>
  <si>
    <t>Roma Avenue</t>
  </si>
  <si>
    <t>Fuller</t>
  </si>
  <si>
    <t>Django Express</t>
  </si>
  <si>
    <t>Dontbotherknockin</t>
  </si>
  <si>
    <t>Quin Lady/Joselyn</t>
  </si>
  <si>
    <t>Goulburn</t>
  </si>
  <si>
    <t>Elzamee</t>
  </si>
  <si>
    <t>Invincible Millie</t>
  </si>
  <si>
    <t>Mills</t>
  </si>
  <si>
    <t>Santa Fe Rose</t>
  </si>
  <si>
    <t>Lovie May</t>
  </si>
  <si>
    <t>Viking Rebel</t>
  </si>
  <si>
    <t>Quin (4,6,7)</t>
  </si>
  <si>
    <t>Tri (4,6,7)</t>
  </si>
  <si>
    <t>F4 (4,6,7)</t>
  </si>
  <si>
    <t>Jamesatelli</t>
  </si>
  <si>
    <t>Exceedingly Magic</t>
  </si>
  <si>
    <t>Place of Gold</t>
  </si>
  <si>
    <t>Green Belt</t>
  </si>
  <si>
    <t>Citric</t>
  </si>
  <si>
    <t>Scripta</t>
  </si>
  <si>
    <t>Simpkin</t>
  </si>
  <si>
    <t>Inverell</t>
  </si>
  <si>
    <t>Diamond Star</t>
  </si>
  <si>
    <t>Moruya</t>
  </si>
  <si>
    <t>Tempestarii</t>
  </si>
  <si>
    <t>Inundation</t>
  </si>
  <si>
    <t>Oriental Smoke</t>
  </si>
  <si>
    <t>English Riveria</t>
  </si>
  <si>
    <t>Healing Game</t>
  </si>
  <si>
    <t>Pink and Black</t>
  </si>
  <si>
    <t>Seven'o'kevin</t>
  </si>
  <si>
    <t>Allegorical</t>
  </si>
  <si>
    <t>Tararua</t>
  </si>
  <si>
    <t>Tri (1,5,6,7)</t>
  </si>
  <si>
    <t>F4 (1,5,6,7)</t>
  </si>
  <si>
    <t>Le Melody</t>
  </si>
  <si>
    <t>Muswellbrook</t>
  </si>
  <si>
    <t>The Big Heist</t>
  </si>
  <si>
    <t>Elite Icon</t>
  </si>
  <si>
    <t>Rojean</t>
  </si>
  <si>
    <t>Quin (2,3)</t>
  </si>
  <si>
    <t>Ruggiero</t>
  </si>
  <si>
    <t>Tri (5,6,7,8/",9/")</t>
  </si>
  <si>
    <t>Quad (5,6,7,8/",9/")</t>
  </si>
  <si>
    <t>Pandas Post</t>
  </si>
  <si>
    <t>Beautiful to Me</t>
  </si>
  <si>
    <t>Nano Star</t>
  </si>
  <si>
    <t>Incentive</t>
  </si>
  <si>
    <t>Daumier</t>
  </si>
  <si>
    <t>Chateau Nue</t>
  </si>
  <si>
    <t>Quin (4,5)</t>
  </si>
  <si>
    <t>Tri (2,3,4,5,7,11/",6,7/")</t>
  </si>
  <si>
    <t>Quad (2,3,4,5,7,11/",6,7/",")</t>
  </si>
  <si>
    <t>Wrote to Arataki</t>
  </si>
  <si>
    <t>Gleaming Legend</t>
  </si>
  <si>
    <t>Sir Ravanelli/Robusto</t>
  </si>
  <si>
    <t>Snakey Mag</t>
  </si>
  <si>
    <t>Rosehill</t>
  </si>
  <si>
    <t>Pretty Amazing</t>
  </si>
  <si>
    <t>Song of the Nile</t>
  </si>
  <si>
    <t>BANK ACCOUNT IF FOLLOWING FROM TIP (NO. 1)</t>
  </si>
  <si>
    <t>STAKES</t>
  </si>
  <si>
    <t>Unit Profit</t>
  </si>
  <si>
    <t>Tri (6,9,16)</t>
  </si>
  <si>
    <t>Tri (6,9,11,16)</t>
  </si>
  <si>
    <t>Tri (2,3,8/",6,12/")</t>
  </si>
  <si>
    <t>F4 (2,3,8/",6,12/"/")</t>
  </si>
  <si>
    <t>&lt;calc values</t>
  </si>
  <si>
    <t>Eventually</t>
  </si>
  <si>
    <t>Le Messager</t>
  </si>
  <si>
    <t>Quin (6,8)</t>
  </si>
  <si>
    <t>Well In Sight</t>
  </si>
  <si>
    <t>See U Again</t>
  </si>
  <si>
    <t>Demon Award</t>
  </si>
  <si>
    <t>Volpe Risora</t>
  </si>
  <si>
    <t>Stage Princess</t>
  </si>
  <si>
    <t>Chelmsford</t>
  </si>
  <si>
    <t>Summit Queen</t>
  </si>
  <si>
    <t>Galleon</t>
  </si>
  <si>
    <t>Track</t>
  </si>
  <si>
    <t>W%</t>
  </si>
  <si>
    <t>Total Races</t>
  </si>
  <si>
    <t>Total W</t>
  </si>
  <si>
    <t>Total L</t>
  </si>
  <si>
    <t>Total Profit</t>
  </si>
  <si>
    <t>Races</t>
  </si>
  <si>
    <t>M/ -W2Stars/DefiningP</t>
  </si>
  <si>
    <t>M/ i-W2Stars/DefiningW</t>
  </si>
  <si>
    <t>M/ -W2Stars/QueensR</t>
  </si>
  <si>
    <t>M/ -Xta/Nervous</t>
  </si>
  <si>
    <t>Tri (5,6,7,9,11)</t>
  </si>
  <si>
    <t>Tri (Exotic)</t>
  </si>
  <si>
    <t>Red Rapid</t>
  </si>
  <si>
    <t>Skybeam</t>
  </si>
  <si>
    <t>Enosi</t>
  </si>
  <si>
    <t>Gun Show</t>
  </si>
  <si>
    <t>British Columbia</t>
  </si>
  <si>
    <t>Quin (1,6)</t>
  </si>
  <si>
    <t>Exac (1/6)</t>
  </si>
  <si>
    <t>Girello</t>
  </si>
  <si>
    <t>Centrefoldstar</t>
  </si>
  <si>
    <t>Swanhill</t>
  </si>
  <si>
    <t>Metallicity</t>
  </si>
  <si>
    <t>Giga Kick</t>
  </si>
  <si>
    <t>M/ Wrote2Arataki+Espiona</t>
  </si>
  <si>
    <t>Chance Reward</t>
  </si>
  <si>
    <t>Navajo Warrior</t>
  </si>
  <si>
    <t>Champinksy</t>
  </si>
  <si>
    <t>Quin (1,2)</t>
  </si>
  <si>
    <t>Astelena</t>
  </si>
  <si>
    <t xml:space="preserve">Saviona </t>
  </si>
  <si>
    <t>Prado</t>
  </si>
  <si>
    <t>Quin (1,3)</t>
  </si>
  <si>
    <t>M/ Prado + Espiona</t>
  </si>
  <si>
    <t>Onika</t>
  </si>
  <si>
    <t>Kaliuwaa Falls</t>
  </si>
  <si>
    <t>Polyphonic</t>
  </si>
  <si>
    <t>Best Life</t>
  </si>
  <si>
    <t>Tri (3,4,5,6,8)</t>
  </si>
  <si>
    <t>F4 (3,4,5,6,8)</t>
  </si>
  <si>
    <t>Shorebreak</t>
  </si>
  <si>
    <t>Tri (1,2,3,5,8,9)</t>
  </si>
  <si>
    <t>F4 (1,2,3,5,8,9)</t>
  </si>
  <si>
    <t>Sanstoc</t>
  </si>
  <si>
    <t>Belluna</t>
  </si>
  <si>
    <t>So You See</t>
  </si>
  <si>
    <t>Zamborghini</t>
  </si>
  <si>
    <t>Another Cognac</t>
  </si>
  <si>
    <t>Winnertakesitall</t>
  </si>
  <si>
    <t>Rangitikei</t>
  </si>
  <si>
    <t>Vaneto</t>
  </si>
  <si>
    <t>Kuroneko</t>
  </si>
  <si>
    <t>Whenthedeelingsdun</t>
  </si>
  <si>
    <t>The Dramatist</t>
  </si>
  <si>
    <t>Irunthiscity</t>
  </si>
  <si>
    <t>Bellman</t>
  </si>
  <si>
    <t>Whatafox</t>
  </si>
  <si>
    <t>Entremet</t>
  </si>
  <si>
    <t>La Gioia</t>
  </si>
  <si>
    <t>Balaklava</t>
  </si>
  <si>
    <t>Tri (2,3,4)</t>
  </si>
  <si>
    <t>Quin (3,15)</t>
  </si>
  <si>
    <t>Headline Queen</t>
  </si>
  <si>
    <t>That’s Molly</t>
  </si>
  <si>
    <t>Tri( 4,10/13,14/",6"/")</t>
  </si>
  <si>
    <t>Tri( 4,8,10/13,14/",6"/")</t>
  </si>
  <si>
    <t>Quin (12,14)</t>
  </si>
  <si>
    <t>Wee Nessy</t>
  </si>
  <si>
    <t>Crystalist</t>
  </si>
  <si>
    <t>Tri (1,2,6,7,10)</t>
  </si>
  <si>
    <t>F4 ( 4,10/13,14/",6"/"/")</t>
  </si>
  <si>
    <t>F4( 4,8,10/13,14/",6"/"/")</t>
  </si>
  <si>
    <t>F4 (1,2,6,7,10)</t>
  </si>
  <si>
    <t>Kitanlad</t>
  </si>
  <si>
    <t>Le Plus Vite</t>
  </si>
  <si>
    <t>Sunshine Legendary</t>
  </si>
  <si>
    <t>La Danseuse Rouge</t>
  </si>
  <si>
    <t>Quin (8,9)</t>
  </si>
  <si>
    <t>Miss Matador</t>
  </si>
  <si>
    <t>Mrs Chrissie</t>
  </si>
  <si>
    <t>F4 (4,6,9,10/1,",11',",")</t>
  </si>
  <si>
    <t>Tri (4,6,9,10/1,",11',")</t>
  </si>
  <si>
    <t xml:space="preserve">The Cave </t>
  </si>
  <si>
    <t>Jiggler</t>
  </si>
  <si>
    <t>Lafargue</t>
  </si>
  <si>
    <t>Do Ya Punk</t>
  </si>
  <si>
    <t>Bellsprout</t>
  </si>
  <si>
    <t>Ancient Egypt</t>
  </si>
  <si>
    <t>Tahlequah</t>
  </si>
  <si>
    <t>Dramatist</t>
  </si>
  <si>
    <t>Smiling Amos</t>
  </si>
  <si>
    <t>Sacred Kenshi</t>
  </si>
  <si>
    <t>Katsu</t>
  </si>
  <si>
    <t>Mondo</t>
  </si>
  <si>
    <t>Quin (1,3,4)</t>
  </si>
  <si>
    <t>Tri (1,3,4)</t>
  </si>
  <si>
    <t>Dun Warrior</t>
  </si>
  <si>
    <t>The Squire</t>
  </si>
  <si>
    <t>LAST UPDATED</t>
  </si>
  <si>
    <t>Al Ranchero</t>
  </si>
  <si>
    <t>Improper</t>
  </si>
  <si>
    <t>Miss Jennifer</t>
  </si>
  <si>
    <t>10th</t>
  </si>
  <si>
    <t>Dustyland Fairytale</t>
  </si>
  <si>
    <t>Avoca</t>
  </si>
  <si>
    <t>Gotta Have Fun</t>
  </si>
  <si>
    <t>Hot and Strong</t>
  </si>
  <si>
    <t>M (Peri/Botany)</t>
  </si>
  <si>
    <t>Bairnsdale</t>
  </si>
  <si>
    <t>12th</t>
  </si>
  <si>
    <t>Verdansk</t>
  </si>
  <si>
    <t>Jamesonheart</t>
  </si>
  <si>
    <t>Vandelay Style</t>
  </si>
  <si>
    <t>Skyhawk</t>
  </si>
  <si>
    <t>Capital Express</t>
  </si>
  <si>
    <t>No Envy</t>
  </si>
  <si>
    <t>F4 (7,9,12/6,",14/"/")</t>
  </si>
  <si>
    <t>Didrikson</t>
  </si>
  <si>
    <t>Chorizama</t>
  </si>
  <si>
    <t>Americain Heart</t>
  </si>
  <si>
    <t>Magnalicious</t>
  </si>
  <si>
    <t>Rue De Palais</t>
  </si>
  <si>
    <t>Hollerlujah</t>
  </si>
  <si>
    <t>Bay of Kiel</t>
  </si>
  <si>
    <t>Devil Enuff</t>
  </si>
  <si>
    <t>Dyerville</t>
  </si>
  <si>
    <t>Foxship</t>
  </si>
  <si>
    <t>M (Foujia/Tahlequah/Bell)</t>
  </si>
  <si>
    <t>Crimson Factor</t>
  </si>
  <si>
    <t>M (Tahlequah/Bellsprout)</t>
  </si>
  <si>
    <t>Triumphantly</t>
  </si>
  <si>
    <t>Eye of the Eagle</t>
  </si>
  <si>
    <t>Sunzou</t>
  </si>
  <si>
    <t>Wonderful Warrior</t>
  </si>
  <si>
    <t>Is this Love</t>
  </si>
  <si>
    <t>Luna Diva</t>
  </si>
  <si>
    <t>F4 (3,4,5,10/1,",8,"/"/")</t>
  </si>
  <si>
    <t>Tri (3,4,5,10/1,",8,"/")</t>
  </si>
  <si>
    <t>BR</t>
  </si>
  <si>
    <t>Songaa</t>
  </si>
  <si>
    <t>Quin (5,6)</t>
  </si>
  <si>
    <t>Illation</t>
  </si>
  <si>
    <t>Itippedthis</t>
  </si>
  <si>
    <t>Eaglesaurus</t>
  </si>
  <si>
    <t>Newley Wed</t>
  </si>
  <si>
    <t>Cruziana</t>
  </si>
  <si>
    <t>Atomic Gold</t>
  </si>
  <si>
    <t>Snow Falcon</t>
  </si>
  <si>
    <t>Copperfield</t>
  </si>
  <si>
    <t>Bubble Palace</t>
  </si>
  <si>
    <t>Pride of Penraf</t>
  </si>
  <si>
    <t>Bavicia</t>
  </si>
  <si>
    <t>Star Patrol</t>
  </si>
  <si>
    <t>Riverside Special</t>
  </si>
  <si>
    <t>Tequila Storm</t>
  </si>
  <si>
    <t>Mount Gambier</t>
  </si>
  <si>
    <t>Not that Easy</t>
  </si>
  <si>
    <t>King of Swing</t>
  </si>
  <si>
    <t>Madrean</t>
  </si>
  <si>
    <t>Toomuchinformation</t>
  </si>
  <si>
    <t>Shines</t>
  </si>
  <si>
    <t>Pelosi</t>
  </si>
  <si>
    <t>Port Albert</t>
  </si>
  <si>
    <t>Zouthur</t>
  </si>
  <si>
    <t xml:space="preserve">Tycoons Girl </t>
  </si>
  <si>
    <t>Game to Love</t>
  </si>
  <si>
    <t>Legend of the Fall</t>
  </si>
  <si>
    <t>Bella Babe</t>
  </si>
  <si>
    <t>Passive Aggressive</t>
  </si>
  <si>
    <t>McTaggart</t>
  </si>
  <si>
    <t>Idontgetit</t>
  </si>
  <si>
    <t>Mister Buisnessman</t>
  </si>
  <si>
    <t>Catarats</t>
  </si>
  <si>
    <t>Dusse</t>
  </si>
  <si>
    <t>Anphina</t>
  </si>
  <si>
    <t>Just a Rebel</t>
  </si>
  <si>
    <t>Toregene</t>
  </si>
  <si>
    <t>A Dandy Catch</t>
  </si>
  <si>
    <t>Adorable Miss</t>
  </si>
  <si>
    <t>Treotto</t>
  </si>
  <si>
    <t>Maximillius</t>
  </si>
  <si>
    <t>Winning Revolution</t>
  </si>
  <si>
    <t>Glowing Gold</t>
  </si>
  <si>
    <t>Zupagrove</t>
  </si>
  <si>
    <t>American Heart</t>
  </si>
  <si>
    <t>The Hass</t>
  </si>
  <si>
    <t>Russian Mint</t>
  </si>
  <si>
    <t>E Rainbow</t>
  </si>
  <si>
    <t>Happy Valley</t>
  </si>
  <si>
    <t>Cisapline</t>
  </si>
  <si>
    <t>New Jersey</t>
  </si>
  <si>
    <t>Tuahine</t>
  </si>
  <si>
    <t>Touch of Patience</t>
  </si>
  <si>
    <t>Designer Dreamer</t>
  </si>
  <si>
    <t>11th</t>
  </si>
  <si>
    <t>Berkeley Square</t>
  </si>
  <si>
    <t xml:space="preserve">Delivery Man </t>
  </si>
  <si>
    <t>Gilgandra</t>
  </si>
  <si>
    <t>Mixmulti</t>
  </si>
  <si>
    <t>Cheques Galore</t>
  </si>
  <si>
    <t>Precious Gamble</t>
  </si>
  <si>
    <t>Navy Girl</t>
  </si>
  <si>
    <t>Everylittle Breeze</t>
  </si>
  <si>
    <t>Beauty Tycoon</t>
  </si>
  <si>
    <t>Madiba Rose</t>
  </si>
  <si>
    <t>Wheres the Hunter</t>
  </si>
  <si>
    <t>Lady Pangle</t>
  </si>
  <si>
    <t>Black Zous</t>
  </si>
  <si>
    <t>Avid Acheeva</t>
  </si>
  <si>
    <t>Carlito Brigante</t>
  </si>
  <si>
    <t>Koshu</t>
  </si>
  <si>
    <t>Lucky Variety</t>
  </si>
  <si>
    <t>Dashing</t>
  </si>
  <si>
    <t>Verbosity</t>
  </si>
  <si>
    <t>Glacier Queen</t>
  </si>
  <si>
    <t>Breaking Ground</t>
  </si>
  <si>
    <t>Roaring Success</t>
  </si>
  <si>
    <t>Typical You</t>
  </si>
  <si>
    <t>Farhh Flung</t>
  </si>
  <si>
    <t>Fields of Grace</t>
  </si>
  <si>
    <t>Vartolomei</t>
  </si>
  <si>
    <t>Quin (5,10)</t>
  </si>
  <si>
    <t>Its My Turn</t>
  </si>
  <si>
    <t>Discerning</t>
  </si>
  <si>
    <t>Super Jenni Kay</t>
  </si>
  <si>
    <t>Devils Fiddle</t>
  </si>
  <si>
    <t>Super Jenni Sing</t>
  </si>
  <si>
    <t>Mio Sorrento</t>
  </si>
  <si>
    <t>Innocent Enuff</t>
  </si>
  <si>
    <t>Bank Maur</t>
  </si>
  <si>
    <t>Georgie Get Mad</t>
  </si>
  <si>
    <t>Rura Penthe</t>
  </si>
  <si>
    <t>Bold Hoi Ho</t>
  </si>
  <si>
    <t>Quin (3,8)</t>
  </si>
  <si>
    <t>Bay Thirteen</t>
  </si>
  <si>
    <t>Rolling Fields</t>
  </si>
  <si>
    <t>Opalson</t>
  </si>
  <si>
    <t>Rain Lord</t>
  </si>
  <si>
    <t>Telecaster</t>
  </si>
  <si>
    <t>Jebel Hafeet</t>
  </si>
  <si>
    <t>Proud Conquest</t>
  </si>
  <si>
    <t xml:space="preserve">Miss Beautiful </t>
  </si>
  <si>
    <t>Stand Up for Me</t>
  </si>
  <si>
    <t>Irememberwhen</t>
  </si>
  <si>
    <t>Beirut Miss</t>
  </si>
  <si>
    <t>Pretty Wild</t>
  </si>
  <si>
    <t>Cappelletti</t>
  </si>
  <si>
    <t>Royal Merchant</t>
  </si>
  <si>
    <t>Appealing</t>
  </si>
  <si>
    <t>Kaido</t>
  </si>
  <si>
    <t>Almandra</t>
  </si>
  <si>
    <t>Ghaanati</t>
  </si>
  <si>
    <t>Fiery Revolution</t>
  </si>
  <si>
    <t>Colombe D'or</t>
  </si>
  <si>
    <t>Striking Plains</t>
  </si>
  <si>
    <t>Quin (2,6)</t>
  </si>
  <si>
    <t>Privitisation</t>
  </si>
  <si>
    <t>Rules A lot</t>
  </si>
  <si>
    <t xml:space="preserve">Permutation </t>
  </si>
  <si>
    <t>Mortar</t>
  </si>
  <si>
    <t>Just Johnno</t>
  </si>
  <si>
    <t>Zoisite</t>
  </si>
  <si>
    <t>Dubbo</t>
  </si>
  <si>
    <t>Simply Sparklez</t>
  </si>
  <si>
    <t>Dream Statement</t>
  </si>
  <si>
    <t>Independent</t>
  </si>
  <si>
    <t>Brilliant Reward</t>
  </si>
  <si>
    <t>Ravnikar</t>
  </si>
  <si>
    <t>I see you coming</t>
  </si>
  <si>
    <t>Listen to me jack</t>
  </si>
  <si>
    <t>Rich Paris</t>
  </si>
  <si>
    <t>Quin (2,3,4)</t>
  </si>
  <si>
    <t>Mangwanani</t>
  </si>
  <si>
    <t>Kimberley</t>
  </si>
  <si>
    <t>Stellar Moment</t>
  </si>
  <si>
    <t>Pokerjack</t>
  </si>
  <si>
    <t>Vengeful</t>
  </si>
  <si>
    <t>Miss Mya</t>
  </si>
  <si>
    <t>My Schieller Wood</t>
  </si>
  <si>
    <t>Pharoahs Reign</t>
  </si>
  <si>
    <t>Quin (4,6)</t>
  </si>
  <si>
    <t>Test of Faith</t>
  </si>
  <si>
    <t>Superior Force</t>
  </si>
  <si>
    <t>The Problem With</t>
  </si>
  <si>
    <t>Nevada Breeze</t>
  </si>
  <si>
    <t>Shalily</t>
  </si>
  <si>
    <t>On the Record</t>
  </si>
  <si>
    <t>Divine Flash</t>
  </si>
  <si>
    <t>November Falls</t>
  </si>
  <si>
    <t>Choquant</t>
  </si>
  <si>
    <t>Corner Off</t>
  </si>
  <si>
    <t>Hot Rocket</t>
  </si>
  <si>
    <t>Noble Empress</t>
  </si>
  <si>
    <t>Finance Harlem</t>
  </si>
  <si>
    <t>Flag of Honour</t>
  </si>
  <si>
    <t>F4 (5,8,11,12,12)</t>
  </si>
  <si>
    <t>Tri (5,8,11,12,12)</t>
  </si>
  <si>
    <t>Rockbarton Road</t>
  </si>
  <si>
    <t>Gundagai</t>
  </si>
  <si>
    <t>Twosret</t>
  </si>
  <si>
    <t>South of Houston</t>
  </si>
  <si>
    <t>Fingers Crossed</t>
  </si>
  <si>
    <t>Martial Music</t>
  </si>
  <si>
    <t>Rotorua</t>
  </si>
  <si>
    <t>Khalida</t>
  </si>
  <si>
    <t>Lovetta</t>
  </si>
  <si>
    <t>Darcis Debut</t>
  </si>
  <si>
    <t>Without Envy</t>
  </si>
  <si>
    <t>Lion City</t>
  </si>
  <si>
    <t>Jasiri</t>
  </si>
  <si>
    <t>Headwall</t>
  </si>
  <si>
    <t>Thalursian</t>
  </si>
  <si>
    <t>Supper Sunny Sling</t>
  </si>
  <si>
    <t>Blakmax</t>
  </si>
  <si>
    <t>Milk Run</t>
  </si>
  <si>
    <t>Sugar Pop</t>
  </si>
  <si>
    <t>His Zedness</t>
  </si>
  <si>
    <t>Morning Darling</t>
  </si>
  <si>
    <t>Vientiane</t>
  </si>
  <si>
    <t>Manhattan Thunder</t>
  </si>
  <si>
    <t>Whiskey Hangover</t>
  </si>
  <si>
    <t>F4 (4,7,9/",11,12/"/")</t>
  </si>
  <si>
    <t>Tri (4,7,9/",11,12/")</t>
  </si>
  <si>
    <t>Great Houdini</t>
  </si>
  <si>
    <t>Cadenabbia</t>
  </si>
  <si>
    <t>Quin (2,7)</t>
  </si>
  <si>
    <t>Rupp</t>
  </si>
  <si>
    <t>Ellens License</t>
  </si>
  <si>
    <t>Letthebanaflyhigh</t>
  </si>
  <si>
    <t>Smart Legend</t>
  </si>
  <si>
    <t>Street Conqueror</t>
  </si>
  <si>
    <t>Grand Impact</t>
  </si>
  <si>
    <t>Powershare</t>
  </si>
  <si>
    <t>Quin (1,4,7,11)</t>
  </si>
  <si>
    <t>Tri (1,4,7,11)</t>
  </si>
  <si>
    <t>F4 (1,4,7,11)</t>
  </si>
  <si>
    <t>Exacta  (1,2)</t>
  </si>
  <si>
    <t>Bless Her Soul</t>
  </si>
  <si>
    <t>Eyeque</t>
  </si>
  <si>
    <t>Double Rock</t>
  </si>
  <si>
    <t>Sailors Book</t>
  </si>
  <si>
    <t>Solbrook</t>
  </si>
  <si>
    <t>Miso</t>
  </si>
  <si>
    <t>Tri (2,4,5,10)</t>
  </si>
  <si>
    <t>F4 (2,4,5,10)</t>
  </si>
  <si>
    <t>Spiritchaser</t>
  </si>
  <si>
    <t>Thronbone</t>
  </si>
  <si>
    <t>Berkley Square</t>
  </si>
  <si>
    <t>Do I</t>
  </si>
  <si>
    <t>Sumo Fish</t>
  </si>
  <si>
    <t>Mr News</t>
  </si>
  <si>
    <t>Golden Fighter</t>
  </si>
  <si>
    <t>Keysborough</t>
  </si>
  <si>
    <t>Forbes</t>
  </si>
  <si>
    <t>Keitel</t>
  </si>
  <si>
    <t>Typhoon Titmus</t>
  </si>
  <si>
    <t>Suipdo Beauty</t>
  </si>
  <si>
    <t>Nijiko</t>
  </si>
  <si>
    <t>Sports Legend</t>
  </si>
  <si>
    <t>Buenos Noches</t>
  </si>
  <si>
    <t>Hans Albert</t>
  </si>
  <si>
    <t>Acquiescent</t>
  </si>
  <si>
    <t>Mayhem</t>
  </si>
  <si>
    <t>Bringonthebubbles</t>
  </si>
  <si>
    <t>Perfect Thought</t>
  </si>
  <si>
    <t>Dear Jewel</t>
  </si>
  <si>
    <t>Costless</t>
  </si>
  <si>
    <t>Quin (1,12)</t>
  </si>
  <si>
    <t>Solbrook Star</t>
  </si>
  <si>
    <t>Givara</t>
  </si>
  <si>
    <t>Narito</t>
  </si>
  <si>
    <t>Tri (1,4,6)</t>
  </si>
  <si>
    <t>Awesome Vega</t>
  </si>
  <si>
    <t>Quin (7,8)</t>
  </si>
  <si>
    <t>Tri (7,8,9)</t>
  </si>
  <si>
    <t>Bring Me to Life</t>
  </si>
  <si>
    <t>Quin (5,8)</t>
  </si>
  <si>
    <t>Ignacio</t>
  </si>
  <si>
    <t>Aggrandize</t>
  </si>
  <si>
    <t>Rajnish</t>
  </si>
  <si>
    <t>Wodonga</t>
  </si>
  <si>
    <t>Brogans Creek</t>
  </si>
  <si>
    <t>Cowra</t>
  </si>
  <si>
    <t>Enuffon</t>
  </si>
  <si>
    <t>Squad</t>
  </si>
  <si>
    <t>Redneck Rum</t>
  </si>
  <si>
    <t>Kapakiri</t>
  </si>
  <si>
    <t>Starros</t>
  </si>
  <si>
    <t>Dee Ar Ess</t>
  </si>
  <si>
    <t>Rasputina</t>
  </si>
  <si>
    <t>Multi (Avoid Me, Volpe)</t>
  </si>
  <si>
    <t>Prize Draw</t>
  </si>
  <si>
    <t>Multi (Dao, Funnyifitwon)</t>
  </si>
  <si>
    <t>Multi (Dao Place, Funnyifitwon)</t>
  </si>
  <si>
    <t>Cholante</t>
  </si>
  <si>
    <t>Artzino</t>
  </si>
  <si>
    <t>Quin (11,12)</t>
  </si>
  <si>
    <t>Tri (11,12,3)</t>
  </si>
  <si>
    <t>Bankstown</t>
  </si>
  <si>
    <t>Sallys Nickles</t>
  </si>
  <si>
    <t>Rich Divinity</t>
  </si>
  <si>
    <t>Reactivate</t>
  </si>
  <si>
    <t>Miss Thatcher</t>
  </si>
  <si>
    <t>Gaylebeck</t>
  </si>
  <si>
    <t>Jalpido</t>
  </si>
  <si>
    <t>Little Miss Kubi</t>
  </si>
  <si>
    <t>Lagos Daughter</t>
  </si>
  <si>
    <t>Grassmere Jewel</t>
  </si>
  <si>
    <t>Emathion</t>
  </si>
  <si>
    <t>Rivkin</t>
  </si>
  <si>
    <t>Goldcitygeneration</t>
  </si>
  <si>
    <t>Lonrioli</t>
  </si>
  <si>
    <t>Quin (3,6,10)</t>
  </si>
  <si>
    <t>Tri (3,6,10)</t>
  </si>
  <si>
    <t>Three Rings</t>
  </si>
  <si>
    <t>Berardino</t>
  </si>
  <si>
    <t>Eagle Nest</t>
  </si>
  <si>
    <t xml:space="preserve">Astelena </t>
  </si>
  <si>
    <t>Rockin Zain</t>
  </si>
  <si>
    <t xml:space="preserve">His Zedness </t>
  </si>
  <si>
    <t>He'll Rip</t>
  </si>
  <si>
    <t>Murray Factor</t>
  </si>
  <si>
    <t>Shipstern</t>
  </si>
  <si>
    <t>Harry Tudor</t>
  </si>
  <si>
    <t>Quin (5,11)</t>
  </si>
  <si>
    <t>Muisca</t>
  </si>
  <si>
    <t>Tycoon Commander</t>
  </si>
  <si>
    <t>Quin (6,10)</t>
  </si>
  <si>
    <t>Richaven</t>
  </si>
  <si>
    <t>Lucky Charm</t>
  </si>
  <si>
    <t>Refreshing</t>
  </si>
  <si>
    <t>Tranquilite</t>
  </si>
  <si>
    <t>Sumer Tycoon</t>
  </si>
  <si>
    <t>PALE LAGER</t>
  </si>
  <si>
    <t>STROKE OF LUCK</t>
  </si>
  <si>
    <t>NARITO</t>
  </si>
  <si>
    <t>Quin (3,4,8)</t>
  </si>
  <si>
    <t>Tri (3,4,8)</t>
  </si>
  <si>
    <t>SIR ROCKFORD</t>
  </si>
  <si>
    <t>Fireflies</t>
  </si>
  <si>
    <t>Redella</t>
  </si>
  <si>
    <t>Quin (8,10)</t>
  </si>
  <si>
    <t>Welcome Gypsy</t>
  </si>
  <si>
    <t>Pure Perfection</t>
  </si>
  <si>
    <t>Quin (9,11)</t>
  </si>
  <si>
    <t>Apache Thunder</t>
  </si>
  <si>
    <t>Diamond Model</t>
  </si>
  <si>
    <t>Hard Lovin Man</t>
  </si>
  <si>
    <t>Orzala</t>
  </si>
  <si>
    <t>I am Caviar</t>
  </si>
  <si>
    <t>Lake Agawam</t>
  </si>
  <si>
    <t>Wandas Outlaw</t>
  </si>
  <si>
    <t>Stormbolt</t>
  </si>
  <si>
    <t>Our Redente</t>
  </si>
  <si>
    <t>Tri (2,3,5,8)</t>
  </si>
  <si>
    <t>F4 (2,3,5,8)</t>
  </si>
  <si>
    <t>Cowgirl Lilly</t>
  </si>
  <si>
    <t>MURWILLUMBAH</t>
  </si>
  <si>
    <t>Mauretania</t>
  </si>
  <si>
    <t>Head'em</t>
  </si>
  <si>
    <t>Quin (1,7)</t>
  </si>
  <si>
    <t>Flute of Brute</t>
  </si>
  <si>
    <t>Perfect Panda</t>
  </si>
  <si>
    <t>The Brill Building</t>
  </si>
  <si>
    <t>Zequel</t>
  </si>
  <si>
    <t>Tweeted</t>
  </si>
  <si>
    <t>F4 (3,5,7,8,10,12)</t>
  </si>
  <si>
    <t>Quin (9,10)</t>
  </si>
  <si>
    <t>Quin (9,10,14)</t>
  </si>
  <si>
    <t>Tri (9,10,14)</t>
  </si>
  <si>
    <t>Starianne</t>
  </si>
  <si>
    <t>Master Polanski</t>
  </si>
  <si>
    <t>Resevoir Dog</t>
  </si>
  <si>
    <t>Victor the Winner</t>
  </si>
  <si>
    <t>Tri (3,5,7)</t>
  </si>
  <si>
    <t>Quin (3,5,7)</t>
  </si>
  <si>
    <t>Bellzen</t>
  </si>
  <si>
    <t>Embolden</t>
  </si>
  <si>
    <t>Big Impact</t>
  </si>
  <si>
    <t>Miss Givings</t>
  </si>
  <si>
    <t>Hoodabutta</t>
  </si>
  <si>
    <t>Stylised</t>
  </si>
  <si>
    <t>Tribeca Star</t>
  </si>
  <si>
    <t>Shadow Vampire</t>
  </si>
  <si>
    <t>Foxy Cleopatra</t>
  </si>
  <si>
    <t>Whispering Lady</t>
  </si>
  <si>
    <t>Pencilled Out</t>
  </si>
  <si>
    <t>Power Missile</t>
  </si>
  <si>
    <t>Majestic Rossa</t>
  </si>
  <si>
    <t>Needs to Succeed</t>
  </si>
  <si>
    <t>Tri (2,3,7,8,12)</t>
  </si>
  <si>
    <t>F4 (2,3,7,8,12)</t>
  </si>
  <si>
    <t>Shanghai Venture</t>
  </si>
  <si>
    <t>Poison Chalice</t>
  </si>
  <si>
    <t>Quin (2,5)</t>
  </si>
  <si>
    <t>Tri (2,5,9)</t>
  </si>
  <si>
    <t>Quin (3,7,13)</t>
  </si>
  <si>
    <t>Tri (3,4,6,7,10,13)</t>
  </si>
  <si>
    <t>F4 (3,4,6,7,10,13)</t>
  </si>
  <si>
    <t>Staunch</t>
  </si>
  <si>
    <t>Written Sun</t>
  </si>
  <si>
    <t>Imran</t>
  </si>
  <si>
    <t>Magadan</t>
  </si>
  <si>
    <t>Muselet</t>
  </si>
  <si>
    <t>Full Blown</t>
  </si>
  <si>
    <t>Hell Be Coming</t>
  </si>
  <si>
    <t xml:space="preserve">Caulfield </t>
  </si>
  <si>
    <t>Japanese Emperor</t>
  </si>
  <si>
    <t>Berardindo</t>
  </si>
  <si>
    <t>Tinge of Ginge</t>
  </si>
  <si>
    <t>Golden River Gift</t>
  </si>
  <si>
    <t xml:space="preserve">Wagga </t>
  </si>
  <si>
    <t>Zambezi River</t>
  </si>
  <si>
    <t xml:space="preserve">Newcastle </t>
  </si>
  <si>
    <t>Depasser</t>
  </si>
  <si>
    <t>Devonport</t>
  </si>
  <si>
    <t>Sorel Rising</t>
  </si>
  <si>
    <t>Bring the Boom</t>
  </si>
  <si>
    <t>Moko</t>
  </si>
  <si>
    <t>Believe the Hype</t>
  </si>
  <si>
    <t>Fast Victory</t>
  </si>
  <si>
    <t>Plus Fours</t>
  </si>
  <si>
    <t>Tiwi</t>
  </si>
  <si>
    <t>Sing a Rainbow</t>
  </si>
  <si>
    <t>Nevada Star</t>
  </si>
  <si>
    <t>Little Miss Bertie</t>
  </si>
  <si>
    <t>Pale Lager</t>
  </si>
  <si>
    <t>TYCOON COMMANDER</t>
  </si>
  <si>
    <t>Shoei</t>
  </si>
  <si>
    <t>Makarana</t>
  </si>
  <si>
    <t>Tokenist</t>
  </si>
  <si>
    <t>Gigaton</t>
  </si>
  <si>
    <t>PRINCIPESSA</t>
  </si>
  <si>
    <t>Beagle</t>
  </si>
  <si>
    <t>Igancio</t>
  </si>
  <si>
    <t>Quad (1,2,3,9/3,4,8/6,7,8,9,11,12/4,5,6,9,11)</t>
  </si>
  <si>
    <t>Highland Hill</t>
  </si>
  <si>
    <t>Le Derriere</t>
  </si>
  <si>
    <t>Fall of Rome</t>
  </si>
  <si>
    <t>Jayzeal</t>
  </si>
  <si>
    <t>Jukeboz Lucy</t>
  </si>
  <si>
    <t>Nevicata</t>
  </si>
  <si>
    <t>Black Iris</t>
  </si>
  <si>
    <t>Semenco</t>
  </si>
  <si>
    <t>Trust Rusty</t>
  </si>
  <si>
    <t>General Barca</t>
  </si>
  <si>
    <t>Snick</t>
  </si>
  <si>
    <t>Zayat King</t>
  </si>
  <si>
    <t xml:space="preserve">Benalla </t>
  </si>
  <si>
    <t>Selous</t>
  </si>
  <si>
    <t>Lulus Halo</t>
  </si>
  <si>
    <t>LOVEULIKEALOVESONG</t>
  </si>
  <si>
    <t>Offspring</t>
  </si>
  <si>
    <t xml:space="preserve">Orzala </t>
  </si>
  <si>
    <t>Better Not Bitter</t>
  </si>
  <si>
    <t>Over Shady</t>
  </si>
  <si>
    <t xml:space="preserve">Mornington </t>
  </si>
  <si>
    <t>Floating</t>
  </si>
  <si>
    <t>K Latham</t>
  </si>
  <si>
    <t>Newcatle</t>
  </si>
  <si>
    <t>Angry Skies</t>
  </si>
  <si>
    <t>Centerfold Star</t>
  </si>
  <si>
    <t>Naracoorte</t>
  </si>
  <si>
    <t>Flute of Brut</t>
  </si>
  <si>
    <t>Narrandera</t>
  </si>
  <si>
    <t>Cliff House</t>
  </si>
  <si>
    <t>Cenotes</t>
  </si>
  <si>
    <t>Kazalark</t>
  </si>
  <si>
    <t>Call Di</t>
  </si>
  <si>
    <t>Sir Rockford</t>
  </si>
  <si>
    <t>Fighting Force</t>
  </si>
  <si>
    <t>Climbing Star</t>
  </si>
  <si>
    <t>Vancouver Bay</t>
  </si>
  <si>
    <t>Korobeiniki</t>
  </si>
  <si>
    <t>Quin (7,11)</t>
  </si>
  <si>
    <t>Stardom Awaayts</t>
  </si>
  <si>
    <t>Lips Don’t Lie</t>
  </si>
  <si>
    <t>Moetman</t>
  </si>
  <si>
    <t>Headem</t>
  </si>
  <si>
    <t>Ripping Ruis</t>
  </si>
  <si>
    <t>Wheres the Fire</t>
  </si>
  <si>
    <t>Master Right</t>
  </si>
  <si>
    <t>Everglade</t>
  </si>
  <si>
    <t>Cannon</t>
  </si>
  <si>
    <t>The Predictor</t>
  </si>
  <si>
    <t>Shes jessie</t>
  </si>
  <si>
    <t>Quin (5,7)</t>
  </si>
  <si>
    <t>Mctaggart</t>
  </si>
  <si>
    <t>Arctic Ferry</t>
  </si>
  <si>
    <t>Mach ten</t>
  </si>
  <si>
    <t>Sicilian</t>
  </si>
  <si>
    <t>KRAKARIB</t>
  </si>
  <si>
    <t>CHARM STONE</t>
  </si>
  <si>
    <t>GENERAL BARCA</t>
  </si>
  <si>
    <t>SUNZOU</t>
  </si>
  <si>
    <t>BERARDINO</t>
  </si>
  <si>
    <t>EMBOLDEN</t>
  </si>
  <si>
    <t>EMATHION</t>
  </si>
  <si>
    <t>Garza Blanca</t>
  </si>
  <si>
    <t>FIELD OF MARS </t>
  </si>
  <si>
    <t>Lunar Module</t>
  </si>
  <si>
    <t>Big Me</t>
  </si>
  <si>
    <t>BANKSTOWN</t>
  </si>
  <si>
    <t>Pachino</t>
  </si>
  <si>
    <t>Pencilled out</t>
  </si>
  <si>
    <t>F4 (1,2,3,4,10)</t>
  </si>
  <si>
    <t>Master Of Illusion</t>
  </si>
  <si>
    <t>Fingolfin</t>
  </si>
  <si>
    <t>Naval Aviator</t>
  </si>
  <si>
    <t>SHE’S THE SHERIFF</t>
  </si>
  <si>
    <t>Electric Impulse</t>
  </si>
  <si>
    <t>VANBRUGH CASTLE</t>
  </si>
  <si>
    <t>HURRICANE THUNDER</t>
  </si>
  <si>
    <t>South Lake</t>
  </si>
  <si>
    <t xml:space="preserve">Sale </t>
  </si>
  <si>
    <t>BOOBOO BOOGIE</t>
  </si>
  <si>
    <t>MAKRANA</t>
  </si>
  <si>
    <t>BRAMBLE</t>
  </si>
  <si>
    <t>SONGMAN</t>
  </si>
  <si>
    <t>YOUR MANDARIN</t>
  </si>
  <si>
    <t>BREAKING GROUND</t>
  </si>
  <si>
    <t>PRETTY TAVI</t>
  </si>
  <si>
    <t>SHANGHAI VENTURE</t>
  </si>
  <si>
    <t>PRADA GOSSIP</t>
  </si>
  <si>
    <t>Binkou</t>
  </si>
  <si>
    <t>Tropiconni</t>
  </si>
  <si>
    <t>SHESALLSHENANIGANS</t>
  </si>
  <si>
    <t>REBELLION STYLE</t>
  </si>
  <si>
    <t>BRINICLE</t>
  </si>
  <si>
    <t>JAYZEAL</t>
  </si>
  <si>
    <t>HASTA LA MISSILE</t>
  </si>
  <si>
    <t>Penola</t>
  </si>
  <si>
    <t>Jukebox Lucy</t>
  </si>
  <si>
    <t>Yaltra</t>
  </si>
  <si>
    <t>Tamar</t>
  </si>
  <si>
    <t>Quin (1,4)</t>
  </si>
  <si>
    <t>Patchy Girl</t>
  </si>
  <si>
    <t>Cavup</t>
  </si>
  <si>
    <t>Larry of Arabia</t>
  </si>
  <si>
    <t xml:space="preserve">Moe </t>
  </si>
  <si>
    <t>Goergie Get Mad</t>
  </si>
  <si>
    <t>WONDEREACH</t>
  </si>
  <si>
    <t>BLACK IRIS</t>
  </si>
  <si>
    <t>HELL QUEEN</t>
  </si>
  <si>
    <t xml:space="preserve">Ballarat </t>
  </si>
  <si>
    <t>Trusty Rusty</t>
  </si>
  <si>
    <t>Track Chiller</t>
  </si>
  <si>
    <t>Astuner</t>
  </si>
  <si>
    <t>Flying Mojito</t>
  </si>
  <si>
    <t>Bonjour Rupert</t>
  </si>
  <si>
    <t>Bella Nights</t>
  </si>
  <si>
    <t>Quin (6,12)</t>
  </si>
  <si>
    <t>F4 (6,9,12,13)</t>
  </si>
  <si>
    <t>Prada Gossip</t>
  </si>
  <si>
    <t>Mikki Magic</t>
  </si>
  <si>
    <t>Drop the Verse</t>
  </si>
  <si>
    <t>Cheval Chic</t>
  </si>
  <si>
    <t>Ringdembells</t>
  </si>
  <si>
    <t>Laureus</t>
  </si>
  <si>
    <t>Private jet</t>
  </si>
  <si>
    <t>Master of Illusion</t>
  </si>
  <si>
    <t>Emerald Jack</t>
  </si>
  <si>
    <t>Leggy Point</t>
  </si>
  <si>
    <t>Field Marshall</t>
  </si>
  <si>
    <t>Sailors Rum</t>
  </si>
  <si>
    <t>Drifta</t>
  </si>
  <si>
    <t>Overhymn</t>
  </si>
  <si>
    <t>Little Deep</t>
  </si>
  <si>
    <t>St Arnaud</t>
  </si>
  <si>
    <t>Gitalong</t>
  </si>
  <si>
    <t>Dipsy Doodle</t>
  </si>
  <si>
    <t>Lulu's Halo</t>
  </si>
  <si>
    <t>Twins Perfection</t>
  </si>
  <si>
    <t>Apertivo</t>
  </si>
  <si>
    <t>Beaumont Newcastle</t>
  </si>
  <si>
    <t>MYLITLESTARTHATCAN</t>
  </si>
  <si>
    <t>Castel Trosino</t>
  </si>
  <si>
    <t>Mr Wallace</t>
  </si>
  <si>
    <t>Smax</t>
  </si>
  <si>
    <t>Kazou</t>
  </si>
  <si>
    <t>Angelic Rewards</t>
  </si>
  <si>
    <t>Altrove</t>
  </si>
  <si>
    <t>Zouther</t>
  </si>
  <si>
    <t>Amnesty</t>
  </si>
  <si>
    <t>Lady Damus</t>
  </si>
  <si>
    <t>The Unicorn</t>
  </si>
  <si>
    <t>Tri (2,3,9)</t>
  </si>
  <si>
    <t>Meinlas</t>
  </si>
  <si>
    <t>Amelie</t>
  </si>
  <si>
    <t>Bit of a Step</t>
  </si>
  <si>
    <t>Campaspe Run</t>
  </si>
  <si>
    <t>Bite Your Tongue</t>
  </si>
  <si>
    <t>Harold The Great</t>
  </si>
  <si>
    <t>High Blue Sea</t>
  </si>
  <si>
    <t>Rebellion Style</t>
  </si>
  <si>
    <t>Strawberry Cream</t>
  </si>
  <si>
    <t>Movader</t>
  </si>
  <si>
    <t>Noble Missile</t>
  </si>
  <si>
    <t>Strawberry Lad</t>
  </si>
  <si>
    <t>Makrana</t>
  </si>
  <si>
    <t xml:space="preserve">Flemington </t>
  </si>
  <si>
    <t>Hell Queen</t>
  </si>
  <si>
    <t>Spciy Margs</t>
  </si>
  <si>
    <t>Exsensible</t>
  </si>
  <si>
    <t>Sebring Sunset</t>
  </si>
  <si>
    <t>Sapphire Coast</t>
  </si>
  <si>
    <t>Fields of Joy</t>
  </si>
  <si>
    <t>Morpheus Bragi</t>
  </si>
  <si>
    <t>Brinicle</t>
  </si>
  <si>
    <t>Vanoureuce</t>
  </si>
  <si>
    <t>Warren</t>
  </si>
  <si>
    <t>Bounjour Rupert</t>
  </si>
  <si>
    <t>Armidale</t>
  </si>
  <si>
    <t>Don’t Change</t>
  </si>
  <si>
    <t>Turbo Toronado</t>
  </si>
  <si>
    <t>Eygyptian Icon</t>
  </si>
  <si>
    <t>Melody Again</t>
  </si>
  <si>
    <t>Currency Lad</t>
  </si>
  <si>
    <t>Remlaps Commander</t>
  </si>
  <si>
    <t>Trak Chiller</t>
  </si>
  <si>
    <t>Strait Acer</t>
  </si>
  <si>
    <t>Ghetto Supastar</t>
  </si>
  <si>
    <t>Kildrummie</t>
  </si>
  <si>
    <t>Shangai Venture</t>
  </si>
  <si>
    <t>Cause for Concern</t>
  </si>
  <si>
    <t>Delicate Babe</t>
  </si>
  <si>
    <t>Harlem Vic</t>
  </si>
  <si>
    <t>Seymour</t>
  </si>
  <si>
    <t>Cavaup</t>
  </si>
  <si>
    <t>Gently Rolled</t>
  </si>
  <si>
    <t>Zip on By</t>
  </si>
  <si>
    <t>Twin Perfection</t>
  </si>
  <si>
    <t>Wonderful Tonight</t>
  </si>
  <si>
    <t>Brave Instinction</t>
  </si>
  <si>
    <t>Ballina</t>
  </si>
  <si>
    <t>Another Pedrille</t>
  </si>
  <si>
    <t>Furosshi</t>
  </si>
  <si>
    <t>Powerbeel</t>
  </si>
  <si>
    <t>Piwhane</t>
  </si>
  <si>
    <t>Under the Palais</t>
  </si>
  <si>
    <t>Cottonmouth</t>
  </si>
  <si>
    <t>Sunshine in Paris</t>
  </si>
  <si>
    <t>Whitten</t>
  </si>
  <si>
    <t>Annihilate</t>
  </si>
  <si>
    <t>Majestic Style</t>
  </si>
  <si>
    <t>Contarelli</t>
  </si>
  <si>
    <t>Quin (6,9)</t>
  </si>
  <si>
    <t>Zurich</t>
  </si>
  <si>
    <t>Sassolino</t>
  </si>
  <si>
    <t>Howdeepisyourlove</t>
  </si>
  <si>
    <t>Super Magic</t>
  </si>
  <si>
    <t>Bel Thronum</t>
  </si>
  <si>
    <t>Thunderflash</t>
  </si>
  <si>
    <t>Musashi</t>
  </si>
  <si>
    <t>Elly Dee</t>
  </si>
  <si>
    <t>Midori Bully</t>
  </si>
  <si>
    <t>Princess Mary</t>
  </si>
  <si>
    <t>Sir Tom</t>
  </si>
  <si>
    <t>Quirindi</t>
  </si>
  <si>
    <t>Penman</t>
  </si>
  <si>
    <t>Vanburgh Castle</t>
  </si>
  <si>
    <t>Is It Me</t>
  </si>
  <si>
    <t>Penshurst</t>
  </si>
  <si>
    <t>Richon</t>
  </si>
  <si>
    <t xml:space="preserve">Gosford </t>
  </si>
  <si>
    <t>Sassy Boom</t>
  </si>
  <si>
    <t>Quin (4,7)</t>
  </si>
  <si>
    <t>Tri (4,7/",1,2,5,10/")</t>
  </si>
  <si>
    <t>Tri (4,7/"/",1,2,5,10)</t>
  </si>
  <si>
    <t>F4 (4,7/",1,2,5,10/"/")</t>
  </si>
  <si>
    <t>F4 (4,7/"/",1,2,5,10/")</t>
  </si>
  <si>
    <t>Gleefilly</t>
  </si>
  <si>
    <t>Running on Time</t>
  </si>
  <si>
    <t xml:space="preserve">Swan Hill </t>
  </si>
  <si>
    <t>Jabbawockeez</t>
  </si>
  <si>
    <t>Hoss</t>
  </si>
  <si>
    <t>Wiggles</t>
  </si>
  <si>
    <t>Mogo Magic</t>
  </si>
  <si>
    <t>Jenni L'artiste</t>
  </si>
  <si>
    <t>Bellatomic</t>
  </si>
  <si>
    <t>Siasha Jewel</t>
  </si>
  <si>
    <t>Mylittlestarthatcan</t>
  </si>
  <si>
    <t>Prefferal</t>
  </si>
  <si>
    <t>Warwick</t>
  </si>
  <si>
    <t>Mugen</t>
  </si>
  <si>
    <t>Exensible</t>
  </si>
  <si>
    <t>Captain George</t>
  </si>
  <si>
    <t>Mostrava</t>
  </si>
  <si>
    <t>Tolima</t>
  </si>
  <si>
    <t>Whitehart</t>
  </si>
  <si>
    <t>Flashing Steel</t>
  </si>
  <si>
    <t>Hello Carl</t>
  </si>
  <si>
    <t>Sulaco</t>
  </si>
  <si>
    <t>Kappys Angel</t>
  </si>
  <si>
    <t>Thatswhatshesaid</t>
  </si>
  <si>
    <t>Quin (6,8,9)</t>
  </si>
  <si>
    <t>Tri (6,8,9)</t>
  </si>
  <si>
    <t>Pennypacker</t>
  </si>
  <si>
    <t>Island Tide</t>
  </si>
  <si>
    <t>Beefeaters</t>
  </si>
  <si>
    <t>Spiritual Thinker</t>
  </si>
  <si>
    <t>Quin (3,9,11)</t>
  </si>
  <si>
    <t>Tri (3,9,11)</t>
  </si>
  <si>
    <t>Carolina Sunrise</t>
  </si>
  <si>
    <t>Quin (1,3,5)</t>
  </si>
  <si>
    <t>Tri (1,3,5)</t>
  </si>
  <si>
    <t>Chocablock</t>
  </si>
  <si>
    <t>Amor Victorious</t>
  </si>
  <si>
    <t>Always In</t>
  </si>
  <si>
    <t>Papillon</t>
  </si>
  <si>
    <t>Superazi</t>
  </si>
  <si>
    <t>Secret Glamor</t>
  </si>
  <si>
    <t>Penfold Park</t>
  </si>
  <si>
    <t>Midtown Boss</t>
  </si>
  <si>
    <t>Midnight Devil</t>
  </si>
  <si>
    <t>Diesel</t>
  </si>
  <si>
    <t>Communication</t>
  </si>
  <si>
    <t>Multi (Geminga, Is it me)</t>
  </si>
  <si>
    <t>Geminga</t>
  </si>
  <si>
    <t>Fox Dunnett</t>
  </si>
  <si>
    <t>Allonsy</t>
  </si>
  <si>
    <t>Thunder Flash</t>
  </si>
  <si>
    <t>Sovereign Dane</t>
  </si>
  <si>
    <t>Yankee Zulu</t>
  </si>
  <si>
    <t>Goats on Oats</t>
  </si>
  <si>
    <t>Blueskin</t>
  </si>
  <si>
    <t>Millybella</t>
  </si>
  <si>
    <t>Rebel Love</t>
  </si>
  <si>
    <t>Toronto Rain</t>
  </si>
  <si>
    <t>Were Da Ya Get It</t>
  </si>
  <si>
    <t>Midori Burly</t>
  </si>
  <si>
    <t>Savvy Smart</t>
  </si>
  <si>
    <t>Pride of Dixie</t>
  </si>
  <si>
    <t>Kempsey</t>
  </si>
  <si>
    <t>Iobject</t>
  </si>
  <si>
    <t>Scopics</t>
  </si>
  <si>
    <t>Luna Angel</t>
  </si>
  <si>
    <t>Tri (2,4,7/1,"",9/"")</t>
  </si>
  <si>
    <t>F4 (2,4,7/1,"",9/""/"")</t>
  </si>
  <si>
    <t>Kiss the Outcast</t>
  </si>
  <si>
    <t>Freedom</t>
  </si>
  <si>
    <t>Chilled</t>
  </si>
  <si>
    <t>Tri (5,11,6)</t>
  </si>
  <si>
    <t>Asva</t>
  </si>
  <si>
    <t>Country Blues</t>
  </si>
  <si>
    <t>Tereshkova</t>
  </si>
  <si>
    <t>Murwillumbah</t>
  </si>
  <si>
    <t>Shaime</t>
  </si>
  <si>
    <t>Time to Rumble</t>
  </si>
  <si>
    <t>Distorted</t>
  </si>
  <si>
    <t>Yasmeen</t>
  </si>
  <si>
    <t>Triples</t>
  </si>
  <si>
    <t>Glass Mountain</t>
  </si>
  <si>
    <t>Alice Downs</t>
  </si>
  <si>
    <t>Quin (8,11)</t>
  </si>
  <si>
    <t>Relatives</t>
  </si>
  <si>
    <t>Hulm</t>
  </si>
  <si>
    <t>Rouge Lune</t>
  </si>
  <si>
    <t>Multi (Facile/Godfather)</t>
  </si>
  <si>
    <t>Serasana</t>
  </si>
  <si>
    <t>Mislead</t>
  </si>
  <si>
    <t>Celui</t>
  </si>
  <si>
    <t>Iconic Missile</t>
  </si>
  <si>
    <t>Mvita</t>
  </si>
  <si>
    <t>Mach Ten</t>
  </si>
  <si>
    <t>Lonfire</t>
  </si>
  <si>
    <t>Cortes</t>
  </si>
  <si>
    <t>Tri (2,5,10)</t>
  </si>
  <si>
    <t>Lord Remy</t>
  </si>
  <si>
    <t>Cardone</t>
  </si>
  <si>
    <t>Ravera</t>
  </si>
  <si>
    <t>Scuderia</t>
  </si>
  <si>
    <t>Tolpuddle</t>
  </si>
  <si>
    <t>Might Just Happen</t>
  </si>
  <si>
    <t>Dennis Choux</t>
  </si>
  <si>
    <t>Lord Porchester</t>
  </si>
  <si>
    <t>Aramco</t>
  </si>
  <si>
    <t>Dorothy Girl</t>
  </si>
  <si>
    <t>Lazzago</t>
  </si>
  <si>
    <t>Funky Little Shack</t>
  </si>
  <si>
    <t>Tsegay</t>
  </si>
  <si>
    <t>My Girl Val</t>
  </si>
  <si>
    <t>Oriental Spirit</t>
  </si>
  <si>
    <t>Soaring Pengshan</t>
  </si>
  <si>
    <t>Corowa</t>
  </si>
  <si>
    <t>Elite Atom</t>
  </si>
  <si>
    <t>Actaeon</t>
  </si>
  <si>
    <t>Step Aside</t>
  </si>
  <si>
    <t>Fretta</t>
  </si>
  <si>
    <t>Sassy Anna</t>
  </si>
  <si>
    <t>Sukkary</t>
  </si>
  <si>
    <t>Different Drum</t>
  </si>
  <si>
    <t>Al Ash Lad</t>
  </si>
  <si>
    <t>Global King</t>
  </si>
  <si>
    <t>Circumpolar</t>
  </si>
  <si>
    <t>Medinah</t>
  </si>
  <si>
    <t>Angel of Boom</t>
  </si>
  <si>
    <t>Quin (1,14)</t>
  </si>
  <si>
    <t>Mere Morsel</t>
  </si>
  <si>
    <t>Gift of Oratory</t>
  </si>
  <si>
    <t>Blount County</t>
  </si>
  <si>
    <t>Godzilla</t>
  </si>
  <si>
    <t>Hellara</t>
  </si>
  <si>
    <t>Windshadow</t>
  </si>
  <si>
    <t>Rhesus</t>
  </si>
  <si>
    <t>Were da ya get it</t>
  </si>
  <si>
    <t xml:space="preserve">The Brill Building </t>
  </si>
  <si>
    <t>Bias</t>
  </si>
  <si>
    <t>Namid</t>
  </si>
  <si>
    <t>Siteki</t>
  </si>
  <si>
    <t>Dancinginthedark</t>
  </si>
  <si>
    <t>Winning Bid</t>
  </si>
  <si>
    <t>Read My Lips</t>
  </si>
  <si>
    <t>Detoron</t>
  </si>
  <si>
    <t>Young Pip</t>
  </si>
  <si>
    <t>Besson</t>
  </si>
  <si>
    <t>Extremely Wicked</t>
  </si>
  <si>
    <t>Diablo</t>
  </si>
  <si>
    <t>Whiskey Wisdom</t>
  </si>
  <si>
    <t>Drialle</t>
  </si>
  <si>
    <t>Is it Me</t>
  </si>
  <si>
    <t>Spritited Writings</t>
  </si>
  <si>
    <t>Turf Two</t>
  </si>
  <si>
    <t>Pyrois</t>
  </si>
  <si>
    <t>Governor</t>
  </si>
  <si>
    <t>Oriental Sprit</t>
  </si>
  <si>
    <t>Hollywood Hero</t>
  </si>
  <si>
    <t>West Cork</t>
  </si>
  <si>
    <t>Quin (4,8)</t>
  </si>
  <si>
    <t>Tjaarda</t>
  </si>
  <si>
    <t>Lady Tino</t>
  </si>
  <si>
    <t>Missile Leader</t>
  </si>
  <si>
    <t>Rogue Lune</t>
  </si>
  <si>
    <t>Gotebo</t>
  </si>
  <si>
    <t>Tri (5,7,9,13,18)</t>
  </si>
  <si>
    <t>F4 (5,7,9,13,18)</t>
  </si>
  <si>
    <t>Just a  Rebel</t>
  </si>
  <si>
    <t>Disputed River</t>
  </si>
  <si>
    <t>Mezidon</t>
  </si>
  <si>
    <t>Aperol Blitz</t>
  </si>
  <si>
    <t>Cigar Flick</t>
  </si>
  <si>
    <t>Quin (3,8,11)</t>
  </si>
  <si>
    <t>Sir Bitesalot</t>
  </si>
  <si>
    <t>Tri (1,2,4,6,12)</t>
  </si>
  <si>
    <t>F4 (1,2,4,6,12)</t>
  </si>
  <si>
    <t>The Rooster</t>
  </si>
  <si>
    <t>Coffs Harbour</t>
  </si>
  <si>
    <t>Mumma Sue</t>
  </si>
  <si>
    <t>Warnambool</t>
  </si>
  <si>
    <t>Zephyrious</t>
  </si>
  <si>
    <t>Acquiscent</t>
  </si>
  <si>
    <t>Chalice Well</t>
  </si>
  <si>
    <t>Tapin Three</t>
  </si>
  <si>
    <t>Duo Perna</t>
  </si>
  <si>
    <t>The Instructor</t>
  </si>
  <si>
    <t>Ortega</t>
  </si>
  <si>
    <t>Electrocube</t>
  </si>
  <si>
    <t>Millas Millions</t>
  </si>
  <si>
    <t>F4 (1,2,7,8,9)</t>
  </si>
  <si>
    <t>Priceless</t>
  </si>
  <si>
    <t>Highland Falcon</t>
  </si>
  <si>
    <t>Alluring Rebel</t>
  </si>
  <si>
    <t>Dancing in the Dark</t>
  </si>
  <si>
    <t>Makena</t>
  </si>
  <si>
    <t>Heiress</t>
  </si>
  <si>
    <t>Queen of Dragons</t>
  </si>
  <si>
    <t>Twentyman</t>
  </si>
  <si>
    <t>Nation Pride</t>
  </si>
  <si>
    <t>Irish Crickets</t>
  </si>
  <si>
    <t>Quin (9,13)</t>
  </si>
  <si>
    <t>Around the Buoy</t>
  </si>
  <si>
    <t>First Order</t>
  </si>
  <si>
    <t>Bold Rebel</t>
  </si>
  <si>
    <t>Cosmic Enigma</t>
  </si>
  <si>
    <t>Allaboutroy</t>
  </si>
  <si>
    <t>Devoted Poet</t>
  </si>
  <si>
    <t>Futile Resistance</t>
  </si>
  <si>
    <t>Yasuke</t>
  </si>
  <si>
    <t>Royal Empress</t>
  </si>
  <si>
    <t>Quin (2,5,9)</t>
  </si>
  <si>
    <t>Zadar Sunset</t>
  </si>
  <si>
    <t>Hughes</t>
  </si>
  <si>
    <t>Theorum</t>
  </si>
  <si>
    <t>Daddys Girl</t>
  </si>
  <si>
    <t>Dancing Alone</t>
  </si>
  <si>
    <t>Camberra</t>
  </si>
  <si>
    <t>Graysong</t>
  </si>
  <si>
    <t>Brave Agenda</t>
  </si>
  <si>
    <t>Rockabilly Rebel</t>
  </si>
  <si>
    <t>Prince of Porty</t>
  </si>
  <si>
    <t>Our Goddess</t>
  </si>
  <si>
    <t>Multi (2,8)</t>
  </si>
  <si>
    <t>Multi (2,12)</t>
  </si>
  <si>
    <t>Hissy Fit</t>
  </si>
  <si>
    <t>Skywriter</t>
  </si>
  <si>
    <t>Redfern</t>
  </si>
  <si>
    <t>Patriote Belle</t>
  </si>
  <si>
    <t>Better than Anyone</t>
  </si>
  <si>
    <t>Poorme Ashot</t>
  </si>
  <si>
    <t>Sir Atlas</t>
  </si>
  <si>
    <t>Firestorm Boy</t>
  </si>
  <si>
    <t>Ivans Hero</t>
  </si>
  <si>
    <t>Sir Zino</t>
  </si>
  <si>
    <t>Fashion Empire</t>
  </si>
  <si>
    <t>Learning to Fly</t>
  </si>
  <si>
    <t>Wilbury</t>
  </si>
  <si>
    <t>Audrey Grace</t>
  </si>
  <si>
    <t>Written Royalty</t>
  </si>
  <si>
    <t>Sephali</t>
  </si>
  <si>
    <t>Acclimatise</t>
  </si>
  <si>
    <t>Empress of Sydney</t>
  </si>
  <si>
    <t>Nicodemus</t>
  </si>
  <si>
    <t>Adlerian</t>
  </si>
  <si>
    <t>I Stole It</t>
  </si>
  <si>
    <t>Fastnet Angel</t>
  </si>
  <si>
    <t>Beaudesert</t>
  </si>
  <si>
    <t>Wonforwazza</t>
  </si>
  <si>
    <t>Hanging Rock</t>
  </si>
  <si>
    <t>Throw One In</t>
  </si>
  <si>
    <t>Ode To Joy</t>
  </si>
  <si>
    <t>So Audacious</t>
  </si>
  <si>
    <t>Bindis Choice</t>
  </si>
  <si>
    <t>Quin (2,9)</t>
  </si>
  <si>
    <t>2ns</t>
  </si>
  <si>
    <t>FourthSpargo</t>
  </si>
  <si>
    <t>City Escape</t>
  </si>
  <si>
    <t>Capitol Queen</t>
  </si>
  <si>
    <t>Snowman</t>
  </si>
  <si>
    <t xml:space="preserve">Sevillana </t>
  </si>
  <si>
    <t>Three Dog Night</t>
  </si>
  <si>
    <t>Magnupur</t>
  </si>
  <si>
    <t>Triggerific</t>
  </si>
  <si>
    <t>Pay The Russian</t>
  </si>
  <si>
    <t>Enterprise Lassie</t>
  </si>
  <si>
    <t>Tanglewood</t>
  </si>
  <si>
    <t>La Pittrice</t>
  </si>
  <si>
    <t>The Swooper</t>
  </si>
  <si>
    <t>El Soleado</t>
  </si>
  <si>
    <t>French Endeavour</t>
  </si>
  <si>
    <t>Kensignton</t>
  </si>
  <si>
    <t>Shaken</t>
  </si>
  <si>
    <t>Kollantai</t>
  </si>
  <si>
    <t>Written Bligh</t>
  </si>
  <si>
    <t>River Tamar</t>
  </si>
  <si>
    <t>Sicialian</t>
  </si>
  <si>
    <t>Tawfiq Star</t>
  </si>
  <si>
    <t>Regal Breeze</t>
  </si>
  <si>
    <t>Dirty Angel</t>
  </si>
  <si>
    <t>Tiz Enuf</t>
  </si>
  <si>
    <t>Any Zouwildo</t>
  </si>
  <si>
    <t>Worcester</t>
  </si>
  <si>
    <t>Ifyouvegotem</t>
  </si>
  <si>
    <t>Princess L'amour</t>
  </si>
  <si>
    <t>All Sassed Up</t>
  </si>
  <si>
    <t>Fashione Empire</t>
  </si>
  <si>
    <t>Eugenius</t>
  </si>
  <si>
    <t>Supersonic Surge</t>
  </si>
  <si>
    <t>Unleash</t>
  </si>
  <si>
    <t>Humming</t>
  </si>
  <si>
    <t>Foxhow</t>
  </si>
  <si>
    <t>Von Hauke</t>
  </si>
  <si>
    <t>Seductive</t>
  </si>
  <si>
    <t>One Thing Counts</t>
  </si>
  <si>
    <t>Ostwind</t>
  </si>
  <si>
    <t>Mexico</t>
  </si>
  <si>
    <t>Highland Glory</t>
  </si>
  <si>
    <t>Future Monarch</t>
  </si>
  <si>
    <t>Hayai Mesu</t>
  </si>
  <si>
    <t>Allocate</t>
  </si>
  <si>
    <t>Smooth Sailing</t>
  </si>
  <si>
    <t>Mister Hendershot</t>
  </si>
  <si>
    <t>Miss Beautiful</t>
  </si>
  <si>
    <t>Laser Victory</t>
  </si>
  <si>
    <t>Mana Combat</t>
  </si>
  <si>
    <t>Pasheona</t>
  </si>
  <si>
    <t>Hotzel</t>
  </si>
  <si>
    <t>Freakofnature</t>
  </si>
  <si>
    <t>Explosive Rose</t>
  </si>
  <si>
    <t>Puissance De Vol</t>
  </si>
  <si>
    <t>The Great Seal</t>
  </si>
  <si>
    <t>Zoupurring</t>
  </si>
  <si>
    <t>White Bear</t>
  </si>
  <si>
    <t>Tosen Glory</t>
  </si>
  <si>
    <t>Dutych of Cornwell</t>
  </si>
  <si>
    <t>Alsonso</t>
  </si>
  <si>
    <t>Treasurway</t>
  </si>
  <si>
    <t>Zed Leppelin</t>
  </si>
  <si>
    <t>Mandateless</t>
  </si>
  <si>
    <t>Anuddastorm</t>
  </si>
  <si>
    <t>Bulb Tycoon</t>
  </si>
  <si>
    <t>Tuscan Sun</t>
  </si>
  <si>
    <t>Sevillana</t>
  </si>
  <si>
    <t>One thing counts</t>
  </si>
  <si>
    <t>Introducing</t>
  </si>
  <si>
    <t>Divots</t>
  </si>
  <si>
    <t>Easterly</t>
  </si>
  <si>
    <t>Multi (3/8)</t>
  </si>
  <si>
    <t>War Frontier</t>
  </si>
  <si>
    <t>Candlelit</t>
  </si>
  <si>
    <t>Big Demeanor</t>
  </si>
  <si>
    <t>Deevie</t>
  </si>
  <si>
    <t>Tu Qui Santuzza</t>
  </si>
  <si>
    <t>Steel City</t>
  </si>
  <si>
    <t>Nettles</t>
  </si>
  <si>
    <t>Petersham</t>
  </si>
  <si>
    <t>Clear Choice</t>
  </si>
  <si>
    <t>Magmetric</t>
  </si>
  <si>
    <t>Love Shuck</t>
  </si>
  <si>
    <t>Circles of Angels</t>
  </si>
  <si>
    <t>Starlight Glow</t>
  </si>
  <si>
    <t>Density</t>
  </si>
  <si>
    <t>Bingoesbang</t>
  </si>
  <si>
    <t>Tango Jewel</t>
  </si>
  <si>
    <t>Knife Talk</t>
  </si>
  <si>
    <t>Multi (2,3)</t>
  </si>
  <si>
    <t>Untamed Spirit</t>
  </si>
  <si>
    <t>More for Us</t>
  </si>
  <si>
    <t>Ludovisi</t>
  </si>
  <si>
    <t>Lucky Canuck</t>
  </si>
  <si>
    <t>Free Enterprise</t>
  </si>
  <si>
    <t>Elegant Empress</t>
  </si>
  <si>
    <t>Shesallshenanigans</t>
  </si>
  <si>
    <t>Mootessa</t>
  </si>
  <si>
    <t>Norwegian Joy</t>
  </si>
  <si>
    <t>Valspar</t>
  </si>
  <si>
    <t>Sorry Sailor</t>
  </si>
  <si>
    <t>Dis is Heaven</t>
  </si>
  <si>
    <t>Del Routi</t>
  </si>
  <si>
    <t>Warmosa</t>
  </si>
  <si>
    <t>Wambeen</t>
  </si>
  <si>
    <t>Fall for Cindy</t>
  </si>
  <si>
    <t>Explosive Rosie</t>
  </si>
  <si>
    <t>The Negotiator</t>
  </si>
  <si>
    <t>Loco</t>
  </si>
  <si>
    <t>Namaska</t>
  </si>
  <si>
    <t>Shalectric</t>
  </si>
  <si>
    <t>Warriors Kiss</t>
  </si>
  <si>
    <t>Treasureway</t>
  </si>
  <si>
    <t>Fresmos</t>
  </si>
  <si>
    <t>Wangarrata</t>
  </si>
  <si>
    <t>Lalfilo</t>
  </si>
  <si>
    <t>Tass</t>
  </si>
  <si>
    <t>Shellys Ace</t>
  </si>
  <si>
    <t>Miss Galore</t>
  </si>
  <si>
    <t>Need a Miracle</t>
  </si>
  <si>
    <t>Secret Location</t>
  </si>
  <si>
    <t>One Last Kiss</t>
  </si>
  <si>
    <t>Soldier of Rome</t>
  </si>
  <si>
    <t>Shes Got Veuve</t>
  </si>
  <si>
    <t>Utopian Wine</t>
  </si>
  <si>
    <t>Fleur Du Monde</t>
  </si>
  <si>
    <t>Torovista</t>
  </si>
  <si>
    <t>Haarcaine</t>
  </si>
  <si>
    <t>Sisterhood</t>
  </si>
  <si>
    <t>Outta Compton</t>
  </si>
  <si>
    <t>Who Dares</t>
  </si>
  <si>
    <t>Be Be's Canally</t>
  </si>
  <si>
    <t>High Horse</t>
  </si>
  <si>
    <t>Tu Qui Santuza</t>
  </si>
  <si>
    <t>Edenhope</t>
  </si>
  <si>
    <t>Elegeant Empress</t>
  </si>
  <si>
    <t>Smart as Smart</t>
  </si>
  <si>
    <t>Aoife</t>
  </si>
  <si>
    <t>Towong</t>
  </si>
  <si>
    <t>Moon Catcher</t>
  </si>
  <si>
    <t>Hazel Baby</t>
  </si>
  <si>
    <t>Echuca</t>
  </si>
  <si>
    <t>Villa Seventynine</t>
  </si>
  <si>
    <t>Miss Ghent</t>
  </si>
  <si>
    <t>Tiz Invincible</t>
  </si>
  <si>
    <t>Alkalist</t>
  </si>
  <si>
    <t>Sony Creek</t>
  </si>
  <si>
    <t>Quin (5,9)</t>
  </si>
  <si>
    <t>Atala</t>
  </si>
  <si>
    <t>Matthew Mark</t>
  </si>
  <si>
    <t>Tiz Enuff</t>
  </si>
  <si>
    <t>Morphettville</t>
  </si>
  <si>
    <t>Bossy Nic</t>
  </si>
  <si>
    <t>Peace Officer</t>
  </si>
  <si>
    <t>Zahdi</t>
  </si>
  <si>
    <t>Pantelone</t>
  </si>
  <si>
    <t>Magarten</t>
  </si>
  <si>
    <t>Capital Mac</t>
  </si>
  <si>
    <t>Chico Sonado</t>
  </si>
  <si>
    <t>Man of Valour</t>
  </si>
  <si>
    <t>Moor Mumm</t>
  </si>
  <si>
    <t>Kathy Beau</t>
  </si>
  <si>
    <t>King Samuel</t>
  </si>
  <si>
    <t>Kyenton</t>
  </si>
  <si>
    <t>Kockibitoo</t>
  </si>
  <si>
    <t>Suruga Bay</t>
  </si>
  <si>
    <t>Globe</t>
  </si>
  <si>
    <t>Aolani</t>
  </si>
  <si>
    <t>Spirits Burn Deep</t>
  </si>
  <si>
    <t>Moonshine Annie</t>
  </si>
  <si>
    <t>Prayers</t>
  </si>
  <si>
    <t>Akeeds Girl</t>
  </si>
  <si>
    <t>Run Like Hell</t>
  </si>
  <si>
    <t>Tri (4,7,8)</t>
  </si>
  <si>
    <t>Madame Meteor</t>
  </si>
  <si>
    <t>Touch of Navy</t>
  </si>
  <si>
    <t>Capre Omnia</t>
  </si>
  <si>
    <t>Clinqstar</t>
  </si>
  <si>
    <t>Orange</t>
  </si>
  <si>
    <t>Falreine</t>
  </si>
  <si>
    <t>Savorski</t>
  </si>
  <si>
    <t>Meet in Brazil</t>
  </si>
  <si>
    <t>Kinky Reggae</t>
  </si>
  <si>
    <t>Zakurak</t>
  </si>
  <si>
    <t>Leopardi</t>
  </si>
  <si>
    <t>The King</t>
  </si>
  <si>
    <t>Simeon</t>
  </si>
  <si>
    <t>Tototsu</t>
  </si>
  <si>
    <t>Miss Icelandic</t>
  </si>
  <si>
    <t>Queen of Malwa</t>
  </si>
  <si>
    <t>Eagles Nest</t>
  </si>
  <si>
    <t>Decieve</t>
  </si>
  <si>
    <t>Hurricane Thunder</t>
  </si>
  <si>
    <t>Russian Front</t>
  </si>
  <si>
    <t>Fields of Jenni</t>
  </si>
  <si>
    <t>Sycamore</t>
  </si>
  <si>
    <t>Uncle Donny</t>
  </si>
  <si>
    <t>Lincove</t>
  </si>
  <si>
    <t>I am Unstoppable</t>
  </si>
  <si>
    <t>Mr Magnus</t>
  </si>
  <si>
    <t>Precious Charm</t>
  </si>
  <si>
    <t>Lafilio</t>
  </si>
  <si>
    <t>Shes Jessie</t>
  </si>
  <si>
    <t>Easy Jay</t>
  </si>
  <si>
    <t>Staroshka</t>
  </si>
  <si>
    <t>Nodachi</t>
  </si>
  <si>
    <t>Waimarie</t>
  </si>
  <si>
    <t>Mannequin</t>
  </si>
  <si>
    <t>Moya Lass</t>
  </si>
  <si>
    <t>Struck Twice</t>
  </si>
  <si>
    <t>Williamstown</t>
  </si>
  <si>
    <t>Countless Jenni</t>
  </si>
  <si>
    <t>Harsthon</t>
  </si>
  <si>
    <t>Zabeelist</t>
  </si>
  <si>
    <t>Suzido</t>
  </si>
  <si>
    <t>Yarra princess</t>
  </si>
  <si>
    <t>Star Vega</t>
  </si>
  <si>
    <t>Inveterate</t>
  </si>
  <si>
    <t>Florino</t>
  </si>
  <si>
    <t>Wymark</t>
  </si>
  <si>
    <t>TOTAL WIN / LOSS (ACTUAL)</t>
  </si>
  <si>
    <t>UNITS DATA (WON BET W or P)</t>
  </si>
  <si>
    <t>total wins (P wins - 1st)</t>
  </si>
  <si>
    <t>Belyaev</t>
  </si>
  <si>
    <t>Manhattan's</t>
  </si>
  <si>
    <t>Alexein</t>
  </si>
  <si>
    <t>Artie's Gem</t>
  </si>
  <si>
    <t>Armstrong Bay</t>
  </si>
  <si>
    <t xml:space="preserve">Matthew Mark </t>
  </si>
  <si>
    <t>Forty Four Cubits</t>
  </si>
  <si>
    <t>Almanac</t>
  </si>
  <si>
    <t>Kathy's Beau</t>
  </si>
  <si>
    <t>Snow Boum</t>
  </si>
  <si>
    <t>Ferlazzo</t>
  </si>
  <si>
    <t>Acquarello</t>
  </si>
  <si>
    <t>Worshipper</t>
  </si>
  <si>
    <t>Ramazzina</t>
  </si>
  <si>
    <t>Enveeo</t>
  </si>
  <si>
    <t>Vanbrugh Castle</t>
  </si>
  <si>
    <t>Red Elegance</t>
  </si>
  <si>
    <t>Lucky Encounter</t>
  </si>
  <si>
    <t>Samuel Langhorne</t>
  </si>
  <si>
    <t>Silver Waves</t>
  </si>
  <si>
    <t>Frilled</t>
  </si>
  <si>
    <t>Matusalem</t>
  </si>
  <si>
    <t>Long Lost Friend</t>
  </si>
  <si>
    <t>Blue Chip Girl</t>
  </si>
  <si>
    <t>Territory Express</t>
  </si>
  <si>
    <t>Let's Go Bro</t>
  </si>
  <si>
    <t>Causation</t>
  </si>
  <si>
    <t xml:space="preserve">Our Whazy Girl </t>
  </si>
  <si>
    <t>Schiava</t>
  </si>
  <si>
    <t>Wallenda</t>
  </si>
  <si>
    <t>Quinella Wallenda/Champers Girl</t>
  </si>
  <si>
    <t>Tamaroa</t>
  </si>
  <si>
    <t>Party at Artie's</t>
  </si>
  <si>
    <t xml:space="preserve">Pharose </t>
  </si>
  <si>
    <t>Skit 'n' Scat</t>
  </si>
  <si>
    <t>Chicalote</t>
  </si>
  <si>
    <t>F4  1,3,4,8</t>
  </si>
  <si>
    <t>Zouperb</t>
  </si>
  <si>
    <t>Nineveh</t>
  </si>
  <si>
    <t>Tri Terang R2</t>
  </si>
  <si>
    <t>Prince of the Nile</t>
  </si>
  <si>
    <t xml:space="preserve">Insightful Award </t>
  </si>
  <si>
    <t>Samita</t>
  </si>
  <si>
    <t>Tattle</t>
  </si>
  <si>
    <t xml:space="preserve">Hurricane Thunder </t>
  </si>
  <si>
    <t>Good times Again</t>
  </si>
  <si>
    <t xml:space="preserve">Influential </t>
  </si>
  <si>
    <t xml:space="preserve">Warwick Farm </t>
  </si>
  <si>
    <t>Ritzytwenties</t>
  </si>
  <si>
    <t>New Hampshire</t>
  </si>
  <si>
    <t>The Realm</t>
  </si>
  <si>
    <t>Is He Out</t>
  </si>
  <si>
    <t>Starbury</t>
  </si>
  <si>
    <t>Quin Chilled/Long Lost Friend</t>
  </si>
  <si>
    <t>Oscar Charlie</t>
  </si>
  <si>
    <t xml:space="preserve">Orient's Secret </t>
  </si>
  <si>
    <t>Spirited Writings</t>
  </si>
  <si>
    <t>Discreet Affair</t>
  </si>
  <si>
    <t>Quinella Discreet Affair/ Kerma Art</t>
  </si>
  <si>
    <t>Sea of Lights</t>
  </si>
  <si>
    <t>Walk of Fame</t>
  </si>
  <si>
    <t>Paulartes</t>
  </si>
  <si>
    <t>Beach Party</t>
  </si>
  <si>
    <t>Flamma</t>
  </si>
  <si>
    <t>Mr Ripple</t>
  </si>
  <si>
    <t>Snipperty Vixen</t>
  </si>
  <si>
    <t>Metallic Ruler</t>
  </si>
  <si>
    <t>Lyrical Beauty</t>
  </si>
  <si>
    <t>Rubilara</t>
  </si>
  <si>
    <t>Scheelite</t>
  </si>
  <si>
    <t>Sandown Hillside</t>
  </si>
  <si>
    <t>Identity</t>
  </si>
  <si>
    <t>Romi</t>
  </si>
  <si>
    <t>Where's My Boy</t>
  </si>
  <si>
    <t>Disturbia</t>
  </si>
  <si>
    <t xml:space="preserve">Half Mast </t>
  </si>
  <si>
    <t>Sasqualah</t>
  </si>
  <si>
    <t>Stella Boo</t>
  </si>
  <si>
    <t>Rose of Shalaa</t>
  </si>
  <si>
    <t>Susteren</t>
  </si>
  <si>
    <t xml:space="preserve">Sierra De Gredos </t>
  </si>
  <si>
    <t xml:space="preserve">Al Ras Blues </t>
  </si>
  <si>
    <t>Heaven Bound</t>
  </si>
  <si>
    <t>Celestial Legend</t>
  </si>
  <si>
    <t>Prefer the Wink</t>
  </si>
  <si>
    <t>Better Spoken</t>
  </si>
  <si>
    <t>Bull Sluice</t>
  </si>
  <si>
    <t>Cummin Spinner</t>
  </si>
  <si>
    <t xml:space="preserve">Bolshoi Princess </t>
  </si>
  <si>
    <t xml:space="preserve">Private Island </t>
  </si>
  <si>
    <t>Champers Girl</t>
  </si>
  <si>
    <t>Divine Vicky</t>
  </si>
  <si>
    <t>Sisu</t>
  </si>
  <si>
    <t>Wabrami</t>
  </si>
  <si>
    <t>Encantado</t>
  </si>
  <si>
    <t>Charlie Bali</t>
  </si>
  <si>
    <t>Atoyo</t>
  </si>
  <si>
    <t>Imperial Frontier</t>
  </si>
  <si>
    <t>Nitrogen</t>
  </si>
  <si>
    <t>Congratsalot</t>
  </si>
  <si>
    <t>Savatoff</t>
  </si>
  <si>
    <t>Tiz Time</t>
  </si>
  <si>
    <t>Exposay</t>
  </si>
  <si>
    <t>Upwoods</t>
  </si>
  <si>
    <t>Minister Garrett</t>
  </si>
  <si>
    <t>Lady Highland</t>
  </si>
  <si>
    <t xml:space="preserve">Arc De Puissance </t>
  </si>
  <si>
    <t>Sea what I See</t>
  </si>
  <si>
    <t>Rocketoro</t>
  </si>
  <si>
    <t>Khor</t>
  </si>
  <si>
    <t>Ofcourse I Will</t>
  </si>
  <si>
    <t>Just Press Send</t>
  </si>
  <si>
    <t xml:space="preserve">Blue Grass Mine </t>
  </si>
  <si>
    <t>Our Pappy</t>
  </si>
  <si>
    <t>Obsessive Maid</t>
  </si>
  <si>
    <t>Got yourself a Gun</t>
  </si>
  <si>
    <t>Marching</t>
  </si>
  <si>
    <t>Pendante</t>
  </si>
  <si>
    <t>Moree</t>
  </si>
  <si>
    <t>Giuliano</t>
  </si>
  <si>
    <t>Mysweetmoses</t>
  </si>
  <si>
    <t>Capulet</t>
  </si>
  <si>
    <t>Hotzino</t>
  </si>
  <si>
    <t>TRI Ironpot/Mikkis Moon/Hotzino</t>
  </si>
  <si>
    <t>Single Attraction</t>
  </si>
  <si>
    <t>Frankly Elegant</t>
  </si>
  <si>
    <t xml:space="preserve">Spiritual Thinker </t>
  </si>
  <si>
    <t>Immortality</t>
  </si>
  <si>
    <t>Great Gust</t>
  </si>
  <si>
    <t xml:space="preserve">Enzed Magic </t>
  </si>
  <si>
    <t>Quinella/Louisville/Prefer the Wink</t>
  </si>
  <si>
    <t>New Pharoah</t>
  </si>
  <si>
    <t>Bushtocity</t>
  </si>
  <si>
    <t>Divazou</t>
  </si>
  <si>
    <t>Gundaroo</t>
  </si>
  <si>
    <t>Craving Magic</t>
  </si>
  <si>
    <t>Afterboomer</t>
  </si>
  <si>
    <t>Sinner</t>
  </si>
  <si>
    <t>Keane Enuff</t>
  </si>
  <si>
    <t>Multi Keane Enuff/ Never Let Me Go</t>
  </si>
  <si>
    <t>Mornington/Sale</t>
  </si>
  <si>
    <t>Never Let me Go</t>
  </si>
  <si>
    <t>Shadowist</t>
  </si>
  <si>
    <t>Multi Never Let Me Go/ Upwoods</t>
  </si>
  <si>
    <t>Power Ballard</t>
  </si>
  <si>
    <t>Absolute Power</t>
  </si>
  <si>
    <t>Von Bee</t>
  </si>
  <si>
    <t>Bayraktar</t>
  </si>
  <si>
    <t>Angel Fund</t>
  </si>
  <si>
    <t>Amrap</t>
  </si>
  <si>
    <t>Quinella/Exposay/Kingwell</t>
  </si>
  <si>
    <t>Golden Path</t>
  </si>
  <si>
    <t>Euroskater</t>
  </si>
  <si>
    <t>The Simple Life</t>
  </si>
  <si>
    <t>Clavadatsch</t>
  </si>
  <si>
    <t>Axzelina</t>
  </si>
  <si>
    <t>Coeur Volante</t>
  </si>
  <si>
    <t>Links</t>
  </si>
  <si>
    <t xml:space="preserve">Gypsy Julie </t>
  </si>
  <si>
    <t>Credit Controller</t>
  </si>
  <si>
    <t>Tornado's Sister</t>
  </si>
  <si>
    <t>Exotics F4</t>
  </si>
  <si>
    <t>Noyers</t>
  </si>
  <si>
    <t>Love Tonight</t>
  </si>
  <si>
    <t>Orne</t>
  </si>
  <si>
    <t>Better Link</t>
  </si>
  <si>
    <t>Go Isla Go</t>
  </si>
  <si>
    <t>Verbatim Quote</t>
  </si>
  <si>
    <t>Copacabana</t>
  </si>
  <si>
    <t>Gelatin</t>
  </si>
  <si>
    <t>Miracle of Love</t>
  </si>
  <si>
    <t>5ht</t>
  </si>
  <si>
    <t>Stock the Rose</t>
  </si>
  <si>
    <t>Kharma</t>
  </si>
  <si>
    <t>Australian Harbour</t>
  </si>
  <si>
    <t>Hold</t>
  </si>
  <si>
    <t>Steparty</t>
  </si>
  <si>
    <t>Discover</t>
  </si>
  <si>
    <t>Sounds of Heaven</t>
  </si>
  <si>
    <t>Aye Aye Skipper</t>
  </si>
  <si>
    <t>Nadal</t>
  </si>
  <si>
    <t>Under and Over</t>
  </si>
  <si>
    <t>Soybean</t>
  </si>
  <si>
    <t>Sunfish</t>
  </si>
  <si>
    <t>City of Lights</t>
  </si>
  <si>
    <t>Explosive Torpido</t>
  </si>
  <si>
    <t>Soho Sushi</t>
  </si>
  <si>
    <t>Global Witness</t>
  </si>
  <si>
    <t>Rock the Joint</t>
  </si>
  <si>
    <t>Princess Rayaa</t>
  </si>
  <si>
    <t xml:space="preserve">1st </t>
  </si>
  <si>
    <t>Roman Law</t>
  </si>
  <si>
    <t xml:space="preserve">Another Wil </t>
  </si>
  <si>
    <t>Carbrook</t>
  </si>
  <si>
    <t>Runpukya</t>
  </si>
  <si>
    <t>Ozzmosis</t>
  </si>
  <si>
    <t>Vandemoer</t>
  </si>
  <si>
    <t>Foreign Raider</t>
  </si>
  <si>
    <t>Pride of Sullivan</t>
  </si>
  <si>
    <t>Six Steps</t>
  </si>
  <si>
    <t>Love 'n' Run</t>
  </si>
  <si>
    <t>Silvagni</t>
  </si>
  <si>
    <t>Tough Judge</t>
  </si>
  <si>
    <t>Snippety Star</t>
  </si>
  <si>
    <t>Louisville</t>
  </si>
  <si>
    <t>Bullhouse</t>
  </si>
  <si>
    <t>Hot Toddy</t>
  </si>
  <si>
    <t xml:space="preserve">Metrical </t>
  </si>
  <si>
    <t>Oubitsa</t>
  </si>
  <si>
    <t>Private Island</t>
  </si>
  <si>
    <t>Minister Garret</t>
  </si>
  <si>
    <t>Fast Serve</t>
  </si>
  <si>
    <t>Kapunda</t>
  </si>
  <si>
    <t>Ravisher</t>
  </si>
  <si>
    <t xml:space="preserve">Coeur Volante </t>
  </si>
  <si>
    <t xml:space="preserve">Credit Controller </t>
  </si>
  <si>
    <t>Onnamusha</t>
  </si>
  <si>
    <t>Sakowin</t>
  </si>
  <si>
    <t>Bonita Bon</t>
  </si>
  <si>
    <t>Glitzing</t>
  </si>
  <si>
    <t>Sibel</t>
  </si>
  <si>
    <t>Rolling Thunder</t>
  </si>
  <si>
    <t>Shepmate</t>
  </si>
  <si>
    <t>Sweet Sonoma</t>
  </si>
  <si>
    <t>Poifect</t>
  </si>
  <si>
    <t>Fire Power</t>
  </si>
  <si>
    <t>Dunwithcash</t>
  </si>
  <si>
    <t>Washington</t>
  </si>
  <si>
    <t>Spirit of Nurai</t>
  </si>
  <si>
    <t>Firebolt</t>
  </si>
  <si>
    <t>Puissance de Vol</t>
  </si>
  <si>
    <t>Fox Rocks</t>
  </si>
  <si>
    <t>Tropical Squall</t>
  </si>
  <si>
    <t>Embarque</t>
  </si>
  <si>
    <t>Trust Sylvester</t>
  </si>
  <si>
    <t>Estriella</t>
  </si>
  <si>
    <t>Gumdrops</t>
  </si>
  <si>
    <t>Grinzinger Abbey</t>
  </si>
  <si>
    <t>Papal Wars</t>
  </si>
  <si>
    <t>Archo Nacho</t>
  </si>
  <si>
    <t>Orcym Busby</t>
  </si>
  <si>
    <t>Waterski</t>
  </si>
  <si>
    <t>Princess Halo</t>
  </si>
  <si>
    <t>Ten Downing Street</t>
  </si>
  <si>
    <t>Chipstar</t>
  </si>
  <si>
    <t>Panda Legend</t>
  </si>
  <si>
    <t>Coral Emperor</t>
  </si>
  <si>
    <t>Love and Light</t>
  </si>
  <si>
    <t>Sandown Lakeside</t>
  </si>
  <si>
    <t>Fukubana</t>
  </si>
  <si>
    <t>Capzinzi</t>
  </si>
  <si>
    <t>Trapeze Pleasure</t>
  </si>
  <si>
    <t>Multi/Delicate Babe/Redoute's Night</t>
  </si>
  <si>
    <t>Pano's Pride</t>
  </si>
  <si>
    <t>Snippety Legend</t>
  </si>
  <si>
    <t>Dowager Duchess</t>
  </si>
  <si>
    <t>Multi/Another Wil/Redoute's Night</t>
  </si>
  <si>
    <t>Redoute's Night</t>
  </si>
  <si>
    <t>Invasaichi</t>
  </si>
  <si>
    <t>Lapras</t>
  </si>
  <si>
    <t>Spudnic</t>
  </si>
  <si>
    <t>Jenni Express</t>
  </si>
  <si>
    <t>Duvach</t>
  </si>
  <si>
    <t>Justamatteroftime</t>
  </si>
  <si>
    <t>Rub of the Green</t>
  </si>
  <si>
    <t>Sha'carri</t>
  </si>
  <si>
    <t>Darkley</t>
  </si>
  <si>
    <t>Gunnedah</t>
  </si>
  <si>
    <t>Piankhi</t>
  </si>
  <si>
    <t>Spellmaster</t>
  </si>
  <si>
    <t>Oh Wonderful Why</t>
  </si>
  <si>
    <t>Caballus</t>
  </si>
  <si>
    <t>Mchale</t>
  </si>
  <si>
    <t>Dual Pressure</t>
  </si>
  <si>
    <t>Life Sentence</t>
  </si>
  <si>
    <t>Cavallo Rampante</t>
  </si>
  <si>
    <t>I am Maverick</t>
  </si>
  <si>
    <t>Jennivamoose</t>
  </si>
  <si>
    <t>Batrana</t>
  </si>
  <si>
    <t>Quinella/Coral/Sacred</t>
  </si>
  <si>
    <t>Thin Red Line</t>
  </si>
  <si>
    <t>Amoreaux</t>
  </si>
  <si>
    <t>Essentric Nature</t>
  </si>
  <si>
    <t>Massira</t>
  </si>
  <si>
    <t>Soju</t>
  </si>
  <si>
    <t>Starsheena</t>
  </si>
  <si>
    <t>Quin/Mount Olympus/Wish Granted</t>
  </si>
  <si>
    <t>Bon Mistress</t>
  </si>
  <si>
    <t>Encap</t>
  </si>
  <si>
    <t>North Channel</t>
  </si>
  <si>
    <t>Been Our Angel</t>
  </si>
  <si>
    <t>Hellinda</t>
  </si>
  <si>
    <t>Sturty</t>
  </si>
  <si>
    <t xml:space="preserve">Lady of Poise </t>
  </si>
  <si>
    <t>Ironbar</t>
  </si>
  <si>
    <t xml:space="preserve">Missile Leader </t>
  </si>
  <si>
    <t>Brechen</t>
  </si>
  <si>
    <t>Watchguard</t>
  </si>
  <si>
    <t>Lismore</t>
  </si>
  <si>
    <t>Warlords</t>
  </si>
  <si>
    <t>Mystery Blonde</t>
  </si>
  <si>
    <t>Brier</t>
  </si>
  <si>
    <t>Lip De Lane</t>
  </si>
  <si>
    <t>Exotics Sale R2</t>
  </si>
  <si>
    <t>Lucky Compass</t>
  </si>
  <si>
    <t>Maz Kanata</t>
  </si>
  <si>
    <t>Cool Machine</t>
  </si>
  <si>
    <t>Brazen Shadow</t>
  </si>
  <si>
    <t>Tobi Saru</t>
  </si>
  <si>
    <t>Willmott</t>
  </si>
  <si>
    <t>Mural Crown</t>
  </si>
  <si>
    <t>She's Got Veuve</t>
  </si>
  <si>
    <t>The Mansman</t>
  </si>
  <si>
    <t>Quebeck</t>
  </si>
  <si>
    <t>Pure Rain</t>
  </si>
  <si>
    <t>Navy King</t>
  </si>
  <si>
    <t>Flycatcher</t>
  </si>
  <si>
    <t>Night Orb</t>
  </si>
  <si>
    <t>Windmill Road</t>
  </si>
  <si>
    <t>Miss Baturina</t>
  </si>
  <si>
    <t>Starworthy</t>
  </si>
  <si>
    <t>Team America</t>
  </si>
  <si>
    <t>Sheva</t>
  </si>
  <si>
    <t>Liberty State</t>
  </si>
  <si>
    <t>Our Anaconda</t>
  </si>
  <si>
    <t>Release Le Missile</t>
  </si>
  <si>
    <t>Light of Rose</t>
  </si>
  <si>
    <t>Canny Hell</t>
  </si>
  <si>
    <t>Royalz</t>
  </si>
  <si>
    <t>Cicada</t>
  </si>
  <si>
    <t>Dimitrov</t>
  </si>
  <si>
    <t>Planet Mars</t>
  </si>
  <si>
    <t>Alma Rouge</t>
  </si>
  <si>
    <t>Jenniferance</t>
  </si>
  <si>
    <t>Esra</t>
  </si>
  <si>
    <t>Dyecast Missile</t>
  </si>
  <si>
    <t>Imapagethree Girl</t>
  </si>
  <si>
    <t>Fire Star</t>
  </si>
  <si>
    <t>Prophet An Loss</t>
  </si>
  <si>
    <t>Tsarina Chaos</t>
  </si>
  <si>
    <t>Pushy</t>
  </si>
  <si>
    <t>Skoozi Yes</t>
  </si>
  <si>
    <t xml:space="preserve">Manhattan's </t>
  </si>
  <si>
    <t>Major Lazer</t>
  </si>
  <si>
    <t>In the Picture</t>
  </si>
  <si>
    <t>Hayaku</t>
  </si>
  <si>
    <t>Unreachable</t>
  </si>
  <si>
    <t>Noisy Boy</t>
  </si>
  <si>
    <t>Bella Ace</t>
  </si>
  <si>
    <t>Alvina's Luck</t>
  </si>
  <si>
    <t>Burj Emperor</t>
  </si>
  <si>
    <t>Probate</t>
  </si>
  <si>
    <t>Pearl Crescent</t>
  </si>
  <si>
    <t>Special Dancer</t>
  </si>
  <si>
    <t>Pharari</t>
  </si>
  <si>
    <t>Carrazana</t>
  </si>
  <si>
    <t>Nearing Liberty</t>
  </si>
  <si>
    <t>Wolfy</t>
  </si>
  <si>
    <t>Impulsivity</t>
  </si>
  <si>
    <t>Moravia</t>
  </si>
  <si>
    <t>Quality Miss</t>
  </si>
  <si>
    <t>Miss Couver</t>
  </si>
  <si>
    <t>Relentless Ruby</t>
  </si>
  <si>
    <t>Stylish</t>
  </si>
  <si>
    <t>Pivot City</t>
  </si>
  <si>
    <t>Enna's Dream</t>
  </si>
  <si>
    <t>Mad Max</t>
  </si>
  <si>
    <t>Shinjuku</t>
  </si>
  <si>
    <t>Lucky Day</t>
  </si>
  <si>
    <t>Showboat</t>
  </si>
  <si>
    <t>Tuncurry</t>
  </si>
  <si>
    <t>3RD</t>
  </si>
  <si>
    <t>Lounerse</t>
  </si>
  <si>
    <t>War Machine</t>
  </si>
  <si>
    <t>King of Fighters</t>
  </si>
  <si>
    <t>Frankfurt</t>
  </si>
  <si>
    <t>Wecansay Dun</t>
  </si>
  <si>
    <t>My Shalom</t>
  </si>
  <si>
    <t>Disney Castle</t>
  </si>
  <si>
    <t>Suigetsu</t>
  </si>
  <si>
    <t>Kerang</t>
  </si>
  <si>
    <t>Callsign Charlie</t>
  </si>
  <si>
    <t>Guerrera</t>
  </si>
  <si>
    <t>Tinwag</t>
  </si>
  <si>
    <t>Shelly's Ace</t>
  </si>
  <si>
    <t>Promising Prospect</t>
  </si>
  <si>
    <t>Englewood</t>
  </si>
  <si>
    <t>Manwe</t>
  </si>
  <si>
    <t>First Landing</t>
  </si>
  <si>
    <t>Cool and Calm</t>
  </si>
  <si>
    <t>Willinga Extreme</t>
  </si>
  <si>
    <t>Lang Park</t>
  </si>
  <si>
    <t>Deep Secret</t>
  </si>
  <si>
    <t>Exotics F4 Seymour</t>
  </si>
  <si>
    <t>Dear Prudence</t>
  </si>
  <si>
    <t>Petit Manhattan</t>
  </si>
  <si>
    <t>Chester Le Street</t>
  </si>
  <si>
    <t xml:space="preserve">Just Imagine If </t>
  </si>
  <si>
    <t>Mahindra</t>
  </si>
  <si>
    <t>College Farm</t>
  </si>
  <si>
    <t>Whistlefield</t>
  </si>
  <si>
    <t>Power Beau</t>
  </si>
  <si>
    <t>Big Shot Legend</t>
  </si>
  <si>
    <t>Austmarr</t>
  </si>
  <si>
    <t>You'vebeenswindled</t>
  </si>
  <si>
    <t>Artistic Genius</t>
  </si>
  <si>
    <t>Vain Esprit</t>
  </si>
  <si>
    <t>Giving Delight</t>
  </si>
  <si>
    <t>Ensign Parker</t>
  </si>
  <si>
    <t>Little Basheba</t>
  </si>
  <si>
    <t>Good Medicine</t>
  </si>
  <si>
    <t>Smuggler's Angel</t>
  </si>
  <si>
    <t>Arthur the Great</t>
  </si>
  <si>
    <t>Just Watch Me</t>
  </si>
  <si>
    <t>Lost</t>
  </si>
  <si>
    <t>Ravenclaw</t>
  </si>
  <si>
    <t>Lady Bollinger</t>
  </si>
  <si>
    <t>Served Cold</t>
  </si>
  <si>
    <t>Think Baby</t>
  </si>
  <si>
    <t>Pre Eminence</t>
  </si>
  <si>
    <t>Mr Saxabeat</t>
  </si>
  <si>
    <t xml:space="preserve">ClinicalyIncorrect </t>
  </si>
  <si>
    <t>Goldie</t>
  </si>
  <si>
    <t>Not in Doubt</t>
  </si>
  <si>
    <t>Fulmen</t>
  </si>
  <si>
    <t>Blooming Edge</t>
  </si>
  <si>
    <t>Splash Back</t>
  </si>
  <si>
    <t>Roguery</t>
  </si>
  <si>
    <t>Colleano</t>
  </si>
  <si>
    <t>Primo</t>
  </si>
  <si>
    <t>Rapido</t>
  </si>
  <si>
    <t>Countyourblessings</t>
  </si>
  <si>
    <t xml:space="preserve">Grinzinger Ace </t>
  </si>
  <si>
    <t>About to Happen</t>
  </si>
  <si>
    <t>Moesha</t>
  </si>
  <si>
    <t>Sure Thing</t>
  </si>
  <si>
    <t>Jeruca Star</t>
  </si>
  <si>
    <t>The Way we Were</t>
  </si>
  <si>
    <t>Brave Miss</t>
  </si>
  <si>
    <t>Green Park</t>
  </si>
  <si>
    <t>Mickio</t>
  </si>
  <si>
    <t>Yototsu</t>
  </si>
  <si>
    <t>Divus Romulus</t>
  </si>
  <si>
    <t>Hypeman</t>
  </si>
  <si>
    <t>Klassik Sistine</t>
  </si>
  <si>
    <t>Villasaurus</t>
  </si>
  <si>
    <t>Xidaki</t>
  </si>
  <si>
    <t>Superstitious</t>
  </si>
  <si>
    <t>Kamchatka</t>
  </si>
  <si>
    <t>You Oughta Know</t>
  </si>
  <si>
    <t>Shadowen</t>
  </si>
  <si>
    <t>Delta's Gold</t>
  </si>
  <si>
    <t>Torie's Rose</t>
  </si>
  <si>
    <t>Alot a Lip</t>
  </si>
  <si>
    <t>Just Joan</t>
  </si>
  <si>
    <t>My Heart</t>
  </si>
  <si>
    <t>Viva La War</t>
  </si>
  <si>
    <t>I'm Alpha</t>
  </si>
  <si>
    <t>Free as the Wind</t>
  </si>
  <si>
    <t>Alia Asahi</t>
  </si>
  <si>
    <t>Blown Away</t>
  </si>
  <si>
    <t>Justified at Last</t>
  </si>
  <si>
    <t>Dashing Donkey</t>
  </si>
  <si>
    <t>Key Legend</t>
  </si>
  <si>
    <t>Wild Flash</t>
  </si>
  <si>
    <t>President Victory</t>
  </si>
  <si>
    <t>Morryl Moral</t>
  </si>
  <si>
    <t>Quin/Morryl/Ken</t>
  </si>
  <si>
    <t>Starboard</t>
  </si>
  <si>
    <t>Diamond Lucy</t>
  </si>
  <si>
    <t>Miss Bayles</t>
  </si>
  <si>
    <t>Champion Method</t>
  </si>
  <si>
    <t>Everett</t>
  </si>
  <si>
    <t>Basilinna</t>
  </si>
  <si>
    <t>Zuri Miss</t>
  </si>
  <si>
    <t>Hotfoot Performer</t>
  </si>
  <si>
    <t>Chihuahua</t>
  </si>
  <si>
    <t>Renoir</t>
  </si>
  <si>
    <t>Atomic Forty Seven</t>
  </si>
  <si>
    <t>More Szylak</t>
  </si>
  <si>
    <t>Mawhera</t>
  </si>
  <si>
    <t>Another You</t>
  </si>
  <si>
    <t>Kowhai</t>
  </si>
  <si>
    <t>Doradus</t>
  </si>
  <si>
    <t>Groundrush</t>
  </si>
  <si>
    <t>Grand Larceny</t>
  </si>
  <si>
    <t>After Sunset</t>
  </si>
  <si>
    <t>Zente Dancer</t>
  </si>
  <si>
    <t>Jinsoku</t>
  </si>
  <si>
    <t>Missile Maiden</t>
  </si>
  <si>
    <t>Over You Pop</t>
  </si>
  <si>
    <t>Grey Ice</t>
  </si>
  <si>
    <t>Panic</t>
  </si>
  <si>
    <t>Shock</t>
  </si>
  <si>
    <t>Elouyou</t>
  </si>
  <si>
    <t>Crumpets</t>
  </si>
  <si>
    <t>Paragraph</t>
  </si>
  <si>
    <t xml:space="preserve">Ti Tree Lad </t>
  </si>
  <si>
    <t>Investment</t>
  </si>
  <si>
    <t>Dusk over Dubai</t>
  </si>
  <si>
    <t>Excess</t>
  </si>
  <si>
    <t>Quin Excess/Indian Jewel</t>
  </si>
  <si>
    <t>Superior Zara</t>
  </si>
  <si>
    <t>Time for Gold</t>
  </si>
  <si>
    <t>Noble One</t>
  </si>
  <si>
    <t>Life of Tree</t>
  </si>
  <si>
    <t>Arsenale</t>
  </si>
  <si>
    <t>Medatsu</t>
  </si>
  <si>
    <t>Flying Molly</t>
  </si>
  <si>
    <t>Hollywood Ace</t>
  </si>
  <si>
    <t>Rich Champagne</t>
  </si>
  <si>
    <t>Cape Doctor</t>
  </si>
  <si>
    <t>Headley Grange</t>
  </si>
  <si>
    <t>Universal Harmony</t>
  </si>
  <si>
    <t>Olivia's Scandal</t>
  </si>
  <si>
    <t>Barker</t>
  </si>
  <si>
    <t>Costa Smeralda</t>
  </si>
  <si>
    <t>Dark Halo</t>
  </si>
  <si>
    <t>Frottoir</t>
  </si>
  <si>
    <t>Establish</t>
  </si>
  <si>
    <t>Gecko Coin</t>
  </si>
  <si>
    <t>Ms Reeves</t>
  </si>
  <si>
    <t>Martini Mumma</t>
  </si>
  <si>
    <t>Lady Tassort</t>
  </si>
  <si>
    <t>Scampi</t>
  </si>
  <si>
    <t>Battle of Vienna</t>
  </si>
  <si>
    <t>Modown</t>
  </si>
  <si>
    <t>Manchego</t>
  </si>
  <si>
    <t>Slinky</t>
  </si>
  <si>
    <t>Tidal Force</t>
  </si>
  <si>
    <t>Quizlet</t>
  </si>
  <si>
    <t>Marchesi</t>
  </si>
  <si>
    <t>Schwarz</t>
  </si>
  <si>
    <t>Bellakai</t>
  </si>
  <si>
    <t>Who ever Thought</t>
  </si>
  <si>
    <t>Persian Spirit</t>
  </si>
  <si>
    <t>Blue Illusion</t>
  </si>
  <si>
    <t>Quin Blue/ Bodyguard</t>
  </si>
  <si>
    <t>Admiral's Daughter</t>
  </si>
  <si>
    <t>Indian Jewel</t>
  </si>
  <si>
    <t>Madnus Lee</t>
  </si>
  <si>
    <t>Scarlett Thunder</t>
  </si>
  <si>
    <t>Miss Marceau</t>
  </si>
  <si>
    <t>Quinella/Almairac/Warwonger</t>
  </si>
  <si>
    <t>Fierce Kitty</t>
  </si>
  <si>
    <t>She'll Go Boom</t>
  </si>
  <si>
    <t>Counteroffensive</t>
  </si>
  <si>
    <t>Lambay</t>
  </si>
  <si>
    <t>Jenni So Pretty</t>
  </si>
  <si>
    <t>All Hands</t>
  </si>
  <si>
    <t>Just in Time</t>
  </si>
  <si>
    <t>Desert Anthem</t>
  </si>
  <si>
    <t>Motorace</t>
  </si>
  <si>
    <t>Fayetta</t>
  </si>
  <si>
    <t>Big Jimma</t>
  </si>
  <si>
    <t>Feimazuo</t>
  </si>
  <si>
    <t>Country Dancer</t>
  </si>
  <si>
    <t>She'll be Right</t>
  </si>
  <si>
    <t>Run Harry Run</t>
  </si>
  <si>
    <t>Artie's Hula</t>
  </si>
  <si>
    <t>Maggie Rose</t>
  </si>
  <si>
    <t>Coleman</t>
  </si>
  <si>
    <t>Smart Action</t>
  </si>
  <si>
    <t>Ravalli</t>
  </si>
  <si>
    <t>No Savings</t>
  </si>
  <si>
    <t>Electric Evie</t>
  </si>
  <si>
    <t>Shuri</t>
  </si>
  <si>
    <t>Up to Mischief</t>
  </si>
  <si>
    <t>Heavenbent</t>
  </si>
  <si>
    <t>Another Success</t>
  </si>
  <si>
    <t>Soar Beyond</t>
  </si>
  <si>
    <t>Wynns Well</t>
  </si>
  <si>
    <t>Yiasou</t>
  </si>
  <si>
    <t>Dempsey Girl</t>
  </si>
  <si>
    <t>Cherbourg</t>
  </si>
  <si>
    <t>Vanquished</t>
  </si>
  <si>
    <t>Betta Being Single</t>
  </si>
  <si>
    <t>Brokerage</t>
  </si>
  <si>
    <t>Quinella Brokerage/Narc</t>
  </si>
  <si>
    <t>Gosford Tri 3/5/13</t>
  </si>
  <si>
    <t>Heart of Glass</t>
  </si>
  <si>
    <t>Ballarat Tri 3/4/5</t>
  </si>
  <si>
    <t>Our Emmbar</t>
  </si>
  <si>
    <t>I'm Done</t>
  </si>
  <si>
    <t>Tosinsky</t>
  </si>
  <si>
    <t>Rue De Royale</t>
  </si>
  <si>
    <t>Dissalto</t>
  </si>
  <si>
    <t>Chockablock</t>
  </si>
  <si>
    <t>New York Diva</t>
  </si>
  <si>
    <t>Anhalt</t>
  </si>
  <si>
    <t>Man from Brussels</t>
  </si>
  <si>
    <t>Carat Time</t>
  </si>
  <si>
    <t>Mawsons Expedition</t>
  </si>
  <si>
    <t>Final Quarter</t>
  </si>
  <si>
    <t>Tulle</t>
  </si>
  <si>
    <t>Adolphus</t>
  </si>
  <si>
    <t>Whistle Down</t>
  </si>
  <si>
    <t>Hay Joe</t>
  </si>
  <si>
    <t>Hold the Phone</t>
  </si>
  <si>
    <t>Up the Country</t>
  </si>
  <si>
    <t>Holdontoyasuper</t>
  </si>
  <si>
    <t>Oak Hill</t>
  </si>
  <si>
    <t>Rich Street</t>
  </si>
  <si>
    <t>Saint Rose</t>
  </si>
  <si>
    <t>Mortlake</t>
  </si>
  <si>
    <t>Sharubi</t>
  </si>
  <si>
    <t>Egyptologist</t>
  </si>
  <si>
    <t>Indaza</t>
  </si>
  <si>
    <t>La Casona</t>
  </si>
  <si>
    <t>Amoursirra</t>
  </si>
  <si>
    <t>Majestic Ruler</t>
  </si>
  <si>
    <t>Tobeornottobe</t>
  </si>
  <si>
    <t>Blue Stratum</t>
  </si>
  <si>
    <t>Monolink</t>
  </si>
  <si>
    <t>United Kingdom</t>
  </si>
  <si>
    <t>Lunaire</t>
  </si>
  <si>
    <t>Primal Spirit</t>
  </si>
  <si>
    <t>Evenflow</t>
  </si>
  <si>
    <t>Railway Man</t>
  </si>
  <si>
    <t>Ocean Kingdom</t>
  </si>
  <si>
    <t>Impunity</t>
  </si>
  <si>
    <t>Tycoonette</t>
  </si>
  <si>
    <t>Ville De Lumiere</t>
  </si>
  <si>
    <t>Rewards and More</t>
  </si>
  <si>
    <t>Excelindeed</t>
  </si>
  <si>
    <t>Gaylord</t>
  </si>
  <si>
    <t>Chico Casino</t>
  </si>
  <si>
    <t>Cheerstothat</t>
  </si>
  <si>
    <t>Prost</t>
  </si>
  <si>
    <t>Pick up the Tab</t>
  </si>
  <si>
    <t xml:space="preserve">Charming Deel </t>
  </si>
  <si>
    <t>Redbreast</t>
  </si>
  <si>
    <t>Castle on High</t>
  </si>
  <si>
    <t>Flyer</t>
  </si>
  <si>
    <t>Bollon</t>
  </si>
  <si>
    <t>Make it Sweet</t>
  </si>
  <si>
    <t xml:space="preserve">3rd </t>
  </si>
  <si>
    <t>Miss Cardannic</t>
  </si>
  <si>
    <t>Embassy</t>
  </si>
  <si>
    <t>Kingdom Undersiege</t>
  </si>
  <si>
    <t>Capital Dancer</t>
  </si>
  <si>
    <t>Turbinado</t>
  </si>
  <si>
    <t xml:space="preserve">Adjanni </t>
  </si>
  <si>
    <t>Draco's Fire</t>
  </si>
  <si>
    <t>Silver Cliff</t>
  </si>
  <si>
    <t>Rose Code</t>
  </si>
  <si>
    <t>In Print</t>
  </si>
  <si>
    <t>Kira</t>
  </si>
  <si>
    <t>Bonnie Amore</t>
  </si>
  <si>
    <t>Diddle Dumpling</t>
  </si>
  <si>
    <t>Eclipsion</t>
  </si>
  <si>
    <t>Runaway Soul</t>
  </si>
  <si>
    <t>K'gari</t>
  </si>
  <si>
    <t>Andiamo Rosso</t>
  </si>
  <si>
    <t>I am Victorious</t>
  </si>
  <si>
    <t>Capricorn Star</t>
  </si>
  <si>
    <t>Coastal Abbey</t>
  </si>
  <si>
    <t>Zousinger</t>
  </si>
  <si>
    <t>Rah Rah Rasputin</t>
  </si>
  <si>
    <t>Joiselle</t>
  </si>
  <si>
    <t>Dhanush</t>
  </si>
  <si>
    <t>Tidal Surge</t>
  </si>
  <si>
    <t>This one Time</t>
  </si>
  <si>
    <t>Sutton Vella</t>
  </si>
  <si>
    <t>Hold the Gold</t>
  </si>
  <si>
    <t>Hidden Treasure</t>
  </si>
  <si>
    <t>Quinella Sunday Fun Day/Judge Jenni</t>
  </si>
  <si>
    <t xml:space="preserve">Sunday Fun Day </t>
  </si>
  <si>
    <t>Gijima Gal</t>
  </si>
  <si>
    <t>Nibidano</t>
  </si>
  <si>
    <t>Voracious</t>
  </si>
  <si>
    <t>Bold Bastille</t>
  </si>
  <si>
    <t>Always Enuff</t>
  </si>
  <si>
    <t>Search Warrant</t>
  </si>
  <si>
    <t>Princess On Palm</t>
  </si>
  <si>
    <t>Active Duty</t>
  </si>
  <si>
    <t>Nakoa</t>
  </si>
  <si>
    <t>Never let me Go</t>
  </si>
  <si>
    <t>Fair Game</t>
  </si>
  <si>
    <t>Jackie's Maid</t>
  </si>
  <si>
    <t>Chosen Legend</t>
  </si>
  <si>
    <t>Blue Allure</t>
  </si>
  <si>
    <t xml:space="preserve">Blue Allure </t>
  </si>
  <si>
    <t>Hallett</t>
  </si>
  <si>
    <t>Little Jeanie</t>
  </si>
  <si>
    <t>Cassiel</t>
  </si>
  <si>
    <t>Rubikton</t>
  </si>
  <si>
    <t>Gypsy Julie</t>
  </si>
  <si>
    <t>Spalmer</t>
  </si>
  <si>
    <t>Engeline</t>
  </si>
  <si>
    <t>Feroce</t>
  </si>
  <si>
    <t>Zourain</t>
  </si>
  <si>
    <t>Mrs Supergrass</t>
  </si>
  <si>
    <t>Skipjack</t>
  </si>
  <si>
    <t>Kalkee</t>
  </si>
  <si>
    <t>Light Wish</t>
  </si>
  <si>
    <t>Kranich</t>
  </si>
  <si>
    <t>Eternity Star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</si>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</sst>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0.0"/>
    <numFmt numFmtId="166" formatCode="0.0000000"/>
    <numFmt numFmtId="167" formatCode="[$-F800]dddd\,\ mmmm\ dd\,\ yyyy"/>
    <numFmt numFmtId="168" formatCode="&quot;$&quot;#,##0.00"/>
    <numFmt numFmtId="169" formatCode="0.0000"/>
    <numFmt numFmtId="170" formatCode="[$-C09]dd\-mmm\-yy;@"/>
  </numFmts>
  <fonts count="2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8" fillId="0" borderId="0"/>
    <xf numFmtId="164" fontId="17" fillId="0" borderId="0" applyFont="0" applyFill="0" applyBorder="0" applyAlignment="0" applyProtection="0"/>
  </cellStyleXfs>
  <cellXfs count="244">
    <xf numFmtId="0" fontId="0" fillId="0" borderId="0" xfId="0"/>
    <xf numFmtId="0" fontId="13" fillId="2" borderId="1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13" fillId="2" borderId="6" xfId="1" applyFont="1" applyFill="1" applyBorder="1" applyAlignment="1">
      <alignment horizontal="center" vertical="center"/>
    </xf>
    <xf numFmtId="0" fontId="12" fillId="0" borderId="6" xfId="1" applyBorder="1" applyAlignment="1">
      <alignment horizontal="center" vertical="center"/>
    </xf>
    <xf numFmtId="0" fontId="12" fillId="0" borderId="0" xfId="1" applyAlignment="1">
      <alignment horizontal="center"/>
    </xf>
    <xf numFmtId="0" fontId="12" fillId="0" borderId="0" xfId="1"/>
    <xf numFmtId="0" fontId="14" fillId="4" borderId="10" xfId="1" applyFont="1" applyFill="1" applyBorder="1" applyAlignment="1">
      <alignment horizontal="left"/>
    </xf>
    <xf numFmtId="0" fontId="14" fillId="5" borderId="11" xfId="1" applyFont="1" applyFill="1" applyBorder="1" applyAlignment="1">
      <alignment horizontal="center"/>
    </xf>
    <xf numFmtId="0" fontId="14" fillId="4" borderId="11" xfId="1" applyFont="1" applyFill="1" applyBorder="1" applyAlignment="1">
      <alignment horizontal="center"/>
    </xf>
    <xf numFmtId="0" fontId="14" fillId="5" borderId="4" xfId="1" applyFont="1" applyFill="1" applyBorder="1" applyAlignment="1">
      <alignment horizontal="center" vertical="center"/>
    </xf>
    <xf numFmtId="0" fontId="14" fillId="4" borderId="12" xfId="1" applyFont="1" applyFill="1" applyBorder="1" applyAlignment="1">
      <alignment horizontal="center" vertical="center"/>
    </xf>
    <xf numFmtId="0" fontId="12" fillId="6" borderId="13" xfId="1" applyFill="1" applyBorder="1" applyAlignment="1">
      <alignment horizontal="center"/>
    </xf>
    <xf numFmtId="165" fontId="12" fillId="0" borderId="0" xfId="1" applyNumberFormat="1" applyAlignment="1">
      <alignment horizontal="center"/>
    </xf>
    <xf numFmtId="165" fontId="12" fillId="0" borderId="6" xfId="1" applyNumberFormat="1" applyBorder="1" applyAlignment="1">
      <alignment horizontal="center"/>
    </xf>
    <xf numFmtId="165" fontId="12" fillId="0" borderId="6" xfId="1" applyNumberFormat="1" applyBorder="1" applyAlignment="1">
      <alignment horizontal="center" vertical="center"/>
    </xf>
    <xf numFmtId="0" fontId="12" fillId="0" borderId="6" xfId="1" applyBorder="1" applyAlignment="1">
      <alignment horizontal="center"/>
    </xf>
    <xf numFmtId="0" fontId="14" fillId="4" borderId="14" xfId="1" applyFont="1" applyFill="1" applyBorder="1" applyAlignment="1">
      <alignment horizontal="left"/>
    </xf>
    <xf numFmtId="0" fontId="14" fillId="5" borderId="15" xfId="1" applyFont="1" applyFill="1" applyBorder="1" applyAlignment="1">
      <alignment horizontal="center"/>
    </xf>
    <xf numFmtId="0" fontId="14" fillId="4" borderId="15" xfId="1" applyFont="1" applyFill="1" applyBorder="1" applyAlignment="1">
      <alignment horizontal="center"/>
    </xf>
    <xf numFmtId="0" fontId="14" fillId="5" borderId="16" xfId="1" applyFont="1" applyFill="1" applyBorder="1" applyAlignment="1">
      <alignment horizontal="center" vertical="center"/>
    </xf>
    <xf numFmtId="0" fontId="14" fillId="4" borderId="17" xfId="1" applyFont="1" applyFill="1" applyBorder="1" applyAlignment="1">
      <alignment horizontal="center" vertical="center"/>
    </xf>
    <xf numFmtId="0" fontId="12" fillId="6" borderId="18" xfId="1" applyFill="1" applyBorder="1" applyAlignment="1">
      <alignment horizontal="center"/>
    </xf>
    <xf numFmtId="0" fontId="12" fillId="0" borderId="15" xfId="1" applyBorder="1" applyAlignment="1">
      <alignment horizontal="center"/>
    </xf>
    <xf numFmtId="0" fontId="14" fillId="5" borderId="11" xfId="1" applyFont="1" applyFill="1" applyBorder="1" applyAlignment="1">
      <alignment horizontal="center" vertical="center"/>
    </xf>
    <xf numFmtId="0" fontId="14" fillId="4" borderId="19" xfId="1" applyFont="1" applyFill="1" applyBorder="1" applyAlignment="1">
      <alignment horizontal="center" vertical="center"/>
    </xf>
    <xf numFmtId="0" fontId="12" fillId="6" borderId="20" xfId="1" applyFill="1" applyBorder="1" applyAlignment="1">
      <alignment horizontal="center"/>
    </xf>
    <xf numFmtId="0" fontId="14" fillId="5" borderId="15" xfId="1" applyFont="1" applyFill="1" applyBorder="1" applyAlignment="1">
      <alignment horizontal="center" vertical="center"/>
    </xf>
    <xf numFmtId="0" fontId="14" fillId="4" borderId="6" xfId="1" applyFont="1" applyFill="1" applyBorder="1" applyAlignment="1">
      <alignment horizontal="center" vertical="center"/>
    </xf>
    <xf numFmtId="0" fontId="12" fillId="6" borderId="21" xfId="1" applyFill="1" applyBorder="1" applyAlignment="1">
      <alignment horizontal="center"/>
    </xf>
    <xf numFmtId="0" fontId="12" fillId="0" borderId="4" xfId="1" applyBorder="1" applyAlignment="1">
      <alignment horizontal="right"/>
    </xf>
    <xf numFmtId="0" fontId="12" fillId="0" borderId="4" xfId="1" applyBorder="1"/>
    <xf numFmtId="0" fontId="12" fillId="0" borderId="4" xfId="1" applyBorder="1" applyAlignment="1">
      <alignment horizontal="center" vertical="center"/>
    </xf>
    <xf numFmtId="0" fontId="12" fillId="0" borderId="4" xfId="1" applyBorder="1" applyAlignment="1">
      <alignment horizontal="center"/>
    </xf>
    <xf numFmtId="9" fontId="0" fillId="0" borderId="4" xfId="2" applyFont="1" applyBorder="1"/>
    <xf numFmtId="0" fontId="15" fillId="4" borderId="10" xfId="1" applyFont="1" applyFill="1" applyBorder="1" applyAlignment="1">
      <alignment horizontal="left"/>
    </xf>
    <xf numFmtId="0" fontId="12" fillId="6" borderId="6" xfId="1" applyFill="1" applyBorder="1" applyAlignment="1">
      <alignment horizontal="center" vertical="center"/>
    </xf>
    <xf numFmtId="0" fontId="12" fillId="6" borderId="0" xfId="1" applyFill="1" applyAlignment="1">
      <alignment horizontal="center"/>
    </xf>
    <xf numFmtId="0" fontId="12" fillId="6" borderId="22" xfId="1" applyFill="1" applyBorder="1" applyAlignment="1">
      <alignment horizontal="center"/>
    </xf>
    <xf numFmtId="165" fontId="12" fillId="6" borderId="6" xfId="1" applyNumberFormat="1" applyFill="1" applyBorder="1" applyAlignment="1">
      <alignment horizontal="center" vertical="center"/>
    </xf>
    <xf numFmtId="165" fontId="12" fillId="0" borderId="0" xfId="1" applyNumberFormat="1"/>
    <xf numFmtId="0" fontId="12" fillId="5" borderId="4" xfId="1" applyFill="1" applyBorder="1"/>
    <xf numFmtId="0" fontId="14" fillId="5" borderId="12" xfId="1" applyFont="1" applyFill="1" applyBorder="1" applyAlignment="1">
      <alignment horizontal="center" vertical="center"/>
    </xf>
    <xf numFmtId="0" fontId="14" fillId="4" borderId="4" xfId="1" applyFont="1" applyFill="1" applyBorder="1" applyAlignment="1">
      <alignment horizontal="center" vertical="center"/>
    </xf>
    <xf numFmtId="0" fontId="12" fillId="0" borderId="16" xfId="1" applyBorder="1" applyAlignment="1">
      <alignment horizontal="right" vertical="center"/>
    </xf>
    <xf numFmtId="0" fontId="12" fillId="0" borderId="23" xfId="1" applyBorder="1" applyAlignment="1">
      <alignment horizontal="right" vertical="center"/>
    </xf>
    <xf numFmtId="0" fontId="12" fillId="0" borderId="24" xfId="1" applyBorder="1" applyAlignment="1">
      <alignment horizontal="right" vertical="center"/>
    </xf>
    <xf numFmtId="0" fontId="12" fillId="0" borderId="24" xfId="1" applyBorder="1" applyAlignment="1">
      <alignment horizontal="center"/>
    </xf>
    <xf numFmtId="0" fontId="12" fillId="0" borderId="11" xfId="1" applyBorder="1" applyAlignment="1">
      <alignment horizontal="right" vertical="center"/>
    </xf>
    <xf numFmtId="9" fontId="0" fillId="0" borderId="25" xfId="2" applyFont="1" applyBorder="1" applyAlignment="1">
      <alignment horizontal="right" vertical="center"/>
    </xf>
    <xf numFmtId="0" fontId="14" fillId="5" borderId="19" xfId="1" applyFont="1" applyFill="1" applyBorder="1" applyAlignment="1">
      <alignment horizontal="center" vertical="center"/>
    </xf>
    <xf numFmtId="0" fontId="14" fillId="5" borderId="4" xfId="1" applyFont="1" applyFill="1" applyBorder="1" applyAlignment="1">
      <alignment horizontal="center"/>
    </xf>
    <xf numFmtId="0" fontId="14" fillId="4" borderId="4" xfId="1" applyFont="1" applyFill="1" applyBorder="1" applyAlignment="1">
      <alignment horizontal="center"/>
    </xf>
    <xf numFmtId="0" fontId="12" fillId="5" borderId="0" xfId="1" applyFill="1"/>
    <xf numFmtId="0" fontId="12" fillId="4" borderId="4" xfId="1" applyFill="1" applyBorder="1"/>
    <xf numFmtId="2" fontId="12" fillId="0" borderId="4" xfId="1" applyNumberFormat="1" applyBorder="1"/>
    <xf numFmtId="2" fontId="12" fillId="0" borderId="4" xfId="1" applyNumberFormat="1" applyBorder="1" applyAlignment="1">
      <alignment horizontal="center"/>
    </xf>
    <xf numFmtId="165" fontId="12" fillId="6" borderId="0" xfId="1" applyNumberFormat="1" applyFill="1" applyAlignment="1">
      <alignment horizontal="center" vertical="center"/>
    </xf>
    <xf numFmtId="165" fontId="12" fillId="0" borderId="24" xfId="1" applyNumberFormat="1" applyBorder="1" applyAlignment="1">
      <alignment horizontal="center"/>
    </xf>
    <xf numFmtId="2" fontId="12" fillId="0" borderId="0" xfId="1" applyNumberFormat="1" applyAlignment="1">
      <alignment horizontal="center"/>
    </xf>
    <xf numFmtId="2" fontId="12" fillId="6" borderId="6" xfId="1" applyNumberFormat="1" applyFill="1" applyBorder="1" applyAlignment="1">
      <alignment horizontal="center" vertical="center"/>
    </xf>
    <xf numFmtId="2" fontId="12" fillId="0" borderId="0" xfId="1" applyNumberFormat="1"/>
    <xf numFmtId="2" fontId="12" fillId="0" borderId="6" xfId="1" applyNumberFormat="1" applyBorder="1" applyAlignment="1">
      <alignment horizontal="center" vertical="center"/>
    </xf>
    <xf numFmtId="166" fontId="12" fillId="0" borderId="0" xfId="1" applyNumberFormat="1"/>
    <xf numFmtId="0" fontId="14" fillId="4" borderId="11" xfId="1" quotePrefix="1" applyFont="1" applyFill="1" applyBorder="1" applyAlignment="1">
      <alignment horizontal="center"/>
    </xf>
    <xf numFmtId="0" fontId="14" fillId="4" borderId="26" xfId="1" applyFont="1" applyFill="1" applyBorder="1" applyAlignment="1">
      <alignment horizontal="left"/>
    </xf>
    <xf numFmtId="0" fontId="14" fillId="5" borderId="27" xfId="1" applyFont="1" applyFill="1" applyBorder="1" applyAlignment="1">
      <alignment horizontal="center"/>
    </xf>
    <xf numFmtId="0" fontId="14" fillId="5" borderId="28" xfId="1" applyFont="1" applyFill="1" applyBorder="1" applyAlignment="1">
      <alignment horizontal="center" vertical="center"/>
    </xf>
    <xf numFmtId="0" fontId="14" fillId="4" borderId="27" xfId="1" applyFont="1" applyFill="1" applyBorder="1" applyAlignment="1">
      <alignment horizontal="center" vertical="center"/>
    </xf>
    <xf numFmtId="0" fontId="14" fillId="4" borderId="27" xfId="1" applyFont="1" applyFill="1" applyBorder="1" applyAlignment="1">
      <alignment horizontal="center"/>
    </xf>
    <xf numFmtId="2" fontId="14" fillId="4" borderId="11" xfId="1" quotePrefix="1" applyNumberFormat="1" applyFont="1" applyFill="1" applyBorder="1" applyAlignment="1">
      <alignment horizontal="center"/>
    </xf>
    <xf numFmtId="16" fontId="14" fillId="4" borderId="11" xfId="1" quotePrefix="1" applyNumberFormat="1" applyFont="1" applyFill="1" applyBorder="1" applyAlignment="1">
      <alignment horizontal="center"/>
    </xf>
    <xf numFmtId="0" fontId="12" fillId="0" borderId="24" xfId="1" applyBorder="1" applyAlignment="1">
      <alignment horizontal="center" vertical="center"/>
    </xf>
    <xf numFmtId="0" fontId="12" fillId="0" borderId="19" xfId="1" applyBorder="1" applyAlignment="1">
      <alignment horizontal="center" vertical="center"/>
    </xf>
    <xf numFmtId="0" fontId="12" fillId="0" borderId="25" xfId="1" applyBorder="1" applyAlignment="1">
      <alignment horizontal="center" vertical="center"/>
    </xf>
    <xf numFmtId="0" fontId="12" fillId="0" borderId="0" xfId="1" applyAlignment="1">
      <alignment horizontal="center" vertical="center"/>
    </xf>
    <xf numFmtId="2" fontId="12" fillId="0" borderId="0" xfId="1" applyNumberFormat="1" applyAlignment="1">
      <alignment vertical="center"/>
    </xf>
    <xf numFmtId="0" fontId="12" fillId="0" borderId="0" xfId="1" applyAlignment="1">
      <alignment vertical="center"/>
    </xf>
    <xf numFmtId="2" fontId="12" fillId="0" borderId="4" xfId="1" applyNumberFormat="1" applyBorder="1" applyAlignment="1">
      <alignment vertical="center"/>
    </xf>
    <xf numFmtId="14" fontId="14" fillId="5" borderId="4" xfId="1" applyNumberFormat="1" applyFont="1" applyFill="1" applyBorder="1" applyAlignment="1">
      <alignment horizontal="center"/>
    </xf>
    <xf numFmtId="0" fontId="14" fillId="4" borderId="11" xfId="1" applyFont="1" applyFill="1" applyBorder="1" applyAlignment="1">
      <alignment horizontal="center" vertical="center"/>
    </xf>
    <xf numFmtId="0" fontId="13" fillId="2" borderId="31" xfId="1" applyFont="1" applyFill="1" applyBorder="1" applyAlignment="1">
      <alignment horizontal="center" vertical="center"/>
    </xf>
    <xf numFmtId="0" fontId="13" fillId="2" borderId="32" xfId="1" applyFont="1" applyFill="1" applyBorder="1" applyAlignment="1">
      <alignment horizontal="center" vertical="center"/>
    </xf>
    <xf numFmtId="0" fontId="13" fillId="2" borderId="33" xfId="1" applyFont="1" applyFill="1" applyBorder="1" applyAlignment="1">
      <alignment horizontal="center" vertical="center"/>
    </xf>
    <xf numFmtId="167" fontId="14" fillId="5" borderId="11" xfId="1" applyNumberFormat="1" applyFont="1" applyFill="1" applyBorder="1" applyAlignment="1">
      <alignment horizontal="center"/>
    </xf>
    <xf numFmtId="0" fontId="14" fillId="4" borderId="25" xfId="1" applyFont="1" applyFill="1" applyBorder="1" applyAlignment="1">
      <alignment horizontal="center"/>
    </xf>
    <xf numFmtId="0" fontId="14" fillId="4" borderId="24" xfId="1" applyFont="1" applyFill="1" applyBorder="1" applyAlignment="1">
      <alignment horizontal="center"/>
    </xf>
    <xf numFmtId="0" fontId="14" fillId="4" borderId="30" xfId="1" applyFont="1" applyFill="1" applyBorder="1" applyAlignment="1">
      <alignment horizontal="center"/>
    </xf>
    <xf numFmtId="0" fontId="13" fillId="2" borderId="32" xfId="4" applyFont="1" applyFill="1" applyBorder="1" applyAlignment="1">
      <alignment horizontal="center" vertical="center"/>
    </xf>
    <xf numFmtId="0" fontId="13" fillId="2" borderId="33" xfId="4" applyFont="1" applyFill="1" applyBorder="1" applyAlignment="1">
      <alignment horizontal="center" vertical="center"/>
    </xf>
    <xf numFmtId="0" fontId="13" fillId="2" borderId="0" xfId="4" applyFont="1" applyFill="1" applyAlignment="1">
      <alignment horizontal="center" vertical="center"/>
    </xf>
    <xf numFmtId="0" fontId="11" fillId="0" borderId="0" xfId="4"/>
    <xf numFmtId="0" fontId="14" fillId="4" borderId="25" xfId="4" applyFont="1" applyFill="1" applyBorder="1" applyAlignment="1">
      <alignment horizontal="left"/>
    </xf>
    <xf numFmtId="0" fontId="14" fillId="5" borderId="11" xfId="4" applyFont="1" applyFill="1" applyBorder="1" applyAlignment="1">
      <alignment horizontal="center"/>
    </xf>
    <xf numFmtId="0" fontId="14" fillId="4" borderId="11" xfId="4" applyFont="1" applyFill="1" applyBorder="1" applyAlignment="1">
      <alignment horizontal="center"/>
    </xf>
    <xf numFmtId="0" fontId="14" fillId="4" borderId="19" xfId="4" applyFont="1" applyFill="1" applyBorder="1" applyAlignment="1">
      <alignment horizontal="center" vertical="center"/>
    </xf>
    <xf numFmtId="0" fontId="14" fillId="5" borderId="19" xfId="4" applyFont="1" applyFill="1" applyBorder="1" applyAlignment="1">
      <alignment horizontal="center" vertical="center"/>
    </xf>
    <xf numFmtId="0" fontId="14" fillId="4" borderId="11" xfId="4" applyFont="1" applyFill="1" applyBorder="1" applyAlignment="1">
      <alignment horizontal="center" vertical="center"/>
    </xf>
    <xf numFmtId="0" fontId="11" fillId="6" borderId="20" xfId="4" applyFill="1" applyBorder="1" applyAlignment="1">
      <alignment horizontal="center"/>
    </xf>
    <xf numFmtId="165" fontId="11" fillId="0" borderId="6" xfId="4" applyNumberFormat="1" applyBorder="1" applyAlignment="1">
      <alignment horizontal="center"/>
    </xf>
    <xf numFmtId="0" fontId="14" fillId="4" borderId="12" xfId="4" applyFont="1" applyFill="1" applyBorder="1" applyAlignment="1">
      <alignment horizontal="center" vertical="center"/>
    </xf>
    <xf numFmtId="0" fontId="14" fillId="4" borderId="4" xfId="4" applyFont="1" applyFill="1" applyBorder="1" applyAlignment="1">
      <alignment horizontal="center" vertical="center"/>
    </xf>
    <xf numFmtId="0" fontId="11" fillId="6" borderId="13" xfId="4" applyFill="1" applyBorder="1" applyAlignment="1">
      <alignment horizontal="center"/>
    </xf>
    <xf numFmtId="0" fontId="11" fillId="0" borderId="6" xfId="4" applyBorder="1" applyAlignment="1">
      <alignment horizontal="center"/>
    </xf>
    <xf numFmtId="0" fontId="11" fillId="0" borderId="0" xfId="4" applyAlignment="1">
      <alignment horizontal="center"/>
    </xf>
    <xf numFmtId="0" fontId="11" fillId="0" borderId="15" xfId="4" applyBorder="1" applyAlignment="1">
      <alignment horizontal="center"/>
    </xf>
    <xf numFmtId="0" fontId="14" fillId="4" borderId="24" xfId="4" applyFont="1" applyFill="1" applyBorder="1" applyAlignment="1">
      <alignment horizontal="left"/>
    </xf>
    <xf numFmtId="0" fontId="14" fillId="5" borderId="15" xfId="4" applyFont="1" applyFill="1" applyBorder="1" applyAlignment="1">
      <alignment horizontal="center"/>
    </xf>
    <xf numFmtId="0" fontId="14" fillId="4" borderId="15" xfId="4" applyFont="1" applyFill="1" applyBorder="1" applyAlignment="1">
      <alignment horizontal="center"/>
    </xf>
    <xf numFmtId="0" fontId="14" fillId="4" borderId="30" xfId="4" applyFont="1" applyFill="1" applyBorder="1" applyAlignment="1">
      <alignment horizontal="left"/>
    </xf>
    <xf numFmtId="0" fontId="14" fillId="5" borderId="4" xfId="4" applyFont="1" applyFill="1" applyBorder="1" applyAlignment="1">
      <alignment horizontal="center"/>
    </xf>
    <xf numFmtId="0" fontId="14" fillId="4" borderId="4" xfId="4" applyFont="1" applyFill="1" applyBorder="1" applyAlignment="1">
      <alignment horizontal="center"/>
    </xf>
    <xf numFmtId="0" fontId="14" fillId="4" borderId="4" xfId="4" applyFont="1" applyFill="1" applyBorder="1" applyAlignment="1">
      <alignment horizontal="left"/>
    </xf>
    <xf numFmtId="0" fontId="11" fillId="6" borderId="0" xfId="4" applyFill="1" applyAlignment="1">
      <alignment horizontal="center"/>
    </xf>
    <xf numFmtId="0" fontId="11" fillId="6" borderId="22" xfId="4" applyFill="1" applyBorder="1" applyAlignment="1">
      <alignment horizontal="center"/>
    </xf>
    <xf numFmtId="0" fontId="11" fillId="5" borderId="4" xfId="4" applyFill="1" applyBorder="1"/>
    <xf numFmtId="0" fontId="11" fillId="5" borderId="0" xfId="4" applyFill="1"/>
    <xf numFmtId="0" fontId="11" fillId="4" borderId="4" xfId="4" applyFill="1" applyBorder="1"/>
    <xf numFmtId="0" fontId="10" fillId="0" borderId="0" xfId="1" applyFont="1" applyAlignment="1">
      <alignment horizontal="center"/>
    </xf>
    <xf numFmtId="0" fontId="10" fillId="0" borderId="0" xfId="1" applyFont="1"/>
    <xf numFmtId="0" fontId="10" fillId="0" borderId="4" xfId="1" applyFont="1" applyBorder="1" applyAlignment="1">
      <alignment horizontal="right"/>
    </xf>
    <xf numFmtId="0" fontId="10" fillId="0" borderId="4" xfId="1" applyFont="1" applyBorder="1" applyAlignment="1">
      <alignment horizontal="center"/>
    </xf>
    <xf numFmtId="0" fontId="10" fillId="0" borderId="12" xfId="1" applyFont="1" applyBorder="1" applyAlignment="1">
      <alignment horizontal="center" vertical="center"/>
    </xf>
    <xf numFmtId="0" fontId="10" fillId="0" borderId="29" xfId="1" applyFont="1" applyBorder="1" applyAlignment="1">
      <alignment horizontal="center" vertical="center"/>
    </xf>
    <xf numFmtId="0" fontId="10" fillId="0" borderId="3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9" fontId="10" fillId="0" borderId="24" xfId="3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9" fontId="10" fillId="0" borderId="11" xfId="3" applyFont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10" fillId="6" borderId="13" xfId="1" applyFont="1" applyFill="1" applyBorder="1" applyAlignment="1">
      <alignment horizontal="center"/>
    </xf>
    <xf numFmtId="9" fontId="10" fillId="0" borderId="4" xfId="3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15" xfId="1" applyFont="1" applyBorder="1" applyAlignment="1">
      <alignment horizontal="right" vertical="center"/>
    </xf>
    <xf numFmtId="0" fontId="10" fillId="0" borderId="4" xfId="1" applyFont="1" applyBorder="1"/>
    <xf numFmtId="0" fontId="9" fillId="6" borderId="13" xfId="4" applyFont="1" applyFill="1" applyBorder="1" applyAlignment="1">
      <alignment horizontal="center"/>
    </xf>
    <xf numFmtId="0" fontId="14" fillId="5" borderId="4" xfId="4" applyFont="1" applyFill="1" applyBorder="1" applyAlignment="1">
      <alignment horizontal="center" vertical="center"/>
    </xf>
    <xf numFmtId="2" fontId="14" fillId="4" borderId="12" xfId="4" applyNumberFormat="1" applyFont="1" applyFill="1" applyBorder="1" applyAlignment="1">
      <alignment horizontal="center" vertical="center"/>
    </xf>
    <xf numFmtId="2" fontId="11" fillId="0" borderId="0" xfId="4" applyNumberFormat="1" applyAlignment="1">
      <alignment horizontal="center"/>
    </xf>
    <xf numFmtId="0" fontId="8" fillId="0" borderId="0" xfId="6"/>
    <xf numFmtId="0" fontId="8" fillId="0" borderId="0" xfId="6" applyAlignment="1">
      <alignment wrapText="1"/>
    </xf>
    <xf numFmtId="22" fontId="8" fillId="0" borderId="0" xfId="6" applyNumberFormat="1"/>
    <xf numFmtId="0" fontId="7" fillId="0" borderId="0" xfId="4" applyFont="1"/>
    <xf numFmtId="0" fontId="0" fillId="0" borderId="0" xfId="0" applyAlignment="1">
      <alignment horizontal="center" vertical="center"/>
    </xf>
    <xf numFmtId="0" fontId="18" fillId="11" borderId="25" xfId="0" applyFont="1" applyFill="1" applyBorder="1" applyAlignment="1">
      <alignment horizontal="left"/>
    </xf>
    <xf numFmtId="169" fontId="0" fillId="0" borderId="0" xfId="0" applyNumberFormat="1" applyAlignment="1">
      <alignment horizontal="center" vertical="center"/>
    </xf>
    <xf numFmtId="169" fontId="0" fillId="0" borderId="0" xfId="0" applyNumberFormat="1"/>
    <xf numFmtId="170" fontId="11" fillId="0" borderId="0" xfId="4" applyNumberFormat="1"/>
    <xf numFmtId="0" fontId="13" fillId="2" borderId="51" xfId="4" applyFont="1" applyFill="1" applyBorder="1" applyAlignment="1">
      <alignment horizontal="center" vertical="center"/>
    </xf>
    <xf numFmtId="0" fontId="14" fillId="5" borderId="25" xfId="4" applyFont="1" applyFill="1" applyBorder="1" applyAlignment="1">
      <alignment horizontal="center"/>
    </xf>
    <xf numFmtId="0" fontId="14" fillId="4" borderId="52" xfId="4" applyFont="1" applyFill="1" applyBorder="1" applyAlignment="1">
      <alignment horizontal="center" vertical="center"/>
    </xf>
    <xf numFmtId="0" fontId="11" fillId="4" borderId="29" xfId="4" applyFill="1" applyBorder="1"/>
    <xf numFmtId="1" fontId="11" fillId="0" borderId="0" xfId="4" applyNumberForma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1" fillId="0" borderId="0" xfId="4" applyAlignment="1">
      <alignment horizontal="center" vertical="center"/>
    </xf>
    <xf numFmtId="168" fontId="11" fillId="0" borderId="0" xfId="4" applyNumberFormat="1" applyAlignment="1">
      <alignment horizontal="center" vertical="center"/>
    </xf>
    <xf numFmtId="0" fontId="5" fillId="6" borderId="13" xfId="4" applyFont="1" applyFill="1" applyBorder="1" applyAlignment="1">
      <alignment horizontal="center"/>
    </xf>
    <xf numFmtId="0" fontId="11" fillId="4" borderId="15" xfId="4" applyFill="1" applyBorder="1"/>
    <xf numFmtId="0" fontId="11" fillId="4" borderId="0" xfId="4" applyFill="1"/>
    <xf numFmtId="170" fontId="13" fillId="2" borderId="51" xfId="4" applyNumberFormat="1" applyFont="1" applyFill="1" applyBorder="1" applyAlignment="1">
      <alignment horizontal="center" vertical="center"/>
    </xf>
    <xf numFmtId="170" fontId="14" fillId="5" borderId="30" xfId="4" applyNumberFormat="1" applyFont="1" applyFill="1" applyBorder="1" applyAlignment="1">
      <alignment horizontal="center"/>
    </xf>
    <xf numFmtId="170" fontId="18" fillId="10" borderId="30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19" fillId="0" borderId="0" xfId="0" applyFont="1"/>
    <xf numFmtId="0" fontId="19" fillId="0" borderId="0" xfId="4" applyFont="1"/>
    <xf numFmtId="1" fontId="20" fillId="0" borderId="37" xfId="4" applyNumberFormat="1" applyFont="1" applyBorder="1" applyAlignment="1">
      <alignment horizontal="center" vertical="center"/>
    </xf>
    <xf numFmtId="168" fontId="20" fillId="8" borderId="4" xfId="7" applyNumberFormat="1" applyFont="1" applyFill="1" applyBorder="1" applyAlignment="1">
      <alignment horizontal="center" vertical="center"/>
    </xf>
    <xf numFmtId="168" fontId="20" fillId="8" borderId="37" xfId="7" applyNumberFormat="1" applyFont="1" applyFill="1" applyBorder="1" applyAlignment="1">
      <alignment horizontal="center" vertical="center"/>
    </xf>
    <xf numFmtId="0" fontId="20" fillId="7" borderId="43" xfId="4" applyFont="1" applyFill="1" applyBorder="1" applyAlignment="1">
      <alignment horizontal="center" vertical="center"/>
    </xf>
    <xf numFmtId="1" fontId="20" fillId="0" borderId="4" xfId="4" applyNumberFormat="1" applyFont="1" applyBorder="1" applyAlignment="1">
      <alignment horizontal="center" vertical="center"/>
    </xf>
    <xf numFmtId="168" fontId="20" fillId="0" borderId="4" xfId="4" applyNumberFormat="1" applyFont="1" applyBorder="1" applyAlignment="1">
      <alignment horizontal="center"/>
    </xf>
    <xf numFmtId="168" fontId="20" fillId="0" borderId="37" xfId="4" applyNumberFormat="1" applyFont="1" applyBorder="1" applyAlignment="1">
      <alignment horizontal="center"/>
    </xf>
    <xf numFmtId="9" fontId="20" fillId="0" borderId="39" xfId="5" applyFont="1" applyBorder="1" applyAlignment="1">
      <alignment horizontal="center" vertical="center"/>
    </xf>
    <xf numFmtId="168" fontId="20" fillId="0" borderId="27" xfId="4" applyNumberFormat="1" applyFont="1" applyBorder="1" applyAlignment="1">
      <alignment horizontal="center"/>
    </xf>
    <xf numFmtId="168" fontId="20" fillId="0" borderId="39" xfId="4" applyNumberFormat="1" applyFont="1" applyBorder="1" applyAlignment="1">
      <alignment horizontal="center"/>
    </xf>
    <xf numFmtId="0" fontId="20" fillId="7" borderId="44" xfId="4" applyFont="1" applyFill="1" applyBorder="1" applyAlignment="1">
      <alignment horizontal="center" vertical="center"/>
    </xf>
    <xf numFmtId="9" fontId="20" fillId="0" borderId="27" xfId="3" applyFont="1" applyBorder="1" applyAlignment="1">
      <alignment horizontal="center" vertical="center"/>
    </xf>
    <xf numFmtId="0" fontId="20" fillId="8" borderId="43" xfId="4" applyFont="1" applyFill="1" applyBorder="1" applyAlignment="1">
      <alignment horizontal="center" vertical="center"/>
    </xf>
    <xf numFmtId="0" fontId="20" fillId="8" borderId="4" xfId="4" applyFont="1" applyFill="1" applyBorder="1" applyAlignment="1">
      <alignment horizontal="center" vertical="center"/>
    </xf>
    <xf numFmtId="0" fontId="20" fillId="8" borderId="37" xfId="4" applyFont="1" applyFill="1" applyBorder="1" applyAlignment="1">
      <alignment horizontal="center" vertical="center"/>
    </xf>
    <xf numFmtId="0" fontId="20" fillId="0" borderId="4" xfId="4" applyFont="1" applyBorder="1" applyAlignment="1">
      <alignment horizontal="center" vertical="center"/>
    </xf>
    <xf numFmtId="9" fontId="20" fillId="0" borderId="4" xfId="3" applyFont="1" applyBorder="1" applyAlignment="1">
      <alignment horizontal="center" vertical="center"/>
    </xf>
    <xf numFmtId="2" fontId="20" fillId="0" borderId="37" xfId="4" applyNumberFormat="1" applyFont="1" applyBorder="1" applyAlignment="1">
      <alignment horizontal="center" vertical="center"/>
    </xf>
    <xf numFmtId="9" fontId="20" fillId="0" borderId="4" xfId="3" applyFont="1" applyFill="1" applyBorder="1" applyAlignment="1">
      <alignment horizontal="center" vertical="center"/>
    </xf>
    <xf numFmtId="0" fontId="20" fillId="7" borderId="43" xfId="4" applyFont="1" applyFill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1" fontId="20" fillId="0" borderId="37" xfId="0" applyNumberFormat="1" applyFont="1" applyBorder="1" applyAlignment="1">
      <alignment horizontal="center" vertical="center"/>
    </xf>
    <xf numFmtId="0" fontId="20" fillId="7" borderId="44" xfId="4" applyFont="1" applyFill="1" applyBorder="1" applyAlignment="1">
      <alignment horizontal="center"/>
    </xf>
    <xf numFmtId="0" fontId="20" fillId="0" borderId="27" xfId="4" applyFont="1" applyBorder="1" applyAlignment="1">
      <alignment horizontal="center" vertical="center"/>
    </xf>
    <xf numFmtId="0" fontId="20" fillId="7" borderId="36" xfId="4" applyFont="1" applyFill="1" applyBorder="1" applyAlignment="1">
      <alignment horizontal="center" vertical="center"/>
    </xf>
    <xf numFmtId="0" fontId="20" fillId="7" borderId="14" xfId="4" applyFont="1" applyFill="1" applyBorder="1" applyAlignment="1">
      <alignment horizontal="center" vertical="center"/>
    </xf>
    <xf numFmtId="0" fontId="20" fillId="7" borderId="38" xfId="4" applyFont="1" applyFill="1" applyBorder="1" applyAlignment="1">
      <alignment horizontal="center" vertical="center"/>
    </xf>
    <xf numFmtId="0" fontId="4" fillId="0" borderId="0" xfId="4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9" fontId="3" fillId="0" borderId="4" xfId="3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22" fillId="8" borderId="4" xfId="4" applyFont="1" applyFill="1" applyBorder="1" applyAlignment="1">
      <alignment horizontal="center" vertical="center"/>
    </xf>
    <xf numFmtId="0" fontId="22" fillId="8" borderId="4" xfId="4" applyFont="1" applyFill="1" applyBorder="1" applyAlignment="1">
      <alignment horizontal="left" vertical="center"/>
    </xf>
    <xf numFmtId="0" fontId="3" fillId="7" borderId="4" xfId="4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8" fillId="10" borderId="11" xfId="0" applyFont="1" applyFill="1" applyBorder="1" applyAlignment="1">
      <alignment horizontal="center"/>
    </xf>
    <xf numFmtId="14" fontId="14" fillId="5" borderId="11" xfId="4" applyNumberFormat="1" applyFont="1" applyFill="1" applyBorder="1" applyAlignment="1">
      <alignment horizontal="center"/>
    </xf>
    <xf numFmtId="165" fontId="11" fillId="0" borderId="0" xfId="4" applyNumberFormat="1" applyAlignment="1">
      <alignment horizontal="center" vertical="center"/>
    </xf>
    <xf numFmtId="0" fontId="14" fillId="5" borderId="11" xfId="4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2" fontId="11" fillId="0" borderId="0" xfId="4" applyNumberForma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4" applyFont="1" applyAlignment="1">
      <alignment horizontal="center" vertical="center"/>
    </xf>
    <xf numFmtId="165" fontId="14" fillId="4" borderId="12" xfId="4" applyNumberFormat="1" applyFont="1" applyFill="1" applyBorder="1" applyAlignment="1">
      <alignment horizontal="center" vertical="center"/>
    </xf>
    <xf numFmtId="165" fontId="14" fillId="5" borderId="4" xfId="4" applyNumberFormat="1" applyFont="1" applyFill="1" applyBorder="1" applyAlignment="1">
      <alignment horizontal="center" vertical="center"/>
    </xf>
    <xf numFmtId="170" fontId="18" fillId="10" borderId="25" xfId="0" applyNumberFormat="1" applyFont="1" applyFill="1" applyBorder="1" applyAlignment="1">
      <alignment horizontal="center"/>
    </xf>
    <xf numFmtId="170" fontId="14" fillId="5" borderId="30" xfId="4" applyNumberFormat="1" applyFont="1" applyFill="1" applyBorder="1" applyAlignment="1" applyProtection="1">
      <alignment horizontal="center"/>
      <protection locked="0"/>
    </xf>
    <xf numFmtId="0" fontId="1" fillId="0" borderId="0" xfId="4" applyFont="1" applyAlignment="1">
      <alignment horizontal="center" vertical="center"/>
    </xf>
    <xf numFmtId="167" fontId="13" fillId="3" borderId="7" xfId="1" applyNumberFormat="1" applyFont="1" applyFill="1" applyBorder="1" applyAlignment="1">
      <alignment horizontal="center" vertical="center"/>
    </xf>
    <xf numFmtId="167" fontId="13" fillId="3" borderId="8" xfId="1" applyNumberFormat="1" applyFont="1" applyFill="1" applyBorder="1" applyAlignment="1">
      <alignment horizontal="center" vertical="center"/>
    </xf>
    <xf numFmtId="167" fontId="13" fillId="3" borderId="9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13" fillId="3" borderId="9" xfId="1" applyFont="1" applyFill="1" applyBorder="1" applyAlignment="1">
      <alignment horizontal="center" vertical="center"/>
    </xf>
    <xf numFmtId="0" fontId="21" fillId="9" borderId="40" xfId="4" applyFont="1" applyFill="1" applyBorder="1" applyAlignment="1">
      <alignment horizontal="center"/>
    </xf>
    <xf numFmtId="0" fontId="21" fillId="9" borderId="41" xfId="4" applyFont="1" applyFill="1" applyBorder="1" applyAlignment="1">
      <alignment horizontal="center"/>
    </xf>
    <xf numFmtId="0" fontId="21" fillId="9" borderId="42" xfId="4" applyFont="1" applyFill="1" applyBorder="1" applyAlignment="1">
      <alignment horizontal="center"/>
    </xf>
    <xf numFmtId="0" fontId="21" fillId="13" borderId="34" xfId="4" applyFont="1" applyFill="1" applyBorder="1" applyAlignment="1">
      <alignment horizontal="center"/>
    </xf>
    <xf numFmtId="0" fontId="21" fillId="13" borderId="35" xfId="4" applyFont="1" applyFill="1" applyBorder="1" applyAlignment="1">
      <alignment horizontal="center"/>
    </xf>
    <xf numFmtId="0" fontId="21" fillId="13" borderId="40" xfId="4" applyFont="1" applyFill="1" applyBorder="1" applyAlignment="1">
      <alignment horizontal="center"/>
    </xf>
    <xf numFmtId="0" fontId="21" fillId="13" borderId="41" xfId="4" applyFont="1" applyFill="1" applyBorder="1" applyAlignment="1">
      <alignment horizontal="center"/>
    </xf>
    <xf numFmtId="0" fontId="21" fillId="13" borderId="42" xfId="4" applyFont="1" applyFill="1" applyBorder="1" applyAlignment="1">
      <alignment horizontal="center"/>
    </xf>
    <xf numFmtId="1" fontId="20" fillId="0" borderId="45" xfId="4" applyNumberFormat="1" applyFont="1" applyBorder="1" applyAlignment="1">
      <alignment horizontal="center" vertical="center"/>
    </xf>
    <xf numFmtId="0" fontId="20" fillId="0" borderId="46" xfId="4" applyFont="1" applyBorder="1" applyAlignment="1">
      <alignment horizontal="center" vertical="center"/>
    </xf>
    <xf numFmtId="0" fontId="20" fillId="0" borderId="47" xfId="4" applyFont="1" applyBorder="1" applyAlignment="1">
      <alignment horizontal="center" vertical="center"/>
    </xf>
    <xf numFmtId="0" fontId="21" fillId="13" borderId="48" xfId="4" applyFont="1" applyFill="1" applyBorder="1" applyAlignment="1">
      <alignment horizontal="center"/>
    </xf>
    <xf numFmtId="0" fontId="21" fillId="13" borderId="49" xfId="4" applyFont="1" applyFill="1" applyBorder="1" applyAlignment="1">
      <alignment horizontal="center"/>
    </xf>
    <xf numFmtId="0" fontId="21" fillId="13" borderId="50" xfId="4" applyFont="1" applyFill="1" applyBorder="1" applyAlignment="1">
      <alignment horizontal="center"/>
    </xf>
    <xf numFmtId="14" fontId="21" fillId="12" borderId="48" xfId="4" applyNumberFormat="1" applyFont="1" applyFill="1" applyBorder="1" applyAlignment="1">
      <alignment horizontal="center" vertical="center"/>
    </xf>
    <xf numFmtId="14" fontId="21" fillId="12" borderId="50" xfId="4" applyNumberFormat="1" applyFont="1" applyFill="1" applyBorder="1" applyAlignment="1">
      <alignment horizontal="center" vertical="center"/>
    </xf>
    <xf numFmtId="14" fontId="21" fillId="12" borderId="49" xfId="4" applyNumberFormat="1" applyFont="1" applyFill="1" applyBorder="1" applyAlignment="1">
      <alignment horizontal="center" vertical="center"/>
    </xf>
  </cellXfs>
  <cellStyles count="8">
    <cellStyle name="Currency" xfId="7" builtinId="4"/>
    <cellStyle name="Normal" xfId="0" builtinId="0"/>
    <cellStyle name="Normal 2" xfId="1" xr:uid="{47581E6F-A682-4145-94C9-8E38B7D9E198}"/>
    <cellStyle name="Normal 2 2" xfId="4" xr:uid="{6C9014B0-1277-EF47-8395-AB0753D6907A}"/>
    <cellStyle name="Normal 3" xfId="6" xr:uid="{238FFF39-1B94-AA43-82C8-F881C6E46687}"/>
    <cellStyle name="Per cent 2" xfId="2" xr:uid="{4F99353F-7430-B740-AA99-5687046DC3BF}"/>
    <cellStyle name="Per cent 2 2" xfId="5" xr:uid="{BD77CCCE-4685-E948-AB96-FF4857317860}"/>
    <cellStyle name="Percent" xfId="3" builtinId="5"/>
  </cellStyles>
  <dxfs count="2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Profit on Investment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490000840927285E-2"/>
          <c:y val="7.892681651970207E-2"/>
          <c:w val="0.93435258540382649"/>
          <c:h val="0.83315401680937284"/>
        </c:manualLayout>
      </c:layout>
      <c:lineChart>
        <c:grouping val="standard"/>
        <c:varyColors val="0"/>
        <c:ser>
          <c:idx val="1"/>
          <c:order val="0"/>
          <c:tx>
            <c:strRef>
              <c:f>'MARK LATHAM'!$I$1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47625">
              <a:solidFill>
                <a:srgbClr val="ED7D31"/>
              </a:solidFill>
            </a:ln>
          </c:spPr>
          <c:marker>
            <c:symbol val="none"/>
          </c:marker>
          <c:val>
            <c:numRef>
              <c:f>'MARK LATHAM'!$I$2:$I$800</c:f>
              <c:numCache>
                <c:formatCode>General</c:formatCode>
                <c:ptCount val="799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-5</c:v>
                </c:pt>
                <c:pt idx="5">
                  <c:v>-6</c:v>
                </c:pt>
                <c:pt idx="6">
                  <c:v>-2.4000000000000004</c:v>
                </c:pt>
                <c:pt idx="7">
                  <c:v>-4.4000000000000004</c:v>
                </c:pt>
                <c:pt idx="8">
                  <c:v>-4.4000000000000004</c:v>
                </c:pt>
                <c:pt idx="9">
                  <c:v>-6.4</c:v>
                </c:pt>
                <c:pt idx="10">
                  <c:v>-6.4</c:v>
                </c:pt>
                <c:pt idx="11">
                  <c:v>-1.4000000000000004</c:v>
                </c:pt>
                <c:pt idx="12">
                  <c:v>-2.4000000000000004</c:v>
                </c:pt>
                <c:pt idx="13">
                  <c:v>-3.4000000000000004</c:v>
                </c:pt>
                <c:pt idx="14">
                  <c:v>-5.4</c:v>
                </c:pt>
                <c:pt idx="15">
                  <c:v>-2.4000000000000004</c:v>
                </c:pt>
                <c:pt idx="16">
                  <c:v>-2.4000000000000004</c:v>
                </c:pt>
                <c:pt idx="17">
                  <c:v>-5.4</c:v>
                </c:pt>
                <c:pt idx="18">
                  <c:v>-5.4</c:v>
                </c:pt>
                <c:pt idx="19">
                  <c:v>-6.4</c:v>
                </c:pt>
                <c:pt idx="20">
                  <c:v>-7.9</c:v>
                </c:pt>
                <c:pt idx="21">
                  <c:v>-8.9</c:v>
                </c:pt>
                <c:pt idx="22">
                  <c:v>-12.9</c:v>
                </c:pt>
                <c:pt idx="23">
                  <c:v>-12.9</c:v>
                </c:pt>
                <c:pt idx="24">
                  <c:v>-14.4</c:v>
                </c:pt>
                <c:pt idx="25">
                  <c:v>-16.399999999999999</c:v>
                </c:pt>
                <c:pt idx="26">
                  <c:v>-17.149999999999999</c:v>
                </c:pt>
                <c:pt idx="27">
                  <c:v>-17.149999999999999</c:v>
                </c:pt>
                <c:pt idx="28">
                  <c:v>-15.149999999999999</c:v>
                </c:pt>
                <c:pt idx="29">
                  <c:v>-13.149999999999999</c:v>
                </c:pt>
                <c:pt idx="30">
                  <c:v>-10.149999999999999</c:v>
                </c:pt>
                <c:pt idx="31">
                  <c:v>-10.149999999999999</c:v>
                </c:pt>
                <c:pt idx="32">
                  <c:v>-12.149999999999999</c:v>
                </c:pt>
                <c:pt idx="33">
                  <c:v>-14.149999999999999</c:v>
                </c:pt>
                <c:pt idx="34">
                  <c:v>-16.149999999999999</c:v>
                </c:pt>
                <c:pt idx="35">
                  <c:v>-17.149999999999999</c:v>
                </c:pt>
                <c:pt idx="36">
                  <c:v>-17.149999999999999</c:v>
                </c:pt>
                <c:pt idx="37">
                  <c:v>-18.649999999999999</c:v>
                </c:pt>
                <c:pt idx="38">
                  <c:v>-20.149999999999999</c:v>
                </c:pt>
                <c:pt idx="39">
                  <c:v>-21.15</c:v>
                </c:pt>
                <c:pt idx="40">
                  <c:v>-19.537499999999998</c:v>
                </c:pt>
                <c:pt idx="41">
                  <c:v>-19.537499999999998</c:v>
                </c:pt>
                <c:pt idx="42">
                  <c:v>-20.537499999999998</c:v>
                </c:pt>
                <c:pt idx="43">
                  <c:v>-22.037499999999998</c:v>
                </c:pt>
                <c:pt idx="44">
                  <c:v>-17.037499999999998</c:v>
                </c:pt>
                <c:pt idx="45">
                  <c:v>-17.037499999999998</c:v>
                </c:pt>
                <c:pt idx="46">
                  <c:v>-12.237499999999997</c:v>
                </c:pt>
                <c:pt idx="47">
                  <c:v>-12.237499999999997</c:v>
                </c:pt>
                <c:pt idx="48">
                  <c:v>-14.237499999999997</c:v>
                </c:pt>
                <c:pt idx="49">
                  <c:v>-14.237499999999997</c:v>
                </c:pt>
                <c:pt idx="50">
                  <c:v>-16.237499999999997</c:v>
                </c:pt>
                <c:pt idx="51">
                  <c:v>-17.237499999999997</c:v>
                </c:pt>
                <c:pt idx="52">
                  <c:v>-18.737499999999997</c:v>
                </c:pt>
                <c:pt idx="53">
                  <c:v>-19.737499999999997</c:v>
                </c:pt>
                <c:pt idx="54">
                  <c:v>-19.737499999999997</c:v>
                </c:pt>
                <c:pt idx="55">
                  <c:v>-21.737499999999997</c:v>
                </c:pt>
                <c:pt idx="56">
                  <c:v>-20.037499999999998</c:v>
                </c:pt>
                <c:pt idx="57">
                  <c:v>-17.657499999999999</c:v>
                </c:pt>
                <c:pt idx="58">
                  <c:v>-18.657499999999999</c:v>
                </c:pt>
                <c:pt idx="59">
                  <c:v>-18.657499999999999</c:v>
                </c:pt>
                <c:pt idx="60">
                  <c:v>-19.657499999999999</c:v>
                </c:pt>
                <c:pt idx="61">
                  <c:v>-20.657499999999999</c:v>
                </c:pt>
                <c:pt idx="62">
                  <c:v>-20.657499999999999</c:v>
                </c:pt>
                <c:pt idx="63">
                  <c:v>-18.542499999999997</c:v>
                </c:pt>
                <c:pt idx="64">
                  <c:v>-20.042499999999997</c:v>
                </c:pt>
                <c:pt idx="65">
                  <c:v>-17.902499999999996</c:v>
                </c:pt>
                <c:pt idx="66">
                  <c:v>-16.837499999999995</c:v>
                </c:pt>
                <c:pt idx="67">
                  <c:v>-16.837499999999995</c:v>
                </c:pt>
                <c:pt idx="68">
                  <c:v>-19.837499999999995</c:v>
                </c:pt>
                <c:pt idx="69">
                  <c:v>-19.837499999999995</c:v>
                </c:pt>
                <c:pt idx="70">
                  <c:v>-15.977499999999996</c:v>
                </c:pt>
                <c:pt idx="71">
                  <c:v>-12.977499999999996</c:v>
                </c:pt>
                <c:pt idx="72">
                  <c:v>-13.977499999999996</c:v>
                </c:pt>
                <c:pt idx="73">
                  <c:v>-17.977499999999996</c:v>
                </c:pt>
                <c:pt idx="74">
                  <c:v>-17.977499999999996</c:v>
                </c:pt>
                <c:pt idx="75">
                  <c:v>-20.977499999999996</c:v>
                </c:pt>
                <c:pt idx="76">
                  <c:v>-23.977499999999996</c:v>
                </c:pt>
                <c:pt idx="77">
                  <c:v>-23.977499999999996</c:v>
                </c:pt>
                <c:pt idx="78">
                  <c:v>-24.977499999999996</c:v>
                </c:pt>
                <c:pt idx="79">
                  <c:v>-25.977499999999996</c:v>
                </c:pt>
                <c:pt idx="80">
                  <c:v>-25.977499999999996</c:v>
                </c:pt>
                <c:pt idx="81">
                  <c:v>-20.277499999999996</c:v>
                </c:pt>
                <c:pt idx="82">
                  <c:v>-22.277499999999996</c:v>
                </c:pt>
                <c:pt idx="83">
                  <c:v>-25.277499999999996</c:v>
                </c:pt>
                <c:pt idx="84">
                  <c:v>-25.277499999999996</c:v>
                </c:pt>
                <c:pt idx="85">
                  <c:v>-23.837499999999995</c:v>
                </c:pt>
                <c:pt idx="86">
                  <c:v>-23.837499999999995</c:v>
                </c:pt>
                <c:pt idx="87">
                  <c:v>-16.637499999999996</c:v>
                </c:pt>
                <c:pt idx="88">
                  <c:v>-19.637499999999996</c:v>
                </c:pt>
                <c:pt idx="89">
                  <c:v>-21.137499999999996</c:v>
                </c:pt>
                <c:pt idx="90">
                  <c:v>-18.437499999999996</c:v>
                </c:pt>
                <c:pt idx="91">
                  <c:v>-18.437499999999996</c:v>
                </c:pt>
                <c:pt idx="92">
                  <c:v>-19.437499999999996</c:v>
                </c:pt>
                <c:pt idx="93">
                  <c:v>-20.437499999999996</c:v>
                </c:pt>
                <c:pt idx="94">
                  <c:v>-21.937499999999996</c:v>
                </c:pt>
                <c:pt idx="95">
                  <c:v>-25.937499999999996</c:v>
                </c:pt>
                <c:pt idx="96">
                  <c:v>-27.937499999999996</c:v>
                </c:pt>
                <c:pt idx="97">
                  <c:v>-27.937499999999996</c:v>
                </c:pt>
                <c:pt idx="98">
                  <c:v>-24.497499999999995</c:v>
                </c:pt>
                <c:pt idx="99">
                  <c:v>-24.347499999999997</c:v>
                </c:pt>
                <c:pt idx="100">
                  <c:v>-25.347499999999997</c:v>
                </c:pt>
                <c:pt idx="101">
                  <c:v>-26.347499999999997</c:v>
                </c:pt>
                <c:pt idx="102">
                  <c:v>-26.347499999999997</c:v>
                </c:pt>
                <c:pt idx="103">
                  <c:v>-27.847499999999997</c:v>
                </c:pt>
                <c:pt idx="104">
                  <c:v>-24.247499999999995</c:v>
                </c:pt>
                <c:pt idx="105">
                  <c:v>-24.247499999999995</c:v>
                </c:pt>
                <c:pt idx="106">
                  <c:v>-25.747499999999995</c:v>
                </c:pt>
                <c:pt idx="107">
                  <c:v>-27.747499999999995</c:v>
                </c:pt>
                <c:pt idx="108">
                  <c:v>-25.067499999999995</c:v>
                </c:pt>
                <c:pt idx="109">
                  <c:v>-26.567499999999995</c:v>
                </c:pt>
                <c:pt idx="110">
                  <c:v>-26.567499999999995</c:v>
                </c:pt>
                <c:pt idx="111">
                  <c:v>-28.567499999999995</c:v>
                </c:pt>
                <c:pt idx="112">
                  <c:v>-25.867499999999996</c:v>
                </c:pt>
                <c:pt idx="113">
                  <c:v>-25.867499999999996</c:v>
                </c:pt>
                <c:pt idx="114">
                  <c:v>-27.867499999999996</c:v>
                </c:pt>
                <c:pt idx="115">
                  <c:v>-31.867499999999996</c:v>
                </c:pt>
                <c:pt idx="116">
                  <c:v>-32.867499999999993</c:v>
                </c:pt>
                <c:pt idx="117">
                  <c:v>-34.867499999999993</c:v>
                </c:pt>
                <c:pt idx="118">
                  <c:v>-34.867499999999993</c:v>
                </c:pt>
                <c:pt idx="119">
                  <c:v>-36.867499999999993</c:v>
                </c:pt>
                <c:pt idx="120">
                  <c:v>-31.067499999999992</c:v>
                </c:pt>
                <c:pt idx="121">
                  <c:v>-32.067499999999995</c:v>
                </c:pt>
                <c:pt idx="122">
                  <c:v>-32.067499999999995</c:v>
                </c:pt>
                <c:pt idx="123">
                  <c:v>-34.067499999999995</c:v>
                </c:pt>
                <c:pt idx="124">
                  <c:v>-35.067499999999995</c:v>
                </c:pt>
                <c:pt idx="125">
                  <c:v>-36.067499999999995</c:v>
                </c:pt>
                <c:pt idx="126">
                  <c:v>-34.777499999999996</c:v>
                </c:pt>
                <c:pt idx="127">
                  <c:v>-34.777499999999996</c:v>
                </c:pt>
                <c:pt idx="128">
                  <c:v>-37.777499999999996</c:v>
                </c:pt>
                <c:pt idx="129">
                  <c:v>-39.277499999999996</c:v>
                </c:pt>
                <c:pt idx="130">
                  <c:v>-40.277499999999996</c:v>
                </c:pt>
                <c:pt idx="131">
                  <c:v>-40.277499999999996</c:v>
                </c:pt>
                <c:pt idx="132">
                  <c:v>-42.277499999999996</c:v>
                </c:pt>
                <c:pt idx="133">
                  <c:v>-41.537499999999994</c:v>
                </c:pt>
                <c:pt idx="134">
                  <c:v>-42.037499999999994</c:v>
                </c:pt>
                <c:pt idx="135">
                  <c:v>-42.037499999999994</c:v>
                </c:pt>
                <c:pt idx="136">
                  <c:v>-39.502499999999998</c:v>
                </c:pt>
                <c:pt idx="137">
                  <c:v>-37.762499999999996</c:v>
                </c:pt>
                <c:pt idx="138">
                  <c:v>-32.242499999999993</c:v>
                </c:pt>
                <c:pt idx="139">
                  <c:v>-32.242499999999993</c:v>
                </c:pt>
                <c:pt idx="140">
                  <c:v>-34.242499999999993</c:v>
                </c:pt>
                <c:pt idx="141">
                  <c:v>-35.242499999999993</c:v>
                </c:pt>
                <c:pt idx="142">
                  <c:v>-34.952499999999993</c:v>
                </c:pt>
                <c:pt idx="143">
                  <c:v>-34.952499999999993</c:v>
                </c:pt>
                <c:pt idx="144">
                  <c:v>-37.952499999999993</c:v>
                </c:pt>
                <c:pt idx="145">
                  <c:v>-37.952499999999993</c:v>
                </c:pt>
                <c:pt idx="146">
                  <c:v>-35.552499999999995</c:v>
                </c:pt>
                <c:pt idx="147">
                  <c:v>-37.052499999999995</c:v>
                </c:pt>
                <c:pt idx="148">
                  <c:v>-38.052499999999995</c:v>
                </c:pt>
                <c:pt idx="149">
                  <c:v>-39.052499999999995</c:v>
                </c:pt>
                <c:pt idx="150">
                  <c:v>-37.902499999999996</c:v>
                </c:pt>
                <c:pt idx="151">
                  <c:v>-38.902499999999996</c:v>
                </c:pt>
                <c:pt idx="152">
                  <c:v>-37.102499999999999</c:v>
                </c:pt>
                <c:pt idx="153">
                  <c:v>-33.302500000000002</c:v>
                </c:pt>
                <c:pt idx="154">
                  <c:v>-33.082500000000003</c:v>
                </c:pt>
                <c:pt idx="155">
                  <c:v>-33.082500000000003</c:v>
                </c:pt>
                <c:pt idx="156">
                  <c:v>-30.382500000000004</c:v>
                </c:pt>
                <c:pt idx="157">
                  <c:v>-31.382500000000004</c:v>
                </c:pt>
                <c:pt idx="158">
                  <c:v>-32.382500000000007</c:v>
                </c:pt>
                <c:pt idx="159">
                  <c:v>-30.482500000000009</c:v>
                </c:pt>
                <c:pt idx="160">
                  <c:v>-30.482500000000009</c:v>
                </c:pt>
                <c:pt idx="161">
                  <c:v>-26.08250000000001</c:v>
                </c:pt>
                <c:pt idx="162">
                  <c:v>-27.58250000000001</c:v>
                </c:pt>
                <c:pt idx="163">
                  <c:v>-28.58250000000001</c:v>
                </c:pt>
                <c:pt idx="164">
                  <c:v>-28.58250000000001</c:v>
                </c:pt>
                <c:pt idx="165">
                  <c:v>-31.58250000000001</c:v>
                </c:pt>
                <c:pt idx="166">
                  <c:v>-33.08250000000001</c:v>
                </c:pt>
                <c:pt idx="167">
                  <c:v>-34.58250000000001</c:v>
                </c:pt>
                <c:pt idx="168">
                  <c:v>-34.58250000000001</c:v>
                </c:pt>
                <c:pt idx="169">
                  <c:v>-36.08250000000001</c:v>
                </c:pt>
                <c:pt idx="170">
                  <c:v>-36.08250000000001</c:v>
                </c:pt>
                <c:pt idx="171">
                  <c:v>-33.157500000000013</c:v>
                </c:pt>
                <c:pt idx="172">
                  <c:v>-33.157500000000013</c:v>
                </c:pt>
                <c:pt idx="173">
                  <c:v>-25.282500000000013</c:v>
                </c:pt>
                <c:pt idx="174">
                  <c:v>-19.402500000000014</c:v>
                </c:pt>
                <c:pt idx="175">
                  <c:v>-21.402500000000014</c:v>
                </c:pt>
                <c:pt idx="176">
                  <c:v>-21.402500000000014</c:v>
                </c:pt>
                <c:pt idx="177">
                  <c:v>-23.402500000000014</c:v>
                </c:pt>
                <c:pt idx="178">
                  <c:v>-23.402500000000014</c:v>
                </c:pt>
                <c:pt idx="179">
                  <c:v>-20.602500000000013</c:v>
                </c:pt>
                <c:pt idx="180">
                  <c:v>-22.602500000000013</c:v>
                </c:pt>
                <c:pt idx="181">
                  <c:v>-23.602500000000013</c:v>
                </c:pt>
                <c:pt idx="182">
                  <c:v>-25.102500000000013</c:v>
                </c:pt>
                <c:pt idx="183">
                  <c:v>-25.102500000000013</c:v>
                </c:pt>
                <c:pt idx="184">
                  <c:v>-22.102500000000013</c:v>
                </c:pt>
                <c:pt idx="185">
                  <c:v>-19.802500000000013</c:v>
                </c:pt>
                <c:pt idx="186">
                  <c:v>-17.402500000000011</c:v>
                </c:pt>
                <c:pt idx="187">
                  <c:v>-17.902500000000011</c:v>
                </c:pt>
                <c:pt idx="188">
                  <c:v>-17.152500000000011</c:v>
                </c:pt>
                <c:pt idx="189">
                  <c:v>-17.652500000000011</c:v>
                </c:pt>
                <c:pt idx="190">
                  <c:v>-18.652500000000011</c:v>
                </c:pt>
                <c:pt idx="191">
                  <c:v>-19.652500000000011</c:v>
                </c:pt>
                <c:pt idx="192">
                  <c:v>-21.152500000000011</c:v>
                </c:pt>
                <c:pt idx="193">
                  <c:v>-22.652500000000011</c:v>
                </c:pt>
                <c:pt idx="194">
                  <c:v>-21.152500000000011</c:v>
                </c:pt>
                <c:pt idx="195">
                  <c:v>-22.152500000000011</c:v>
                </c:pt>
                <c:pt idx="196">
                  <c:v>-22.152500000000011</c:v>
                </c:pt>
                <c:pt idx="197">
                  <c:v>-26.152500000000011</c:v>
                </c:pt>
                <c:pt idx="198">
                  <c:v>-28.152500000000011</c:v>
                </c:pt>
                <c:pt idx="199">
                  <c:v>-28.652500000000011</c:v>
                </c:pt>
                <c:pt idx="200">
                  <c:v>-29.152500000000011</c:v>
                </c:pt>
                <c:pt idx="201">
                  <c:v>-28.677500000000009</c:v>
                </c:pt>
                <c:pt idx="202">
                  <c:v>-24.677500000000009</c:v>
                </c:pt>
                <c:pt idx="203">
                  <c:v>-24.677500000000009</c:v>
                </c:pt>
                <c:pt idx="204">
                  <c:v>-22.952500000000008</c:v>
                </c:pt>
                <c:pt idx="205">
                  <c:v>-22.952500000000008</c:v>
                </c:pt>
                <c:pt idx="206">
                  <c:v>-24.952500000000008</c:v>
                </c:pt>
                <c:pt idx="207">
                  <c:v>-24.952500000000008</c:v>
                </c:pt>
                <c:pt idx="208">
                  <c:v>-26.952500000000008</c:v>
                </c:pt>
                <c:pt idx="209">
                  <c:v>-28.952500000000008</c:v>
                </c:pt>
                <c:pt idx="210">
                  <c:v>-28.952500000000008</c:v>
                </c:pt>
                <c:pt idx="211">
                  <c:v>-25.352500000000006</c:v>
                </c:pt>
                <c:pt idx="212">
                  <c:v>-26.852500000000006</c:v>
                </c:pt>
                <c:pt idx="213">
                  <c:v>-26.852500000000006</c:v>
                </c:pt>
                <c:pt idx="214">
                  <c:v>-32.852500000000006</c:v>
                </c:pt>
                <c:pt idx="215">
                  <c:v>-31.652500000000007</c:v>
                </c:pt>
                <c:pt idx="216">
                  <c:v>-32.652500000000003</c:v>
                </c:pt>
                <c:pt idx="217">
                  <c:v>-32.652500000000003</c:v>
                </c:pt>
                <c:pt idx="218">
                  <c:v>-34.152500000000003</c:v>
                </c:pt>
                <c:pt idx="219">
                  <c:v>-36.152500000000003</c:v>
                </c:pt>
                <c:pt idx="220">
                  <c:v>-32.152500000000003</c:v>
                </c:pt>
                <c:pt idx="221">
                  <c:v>-32.152500000000003</c:v>
                </c:pt>
                <c:pt idx="222">
                  <c:v>-33.152500000000003</c:v>
                </c:pt>
                <c:pt idx="223">
                  <c:v>-35.152500000000003</c:v>
                </c:pt>
                <c:pt idx="224">
                  <c:v>-32.152500000000003</c:v>
                </c:pt>
                <c:pt idx="225">
                  <c:v>-31.452500000000004</c:v>
                </c:pt>
                <c:pt idx="226">
                  <c:v>-30.452500000000004</c:v>
                </c:pt>
                <c:pt idx="227">
                  <c:v>-30.452500000000004</c:v>
                </c:pt>
                <c:pt idx="228">
                  <c:v>-31.452500000000004</c:v>
                </c:pt>
                <c:pt idx="229">
                  <c:v>-28.452500000000004</c:v>
                </c:pt>
                <c:pt idx="230">
                  <c:v>-26.502500000000005</c:v>
                </c:pt>
                <c:pt idx="231">
                  <c:v>-26.502500000000005</c:v>
                </c:pt>
                <c:pt idx="232">
                  <c:v>-20.502500000000005</c:v>
                </c:pt>
                <c:pt idx="233">
                  <c:v>-21.502500000000005</c:v>
                </c:pt>
                <c:pt idx="234">
                  <c:v>-19.302500000000006</c:v>
                </c:pt>
                <c:pt idx="235">
                  <c:v>-19.302500000000006</c:v>
                </c:pt>
                <c:pt idx="236">
                  <c:v>-21.302500000000006</c:v>
                </c:pt>
                <c:pt idx="237">
                  <c:v>-21.302500000000006</c:v>
                </c:pt>
                <c:pt idx="238">
                  <c:v>-22.302500000000006</c:v>
                </c:pt>
                <c:pt idx="239">
                  <c:v>-24.302500000000006</c:v>
                </c:pt>
                <c:pt idx="240">
                  <c:v>-25.302500000000006</c:v>
                </c:pt>
                <c:pt idx="241">
                  <c:v>-28.302500000000006</c:v>
                </c:pt>
                <c:pt idx="242">
                  <c:v>-28.302500000000006</c:v>
                </c:pt>
                <c:pt idx="243">
                  <c:v>-30.302500000000006</c:v>
                </c:pt>
                <c:pt idx="244">
                  <c:v>-31.302500000000006</c:v>
                </c:pt>
                <c:pt idx="245">
                  <c:v>-31.302500000000006</c:v>
                </c:pt>
                <c:pt idx="246">
                  <c:v>-27.252500000000005</c:v>
                </c:pt>
                <c:pt idx="247">
                  <c:v>-28.252500000000005</c:v>
                </c:pt>
                <c:pt idx="248">
                  <c:v>-29.252500000000005</c:v>
                </c:pt>
                <c:pt idx="249">
                  <c:v>-27.902500000000003</c:v>
                </c:pt>
                <c:pt idx="250">
                  <c:v>-28.902500000000003</c:v>
                </c:pt>
                <c:pt idx="251">
                  <c:v>-26.802500000000002</c:v>
                </c:pt>
                <c:pt idx="252">
                  <c:v>-26.802500000000002</c:v>
                </c:pt>
                <c:pt idx="253">
                  <c:v>-26.802500000000002</c:v>
                </c:pt>
                <c:pt idx="254">
                  <c:v>-27.552500000000002</c:v>
                </c:pt>
                <c:pt idx="255">
                  <c:v>-27.552500000000002</c:v>
                </c:pt>
                <c:pt idx="256">
                  <c:v>-28.552500000000002</c:v>
                </c:pt>
                <c:pt idx="257">
                  <c:v>-26.352500000000003</c:v>
                </c:pt>
                <c:pt idx="258">
                  <c:v>-27.352500000000003</c:v>
                </c:pt>
                <c:pt idx="259">
                  <c:v>-28.352500000000003</c:v>
                </c:pt>
                <c:pt idx="260">
                  <c:v>-29.852500000000003</c:v>
                </c:pt>
                <c:pt idx="261">
                  <c:v>-26.702500000000001</c:v>
                </c:pt>
                <c:pt idx="262">
                  <c:v>-27.702500000000001</c:v>
                </c:pt>
                <c:pt idx="263">
                  <c:v>-29.702500000000001</c:v>
                </c:pt>
                <c:pt idx="264">
                  <c:v>-29.702500000000001</c:v>
                </c:pt>
                <c:pt idx="265">
                  <c:v>-24.302500000000002</c:v>
                </c:pt>
                <c:pt idx="266">
                  <c:v>-25.802500000000002</c:v>
                </c:pt>
                <c:pt idx="267">
                  <c:v>-25.802500000000002</c:v>
                </c:pt>
                <c:pt idx="268">
                  <c:v>-26.802500000000002</c:v>
                </c:pt>
                <c:pt idx="269">
                  <c:v>-24.102500000000003</c:v>
                </c:pt>
                <c:pt idx="270">
                  <c:v>-26.102500000000003</c:v>
                </c:pt>
                <c:pt idx="271">
                  <c:v>-28.102500000000003</c:v>
                </c:pt>
                <c:pt idx="272">
                  <c:v>-28.102500000000003</c:v>
                </c:pt>
                <c:pt idx="273">
                  <c:v>-24.102500000000003</c:v>
                </c:pt>
                <c:pt idx="274">
                  <c:v>-26.102500000000003</c:v>
                </c:pt>
                <c:pt idx="275">
                  <c:v>-27.102500000000003</c:v>
                </c:pt>
                <c:pt idx="276">
                  <c:v>-25.352500000000003</c:v>
                </c:pt>
                <c:pt idx="277">
                  <c:v>-25.352500000000003</c:v>
                </c:pt>
                <c:pt idx="278">
                  <c:v>-26.852500000000003</c:v>
                </c:pt>
                <c:pt idx="279">
                  <c:v>-23.252500000000005</c:v>
                </c:pt>
                <c:pt idx="280">
                  <c:v>-24.752500000000005</c:v>
                </c:pt>
                <c:pt idx="281">
                  <c:v>-24.752500000000005</c:v>
                </c:pt>
                <c:pt idx="282">
                  <c:v>-23.152500000000003</c:v>
                </c:pt>
                <c:pt idx="283">
                  <c:v>-15.952500000000004</c:v>
                </c:pt>
                <c:pt idx="284">
                  <c:v>-17.952500000000004</c:v>
                </c:pt>
                <c:pt idx="285">
                  <c:v>-17.952500000000004</c:v>
                </c:pt>
                <c:pt idx="286">
                  <c:v>-18.952500000000004</c:v>
                </c:pt>
                <c:pt idx="287">
                  <c:v>-20.952500000000004</c:v>
                </c:pt>
                <c:pt idx="288">
                  <c:v>-20.952500000000004</c:v>
                </c:pt>
                <c:pt idx="289">
                  <c:v>-22.452500000000004</c:v>
                </c:pt>
                <c:pt idx="290">
                  <c:v>-26.452500000000004</c:v>
                </c:pt>
                <c:pt idx="291">
                  <c:v>-26.452500000000004</c:v>
                </c:pt>
                <c:pt idx="292">
                  <c:v>-27.452500000000004</c:v>
                </c:pt>
                <c:pt idx="293">
                  <c:v>-20.852500000000006</c:v>
                </c:pt>
                <c:pt idx="294">
                  <c:v>-21.852500000000006</c:v>
                </c:pt>
                <c:pt idx="295">
                  <c:v>-21.852500000000006</c:v>
                </c:pt>
                <c:pt idx="296">
                  <c:v>-23.852500000000006</c:v>
                </c:pt>
                <c:pt idx="297">
                  <c:v>-19.852500000000006</c:v>
                </c:pt>
                <c:pt idx="298">
                  <c:v>-20.852500000000006</c:v>
                </c:pt>
                <c:pt idx="299">
                  <c:v>-19.202500000000008</c:v>
                </c:pt>
                <c:pt idx="300">
                  <c:v>-17.802500000000009</c:v>
                </c:pt>
                <c:pt idx="301">
                  <c:v>-17.802500000000009</c:v>
                </c:pt>
                <c:pt idx="302">
                  <c:v>-18.802500000000009</c:v>
                </c:pt>
                <c:pt idx="303">
                  <c:v>-19.802500000000009</c:v>
                </c:pt>
                <c:pt idx="304">
                  <c:v>-21.302500000000009</c:v>
                </c:pt>
                <c:pt idx="305">
                  <c:v>-19.277500000000011</c:v>
                </c:pt>
                <c:pt idx="306">
                  <c:v>-21.277500000000011</c:v>
                </c:pt>
                <c:pt idx="307">
                  <c:v>-22.777500000000011</c:v>
                </c:pt>
                <c:pt idx="308">
                  <c:v>-22.777500000000011</c:v>
                </c:pt>
                <c:pt idx="309">
                  <c:v>-23.777500000000011</c:v>
                </c:pt>
                <c:pt idx="310">
                  <c:v>-24.777500000000011</c:v>
                </c:pt>
                <c:pt idx="311">
                  <c:v>-26.777500000000011</c:v>
                </c:pt>
                <c:pt idx="312">
                  <c:v>-26.777500000000011</c:v>
                </c:pt>
                <c:pt idx="313">
                  <c:v>-23.377500000000012</c:v>
                </c:pt>
                <c:pt idx="314">
                  <c:v>-21.377500000000012</c:v>
                </c:pt>
                <c:pt idx="315">
                  <c:v>-22.377500000000012</c:v>
                </c:pt>
                <c:pt idx="316">
                  <c:v>-23.377500000000012</c:v>
                </c:pt>
                <c:pt idx="317">
                  <c:v>-23.377500000000012</c:v>
                </c:pt>
                <c:pt idx="318">
                  <c:v>-20.227500000000013</c:v>
                </c:pt>
                <c:pt idx="319">
                  <c:v>-13.827500000000013</c:v>
                </c:pt>
                <c:pt idx="320">
                  <c:v>-13.827500000000013</c:v>
                </c:pt>
                <c:pt idx="321">
                  <c:v>-15.827500000000013</c:v>
                </c:pt>
                <c:pt idx="322">
                  <c:v>-15.827500000000013</c:v>
                </c:pt>
                <c:pt idx="323">
                  <c:v>-18.827500000000015</c:v>
                </c:pt>
                <c:pt idx="324">
                  <c:v>-18.827500000000015</c:v>
                </c:pt>
                <c:pt idx="325">
                  <c:v>-17.887500000000014</c:v>
                </c:pt>
                <c:pt idx="326">
                  <c:v>-19.387500000000014</c:v>
                </c:pt>
                <c:pt idx="327">
                  <c:v>-14.387500000000014</c:v>
                </c:pt>
                <c:pt idx="328">
                  <c:v>-16.387500000000014</c:v>
                </c:pt>
                <c:pt idx="329">
                  <c:v>-9.4275000000000126</c:v>
                </c:pt>
                <c:pt idx="330">
                  <c:v>-9.4275000000000126</c:v>
                </c:pt>
                <c:pt idx="331">
                  <c:v>-10.427500000000013</c:v>
                </c:pt>
                <c:pt idx="332">
                  <c:v>-6.9275000000000126</c:v>
                </c:pt>
                <c:pt idx="333">
                  <c:v>-3.7275000000000125</c:v>
                </c:pt>
                <c:pt idx="334">
                  <c:v>-4.7275000000000125</c:v>
                </c:pt>
                <c:pt idx="335">
                  <c:v>-2.0275000000000132</c:v>
                </c:pt>
                <c:pt idx="336">
                  <c:v>-3.5275000000000132</c:v>
                </c:pt>
                <c:pt idx="337">
                  <c:v>0.47249999999998682</c:v>
                </c:pt>
                <c:pt idx="338">
                  <c:v>3.3724999999999872</c:v>
                </c:pt>
                <c:pt idx="339">
                  <c:v>5.9724999999999877</c:v>
                </c:pt>
                <c:pt idx="340">
                  <c:v>5.9724999999999877</c:v>
                </c:pt>
                <c:pt idx="341">
                  <c:v>2.9724999999999877</c:v>
                </c:pt>
                <c:pt idx="342">
                  <c:v>2.9724999999999877</c:v>
                </c:pt>
                <c:pt idx="343">
                  <c:v>5.9724999999999877</c:v>
                </c:pt>
                <c:pt idx="344">
                  <c:v>10.772499999999988</c:v>
                </c:pt>
                <c:pt idx="345">
                  <c:v>10.772499999999988</c:v>
                </c:pt>
                <c:pt idx="346">
                  <c:v>8.7724999999999884</c:v>
                </c:pt>
                <c:pt idx="347">
                  <c:v>7.7724999999999884</c:v>
                </c:pt>
                <c:pt idx="348">
                  <c:v>7.7724999999999884</c:v>
                </c:pt>
                <c:pt idx="349">
                  <c:v>1.7724999999999884</c:v>
                </c:pt>
                <c:pt idx="350">
                  <c:v>3.8724999999999885</c:v>
                </c:pt>
                <c:pt idx="351">
                  <c:v>1.8724999999999885</c:v>
                </c:pt>
                <c:pt idx="352">
                  <c:v>-1.1275000000000115</c:v>
                </c:pt>
                <c:pt idx="353">
                  <c:v>-1.1275000000000115</c:v>
                </c:pt>
                <c:pt idx="354">
                  <c:v>-3.1275000000000115</c:v>
                </c:pt>
                <c:pt idx="355">
                  <c:v>-3.1275000000000115</c:v>
                </c:pt>
                <c:pt idx="356">
                  <c:v>-0.42750000000001132</c:v>
                </c:pt>
                <c:pt idx="357">
                  <c:v>-2.4275000000000113</c:v>
                </c:pt>
                <c:pt idx="358">
                  <c:v>1.3724999999999885</c:v>
                </c:pt>
                <c:pt idx="359">
                  <c:v>1.3724999999999885</c:v>
                </c:pt>
                <c:pt idx="360">
                  <c:v>6.8724999999999881</c:v>
                </c:pt>
                <c:pt idx="361">
                  <c:v>5.8724999999999881</c:v>
                </c:pt>
                <c:pt idx="362">
                  <c:v>8.7224999999999877</c:v>
                </c:pt>
                <c:pt idx="363">
                  <c:v>7.7224999999999877</c:v>
                </c:pt>
                <c:pt idx="364">
                  <c:v>5.7224999999999877</c:v>
                </c:pt>
                <c:pt idx="365">
                  <c:v>8.3224999999999874</c:v>
                </c:pt>
                <c:pt idx="366">
                  <c:v>13.122499999999988</c:v>
                </c:pt>
                <c:pt idx="367">
                  <c:v>12.122499999999988</c:v>
                </c:pt>
                <c:pt idx="368">
                  <c:v>11.622499999999988</c:v>
                </c:pt>
                <c:pt idx="369">
                  <c:v>13.572499999999987</c:v>
                </c:pt>
                <c:pt idx="370">
                  <c:v>12.572499999999987</c:v>
                </c:pt>
                <c:pt idx="371">
                  <c:v>10.572499999999987</c:v>
                </c:pt>
                <c:pt idx="372">
                  <c:v>10.572499999999987</c:v>
                </c:pt>
                <c:pt idx="373">
                  <c:v>9.5724999999999874</c:v>
                </c:pt>
                <c:pt idx="374">
                  <c:v>11.822499999999987</c:v>
                </c:pt>
                <c:pt idx="375">
                  <c:v>11.822499999999987</c:v>
                </c:pt>
                <c:pt idx="376">
                  <c:v>16.222499999999989</c:v>
                </c:pt>
                <c:pt idx="377">
                  <c:v>15.222499999999989</c:v>
                </c:pt>
                <c:pt idx="378">
                  <c:v>15.222499999999989</c:v>
                </c:pt>
                <c:pt idx="379">
                  <c:v>18.822499999999991</c:v>
                </c:pt>
                <c:pt idx="380">
                  <c:v>18.822499999999991</c:v>
                </c:pt>
                <c:pt idx="381">
                  <c:v>15.822499999999991</c:v>
                </c:pt>
                <c:pt idx="382">
                  <c:v>15.822499999999991</c:v>
                </c:pt>
                <c:pt idx="383">
                  <c:v>14.822499999999991</c:v>
                </c:pt>
                <c:pt idx="384">
                  <c:v>18.822499999999991</c:v>
                </c:pt>
                <c:pt idx="385">
                  <c:v>21.672499999999992</c:v>
                </c:pt>
                <c:pt idx="386">
                  <c:v>19.672499999999992</c:v>
                </c:pt>
                <c:pt idx="387">
                  <c:v>19.672499999999992</c:v>
                </c:pt>
                <c:pt idx="388">
                  <c:v>18.672499999999992</c:v>
                </c:pt>
                <c:pt idx="389">
                  <c:v>15.672499999999992</c:v>
                </c:pt>
                <c:pt idx="390">
                  <c:v>15.672499999999992</c:v>
                </c:pt>
                <c:pt idx="391">
                  <c:v>19.072499999999991</c:v>
                </c:pt>
                <c:pt idx="392">
                  <c:v>25.072499999999991</c:v>
                </c:pt>
                <c:pt idx="393">
                  <c:v>28.822499999999991</c:v>
                </c:pt>
                <c:pt idx="394">
                  <c:v>27.822499999999991</c:v>
                </c:pt>
                <c:pt idx="395">
                  <c:v>25.822499999999991</c:v>
                </c:pt>
                <c:pt idx="396">
                  <c:v>24.822499999999991</c:v>
                </c:pt>
                <c:pt idx="397">
                  <c:v>22.822499999999991</c:v>
                </c:pt>
                <c:pt idx="398">
                  <c:v>25.072499999999991</c:v>
                </c:pt>
                <c:pt idx="399">
                  <c:v>23.072499999999991</c:v>
                </c:pt>
                <c:pt idx="400">
                  <c:v>25.697499999999991</c:v>
                </c:pt>
                <c:pt idx="401">
                  <c:v>24.697499999999991</c:v>
                </c:pt>
                <c:pt idx="402">
                  <c:v>23.197499999999991</c:v>
                </c:pt>
                <c:pt idx="403">
                  <c:v>21.697499999999991</c:v>
                </c:pt>
                <c:pt idx="404">
                  <c:v>19.697499999999991</c:v>
                </c:pt>
                <c:pt idx="405">
                  <c:v>19.697499999999991</c:v>
                </c:pt>
                <c:pt idx="406">
                  <c:v>17.697499999999991</c:v>
                </c:pt>
                <c:pt idx="407">
                  <c:v>14.697499999999991</c:v>
                </c:pt>
                <c:pt idx="408">
                  <c:v>14.697499999999991</c:v>
                </c:pt>
                <c:pt idx="409">
                  <c:v>22.197499999999991</c:v>
                </c:pt>
                <c:pt idx="410">
                  <c:v>22.197499999999991</c:v>
                </c:pt>
                <c:pt idx="411">
                  <c:v>21.197499999999991</c:v>
                </c:pt>
                <c:pt idx="412">
                  <c:v>25.697499999999991</c:v>
                </c:pt>
                <c:pt idx="413">
                  <c:v>22.697499999999991</c:v>
                </c:pt>
                <c:pt idx="414">
                  <c:v>22.697499999999991</c:v>
                </c:pt>
                <c:pt idx="415">
                  <c:v>26.097499999999989</c:v>
                </c:pt>
                <c:pt idx="416">
                  <c:v>24.097499999999989</c:v>
                </c:pt>
                <c:pt idx="417">
                  <c:v>24.097499999999989</c:v>
                </c:pt>
                <c:pt idx="418">
                  <c:v>23.097499999999989</c:v>
                </c:pt>
                <c:pt idx="419">
                  <c:v>27.097499999999989</c:v>
                </c:pt>
                <c:pt idx="420">
                  <c:v>27.097499999999989</c:v>
                </c:pt>
                <c:pt idx="421">
                  <c:v>29.097499999999989</c:v>
                </c:pt>
                <c:pt idx="422">
                  <c:v>31.89749999999999</c:v>
                </c:pt>
                <c:pt idx="423">
                  <c:v>31.89749999999999</c:v>
                </c:pt>
                <c:pt idx="424">
                  <c:v>34.897499999999994</c:v>
                </c:pt>
                <c:pt idx="425">
                  <c:v>30.897499999999994</c:v>
                </c:pt>
                <c:pt idx="426">
                  <c:v>29.897499999999994</c:v>
                </c:pt>
                <c:pt idx="427">
                  <c:v>28.397499999999994</c:v>
                </c:pt>
                <c:pt idx="428">
                  <c:v>28.397499999999994</c:v>
                </c:pt>
                <c:pt idx="429">
                  <c:v>30.297499999999992</c:v>
                </c:pt>
                <c:pt idx="430">
                  <c:v>28.297499999999992</c:v>
                </c:pt>
                <c:pt idx="431">
                  <c:v>27.297499999999992</c:v>
                </c:pt>
                <c:pt idx="432">
                  <c:v>32.397499999999994</c:v>
                </c:pt>
                <c:pt idx="433">
                  <c:v>32.397499999999994</c:v>
                </c:pt>
                <c:pt idx="434">
                  <c:v>30.397499999999994</c:v>
                </c:pt>
                <c:pt idx="435">
                  <c:v>26.397499999999994</c:v>
                </c:pt>
                <c:pt idx="436">
                  <c:v>30.397499999999994</c:v>
                </c:pt>
                <c:pt idx="437">
                  <c:v>27.397499999999994</c:v>
                </c:pt>
                <c:pt idx="438">
                  <c:v>27.397499999999994</c:v>
                </c:pt>
                <c:pt idx="439">
                  <c:v>26.397499999999994</c:v>
                </c:pt>
                <c:pt idx="440">
                  <c:v>29.147499999999994</c:v>
                </c:pt>
                <c:pt idx="441">
                  <c:v>28.147499999999994</c:v>
                </c:pt>
                <c:pt idx="442">
                  <c:v>25.147499999999994</c:v>
                </c:pt>
                <c:pt idx="443">
                  <c:v>30.247499999999995</c:v>
                </c:pt>
                <c:pt idx="444">
                  <c:v>30.247499999999995</c:v>
                </c:pt>
                <c:pt idx="445">
                  <c:v>33.247499999999995</c:v>
                </c:pt>
                <c:pt idx="446">
                  <c:v>31.247499999999995</c:v>
                </c:pt>
                <c:pt idx="447">
                  <c:v>34.647499999999994</c:v>
                </c:pt>
                <c:pt idx="448">
                  <c:v>33.647499999999994</c:v>
                </c:pt>
                <c:pt idx="449">
                  <c:v>31.647499999999994</c:v>
                </c:pt>
                <c:pt idx="450">
                  <c:v>31.647499999999994</c:v>
                </c:pt>
                <c:pt idx="451">
                  <c:v>35.847499999999997</c:v>
                </c:pt>
                <c:pt idx="452">
                  <c:v>35.847499999999997</c:v>
                </c:pt>
                <c:pt idx="453">
                  <c:v>34.847499999999997</c:v>
                </c:pt>
                <c:pt idx="454">
                  <c:v>37.547499999999999</c:v>
                </c:pt>
                <c:pt idx="455">
                  <c:v>35.547499999999999</c:v>
                </c:pt>
                <c:pt idx="456">
                  <c:v>35.547499999999999</c:v>
                </c:pt>
                <c:pt idx="457">
                  <c:v>38.547499999999999</c:v>
                </c:pt>
                <c:pt idx="458">
                  <c:v>34.547499999999999</c:v>
                </c:pt>
                <c:pt idx="459">
                  <c:v>37.547499999999999</c:v>
                </c:pt>
                <c:pt idx="460">
                  <c:v>36.547499999999999</c:v>
                </c:pt>
                <c:pt idx="461">
                  <c:v>36.547499999999999</c:v>
                </c:pt>
                <c:pt idx="462">
                  <c:v>40.297499999999999</c:v>
                </c:pt>
                <c:pt idx="463">
                  <c:v>40.297499999999999</c:v>
                </c:pt>
                <c:pt idx="464">
                  <c:v>38.797499999999999</c:v>
                </c:pt>
                <c:pt idx="465">
                  <c:v>42.797499999999999</c:v>
                </c:pt>
                <c:pt idx="466">
                  <c:v>45.497500000000002</c:v>
                </c:pt>
                <c:pt idx="467">
                  <c:v>44.497500000000002</c:v>
                </c:pt>
                <c:pt idx="468">
                  <c:v>57.247500000000002</c:v>
                </c:pt>
                <c:pt idx="469">
                  <c:v>55.247500000000002</c:v>
                </c:pt>
                <c:pt idx="470">
                  <c:v>54.247500000000002</c:v>
                </c:pt>
                <c:pt idx="471">
                  <c:v>53.247500000000002</c:v>
                </c:pt>
                <c:pt idx="472">
                  <c:v>52.247500000000002</c:v>
                </c:pt>
                <c:pt idx="473">
                  <c:v>50.747500000000002</c:v>
                </c:pt>
                <c:pt idx="474">
                  <c:v>49.247500000000002</c:v>
                </c:pt>
                <c:pt idx="475">
                  <c:v>54.247500000000002</c:v>
                </c:pt>
                <c:pt idx="476">
                  <c:v>54.247500000000002</c:v>
                </c:pt>
                <c:pt idx="477">
                  <c:v>52.747500000000002</c:v>
                </c:pt>
                <c:pt idx="478">
                  <c:v>50.747500000000002</c:v>
                </c:pt>
                <c:pt idx="479">
                  <c:v>50.747500000000002</c:v>
                </c:pt>
                <c:pt idx="480">
                  <c:v>49.747500000000002</c:v>
                </c:pt>
                <c:pt idx="481">
                  <c:v>46.747500000000002</c:v>
                </c:pt>
                <c:pt idx="482">
                  <c:v>46.747500000000002</c:v>
                </c:pt>
                <c:pt idx="483">
                  <c:v>49.547499999999999</c:v>
                </c:pt>
                <c:pt idx="484">
                  <c:v>49.547499999999999</c:v>
                </c:pt>
                <c:pt idx="485">
                  <c:v>48.547499999999999</c:v>
                </c:pt>
                <c:pt idx="486">
                  <c:v>51.047499999999999</c:v>
                </c:pt>
                <c:pt idx="487">
                  <c:v>51.047499999999999</c:v>
                </c:pt>
                <c:pt idx="488">
                  <c:v>55.047499999999999</c:v>
                </c:pt>
                <c:pt idx="489">
                  <c:v>54.047499999999999</c:v>
                </c:pt>
                <c:pt idx="490">
                  <c:v>57.647500000000001</c:v>
                </c:pt>
                <c:pt idx="491">
                  <c:v>61.647500000000001</c:v>
                </c:pt>
                <c:pt idx="492">
                  <c:v>66.247500000000002</c:v>
                </c:pt>
                <c:pt idx="493">
                  <c:v>66.247500000000002</c:v>
                </c:pt>
                <c:pt idx="494">
                  <c:v>64.247500000000002</c:v>
                </c:pt>
                <c:pt idx="495">
                  <c:v>67.247500000000002</c:v>
                </c:pt>
                <c:pt idx="496">
                  <c:v>67.247500000000002</c:v>
                </c:pt>
                <c:pt idx="497">
                  <c:v>64.247500000000002</c:v>
                </c:pt>
                <c:pt idx="498">
                  <c:v>60.247500000000002</c:v>
                </c:pt>
                <c:pt idx="499">
                  <c:v>60.247500000000002</c:v>
                </c:pt>
                <c:pt idx="500">
                  <c:v>62.747500000000002</c:v>
                </c:pt>
                <c:pt idx="501">
                  <c:v>62.747500000000002</c:v>
                </c:pt>
                <c:pt idx="502">
                  <c:v>60.747500000000002</c:v>
                </c:pt>
                <c:pt idx="503">
                  <c:v>64.547499999999999</c:v>
                </c:pt>
                <c:pt idx="504">
                  <c:v>62.547499999999999</c:v>
                </c:pt>
                <c:pt idx="505">
                  <c:v>61.547499999999999</c:v>
                </c:pt>
                <c:pt idx="506">
                  <c:v>60.547499999999999</c:v>
                </c:pt>
                <c:pt idx="507">
                  <c:v>60.547499999999999</c:v>
                </c:pt>
                <c:pt idx="508">
                  <c:v>58.547499999999999</c:v>
                </c:pt>
                <c:pt idx="509">
                  <c:v>54.547499999999999</c:v>
                </c:pt>
                <c:pt idx="510">
                  <c:v>54.547499999999999</c:v>
                </c:pt>
                <c:pt idx="511">
                  <c:v>51.547499999999999</c:v>
                </c:pt>
                <c:pt idx="512">
                  <c:v>51.547499999999999</c:v>
                </c:pt>
                <c:pt idx="513">
                  <c:v>54.847499999999997</c:v>
                </c:pt>
                <c:pt idx="514">
                  <c:v>60.447499999999998</c:v>
                </c:pt>
                <c:pt idx="515">
                  <c:v>64.047499999999999</c:v>
                </c:pt>
                <c:pt idx="516">
                  <c:v>62.047499999999999</c:v>
                </c:pt>
                <c:pt idx="517">
                  <c:v>60.047499999999999</c:v>
                </c:pt>
                <c:pt idx="518">
                  <c:v>58.047499999999999</c:v>
                </c:pt>
                <c:pt idx="519">
                  <c:v>58.047499999999999</c:v>
                </c:pt>
                <c:pt idx="520">
                  <c:v>56.047499999999999</c:v>
                </c:pt>
                <c:pt idx="521">
                  <c:v>53.047499999999999</c:v>
                </c:pt>
                <c:pt idx="522">
                  <c:v>53.047499999999999</c:v>
                </c:pt>
                <c:pt idx="523">
                  <c:v>50.047499999999999</c:v>
                </c:pt>
                <c:pt idx="524">
                  <c:v>48.047499999999999</c:v>
                </c:pt>
                <c:pt idx="525">
                  <c:v>48.047499999999999</c:v>
                </c:pt>
                <c:pt idx="526">
                  <c:v>45.047499999999999</c:v>
                </c:pt>
                <c:pt idx="527">
                  <c:v>43.047499999999999</c:v>
                </c:pt>
                <c:pt idx="528">
                  <c:v>43.047499999999999</c:v>
                </c:pt>
                <c:pt idx="529">
                  <c:v>40.047499999999999</c:v>
                </c:pt>
                <c:pt idx="530">
                  <c:v>39.047499999999999</c:v>
                </c:pt>
                <c:pt idx="531">
                  <c:v>38.047499999999999</c:v>
                </c:pt>
                <c:pt idx="532">
                  <c:v>37.047499999999999</c:v>
                </c:pt>
                <c:pt idx="533">
                  <c:v>36.047499999999999</c:v>
                </c:pt>
                <c:pt idx="534">
                  <c:v>36.047499999999999</c:v>
                </c:pt>
                <c:pt idx="535">
                  <c:v>40.547499999999999</c:v>
                </c:pt>
                <c:pt idx="536">
                  <c:v>39.547499999999999</c:v>
                </c:pt>
                <c:pt idx="537">
                  <c:v>36.547499999999999</c:v>
                </c:pt>
                <c:pt idx="538">
                  <c:v>36.547499999999999</c:v>
                </c:pt>
                <c:pt idx="539">
                  <c:v>34.547499999999999</c:v>
                </c:pt>
                <c:pt idx="540">
                  <c:v>33.547499999999999</c:v>
                </c:pt>
                <c:pt idx="541">
                  <c:v>31.547499999999999</c:v>
                </c:pt>
                <c:pt idx="542">
                  <c:v>31.547499999999999</c:v>
                </c:pt>
                <c:pt idx="543">
                  <c:v>36.547499999999999</c:v>
                </c:pt>
                <c:pt idx="544">
                  <c:v>36.547499999999999</c:v>
                </c:pt>
                <c:pt idx="545">
                  <c:v>43.547499999999999</c:v>
                </c:pt>
                <c:pt idx="546">
                  <c:v>45.747500000000002</c:v>
                </c:pt>
                <c:pt idx="547">
                  <c:v>43.747500000000002</c:v>
                </c:pt>
                <c:pt idx="548">
                  <c:v>41.747500000000002</c:v>
                </c:pt>
                <c:pt idx="549">
                  <c:v>41.747500000000002</c:v>
                </c:pt>
                <c:pt idx="550">
                  <c:v>44.547499999999999</c:v>
                </c:pt>
                <c:pt idx="551">
                  <c:v>42.547499999999999</c:v>
                </c:pt>
                <c:pt idx="552">
                  <c:v>42.547499999999999</c:v>
                </c:pt>
                <c:pt idx="553">
                  <c:v>40.547499999999999</c:v>
                </c:pt>
                <c:pt idx="554">
                  <c:v>44.147500000000001</c:v>
                </c:pt>
                <c:pt idx="555">
                  <c:v>44.147500000000001</c:v>
                </c:pt>
                <c:pt idx="556">
                  <c:v>43.647500000000001</c:v>
                </c:pt>
                <c:pt idx="557">
                  <c:v>41.647500000000001</c:v>
                </c:pt>
                <c:pt idx="558">
                  <c:v>41.647500000000001</c:v>
                </c:pt>
                <c:pt idx="559">
                  <c:v>40.147500000000001</c:v>
                </c:pt>
                <c:pt idx="560">
                  <c:v>39.147500000000001</c:v>
                </c:pt>
                <c:pt idx="561">
                  <c:v>38.147500000000001</c:v>
                </c:pt>
                <c:pt idx="562">
                  <c:v>35.147500000000001</c:v>
                </c:pt>
                <c:pt idx="563">
                  <c:v>35.147500000000001</c:v>
                </c:pt>
                <c:pt idx="564">
                  <c:v>33.147500000000001</c:v>
                </c:pt>
                <c:pt idx="565">
                  <c:v>37.147500000000001</c:v>
                </c:pt>
                <c:pt idx="566">
                  <c:v>40.747500000000002</c:v>
                </c:pt>
                <c:pt idx="567">
                  <c:v>40.747500000000002</c:v>
                </c:pt>
                <c:pt idx="568">
                  <c:v>38.747500000000002</c:v>
                </c:pt>
                <c:pt idx="569">
                  <c:v>38.747500000000002</c:v>
                </c:pt>
                <c:pt idx="570">
                  <c:v>42.647500000000001</c:v>
                </c:pt>
                <c:pt idx="571">
                  <c:v>41.647500000000001</c:v>
                </c:pt>
                <c:pt idx="572">
                  <c:v>45.447499999999998</c:v>
                </c:pt>
                <c:pt idx="573">
                  <c:v>49.347499999999997</c:v>
                </c:pt>
                <c:pt idx="574">
                  <c:v>49.347499999999997</c:v>
                </c:pt>
                <c:pt idx="575">
                  <c:v>52.347499999999997</c:v>
                </c:pt>
                <c:pt idx="576">
                  <c:v>51.347499999999997</c:v>
                </c:pt>
                <c:pt idx="577">
                  <c:v>51.347499999999997</c:v>
                </c:pt>
                <c:pt idx="578">
                  <c:v>56.347499999999997</c:v>
                </c:pt>
                <c:pt idx="579">
                  <c:v>56.347499999999997</c:v>
                </c:pt>
                <c:pt idx="580">
                  <c:v>54.347499999999997</c:v>
                </c:pt>
                <c:pt idx="581">
                  <c:v>54.347499999999997</c:v>
                </c:pt>
                <c:pt idx="582">
                  <c:v>57.947499999999998</c:v>
                </c:pt>
                <c:pt idx="583">
                  <c:v>57.947499999999998</c:v>
                </c:pt>
                <c:pt idx="584">
                  <c:v>61.147500000000001</c:v>
                </c:pt>
                <c:pt idx="585">
                  <c:v>60.397500000000001</c:v>
                </c:pt>
                <c:pt idx="586">
                  <c:v>59.397500000000001</c:v>
                </c:pt>
                <c:pt idx="587">
                  <c:v>56.397500000000001</c:v>
                </c:pt>
                <c:pt idx="588">
                  <c:v>56.397500000000001</c:v>
                </c:pt>
                <c:pt idx="589">
                  <c:v>53.397500000000001</c:v>
                </c:pt>
                <c:pt idx="590">
                  <c:v>52.397500000000001</c:v>
                </c:pt>
                <c:pt idx="591">
                  <c:v>52.397500000000001</c:v>
                </c:pt>
                <c:pt idx="592">
                  <c:v>50.897500000000001</c:v>
                </c:pt>
                <c:pt idx="593">
                  <c:v>48.897500000000001</c:v>
                </c:pt>
                <c:pt idx="594">
                  <c:v>46.897500000000001</c:v>
                </c:pt>
                <c:pt idx="595">
                  <c:v>50.897500000000001</c:v>
                </c:pt>
                <c:pt idx="596">
                  <c:v>49.897500000000001</c:v>
                </c:pt>
                <c:pt idx="597">
                  <c:v>45.897500000000001</c:v>
                </c:pt>
                <c:pt idx="598">
                  <c:v>45.147500000000001</c:v>
                </c:pt>
                <c:pt idx="599">
                  <c:v>43.647500000000001</c:v>
                </c:pt>
                <c:pt idx="600">
                  <c:v>42.647500000000001</c:v>
                </c:pt>
                <c:pt idx="601">
                  <c:v>42.647500000000001</c:v>
                </c:pt>
                <c:pt idx="602">
                  <c:v>40.647500000000001</c:v>
                </c:pt>
                <c:pt idx="603">
                  <c:v>39.647500000000001</c:v>
                </c:pt>
                <c:pt idx="604">
                  <c:v>39.647500000000001</c:v>
                </c:pt>
                <c:pt idx="605">
                  <c:v>44.147500000000001</c:v>
                </c:pt>
                <c:pt idx="606">
                  <c:v>43.147500000000001</c:v>
                </c:pt>
                <c:pt idx="607">
                  <c:v>42.147500000000001</c:v>
                </c:pt>
                <c:pt idx="608">
                  <c:v>41.147500000000001</c:v>
                </c:pt>
                <c:pt idx="609">
                  <c:v>40.147500000000001</c:v>
                </c:pt>
                <c:pt idx="610">
                  <c:v>40.147500000000001</c:v>
                </c:pt>
                <c:pt idx="611">
                  <c:v>42.947499999999998</c:v>
                </c:pt>
                <c:pt idx="612">
                  <c:v>42.947499999999998</c:v>
                </c:pt>
                <c:pt idx="613">
                  <c:v>40.947499999999998</c:v>
                </c:pt>
                <c:pt idx="614">
                  <c:v>40.947499999999998</c:v>
                </c:pt>
                <c:pt idx="615">
                  <c:v>39.947499999999998</c:v>
                </c:pt>
                <c:pt idx="616">
                  <c:v>38.447499999999998</c:v>
                </c:pt>
                <c:pt idx="617">
                  <c:v>42.847499999999997</c:v>
                </c:pt>
                <c:pt idx="618">
                  <c:v>41.847499999999997</c:v>
                </c:pt>
                <c:pt idx="619">
                  <c:v>40.847499999999997</c:v>
                </c:pt>
                <c:pt idx="620">
                  <c:v>40.847499999999997</c:v>
                </c:pt>
                <c:pt idx="621">
                  <c:v>44.047499999999999</c:v>
                </c:pt>
                <c:pt idx="622">
                  <c:v>48.047499999999999</c:v>
                </c:pt>
                <c:pt idx="623">
                  <c:v>48.047499999999999</c:v>
                </c:pt>
                <c:pt idx="624">
                  <c:v>47.047499999999999</c:v>
                </c:pt>
                <c:pt idx="625">
                  <c:v>46.047499999999999</c:v>
                </c:pt>
                <c:pt idx="626">
                  <c:v>49.797499999999999</c:v>
                </c:pt>
                <c:pt idx="627">
                  <c:v>49.797499999999999</c:v>
                </c:pt>
                <c:pt idx="628">
                  <c:v>55.797499999999999</c:v>
                </c:pt>
                <c:pt idx="629">
                  <c:v>54.797499999999999</c:v>
                </c:pt>
                <c:pt idx="630">
                  <c:v>51.797499999999999</c:v>
                </c:pt>
                <c:pt idx="631">
                  <c:v>57.797499999999999</c:v>
                </c:pt>
                <c:pt idx="632">
                  <c:v>55.797499999999999</c:v>
                </c:pt>
                <c:pt idx="633">
                  <c:v>55.797499999999999</c:v>
                </c:pt>
                <c:pt idx="634">
                  <c:v>54.797499999999999</c:v>
                </c:pt>
                <c:pt idx="635">
                  <c:v>57.997500000000002</c:v>
                </c:pt>
                <c:pt idx="636">
                  <c:v>57.997500000000002</c:v>
                </c:pt>
                <c:pt idx="637">
                  <c:v>56.497500000000002</c:v>
                </c:pt>
                <c:pt idx="638">
                  <c:v>54.497500000000002</c:v>
                </c:pt>
                <c:pt idx="639">
                  <c:v>53.497500000000002</c:v>
                </c:pt>
                <c:pt idx="640">
                  <c:v>53.497500000000002</c:v>
                </c:pt>
                <c:pt idx="641">
                  <c:v>52.497500000000002</c:v>
                </c:pt>
                <c:pt idx="642">
                  <c:v>51.497500000000002</c:v>
                </c:pt>
                <c:pt idx="643">
                  <c:v>48.497500000000002</c:v>
                </c:pt>
                <c:pt idx="644">
                  <c:v>47.497500000000002</c:v>
                </c:pt>
                <c:pt idx="645">
                  <c:v>47.497500000000002</c:v>
                </c:pt>
                <c:pt idx="646">
                  <c:v>51.097500000000004</c:v>
                </c:pt>
                <c:pt idx="647">
                  <c:v>49.097500000000004</c:v>
                </c:pt>
                <c:pt idx="648">
                  <c:v>49.097500000000004</c:v>
                </c:pt>
                <c:pt idx="649">
                  <c:v>47.597500000000004</c:v>
                </c:pt>
                <c:pt idx="650">
                  <c:v>48.997500000000002</c:v>
                </c:pt>
                <c:pt idx="651">
                  <c:v>48.997500000000002</c:v>
                </c:pt>
                <c:pt idx="652">
                  <c:v>51.847500000000004</c:v>
                </c:pt>
                <c:pt idx="653">
                  <c:v>48.847500000000004</c:v>
                </c:pt>
                <c:pt idx="654">
                  <c:v>48.847500000000004</c:v>
                </c:pt>
                <c:pt idx="655">
                  <c:v>52.147500000000008</c:v>
                </c:pt>
                <c:pt idx="656">
                  <c:v>52.147500000000008</c:v>
                </c:pt>
                <c:pt idx="657">
                  <c:v>50.147500000000008</c:v>
                </c:pt>
                <c:pt idx="658">
                  <c:v>49.147500000000008</c:v>
                </c:pt>
                <c:pt idx="659">
                  <c:v>46.147500000000008</c:v>
                </c:pt>
                <c:pt idx="660">
                  <c:v>46.147500000000008</c:v>
                </c:pt>
                <c:pt idx="661">
                  <c:v>44.147500000000008</c:v>
                </c:pt>
                <c:pt idx="662">
                  <c:v>40.147500000000008</c:v>
                </c:pt>
                <c:pt idx="663">
                  <c:v>40.147500000000008</c:v>
                </c:pt>
                <c:pt idx="664">
                  <c:v>37.147500000000008</c:v>
                </c:pt>
                <c:pt idx="665">
                  <c:v>35.147500000000008</c:v>
                </c:pt>
                <c:pt idx="666">
                  <c:v>35.147500000000008</c:v>
                </c:pt>
                <c:pt idx="667">
                  <c:v>37.247500000000009</c:v>
                </c:pt>
                <c:pt idx="668">
                  <c:v>40.047500000000007</c:v>
                </c:pt>
                <c:pt idx="669">
                  <c:v>40.047500000000007</c:v>
                </c:pt>
                <c:pt idx="670">
                  <c:v>38.047500000000007</c:v>
                </c:pt>
                <c:pt idx="671">
                  <c:v>36.047500000000007</c:v>
                </c:pt>
                <c:pt idx="672">
                  <c:v>36.047500000000007</c:v>
                </c:pt>
                <c:pt idx="673">
                  <c:v>34.547500000000007</c:v>
                </c:pt>
                <c:pt idx="674">
                  <c:v>38.447500000000005</c:v>
                </c:pt>
                <c:pt idx="675">
                  <c:v>38.447500000000005</c:v>
                </c:pt>
                <c:pt idx="676">
                  <c:v>40.697500000000005</c:v>
                </c:pt>
                <c:pt idx="677">
                  <c:v>38.697500000000005</c:v>
                </c:pt>
                <c:pt idx="678">
                  <c:v>38.697500000000005</c:v>
                </c:pt>
                <c:pt idx="679">
                  <c:v>35.697500000000005</c:v>
                </c:pt>
                <c:pt idx="680">
                  <c:v>34.197500000000005</c:v>
                </c:pt>
                <c:pt idx="681">
                  <c:v>34.197500000000005</c:v>
                </c:pt>
                <c:pt idx="682">
                  <c:v>33.197500000000005</c:v>
                </c:pt>
                <c:pt idx="683">
                  <c:v>33.197500000000005</c:v>
                </c:pt>
                <c:pt idx="684">
                  <c:v>31.197500000000005</c:v>
                </c:pt>
                <c:pt idx="685">
                  <c:v>36.797500000000007</c:v>
                </c:pt>
                <c:pt idx="686">
                  <c:v>36.797500000000007</c:v>
                </c:pt>
                <c:pt idx="687">
                  <c:v>34.797500000000007</c:v>
                </c:pt>
                <c:pt idx="688">
                  <c:v>34.797500000000007</c:v>
                </c:pt>
                <c:pt idx="689">
                  <c:v>36.697500000000005</c:v>
                </c:pt>
                <c:pt idx="690">
                  <c:v>33.697500000000005</c:v>
                </c:pt>
                <c:pt idx="691">
                  <c:v>33.697500000000005</c:v>
                </c:pt>
                <c:pt idx="692">
                  <c:v>30.697500000000005</c:v>
                </c:pt>
                <c:pt idx="693">
                  <c:v>28.697500000000005</c:v>
                </c:pt>
                <c:pt idx="694">
                  <c:v>28.697500000000005</c:v>
                </c:pt>
                <c:pt idx="695">
                  <c:v>31.197500000000005</c:v>
                </c:pt>
                <c:pt idx="696">
                  <c:v>31.197500000000005</c:v>
                </c:pt>
                <c:pt idx="697">
                  <c:v>27.197500000000005</c:v>
                </c:pt>
                <c:pt idx="698">
                  <c:v>25.197500000000005</c:v>
                </c:pt>
                <c:pt idx="699">
                  <c:v>25.197500000000005</c:v>
                </c:pt>
                <c:pt idx="700">
                  <c:v>24.197500000000005</c:v>
                </c:pt>
                <c:pt idx="701">
                  <c:v>22.197500000000005</c:v>
                </c:pt>
                <c:pt idx="702">
                  <c:v>22.197500000000005</c:v>
                </c:pt>
                <c:pt idx="703">
                  <c:v>21.197500000000005</c:v>
                </c:pt>
                <c:pt idx="704">
                  <c:v>21.197500000000005</c:v>
                </c:pt>
                <c:pt idx="705">
                  <c:v>19.697500000000005</c:v>
                </c:pt>
                <c:pt idx="706">
                  <c:v>16.697500000000005</c:v>
                </c:pt>
                <c:pt idx="707">
                  <c:v>15.697500000000005</c:v>
                </c:pt>
                <c:pt idx="708">
                  <c:v>14.697500000000005</c:v>
                </c:pt>
                <c:pt idx="709">
                  <c:v>14.697500000000005</c:v>
                </c:pt>
                <c:pt idx="710">
                  <c:v>12.697500000000005</c:v>
                </c:pt>
                <c:pt idx="711">
                  <c:v>12.697500000000005</c:v>
                </c:pt>
                <c:pt idx="712">
                  <c:v>15.497500000000006</c:v>
                </c:pt>
                <c:pt idx="713">
                  <c:v>15.497500000000006</c:v>
                </c:pt>
                <c:pt idx="714">
                  <c:v>13.997500000000006</c:v>
                </c:pt>
                <c:pt idx="715">
                  <c:v>13.997500000000006</c:v>
                </c:pt>
                <c:pt idx="716">
                  <c:v>19.397500000000008</c:v>
                </c:pt>
                <c:pt idx="717">
                  <c:v>17.897500000000008</c:v>
                </c:pt>
                <c:pt idx="718">
                  <c:v>17.897500000000008</c:v>
                </c:pt>
                <c:pt idx="719">
                  <c:v>15.897500000000008</c:v>
                </c:pt>
                <c:pt idx="720">
                  <c:v>18.697500000000009</c:v>
                </c:pt>
                <c:pt idx="721">
                  <c:v>12.697500000000009</c:v>
                </c:pt>
                <c:pt idx="722">
                  <c:v>12.697500000000009</c:v>
                </c:pt>
                <c:pt idx="723">
                  <c:v>11.697500000000009</c:v>
                </c:pt>
                <c:pt idx="724">
                  <c:v>7.6975000000000087</c:v>
                </c:pt>
                <c:pt idx="725">
                  <c:v>12.297500000000008</c:v>
                </c:pt>
                <c:pt idx="726">
                  <c:v>12.297500000000008</c:v>
                </c:pt>
                <c:pt idx="727">
                  <c:v>10.297500000000008</c:v>
                </c:pt>
                <c:pt idx="728">
                  <c:v>7.2975000000000083</c:v>
                </c:pt>
                <c:pt idx="729">
                  <c:v>7.2975000000000083</c:v>
                </c:pt>
                <c:pt idx="730">
                  <c:v>9.0975000000000072</c:v>
                </c:pt>
                <c:pt idx="731">
                  <c:v>9.0975000000000072</c:v>
                </c:pt>
                <c:pt idx="732">
                  <c:v>6.0975000000000072</c:v>
                </c:pt>
                <c:pt idx="733">
                  <c:v>8.4225000000000065</c:v>
                </c:pt>
                <c:pt idx="734">
                  <c:v>8.4225000000000065</c:v>
                </c:pt>
                <c:pt idx="735">
                  <c:v>8.4225000000000065</c:v>
                </c:pt>
                <c:pt idx="736">
                  <c:v>8.4225000000000065</c:v>
                </c:pt>
                <c:pt idx="737">
                  <c:v>8.4225000000000065</c:v>
                </c:pt>
                <c:pt idx="738">
                  <c:v>8.4225000000000065</c:v>
                </c:pt>
                <c:pt idx="739">
                  <c:v>8.4225000000000065</c:v>
                </c:pt>
                <c:pt idx="740">
                  <c:v>8.4225000000000065</c:v>
                </c:pt>
                <c:pt idx="741">
                  <c:v>8.4225000000000065</c:v>
                </c:pt>
                <c:pt idx="742">
                  <c:v>8.4225000000000065</c:v>
                </c:pt>
                <c:pt idx="743">
                  <c:v>8.4225000000000065</c:v>
                </c:pt>
                <c:pt idx="744">
                  <c:v>8.4225000000000065</c:v>
                </c:pt>
                <c:pt idx="745">
                  <c:v>8.4225000000000065</c:v>
                </c:pt>
                <c:pt idx="746">
                  <c:v>8.4225000000000065</c:v>
                </c:pt>
                <c:pt idx="747">
                  <c:v>8.4225000000000065</c:v>
                </c:pt>
                <c:pt idx="748">
                  <c:v>8.4225000000000065</c:v>
                </c:pt>
                <c:pt idx="749">
                  <c:v>8.4225000000000065</c:v>
                </c:pt>
                <c:pt idx="750">
                  <c:v>8.4225000000000065</c:v>
                </c:pt>
                <c:pt idx="751">
                  <c:v>8.4225000000000065</c:v>
                </c:pt>
                <c:pt idx="752">
                  <c:v>8.4225000000000065</c:v>
                </c:pt>
                <c:pt idx="753">
                  <c:v>8.4225000000000065</c:v>
                </c:pt>
                <c:pt idx="754">
                  <c:v>8.4225000000000065</c:v>
                </c:pt>
                <c:pt idx="755">
                  <c:v>8.4225000000000065</c:v>
                </c:pt>
                <c:pt idx="756">
                  <c:v>8.4225000000000065</c:v>
                </c:pt>
                <c:pt idx="757">
                  <c:v>8.4225000000000065</c:v>
                </c:pt>
                <c:pt idx="758">
                  <c:v>8.4225000000000065</c:v>
                </c:pt>
                <c:pt idx="759">
                  <c:v>8.4225000000000065</c:v>
                </c:pt>
                <c:pt idx="760">
                  <c:v>8.4225000000000065</c:v>
                </c:pt>
                <c:pt idx="761">
                  <c:v>8.4225000000000065</c:v>
                </c:pt>
                <c:pt idx="762">
                  <c:v>8.4225000000000065</c:v>
                </c:pt>
                <c:pt idx="763">
                  <c:v>8.4225000000000065</c:v>
                </c:pt>
                <c:pt idx="764">
                  <c:v>8.4225000000000065</c:v>
                </c:pt>
                <c:pt idx="765">
                  <c:v>8.4225000000000065</c:v>
                </c:pt>
                <c:pt idx="766">
                  <c:v>8.4225000000000065</c:v>
                </c:pt>
                <c:pt idx="767">
                  <c:v>8.4225000000000065</c:v>
                </c:pt>
                <c:pt idx="768">
                  <c:v>8.4225000000000065</c:v>
                </c:pt>
                <c:pt idx="769">
                  <c:v>8.4225000000000065</c:v>
                </c:pt>
                <c:pt idx="770">
                  <c:v>8.4225000000000065</c:v>
                </c:pt>
                <c:pt idx="771">
                  <c:v>8.4225000000000065</c:v>
                </c:pt>
                <c:pt idx="772">
                  <c:v>8.4225000000000065</c:v>
                </c:pt>
                <c:pt idx="773">
                  <c:v>8.4225000000000065</c:v>
                </c:pt>
                <c:pt idx="774">
                  <c:v>8.4225000000000065</c:v>
                </c:pt>
                <c:pt idx="775">
                  <c:v>8.4225000000000065</c:v>
                </c:pt>
                <c:pt idx="776">
                  <c:v>8.4225000000000065</c:v>
                </c:pt>
                <c:pt idx="777">
                  <c:v>8.4225000000000065</c:v>
                </c:pt>
                <c:pt idx="778">
                  <c:v>8.4225000000000065</c:v>
                </c:pt>
                <c:pt idx="779">
                  <c:v>8.4225000000000065</c:v>
                </c:pt>
                <c:pt idx="780">
                  <c:v>8.4225000000000065</c:v>
                </c:pt>
                <c:pt idx="781">
                  <c:v>8.4225000000000065</c:v>
                </c:pt>
                <c:pt idx="782">
                  <c:v>8.4225000000000065</c:v>
                </c:pt>
                <c:pt idx="783">
                  <c:v>8.4225000000000065</c:v>
                </c:pt>
                <c:pt idx="784">
                  <c:v>8.4225000000000065</c:v>
                </c:pt>
                <c:pt idx="785">
                  <c:v>8.4225000000000065</c:v>
                </c:pt>
                <c:pt idx="786">
                  <c:v>8.4225000000000065</c:v>
                </c:pt>
                <c:pt idx="787">
                  <c:v>8.4225000000000065</c:v>
                </c:pt>
                <c:pt idx="788">
                  <c:v>8.4225000000000065</c:v>
                </c:pt>
                <c:pt idx="789">
                  <c:v>8.4225000000000065</c:v>
                </c:pt>
                <c:pt idx="790">
                  <c:v>8.4225000000000065</c:v>
                </c:pt>
                <c:pt idx="791">
                  <c:v>8.4225000000000065</c:v>
                </c:pt>
                <c:pt idx="792">
                  <c:v>8.4225000000000065</c:v>
                </c:pt>
                <c:pt idx="793">
                  <c:v>8.4225000000000065</c:v>
                </c:pt>
                <c:pt idx="794">
                  <c:v>8.4225000000000065</c:v>
                </c:pt>
                <c:pt idx="795">
                  <c:v>8.4225000000000065</c:v>
                </c:pt>
                <c:pt idx="796">
                  <c:v>8.4225000000000065</c:v>
                </c:pt>
                <c:pt idx="797">
                  <c:v>8.4225000000000065</c:v>
                </c:pt>
                <c:pt idx="798">
                  <c:v>8.4225000000000065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C-814A-90CB-33EC203EE2B4}"/>
            </c:ext>
          </c:extLst>
        </c:ser>
        <c:ser>
          <c:idx val="0"/>
          <c:order val="1"/>
          <c:tx>
            <c:strRef>
              <c:f>'MARK LATHAM'!$K$1</c:f>
              <c:strCache>
                <c:ptCount val="1"/>
                <c:pt idx="0">
                  <c:v>Daily Set</c:v>
                </c:pt>
              </c:strCache>
            </c:strRef>
          </c:tx>
          <c:spPr>
            <a:ln w="47625" cap="rnd" cmpd="sng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'MARK LATHAM'!$K$2:$K$800</c:f>
              <c:numCache>
                <c:formatCode>0.0</c:formatCode>
                <c:ptCount val="799"/>
                <c:pt idx="0" formatCode="General">
                  <c:v>0</c:v>
                </c:pt>
                <c:pt idx="1">
                  <c:v>-3</c:v>
                </c:pt>
                <c:pt idx="2" formatCode="General">
                  <c:v>-3</c:v>
                </c:pt>
                <c:pt idx="3" formatCode="General">
                  <c:v>-3</c:v>
                </c:pt>
                <c:pt idx="4" formatCode="General">
                  <c:v>-4.4000000000000004</c:v>
                </c:pt>
                <c:pt idx="5" formatCode="General">
                  <c:v>-4.4000000000000004</c:v>
                </c:pt>
                <c:pt idx="6" formatCode="General">
                  <c:v>-4.4000000000000004</c:v>
                </c:pt>
                <c:pt idx="7" formatCode="General">
                  <c:v>-4.4000000000000004</c:v>
                </c:pt>
                <c:pt idx="8" formatCode="General">
                  <c:v>-4.4000000000000004</c:v>
                </c:pt>
                <c:pt idx="9" formatCode="General">
                  <c:v>-6.4</c:v>
                </c:pt>
                <c:pt idx="10" formatCode="General">
                  <c:v>-6.4</c:v>
                </c:pt>
                <c:pt idx="11" formatCode="General">
                  <c:v>-2.4000000000000004</c:v>
                </c:pt>
                <c:pt idx="12" formatCode="General">
                  <c:v>-2.4000000000000004</c:v>
                </c:pt>
                <c:pt idx="13" formatCode="General">
                  <c:v>-2.4000000000000004</c:v>
                </c:pt>
                <c:pt idx="14" formatCode="General">
                  <c:v>-2.4000000000000004</c:v>
                </c:pt>
                <c:pt idx="15" formatCode="General">
                  <c:v>-2.4000000000000004</c:v>
                </c:pt>
                <c:pt idx="16" formatCode="General">
                  <c:v>-2.4000000000000004</c:v>
                </c:pt>
                <c:pt idx="17" formatCode="General">
                  <c:v>-5.4</c:v>
                </c:pt>
                <c:pt idx="18" formatCode="General">
                  <c:v>-5.4</c:v>
                </c:pt>
                <c:pt idx="19" formatCode="General">
                  <c:v>-12.9</c:v>
                </c:pt>
                <c:pt idx="20" formatCode="General">
                  <c:v>-12.9</c:v>
                </c:pt>
                <c:pt idx="21" formatCode="General">
                  <c:v>-12.9</c:v>
                </c:pt>
                <c:pt idx="22" formatCode="General">
                  <c:v>-12.9</c:v>
                </c:pt>
                <c:pt idx="23" formatCode="General">
                  <c:v>-12.9</c:v>
                </c:pt>
                <c:pt idx="24" formatCode="General">
                  <c:v>-17.149999999999999</c:v>
                </c:pt>
                <c:pt idx="25" formatCode="General">
                  <c:v>-17.149999999999999</c:v>
                </c:pt>
                <c:pt idx="26" formatCode="General">
                  <c:v>-17.149999999999999</c:v>
                </c:pt>
                <c:pt idx="27" formatCode="General">
                  <c:v>-17.149999999999999</c:v>
                </c:pt>
                <c:pt idx="28" formatCode="General">
                  <c:v>-10.149999999999999</c:v>
                </c:pt>
                <c:pt idx="29" formatCode="General">
                  <c:v>-10.149999999999999</c:v>
                </c:pt>
                <c:pt idx="30" formatCode="General">
                  <c:v>-10.149999999999999</c:v>
                </c:pt>
                <c:pt idx="31" formatCode="General">
                  <c:v>-10.149999999999999</c:v>
                </c:pt>
                <c:pt idx="32" formatCode="General">
                  <c:v>-17.149999999999999</c:v>
                </c:pt>
                <c:pt idx="33" formatCode="General">
                  <c:v>-17.149999999999999</c:v>
                </c:pt>
                <c:pt idx="34" formatCode="General">
                  <c:v>-17.149999999999999</c:v>
                </c:pt>
                <c:pt idx="35" formatCode="General">
                  <c:v>-17.149999999999999</c:v>
                </c:pt>
                <c:pt idx="36" formatCode="General">
                  <c:v>-17.149999999999999</c:v>
                </c:pt>
                <c:pt idx="37" formatCode="General">
                  <c:v>-19.537499999999998</c:v>
                </c:pt>
                <c:pt idx="38" formatCode="General">
                  <c:v>-19.537499999999998</c:v>
                </c:pt>
                <c:pt idx="39" formatCode="General">
                  <c:v>-19.537499999999998</c:v>
                </c:pt>
                <c:pt idx="40" formatCode="General">
                  <c:v>-19.537499999999998</c:v>
                </c:pt>
                <c:pt idx="41" formatCode="General">
                  <c:v>-19.537499999999998</c:v>
                </c:pt>
                <c:pt idx="42" formatCode="General">
                  <c:v>-17.037499999999998</c:v>
                </c:pt>
                <c:pt idx="43" formatCode="General">
                  <c:v>-17.037499999999998</c:v>
                </c:pt>
                <c:pt idx="44" formatCode="General">
                  <c:v>-17.037499999999998</c:v>
                </c:pt>
                <c:pt idx="45" formatCode="General">
                  <c:v>-17.037499999999998</c:v>
                </c:pt>
                <c:pt idx="46" formatCode="General">
                  <c:v>-12.237499999999997</c:v>
                </c:pt>
                <c:pt idx="47" formatCode="General">
                  <c:v>-12.237499999999997</c:v>
                </c:pt>
                <c:pt idx="48" formatCode="General">
                  <c:v>-14.237499999999997</c:v>
                </c:pt>
                <c:pt idx="49" formatCode="General">
                  <c:v>-14.237499999999997</c:v>
                </c:pt>
                <c:pt idx="50" formatCode="General">
                  <c:v>-19.737499999999997</c:v>
                </c:pt>
                <c:pt idx="51" formatCode="General">
                  <c:v>-19.737499999999997</c:v>
                </c:pt>
                <c:pt idx="52" formatCode="General">
                  <c:v>-19.737499999999997</c:v>
                </c:pt>
                <c:pt idx="53" formatCode="General">
                  <c:v>-19.737499999999997</c:v>
                </c:pt>
                <c:pt idx="54" formatCode="General">
                  <c:v>-19.737499999999997</c:v>
                </c:pt>
                <c:pt idx="55" formatCode="General">
                  <c:v>-18.657499999999999</c:v>
                </c:pt>
                <c:pt idx="56" formatCode="General">
                  <c:v>-18.657499999999999</c:v>
                </c:pt>
                <c:pt idx="57" formatCode="General">
                  <c:v>-18.657499999999999</c:v>
                </c:pt>
                <c:pt idx="58" formatCode="General">
                  <c:v>-18.657499999999999</c:v>
                </c:pt>
                <c:pt idx="59" formatCode="General">
                  <c:v>-18.657499999999999</c:v>
                </c:pt>
                <c:pt idx="60" formatCode="General">
                  <c:v>-20.657499999999999</c:v>
                </c:pt>
                <c:pt idx="61" formatCode="General">
                  <c:v>-20.657499999999999</c:v>
                </c:pt>
                <c:pt idx="62" formatCode="General">
                  <c:v>-20.657499999999999</c:v>
                </c:pt>
                <c:pt idx="63" formatCode="General">
                  <c:v>-16.837499999999999</c:v>
                </c:pt>
                <c:pt idx="64" formatCode="General">
                  <c:v>-16.837499999999999</c:v>
                </c:pt>
                <c:pt idx="65" formatCode="General">
                  <c:v>-16.837499999999999</c:v>
                </c:pt>
                <c:pt idx="66" formatCode="General">
                  <c:v>-16.837499999999999</c:v>
                </c:pt>
                <c:pt idx="67" formatCode="General">
                  <c:v>-16.837499999999999</c:v>
                </c:pt>
                <c:pt idx="68" formatCode="General">
                  <c:v>-19.837499999999999</c:v>
                </c:pt>
                <c:pt idx="69" formatCode="General">
                  <c:v>-19.837499999999999</c:v>
                </c:pt>
                <c:pt idx="70" formatCode="General">
                  <c:v>-17.977499999999999</c:v>
                </c:pt>
                <c:pt idx="71" formatCode="General">
                  <c:v>-17.977499999999999</c:v>
                </c:pt>
                <c:pt idx="72" formatCode="General">
                  <c:v>-17.977499999999999</c:v>
                </c:pt>
                <c:pt idx="73" formatCode="General">
                  <c:v>-17.977499999999999</c:v>
                </c:pt>
                <c:pt idx="74" formatCode="General">
                  <c:v>-17.977499999999999</c:v>
                </c:pt>
                <c:pt idx="75" formatCode="General">
                  <c:v>-23.977499999999999</c:v>
                </c:pt>
                <c:pt idx="76" formatCode="General">
                  <c:v>-23.977499999999999</c:v>
                </c:pt>
                <c:pt idx="77" formatCode="General">
                  <c:v>-23.977499999999999</c:v>
                </c:pt>
                <c:pt idx="78" formatCode="General">
                  <c:v>-25.977499999999999</c:v>
                </c:pt>
                <c:pt idx="79" formatCode="General">
                  <c:v>-25.977499999999999</c:v>
                </c:pt>
                <c:pt idx="80" formatCode="General">
                  <c:v>-25.977499999999999</c:v>
                </c:pt>
                <c:pt idx="81" formatCode="General">
                  <c:v>-25.2775</c:v>
                </c:pt>
                <c:pt idx="82" formatCode="General">
                  <c:v>-25.2775</c:v>
                </c:pt>
                <c:pt idx="83" formatCode="General">
                  <c:v>-25.2775</c:v>
                </c:pt>
                <c:pt idx="84" formatCode="General">
                  <c:v>-25.2775</c:v>
                </c:pt>
                <c:pt idx="85" formatCode="General">
                  <c:v>-23.837499999999999</c:v>
                </c:pt>
                <c:pt idx="86" formatCode="General">
                  <c:v>-23.837499999999999</c:v>
                </c:pt>
                <c:pt idx="87" formatCode="General">
                  <c:v>-18.4375</c:v>
                </c:pt>
                <c:pt idx="88" formatCode="General">
                  <c:v>-18.4375</c:v>
                </c:pt>
                <c:pt idx="89" formatCode="General">
                  <c:v>-18.4375</c:v>
                </c:pt>
                <c:pt idx="90" formatCode="General">
                  <c:v>-18.4375</c:v>
                </c:pt>
                <c:pt idx="91" formatCode="General">
                  <c:v>-18.4375</c:v>
                </c:pt>
                <c:pt idx="92" formatCode="General">
                  <c:v>-27.9375</c:v>
                </c:pt>
                <c:pt idx="93" formatCode="General">
                  <c:v>-27.9375</c:v>
                </c:pt>
                <c:pt idx="94" formatCode="General">
                  <c:v>-27.9375</c:v>
                </c:pt>
                <c:pt idx="95" formatCode="General">
                  <c:v>-27.9375</c:v>
                </c:pt>
                <c:pt idx="96" formatCode="General">
                  <c:v>-27.9375</c:v>
                </c:pt>
                <c:pt idx="97" formatCode="General">
                  <c:v>-27.9375</c:v>
                </c:pt>
                <c:pt idx="98" formatCode="General">
                  <c:v>-26.3475</c:v>
                </c:pt>
                <c:pt idx="99" formatCode="General">
                  <c:v>-26.3475</c:v>
                </c:pt>
                <c:pt idx="100" formatCode="General">
                  <c:v>-26.3475</c:v>
                </c:pt>
                <c:pt idx="101" formatCode="General">
                  <c:v>-26.3475</c:v>
                </c:pt>
                <c:pt idx="102" formatCode="General">
                  <c:v>-26.3475</c:v>
                </c:pt>
                <c:pt idx="103" formatCode="General">
                  <c:v>-24.247500000000002</c:v>
                </c:pt>
                <c:pt idx="104" formatCode="General">
                  <c:v>-24.247500000000002</c:v>
                </c:pt>
                <c:pt idx="105" formatCode="General">
                  <c:v>-24.247500000000002</c:v>
                </c:pt>
                <c:pt idx="106" formatCode="General">
                  <c:v>-26.567500000000003</c:v>
                </c:pt>
                <c:pt idx="107" formatCode="General">
                  <c:v>-26.567500000000003</c:v>
                </c:pt>
                <c:pt idx="108" formatCode="General">
                  <c:v>-26.567500000000003</c:v>
                </c:pt>
                <c:pt idx="109" formatCode="General">
                  <c:v>-26.567500000000003</c:v>
                </c:pt>
                <c:pt idx="110" formatCode="General">
                  <c:v>-26.567500000000003</c:v>
                </c:pt>
                <c:pt idx="111" formatCode="General">
                  <c:v>-25.867500000000003</c:v>
                </c:pt>
                <c:pt idx="112" formatCode="General">
                  <c:v>-25.867500000000003</c:v>
                </c:pt>
                <c:pt idx="113" formatCode="General">
                  <c:v>-25.867500000000003</c:v>
                </c:pt>
                <c:pt idx="114" formatCode="General">
                  <c:v>-34.867500000000007</c:v>
                </c:pt>
                <c:pt idx="115" formatCode="General">
                  <c:v>-34.867500000000007</c:v>
                </c:pt>
                <c:pt idx="116" formatCode="General">
                  <c:v>-34.867500000000007</c:v>
                </c:pt>
                <c:pt idx="117" formatCode="General">
                  <c:v>-34.867500000000007</c:v>
                </c:pt>
                <c:pt idx="118" formatCode="General">
                  <c:v>-34.867500000000007</c:v>
                </c:pt>
                <c:pt idx="119" formatCode="General">
                  <c:v>-32.06750000000001</c:v>
                </c:pt>
                <c:pt idx="120" formatCode="General">
                  <c:v>-32.06750000000001</c:v>
                </c:pt>
                <c:pt idx="121" formatCode="General">
                  <c:v>-32.06750000000001</c:v>
                </c:pt>
                <c:pt idx="122" formatCode="General">
                  <c:v>-32.06750000000001</c:v>
                </c:pt>
                <c:pt idx="123" formatCode="General">
                  <c:v>-34.777500000000011</c:v>
                </c:pt>
                <c:pt idx="124" formatCode="General">
                  <c:v>-34.777500000000011</c:v>
                </c:pt>
                <c:pt idx="125" formatCode="General">
                  <c:v>-34.777500000000011</c:v>
                </c:pt>
                <c:pt idx="126" formatCode="General">
                  <c:v>-34.777500000000011</c:v>
                </c:pt>
                <c:pt idx="127" formatCode="General">
                  <c:v>-34.777500000000011</c:v>
                </c:pt>
                <c:pt idx="128" formatCode="General">
                  <c:v>-40.277500000000011</c:v>
                </c:pt>
                <c:pt idx="129" formatCode="General">
                  <c:v>-40.277500000000011</c:v>
                </c:pt>
                <c:pt idx="130" formatCode="General">
                  <c:v>-40.277500000000011</c:v>
                </c:pt>
                <c:pt idx="131" formatCode="General">
                  <c:v>-40.277500000000011</c:v>
                </c:pt>
                <c:pt idx="132" formatCode="General">
                  <c:v>-42.037500000000009</c:v>
                </c:pt>
                <c:pt idx="133" formatCode="General">
                  <c:v>-42.037500000000009</c:v>
                </c:pt>
                <c:pt idx="134" formatCode="General">
                  <c:v>-42.037500000000009</c:v>
                </c:pt>
                <c:pt idx="135" formatCode="General">
                  <c:v>-42.037500000000009</c:v>
                </c:pt>
                <c:pt idx="136" formatCode="General">
                  <c:v>-32.242500000000007</c:v>
                </c:pt>
                <c:pt idx="137" formatCode="General">
                  <c:v>-32.242500000000007</c:v>
                </c:pt>
                <c:pt idx="138" formatCode="General">
                  <c:v>-32.242500000000007</c:v>
                </c:pt>
                <c:pt idx="139" formatCode="General">
                  <c:v>-32.242500000000007</c:v>
                </c:pt>
                <c:pt idx="140" formatCode="General">
                  <c:v>-34.952500000000008</c:v>
                </c:pt>
                <c:pt idx="141" formatCode="General">
                  <c:v>-34.952500000000008</c:v>
                </c:pt>
                <c:pt idx="142" formatCode="General">
                  <c:v>-34.952500000000008</c:v>
                </c:pt>
                <c:pt idx="143" formatCode="General">
                  <c:v>-34.952500000000008</c:v>
                </c:pt>
                <c:pt idx="144" formatCode="General">
                  <c:v>-37.952500000000008</c:v>
                </c:pt>
                <c:pt idx="145" formatCode="General">
                  <c:v>-37.952500000000008</c:v>
                </c:pt>
                <c:pt idx="146" formatCode="General">
                  <c:v>-30.482500000000009</c:v>
                </c:pt>
                <c:pt idx="147" formatCode="General">
                  <c:v>-30.482500000000009</c:v>
                </c:pt>
                <c:pt idx="148" formatCode="General">
                  <c:v>-30.482500000000009</c:v>
                </c:pt>
                <c:pt idx="149" formatCode="General">
                  <c:v>-30.482500000000009</c:v>
                </c:pt>
                <c:pt idx="150" formatCode="General">
                  <c:v>-30.482500000000009</c:v>
                </c:pt>
                <c:pt idx="151" formatCode="General">
                  <c:v>-30.482500000000009</c:v>
                </c:pt>
                <c:pt idx="152" formatCode="General">
                  <c:v>-30.482500000000009</c:v>
                </c:pt>
                <c:pt idx="153" formatCode="General">
                  <c:v>-30.482500000000009</c:v>
                </c:pt>
                <c:pt idx="154" formatCode="General">
                  <c:v>-30.482500000000009</c:v>
                </c:pt>
                <c:pt idx="155" formatCode="General">
                  <c:v>-30.482500000000009</c:v>
                </c:pt>
                <c:pt idx="156" formatCode="General">
                  <c:v>-30.482500000000009</c:v>
                </c:pt>
                <c:pt idx="157" formatCode="General">
                  <c:v>-30.482500000000009</c:v>
                </c:pt>
                <c:pt idx="158" formatCode="General">
                  <c:v>-30.482500000000009</c:v>
                </c:pt>
                <c:pt idx="159" formatCode="General">
                  <c:v>-30.482500000000009</c:v>
                </c:pt>
                <c:pt idx="160" formatCode="General">
                  <c:v>-30.482500000000009</c:v>
                </c:pt>
                <c:pt idx="161" formatCode="General">
                  <c:v>-28.58250000000001</c:v>
                </c:pt>
                <c:pt idx="162" formatCode="General">
                  <c:v>-28.58250000000001</c:v>
                </c:pt>
                <c:pt idx="163" formatCode="General">
                  <c:v>-28.58250000000001</c:v>
                </c:pt>
                <c:pt idx="164" formatCode="General">
                  <c:v>-28.58250000000001</c:v>
                </c:pt>
                <c:pt idx="165" formatCode="General">
                  <c:v>-34.58250000000001</c:v>
                </c:pt>
                <c:pt idx="166" formatCode="General">
                  <c:v>-34.58250000000001</c:v>
                </c:pt>
                <c:pt idx="167" formatCode="General">
                  <c:v>-34.58250000000001</c:v>
                </c:pt>
                <c:pt idx="168" formatCode="General">
                  <c:v>-34.58250000000001</c:v>
                </c:pt>
                <c:pt idx="169" formatCode="General">
                  <c:v>-36.08250000000001</c:v>
                </c:pt>
                <c:pt idx="170" formatCode="General">
                  <c:v>-36.08250000000001</c:v>
                </c:pt>
                <c:pt idx="171" formatCode="General">
                  <c:v>-33.157500000000013</c:v>
                </c:pt>
                <c:pt idx="172" formatCode="General">
                  <c:v>-33.157500000000013</c:v>
                </c:pt>
                <c:pt idx="173" formatCode="General">
                  <c:v>-21.402500000000014</c:v>
                </c:pt>
                <c:pt idx="174" formatCode="General">
                  <c:v>-21.402500000000014</c:v>
                </c:pt>
                <c:pt idx="175" formatCode="General">
                  <c:v>-21.402500000000014</c:v>
                </c:pt>
                <c:pt idx="176" formatCode="General">
                  <c:v>-21.402500000000014</c:v>
                </c:pt>
                <c:pt idx="177" formatCode="General">
                  <c:v>-23.402500000000014</c:v>
                </c:pt>
                <c:pt idx="178" formatCode="General">
                  <c:v>-23.402500000000014</c:v>
                </c:pt>
                <c:pt idx="179" formatCode="General">
                  <c:v>-25.102500000000013</c:v>
                </c:pt>
                <c:pt idx="180" formatCode="General">
                  <c:v>-25.102500000000013</c:v>
                </c:pt>
                <c:pt idx="181" formatCode="General">
                  <c:v>-25.102500000000013</c:v>
                </c:pt>
                <c:pt idx="182" formatCode="General">
                  <c:v>-25.102500000000013</c:v>
                </c:pt>
                <c:pt idx="183" formatCode="General">
                  <c:v>-25.102500000000013</c:v>
                </c:pt>
                <c:pt idx="184" formatCode="General">
                  <c:v>-22.152500000000014</c:v>
                </c:pt>
                <c:pt idx="185" formatCode="General">
                  <c:v>-22.152500000000014</c:v>
                </c:pt>
                <c:pt idx="186" formatCode="General">
                  <c:v>-22.152500000000014</c:v>
                </c:pt>
                <c:pt idx="187" formatCode="General">
                  <c:v>-22.152500000000014</c:v>
                </c:pt>
                <c:pt idx="188" formatCode="General">
                  <c:v>-22.152500000000014</c:v>
                </c:pt>
                <c:pt idx="189" formatCode="General">
                  <c:v>-22.152500000000014</c:v>
                </c:pt>
                <c:pt idx="190" formatCode="General">
                  <c:v>-22.152500000000014</c:v>
                </c:pt>
                <c:pt idx="191" formatCode="General">
                  <c:v>-22.152500000000014</c:v>
                </c:pt>
                <c:pt idx="192" formatCode="General">
                  <c:v>-22.152500000000014</c:v>
                </c:pt>
                <c:pt idx="193" formatCode="General">
                  <c:v>-22.152500000000014</c:v>
                </c:pt>
                <c:pt idx="194" formatCode="General">
                  <c:v>-22.152500000000014</c:v>
                </c:pt>
                <c:pt idx="195" formatCode="General">
                  <c:v>-22.152500000000014</c:v>
                </c:pt>
                <c:pt idx="196" formatCode="General">
                  <c:v>-22.152500000000014</c:v>
                </c:pt>
                <c:pt idx="197" formatCode="General">
                  <c:v>-24.677500000000016</c:v>
                </c:pt>
                <c:pt idx="198" formatCode="General">
                  <c:v>-24.677500000000016</c:v>
                </c:pt>
                <c:pt idx="199" formatCode="General">
                  <c:v>-24.677500000000016</c:v>
                </c:pt>
                <c:pt idx="200" formatCode="General">
                  <c:v>-24.677500000000016</c:v>
                </c:pt>
                <c:pt idx="201" formatCode="General">
                  <c:v>-24.677500000000016</c:v>
                </c:pt>
                <c:pt idx="202" formatCode="General">
                  <c:v>-24.677500000000016</c:v>
                </c:pt>
                <c:pt idx="203" formatCode="General">
                  <c:v>-24.677500000000016</c:v>
                </c:pt>
                <c:pt idx="204" formatCode="General">
                  <c:v>-22.952500000000015</c:v>
                </c:pt>
                <c:pt idx="205" formatCode="General">
                  <c:v>-22.952500000000015</c:v>
                </c:pt>
                <c:pt idx="206" formatCode="General">
                  <c:v>-24.952500000000015</c:v>
                </c:pt>
                <c:pt idx="207" formatCode="General">
                  <c:v>-24.952500000000015</c:v>
                </c:pt>
                <c:pt idx="208" formatCode="General">
                  <c:v>-28.952500000000015</c:v>
                </c:pt>
                <c:pt idx="209" formatCode="General">
                  <c:v>-28.952500000000015</c:v>
                </c:pt>
                <c:pt idx="210" formatCode="General">
                  <c:v>-28.952500000000015</c:v>
                </c:pt>
                <c:pt idx="211" formatCode="General">
                  <c:v>-26.852500000000013</c:v>
                </c:pt>
                <c:pt idx="212" formatCode="General">
                  <c:v>-26.852500000000013</c:v>
                </c:pt>
                <c:pt idx="213" formatCode="General">
                  <c:v>-26.852500000000013</c:v>
                </c:pt>
                <c:pt idx="214" formatCode="General">
                  <c:v>-32.652500000000011</c:v>
                </c:pt>
                <c:pt idx="215" formatCode="General">
                  <c:v>-32.652500000000011</c:v>
                </c:pt>
                <c:pt idx="216" formatCode="General">
                  <c:v>-32.652500000000011</c:v>
                </c:pt>
                <c:pt idx="217" formatCode="General">
                  <c:v>-32.652500000000011</c:v>
                </c:pt>
                <c:pt idx="218" formatCode="General">
                  <c:v>-32.152500000000011</c:v>
                </c:pt>
                <c:pt idx="219" formatCode="General">
                  <c:v>-32.152500000000011</c:v>
                </c:pt>
                <c:pt idx="220" formatCode="General">
                  <c:v>-32.152500000000011</c:v>
                </c:pt>
                <c:pt idx="221" formatCode="General">
                  <c:v>-32.152500000000011</c:v>
                </c:pt>
                <c:pt idx="222" formatCode="General">
                  <c:v>-30.452500000000011</c:v>
                </c:pt>
                <c:pt idx="223" formatCode="General">
                  <c:v>-30.452500000000011</c:v>
                </c:pt>
                <c:pt idx="224" formatCode="General">
                  <c:v>-30.452500000000011</c:v>
                </c:pt>
                <c:pt idx="225" formatCode="General">
                  <c:v>-30.452500000000011</c:v>
                </c:pt>
                <c:pt idx="226" formatCode="General">
                  <c:v>-30.452500000000011</c:v>
                </c:pt>
                <c:pt idx="227" formatCode="General">
                  <c:v>-30.452500000000011</c:v>
                </c:pt>
                <c:pt idx="228" formatCode="General">
                  <c:v>-26.502500000000012</c:v>
                </c:pt>
                <c:pt idx="229" formatCode="General">
                  <c:v>-26.502500000000012</c:v>
                </c:pt>
                <c:pt idx="230" formatCode="General">
                  <c:v>-26.502500000000012</c:v>
                </c:pt>
                <c:pt idx="231" formatCode="General">
                  <c:v>-26.502500000000012</c:v>
                </c:pt>
                <c:pt idx="232" formatCode="General">
                  <c:v>-19.302500000000013</c:v>
                </c:pt>
                <c:pt idx="233" formatCode="General">
                  <c:v>-19.302500000000013</c:v>
                </c:pt>
                <c:pt idx="234" formatCode="General">
                  <c:v>-19.302500000000013</c:v>
                </c:pt>
                <c:pt idx="235" formatCode="General">
                  <c:v>-19.302500000000013</c:v>
                </c:pt>
                <c:pt idx="236" formatCode="General">
                  <c:v>-21.302500000000013</c:v>
                </c:pt>
                <c:pt idx="237" formatCode="General">
                  <c:v>-21.302500000000013</c:v>
                </c:pt>
                <c:pt idx="238" formatCode="General">
                  <c:v>-28.302500000000013</c:v>
                </c:pt>
                <c:pt idx="239" formatCode="General">
                  <c:v>-28.302500000000013</c:v>
                </c:pt>
                <c:pt idx="240" formatCode="General">
                  <c:v>-28.302500000000013</c:v>
                </c:pt>
                <c:pt idx="241" formatCode="General">
                  <c:v>-28.302500000000013</c:v>
                </c:pt>
                <c:pt idx="242" formatCode="General">
                  <c:v>-28.302500000000013</c:v>
                </c:pt>
                <c:pt idx="243" formatCode="General">
                  <c:v>-31.302500000000013</c:v>
                </c:pt>
                <c:pt idx="244" formatCode="General">
                  <c:v>-31.302500000000013</c:v>
                </c:pt>
                <c:pt idx="245" formatCode="General">
                  <c:v>-31.302500000000013</c:v>
                </c:pt>
                <c:pt idx="246" formatCode="General">
                  <c:v>-26.802500000000013</c:v>
                </c:pt>
                <c:pt idx="247" formatCode="General">
                  <c:v>-26.802500000000013</c:v>
                </c:pt>
                <c:pt idx="248" formatCode="General">
                  <c:v>-26.802500000000013</c:v>
                </c:pt>
                <c:pt idx="249" formatCode="General">
                  <c:v>-26.802500000000013</c:v>
                </c:pt>
                <c:pt idx="250" formatCode="General">
                  <c:v>-26.802500000000013</c:v>
                </c:pt>
                <c:pt idx="251" formatCode="General">
                  <c:v>-26.802500000000013</c:v>
                </c:pt>
                <c:pt idx="252" formatCode="General">
                  <c:v>-26.802500000000013</c:v>
                </c:pt>
                <c:pt idx="253" formatCode="General">
                  <c:v>-29.702500000000011</c:v>
                </c:pt>
                <c:pt idx="254" formatCode="General">
                  <c:v>-29.702500000000011</c:v>
                </c:pt>
                <c:pt idx="255" formatCode="General">
                  <c:v>-29.702500000000011</c:v>
                </c:pt>
                <c:pt idx="256" formatCode="General">
                  <c:v>-29.702500000000011</c:v>
                </c:pt>
                <c:pt idx="257" formatCode="General">
                  <c:v>-29.702500000000011</c:v>
                </c:pt>
                <c:pt idx="258" formatCode="General">
                  <c:v>-29.702500000000011</c:v>
                </c:pt>
                <c:pt idx="259" formatCode="General">
                  <c:v>-29.702500000000011</c:v>
                </c:pt>
                <c:pt idx="260" formatCode="General">
                  <c:v>-29.702500000000011</c:v>
                </c:pt>
                <c:pt idx="261" formatCode="General">
                  <c:v>-29.702500000000011</c:v>
                </c:pt>
                <c:pt idx="262" formatCode="General">
                  <c:v>-29.702500000000011</c:v>
                </c:pt>
                <c:pt idx="263" formatCode="General">
                  <c:v>-29.702500000000011</c:v>
                </c:pt>
                <c:pt idx="264" formatCode="General">
                  <c:v>-29.702500000000011</c:v>
                </c:pt>
                <c:pt idx="265" formatCode="General">
                  <c:v>-25.802500000000013</c:v>
                </c:pt>
                <c:pt idx="266" formatCode="General">
                  <c:v>-25.802500000000013</c:v>
                </c:pt>
                <c:pt idx="267" formatCode="General">
                  <c:v>-25.802500000000013</c:v>
                </c:pt>
                <c:pt idx="268" formatCode="General">
                  <c:v>-28.102500000000013</c:v>
                </c:pt>
                <c:pt idx="269" formatCode="General">
                  <c:v>-28.102500000000013</c:v>
                </c:pt>
                <c:pt idx="270" formatCode="General">
                  <c:v>-28.102500000000013</c:v>
                </c:pt>
                <c:pt idx="271" formatCode="General">
                  <c:v>-28.102500000000013</c:v>
                </c:pt>
                <c:pt idx="272" formatCode="General">
                  <c:v>-28.102500000000013</c:v>
                </c:pt>
                <c:pt idx="273" formatCode="General">
                  <c:v>-25.352500000000013</c:v>
                </c:pt>
                <c:pt idx="274" formatCode="General">
                  <c:v>-25.352500000000013</c:v>
                </c:pt>
                <c:pt idx="275" formatCode="General">
                  <c:v>-25.352500000000013</c:v>
                </c:pt>
                <c:pt idx="276" formatCode="General">
                  <c:v>-25.352500000000013</c:v>
                </c:pt>
                <c:pt idx="277" formatCode="General">
                  <c:v>-25.352500000000013</c:v>
                </c:pt>
                <c:pt idx="278" formatCode="General">
                  <c:v>-24.752500000000012</c:v>
                </c:pt>
                <c:pt idx="279" formatCode="General">
                  <c:v>-24.752500000000012</c:v>
                </c:pt>
                <c:pt idx="280" formatCode="General">
                  <c:v>-24.752500000000012</c:v>
                </c:pt>
                <c:pt idx="281" formatCode="General">
                  <c:v>-24.752500000000012</c:v>
                </c:pt>
                <c:pt idx="282" formatCode="General">
                  <c:v>-17.952500000000015</c:v>
                </c:pt>
                <c:pt idx="283" formatCode="General">
                  <c:v>-17.952500000000015</c:v>
                </c:pt>
                <c:pt idx="284" formatCode="General">
                  <c:v>-17.952500000000015</c:v>
                </c:pt>
                <c:pt idx="285" formatCode="General">
                  <c:v>-17.952500000000015</c:v>
                </c:pt>
                <c:pt idx="286" formatCode="General">
                  <c:v>-20.952500000000015</c:v>
                </c:pt>
                <c:pt idx="287" formatCode="General">
                  <c:v>-20.952500000000015</c:v>
                </c:pt>
                <c:pt idx="288" formatCode="General">
                  <c:v>-20.952500000000015</c:v>
                </c:pt>
                <c:pt idx="289" formatCode="General">
                  <c:v>-26.452500000000015</c:v>
                </c:pt>
                <c:pt idx="290" formatCode="General">
                  <c:v>-26.452500000000015</c:v>
                </c:pt>
                <c:pt idx="291" formatCode="General">
                  <c:v>-26.452500000000015</c:v>
                </c:pt>
                <c:pt idx="292" formatCode="General">
                  <c:v>-21.852500000000013</c:v>
                </c:pt>
                <c:pt idx="293" formatCode="General">
                  <c:v>-21.852500000000013</c:v>
                </c:pt>
                <c:pt idx="294" formatCode="General">
                  <c:v>-21.852500000000013</c:v>
                </c:pt>
                <c:pt idx="295" formatCode="General">
                  <c:v>-21.852500000000013</c:v>
                </c:pt>
                <c:pt idx="296" formatCode="General">
                  <c:v>-17.802500000000013</c:v>
                </c:pt>
                <c:pt idx="297" formatCode="General">
                  <c:v>-17.802500000000013</c:v>
                </c:pt>
                <c:pt idx="298" formatCode="General">
                  <c:v>-17.802500000000013</c:v>
                </c:pt>
                <c:pt idx="299" formatCode="General">
                  <c:v>-17.802500000000013</c:v>
                </c:pt>
                <c:pt idx="300" formatCode="General">
                  <c:v>-17.802500000000013</c:v>
                </c:pt>
                <c:pt idx="301" formatCode="General">
                  <c:v>-17.802500000000013</c:v>
                </c:pt>
                <c:pt idx="302" formatCode="General">
                  <c:v>-22.777500000000011</c:v>
                </c:pt>
                <c:pt idx="303" formatCode="General">
                  <c:v>-22.777500000000011</c:v>
                </c:pt>
                <c:pt idx="304" formatCode="General">
                  <c:v>-22.777500000000011</c:v>
                </c:pt>
                <c:pt idx="305" formatCode="General">
                  <c:v>-22.777500000000011</c:v>
                </c:pt>
                <c:pt idx="306" formatCode="General">
                  <c:v>-22.777500000000011</c:v>
                </c:pt>
                <c:pt idx="307" formatCode="General">
                  <c:v>-22.777500000000011</c:v>
                </c:pt>
                <c:pt idx="308" formatCode="General">
                  <c:v>-22.777500000000011</c:v>
                </c:pt>
                <c:pt idx="309" formatCode="General">
                  <c:v>-26.777500000000011</c:v>
                </c:pt>
                <c:pt idx="310" formatCode="General">
                  <c:v>-26.777500000000011</c:v>
                </c:pt>
                <c:pt idx="311" formatCode="General">
                  <c:v>-26.777500000000011</c:v>
                </c:pt>
                <c:pt idx="312" formatCode="General">
                  <c:v>-26.777500000000011</c:v>
                </c:pt>
                <c:pt idx="313" formatCode="General">
                  <c:v>-23.377500000000012</c:v>
                </c:pt>
                <c:pt idx="314" formatCode="General">
                  <c:v>-23.377500000000012</c:v>
                </c:pt>
                <c:pt idx="315" formatCode="General">
                  <c:v>-23.377500000000012</c:v>
                </c:pt>
                <c:pt idx="316" formatCode="General">
                  <c:v>-23.377500000000012</c:v>
                </c:pt>
                <c:pt idx="317" formatCode="General">
                  <c:v>-23.377500000000012</c:v>
                </c:pt>
                <c:pt idx="318" formatCode="General">
                  <c:v>-13.827500000000011</c:v>
                </c:pt>
                <c:pt idx="319" formatCode="General">
                  <c:v>-13.827500000000011</c:v>
                </c:pt>
                <c:pt idx="320" formatCode="General">
                  <c:v>-13.827500000000011</c:v>
                </c:pt>
                <c:pt idx="321" formatCode="General">
                  <c:v>-15.827500000000011</c:v>
                </c:pt>
                <c:pt idx="322" formatCode="General">
                  <c:v>-15.827500000000011</c:v>
                </c:pt>
                <c:pt idx="323" formatCode="General">
                  <c:v>-18.827500000000011</c:v>
                </c:pt>
                <c:pt idx="324" formatCode="General">
                  <c:v>-18.827500000000011</c:v>
                </c:pt>
                <c:pt idx="325" formatCode="General">
                  <c:v>-9.4275000000000109</c:v>
                </c:pt>
                <c:pt idx="326" formatCode="General">
                  <c:v>-9.4275000000000109</c:v>
                </c:pt>
                <c:pt idx="327" formatCode="General">
                  <c:v>-9.4275000000000109</c:v>
                </c:pt>
                <c:pt idx="328" formatCode="General">
                  <c:v>-9.4275000000000109</c:v>
                </c:pt>
                <c:pt idx="329" formatCode="General">
                  <c:v>-9.4275000000000109</c:v>
                </c:pt>
                <c:pt idx="330" formatCode="General">
                  <c:v>-9.4275000000000109</c:v>
                </c:pt>
                <c:pt idx="331" formatCode="General">
                  <c:v>5.9724999999999877</c:v>
                </c:pt>
                <c:pt idx="332" formatCode="General">
                  <c:v>5.9724999999999877</c:v>
                </c:pt>
                <c:pt idx="333" formatCode="General">
                  <c:v>5.9724999999999877</c:v>
                </c:pt>
                <c:pt idx="334" formatCode="General">
                  <c:v>5.9724999999999877</c:v>
                </c:pt>
                <c:pt idx="335" formatCode="General">
                  <c:v>5.9724999999999877</c:v>
                </c:pt>
                <c:pt idx="336" formatCode="General">
                  <c:v>5.9724999999999877</c:v>
                </c:pt>
                <c:pt idx="337" formatCode="General">
                  <c:v>5.9724999999999877</c:v>
                </c:pt>
                <c:pt idx="338" formatCode="General">
                  <c:v>5.9724999999999877</c:v>
                </c:pt>
                <c:pt idx="339" formatCode="General">
                  <c:v>5.9724999999999877</c:v>
                </c:pt>
                <c:pt idx="340" formatCode="General">
                  <c:v>5.9724999999999877</c:v>
                </c:pt>
                <c:pt idx="341" formatCode="General">
                  <c:v>2.9724999999999877</c:v>
                </c:pt>
                <c:pt idx="342" formatCode="General">
                  <c:v>2.9724999999999877</c:v>
                </c:pt>
                <c:pt idx="343" formatCode="General">
                  <c:v>10.772499999999988</c:v>
                </c:pt>
                <c:pt idx="344" formatCode="General">
                  <c:v>10.772499999999988</c:v>
                </c:pt>
                <c:pt idx="345" formatCode="General">
                  <c:v>10.772499999999988</c:v>
                </c:pt>
                <c:pt idx="346" formatCode="General">
                  <c:v>7.7724999999999884</c:v>
                </c:pt>
                <c:pt idx="347" formatCode="General">
                  <c:v>7.7724999999999884</c:v>
                </c:pt>
                <c:pt idx="348" formatCode="General">
                  <c:v>7.7724999999999884</c:v>
                </c:pt>
                <c:pt idx="349" formatCode="General">
                  <c:v>-1.1275000000000119</c:v>
                </c:pt>
                <c:pt idx="350" formatCode="General">
                  <c:v>-1.1275000000000119</c:v>
                </c:pt>
                <c:pt idx="351" formatCode="General">
                  <c:v>-1.1275000000000119</c:v>
                </c:pt>
                <c:pt idx="352" formatCode="General">
                  <c:v>-1.1275000000000119</c:v>
                </c:pt>
                <c:pt idx="353" formatCode="General">
                  <c:v>-1.1275000000000119</c:v>
                </c:pt>
                <c:pt idx="354" formatCode="General">
                  <c:v>-3.1275000000000119</c:v>
                </c:pt>
                <c:pt idx="355" formatCode="General">
                  <c:v>-3.1275000000000119</c:v>
                </c:pt>
                <c:pt idx="356" formatCode="General">
                  <c:v>1.3724999999999881</c:v>
                </c:pt>
                <c:pt idx="357" formatCode="General">
                  <c:v>1.3724999999999881</c:v>
                </c:pt>
                <c:pt idx="358" formatCode="General">
                  <c:v>1.3724999999999881</c:v>
                </c:pt>
                <c:pt idx="359" formatCode="General">
                  <c:v>1.3724999999999881</c:v>
                </c:pt>
                <c:pt idx="360" formatCode="General">
                  <c:v>10.572499999999987</c:v>
                </c:pt>
                <c:pt idx="361" formatCode="General">
                  <c:v>10.572499999999987</c:v>
                </c:pt>
                <c:pt idx="362" formatCode="General">
                  <c:v>10.572499999999987</c:v>
                </c:pt>
                <c:pt idx="363" formatCode="General">
                  <c:v>10.572499999999987</c:v>
                </c:pt>
                <c:pt idx="364" formatCode="General">
                  <c:v>10.572499999999987</c:v>
                </c:pt>
                <c:pt idx="365" formatCode="General">
                  <c:v>10.572499999999987</c:v>
                </c:pt>
                <c:pt idx="366" formatCode="General">
                  <c:v>10.572499999999987</c:v>
                </c:pt>
                <c:pt idx="367" formatCode="General">
                  <c:v>10.572499999999987</c:v>
                </c:pt>
                <c:pt idx="368" formatCode="General">
                  <c:v>10.572499999999987</c:v>
                </c:pt>
                <c:pt idx="369" formatCode="General">
                  <c:v>10.572499999999987</c:v>
                </c:pt>
                <c:pt idx="370" formatCode="General">
                  <c:v>10.572499999999987</c:v>
                </c:pt>
                <c:pt idx="371" formatCode="General">
                  <c:v>10.572499999999987</c:v>
                </c:pt>
                <c:pt idx="372" formatCode="General">
                  <c:v>10.572499999999987</c:v>
                </c:pt>
                <c:pt idx="373" formatCode="General">
                  <c:v>11.822499999999987</c:v>
                </c:pt>
                <c:pt idx="374" formatCode="General">
                  <c:v>11.822499999999987</c:v>
                </c:pt>
                <c:pt idx="375" formatCode="General">
                  <c:v>11.822499999999987</c:v>
                </c:pt>
                <c:pt idx="376" formatCode="General">
                  <c:v>15.222499999999988</c:v>
                </c:pt>
                <c:pt idx="377" formatCode="General">
                  <c:v>15.222499999999988</c:v>
                </c:pt>
                <c:pt idx="378" formatCode="General">
                  <c:v>15.222499999999988</c:v>
                </c:pt>
                <c:pt idx="379" formatCode="General">
                  <c:v>18.822499999999987</c:v>
                </c:pt>
                <c:pt idx="380" formatCode="General">
                  <c:v>18.822499999999987</c:v>
                </c:pt>
                <c:pt idx="381" formatCode="General">
                  <c:v>15.822499999999987</c:v>
                </c:pt>
                <c:pt idx="382" formatCode="General">
                  <c:v>15.822499999999987</c:v>
                </c:pt>
                <c:pt idx="383" formatCode="General">
                  <c:v>19.672499999999985</c:v>
                </c:pt>
                <c:pt idx="384" formatCode="General">
                  <c:v>19.672499999999985</c:v>
                </c:pt>
                <c:pt idx="385" formatCode="General">
                  <c:v>19.672499999999985</c:v>
                </c:pt>
                <c:pt idx="386" formatCode="General">
                  <c:v>19.672499999999985</c:v>
                </c:pt>
                <c:pt idx="387" formatCode="General">
                  <c:v>19.672499999999985</c:v>
                </c:pt>
                <c:pt idx="388" formatCode="General">
                  <c:v>15.672499999999985</c:v>
                </c:pt>
                <c:pt idx="389" formatCode="General">
                  <c:v>15.672499999999985</c:v>
                </c:pt>
                <c:pt idx="390" formatCode="General">
                  <c:v>15.672499999999985</c:v>
                </c:pt>
                <c:pt idx="391" formatCode="General">
                  <c:v>19.697499999999984</c:v>
                </c:pt>
                <c:pt idx="392" formatCode="General">
                  <c:v>19.697499999999984</c:v>
                </c:pt>
                <c:pt idx="393" formatCode="General">
                  <c:v>19.697499999999984</c:v>
                </c:pt>
                <c:pt idx="394" formatCode="General">
                  <c:v>19.697499999999984</c:v>
                </c:pt>
                <c:pt idx="395" formatCode="General">
                  <c:v>19.697499999999984</c:v>
                </c:pt>
                <c:pt idx="396" formatCode="General">
                  <c:v>19.697499999999984</c:v>
                </c:pt>
                <c:pt idx="397" formatCode="General">
                  <c:v>19.697499999999984</c:v>
                </c:pt>
                <c:pt idx="398" formatCode="General">
                  <c:v>19.697499999999984</c:v>
                </c:pt>
                <c:pt idx="399" formatCode="General">
                  <c:v>19.697499999999984</c:v>
                </c:pt>
                <c:pt idx="400" formatCode="General">
                  <c:v>19.697499999999984</c:v>
                </c:pt>
                <c:pt idx="401" formatCode="General">
                  <c:v>19.697499999999984</c:v>
                </c:pt>
                <c:pt idx="402" formatCode="General">
                  <c:v>19.697499999999984</c:v>
                </c:pt>
                <c:pt idx="403" formatCode="General">
                  <c:v>19.697499999999984</c:v>
                </c:pt>
                <c:pt idx="404" formatCode="General">
                  <c:v>19.697499999999984</c:v>
                </c:pt>
                <c:pt idx="405" formatCode="General">
                  <c:v>19.697499999999984</c:v>
                </c:pt>
                <c:pt idx="406" formatCode="General">
                  <c:v>14.697499999999984</c:v>
                </c:pt>
                <c:pt idx="407" formatCode="General">
                  <c:v>14.697499999999984</c:v>
                </c:pt>
                <c:pt idx="408" formatCode="General">
                  <c:v>14.697499999999984</c:v>
                </c:pt>
                <c:pt idx="409" formatCode="General">
                  <c:v>22.197499999999984</c:v>
                </c:pt>
                <c:pt idx="410" formatCode="General">
                  <c:v>22.197499999999984</c:v>
                </c:pt>
                <c:pt idx="411" formatCode="General">
                  <c:v>22.697499999999984</c:v>
                </c:pt>
                <c:pt idx="412" formatCode="General">
                  <c:v>22.697499999999984</c:v>
                </c:pt>
                <c:pt idx="413" formatCode="General">
                  <c:v>22.697499999999984</c:v>
                </c:pt>
                <c:pt idx="414" formatCode="General">
                  <c:v>22.697499999999984</c:v>
                </c:pt>
                <c:pt idx="415" formatCode="General">
                  <c:v>24.097499999999982</c:v>
                </c:pt>
                <c:pt idx="416" formatCode="General">
                  <c:v>24.097499999999982</c:v>
                </c:pt>
                <c:pt idx="417" formatCode="General">
                  <c:v>24.097499999999982</c:v>
                </c:pt>
                <c:pt idx="418" formatCode="General">
                  <c:v>27.097499999999982</c:v>
                </c:pt>
                <c:pt idx="419" formatCode="General">
                  <c:v>27.097499999999982</c:v>
                </c:pt>
                <c:pt idx="420" formatCode="General">
                  <c:v>27.097499999999982</c:v>
                </c:pt>
                <c:pt idx="421" formatCode="General">
                  <c:v>31.897499999999983</c:v>
                </c:pt>
                <c:pt idx="422" formatCode="General">
                  <c:v>31.897499999999983</c:v>
                </c:pt>
                <c:pt idx="423" formatCode="General">
                  <c:v>31.897499999999983</c:v>
                </c:pt>
                <c:pt idx="424" formatCode="General">
                  <c:v>28.397499999999983</c:v>
                </c:pt>
                <c:pt idx="425" formatCode="General">
                  <c:v>28.397499999999983</c:v>
                </c:pt>
                <c:pt idx="426" formatCode="General">
                  <c:v>28.397499999999983</c:v>
                </c:pt>
                <c:pt idx="427" formatCode="General">
                  <c:v>28.397499999999983</c:v>
                </c:pt>
                <c:pt idx="428" formatCode="General">
                  <c:v>28.397499999999983</c:v>
                </c:pt>
                <c:pt idx="429" formatCode="General">
                  <c:v>32.39749999999998</c:v>
                </c:pt>
                <c:pt idx="430" formatCode="General">
                  <c:v>32.39749999999998</c:v>
                </c:pt>
                <c:pt idx="431" formatCode="General">
                  <c:v>32.39749999999998</c:v>
                </c:pt>
                <c:pt idx="432" formatCode="General">
                  <c:v>32.39749999999998</c:v>
                </c:pt>
                <c:pt idx="433" formatCode="General">
                  <c:v>32.39749999999998</c:v>
                </c:pt>
                <c:pt idx="434" formatCode="General">
                  <c:v>27.39749999999998</c:v>
                </c:pt>
                <c:pt idx="435" formatCode="General">
                  <c:v>27.39749999999998</c:v>
                </c:pt>
                <c:pt idx="436" formatCode="General">
                  <c:v>27.39749999999998</c:v>
                </c:pt>
                <c:pt idx="437" formatCode="General">
                  <c:v>27.39749999999998</c:v>
                </c:pt>
                <c:pt idx="438" formatCode="General">
                  <c:v>27.39749999999998</c:v>
                </c:pt>
                <c:pt idx="439" formatCode="General">
                  <c:v>30.247499999999981</c:v>
                </c:pt>
                <c:pt idx="440" formatCode="General">
                  <c:v>30.247499999999981</c:v>
                </c:pt>
                <c:pt idx="441" formatCode="General">
                  <c:v>30.247499999999981</c:v>
                </c:pt>
                <c:pt idx="442" formatCode="General">
                  <c:v>30.247499999999981</c:v>
                </c:pt>
                <c:pt idx="443" formatCode="General">
                  <c:v>30.247499999999981</c:v>
                </c:pt>
                <c:pt idx="444" formatCode="General">
                  <c:v>30.247499999999981</c:v>
                </c:pt>
                <c:pt idx="445" formatCode="General">
                  <c:v>31.64749999999998</c:v>
                </c:pt>
                <c:pt idx="446" formatCode="General">
                  <c:v>31.64749999999998</c:v>
                </c:pt>
                <c:pt idx="447" formatCode="General">
                  <c:v>31.64749999999998</c:v>
                </c:pt>
                <c:pt idx="448" formatCode="General">
                  <c:v>31.64749999999998</c:v>
                </c:pt>
                <c:pt idx="449" formatCode="General">
                  <c:v>31.64749999999998</c:v>
                </c:pt>
                <c:pt idx="450" formatCode="General">
                  <c:v>31.64749999999998</c:v>
                </c:pt>
                <c:pt idx="451" formatCode="General">
                  <c:v>35.847499999999982</c:v>
                </c:pt>
                <c:pt idx="452" formatCode="General">
                  <c:v>35.847499999999982</c:v>
                </c:pt>
                <c:pt idx="453" formatCode="General">
                  <c:v>35.547499999999985</c:v>
                </c:pt>
                <c:pt idx="454" formatCode="General">
                  <c:v>35.547499999999985</c:v>
                </c:pt>
                <c:pt idx="455" formatCode="General">
                  <c:v>35.547499999999985</c:v>
                </c:pt>
                <c:pt idx="456" formatCode="General">
                  <c:v>35.547499999999985</c:v>
                </c:pt>
                <c:pt idx="457" formatCode="General">
                  <c:v>36.547499999999985</c:v>
                </c:pt>
                <c:pt idx="458" formatCode="General">
                  <c:v>36.547499999999985</c:v>
                </c:pt>
                <c:pt idx="459" formatCode="General">
                  <c:v>36.547499999999985</c:v>
                </c:pt>
                <c:pt idx="460" formatCode="General">
                  <c:v>36.547499999999985</c:v>
                </c:pt>
                <c:pt idx="461" formatCode="General">
                  <c:v>36.547499999999985</c:v>
                </c:pt>
                <c:pt idx="462" formatCode="General">
                  <c:v>40.297499999999985</c:v>
                </c:pt>
                <c:pt idx="463" formatCode="General">
                  <c:v>40.297499999999985</c:v>
                </c:pt>
                <c:pt idx="464" formatCode="General">
                  <c:v>54.247499999999988</c:v>
                </c:pt>
                <c:pt idx="465" formatCode="General">
                  <c:v>54.247499999999988</c:v>
                </c:pt>
                <c:pt idx="466" formatCode="General">
                  <c:v>54.247499999999988</c:v>
                </c:pt>
                <c:pt idx="467" formatCode="General">
                  <c:v>54.247499999999988</c:v>
                </c:pt>
                <c:pt idx="468" formatCode="General">
                  <c:v>54.247499999999988</c:v>
                </c:pt>
                <c:pt idx="469" formatCode="General">
                  <c:v>54.247499999999988</c:v>
                </c:pt>
                <c:pt idx="470" formatCode="General">
                  <c:v>54.247499999999988</c:v>
                </c:pt>
                <c:pt idx="471" formatCode="General">
                  <c:v>54.247499999999988</c:v>
                </c:pt>
                <c:pt idx="472" formatCode="General">
                  <c:v>54.247499999999988</c:v>
                </c:pt>
                <c:pt idx="473" formatCode="General">
                  <c:v>54.247499999999988</c:v>
                </c:pt>
                <c:pt idx="474" formatCode="General">
                  <c:v>54.247499999999988</c:v>
                </c:pt>
                <c:pt idx="475" formatCode="General">
                  <c:v>54.247499999999988</c:v>
                </c:pt>
                <c:pt idx="476" formatCode="General">
                  <c:v>54.247499999999988</c:v>
                </c:pt>
                <c:pt idx="477" formatCode="General">
                  <c:v>50.747499999999988</c:v>
                </c:pt>
                <c:pt idx="478" formatCode="General">
                  <c:v>50.747499999999988</c:v>
                </c:pt>
                <c:pt idx="479" formatCode="General">
                  <c:v>50.747499999999988</c:v>
                </c:pt>
                <c:pt idx="480" formatCode="General">
                  <c:v>46.747499999999988</c:v>
                </c:pt>
                <c:pt idx="481" formatCode="General">
                  <c:v>46.747499999999988</c:v>
                </c:pt>
                <c:pt idx="482" formatCode="General">
                  <c:v>46.747499999999988</c:v>
                </c:pt>
                <c:pt idx="483" formatCode="General">
                  <c:v>49.547499999999985</c:v>
                </c:pt>
                <c:pt idx="484" formatCode="General">
                  <c:v>49.547499999999985</c:v>
                </c:pt>
                <c:pt idx="485" formatCode="General">
                  <c:v>51.047499999999985</c:v>
                </c:pt>
                <c:pt idx="486" formatCode="General">
                  <c:v>51.047499999999985</c:v>
                </c:pt>
                <c:pt idx="487" formatCode="General">
                  <c:v>51.047499999999985</c:v>
                </c:pt>
                <c:pt idx="488" formatCode="General">
                  <c:v>66.247499999999988</c:v>
                </c:pt>
                <c:pt idx="489" formatCode="General">
                  <c:v>66.247499999999988</c:v>
                </c:pt>
                <c:pt idx="490" formatCode="General">
                  <c:v>66.247499999999988</c:v>
                </c:pt>
                <c:pt idx="491" formatCode="General">
                  <c:v>66.247499999999988</c:v>
                </c:pt>
                <c:pt idx="492" formatCode="General">
                  <c:v>66.247499999999988</c:v>
                </c:pt>
                <c:pt idx="493" formatCode="General">
                  <c:v>66.247499999999988</c:v>
                </c:pt>
                <c:pt idx="494" formatCode="General">
                  <c:v>67.247499999999988</c:v>
                </c:pt>
                <c:pt idx="495" formatCode="General">
                  <c:v>67.247499999999988</c:v>
                </c:pt>
                <c:pt idx="496" formatCode="General">
                  <c:v>67.247499999999988</c:v>
                </c:pt>
                <c:pt idx="497" formatCode="General">
                  <c:v>60.247499999999988</c:v>
                </c:pt>
                <c:pt idx="498" formatCode="General">
                  <c:v>60.247499999999988</c:v>
                </c:pt>
                <c:pt idx="499" formatCode="General">
                  <c:v>60.247499999999988</c:v>
                </c:pt>
                <c:pt idx="500" formatCode="General">
                  <c:v>62.747499999999988</c:v>
                </c:pt>
                <c:pt idx="501" formatCode="General">
                  <c:v>62.747499999999988</c:v>
                </c:pt>
                <c:pt idx="502" formatCode="General">
                  <c:v>60.547499999999985</c:v>
                </c:pt>
                <c:pt idx="503" formatCode="General">
                  <c:v>60.547499999999985</c:v>
                </c:pt>
                <c:pt idx="504" formatCode="General">
                  <c:v>60.547499999999985</c:v>
                </c:pt>
                <c:pt idx="505" formatCode="General">
                  <c:v>60.547499999999985</c:v>
                </c:pt>
                <c:pt idx="506" formatCode="General">
                  <c:v>60.547499999999985</c:v>
                </c:pt>
                <c:pt idx="507" formatCode="General">
                  <c:v>60.547499999999985</c:v>
                </c:pt>
                <c:pt idx="508" formatCode="General">
                  <c:v>54.547499999999985</c:v>
                </c:pt>
                <c:pt idx="509" formatCode="General">
                  <c:v>54.547499999999985</c:v>
                </c:pt>
                <c:pt idx="510" formatCode="General">
                  <c:v>54.547499999999985</c:v>
                </c:pt>
                <c:pt idx="511" formatCode="General">
                  <c:v>51.547499999999985</c:v>
                </c:pt>
                <c:pt idx="512" formatCode="General">
                  <c:v>51.547499999999985</c:v>
                </c:pt>
                <c:pt idx="513" formatCode="General">
                  <c:v>58.047499999999985</c:v>
                </c:pt>
                <c:pt idx="514" formatCode="General">
                  <c:v>58.047499999999985</c:v>
                </c:pt>
                <c:pt idx="515" formatCode="General">
                  <c:v>58.047499999999985</c:v>
                </c:pt>
                <c:pt idx="516" formatCode="General">
                  <c:v>58.047499999999985</c:v>
                </c:pt>
                <c:pt idx="517" formatCode="General">
                  <c:v>58.047499999999985</c:v>
                </c:pt>
                <c:pt idx="518" formatCode="General">
                  <c:v>58.047499999999985</c:v>
                </c:pt>
                <c:pt idx="519" formatCode="General">
                  <c:v>58.047499999999985</c:v>
                </c:pt>
                <c:pt idx="520" formatCode="General">
                  <c:v>53.047499999999985</c:v>
                </c:pt>
                <c:pt idx="521" formatCode="General">
                  <c:v>53.047499999999985</c:v>
                </c:pt>
                <c:pt idx="522" formatCode="General">
                  <c:v>53.047499999999985</c:v>
                </c:pt>
                <c:pt idx="523" formatCode="General">
                  <c:v>48.047499999999985</c:v>
                </c:pt>
                <c:pt idx="524" formatCode="General">
                  <c:v>48.047499999999985</c:v>
                </c:pt>
                <c:pt idx="525" formatCode="General">
                  <c:v>48.047499999999985</c:v>
                </c:pt>
                <c:pt idx="526" formatCode="General">
                  <c:v>43.047499999999985</c:v>
                </c:pt>
                <c:pt idx="527" formatCode="General">
                  <c:v>43.047499999999985</c:v>
                </c:pt>
                <c:pt idx="528" formatCode="General">
                  <c:v>43.047499999999985</c:v>
                </c:pt>
                <c:pt idx="529" formatCode="General">
                  <c:v>36.047499999999985</c:v>
                </c:pt>
                <c:pt idx="530" formatCode="General">
                  <c:v>36.047499999999985</c:v>
                </c:pt>
                <c:pt idx="531" formatCode="General">
                  <c:v>36.047499999999985</c:v>
                </c:pt>
                <c:pt idx="532" formatCode="General">
                  <c:v>36.047499999999985</c:v>
                </c:pt>
                <c:pt idx="533" formatCode="General">
                  <c:v>36.047499999999985</c:v>
                </c:pt>
                <c:pt idx="534" formatCode="General">
                  <c:v>36.047499999999985</c:v>
                </c:pt>
                <c:pt idx="535" formatCode="General">
                  <c:v>36.547499999999985</c:v>
                </c:pt>
                <c:pt idx="536" formatCode="General">
                  <c:v>36.547499999999985</c:v>
                </c:pt>
                <c:pt idx="537" formatCode="General">
                  <c:v>36.547499999999985</c:v>
                </c:pt>
                <c:pt idx="538" formatCode="General">
                  <c:v>36.547499999999985</c:v>
                </c:pt>
                <c:pt idx="539" formatCode="General">
                  <c:v>31.547499999999985</c:v>
                </c:pt>
                <c:pt idx="540" formatCode="General">
                  <c:v>31.547499999999985</c:v>
                </c:pt>
                <c:pt idx="541" formatCode="General">
                  <c:v>31.547499999999985</c:v>
                </c:pt>
                <c:pt idx="542" formatCode="General">
                  <c:v>31.547499999999985</c:v>
                </c:pt>
                <c:pt idx="543" formatCode="General">
                  <c:v>36.547499999999985</c:v>
                </c:pt>
                <c:pt idx="544" formatCode="General">
                  <c:v>36.547499999999985</c:v>
                </c:pt>
                <c:pt idx="545" formatCode="General">
                  <c:v>41.747499999999988</c:v>
                </c:pt>
                <c:pt idx="546" formatCode="General">
                  <c:v>41.747499999999988</c:v>
                </c:pt>
                <c:pt idx="547" formatCode="General">
                  <c:v>41.747499999999988</c:v>
                </c:pt>
                <c:pt idx="548" formatCode="General">
                  <c:v>41.747499999999988</c:v>
                </c:pt>
                <c:pt idx="549" formatCode="General">
                  <c:v>41.747499999999988</c:v>
                </c:pt>
                <c:pt idx="550" formatCode="General">
                  <c:v>42.547499999999985</c:v>
                </c:pt>
                <c:pt idx="551" formatCode="General">
                  <c:v>42.547499999999985</c:v>
                </c:pt>
                <c:pt idx="552" formatCode="General">
                  <c:v>42.547499999999985</c:v>
                </c:pt>
                <c:pt idx="553" formatCode="General">
                  <c:v>44.147499999999987</c:v>
                </c:pt>
                <c:pt idx="554" formatCode="General">
                  <c:v>44.147499999999987</c:v>
                </c:pt>
                <c:pt idx="555" formatCode="General">
                  <c:v>44.147499999999987</c:v>
                </c:pt>
                <c:pt idx="556" formatCode="General">
                  <c:v>41.647499999999987</c:v>
                </c:pt>
                <c:pt idx="557" formatCode="General">
                  <c:v>41.647499999999987</c:v>
                </c:pt>
                <c:pt idx="558" formatCode="General">
                  <c:v>41.647499999999987</c:v>
                </c:pt>
                <c:pt idx="559" formatCode="General">
                  <c:v>35.147499999999987</c:v>
                </c:pt>
                <c:pt idx="560" formatCode="General">
                  <c:v>35.147499999999987</c:v>
                </c:pt>
                <c:pt idx="561" formatCode="General">
                  <c:v>35.147499999999987</c:v>
                </c:pt>
                <c:pt idx="562" formatCode="General">
                  <c:v>35.147499999999987</c:v>
                </c:pt>
                <c:pt idx="563" formatCode="General">
                  <c:v>35.147499999999987</c:v>
                </c:pt>
                <c:pt idx="564" formatCode="General">
                  <c:v>40.747499999999988</c:v>
                </c:pt>
                <c:pt idx="565" formatCode="General">
                  <c:v>40.747499999999988</c:v>
                </c:pt>
                <c:pt idx="566" formatCode="General">
                  <c:v>40.747499999999988</c:v>
                </c:pt>
                <c:pt idx="567" formatCode="General">
                  <c:v>40.747499999999988</c:v>
                </c:pt>
                <c:pt idx="568" formatCode="General">
                  <c:v>38.747499999999988</c:v>
                </c:pt>
                <c:pt idx="569" formatCode="General">
                  <c:v>38.747499999999988</c:v>
                </c:pt>
                <c:pt idx="570" formatCode="General">
                  <c:v>49.347499999999989</c:v>
                </c:pt>
                <c:pt idx="571" formatCode="General">
                  <c:v>49.347499999999989</c:v>
                </c:pt>
                <c:pt idx="572" formatCode="General">
                  <c:v>49.347499999999989</c:v>
                </c:pt>
                <c:pt idx="573" formatCode="General">
                  <c:v>49.347499999999989</c:v>
                </c:pt>
                <c:pt idx="574" formatCode="General">
                  <c:v>49.347499999999989</c:v>
                </c:pt>
                <c:pt idx="575" formatCode="General">
                  <c:v>51.347499999999989</c:v>
                </c:pt>
                <c:pt idx="576" formatCode="General">
                  <c:v>51.347499999999989</c:v>
                </c:pt>
                <c:pt idx="577" formatCode="General">
                  <c:v>51.347499999999989</c:v>
                </c:pt>
                <c:pt idx="578" formatCode="General">
                  <c:v>56.347499999999989</c:v>
                </c:pt>
                <c:pt idx="579" formatCode="General">
                  <c:v>56.347499999999989</c:v>
                </c:pt>
                <c:pt idx="580" formatCode="General">
                  <c:v>54.347499999999989</c:v>
                </c:pt>
                <c:pt idx="581" formatCode="General">
                  <c:v>54.347499999999989</c:v>
                </c:pt>
                <c:pt idx="582" formatCode="General">
                  <c:v>57.947499999999991</c:v>
                </c:pt>
                <c:pt idx="583" formatCode="General">
                  <c:v>57.947499999999991</c:v>
                </c:pt>
                <c:pt idx="584" formatCode="General">
                  <c:v>56.397499999999994</c:v>
                </c:pt>
                <c:pt idx="585" formatCode="General">
                  <c:v>56.397499999999994</c:v>
                </c:pt>
                <c:pt idx="586" formatCode="General">
                  <c:v>56.397499999999994</c:v>
                </c:pt>
                <c:pt idx="587" formatCode="General">
                  <c:v>56.397499999999994</c:v>
                </c:pt>
                <c:pt idx="588" formatCode="General">
                  <c:v>56.397499999999994</c:v>
                </c:pt>
                <c:pt idx="589" formatCode="General">
                  <c:v>52.397499999999994</c:v>
                </c:pt>
                <c:pt idx="590" formatCode="General">
                  <c:v>52.397499999999994</c:v>
                </c:pt>
                <c:pt idx="591" formatCode="General">
                  <c:v>52.397499999999994</c:v>
                </c:pt>
                <c:pt idx="592" formatCode="General">
                  <c:v>42.647499999999994</c:v>
                </c:pt>
                <c:pt idx="593" formatCode="General">
                  <c:v>42.647499999999994</c:v>
                </c:pt>
                <c:pt idx="594" formatCode="General">
                  <c:v>42.647499999999994</c:v>
                </c:pt>
                <c:pt idx="595" formatCode="General">
                  <c:v>42.647499999999994</c:v>
                </c:pt>
                <c:pt idx="596" formatCode="General">
                  <c:v>42.647499999999994</c:v>
                </c:pt>
                <c:pt idx="597" formatCode="General">
                  <c:v>42.647499999999994</c:v>
                </c:pt>
                <c:pt idx="598" formatCode="General">
                  <c:v>42.647499999999994</c:v>
                </c:pt>
                <c:pt idx="599" formatCode="General">
                  <c:v>42.647499999999994</c:v>
                </c:pt>
                <c:pt idx="600" formatCode="General">
                  <c:v>42.647499999999994</c:v>
                </c:pt>
                <c:pt idx="601" formatCode="General">
                  <c:v>42.647499999999994</c:v>
                </c:pt>
                <c:pt idx="602" formatCode="General">
                  <c:v>39.647499999999994</c:v>
                </c:pt>
                <c:pt idx="603" formatCode="General">
                  <c:v>39.647499999999994</c:v>
                </c:pt>
                <c:pt idx="604" formatCode="General">
                  <c:v>39.647499999999994</c:v>
                </c:pt>
                <c:pt idx="605" formatCode="General">
                  <c:v>40.147499999999994</c:v>
                </c:pt>
                <c:pt idx="606" formatCode="General">
                  <c:v>40.147499999999994</c:v>
                </c:pt>
                <c:pt idx="607" formatCode="General">
                  <c:v>40.147499999999994</c:v>
                </c:pt>
                <c:pt idx="608" formatCode="General">
                  <c:v>40.147499999999994</c:v>
                </c:pt>
                <c:pt idx="609" formatCode="General">
                  <c:v>40.147499999999994</c:v>
                </c:pt>
                <c:pt idx="610" formatCode="General">
                  <c:v>40.147499999999994</c:v>
                </c:pt>
                <c:pt idx="611" formatCode="General">
                  <c:v>42.947499999999991</c:v>
                </c:pt>
                <c:pt idx="612" formatCode="General">
                  <c:v>42.947499999999991</c:v>
                </c:pt>
                <c:pt idx="613" formatCode="General">
                  <c:v>40.947499999999991</c:v>
                </c:pt>
                <c:pt idx="614" formatCode="General">
                  <c:v>40.947499999999991</c:v>
                </c:pt>
                <c:pt idx="615" formatCode="General">
                  <c:v>40.847499999999989</c:v>
                </c:pt>
                <c:pt idx="616" formatCode="General">
                  <c:v>40.847499999999989</c:v>
                </c:pt>
                <c:pt idx="617" formatCode="General">
                  <c:v>40.847499999999989</c:v>
                </c:pt>
                <c:pt idx="618" formatCode="General">
                  <c:v>40.847499999999989</c:v>
                </c:pt>
                <c:pt idx="619" formatCode="General">
                  <c:v>40.847499999999989</c:v>
                </c:pt>
                <c:pt idx="620" formatCode="General">
                  <c:v>40.847499999999989</c:v>
                </c:pt>
                <c:pt idx="621" formatCode="General">
                  <c:v>48.047499999999992</c:v>
                </c:pt>
                <c:pt idx="622" formatCode="General">
                  <c:v>48.047499999999992</c:v>
                </c:pt>
                <c:pt idx="623" formatCode="General">
                  <c:v>48.047499999999992</c:v>
                </c:pt>
                <c:pt idx="624" formatCode="General">
                  <c:v>49.797499999999992</c:v>
                </c:pt>
                <c:pt idx="625" formatCode="General">
                  <c:v>49.797499999999992</c:v>
                </c:pt>
                <c:pt idx="626" formatCode="General">
                  <c:v>49.797499999999992</c:v>
                </c:pt>
                <c:pt idx="627" formatCode="General">
                  <c:v>49.797499999999992</c:v>
                </c:pt>
                <c:pt idx="628" formatCode="General">
                  <c:v>55.797499999999992</c:v>
                </c:pt>
                <c:pt idx="629" formatCode="General">
                  <c:v>55.797499999999992</c:v>
                </c:pt>
                <c:pt idx="630" formatCode="General">
                  <c:v>55.797499999999992</c:v>
                </c:pt>
                <c:pt idx="631" formatCode="General">
                  <c:v>55.797499999999992</c:v>
                </c:pt>
                <c:pt idx="632" formatCode="General">
                  <c:v>55.797499999999992</c:v>
                </c:pt>
                <c:pt idx="633" formatCode="General">
                  <c:v>55.797499999999992</c:v>
                </c:pt>
                <c:pt idx="634" formatCode="General">
                  <c:v>57.997499999999995</c:v>
                </c:pt>
                <c:pt idx="635" formatCode="General">
                  <c:v>57.997499999999995</c:v>
                </c:pt>
                <c:pt idx="636" formatCode="General">
                  <c:v>57.997499999999995</c:v>
                </c:pt>
                <c:pt idx="637" formatCode="General">
                  <c:v>53.497499999999995</c:v>
                </c:pt>
                <c:pt idx="638" formatCode="General">
                  <c:v>53.497499999999995</c:v>
                </c:pt>
                <c:pt idx="639" formatCode="General">
                  <c:v>53.497499999999995</c:v>
                </c:pt>
                <c:pt idx="640" formatCode="General">
                  <c:v>53.497499999999995</c:v>
                </c:pt>
                <c:pt idx="641" formatCode="General">
                  <c:v>47.497499999999995</c:v>
                </c:pt>
                <c:pt idx="642" formatCode="General">
                  <c:v>47.497499999999995</c:v>
                </c:pt>
                <c:pt idx="643" formatCode="General">
                  <c:v>47.497499999999995</c:v>
                </c:pt>
                <c:pt idx="644" formatCode="General">
                  <c:v>47.497499999999995</c:v>
                </c:pt>
                <c:pt idx="645" formatCode="General">
                  <c:v>47.497499999999995</c:v>
                </c:pt>
                <c:pt idx="646" formatCode="General">
                  <c:v>49.097499999999997</c:v>
                </c:pt>
                <c:pt idx="647" formatCode="General">
                  <c:v>49.097499999999997</c:v>
                </c:pt>
                <c:pt idx="648" formatCode="General">
                  <c:v>49.097499999999997</c:v>
                </c:pt>
                <c:pt idx="649" formatCode="General">
                  <c:v>48.997499999999995</c:v>
                </c:pt>
                <c:pt idx="650" formatCode="General">
                  <c:v>48.997499999999995</c:v>
                </c:pt>
                <c:pt idx="651" formatCode="General">
                  <c:v>48.997499999999995</c:v>
                </c:pt>
                <c:pt idx="652" formatCode="General">
                  <c:v>48.847499999999997</c:v>
                </c:pt>
                <c:pt idx="653" formatCode="General">
                  <c:v>48.847499999999997</c:v>
                </c:pt>
                <c:pt idx="654" formatCode="General">
                  <c:v>48.847499999999997</c:v>
                </c:pt>
                <c:pt idx="655" formatCode="General">
                  <c:v>52.147499999999994</c:v>
                </c:pt>
                <c:pt idx="656" formatCode="General">
                  <c:v>52.147499999999994</c:v>
                </c:pt>
                <c:pt idx="657" formatCode="General">
                  <c:v>46.147499999999994</c:v>
                </c:pt>
                <c:pt idx="658" formatCode="General">
                  <c:v>46.147499999999994</c:v>
                </c:pt>
                <c:pt idx="659" formatCode="General">
                  <c:v>46.147499999999994</c:v>
                </c:pt>
                <c:pt idx="660" formatCode="General">
                  <c:v>46.147499999999994</c:v>
                </c:pt>
                <c:pt idx="661" formatCode="General">
                  <c:v>40.147499999999994</c:v>
                </c:pt>
                <c:pt idx="662" formatCode="General">
                  <c:v>40.147499999999994</c:v>
                </c:pt>
                <c:pt idx="663" formatCode="General">
                  <c:v>40.147499999999994</c:v>
                </c:pt>
                <c:pt idx="664" formatCode="General">
                  <c:v>35.147499999999994</c:v>
                </c:pt>
                <c:pt idx="665" formatCode="General">
                  <c:v>35.147499999999994</c:v>
                </c:pt>
                <c:pt idx="666" formatCode="General">
                  <c:v>35.147499999999994</c:v>
                </c:pt>
                <c:pt idx="667" formatCode="General">
                  <c:v>40.047499999999992</c:v>
                </c:pt>
                <c:pt idx="668" formatCode="General">
                  <c:v>40.047499999999992</c:v>
                </c:pt>
                <c:pt idx="669" formatCode="General">
                  <c:v>40.047499999999992</c:v>
                </c:pt>
                <c:pt idx="670" formatCode="General">
                  <c:v>36.047499999999992</c:v>
                </c:pt>
                <c:pt idx="671" formatCode="General">
                  <c:v>36.047499999999992</c:v>
                </c:pt>
                <c:pt idx="672" formatCode="General">
                  <c:v>36.047499999999992</c:v>
                </c:pt>
                <c:pt idx="673" formatCode="General">
                  <c:v>38.447499999999991</c:v>
                </c:pt>
                <c:pt idx="674" formatCode="General">
                  <c:v>38.447499999999991</c:v>
                </c:pt>
                <c:pt idx="675" formatCode="General">
                  <c:v>38.447499999999991</c:v>
                </c:pt>
                <c:pt idx="676" formatCode="General">
                  <c:v>38.697499999999991</c:v>
                </c:pt>
                <c:pt idx="677" formatCode="General">
                  <c:v>38.697499999999991</c:v>
                </c:pt>
                <c:pt idx="678" formatCode="General">
                  <c:v>38.697499999999991</c:v>
                </c:pt>
                <c:pt idx="679" formatCode="General">
                  <c:v>34.197499999999991</c:v>
                </c:pt>
                <c:pt idx="680" formatCode="General">
                  <c:v>34.197499999999991</c:v>
                </c:pt>
                <c:pt idx="681" formatCode="General">
                  <c:v>34.197499999999991</c:v>
                </c:pt>
                <c:pt idx="682" formatCode="General">
                  <c:v>33.197499999999991</c:v>
                </c:pt>
                <c:pt idx="683" formatCode="General">
                  <c:v>33.197499999999991</c:v>
                </c:pt>
                <c:pt idx="684" formatCode="General">
                  <c:v>36.797499999999992</c:v>
                </c:pt>
                <c:pt idx="685" formatCode="General">
                  <c:v>36.797499999999992</c:v>
                </c:pt>
                <c:pt idx="686" formatCode="General">
                  <c:v>36.797499999999992</c:v>
                </c:pt>
                <c:pt idx="687" formatCode="General">
                  <c:v>34.797499999999992</c:v>
                </c:pt>
                <c:pt idx="688" formatCode="General">
                  <c:v>34.797499999999992</c:v>
                </c:pt>
                <c:pt idx="689" formatCode="General">
                  <c:v>33.697499999999991</c:v>
                </c:pt>
                <c:pt idx="690" formatCode="General">
                  <c:v>33.697499999999991</c:v>
                </c:pt>
                <c:pt idx="691" formatCode="General">
                  <c:v>33.697499999999991</c:v>
                </c:pt>
                <c:pt idx="692" formatCode="General">
                  <c:v>28.697499999999991</c:v>
                </c:pt>
                <c:pt idx="693" formatCode="General">
                  <c:v>28.697499999999991</c:v>
                </c:pt>
                <c:pt idx="694" formatCode="General">
                  <c:v>28.697499999999991</c:v>
                </c:pt>
                <c:pt idx="695" formatCode="General">
                  <c:v>31.197499999999991</c:v>
                </c:pt>
                <c:pt idx="696" formatCode="General">
                  <c:v>31.197499999999991</c:v>
                </c:pt>
                <c:pt idx="697" formatCode="General">
                  <c:v>25.197499999999991</c:v>
                </c:pt>
                <c:pt idx="698" formatCode="General">
                  <c:v>25.197499999999991</c:v>
                </c:pt>
                <c:pt idx="699" formatCode="General">
                  <c:v>25.197499999999991</c:v>
                </c:pt>
                <c:pt idx="700" formatCode="General">
                  <c:v>22.197499999999991</c:v>
                </c:pt>
                <c:pt idx="701" formatCode="General">
                  <c:v>22.197499999999991</c:v>
                </c:pt>
                <c:pt idx="702" formatCode="General">
                  <c:v>22.197499999999991</c:v>
                </c:pt>
                <c:pt idx="703" formatCode="General">
                  <c:v>21.197499999999991</c:v>
                </c:pt>
                <c:pt idx="704" formatCode="General">
                  <c:v>21.197499999999991</c:v>
                </c:pt>
                <c:pt idx="705" formatCode="General">
                  <c:v>14.697499999999991</c:v>
                </c:pt>
                <c:pt idx="706" formatCode="General">
                  <c:v>14.697499999999991</c:v>
                </c:pt>
                <c:pt idx="707" formatCode="General">
                  <c:v>14.697499999999991</c:v>
                </c:pt>
                <c:pt idx="708" formatCode="General">
                  <c:v>14.697499999999991</c:v>
                </c:pt>
                <c:pt idx="709" formatCode="General">
                  <c:v>14.697499999999991</c:v>
                </c:pt>
                <c:pt idx="710" formatCode="General">
                  <c:v>12.697499999999991</c:v>
                </c:pt>
                <c:pt idx="711" formatCode="General">
                  <c:v>12.697499999999991</c:v>
                </c:pt>
                <c:pt idx="712" formatCode="General">
                  <c:v>15.497499999999992</c:v>
                </c:pt>
                <c:pt idx="713" formatCode="General">
                  <c:v>15.497499999999992</c:v>
                </c:pt>
                <c:pt idx="714" formatCode="General">
                  <c:v>13.997499999999992</c:v>
                </c:pt>
                <c:pt idx="715" formatCode="General">
                  <c:v>13.997499999999992</c:v>
                </c:pt>
                <c:pt idx="716" formatCode="General">
                  <c:v>17.897499999999994</c:v>
                </c:pt>
                <c:pt idx="717" formatCode="General">
                  <c:v>17.897499999999994</c:v>
                </c:pt>
                <c:pt idx="718" formatCode="General">
                  <c:v>17.897499999999994</c:v>
                </c:pt>
                <c:pt idx="719" formatCode="General">
                  <c:v>12.697499999999994</c:v>
                </c:pt>
                <c:pt idx="720" formatCode="General">
                  <c:v>12.697499999999994</c:v>
                </c:pt>
                <c:pt idx="721" formatCode="General">
                  <c:v>12.697499999999994</c:v>
                </c:pt>
                <c:pt idx="722" formatCode="General">
                  <c:v>12.697499999999994</c:v>
                </c:pt>
                <c:pt idx="723" formatCode="General">
                  <c:v>12.297499999999994</c:v>
                </c:pt>
                <c:pt idx="724" formatCode="General">
                  <c:v>12.297499999999994</c:v>
                </c:pt>
                <c:pt idx="725" formatCode="General">
                  <c:v>12.297499999999994</c:v>
                </c:pt>
                <c:pt idx="726" formatCode="General">
                  <c:v>12.297499999999994</c:v>
                </c:pt>
                <c:pt idx="727" formatCode="General">
                  <c:v>7.2974999999999941</c:v>
                </c:pt>
                <c:pt idx="728" formatCode="General">
                  <c:v>7.2974999999999941</c:v>
                </c:pt>
                <c:pt idx="729" formatCode="General">
                  <c:v>7.2974999999999941</c:v>
                </c:pt>
                <c:pt idx="730" formatCode="General">
                  <c:v>9.097499999999993</c:v>
                </c:pt>
                <c:pt idx="731" formatCode="General">
                  <c:v>9.097499999999993</c:v>
                </c:pt>
                <c:pt idx="732" formatCode="General">
                  <c:v>8.4224999999999923</c:v>
                </c:pt>
                <c:pt idx="733" formatCode="General">
                  <c:v>8.4224999999999923</c:v>
                </c:pt>
                <c:pt idx="734" formatCode="General">
                  <c:v>8.4224999999999923</c:v>
                </c:pt>
                <c:pt idx="735" formatCode="General">
                  <c:v>8.4224999999999923</c:v>
                </c:pt>
                <c:pt idx="736" formatCode="General">
                  <c:v>8.4224999999999923</c:v>
                </c:pt>
                <c:pt idx="737" formatCode="General">
                  <c:v>8.4224999999999923</c:v>
                </c:pt>
                <c:pt idx="738" formatCode="General">
                  <c:v>8.4224999999999923</c:v>
                </c:pt>
                <c:pt idx="739" formatCode="General">
                  <c:v>8.4224999999999923</c:v>
                </c:pt>
                <c:pt idx="740" formatCode="General">
                  <c:v>8.4224999999999923</c:v>
                </c:pt>
                <c:pt idx="741" formatCode="General">
                  <c:v>8.4224999999999923</c:v>
                </c:pt>
                <c:pt idx="742" formatCode="General">
                  <c:v>8.4224999999999923</c:v>
                </c:pt>
                <c:pt idx="743" formatCode="General">
                  <c:v>8.4224999999999923</c:v>
                </c:pt>
                <c:pt idx="744" formatCode="General">
                  <c:v>8.4224999999999923</c:v>
                </c:pt>
                <c:pt idx="745" formatCode="General">
                  <c:v>8.4224999999999923</c:v>
                </c:pt>
                <c:pt idx="746" formatCode="General">
                  <c:v>8.4224999999999923</c:v>
                </c:pt>
                <c:pt idx="747" formatCode="General">
                  <c:v>8.4224999999999923</c:v>
                </c:pt>
                <c:pt idx="748" formatCode="General">
                  <c:v>8.4224999999999923</c:v>
                </c:pt>
                <c:pt idx="749" formatCode="General">
                  <c:v>8.4224999999999923</c:v>
                </c:pt>
                <c:pt idx="750" formatCode="General">
                  <c:v>8.4224999999999923</c:v>
                </c:pt>
                <c:pt idx="751" formatCode="General">
                  <c:v>8.4224999999999923</c:v>
                </c:pt>
                <c:pt idx="752" formatCode="General">
                  <c:v>8.4224999999999923</c:v>
                </c:pt>
                <c:pt idx="753" formatCode="General">
                  <c:v>8.4224999999999923</c:v>
                </c:pt>
                <c:pt idx="754" formatCode="General">
                  <c:v>8.4224999999999923</c:v>
                </c:pt>
                <c:pt idx="755" formatCode="General">
                  <c:v>8.4224999999999923</c:v>
                </c:pt>
                <c:pt idx="756" formatCode="General">
                  <c:v>8.4224999999999923</c:v>
                </c:pt>
                <c:pt idx="757" formatCode="General">
                  <c:v>8.4224999999999923</c:v>
                </c:pt>
                <c:pt idx="758" formatCode="General">
                  <c:v>8.4224999999999923</c:v>
                </c:pt>
                <c:pt idx="759" formatCode="General">
                  <c:v>8.4224999999999923</c:v>
                </c:pt>
                <c:pt idx="760" formatCode="General">
                  <c:v>8.4224999999999923</c:v>
                </c:pt>
                <c:pt idx="761" formatCode="General">
                  <c:v>8.4224999999999923</c:v>
                </c:pt>
                <c:pt idx="762" formatCode="General">
                  <c:v>8.4224999999999923</c:v>
                </c:pt>
                <c:pt idx="763" formatCode="General">
                  <c:v>8.4224999999999923</c:v>
                </c:pt>
                <c:pt idx="764" formatCode="General">
                  <c:v>8.4224999999999923</c:v>
                </c:pt>
                <c:pt idx="765" formatCode="General">
                  <c:v>8.4224999999999923</c:v>
                </c:pt>
                <c:pt idx="766" formatCode="General">
                  <c:v>8.4224999999999923</c:v>
                </c:pt>
                <c:pt idx="767" formatCode="General">
                  <c:v>8.4224999999999923</c:v>
                </c:pt>
                <c:pt idx="768" formatCode="General">
                  <c:v>8.4224999999999923</c:v>
                </c:pt>
                <c:pt idx="769" formatCode="General">
                  <c:v>8.4224999999999923</c:v>
                </c:pt>
                <c:pt idx="770" formatCode="General">
                  <c:v>8.4224999999999923</c:v>
                </c:pt>
                <c:pt idx="771" formatCode="General">
                  <c:v>8.4224999999999923</c:v>
                </c:pt>
                <c:pt idx="772" formatCode="General">
                  <c:v>8.4224999999999923</c:v>
                </c:pt>
                <c:pt idx="773" formatCode="General">
                  <c:v>8.4224999999999923</c:v>
                </c:pt>
                <c:pt idx="774" formatCode="General">
                  <c:v>8.4224999999999923</c:v>
                </c:pt>
                <c:pt idx="775" formatCode="General">
                  <c:v>8.4224999999999923</c:v>
                </c:pt>
                <c:pt idx="776" formatCode="General">
                  <c:v>8.4224999999999923</c:v>
                </c:pt>
                <c:pt idx="777" formatCode="General">
                  <c:v>8.4224999999999923</c:v>
                </c:pt>
                <c:pt idx="778" formatCode="General">
                  <c:v>8.4224999999999923</c:v>
                </c:pt>
                <c:pt idx="779" formatCode="General">
                  <c:v>8.4224999999999923</c:v>
                </c:pt>
                <c:pt idx="780" formatCode="General">
                  <c:v>8.4224999999999923</c:v>
                </c:pt>
                <c:pt idx="781" formatCode="General">
                  <c:v>8.4224999999999923</c:v>
                </c:pt>
                <c:pt idx="782" formatCode="General">
                  <c:v>8.4224999999999923</c:v>
                </c:pt>
                <c:pt idx="783" formatCode="General">
                  <c:v>8.4224999999999923</c:v>
                </c:pt>
                <c:pt idx="784" formatCode="General">
                  <c:v>8.4224999999999923</c:v>
                </c:pt>
                <c:pt idx="785" formatCode="General">
                  <c:v>8.4224999999999923</c:v>
                </c:pt>
                <c:pt idx="786" formatCode="General">
                  <c:v>8.4224999999999923</c:v>
                </c:pt>
                <c:pt idx="787" formatCode="General">
                  <c:v>8.4224999999999923</c:v>
                </c:pt>
                <c:pt idx="788" formatCode="General">
                  <c:v>8.4224999999999923</c:v>
                </c:pt>
                <c:pt idx="789" formatCode="General">
                  <c:v>8.4224999999999923</c:v>
                </c:pt>
                <c:pt idx="790" formatCode="General">
                  <c:v>8.4224999999999923</c:v>
                </c:pt>
                <c:pt idx="791" formatCode="General">
                  <c:v>8.4224999999999923</c:v>
                </c:pt>
                <c:pt idx="792" formatCode="General">
                  <c:v>8.4224999999999923</c:v>
                </c:pt>
                <c:pt idx="793" formatCode="General">
                  <c:v>8.4224999999999923</c:v>
                </c:pt>
                <c:pt idx="794" formatCode="General">
                  <c:v>8.4224999999999923</c:v>
                </c:pt>
                <c:pt idx="795" formatCode="General">
                  <c:v>8.4224999999999923</c:v>
                </c:pt>
                <c:pt idx="796" formatCode="General">
                  <c:v>8.4224999999999923</c:v>
                </c:pt>
                <c:pt idx="797" formatCode="General">
                  <c:v>8.4224999999999923</c:v>
                </c:pt>
                <c:pt idx="798" formatCode="General">
                  <c:v>8.4224999999999923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C-814A-90CB-33EC203EE2B4}"/>
            </c:ext>
          </c:extLst>
        </c:ser>
        <c:ser>
          <c:idx val="2"/>
          <c:order val="2"/>
          <c:tx>
            <c:v>Month</c:v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'MARK LATHAM'!$L$3:$L$800</c:f>
              <c:numCache>
                <c:formatCode>0.0</c:formatCode>
                <c:ptCount val="798"/>
                <c:pt idx="0">
                  <c:v>-26.567500000000003</c:v>
                </c:pt>
                <c:pt idx="1">
                  <c:v>-26.567500000000003</c:v>
                </c:pt>
                <c:pt idx="2">
                  <c:v>-26.567500000000003</c:v>
                </c:pt>
                <c:pt idx="3">
                  <c:v>-26.567500000000003</c:v>
                </c:pt>
                <c:pt idx="4">
                  <c:v>-26.567500000000003</c:v>
                </c:pt>
                <c:pt idx="5">
                  <c:v>-26.567500000000003</c:v>
                </c:pt>
                <c:pt idx="6">
                  <c:v>-26.567500000000003</c:v>
                </c:pt>
                <c:pt idx="7">
                  <c:v>-26.567500000000003</c:v>
                </c:pt>
                <c:pt idx="8">
                  <c:v>-26.567500000000003</c:v>
                </c:pt>
                <c:pt idx="9">
                  <c:v>-26.567500000000003</c:v>
                </c:pt>
                <c:pt idx="10">
                  <c:v>-26.567500000000003</c:v>
                </c:pt>
                <c:pt idx="11">
                  <c:v>-26.567500000000003</c:v>
                </c:pt>
                <c:pt idx="12">
                  <c:v>-26.567500000000003</c:v>
                </c:pt>
                <c:pt idx="13">
                  <c:v>-26.567500000000003</c:v>
                </c:pt>
                <c:pt idx="14">
                  <c:v>-26.567500000000003</c:v>
                </c:pt>
                <c:pt idx="15">
                  <c:v>-26.567500000000003</c:v>
                </c:pt>
                <c:pt idx="16">
                  <c:v>-26.567500000000003</c:v>
                </c:pt>
                <c:pt idx="17">
                  <c:v>-26.567500000000003</c:v>
                </c:pt>
                <c:pt idx="18">
                  <c:v>-26.567500000000003</c:v>
                </c:pt>
                <c:pt idx="19">
                  <c:v>-26.567500000000003</c:v>
                </c:pt>
                <c:pt idx="20">
                  <c:v>-26.567500000000003</c:v>
                </c:pt>
                <c:pt idx="21">
                  <c:v>-26.567500000000003</c:v>
                </c:pt>
                <c:pt idx="22">
                  <c:v>-26.567500000000003</c:v>
                </c:pt>
                <c:pt idx="23">
                  <c:v>-26.567500000000003</c:v>
                </c:pt>
                <c:pt idx="24">
                  <c:v>-26.567500000000003</c:v>
                </c:pt>
                <c:pt idx="25">
                  <c:v>-26.567500000000003</c:v>
                </c:pt>
                <c:pt idx="26">
                  <c:v>-26.567500000000003</c:v>
                </c:pt>
                <c:pt idx="27">
                  <c:v>-26.567500000000003</c:v>
                </c:pt>
                <c:pt idx="28">
                  <c:v>-26.567500000000003</c:v>
                </c:pt>
                <c:pt idx="29">
                  <c:v>-26.567500000000003</c:v>
                </c:pt>
                <c:pt idx="30">
                  <c:v>-26.567500000000003</c:v>
                </c:pt>
                <c:pt idx="31">
                  <c:v>-26.567500000000003</c:v>
                </c:pt>
                <c:pt idx="32">
                  <c:v>-26.567500000000003</c:v>
                </c:pt>
                <c:pt idx="33">
                  <c:v>-26.567500000000003</c:v>
                </c:pt>
                <c:pt idx="34">
                  <c:v>-26.567500000000003</c:v>
                </c:pt>
                <c:pt idx="35">
                  <c:v>-26.567500000000003</c:v>
                </c:pt>
                <c:pt idx="36">
                  <c:v>-26.567500000000003</c:v>
                </c:pt>
                <c:pt idx="37">
                  <c:v>-26.567500000000003</c:v>
                </c:pt>
                <c:pt idx="38">
                  <c:v>-26.567500000000003</c:v>
                </c:pt>
                <c:pt idx="39">
                  <c:v>-26.567500000000003</c:v>
                </c:pt>
                <c:pt idx="40">
                  <c:v>-26.567500000000003</c:v>
                </c:pt>
                <c:pt idx="41">
                  <c:v>-26.567500000000003</c:v>
                </c:pt>
                <c:pt idx="42">
                  <c:v>-26.567500000000003</c:v>
                </c:pt>
                <c:pt idx="43">
                  <c:v>-26.567500000000003</c:v>
                </c:pt>
                <c:pt idx="44">
                  <c:v>-26.567500000000003</c:v>
                </c:pt>
                <c:pt idx="45">
                  <c:v>-26.567500000000003</c:v>
                </c:pt>
                <c:pt idx="46">
                  <c:v>-26.567500000000003</c:v>
                </c:pt>
                <c:pt idx="47">
                  <c:v>-26.567500000000003</c:v>
                </c:pt>
                <c:pt idx="48">
                  <c:v>-26.567500000000003</c:v>
                </c:pt>
                <c:pt idx="49">
                  <c:v>-26.567500000000003</c:v>
                </c:pt>
                <c:pt idx="50">
                  <c:v>-26.567500000000003</c:v>
                </c:pt>
                <c:pt idx="51">
                  <c:v>-26.567500000000003</c:v>
                </c:pt>
                <c:pt idx="52">
                  <c:v>-26.567500000000003</c:v>
                </c:pt>
                <c:pt idx="53">
                  <c:v>-26.567500000000003</c:v>
                </c:pt>
                <c:pt idx="54">
                  <c:v>-26.567500000000003</c:v>
                </c:pt>
                <c:pt idx="55">
                  <c:v>-26.567500000000003</c:v>
                </c:pt>
                <c:pt idx="56">
                  <c:v>-26.567500000000003</c:v>
                </c:pt>
                <c:pt idx="57">
                  <c:v>-26.567500000000003</c:v>
                </c:pt>
                <c:pt idx="58">
                  <c:v>-26.567500000000003</c:v>
                </c:pt>
                <c:pt idx="59">
                  <c:v>-26.567500000000003</c:v>
                </c:pt>
                <c:pt idx="60">
                  <c:v>-26.567500000000003</c:v>
                </c:pt>
                <c:pt idx="61">
                  <c:v>-26.567500000000003</c:v>
                </c:pt>
                <c:pt idx="62">
                  <c:v>-26.567500000000003</c:v>
                </c:pt>
                <c:pt idx="63">
                  <c:v>-26.567500000000003</c:v>
                </c:pt>
                <c:pt idx="64">
                  <c:v>-26.567500000000003</c:v>
                </c:pt>
                <c:pt idx="65">
                  <c:v>-26.567500000000003</c:v>
                </c:pt>
                <c:pt idx="66">
                  <c:v>-26.567500000000003</c:v>
                </c:pt>
                <c:pt idx="67">
                  <c:v>-26.567500000000003</c:v>
                </c:pt>
                <c:pt idx="68">
                  <c:v>-26.567500000000003</c:v>
                </c:pt>
                <c:pt idx="69">
                  <c:v>-26.567500000000003</c:v>
                </c:pt>
                <c:pt idx="70">
                  <c:v>-26.567500000000003</c:v>
                </c:pt>
                <c:pt idx="71">
                  <c:v>-26.567500000000003</c:v>
                </c:pt>
                <c:pt idx="72">
                  <c:v>-26.567500000000003</c:v>
                </c:pt>
                <c:pt idx="73">
                  <c:v>-26.567500000000003</c:v>
                </c:pt>
                <c:pt idx="74">
                  <c:v>-26.567500000000003</c:v>
                </c:pt>
                <c:pt idx="75">
                  <c:v>-26.567500000000003</c:v>
                </c:pt>
                <c:pt idx="76">
                  <c:v>-26.567500000000003</c:v>
                </c:pt>
                <c:pt idx="77">
                  <c:v>-26.567500000000003</c:v>
                </c:pt>
                <c:pt idx="78">
                  <c:v>-26.567500000000003</c:v>
                </c:pt>
                <c:pt idx="79">
                  <c:v>-26.567500000000003</c:v>
                </c:pt>
                <c:pt idx="80">
                  <c:v>-26.567500000000003</c:v>
                </c:pt>
                <c:pt idx="81">
                  <c:v>-26.567500000000003</c:v>
                </c:pt>
                <c:pt idx="82">
                  <c:v>-26.567500000000003</c:v>
                </c:pt>
                <c:pt idx="83">
                  <c:v>-26.567500000000003</c:v>
                </c:pt>
                <c:pt idx="84">
                  <c:v>-26.567500000000003</c:v>
                </c:pt>
                <c:pt idx="85">
                  <c:v>-26.567500000000003</c:v>
                </c:pt>
                <c:pt idx="86">
                  <c:v>-26.567500000000003</c:v>
                </c:pt>
                <c:pt idx="87">
                  <c:v>-26.567500000000003</c:v>
                </c:pt>
                <c:pt idx="88">
                  <c:v>-26.567500000000003</c:v>
                </c:pt>
                <c:pt idx="89">
                  <c:v>-26.567500000000003</c:v>
                </c:pt>
                <c:pt idx="90">
                  <c:v>-26.567500000000003</c:v>
                </c:pt>
                <c:pt idx="91">
                  <c:v>-26.567500000000003</c:v>
                </c:pt>
                <c:pt idx="92">
                  <c:v>-26.567500000000003</c:v>
                </c:pt>
                <c:pt idx="93">
                  <c:v>-26.567500000000003</c:v>
                </c:pt>
                <c:pt idx="94">
                  <c:v>-26.567500000000003</c:v>
                </c:pt>
                <c:pt idx="95">
                  <c:v>-26.567500000000003</c:v>
                </c:pt>
                <c:pt idx="96">
                  <c:v>-26.567500000000003</c:v>
                </c:pt>
                <c:pt idx="97">
                  <c:v>-26.567500000000003</c:v>
                </c:pt>
                <c:pt idx="98">
                  <c:v>-26.567500000000003</c:v>
                </c:pt>
                <c:pt idx="99">
                  <c:v>-26.567500000000003</c:v>
                </c:pt>
                <c:pt idx="100">
                  <c:v>-26.567500000000003</c:v>
                </c:pt>
                <c:pt idx="101">
                  <c:v>-26.567500000000003</c:v>
                </c:pt>
                <c:pt idx="102">
                  <c:v>-26.567500000000003</c:v>
                </c:pt>
                <c:pt idx="103">
                  <c:v>-26.567500000000003</c:v>
                </c:pt>
                <c:pt idx="104">
                  <c:v>-26.567500000000003</c:v>
                </c:pt>
                <c:pt idx="105">
                  <c:v>-26.567500000000003</c:v>
                </c:pt>
                <c:pt idx="106">
                  <c:v>-26.567500000000003</c:v>
                </c:pt>
                <c:pt idx="107">
                  <c:v>-26.567500000000003</c:v>
                </c:pt>
                <c:pt idx="108">
                  <c:v>-26.567500000000003</c:v>
                </c:pt>
                <c:pt idx="109">
                  <c:v>-26.567500000000003</c:v>
                </c:pt>
                <c:pt idx="110">
                  <c:v>-28.302500000000013</c:v>
                </c:pt>
                <c:pt idx="111">
                  <c:v>-28.302500000000013</c:v>
                </c:pt>
                <c:pt idx="112">
                  <c:v>-28.302500000000013</c:v>
                </c:pt>
                <c:pt idx="113">
                  <c:v>-28.302500000000013</c:v>
                </c:pt>
                <c:pt idx="114">
                  <c:v>-28.302500000000013</c:v>
                </c:pt>
                <c:pt idx="115">
                  <c:v>-28.302500000000013</c:v>
                </c:pt>
                <c:pt idx="116">
                  <c:v>-28.302500000000013</c:v>
                </c:pt>
                <c:pt idx="117">
                  <c:v>-28.302500000000013</c:v>
                </c:pt>
                <c:pt idx="118">
                  <c:v>-28.302500000000013</c:v>
                </c:pt>
                <c:pt idx="119">
                  <c:v>-28.302500000000013</c:v>
                </c:pt>
                <c:pt idx="120">
                  <c:v>-28.302500000000013</c:v>
                </c:pt>
                <c:pt idx="121">
                  <c:v>-28.302500000000013</c:v>
                </c:pt>
                <c:pt idx="122">
                  <c:v>-28.302500000000013</c:v>
                </c:pt>
                <c:pt idx="123">
                  <c:v>-28.302500000000013</c:v>
                </c:pt>
                <c:pt idx="124">
                  <c:v>-28.302500000000013</c:v>
                </c:pt>
                <c:pt idx="125">
                  <c:v>-28.302500000000013</c:v>
                </c:pt>
                <c:pt idx="126">
                  <c:v>-28.302500000000013</c:v>
                </c:pt>
                <c:pt idx="127">
                  <c:v>-28.302500000000013</c:v>
                </c:pt>
                <c:pt idx="128">
                  <c:v>-28.302500000000013</c:v>
                </c:pt>
                <c:pt idx="129">
                  <c:v>-28.302500000000013</c:v>
                </c:pt>
                <c:pt idx="130">
                  <c:v>-28.302500000000013</c:v>
                </c:pt>
                <c:pt idx="131">
                  <c:v>-28.302500000000013</c:v>
                </c:pt>
                <c:pt idx="132">
                  <c:v>-28.302500000000013</c:v>
                </c:pt>
                <c:pt idx="133">
                  <c:v>-28.302500000000013</c:v>
                </c:pt>
                <c:pt idx="134">
                  <c:v>-28.302500000000013</c:v>
                </c:pt>
                <c:pt idx="135">
                  <c:v>-28.302500000000013</c:v>
                </c:pt>
                <c:pt idx="136">
                  <c:v>-28.302500000000013</c:v>
                </c:pt>
                <c:pt idx="137">
                  <c:v>-28.302500000000013</c:v>
                </c:pt>
                <c:pt idx="138">
                  <c:v>-28.302500000000013</c:v>
                </c:pt>
                <c:pt idx="139">
                  <c:v>-28.302500000000013</c:v>
                </c:pt>
                <c:pt idx="140">
                  <c:v>-28.302500000000013</c:v>
                </c:pt>
                <c:pt idx="141">
                  <c:v>-28.302500000000013</c:v>
                </c:pt>
                <c:pt idx="142">
                  <c:v>-28.302500000000013</c:v>
                </c:pt>
                <c:pt idx="143">
                  <c:v>-28.302500000000013</c:v>
                </c:pt>
                <c:pt idx="144">
                  <c:v>-28.302500000000013</c:v>
                </c:pt>
                <c:pt idx="145">
                  <c:v>-28.302500000000013</c:v>
                </c:pt>
                <c:pt idx="146">
                  <c:v>-28.302500000000013</c:v>
                </c:pt>
                <c:pt idx="147">
                  <c:v>-28.302500000000013</c:v>
                </c:pt>
                <c:pt idx="148">
                  <c:v>-28.302500000000013</c:v>
                </c:pt>
                <c:pt idx="149">
                  <c:v>-28.302500000000013</c:v>
                </c:pt>
                <c:pt idx="150">
                  <c:v>-28.302500000000013</c:v>
                </c:pt>
                <c:pt idx="151">
                  <c:v>-28.302500000000013</c:v>
                </c:pt>
                <c:pt idx="152">
                  <c:v>-28.302500000000013</c:v>
                </c:pt>
                <c:pt idx="153">
                  <c:v>-28.302500000000013</c:v>
                </c:pt>
                <c:pt idx="154">
                  <c:v>-28.302500000000013</c:v>
                </c:pt>
                <c:pt idx="155">
                  <c:v>-28.302500000000013</c:v>
                </c:pt>
                <c:pt idx="156">
                  <c:v>-28.302500000000013</c:v>
                </c:pt>
                <c:pt idx="157">
                  <c:v>-28.302500000000013</c:v>
                </c:pt>
                <c:pt idx="158">
                  <c:v>-28.302500000000013</c:v>
                </c:pt>
                <c:pt idx="159">
                  <c:v>-28.302500000000013</c:v>
                </c:pt>
                <c:pt idx="160">
                  <c:v>-28.302500000000013</c:v>
                </c:pt>
                <c:pt idx="161">
                  <c:v>-28.302500000000013</c:v>
                </c:pt>
                <c:pt idx="162">
                  <c:v>-28.302500000000013</c:v>
                </c:pt>
                <c:pt idx="163">
                  <c:v>-28.302500000000013</c:v>
                </c:pt>
                <c:pt idx="164">
                  <c:v>-28.302500000000013</c:v>
                </c:pt>
                <c:pt idx="165">
                  <c:v>-28.302500000000013</c:v>
                </c:pt>
                <c:pt idx="166">
                  <c:v>-28.302500000000013</c:v>
                </c:pt>
                <c:pt idx="167">
                  <c:v>-28.302500000000013</c:v>
                </c:pt>
                <c:pt idx="168">
                  <c:v>-28.302500000000013</c:v>
                </c:pt>
                <c:pt idx="169">
                  <c:v>-28.302500000000013</c:v>
                </c:pt>
                <c:pt idx="170">
                  <c:v>-28.302500000000013</c:v>
                </c:pt>
                <c:pt idx="171">
                  <c:v>-28.302500000000013</c:v>
                </c:pt>
                <c:pt idx="172">
                  <c:v>-28.302500000000013</c:v>
                </c:pt>
                <c:pt idx="173">
                  <c:v>-28.302500000000013</c:v>
                </c:pt>
                <c:pt idx="174">
                  <c:v>-28.302500000000013</c:v>
                </c:pt>
                <c:pt idx="175">
                  <c:v>-28.302500000000013</c:v>
                </c:pt>
                <c:pt idx="176">
                  <c:v>-28.302500000000013</c:v>
                </c:pt>
                <c:pt idx="177">
                  <c:v>-28.302500000000013</c:v>
                </c:pt>
                <c:pt idx="178">
                  <c:v>-28.302500000000013</c:v>
                </c:pt>
                <c:pt idx="179">
                  <c:v>-28.302500000000013</c:v>
                </c:pt>
                <c:pt idx="180">
                  <c:v>-28.302500000000013</c:v>
                </c:pt>
                <c:pt idx="181">
                  <c:v>-28.302500000000013</c:v>
                </c:pt>
                <c:pt idx="182">
                  <c:v>-28.302500000000013</c:v>
                </c:pt>
                <c:pt idx="183">
                  <c:v>-28.302500000000013</c:v>
                </c:pt>
                <c:pt idx="184">
                  <c:v>-28.302500000000013</c:v>
                </c:pt>
                <c:pt idx="185">
                  <c:v>-28.302500000000013</c:v>
                </c:pt>
                <c:pt idx="186">
                  <c:v>-28.302500000000013</c:v>
                </c:pt>
                <c:pt idx="187">
                  <c:v>-28.302500000000013</c:v>
                </c:pt>
                <c:pt idx="188">
                  <c:v>-28.302500000000013</c:v>
                </c:pt>
                <c:pt idx="189">
                  <c:v>-28.302500000000013</c:v>
                </c:pt>
                <c:pt idx="190">
                  <c:v>-28.302500000000013</c:v>
                </c:pt>
                <c:pt idx="191">
                  <c:v>-28.302500000000013</c:v>
                </c:pt>
                <c:pt idx="192">
                  <c:v>-28.302500000000013</c:v>
                </c:pt>
                <c:pt idx="193">
                  <c:v>-28.302500000000013</c:v>
                </c:pt>
                <c:pt idx="194">
                  <c:v>-28.302500000000013</c:v>
                </c:pt>
                <c:pt idx="195">
                  <c:v>-28.302500000000013</c:v>
                </c:pt>
                <c:pt idx="196">
                  <c:v>-28.302500000000013</c:v>
                </c:pt>
                <c:pt idx="197">
                  <c:v>-28.302500000000013</c:v>
                </c:pt>
                <c:pt idx="198">
                  <c:v>-28.302500000000013</c:v>
                </c:pt>
                <c:pt idx="199">
                  <c:v>-28.302500000000013</c:v>
                </c:pt>
                <c:pt idx="200">
                  <c:v>-28.302500000000013</c:v>
                </c:pt>
                <c:pt idx="201">
                  <c:v>-28.302500000000013</c:v>
                </c:pt>
                <c:pt idx="202">
                  <c:v>-28.302500000000013</c:v>
                </c:pt>
                <c:pt idx="203">
                  <c:v>-28.302500000000013</c:v>
                </c:pt>
                <c:pt idx="204">
                  <c:v>-28.302500000000013</c:v>
                </c:pt>
                <c:pt idx="205">
                  <c:v>-28.302500000000013</c:v>
                </c:pt>
                <c:pt idx="206">
                  <c:v>-28.302500000000013</c:v>
                </c:pt>
                <c:pt idx="207">
                  <c:v>-28.302500000000013</c:v>
                </c:pt>
                <c:pt idx="208">
                  <c:v>-28.302500000000013</c:v>
                </c:pt>
                <c:pt idx="209">
                  <c:v>-28.302500000000013</c:v>
                </c:pt>
                <c:pt idx="210">
                  <c:v>-28.302500000000013</c:v>
                </c:pt>
                <c:pt idx="211">
                  <c:v>-28.302500000000013</c:v>
                </c:pt>
                <c:pt idx="212">
                  <c:v>-28.302500000000013</c:v>
                </c:pt>
                <c:pt idx="213">
                  <c:v>-28.302500000000013</c:v>
                </c:pt>
                <c:pt idx="214">
                  <c:v>-28.302500000000013</c:v>
                </c:pt>
                <c:pt idx="215">
                  <c:v>-28.302500000000013</c:v>
                </c:pt>
                <c:pt idx="216">
                  <c:v>-28.302500000000013</c:v>
                </c:pt>
                <c:pt idx="217">
                  <c:v>-28.302500000000013</c:v>
                </c:pt>
                <c:pt idx="218">
                  <c:v>-28.302500000000013</c:v>
                </c:pt>
                <c:pt idx="219">
                  <c:v>-28.302500000000013</c:v>
                </c:pt>
                <c:pt idx="220">
                  <c:v>-28.302500000000013</c:v>
                </c:pt>
                <c:pt idx="221">
                  <c:v>-28.302500000000013</c:v>
                </c:pt>
                <c:pt idx="222">
                  <c:v>-28.302500000000013</c:v>
                </c:pt>
                <c:pt idx="223">
                  <c:v>-28.302500000000013</c:v>
                </c:pt>
                <c:pt idx="224">
                  <c:v>-28.302500000000013</c:v>
                </c:pt>
                <c:pt idx="225">
                  <c:v>-28.302500000000013</c:v>
                </c:pt>
                <c:pt idx="226">
                  <c:v>-28.302500000000013</c:v>
                </c:pt>
                <c:pt idx="227">
                  <c:v>-28.302500000000013</c:v>
                </c:pt>
                <c:pt idx="228">
                  <c:v>-28.302500000000013</c:v>
                </c:pt>
                <c:pt idx="229">
                  <c:v>-28.302500000000013</c:v>
                </c:pt>
                <c:pt idx="230">
                  <c:v>-28.302500000000013</c:v>
                </c:pt>
                <c:pt idx="231">
                  <c:v>-28.302500000000013</c:v>
                </c:pt>
                <c:pt idx="232">
                  <c:v>-28.302500000000013</c:v>
                </c:pt>
                <c:pt idx="233">
                  <c:v>-28.302500000000013</c:v>
                </c:pt>
                <c:pt idx="234">
                  <c:v>-28.302500000000013</c:v>
                </c:pt>
                <c:pt idx="235">
                  <c:v>-28.302500000000013</c:v>
                </c:pt>
                <c:pt idx="236">
                  <c:v>-28.302500000000013</c:v>
                </c:pt>
                <c:pt idx="237">
                  <c:v>-28.302500000000013</c:v>
                </c:pt>
                <c:pt idx="238">
                  <c:v>-28.302500000000013</c:v>
                </c:pt>
                <c:pt idx="239">
                  <c:v>-28.302500000000013</c:v>
                </c:pt>
                <c:pt idx="240">
                  <c:v>-28.302500000000013</c:v>
                </c:pt>
                <c:pt idx="241">
                  <c:v>-28.302500000000013</c:v>
                </c:pt>
                <c:pt idx="242" formatCode="General">
                  <c:v>18.822499999999987</c:v>
                </c:pt>
                <c:pt idx="243" formatCode="General">
                  <c:v>18.822499999999987</c:v>
                </c:pt>
                <c:pt idx="244" formatCode="General">
                  <c:v>18.822499999999987</c:v>
                </c:pt>
                <c:pt idx="245" formatCode="General">
                  <c:v>18.822499999999987</c:v>
                </c:pt>
                <c:pt idx="246" formatCode="General">
                  <c:v>18.822499999999987</c:v>
                </c:pt>
                <c:pt idx="247" formatCode="General">
                  <c:v>18.822499999999987</c:v>
                </c:pt>
                <c:pt idx="248" formatCode="General">
                  <c:v>18.822499999999987</c:v>
                </c:pt>
                <c:pt idx="249" formatCode="General">
                  <c:v>18.822499999999987</c:v>
                </c:pt>
                <c:pt idx="250" formatCode="General">
                  <c:v>18.822499999999987</c:v>
                </c:pt>
                <c:pt idx="251" formatCode="General">
                  <c:v>18.822499999999987</c:v>
                </c:pt>
                <c:pt idx="252" formatCode="General">
                  <c:v>18.822499999999987</c:v>
                </c:pt>
                <c:pt idx="253" formatCode="General">
                  <c:v>18.822499999999987</c:v>
                </c:pt>
                <c:pt idx="254" formatCode="General">
                  <c:v>18.822499999999987</c:v>
                </c:pt>
                <c:pt idx="255" formatCode="General">
                  <c:v>18.822499999999987</c:v>
                </c:pt>
                <c:pt idx="256" formatCode="General">
                  <c:v>18.822499999999987</c:v>
                </c:pt>
                <c:pt idx="257" formatCode="General">
                  <c:v>18.822499999999987</c:v>
                </c:pt>
                <c:pt idx="258" formatCode="General">
                  <c:v>18.822499999999987</c:v>
                </c:pt>
                <c:pt idx="259" formatCode="General">
                  <c:v>18.822499999999987</c:v>
                </c:pt>
                <c:pt idx="260" formatCode="General">
                  <c:v>18.822499999999987</c:v>
                </c:pt>
                <c:pt idx="261" formatCode="General">
                  <c:v>18.822499999999987</c:v>
                </c:pt>
                <c:pt idx="262" formatCode="General">
                  <c:v>18.822499999999987</c:v>
                </c:pt>
                <c:pt idx="263" formatCode="General">
                  <c:v>18.822499999999987</c:v>
                </c:pt>
                <c:pt idx="264" formatCode="General">
                  <c:v>18.822499999999987</c:v>
                </c:pt>
                <c:pt idx="265" formatCode="General">
                  <c:v>18.822499999999987</c:v>
                </c:pt>
                <c:pt idx="266" formatCode="General">
                  <c:v>18.822499999999987</c:v>
                </c:pt>
                <c:pt idx="267" formatCode="General">
                  <c:v>18.822499999999987</c:v>
                </c:pt>
                <c:pt idx="268" formatCode="General">
                  <c:v>18.822499999999987</c:v>
                </c:pt>
                <c:pt idx="269" formatCode="General">
                  <c:v>18.822499999999987</c:v>
                </c:pt>
                <c:pt idx="270" formatCode="General">
                  <c:v>18.822499999999987</c:v>
                </c:pt>
                <c:pt idx="271" formatCode="General">
                  <c:v>18.822499999999987</c:v>
                </c:pt>
                <c:pt idx="272" formatCode="General">
                  <c:v>18.822499999999987</c:v>
                </c:pt>
                <c:pt idx="273" formatCode="General">
                  <c:v>18.822499999999987</c:v>
                </c:pt>
                <c:pt idx="274" formatCode="General">
                  <c:v>18.822499999999987</c:v>
                </c:pt>
                <c:pt idx="275" formatCode="General">
                  <c:v>18.822499999999987</c:v>
                </c:pt>
                <c:pt idx="276" formatCode="General">
                  <c:v>18.822499999999987</c:v>
                </c:pt>
                <c:pt idx="277" formatCode="General">
                  <c:v>18.822499999999987</c:v>
                </c:pt>
                <c:pt idx="278" formatCode="General">
                  <c:v>18.822499999999987</c:v>
                </c:pt>
                <c:pt idx="279" formatCode="General">
                  <c:v>18.822499999999987</c:v>
                </c:pt>
                <c:pt idx="280" formatCode="General">
                  <c:v>18.822499999999987</c:v>
                </c:pt>
                <c:pt idx="281" formatCode="General">
                  <c:v>18.822499999999987</c:v>
                </c:pt>
                <c:pt idx="282" formatCode="General">
                  <c:v>18.822499999999987</c:v>
                </c:pt>
                <c:pt idx="283" formatCode="General">
                  <c:v>18.822499999999987</c:v>
                </c:pt>
                <c:pt idx="284" formatCode="General">
                  <c:v>18.822499999999987</c:v>
                </c:pt>
                <c:pt idx="285" formatCode="General">
                  <c:v>18.822499999999987</c:v>
                </c:pt>
                <c:pt idx="286" formatCode="General">
                  <c:v>18.822499999999987</c:v>
                </c:pt>
                <c:pt idx="287" formatCode="General">
                  <c:v>18.822499999999987</c:v>
                </c:pt>
                <c:pt idx="288" formatCode="General">
                  <c:v>18.822499999999987</c:v>
                </c:pt>
                <c:pt idx="289" formatCode="General">
                  <c:v>18.822499999999987</c:v>
                </c:pt>
                <c:pt idx="290" formatCode="General">
                  <c:v>18.822499999999987</c:v>
                </c:pt>
                <c:pt idx="291" formatCode="General">
                  <c:v>18.822499999999987</c:v>
                </c:pt>
                <c:pt idx="292" formatCode="General">
                  <c:v>18.822499999999987</c:v>
                </c:pt>
                <c:pt idx="293" formatCode="General">
                  <c:v>18.822499999999987</c:v>
                </c:pt>
                <c:pt idx="294" formatCode="General">
                  <c:v>18.822499999999987</c:v>
                </c:pt>
                <c:pt idx="295" formatCode="General">
                  <c:v>18.822499999999987</c:v>
                </c:pt>
                <c:pt idx="296" formatCode="General">
                  <c:v>18.822499999999987</c:v>
                </c:pt>
                <c:pt idx="297" formatCode="General">
                  <c:v>18.822499999999987</c:v>
                </c:pt>
                <c:pt idx="298" formatCode="General">
                  <c:v>18.822499999999987</c:v>
                </c:pt>
                <c:pt idx="299" formatCode="General">
                  <c:v>18.822499999999987</c:v>
                </c:pt>
                <c:pt idx="300" formatCode="General">
                  <c:v>18.822499999999987</c:v>
                </c:pt>
                <c:pt idx="301" formatCode="General">
                  <c:v>18.822499999999987</c:v>
                </c:pt>
                <c:pt idx="302" formatCode="General">
                  <c:v>18.822499999999987</c:v>
                </c:pt>
                <c:pt idx="303" formatCode="General">
                  <c:v>18.822499999999987</c:v>
                </c:pt>
                <c:pt idx="304" formatCode="General">
                  <c:v>18.822499999999987</c:v>
                </c:pt>
                <c:pt idx="305" formatCode="General">
                  <c:v>18.822499999999987</c:v>
                </c:pt>
                <c:pt idx="306" formatCode="General">
                  <c:v>18.822499999999987</c:v>
                </c:pt>
                <c:pt idx="307" formatCode="General">
                  <c:v>18.822499999999987</c:v>
                </c:pt>
                <c:pt idx="308" formatCode="General">
                  <c:v>18.822499999999987</c:v>
                </c:pt>
                <c:pt idx="309" formatCode="General">
                  <c:v>18.822499999999987</c:v>
                </c:pt>
                <c:pt idx="310" formatCode="General">
                  <c:v>18.822499999999987</c:v>
                </c:pt>
                <c:pt idx="311" formatCode="General">
                  <c:v>18.822499999999987</c:v>
                </c:pt>
                <c:pt idx="312" formatCode="General">
                  <c:v>18.822499999999987</c:v>
                </c:pt>
                <c:pt idx="313" formatCode="General">
                  <c:v>18.822499999999987</c:v>
                </c:pt>
                <c:pt idx="314" formatCode="General">
                  <c:v>18.822499999999987</c:v>
                </c:pt>
                <c:pt idx="315" formatCode="General">
                  <c:v>18.822499999999987</c:v>
                </c:pt>
                <c:pt idx="316" formatCode="General">
                  <c:v>18.822499999999987</c:v>
                </c:pt>
                <c:pt idx="317" formatCode="General">
                  <c:v>18.822499999999987</c:v>
                </c:pt>
                <c:pt idx="318" formatCode="General">
                  <c:v>18.822499999999987</c:v>
                </c:pt>
                <c:pt idx="319" formatCode="General">
                  <c:v>18.822499999999987</c:v>
                </c:pt>
                <c:pt idx="320" formatCode="General">
                  <c:v>18.822499999999987</c:v>
                </c:pt>
                <c:pt idx="321" formatCode="General">
                  <c:v>18.822499999999987</c:v>
                </c:pt>
                <c:pt idx="322" formatCode="General">
                  <c:v>18.822499999999987</c:v>
                </c:pt>
                <c:pt idx="323" formatCode="General">
                  <c:v>18.822499999999987</c:v>
                </c:pt>
                <c:pt idx="324" formatCode="General">
                  <c:v>18.822499999999987</c:v>
                </c:pt>
                <c:pt idx="325" formatCode="General">
                  <c:v>18.822499999999987</c:v>
                </c:pt>
                <c:pt idx="326" formatCode="General">
                  <c:v>18.822499999999987</c:v>
                </c:pt>
                <c:pt idx="327" formatCode="General">
                  <c:v>18.822499999999987</c:v>
                </c:pt>
                <c:pt idx="328" formatCode="General">
                  <c:v>18.822499999999987</c:v>
                </c:pt>
                <c:pt idx="329" formatCode="General">
                  <c:v>18.822499999999987</c:v>
                </c:pt>
                <c:pt idx="330" formatCode="General">
                  <c:v>18.822499999999987</c:v>
                </c:pt>
                <c:pt idx="331" formatCode="General">
                  <c:v>18.822499999999987</c:v>
                </c:pt>
                <c:pt idx="332" formatCode="General">
                  <c:v>18.822499999999987</c:v>
                </c:pt>
                <c:pt idx="333" formatCode="General">
                  <c:v>18.822499999999987</c:v>
                </c:pt>
                <c:pt idx="334" formatCode="General">
                  <c:v>18.822499999999987</c:v>
                </c:pt>
                <c:pt idx="335" formatCode="General">
                  <c:v>18.822499999999987</c:v>
                </c:pt>
                <c:pt idx="336" formatCode="General">
                  <c:v>18.822499999999987</c:v>
                </c:pt>
                <c:pt idx="337" formatCode="General">
                  <c:v>18.822499999999987</c:v>
                </c:pt>
                <c:pt idx="338" formatCode="General">
                  <c:v>18.822499999999987</c:v>
                </c:pt>
                <c:pt idx="339" formatCode="General">
                  <c:v>18.822499999999987</c:v>
                </c:pt>
                <c:pt idx="340" formatCode="General">
                  <c:v>18.822499999999987</c:v>
                </c:pt>
                <c:pt idx="341" formatCode="General">
                  <c:v>18.822499999999987</c:v>
                </c:pt>
                <c:pt idx="342" formatCode="General">
                  <c:v>18.822499999999987</c:v>
                </c:pt>
                <c:pt idx="343" formatCode="General">
                  <c:v>18.822499999999987</c:v>
                </c:pt>
                <c:pt idx="344" formatCode="General">
                  <c:v>18.822499999999987</c:v>
                </c:pt>
                <c:pt idx="345" formatCode="General">
                  <c:v>18.822499999999987</c:v>
                </c:pt>
                <c:pt idx="346" formatCode="General">
                  <c:v>18.822499999999987</c:v>
                </c:pt>
                <c:pt idx="347" formatCode="General">
                  <c:v>18.822499999999987</c:v>
                </c:pt>
                <c:pt idx="348" formatCode="General">
                  <c:v>18.822499999999987</c:v>
                </c:pt>
                <c:pt idx="349" formatCode="General">
                  <c:v>18.822499999999987</c:v>
                </c:pt>
                <c:pt idx="350" formatCode="General">
                  <c:v>18.822499999999987</c:v>
                </c:pt>
                <c:pt idx="351" formatCode="General">
                  <c:v>18.822499999999987</c:v>
                </c:pt>
                <c:pt idx="352" formatCode="General">
                  <c:v>18.822499999999987</c:v>
                </c:pt>
                <c:pt idx="353" formatCode="General">
                  <c:v>18.822499999999987</c:v>
                </c:pt>
                <c:pt idx="354" formatCode="General">
                  <c:v>18.822499999999987</c:v>
                </c:pt>
                <c:pt idx="355" formatCode="General">
                  <c:v>18.822499999999987</c:v>
                </c:pt>
                <c:pt idx="356" formatCode="General">
                  <c:v>18.822499999999987</c:v>
                </c:pt>
                <c:pt idx="357" formatCode="General">
                  <c:v>18.822499999999987</c:v>
                </c:pt>
                <c:pt idx="358" formatCode="General">
                  <c:v>18.822499999999987</c:v>
                </c:pt>
                <c:pt idx="359" formatCode="General">
                  <c:v>18.822499999999987</c:v>
                </c:pt>
                <c:pt idx="360" formatCode="General">
                  <c:v>18.822499999999987</c:v>
                </c:pt>
                <c:pt idx="361" formatCode="General">
                  <c:v>18.822499999999987</c:v>
                </c:pt>
                <c:pt idx="362" formatCode="General">
                  <c:v>18.822499999999987</c:v>
                </c:pt>
                <c:pt idx="363" formatCode="General">
                  <c:v>18.822499999999987</c:v>
                </c:pt>
                <c:pt idx="364" formatCode="General">
                  <c:v>18.822499999999987</c:v>
                </c:pt>
                <c:pt idx="365" formatCode="General">
                  <c:v>18.822499999999987</c:v>
                </c:pt>
                <c:pt idx="366" formatCode="General">
                  <c:v>18.822499999999987</c:v>
                </c:pt>
                <c:pt idx="367" formatCode="General">
                  <c:v>18.822499999999987</c:v>
                </c:pt>
                <c:pt idx="368" formatCode="General">
                  <c:v>18.822499999999987</c:v>
                </c:pt>
                <c:pt idx="369" formatCode="General">
                  <c:v>18.822499999999987</c:v>
                </c:pt>
                <c:pt idx="370" formatCode="General">
                  <c:v>18.822499999999987</c:v>
                </c:pt>
                <c:pt idx="371" formatCode="General">
                  <c:v>18.822499999999987</c:v>
                </c:pt>
                <c:pt idx="372" formatCode="General">
                  <c:v>18.822499999999987</c:v>
                </c:pt>
                <c:pt idx="373" formatCode="General">
                  <c:v>18.822499999999987</c:v>
                </c:pt>
                <c:pt idx="374" formatCode="General">
                  <c:v>18.822499999999987</c:v>
                </c:pt>
                <c:pt idx="375" formatCode="General">
                  <c:v>18.822499999999987</c:v>
                </c:pt>
                <c:pt idx="376" formatCode="General">
                  <c:v>18.822499999999987</c:v>
                </c:pt>
                <c:pt idx="377" formatCode="General">
                  <c:v>18.822499999999987</c:v>
                </c:pt>
                <c:pt idx="378" formatCode="General">
                  <c:v>18.822499999999987</c:v>
                </c:pt>
                <c:pt idx="379" formatCode="General">
                  <c:v>18.822499999999987</c:v>
                </c:pt>
                <c:pt idx="380" formatCode="General">
                  <c:v>18.822499999999987</c:v>
                </c:pt>
                <c:pt idx="381" formatCode="General">
                  <c:v>62.747499999999988</c:v>
                </c:pt>
                <c:pt idx="382" formatCode="General">
                  <c:v>62.747499999999988</c:v>
                </c:pt>
                <c:pt idx="383" formatCode="General">
                  <c:v>62.747499999999988</c:v>
                </c:pt>
                <c:pt idx="384" formatCode="General">
                  <c:v>62.747499999999988</c:v>
                </c:pt>
                <c:pt idx="385" formatCode="General">
                  <c:v>62.747499999999988</c:v>
                </c:pt>
                <c:pt idx="386" formatCode="General">
                  <c:v>62.747499999999988</c:v>
                </c:pt>
                <c:pt idx="387" formatCode="General">
                  <c:v>62.747499999999988</c:v>
                </c:pt>
                <c:pt idx="388" formatCode="General">
                  <c:v>62.747499999999988</c:v>
                </c:pt>
                <c:pt idx="389" formatCode="General">
                  <c:v>62.747499999999988</c:v>
                </c:pt>
                <c:pt idx="390" formatCode="General">
                  <c:v>62.747499999999988</c:v>
                </c:pt>
                <c:pt idx="391" formatCode="General">
                  <c:v>62.747499999999988</c:v>
                </c:pt>
                <c:pt idx="392" formatCode="General">
                  <c:v>62.747499999999988</c:v>
                </c:pt>
                <c:pt idx="393" formatCode="General">
                  <c:v>62.747499999999988</c:v>
                </c:pt>
                <c:pt idx="394" formatCode="General">
                  <c:v>62.747499999999988</c:v>
                </c:pt>
                <c:pt idx="395" formatCode="General">
                  <c:v>62.747499999999988</c:v>
                </c:pt>
                <c:pt idx="396" formatCode="General">
                  <c:v>62.747499999999988</c:v>
                </c:pt>
                <c:pt idx="397" formatCode="General">
                  <c:v>62.747499999999988</c:v>
                </c:pt>
                <c:pt idx="398" formatCode="General">
                  <c:v>62.747499999999988</c:v>
                </c:pt>
                <c:pt idx="399" formatCode="General">
                  <c:v>62.747499999999988</c:v>
                </c:pt>
                <c:pt idx="400" formatCode="General">
                  <c:v>62.747499999999988</c:v>
                </c:pt>
                <c:pt idx="401" formatCode="General">
                  <c:v>62.747499999999988</c:v>
                </c:pt>
                <c:pt idx="402" formatCode="General">
                  <c:v>62.747499999999988</c:v>
                </c:pt>
                <c:pt idx="403" formatCode="General">
                  <c:v>62.747499999999988</c:v>
                </c:pt>
                <c:pt idx="404" formatCode="General">
                  <c:v>62.747499999999988</c:v>
                </c:pt>
                <c:pt idx="405" formatCode="General">
                  <c:v>62.747499999999988</c:v>
                </c:pt>
                <c:pt idx="406" formatCode="General">
                  <c:v>62.747499999999988</c:v>
                </c:pt>
                <c:pt idx="407" formatCode="General">
                  <c:v>62.747499999999988</c:v>
                </c:pt>
                <c:pt idx="408" formatCode="General">
                  <c:v>62.747499999999988</c:v>
                </c:pt>
                <c:pt idx="409" formatCode="General">
                  <c:v>62.747499999999988</c:v>
                </c:pt>
                <c:pt idx="410" formatCode="General">
                  <c:v>62.747499999999988</c:v>
                </c:pt>
                <c:pt idx="411" formatCode="General">
                  <c:v>62.747499999999988</c:v>
                </c:pt>
                <c:pt idx="412" formatCode="General">
                  <c:v>62.747499999999988</c:v>
                </c:pt>
                <c:pt idx="413" formatCode="General">
                  <c:v>62.747499999999988</c:v>
                </c:pt>
                <c:pt idx="414" formatCode="General">
                  <c:v>62.747499999999988</c:v>
                </c:pt>
                <c:pt idx="415" formatCode="General">
                  <c:v>62.747499999999988</c:v>
                </c:pt>
                <c:pt idx="416" formatCode="General">
                  <c:v>62.747499999999988</c:v>
                </c:pt>
                <c:pt idx="417" formatCode="General">
                  <c:v>62.747499999999988</c:v>
                </c:pt>
                <c:pt idx="418" formatCode="General">
                  <c:v>62.747499999999988</c:v>
                </c:pt>
                <c:pt idx="419" formatCode="General">
                  <c:v>62.747499999999988</c:v>
                </c:pt>
                <c:pt idx="420" formatCode="General">
                  <c:v>62.747499999999988</c:v>
                </c:pt>
                <c:pt idx="421" formatCode="General">
                  <c:v>62.747499999999988</c:v>
                </c:pt>
                <c:pt idx="422" formatCode="General">
                  <c:v>62.747499999999988</c:v>
                </c:pt>
                <c:pt idx="423" formatCode="General">
                  <c:v>62.747499999999988</c:v>
                </c:pt>
                <c:pt idx="424" formatCode="General">
                  <c:v>62.747499999999988</c:v>
                </c:pt>
                <c:pt idx="425" formatCode="General">
                  <c:v>62.747499999999988</c:v>
                </c:pt>
                <c:pt idx="426" formatCode="General">
                  <c:v>62.747499999999988</c:v>
                </c:pt>
                <c:pt idx="427" formatCode="General">
                  <c:v>62.747499999999988</c:v>
                </c:pt>
                <c:pt idx="428" formatCode="General">
                  <c:v>62.747499999999988</c:v>
                </c:pt>
                <c:pt idx="429" formatCode="General">
                  <c:v>62.747499999999988</c:v>
                </c:pt>
                <c:pt idx="430" formatCode="General">
                  <c:v>62.747499999999988</c:v>
                </c:pt>
                <c:pt idx="431" formatCode="General">
                  <c:v>62.747499999999988</c:v>
                </c:pt>
                <c:pt idx="432" formatCode="General">
                  <c:v>62.747499999999988</c:v>
                </c:pt>
                <c:pt idx="433" formatCode="General">
                  <c:v>62.747499999999988</c:v>
                </c:pt>
                <c:pt idx="434" formatCode="General">
                  <c:v>62.747499999999988</c:v>
                </c:pt>
                <c:pt idx="435" formatCode="General">
                  <c:v>62.747499999999988</c:v>
                </c:pt>
                <c:pt idx="436" formatCode="General">
                  <c:v>62.747499999999988</c:v>
                </c:pt>
                <c:pt idx="437" formatCode="General">
                  <c:v>62.747499999999988</c:v>
                </c:pt>
                <c:pt idx="438" formatCode="General">
                  <c:v>62.747499999999988</c:v>
                </c:pt>
                <c:pt idx="439" formatCode="General">
                  <c:v>62.747499999999988</c:v>
                </c:pt>
                <c:pt idx="440" formatCode="General">
                  <c:v>62.747499999999988</c:v>
                </c:pt>
                <c:pt idx="441" formatCode="General">
                  <c:v>62.747499999999988</c:v>
                </c:pt>
                <c:pt idx="442" formatCode="General">
                  <c:v>62.747499999999988</c:v>
                </c:pt>
                <c:pt idx="443" formatCode="General">
                  <c:v>62.747499999999988</c:v>
                </c:pt>
                <c:pt idx="444" formatCode="General">
                  <c:v>62.747499999999988</c:v>
                </c:pt>
                <c:pt idx="445" formatCode="General">
                  <c:v>62.747499999999988</c:v>
                </c:pt>
                <c:pt idx="446" formatCode="General">
                  <c:v>62.747499999999988</c:v>
                </c:pt>
                <c:pt idx="447" formatCode="General">
                  <c:v>62.747499999999988</c:v>
                </c:pt>
                <c:pt idx="448" formatCode="General">
                  <c:v>62.747499999999988</c:v>
                </c:pt>
                <c:pt idx="449" formatCode="General">
                  <c:v>62.747499999999988</c:v>
                </c:pt>
                <c:pt idx="450" formatCode="General">
                  <c:v>62.747499999999988</c:v>
                </c:pt>
                <c:pt idx="451" formatCode="General">
                  <c:v>62.747499999999988</c:v>
                </c:pt>
                <c:pt idx="452" formatCode="General">
                  <c:v>62.747499999999988</c:v>
                </c:pt>
                <c:pt idx="453" formatCode="General">
                  <c:v>62.747499999999988</c:v>
                </c:pt>
                <c:pt idx="454" formatCode="General">
                  <c:v>62.747499999999988</c:v>
                </c:pt>
                <c:pt idx="455" formatCode="General">
                  <c:v>62.747499999999988</c:v>
                </c:pt>
                <c:pt idx="456" formatCode="General">
                  <c:v>62.747499999999988</c:v>
                </c:pt>
                <c:pt idx="457" formatCode="General">
                  <c:v>62.747499999999988</c:v>
                </c:pt>
                <c:pt idx="458" formatCode="General">
                  <c:v>62.747499999999988</c:v>
                </c:pt>
                <c:pt idx="459" formatCode="General">
                  <c:v>62.747499999999988</c:v>
                </c:pt>
                <c:pt idx="460" formatCode="General">
                  <c:v>62.747499999999988</c:v>
                </c:pt>
                <c:pt idx="461" formatCode="General">
                  <c:v>62.747499999999988</c:v>
                </c:pt>
                <c:pt idx="462" formatCode="General">
                  <c:v>62.747499999999988</c:v>
                </c:pt>
                <c:pt idx="463" formatCode="General">
                  <c:v>62.747499999999988</c:v>
                </c:pt>
                <c:pt idx="464" formatCode="General">
                  <c:v>62.747499999999988</c:v>
                </c:pt>
                <c:pt idx="465" formatCode="General">
                  <c:v>62.747499999999988</c:v>
                </c:pt>
                <c:pt idx="466" formatCode="General">
                  <c:v>62.747499999999988</c:v>
                </c:pt>
                <c:pt idx="467" formatCode="General">
                  <c:v>62.747499999999988</c:v>
                </c:pt>
                <c:pt idx="468" formatCode="General">
                  <c:v>62.747499999999988</c:v>
                </c:pt>
                <c:pt idx="469" formatCode="General">
                  <c:v>62.747499999999988</c:v>
                </c:pt>
                <c:pt idx="470" formatCode="General">
                  <c:v>62.747499999999988</c:v>
                </c:pt>
                <c:pt idx="471" formatCode="General">
                  <c:v>62.747499999999988</c:v>
                </c:pt>
                <c:pt idx="472" formatCode="General">
                  <c:v>62.747499999999988</c:v>
                </c:pt>
                <c:pt idx="473" formatCode="General">
                  <c:v>62.747499999999988</c:v>
                </c:pt>
                <c:pt idx="474" formatCode="General">
                  <c:v>62.747499999999988</c:v>
                </c:pt>
                <c:pt idx="475" formatCode="General">
                  <c:v>62.747499999999988</c:v>
                </c:pt>
                <c:pt idx="476" formatCode="General">
                  <c:v>62.747499999999988</c:v>
                </c:pt>
                <c:pt idx="477" formatCode="General">
                  <c:v>62.747499999999988</c:v>
                </c:pt>
                <c:pt idx="478" formatCode="General">
                  <c:v>62.747499999999988</c:v>
                </c:pt>
                <c:pt idx="479" formatCode="General">
                  <c:v>62.747499999999988</c:v>
                </c:pt>
                <c:pt idx="480" formatCode="General">
                  <c:v>62.747499999999988</c:v>
                </c:pt>
                <c:pt idx="481" formatCode="General">
                  <c:v>62.747499999999988</c:v>
                </c:pt>
                <c:pt idx="482" formatCode="General">
                  <c:v>62.747499999999988</c:v>
                </c:pt>
                <c:pt idx="483" formatCode="General">
                  <c:v>62.747499999999988</c:v>
                </c:pt>
                <c:pt idx="484" formatCode="General">
                  <c:v>62.747499999999988</c:v>
                </c:pt>
                <c:pt idx="485" formatCode="General">
                  <c:v>62.747499999999988</c:v>
                </c:pt>
                <c:pt idx="486" formatCode="General">
                  <c:v>62.747499999999988</c:v>
                </c:pt>
                <c:pt idx="487" formatCode="General">
                  <c:v>62.747499999999988</c:v>
                </c:pt>
                <c:pt idx="488" formatCode="General">
                  <c:v>62.747499999999988</c:v>
                </c:pt>
                <c:pt idx="489" formatCode="General">
                  <c:v>62.747499999999988</c:v>
                </c:pt>
                <c:pt idx="490" formatCode="General">
                  <c:v>62.747499999999988</c:v>
                </c:pt>
                <c:pt idx="491" formatCode="General">
                  <c:v>62.747499999999988</c:v>
                </c:pt>
                <c:pt idx="492" formatCode="General">
                  <c:v>62.747499999999988</c:v>
                </c:pt>
                <c:pt idx="493" formatCode="General">
                  <c:v>62.747499999999988</c:v>
                </c:pt>
                <c:pt idx="494" formatCode="General">
                  <c:v>62.747499999999988</c:v>
                </c:pt>
                <c:pt idx="495" formatCode="General">
                  <c:v>62.747499999999988</c:v>
                </c:pt>
                <c:pt idx="496" formatCode="General">
                  <c:v>62.747499999999988</c:v>
                </c:pt>
                <c:pt idx="497" formatCode="General">
                  <c:v>62.747499999999988</c:v>
                </c:pt>
                <c:pt idx="498" formatCode="General">
                  <c:v>62.747499999999988</c:v>
                </c:pt>
                <c:pt idx="499" formatCode="General">
                  <c:v>62.747499999999988</c:v>
                </c:pt>
                <c:pt idx="500" formatCode="General">
                  <c:v>40.947499999999991</c:v>
                </c:pt>
                <c:pt idx="501" formatCode="General">
                  <c:v>40.947499999999991</c:v>
                </c:pt>
                <c:pt idx="502" formatCode="General">
                  <c:v>40.947499999999991</c:v>
                </c:pt>
                <c:pt idx="503" formatCode="General">
                  <c:v>40.947499999999991</c:v>
                </c:pt>
                <c:pt idx="504" formatCode="General">
                  <c:v>40.947499999999991</c:v>
                </c:pt>
                <c:pt idx="505" formatCode="General">
                  <c:v>40.947499999999991</c:v>
                </c:pt>
                <c:pt idx="506" formatCode="General">
                  <c:v>40.947499999999991</c:v>
                </c:pt>
                <c:pt idx="507" formatCode="General">
                  <c:v>40.947499999999991</c:v>
                </c:pt>
                <c:pt idx="508" formatCode="General">
                  <c:v>40.947499999999991</c:v>
                </c:pt>
                <c:pt idx="509" formatCode="General">
                  <c:v>40.947499999999991</c:v>
                </c:pt>
                <c:pt idx="510" formatCode="General">
                  <c:v>40.947499999999991</c:v>
                </c:pt>
                <c:pt idx="511" formatCode="General">
                  <c:v>40.947499999999991</c:v>
                </c:pt>
                <c:pt idx="512" formatCode="General">
                  <c:v>40.947499999999991</c:v>
                </c:pt>
                <c:pt idx="513" formatCode="General">
                  <c:v>40.947499999999991</c:v>
                </c:pt>
                <c:pt idx="514" formatCode="General">
                  <c:v>40.947499999999991</c:v>
                </c:pt>
                <c:pt idx="515" formatCode="General">
                  <c:v>40.947499999999991</c:v>
                </c:pt>
                <c:pt idx="516" formatCode="General">
                  <c:v>40.947499999999991</c:v>
                </c:pt>
                <c:pt idx="517" formatCode="General">
                  <c:v>40.947499999999991</c:v>
                </c:pt>
                <c:pt idx="518" formatCode="General">
                  <c:v>40.947499999999991</c:v>
                </c:pt>
                <c:pt idx="519" formatCode="General">
                  <c:v>40.947499999999991</c:v>
                </c:pt>
                <c:pt idx="520" formatCode="General">
                  <c:v>40.947499999999991</c:v>
                </c:pt>
                <c:pt idx="521" formatCode="General">
                  <c:v>40.947499999999991</c:v>
                </c:pt>
                <c:pt idx="522" formatCode="General">
                  <c:v>40.947499999999991</c:v>
                </c:pt>
                <c:pt idx="523" formatCode="General">
                  <c:v>40.947499999999991</c:v>
                </c:pt>
                <c:pt idx="524" formatCode="General">
                  <c:v>40.947499999999991</c:v>
                </c:pt>
                <c:pt idx="525" formatCode="General">
                  <c:v>40.947499999999991</c:v>
                </c:pt>
                <c:pt idx="526" formatCode="General">
                  <c:v>40.947499999999991</c:v>
                </c:pt>
                <c:pt idx="527" formatCode="General">
                  <c:v>40.947499999999991</c:v>
                </c:pt>
                <c:pt idx="528" formatCode="General">
                  <c:v>40.947499999999991</c:v>
                </c:pt>
                <c:pt idx="529" formatCode="General">
                  <c:v>40.947499999999991</c:v>
                </c:pt>
                <c:pt idx="530" formatCode="General">
                  <c:v>40.947499999999991</c:v>
                </c:pt>
                <c:pt idx="531" formatCode="General">
                  <c:v>40.947499999999991</c:v>
                </c:pt>
                <c:pt idx="532" formatCode="General">
                  <c:v>40.947499999999991</c:v>
                </c:pt>
                <c:pt idx="533" formatCode="General">
                  <c:v>40.947499999999991</c:v>
                </c:pt>
                <c:pt idx="534" formatCode="General">
                  <c:v>40.947499999999991</c:v>
                </c:pt>
                <c:pt idx="535" formatCode="General">
                  <c:v>40.947499999999991</c:v>
                </c:pt>
                <c:pt idx="536" formatCode="General">
                  <c:v>40.947499999999991</c:v>
                </c:pt>
                <c:pt idx="537" formatCode="General">
                  <c:v>40.947499999999991</c:v>
                </c:pt>
                <c:pt idx="538" formatCode="General">
                  <c:v>40.947499999999991</c:v>
                </c:pt>
                <c:pt idx="539" formatCode="General">
                  <c:v>40.947499999999991</c:v>
                </c:pt>
                <c:pt idx="540" formatCode="General">
                  <c:v>40.947499999999991</c:v>
                </c:pt>
                <c:pt idx="541" formatCode="General">
                  <c:v>40.947499999999991</c:v>
                </c:pt>
                <c:pt idx="542" formatCode="General">
                  <c:v>40.947499999999991</c:v>
                </c:pt>
                <c:pt idx="543" formatCode="General">
                  <c:v>40.947499999999991</c:v>
                </c:pt>
                <c:pt idx="544" formatCode="General">
                  <c:v>40.947499999999991</c:v>
                </c:pt>
                <c:pt idx="545" formatCode="General">
                  <c:v>40.947499999999991</c:v>
                </c:pt>
                <c:pt idx="546" formatCode="General">
                  <c:v>40.947499999999991</c:v>
                </c:pt>
                <c:pt idx="547" formatCode="General">
                  <c:v>40.947499999999991</c:v>
                </c:pt>
                <c:pt idx="548" formatCode="General">
                  <c:v>40.947499999999991</c:v>
                </c:pt>
                <c:pt idx="549" formatCode="General">
                  <c:v>40.947499999999991</c:v>
                </c:pt>
                <c:pt idx="550" formatCode="General">
                  <c:v>40.947499999999991</c:v>
                </c:pt>
                <c:pt idx="551" formatCode="General">
                  <c:v>40.947499999999991</c:v>
                </c:pt>
                <c:pt idx="552" formatCode="General">
                  <c:v>40.947499999999991</c:v>
                </c:pt>
                <c:pt idx="553" formatCode="General">
                  <c:v>40.947499999999991</c:v>
                </c:pt>
                <c:pt idx="554" formatCode="General">
                  <c:v>40.947499999999991</c:v>
                </c:pt>
                <c:pt idx="555" formatCode="General">
                  <c:v>40.947499999999991</c:v>
                </c:pt>
                <c:pt idx="556" formatCode="General">
                  <c:v>40.947499999999991</c:v>
                </c:pt>
                <c:pt idx="557" formatCode="General">
                  <c:v>40.947499999999991</c:v>
                </c:pt>
                <c:pt idx="558" formatCode="General">
                  <c:v>40.947499999999991</c:v>
                </c:pt>
                <c:pt idx="559" formatCode="General">
                  <c:v>40.947499999999991</c:v>
                </c:pt>
                <c:pt idx="560" formatCode="General">
                  <c:v>40.947499999999991</c:v>
                </c:pt>
                <c:pt idx="561" formatCode="General">
                  <c:v>40.947499999999991</c:v>
                </c:pt>
                <c:pt idx="562" formatCode="General">
                  <c:v>40.947499999999991</c:v>
                </c:pt>
                <c:pt idx="563" formatCode="General">
                  <c:v>40.947499999999991</c:v>
                </c:pt>
                <c:pt idx="564" formatCode="General">
                  <c:v>40.947499999999991</c:v>
                </c:pt>
                <c:pt idx="565" formatCode="General">
                  <c:v>40.947499999999991</c:v>
                </c:pt>
                <c:pt idx="566" formatCode="General">
                  <c:v>40.947499999999991</c:v>
                </c:pt>
                <c:pt idx="567" formatCode="General">
                  <c:v>40.947499999999991</c:v>
                </c:pt>
                <c:pt idx="568" formatCode="General">
                  <c:v>40.947499999999991</c:v>
                </c:pt>
                <c:pt idx="569" formatCode="General">
                  <c:v>40.947499999999991</c:v>
                </c:pt>
                <c:pt idx="570" formatCode="General">
                  <c:v>40.947499999999991</c:v>
                </c:pt>
                <c:pt idx="571" formatCode="General">
                  <c:v>40.947499999999991</c:v>
                </c:pt>
                <c:pt idx="572" formatCode="General">
                  <c:v>40.947499999999991</c:v>
                </c:pt>
                <c:pt idx="573" formatCode="General">
                  <c:v>40.947499999999991</c:v>
                </c:pt>
                <c:pt idx="574" formatCode="General">
                  <c:v>40.947499999999991</c:v>
                </c:pt>
                <c:pt idx="575" formatCode="General">
                  <c:v>40.947499999999991</c:v>
                </c:pt>
                <c:pt idx="576" formatCode="General">
                  <c:v>40.947499999999991</c:v>
                </c:pt>
                <c:pt idx="577" formatCode="General">
                  <c:v>40.947499999999991</c:v>
                </c:pt>
                <c:pt idx="578" formatCode="General">
                  <c:v>40.947499999999991</c:v>
                </c:pt>
                <c:pt idx="579" formatCode="General">
                  <c:v>40.947499999999991</c:v>
                </c:pt>
                <c:pt idx="580" formatCode="General">
                  <c:v>40.947499999999991</c:v>
                </c:pt>
                <c:pt idx="581" formatCode="General">
                  <c:v>40.947499999999991</c:v>
                </c:pt>
                <c:pt idx="582" formatCode="General">
                  <c:v>40.947499999999991</c:v>
                </c:pt>
                <c:pt idx="583" formatCode="General">
                  <c:v>40.947499999999991</c:v>
                </c:pt>
                <c:pt idx="584" formatCode="General">
                  <c:v>40.947499999999991</c:v>
                </c:pt>
                <c:pt idx="585" formatCode="General">
                  <c:v>40.947499999999991</c:v>
                </c:pt>
                <c:pt idx="586" formatCode="General">
                  <c:v>40.947499999999991</c:v>
                </c:pt>
                <c:pt idx="587" formatCode="General">
                  <c:v>40.947499999999991</c:v>
                </c:pt>
                <c:pt idx="588" formatCode="General">
                  <c:v>40.947499999999991</c:v>
                </c:pt>
                <c:pt idx="589" formatCode="General">
                  <c:v>40.947499999999991</c:v>
                </c:pt>
                <c:pt idx="590" formatCode="General">
                  <c:v>40.947499999999991</c:v>
                </c:pt>
                <c:pt idx="591" formatCode="General">
                  <c:v>40.947499999999991</c:v>
                </c:pt>
                <c:pt idx="592" formatCode="General">
                  <c:v>40.947499999999991</c:v>
                </c:pt>
                <c:pt idx="593" formatCode="General">
                  <c:v>40.947499999999991</c:v>
                </c:pt>
                <c:pt idx="594" formatCode="General">
                  <c:v>40.947499999999991</c:v>
                </c:pt>
                <c:pt idx="595" formatCode="General">
                  <c:v>40.947499999999991</c:v>
                </c:pt>
                <c:pt idx="596" formatCode="General">
                  <c:v>40.947499999999991</c:v>
                </c:pt>
                <c:pt idx="597" formatCode="General">
                  <c:v>40.947499999999991</c:v>
                </c:pt>
                <c:pt idx="598" formatCode="General">
                  <c:v>40.947499999999991</c:v>
                </c:pt>
                <c:pt idx="599" formatCode="General">
                  <c:v>40.947499999999991</c:v>
                </c:pt>
                <c:pt idx="600" formatCode="General">
                  <c:v>40.947499999999991</c:v>
                </c:pt>
                <c:pt idx="601" formatCode="General">
                  <c:v>40.947499999999991</c:v>
                </c:pt>
                <c:pt idx="602" formatCode="General">
                  <c:v>40.947499999999991</c:v>
                </c:pt>
                <c:pt idx="603" formatCode="General">
                  <c:v>40.947499999999991</c:v>
                </c:pt>
                <c:pt idx="604" formatCode="General">
                  <c:v>40.947499999999991</c:v>
                </c:pt>
                <c:pt idx="605" formatCode="General">
                  <c:v>40.947499999999991</c:v>
                </c:pt>
                <c:pt idx="606" formatCode="General">
                  <c:v>40.947499999999991</c:v>
                </c:pt>
                <c:pt idx="607" formatCode="General">
                  <c:v>40.947499999999991</c:v>
                </c:pt>
                <c:pt idx="608" formatCode="General">
                  <c:v>40.947499999999991</c:v>
                </c:pt>
                <c:pt idx="609" formatCode="General">
                  <c:v>40.947499999999991</c:v>
                </c:pt>
                <c:pt idx="610" formatCode="General">
                  <c:v>40.947499999999991</c:v>
                </c:pt>
                <c:pt idx="611" formatCode="General">
                  <c:v>40.947499999999991</c:v>
                </c:pt>
                <c:pt idx="612" formatCode="General">
                  <c:v>40.947499999999991</c:v>
                </c:pt>
                <c:pt idx="613" formatCode="General">
                  <c:v>21.197499999999991</c:v>
                </c:pt>
                <c:pt idx="614" formatCode="General">
                  <c:v>21.197499999999991</c:v>
                </c:pt>
                <c:pt idx="615" formatCode="General">
                  <c:v>21.197499999999991</c:v>
                </c:pt>
                <c:pt idx="616" formatCode="General">
                  <c:v>21.197499999999991</c:v>
                </c:pt>
                <c:pt idx="617" formatCode="General">
                  <c:v>21.197499999999991</c:v>
                </c:pt>
                <c:pt idx="618" formatCode="General">
                  <c:v>21.197499999999991</c:v>
                </c:pt>
                <c:pt idx="619" formatCode="General">
                  <c:v>21.197499999999991</c:v>
                </c:pt>
                <c:pt idx="620" formatCode="General">
                  <c:v>21.197499999999991</c:v>
                </c:pt>
                <c:pt idx="621" formatCode="General">
                  <c:v>21.197499999999991</c:v>
                </c:pt>
                <c:pt idx="622" formatCode="General">
                  <c:v>21.197499999999991</c:v>
                </c:pt>
                <c:pt idx="623" formatCode="General">
                  <c:v>21.197499999999991</c:v>
                </c:pt>
                <c:pt idx="624" formatCode="General">
                  <c:v>21.197499999999991</c:v>
                </c:pt>
                <c:pt idx="625" formatCode="General">
                  <c:v>21.197499999999991</c:v>
                </c:pt>
                <c:pt idx="626" formatCode="General">
                  <c:v>21.197499999999991</c:v>
                </c:pt>
                <c:pt idx="627" formatCode="General">
                  <c:v>21.197499999999991</c:v>
                </c:pt>
                <c:pt idx="628" formatCode="General">
                  <c:v>21.197499999999991</c:v>
                </c:pt>
                <c:pt idx="629" formatCode="General">
                  <c:v>21.197499999999991</c:v>
                </c:pt>
                <c:pt idx="630" formatCode="General">
                  <c:v>21.197499999999991</c:v>
                </c:pt>
                <c:pt idx="631" formatCode="General">
                  <c:v>21.197499999999991</c:v>
                </c:pt>
                <c:pt idx="632" formatCode="General">
                  <c:v>21.197499999999991</c:v>
                </c:pt>
                <c:pt idx="633" formatCode="General">
                  <c:v>21.197499999999991</c:v>
                </c:pt>
                <c:pt idx="634" formatCode="General">
                  <c:v>21.197499999999991</c:v>
                </c:pt>
                <c:pt idx="635" formatCode="General">
                  <c:v>21.197499999999991</c:v>
                </c:pt>
                <c:pt idx="636" formatCode="General">
                  <c:v>21.197499999999991</c:v>
                </c:pt>
                <c:pt idx="637" formatCode="General">
                  <c:v>21.197499999999991</c:v>
                </c:pt>
                <c:pt idx="638" formatCode="General">
                  <c:v>21.197499999999991</c:v>
                </c:pt>
                <c:pt idx="639" formatCode="General">
                  <c:v>21.197499999999991</c:v>
                </c:pt>
                <c:pt idx="640" formatCode="General">
                  <c:v>21.197499999999991</c:v>
                </c:pt>
                <c:pt idx="641" formatCode="General">
                  <c:v>21.197499999999991</c:v>
                </c:pt>
                <c:pt idx="642" formatCode="General">
                  <c:v>21.197499999999991</c:v>
                </c:pt>
                <c:pt idx="643" formatCode="General">
                  <c:v>21.197499999999991</c:v>
                </c:pt>
                <c:pt idx="644" formatCode="General">
                  <c:v>21.197499999999991</c:v>
                </c:pt>
                <c:pt idx="645" formatCode="General">
                  <c:v>21.197499999999991</c:v>
                </c:pt>
                <c:pt idx="646" formatCode="General">
                  <c:v>21.197499999999991</c:v>
                </c:pt>
                <c:pt idx="647" formatCode="General">
                  <c:v>21.197499999999991</c:v>
                </c:pt>
                <c:pt idx="648" formatCode="General">
                  <c:v>21.197499999999991</c:v>
                </c:pt>
                <c:pt idx="649" formatCode="General">
                  <c:v>21.197499999999991</c:v>
                </c:pt>
                <c:pt idx="650" formatCode="General">
                  <c:v>21.197499999999991</c:v>
                </c:pt>
                <c:pt idx="651" formatCode="General">
                  <c:v>21.197499999999991</c:v>
                </c:pt>
                <c:pt idx="652" formatCode="General">
                  <c:v>21.197499999999991</c:v>
                </c:pt>
                <c:pt idx="653" formatCode="General">
                  <c:v>21.197499999999991</c:v>
                </c:pt>
                <c:pt idx="654" formatCode="General">
                  <c:v>21.197499999999991</c:v>
                </c:pt>
                <c:pt idx="655" formatCode="General">
                  <c:v>21.197499999999991</c:v>
                </c:pt>
                <c:pt idx="656" formatCode="General">
                  <c:v>21.197499999999991</c:v>
                </c:pt>
                <c:pt idx="657" formatCode="General">
                  <c:v>21.197499999999991</c:v>
                </c:pt>
                <c:pt idx="658" formatCode="General">
                  <c:v>21.197499999999991</c:v>
                </c:pt>
                <c:pt idx="659" formatCode="General">
                  <c:v>21.197499999999991</c:v>
                </c:pt>
                <c:pt idx="660" formatCode="General">
                  <c:v>21.197499999999991</c:v>
                </c:pt>
                <c:pt idx="661" formatCode="General">
                  <c:v>21.197499999999991</c:v>
                </c:pt>
                <c:pt idx="662" formatCode="General">
                  <c:v>21.197499999999991</c:v>
                </c:pt>
                <c:pt idx="663" formatCode="General">
                  <c:v>21.197499999999991</c:v>
                </c:pt>
                <c:pt idx="664" formatCode="General">
                  <c:v>21.197499999999991</c:v>
                </c:pt>
                <c:pt idx="665" formatCode="General">
                  <c:v>21.197499999999991</c:v>
                </c:pt>
                <c:pt idx="666" formatCode="General">
                  <c:v>21.197499999999991</c:v>
                </c:pt>
                <c:pt idx="667" formatCode="General">
                  <c:v>21.197499999999991</c:v>
                </c:pt>
                <c:pt idx="668" formatCode="General">
                  <c:v>21.197499999999991</c:v>
                </c:pt>
                <c:pt idx="669" formatCode="General">
                  <c:v>21.197499999999991</c:v>
                </c:pt>
                <c:pt idx="670" formatCode="General">
                  <c:v>21.197499999999991</c:v>
                </c:pt>
                <c:pt idx="671" formatCode="General">
                  <c:v>21.197499999999991</c:v>
                </c:pt>
                <c:pt idx="672" formatCode="General">
                  <c:v>21.197499999999991</c:v>
                </c:pt>
                <c:pt idx="673" formatCode="General">
                  <c:v>21.197499999999991</c:v>
                </c:pt>
                <c:pt idx="674" formatCode="General">
                  <c:v>21.197499999999991</c:v>
                </c:pt>
                <c:pt idx="675" formatCode="General">
                  <c:v>21.197499999999991</c:v>
                </c:pt>
                <c:pt idx="676" formatCode="General">
                  <c:v>21.197499999999991</c:v>
                </c:pt>
                <c:pt idx="677" formatCode="General">
                  <c:v>21.197499999999991</c:v>
                </c:pt>
                <c:pt idx="678" formatCode="General">
                  <c:v>21.197499999999991</c:v>
                </c:pt>
                <c:pt idx="679" formatCode="General">
                  <c:v>21.197499999999991</c:v>
                </c:pt>
                <c:pt idx="680" formatCode="General">
                  <c:v>21.197499999999991</c:v>
                </c:pt>
                <c:pt idx="681" formatCode="General">
                  <c:v>21.197499999999991</c:v>
                </c:pt>
                <c:pt idx="682" formatCode="General">
                  <c:v>21.197499999999991</c:v>
                </c:pt>
                <c:pt idx="683" formatCode="General">
                  <c:v>21.197499999999991</c:v>
                </c:pt>
                <c:pt idx="684" formatCode="General">
                  <c:v>21.197499999999991</c:v>
                </c:pt>
                <c:pt idx="685" formatCode="General">
                  <c:v>21.197499999999991</c:v>
                </c:pt>
                <c:pt idx="686" formatCode="General">
                  <c:v>21.197499999999991</c:v>
                </c:pt>
                <c:pt idx="687" formatCode="General">
                  <c:v>21.197499999999991</c:v>
                </c:pt>
                <c:pt idx="688" formatCode="General">
                  <c:v>21.197499999999991</c:v>
                </c:pt>
                <c:pt idx="689" formatCode="General">
                  <c:v>21.197499999999991</c:v>
                </c:pt>
                <c:pt idx="690" formatCode="General">
                  <c:v>21.197499999999991</c:v>
                </c:pt>
                <c:pt idx="691" formatCode="General">
                  <c:v>21.197499999999991</c:v>
                </c:pt>
                <c:pt idx="692" formatCode="General">
                  <c:v>21.197499999999991</c:v>
                </c:pt>
                <c:pt idx="693" formatCode="General">
                  <c:v>21.197499999999991</c:v>
                </c:pt>
                <c:pt idx="694" formatCode="General">
                  <c:v>21.197499999999991</c:v>
                </c:pt>
                <c:pt idx="695" formatCode="General">
                  <c:v>21.197499999999991</c:v>
                </c:pt>
                <c:pt idx="696" formatCode="General">
                  <c:v>21.197499999999991</c:v>
                </c:pt>
                <c:pt idx="697" formatCode="General">
                  <c:v>21.197499999999991</c:v>
                </c:pt>
                <c:pt idx="698" formatCode="General">
                  <c:v>21.197499999999991</c:v>
                </c:pt>
                <c:pt idx="699" formatCode="General">
                  <c:v>21.197499999999991</c:v>
                </c:pt>
                <c:pt idx="700" formatCode="General">
                  <c:v>21.197499999999991</c:v>
                </c:pt>
                <c:pt idx="701" formatCode="General">
                  <c:v>21.197499999999991</c:v>
                </c:pt>
                <c:pt idx="702" formatCode="General">
                  <c:v>21.197499999999991</c:v>
                </c:pt>
                <c:pt idx="703" formatCode="General">
                  <c:v>8.4224999999999923</c:v>
                </c:pt>
                <c:pt idx="704" formatCode="General">
                  <c:v>8.4224999999999923</c:v>
                </c:pt>
                <c:pt idx="705" formatCode="General">
                  <c:v>8.4224999999999923</c:v>
                </c:pt>
                <c:pt idx="706" formatCode="General">
                  <c:v>8.4224999999999923</c:v>
                </c:pt>
                <c:pt idx="707" formatCode="General">
                  <c:v>8.4224999999999923</c:v>
                </c:pt>
                <c:pt idx="708" formatCode="General">
                  <c:v>8.4224999999999923</c:v>
                </c:pt>
                <c:pt idx="709" formatCode="General">
                  <c:v>8.4224999999999923</c:v>
                </c:pt>
                <c:pt idx="710" formatCode="General">
                  <c:v>8.4224999999999923</c:v>
                </c:pt>
                <c:pt idx="711" formatCode="General">
                  <c:v>8.4224999999999923</c:v>
                </c:pt>
                <c:pt idx="712" formatCode="General">
                  <c:v>8.4224999999999923</c:v>
                </c:pt>
                <c:pt idx="713" formatCode="General">
                  <c:v>8.4224999999999923</c:v>
                </c:pt>
                <c:pt idx="714" formatCode="General">
                  <c:v>8.4224999999999923</c:v>
                </c:pt>
                <c:pt idx="715" formatCode="General">
                  <c:v>8.4224999999999923</c:v>
                </c:pt>
                <c:pt idx="716" formatCode="General">
                  <c:v>8.4224999999999923</c:v>
                </c:pt>
                <c:pt idx="717" formatCode="General">
                  <c:v>8.4224999999999923</c:v>
                </c:pt>
                <c:pt idx="718" formatCode="General">
                  <c:v>8.4224999999999923</c:v>
                </c:pt>
                <c:pt idx="719" formatCode="General">
                  <c:v>8.4224999999999923</c:v>
                </c:pt>
                <c:pt idx="720" formatCode="General">
                  <c:v>8.4224999999999923</c:v>
                </c:pt>
                <c:pt idx="721" formatCode="General">
                  <c:v>8.4224999999999923</c:v>
                </c:pt>
                <c:pt idx="722" formatCode="General">
                  <c:v>8.4224999999999923</c:v>
                </c:pt>
                <c:pt idx="723" formatCode="General">
                  <c:v>8.4224999999999923</c:v>
                </c:pt>
                <c:pt idx="724" formatCode="General">
                  <c:v>8.4224999999999923</c:v>
                </c:pt>
                <c:pt idx="725" formatCode="General">
                  <c:v>8.4224999999999923</c:v>
                </c:pt>
                <c:pt idx="726" formatCode="General">
                  <c:v>8.4224999999999923</c:v>
                </c:pt>
                <c:pt idx="727" formatCode="General">
                  <c:v>8.4224999999999923</c:v>
                </c:pt>
                <c:pt idx="728" formatCode="General">
                  <c:v>8.4224999999999923</c:v>
                </c:pt>
                <c:pt idx="729" formatCode="General">
                  <c:v>8.4224999999999923</c:v>
                </c:pt>
                <c:pt idx="730" formatCode="General">
                  <c:v>8.4224999999999923</c:v>
                </c:pt>
                <c:pt idx="731" formatCode="General">
                  <c:v>8.4224999999999923</c:v>
                </c:pt>
                <c:pt idx="732" formatCode="General">
                  <c:v>8.4224999999999923</c:v>
                </c:pt>
                <c:pt idx="733" formatCode="General">
                  <c:v>8.4224999999999923</c:v>
                </c:pt>
                <c:pt idx="734" formatCode="General">
                  <c:v>8.4224999999999923</c:v>
                </c:pt>
                <c:pt idx="735" formatCode="General">
                  <c:v>8.4224999999999923</c:v>
                </c:pt>
                <c:pt idx="736" formatCode="General">
                  <c:v>8.4224999999999923</c:v>
                </c:pt>
                <c:pt idx="737" formatCode="General">
                  <c:v>8.4224999999999923</c:v>
                </c:pt>
                <c:pt idx="738" formatCode="General">
                  <c:v>8.4224999999999923</c:v>
                </c:pt>
                <c:pt idx="739" formatCode="General">
                  <c:v>8.4224999999999923</c:v>
                </c:pt>
                <c:pt idx="740" formatCode="General">
                  <c:v>8.4224999999999923</c:v>
                </c:pt>
                <c:pt idx="741" formatCode="General">
                  <c:v>8.4224999999999923</c:v>
                </c:pt>
                <c:pt idx="742" formatCode="General">
                  <c:v>8.4224999999999923</c:v>
                </c:pt>
                <c:pt idx="743" formatCode="General">
                  <c:v>8.4224999999999923</c:v>
                </c:pt>
                <c:pt idx="744" formatCode="General">
                  <c:v>8.4224999999999923</c:v>
                </c:pt>
                <c:pt idx="745" formatCode="General">
                  <c:v>8.4224999999999923</c:v>
                </c:pt>
                <c:pt idx="746" formatCode="General">
                  <c:v>8.4224999999999923</c:v>
                </c:pt>
                <c:pt idx="747" formatCode="General">
                  <c:v>8.4224999999999923</c:v>
                </c:pt>
                <c:pt idx="748" formatCode="General">
                  <c:v>8.4224999999999923</c:v>
                </c:pt>
                <c:pt idx="749" formatCode="General">
                  <c:v>8.4224999999999923</c:v>
                </c:pt>
                <c:pt idx="750" formatCode="General">
                  <c:v>8.4224999999999923</c:v>
                </c:pt>
                <c:pt idx="751" formatCode="General">
                  <c:v>8.4224999999999923</c:v>
                </c:pt>
                <c:pt idx="752" formatCode="General">
                  <c:v>8.4224999999999923</c:v>
                </c:pt>
                <c:pt idx="753" formatCode="General">
                  <c:v>8.4224999999999923</c:v>
                </c:pt>
                <c:pt idx="754" formatCode="General">
                  <c:v>8.4224999999999923</c:v>
                </c:pt>
                <c:pt idx="755" formatCode="General">
                  <c:v>8.4224999999999923</c:v>
                </c:pt>
                <c:pt idx="756" formatCode="General">
                  <c:v>8.4224999999999923</c:v>
                </c:pt>
                <c:pt idx="757" formatCode="General">
                  <c:v>8.4224999999999923</c:v>
                </c:pt>
                <c:pt idx="758" formatCode="General">
                  <c:v>8.4224999999999923</c:v>
                </c:pt>
                <c:pt idx="759" formatCode="General">
                  <c:v>8.4224999999999923</c:v>
                </c:pt>
                <c:pt idx="760" formatCode="General">
                  <c:v>8.4224999999999923</c:v>
                </c:pt>
                <c:pt idx="761" formatCode="General">
                  <c:v>8.4224999999999923</c:v>
                </c:pt>
                <c:pt idx="762" formatCode="General">
                  <c:v>8.4224999999999923</c:v>
                </c:pt>
                <c:pt idx="763" formatCode="General">
                  <c:v>8.4224999999999923</c:v>
                </c:pt>
                <c:pt idx="764" formatCode="General">
                  <c:v>8.4224999999999923</c:v>
                </c:pt>
                <c:pt idx="765" formatCode="General">
                  <c:v>8.4224999999999923</c:v>
                </c:pt>
                <c:pt idx="766" formatCode="General">
                  <c:v>8.4224999999999923</c:v>
                </c:pt>
                <c:pt idx="767" formatCode="General">
                  <c:v>8.4224999999999923</c:v>
                </c:pt>
                <c:pt idx="768" formatCode="General">
                  <c:v>8.4224999999999923</c:v>
                </c:pt>
                <c:pt idx="769" formatCode="General">
                  <c:v>8.4224999999999923</c:v>
                </c:pt>
                <c:pt idx="770" formatCode="General">
                  <c:v>8.4224999999999923</c:v>
                </c:pt>
                <c:pt idx="771" formatCode="General">
                  <c:v>8.4224999999999923</c:v>
                </c:pt>
                <c:pt idx="772" formatCode="General">
                  <c:v>8.4224999999999923</c:v>
                </c:pt>
                <c:pt idx="773" formatCode="General">
                  <c:v>8.4224999999999923</c:v>
                </c:pt>
                <c:pt idx="774" formatCode="General">
                  <c:v>8.4224999999999923</c:v>
                </c:pt>
                <c:pt idx="775" formatCode="General">
                  <c:v>8.4224999999999923</c:v>
                </c:pt>
                <c:pt idx="776" formatCode="General">
                  <c:v>8.4224999999999923</c:v>
                </c:pt>
                <c:pt idx="777" formatCode="General">
                  <c:v>8.4224999999999923</c:v>
                </c:pt>
                <c:pt idx="778" formatCode="General">
                  <c:v>8.4224999999999923</c:v>
                </c:pt>
                <c:pt idx="779" formatCode="General">
                  <c:v>8.4224999999999923</c:v>
                </c:pt>
                <c:pt idx="780" formatCode="General">
                  <c:v>8.4224999999999923</c:v>
                </c:pt>
                <c:pt idx="781" formatCode="General">
                  <c:v>8.4224999999999923</c:v>
                </c:pt>
                <c:pt idx="782" formatCode="General">
                  <c:v>8.4224999999999923</c:v>
                </c:pt>
                <c:pt idx="783" formatCode="General">
                  <c:v>8.4224999999999923</c:v>
                </c:pt>
                <c:pt idx="784" formatCode="General">
                  <c:v>8.4224999999999923</c:v>
                </c:pt>
                <c:pt idx="785" formatCode="General">
                  <c:v>8.4224999999999923</c:v>
                </c:pt>
                <c:pt idx="786" formatCode="General">
                  <c:v>8.4224999999999923</c:v>
                </c:pt>
                <c:pt idx="787" formatCode="General">
                  <c:v>8.4224999999999923</c:v>
                </c:pt>
                <c:pt idx="788" formatCode="General">
                  <c:v>8.4224999999999923</c:v>
                </c:pt>
                <c:pt idx="789" formatCode="General">
                  <c:v>8.4224999999999923</c:v>
                </c:pt>
                <c:pt idx="790" formatCode="General">
                  <c:v>8.4224999999999923</c:v>
                </c:pt>
                <c:pt idx="791" formatCode="General">
                  <c:v>8.4224999999999923</c:v>
                </c:pt>
                <c:pt idx="792" formatCode="General">
                  <c:v>8.4224999999999923</c:v>
                </c:pt>
                <c:pt idx="793" formatCode="General">
                  <c:v>8.4224999999999923</c:v>
                </c:pt>
                <c:pt idx="794" formatCode="General">
                  <c:v>8.4224999999999923</c:v>
                </c:pt>
                <c:pt idx="795" formatCode="General">
                  <c:v>8.4224999999999923</c:v>
                </c:pt>
                <c:pt idx="796" formatCode="General">
                  <c:v>8.4224999999999923</c:v>
                </c:pt>
                <c:pt idx="797" formatCode="General">
                  <c:v>8.4224999999999923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C-814A-90CB-33EC203E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GB" sz="20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10"/>
        <c:tickLblSkip val="20"/>
        <c:tickMarkSkip val="50"/>
        <c:noMultiLvlLbl val="0"/>
      </c:catAx>
      <c:valAx>
        <c:axId val="419945408"/>
        <c:scaling>
          <c:orientation val="minMax"/>
          <c:max val="8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000"/>
                </a:pPr>
                <a:r>
                  <a:rPr lang="en-GB" sz="2000" baseline="0"/>
                  <a:t>Profit</a:t>
                </a:r>
              </a:p>
              <a:p>
                <a:pPr>
                  <a:defRPr sz="2000"/>
                </a:pPr>
                <a:endParaRPr lang="en-GB" sz="2000" baseline="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"/>
      </c:valAx>
    </c:plotArea>
    <c:legend>
      <c:legendPos val="t"/>
      <c:layout>
        <c:manualLayout>
          <c:xMode val="edge"/>
          <c:yMode val="edge"/>
          <c:x val="9.9909823161123013E-2"/>
          <c:y val="7.8056128186372073E-2"/>
          <c:w val="0.13771226147687135"/>
          <c:h val="0.2864663300273218"/>
        </c:manualLayout>
      </c:layout>
      <c:overlay val="0"/>
      <c:txPr>
        <a:bodyPr/>
        <a:lstStyle/>
        <a:p>
          <a:pPr>
            <a:defRPr sz="2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Overall Profit</a:t>
            </a:r>
          </a:p>
        </c:rich>
      </c:tx>
      <c:layout>
        <c:manualLayout>
          <c:xMode val="edge"/>
          <c:yMode val="edge"/>
          <c:x val="0.46172314592783908"/>
          <c:y val="2.00771587314985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3908684778463944E-2"/>
          <c:y val="2.4201318846485336E-2"/>
          <c:w val="0.9223614690832197"/>
          <c:h val="0.85273883832530617"/>
        </c:manualLayout>
      </c:layout>
      <c:lineChart>
        <c:grouping val="standard"/>
        <c:varyColors val="0"/>
        <c:ser>
          <c:idx val="1"/>
          <c:order val="0"/>
          <c:tx>
            <c:strRef>
              <c:f>'BEN BEARE'!$L$2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82550">
              <a:solidFill>
                <a:srgbClr val="ED7D31"/>
              </a:solidFill>
            </a:ln>
          </c:spPr>
          <c:marker>
            <c:symbol val="none"/>
          </c:marker>
          <c:trendline>
            <c:name>Trend Line</c:name>
            <c:spPr>
              <a:ln w="38100">
                <a:solidFill>
                  <a:sysClr val="windowText" lastClr="000000"/>
                </a:solidFill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2.1545020392610182E-2"/>
                  <c:y val="0.5784628522387084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800"/>
                  </a:pPr>
                  <a:endParaRPr lang="en-US"/>
                </a:p>
              </c:txPr>
            </c:trendlineLbl>
          </c:trendline>
          <c:val>
            <c:numRef>
              <c:f>'BEN BEARE'!$L$3:$L$3500</c:f>
              <c:numCache>
                <c:formatCode>0.0</c:formatCode>
                <c:ptCount val="3498"/>
                <c:pt idx="0">
                  <c:v>2.12</c:v>
                </c:pt>
                <c:pt idx="1">
                  <c:v>1.1200000000000001</c:v>
                </c:pt>
                <c:pt idx="2">
                  <c:v>0.12000000000000011</c:v>
                </c:pt>
                <c:pt idx="3">
                  <c:v>13.620000000000001</c:v>
                </c:pt>
                <c:pt idx="4">
                  <c:v>14.21</c:v>
                </c:pt>
                <c:pt idx="5">
                  <c:v>13.21</c:v>
                </c:pt>
                <c:pt idx="6">
                  <c:v>15.370000000000001</c:v>
                </c:pt>
                <c:pt idx="7">
                  <c:v>16.57</c:v>
                </c:pt>
                <c:pt idx="8">
                  <c:v>15.57</c:v>
                </c:pt>
                <c:pt idx="9">
                  <c:v>16.170000000000002</c:v>
                </c:pt>
                <c:pt idx="10">
                  <c:v>20.270000000000003</c:v>
                </c:pt>
                <c:pt idx="11">
                  <c:v>21.35</c:v>
                </c:pt>
                <c:pt idx="12">
                  <c:v>20.350000000000001</c:v>
                </c:pt>
                <c:pt idx="13">
                  <c:v>21.19</c:v>
                </c:pt>
                <c:pt idx="14">
                  <c:v>20.190000000000001</c:v>
                </c:pt>
                <c:pt idx="15">
                  <c:v>21.03</c:v>
                </c:pt>
                <c:pt idx="16">
                  <c:v>24.34</c:v>
                </c:pt>
                <c:pt idx="17">
                  <c:v>23.34</c:v>
                </c:pt>
                <c:pt idx="18">
                  <c:v>22.34</c:v>
                </c:pt>
                <c:pt idx="19">
                  <c:v>21.34</c:v>
                </c:pt>
                <c:pt idx="20">
                  <c:v>20.34</c:v>
                </c:pt>
                <c:pt idx="21">
                  <c:v>19.34</c:v>
                </c:pt>
                <c:pt idx="22">
                  <c:v>18.34</c:v>
                </c:pt>
                <c:pt idx="23">
                  <c:v>17.34</c:v>
                </c:pt>
                <c:pt idx="24">
                  <c:v>24.54</c:v>
                </c:pt>
                <c:pt idx="25">
                  <c:v>23.54</c:v>
                </c:pt>
                <c:pt idx="26">
                  <c:v>31.04</c:v>
                </c:pt>
                <c:pt idx="27">
                  <c:v>33.04</c:v>
                </c:pt>
                <c:pt idx="28">
                  <c:v>36.04</c:v>
                </c:pt>
                <c:pt idx="29">
                  <c:v>35.04</c:v>
                </c:pt>
                <c:pt idx="30">
                  <c:v>36.49</c:v>
                </c:pt>
                <c:pt idx="31">
                  <c:v>35.49</c:v>
                </c:pt>
                <c:pt idx="32">
                  <c:v>34.49</c:v>
                </c:pt>
                <c:pt idx="33">
                  <c:v>33.49</c:v>
                </c:pt>
                <c:pt idx="34">
                  <c:v>32.99</c:v>
                </c:pt>
                <c:pt idx="35">
                  <c:v>33.515000000000001</c:v>
                </c:pt>
                <c:pt idx="36">
                  <c:v>33.015000000000001</c:v>
                </c:pt>
                <c:pt idx="37">
                  <c:v>32.515000000000001</c:v>
                </c:pt>
                <c:pt idx="38">
                  <c:v>31.515000000000001</c:v>
                </c:pt>
                <c:pt idx="39">
                  <c:v>30.515000000000001</c:v>
                </c:pt>
                <c:pt idx="40">
                  <c:v>29.515000000000001</c:v>
                </c:pt>
                <c:pt idx="41">
                  <c:v>28.515000000000001</c:v>
                </c:pt>
                <c:pt idx="42">
                  <c:v>32.115000000000002</c:v>
                </c:pt>
                <c:pt idx="43">
                  <c:v>29.115000000000002</c:v>
                </c:pt>
                <c:pt idx="44">
                  <c:v>26.115000000000002</c:v>
                </c:pt>
                <c:pt idx="45">
                  <c:v>25.115000000000002</c:v>
                </c:pt>
                <c:pt idx="46">
                  <c:v>24.115000000000002</c:v>
                </c:pt>
                <c:pt idx="47">
                  <c:v>23.115000000000002</c:v>
                </c:pt>
                <c:pt idx="48">
                  <c:v>22.115000000000002</c:v>
                </c:pt>
                <c:pt idx="49">
                  <c:v>24.915000000000003</c:v>
                </c:pt>
                <c:pt idx="50">
                  <c:v>21.915000000000003</c:v>
                </c:pt>
                <c:pt idx="51">
                  <c:v>25.415000000000003</c:v>
                </c:pt>
                <c:pt idx="52">
                  <c:v>37.415000000000006</c:v>
                </c:pt>
                <c:pt idx="53">
                  <c:v>39.415000000000006</c:v>
                </c:pt>
                <c:pt idx="54">
                  <c:v>38.415000000000006</c:v>
                </c:pt>
                <c:pt idx="55">
                  <c:v>48.415000000000006</c:v>
                </c:pt>
                <c:pt idx="56">
                  <c:v>47.415000000000006</c:v>
                </c:pt>
                <c:pt idx="57">
                  <c:v>59.415000000000006</c:v>
                </c:pt>
                <c:pt idx="58">
                  <c:v>58.415000000000006</c:v>
                </c:pt>
                <c:pt idx="59">
                  <c:v>57.415000000000006</c:v>
                </c:pt>
                <c:pt idx="60">
                  <c:v>61.915000000000006</c:v>
                </c:pt>
                <c:pt idx="61">
                  <c:v>58.915000000000006</c:v>
                </c:pt>
                <c:pt idx="62">
                  <c:v>98.915000000000006</c:v>
                </c:pt>
                <c:pt idx="63">
                  <c:v>97.915000000000006</c:v>
                </c:pt>
                <c:pt idx="64">
                  <c:v>96.915000000000006</c:v>
                </c:pt>
                <c:pt idx="65">
                  <c:v>95.915000000000006</c:v>
                </c:pt>
                <c:pt idx="66">
                  <c:v>91.915000000000006</c:v>
                </c:pt>
                <c:pt idx="67">
                  <c:v>89.915000000000006</c:v>
                </c:pt>
                <c:pt idx="68">
                  <c:v>87.915000000000006</c:v>
                </c:pt>
                <c:pt idx="69">
                  <c:v>85.915000000000006</c:v>
                </c:pt>
                <c:pt idx="70">
                  <c:v>84.915000000000006</c:v>
                </c:pt>
                <c:pt idx="71">
                  <c:v>88.315000000000012</c:v>
                </c:pt>
                <c:pt idx="72">
                  <c:v>87.315000000000012</c:v>
                </c:pt>
                <c:pt idx="73">
                  <c:v>84.315000000000012</c:v>
                </c:pt>
                <c:pt idx="74">
                  <c:v>99.315000000000012</c:v>
                </c:pt>
                <c:pt idx="75">
                  <c:v>98.815000000000012</c:v>
                </c:pt>
                <c:pt idx="76">
                  <c:v>98.315000000000012</c:v>
                </c:pt>
                <c:pt idx="77">
                  <c:v>94.315000000000012</c:v>
                </c:pt>
                <c:pt idx="78">
                  <c:v>101.31500000000001</c:v>
                </c:pt>
                <c:pt idx="79">
                  <c:v>100.31500000000001</c:v>
                </c:pt>
                <c:pt idx="80">
                  <c:v>99.315000000000012</c:v>
                </c:pt>
                <c:pt idx="81">
                  <c:v>101.31500000000001</c:v>
                </c:pt>
                <c:pt idx="82">
                  <c:v>109.31500000000001</c:v>
                </c:pt>
                <c:pt idx="83">
                  <c:v>111.51500000000001</c:v>
                </c:pt>
                <c:pt idx="84">
                  <c:v>110.51500000000001</c:v>
                </c:pt>
                <c:pt idx="85">
                  <c:v>108.51500000000001</c:v>
                </c:pt>
                <c:pt idx="86">
                  <c:v>107.51500000000001</c:v>
                </c:pt>
                <c:pt idx="87">
                  <c:v>106.51500000000001</c:v>
                </c:pt>
                <c:pt idx="88">
                  <c:v>105.51500000000001</c:v>
                </c:pt>
                <c:pt idx="89">
                  <c:v>104.51500000000001</c:v>
                </c:pt>
                <c:pt idx="90">
                  <c:v>103.51500000000001</c:v>
                </c:pt>
                <c:pt idx="91">
                  <c:v>103.01500000000001</c:v>
                </c:pt>
                <c:pt idx="92">
                  <c:v>102.51500000000001</c:v>
                </c:pt>
                <c:pt idx="93">
                  <c:v>102.01500000000001</c:v>
                </c:pt>
                <c:pt idx="94">
                  <c:v>108.81500000000001</c:v>
                </c:pt>
                <c:pt idx="95">
                  <c:v>107.81500000000001</c:v>
                </c:pt>
                <c:pt idx="96">
                  <c:v>105.81500000000001</c:v>
                </c:pt>
                <c:pt idx="97">
                  <c:v>104.81500000000001</c:v>
                </c:pt>
                <c:pt idx="98">
                  <c:v>103.81500000000001</c:v>
                </c:pt>
                <c:pt idx="99">
                  <c:v>106.81500000000001</c:v>
                </c:pt>
                <c:pt idx="100">
                  <c:v>109.51500000000001</c:v>
                </c:pt>
                <c:pt idx="101">
                  <c:v>106.51500000000001</c:v>
                </c:pt>
                <c:pt idx="102">
                  <c:v>128.51500000000001</c:v>
                </c:pt>
                <c:pt idx="103">
                  <c:v>125.51500000000001</c:v>
                </c:pt>
                <c:pt idx="104">
                  <c:v>122.51500000000001</c:v>
                </c:pt>
                <c:pt idx="105">
                  <c:v>121.51500000000001</c:v>
                </c:pt>
                <c:pt idx="106">
                  <c:v>117.51500000000001</c:v>
                </c:pt>
                <c:pt idx="107">
                  <c:v>121.26500000000001</c:v>
                </c:pt>
                <c:pt idx="108">
                  <c:v>120.26500000000001</c:v>
                </c:pt>
                <c:pt idx="109">
                  <c:v>119.26500000000001</c:v>
                </c:pt>
                <c:pt idx="110">
                  <c:v>117.26500000000001</c:v>
                </c:pt>
                <c:pt idx="111">
                  <c:v>116.26500000000001</c:v>
                </c:pt>
                <c:pt idx="112">
                  <c:v>115.26500000000001</c:v>
                </c:pt>
                <c:pt idx="113">
                  <c:v>114.26500000000001</c:v>
                </c:pt>
                <c:pt idx="114">
                  <c:v>117.10500000000002</c:v>
                </c:pt>
                <c:pt idx="115">
                  <c:v>116.10500000000002</c:v>
                </c:pt>
                <c:pt idx="116">
                  <c:v>115.10500000000002</c:v>
                </c:pt>
                <c:pt idx="117">
                  <c:v>114.10500000000002</c:v>
                </c:pt>
                <c:pt idx="118">
                  <c:v>113.10500000000002</c:v>
                </c:pt>
                <c:pt idx="119">
                  <c:v>115.95500000000001</c:v>
                </c:pt>
                <c:pt idx="120">
                  <c:v>112.95500000000001</c:v>
                </c:pt>
                <c:pt idx="121">
                  <c:v>107.95500000000001</c:v>
                </c:pt>
                <c:pt idx="122">
                  <c:v>106.95500000000001</c:v>
                </c:pt>
                <c:pt idx="123">
                  <c:v>115.95500000000001</c:v>
                </c:pt>
                <c:pt idx="124">
                  <c:v>118.55500000000001</c:v>
                </c:pt>
                <c:pt idx="125">
                  <c:v>122.355</c:v>
                </c:pt>
                <c:pt idx="126">
                  <c:v>121.355</c:v>
                </c:pt>
                <c:pt idx="127">
                  <c:v>120.355</c:v>
                </c:pt>
                <c:pt idx="128">
                  <c:v>115.355</c:v>
                </c:pt>
                <c:pt idx="129">
                  <c:v>114.855</c:v>
                </c:pt>
                <c:pt idx="130">
                  <c:v>113.855</c:v>
                </c:pt>
                <c:pt idx="131">
                  <c:v>113.355</c:v>
                </c:pt>
                <c:pt idx="132">
                  <c:v>110.355</c:v>
                </c:pt>
                <c:pt idx="133">
                  <c:v>113.05500000000001</c:v>
                </c:pt>
                <c:pt idx="134">
                  <c:v>111.05500000000001</c:v>
                </c:pt>
                <c:pt idx="135">
                  <c:v>108.05500000000001</c:v>
                </c:pt>
                <c:pt idx="136">
                  <c:v>107.05500000000001</c:v>
                </c:pt>
                <c:pt idx="137">
                  <c:v>106.55500000000001</c:v>
                </c:pt>
                <c:pt idx="138">
                  <c:v>105.05500000000001</c:v>
                </c:pt>
                <c:pt idx="139">
                  <c:v>104.55500000000001</c:v>
                </c:pt>
                <c:pt idx="140">
                  <c:v>102.55500000000001</c:v>
                </c:pt>
                <c:pt idx="141">
                  <c:v>106.155</c:v>
                </c:pt>
                <c:pt idx="142">
                  <c:v>105.155</c:v>
                </c:pt>
                <c:pt idx="143">
                  <c:v>102.155</c:v>
                </c:pt>
                <c:pt idx="144">
                  <c:v>105.905</c:v>
                </c:pt>
                <c:pt idx="145">
                  <c:v>100.905</c:v>
                </c:pt>
                <c:pt idx="146">
                  <c:v>100.405</c:v>
                </c:pt>
                <c:pt idx="147">
                  <c:v>102.105</c:v>
                </c:pt>
                <c:pt idx="148">
                  <c:v>101.105</c:v>
                </c:pt>
                <c:pt idx="149">
                  <c:v>99.605000000000004</c:v>
                </c:pt>
                <c:pt idx="150">
                  <c:v>98.605000000000004</c:v>
                </c:pt>
                <c:pt idx="151">
                  <c:v>95.605000000000004</c:v>
                </c:pt>
                <c:pt idx="152">
                  <c:v>98.405000000000001</c:v>
                </c:pt>
                <c:pt idx="153">
                  <c:v>95.405000000000001</c:v>
                </c:pt>
                <c:pt idx="154">
                  <c:v>93.905000000000001</c:v>
                </c:pt>
                <c:pt idx="155">
                  <c:v>92.905000000000001</c:v>
                </c:pt>
                <c:pt idx="156">
                  <c:v>91.905000000000001</c:v>
                </c:pt>
                <c:pt idx="157">
                  <c:v>89.905000000000001</c:v>
                </c:pt>
                <c:pt idx="158">
                  <c:v>112.58500000000001</c:v>
                </c:pt>
                <c:pt idx="159">
                  <c:v>109.58500000000001</c:v>
                </c:pt>
                <c:pt idx="160">
                  <c:v>114.98500000000001</c:v>
                </c:pt>
                <c:pt idx="161">
                  <c:v>112.98500000000001</c:v>
                </c:pt>
                <c:pt idx="162">
                  <c:v>112.48500000000001</c:v>
                </c:pt>
                <c:pt idx="163">
                  <c:v>110.48500000000001</c:v>
                </c:pt>
                <c:pt idx="164">
                  <c:v>109.48500000000001</c:v>
                </c:pt>
                <c:pt idx="165">
                  <c:v>113.98500000000001</c:v>
                </c:pt>
                <c:pt idx="166">
                  <c:v>121.98500000000001</c:v>
                </c:pt>
                <c:pt idx="167">
                  <c:v>124.38500000000002</c:v>
                </c:pt>
                <c:pt idx="168">
                  <c:v>125.88500000000002</c:v>
                </c:pt>
                <c:pt idx="169">
                  <c:v>124.88500000000002</c:v>
                </c:pt>
                <c:pt idx="170">
                  <c:v>122.88500000000002</c:v>
                </c:pt>
                <c:pt idx="171">
                  <c:v>122.38500000000002</c:v>
                </c:pt>
                <c:pt idx="172">
                  <c:v>133.38500000000002</c:v>
                </c:pt>
                <c:pt idx="173">
                  <c:v>132.38500000000002</c:v>
                </c:pt>
                <c:pt idx="174">
                  <c:v>137.16250000000002</c:v>
                </c:pt>
                <c:pt idx="175">
                  <c:v>134.16250000000002</c:v>
                </c:pt>
                <c:pt idx="176">
                  <c:v>133.16250000000002</c:v>
                </c:pt>
                <c:pt idx="177">
                  <c:v>135.14250000000001</c:v>
                </c:pt>
                <c:pt idx="178">
                  <c:v>133.14250000000001</c:v>
                </c:pt>
                <c:pt idx="179">
                  <c:v>131.64250000000001</c:v>
                </c:pt>
                <c:pt idx="180">
                  <c:v>132.72250000000003</c:v>
                </c:pt>
                <c:pt idx="181">
                  <c:v>134.34450000000001</c:v>
                </c:pt>
                <c:pt idx="182">
                  <c:v>137.74450000000002</c:v>
                </c:pt>
                <c:pt idx="183">
                  <c:v>136.74450000000002</c:v>
                </c:pt>
                <c:pt idx="184">
                  <c:v>134.74450000000002</c:v>
                </c:pt>
                <c:pt idx="185">
                  <c:v>131.24450000000002</c:v>
                </c:pt>
                <c:pt idx="186">
                  <c:v>151.49450000000002</c:v>
                </c:pt>
                <c:pt idx="187">
                  <c:v>150.99450000000002</c:v>
                </c:pt>
                <c:pt idx="188">
                  <c:v>158.79450000000003</c:v>
                </c:pt>
                <c:pt idx="189">
                  <c:v>159.99450000000002</c:v>
                </c:pt>
                <c:pt idx="190">
                  <c:v>164.45450000000002</c:v>
                </c:pt>
                <c:pt idx="191">
                  <c:v>166.73450000000003</c:v>
                </c:pt>
                <c:pt idx="192">
                  <c:v>170.58450000000002</c:v>
                </c:pt>
                <c:pt idx="193">
                  <c:v>169.58450000000002</c:v>
                </c:pt>
                <c:pt idx="194">
                  <c:v>172.48450000000003</c:v>
                </c:pt>
                <c:pt idx="195">
                  <c:v>171.48450000000003</c:v>
                </c:pt>
                <c:pt idx="196">
                  <c:v>169.98450000000003</c:v>
                </c:pt>
                <c:pt idx="197">
                  <c:v>172.98450000000003</c:v>
                </c:pt>
                <c:pt idx="198">
                  <c:v>171.48450000000003</c:v>
                </c:pt>
                <c:pt idx="199">
                  <c:v>170.48450000000003</c:v>
                </c:pt>
                <c:pt idx="200">
                  <c:v>175.66850000000002</c:v>
                </c:pt>
                <c:pt idx="201">
                  <c:v>172.66850000000002</c:v>
                </c:pt>
                <c:pt idx="202">
                  <c:v>172.16850000000002</c:v>
                </c:pt>
                <c:pt idx="203">
                  <c:v>177.66850000000002</c:v>
                </c:pt>
                <c:pt idx="204">
                  <c:v>177.16850000000002</c:v>
                </c:pt>
                <c:pt idx="205">
                  <c:v>176.66850000000002</c:v>
                </c:pt>
                <c:pt idx="206">
                  <c:v>174.66850000000002</c:v>
                </c:pt>
                <c:pt idx="207">
                  <c:v>172.66850000000002</c:v>
                </c:pt>
                <c:pt idx="208">
                  <c:v>170.66850000000002</c:v>
                </c:pt>
                <c:pt idx="209">
                  <c:v>169.66850000000002</c:v>
                </c:pt>
                <c:pt idx="210">
                  <c:v>169.16850000000002</c:v>
                </c:pt>
                <c:pt idx="211">
                  <c:v>168.66850000000002</c:v>
                </c:pt>
                <c:pt idx="212">
                  <c:v>169.17600000000002</c:v>
                </c:pt>
                <c:pt idx="213">
                  <c:v>168.92600000000002</c:v>
                </c:pt>
                <c:pt idx="214">
                  <c:v>175.92600000000002</c:v>
                </c:pt>
                <c:pt idx="215">
                  <c:v>177.07600000000002</c:v>
                </c:pt>
                <c:pt idx="216">
                  <c:v>186.07600000000002</c:v>
                </c:pt>
                <c:pt idx="217">
                  <c:v>184.07600000000002</c:v>
                </c:pt>
                <c:pt idx="218">
                  <c:v>183.07600000000002</c:v>
                </c:pt>
                <c:pt idx="219">
                  <c:v>196.57600000000002</c:v>
                </c:pt>
                <c:pt idx="220">
                  <c:v>206.77600000000001</c:v>
                </c:pt>
                <c:pt idx="221">
                  <c:v>207.52600000000001</c:v>
                </c:pt>
                <c:pt idx="222">
                  <c:v>206.02600000000001</c:v>
                </c:pt>
                <c:pt idx="223">
                  <c:v>204.02600000000001</c:v>
                </c:pt>
                <c:pt idx="224">
                  <c:v>203.52600000000001</c:v>
                </c:pt>
                <c:pt idx="225">
                  <c:v>203.02600000000001</c:v>
                </c:pt>
                <c:pt idx="226">
                  <c:v>202.52600000000001</c:v>
                </c:pt>
                <c:pt idx="227">
                  <c:v>205.42600000000002</c:v>
                </c:pt>
                <c:pt idx="228">
                  <c:v>209.92600000000002</c:v>
                </c:pt>
                <c:pt idx="229">
                  <c:v>206.92600000000002</c:v>
                </c:pt>
                <c:pt idx="230">
                  <c:v>208.07600000000002</c:v>
                </c:pt>
                <c:pt idx="231">
                  <c:v>212.17600000000002</c:v>
                </c:pt>
                <c:pt idx="232">
                  <c:v>213.17600000000002</c:v>
                </c:pt>
                <c:pt idx="233">
                  <c:v>212.17600000000002</c:v>
                </c:pt>
                <c:pt idx="234">
                  <c:v>211.17600000000002</c:v>
                </c:pt>
                <c:pt idx="235">
                  <c:v>210.92600000000002</c:v>
                </c:pt>
                <c:pt idx="236">
                  <c:v>210.67600000000002</c:v>
                </c:pt>
                <c:pt idx="237">
                  <c:v>210.17600000000002</c:v>
                </c:pt>
                <c:pt idx="238">
                  <c:v>213.85100000000003</c:v>
                </c:pt>
                <c:pt idx="239">
                  <c:v>212.35100000000003</c:v>
                </c:pt>
                <c:pt idx="240">
                  <c:v>213.88250000000002</c:v>
                </c:pt>
                <c:pt idx="241">
                  <c:v>212.88250000000002</c:v>
                </c:pt>
                <c:pt idx="242">
                  <c:v>208.88250000000002</c:v>
                </c:pt>
                <c:pt idx="243">
                  <c:v>204.88250000000002</c:v>
                </c:pt>
                <c:pt idx="244">
                  <c:v>204.38250000000002</c:v>
                </c:pt>
                <c:pt idx="245">
                  <c:v>214.88250000000002</c:v>
                </c:pt>
                <c:pt idx="246">
                  <c:v>214.38250000000002</c:v>
                </c:pt>
                <c:pt idx="247">
                  <c:v>214.13250000000002</c:v>
                </c:pt>
                <c:pt idx="248">
                  <c:v>213.63250000000002</c:v>
                </c:pt>
                <c:pt idx="249">
                  <c:v>212.63250000000002</c:v>
                </c:pt>
                <c:pt idx="250">
                  <c:v>211.13250000000002</c:v>
                </c:pt>
                <c:pt idx="251">
                  <c:v>212.18250000000003</c:v>
                </c:pt>
                <c:pt idx="252">
                  <c:v>210.68250000000003</c:v>
                </c:pt>
                <c:pt idx="253">
                  <c:v>209.18250000000003</c:v>
                </c:pt>
                <c:pt idx="254">
                  <c:v>215.18250000000003</c:v>
                </c:pt>
                <c:pt idx="255">
                  <c:v>212.18250000000003</c:v>
                </c:pt>
                <c:pt idx="256">
                  <c:v>209.18250000000003</c:v>
                </c:pt>
                <c:pt idx="257">
                  <c:v>208.68250000000003</c:v>
                </c:pt>
                <c:pt idx="258">
                  <c:v>208.18250000000003</c:v>
                </c:pt>
                <c:pt idx="259">
                  <c:v>207.93250000000003</c:v>
                </c:pt>
                <c:pt idx="260">
                  <c:v>213.39250000000004</c:v>
                </c:pt>
                <c:pt idx="261">
                  <c:v>215.59250000000003</c:v>
                </c:pt>
                <c:pt idx="262">
                  <c:v>215.34250000000003</c:v>
                </c:pt>
                <c:pt idx="263">
                  <c:v>214.84250000000003</c:v>
                </c:pt>
                <c:pt idx="264">
                  <c:v>214.34250000000003</c:v>
                </c:pt>
                <c:pt idx="265">
                  <c:v>213.84250000000003</c:v>
                </c:pt>
                <c:pt idx="266">
                  <c:v>214.15500000000003</c:v>
                </c:pt>
                <c:pt idx="267">
                  <c:v>213.15500000000003</c:v>
                </c:pt>
                <c:pt idx="268">
                  <c:v>212.65500000000003</c:v>
                </c:pt>
                <c:pt idx="269">
                  <c:v>212.15500000000003</c:v>
                </c:pt>
                <c:pt idx="270">
                  <c:v>208.65500000000003</c:v>
                </c:pt>
                <c:pt idx="271">
                  <c:v>206.65500000000003</c:v>
                </c:pt>
                <c:pt idx="272">
                  <c:v>209.85500000000002</c:v>
                </c:pt>
                <c:pt idx="273">
                  <c:v>207.85500000000002</c:v>
                </c:pt>
                <c:pt idx="274">
                  <c:v>212.47800000000001</c:v>
                </c:pt>
                <c:pt idx="275">
                  <c:v>236.078</c:v>
                </c:pt>
                <c:pt idx="276">
                  <c:v>239.03300000000002</c:v>
                </c:pt>
                <c:pt idx="277">
                  <c:v>237.03300000000002</c:v>
                </c:pt>
                <c:pt idx="278">
                  <c:v>236.78300000000002</c:v>
                </c:pt>
                <c:pt idx="279">
                  <c:v>236.28300000000002</c:v>
                </c:pt>
                <c:pt idx="280">
                  <c:v>234.78300000000002</c:v>
                </c:pt>
                <c:pt idx="281">
                  <c:v>235.46300000000002</c:v>
                </c:pt>
                <c:pt idx="282">
                  <c:v>237.93800000000002</c:v>
                </c:pt>
                <c:pt idx="283">
                  <c:v>235.43800000000002</c:v>
                </c:pt>
                <c:pt idx="284">
                  <c:v>234.43800000000002</c:v>
                </c:pt>
                <c:pt idx="285">
                  <c:v>233.43800000000002</c:v>
                </c:pt>
                <c:pt idx="286">
                  <c:v>233.18800000000002</c:v>
                </c:pt>
                <c:pt idx="287">
                  <c:v>232.93800000000002</c:v>
                </c:pt>
                <c:pt idx="288">
                  <c:v>232.68800000000002</c:v>
                </c:pt>
                <c:pt idx="289">
                  <c:v>232.18800000000002</c:v>
                </c:pt>
                <c:pt idx="290">
                  <c:v>250.18800000000002</c:v>
                </c:pt>
                <c:pt idx="291">
                  <c:v>254.18800000000002</c:v>
                </c:pt>
                <c:pt idx="292">
                  <c:v>261.18799999999999</c:v>
                </c:pt>
                <c:pt idx="293">
                  <c:v>260.18799999999999</c:v>
                </c:pt>
                <c:pt idx="294">
                  <c:v>264.68799999999999</c:v>
                </c:pt>
                <c:pt idx="295">
                  <c:v>261.68799999999999</c:v>
                </c:pt>
                <c:pt idx="296">
                  <c:v>265.88799999999998</c:v>
                </c:pt>
                <c:pt idx="297">
                  <c:v>267.238</c:v>
                </c:pt>
                <c:pt idx="298">
                  <c:v>274.96300000000002</c:v>
                </c:pt>
                <c:pt idx="299">
                  <c:v>281.46300000000002</c:v>
                </c:pt>
                <c:pt idx="300">
                  <c:v>289.05100000000004</c:v>
                </c:pt>
                <c:pt idx="301">
                  <c:v>287.05100000000004</c:v>
                </c:pt>
                <c:pt idx="302">
                  <c:v>290.75100000000003</c:v>
                </c:pt>
                <c:pt idx="303">
                  <c:v>291.79350000000005</c:v>
                </c:pt>
                <c:pt idx="304">
                  <c:v>291.54350000000005</c:v>
                </c:pt>
                <c:pt idx="305">
                  <c:v>289.79350000000005</c:v>
                </c:pt>
                <c:pt idx="306">
                  <c:v>289.29350000000005</c:v>
                </c:pt>
                <c:pt idx="307">
                  <c:v>288.29350000000005</c:v>
                </c:pt>
                <c:pt idx="308">
                  <c:v>287.79350000000005</c:v>
                </c:pt>
                <c:pt idx="309">
                  <c:v>285.79350000000005</c:v>
                </c:pt>
                <c:pt idx="310">
                  <c:v>284.29350000000005</c:v>
                </c:pt>
                <c:pt idx="311">
                  <c:v>289.89350000000007</c:v>
                </c:pt>
                <c:pt idx="312">
                  <c:v>288.89350000000007</c:v>
                </c:pt>
                <c:pt idx="313">
                  <c:v>286.39350000000007</c:v>
                </c:pt>
                <c:pt idx="314">
                  <c:v>289.57350000000008</c:v>
                </c:pt>
                <c:pt idx="315">
                  <c:v>287.57350000000008</c:v>
                </c:pt>
                <c:pt idx="316">
                  <c:v>286.57350000000008</c:v>
                </c:pt>
                <c:pt idx="317">
                  <c:v>290.62150000000008</c:v>
                </c:pt>
                <c:pt idx="318">
                  <c:v>289.12150000000008</c:v>
                </c:pt>
                <c:pt idx="319">
                  <c:v>286.12150000000008</c:v>
                </c:pt>
                <c:pt idx="320">
                  <c:v>283.12150000000008</c:v>
                </c:pt>
                <c:pt idx="321">
                  <c:v>281.12150000000008</c:v>
                </c:pt>
                <c:pt idx="322">
                  <c:v>278.12150000000008</c:v>
                </c:pt>
                <c:pt idx="323">
                  <c:v>277.62150000000008</c:v>
                </c:pt>
                <c:pt idx="324">
                  <c:v>277.12150000000008</c:v>
                </c:pt>
                <c:pt idx="325">
                  <c:v>276.87150000000008</c:v>
                </c:pt>
                <c:pt idx="326">
                  <c:v>276.62150000000008</c:v>
                </c:pt>
                <c:pt idx="327">
                  <c:v>274.12150000000008</c:v>
                </c:pt>
                <c:pt idx="328">
                  <c:v>272.62150000000008</c:v>
                </c:pt>
                <c:pt idx="329">
                  <c:v>274.95400000000006</c:v>
                </c:pt>
                <c:pt idx="330">
                  <c:v>276.85900000000004</c:v>
                </c:pt>
                <c:pt idx="331">
                  <c:v>282.85900000000004</c:v>
                </c:pt>
                <c:pt idx="332">
                  <c:v>281.85900000000004</c:v>
                </c:pt>
                <c:pt idx="333">
                  <c:v>280.35900000000004</c:v>
                </c:pt>
                <c:pt idx="334">
                  <c:v>275.35900000000004</c:v>
                </c:pt>
                <c:pt idx="335">
                  <c:v>271.35900000000004</c:v>
                </c:pt>
                <c:pt idx="336">
                  <c:v>269.85900000000004</c:v>
                </c:pt>
                <c:pt idx="337">
                  <c:v>268.85900000000004</c:v>
                </c:pt>
                <c:pt idx="338">
                  <c:v>266.85900000000004</c:v>
                </c:pt>
                <c:pt idx="339">
                  <c:v>269.05650000000003</c:v>
                </c:pt>
                <c:pt idx="340">
                  <c:v>268.80650000000003</c:v>
                </c:pt>
                <c:pt idx="341">
                  <c:v>268.55650000000003</c:v>
                </c:pt>
                <c:pt idx="342">
                  <c:v>270.75650000000002</c:v>
                </c:pt>
                <c:pt idx="343">
                  <c:v>270.25650000000002</c:v>
                </c:pt>
                <c:pt idx="344">
                  <c:v>269.75650000000002</c:v>
                </c:pt>
                <c:pt idx="345">
                  <c:v>275.55650000000003</c:v>
                </c:pt>
                <c:pt idx="346">
                  <c:v>275.45650000000001</c:v>
                </c:pt>
                <c:pt idx="347">
                  <c:v>272.45650000000001</c:v>
                </c:pt>
                <c:pt idx="348">
                  <c:v>268.45650000000001</c:v>
                </c:pt>
                <c:pt idx="349">
                  <c:v>267.95650000000001</c:v>
                </c:pt>
                <c:pt idx="350">
                  <c:v>283.88150000000002</c:v>
                </c:pt>
                <c:pt idx="351">
                  <c:v>283.78149999999999</c:v>
                </c:pt>
                <c:pt idx="352">
                  <c:v>281.78149999999999</c:v>
                </c:pt>
                <c:pt idx="353">
                  <c:v>280.28149999999999</c:v>
                </c:pt>
                <c:pt idx="354">
                  <c:v>278.78149999999999</c:v>
                </c:pt>
                <c:pt idx="355">
                  <c:v>276.78149999999999</c:v>
                </c:pt>
                <c:pt idx="356">
                  <c:v>271.78149999999999</c:v>
                </c:pt>
                <c:pt idx="357">
                  <c:v>270.78149999999999</c:v>
                </c:pt>
                <c:pt idx="358">
                  <c:v>268.78149999999999</c:v>
                </c:pt>
                <c:pt idx="359">
                  <c:v>263.78149999999999</c:v>
                </c:pt>
                <c:pt idx="360">
                  <c:v>266.38150000000002</c:v>
                </c:pt>
                <c:pt idx="361">
                  <c:v>259.38150000000002</c:v>
                </c:pt>
                <c:pt idx="362">
                  <c:v>258.38150000000002</c:v>
                </c:pt>
                <c:pt idx="363">
                  <c:v>257.38150000000002</c:v>
                </c:pt>
                <c:pt idx="364">
                  <c:v>267.28149999999999</c:v>
                </c:pt>
                <c:pt idx="365">
                  <c:v>269.12349999999998</c:v>
                </c:pt>
                <c:pt idx="366">
                  <c:v>268.87349999999998</c:v>
                </c:pt>
                <c:pt idx="367">
                  <c:v>268.37349999999998</c:v>
                </c:pt>
                <c:pt idx="368">
                  <c:v>268.12349999999998</c:v>
                </c:pt>
                <c:pt idx="369">
                  <c:v>268.02349999999996</c:v>
                </c:pt>
                <c:pt idx="370">
                  <c:v>267.52349999999996</c:v>
                </c:pt>
                <c:pt idx="371">
                  <c:v>267.27349999999996</c:v>
                </c:pt>
                <c:pt idx="372">
                  <c:v>267.02349999999996</c:v>
                </c:pt>
                <c:pt idx="373">
                  <c:v>266.02349999999996</c:v>
                </c:pt>
                <c:pt idx="374">
                  <c:v>265.52349999999996</c:v>
                </c:pt>
                <c:pt idx="375">
                  <c:v>265.02349999999996</c:v>
                </c:pt>
                <c:pt idx="376">
                  <c:v>264.02349999999996</c:v>
                </c:pt>
                <c:pt idx="377">
                  <c:v>269.72349999999994</c:v>
                </c:pt>
                <c:pt idx="378">
                  <c:v>267.72349999999994</c:v>
                </c:pt>
                <c:pt idx="379">
                  <c:v>262.72349999999994</c:v>
                </c:pt>
                <c:pt idx="380">
                  <c:v>262.47349999999994</c:v>
                </c:pt>
                <c:pt idx="381">
                  <c:v>260.47349999999994</c:v>
                </c:pt>
                <c:pt idx="382">
                  <c:v>265.47349999999994</c:v>
                </c:pt>
                <c:pt idx="383">
                  <c:v>262.97349999999994</c:v>
                </c:pt>
                <c:pt idx="384">
                  <c:v>265.47349999999994</c:v>
                </c:pt>
                <c:pt idx="385">
                  <c:v>265.22349999999994</c:v>
                </c:pt>
                <c:pt idx="386">
                  <c:v>262.22349999999994</c:v>
                </c:pt>
                <c:pt idx="387">
                  <c:v>259.22349999999994</c:v>
                </c:pt>
                <c:pt idx="388">
                  <c:v>255.22349999999994</c:v>
                </c:pt>
                <c:pt idx="389">
                  <c:v>254.22349999999994</c:v>
                </c:pt>
                <c:pt idx="390">
                  <c:v>251.72349999999994</c:v>
                </c:pt>
                <c:pt idx="391">
                  <c:v>254.72349999999994</c:v>
                </c:pt>
                <c:pt idx="392">
                  <c:v>251.72349999999994</c:v>
                </c:pt>
                <c:pt idx="393">
                  <c:v>250.22349999999994</c:v>
                </c:pt>
                <c:pt idx="394">
                  <c:v>255.22349999999994</c:v>
                </c:pt>
                <c:pt idx="395">
                  <c:v>254.22349999999994</c:v>
                </c:pt>
                <c:pt idx="396">
                  <c:v>253.72349999999994</c:v>
                </c:pt>
                <c:pt idx="397">
                  <c:v>250.72349999999994</c:v>
                </c:pt>
                <c:pt idx="398">
                  <c:v>249.72349999999994</c:v>
                </c:pt>
                <c:pt idx="399">
                  <c:v>248.72349999999994</c:v>
                </c:pt>
                <c:pt idx="400">
                  <c:v>248.22349999999994</c:v>
                </c:pt>
                <c:pt idx="401">
                  <c:v>276.22349999999994</c:v>
                </c:pt>
                <c:pt idx="402">
                  <c:v>279.42349999999993</c:v>
                </c:pt>
                <c:pt idx="403">
                  <c:v>277.92349999999993</c:v>
                </c:pt>
                <c:pt idx="404">
                  <c:v>277.67349999999993</c:v>
                </c:pt>
                <c:pt idx="405">
                  <c:v>277.42349999999993</c:v>
                </c:pt>
                <c:pt idx="406">
                  <c:v>281.62349999999992</c:v>
                </c:pt>
                <c:pt idx="407">
                  <c:v>281.12349999999992</c:v>
                </c:pt>
                <c:pt idx="408">
                  <c:v>292.72349999999994</c:v>
                </c:pt>
                <c:pt idx="409">
                  <c:v>292.22349999999994</c:v>
                </c:pt>
                <c:pt idx="410">
                  <c:v>298.22349999999994</c:v>
                </c:pt>
                <c:pt idx="411">
                  <c:v>297.97349999999994</c:v>
                </c:pt>
                <c:pt idx="412">
                  <c:v>296.47349999999994</c:v>
                </c:pt>
                <c:pt idx="413">
                  <c:v>294.97349999999994</c:v>
                </c:pt>
                <c:pt idx="414">
                  <c:v>294.72349999999994</c:v>
                </c:pt>
                <c:pt idx="415">
                  <c:v>294.47349999999994</c:v>
                </c:pt>
                <c:pt idx="416">
                  <c:v>294.22349999999994</c:v>
                </c:pt>
                <c:pt idx="417">
                  <c:v>305.67949999999996</c:v>
                </c:pt>
                <c:pt idx="418">
                  <c:v>307.56749999999994</c:v>
                </c:pt>
                <c:pt idx="419">
                  <c:v>307.06749999999994</c:v>
                </c:pt>
                <c:pt idx="420">
                  <c:v>306.06749999999994</c:v>
                </c:pt>
                <c:pt idx="421">
                  <c:v>304.06749999999994</c:v>
                </c:pt>
                <c:pt idx="422">
                  <c:v>302.06749999999994</c:v>
                </c:pt>
                <c:pt idx="423">
                  <c:v>307.31749999999994</c:v>
                </c:pt>
                <c:pt idx="424">
                  <c:v>312.56749999999994</c:v>
                </c:pt>
                <c:pt idx="425">
                  <c:v>310.56749999999994</c:v>
                </c:pt>
                <c:pt idx="426">
                  <c:v>311.06749999999994</c:v>
                </c:pt>
                <c:pt idx="427">
                  <c:v>310.81749999999994</c:v>
                </c:pt>
                <c:pt idx="428">
                  <c:v>322.79749999999996</c:v>
                </c:pt>
                <c:pt idx="429">
                  <c:v>322.54749999999996</c:v>
                </c:pt>
                <c:pt idx="430">
                  <c:v>322.29749999999996</c:v>
                </c:pt>
                <c:pt idx="431">
                  <c:v>322.04749999999996</c:v>
                </c:pt>
                <c:pt idx="432">
                  <c:v>328.19749999999993</c:v>
                </c:pt>
                <c:pt idx="433">
                  <c:v>327.94749999999993</c:v>
                </c:pt>
                <c:pt idx="434">
                  <c:v>325.94749999999993</c:v>
                </c:pt>
                <c:pt idx="435">
                  <c:v>322.94749999999993</c:v>
                </c:pt>
                <c:pt idx="436">
                  <c:v>321.94749999999993</c:v>
                </c:pt>
                <c:pt idx="437">
                  <c:v>320.44749999999993</c:v>
                </c:pt>
                <c:pt idx="438">
                  <c:v>316.69749999999993</c:v>
                </c:pt>
                <c:pt idx="439">
                  <c:v>318.79749999999996</c:v>
                </c:pt>
                <c:pt idx="440">
                  <c:v>318.29749999999996</c:v>
                </c:pt>
                <c:pt idx="441">
                  <c:v>316.54749999999996</c:v>
                </c:pt>
                <c:pt idx="442">
                  <c:v>325.54749999999996</c:v>
                </c:pt>
                <c:pt idx="443">
                  <c:v>325.29749999999996</c:v>
                </c:pt>
                <c:pt idx="444">
                  <c:v>325.04749999999996</c:v>
                </c:pt>
                <c:pt idx="445">
                  <c:v>323.54749999999996</c:v>
                </c:pt>
                <c:pt idx="446">
                  <c:v>324.59749999999997</c:v>
                </c:pt>
                <c:pt idx="447">
                  <c:v>322.59749999999997</c:v>
                </c:pt>
                <c:pt idx="448">
                  <c:v>318.59749999999997</c:v>
                </c:pt>
                <c:pt idx="449">
                  <c:v>316.84749999999997</c:v>
                </c:pt>
                <c:pt idx="450">
                  <c:v>313.34749999999997</c:v>
                </c:pt>
                <c:pt idx="451">
                  <c:v>312.34749999999997</c:v>
                </c:pt>
                <c:pt idx="452">
                  <c:v>306.84749999999997</c:v>
                </c:pt>
                <c:pt idx="453">
                  <c:v>305.34749999999997</c:v>
                </c:pt>
                <c:pt idx="454">
                  <c:v>304.84749999999997</c:v>
                </c:pt>
                <c:pt idx="455">
                  <c:v>304.34749999999997</c:v>
                </c:pt>
                <c:pt idx="456">
                  <c:v>303.34749999999997</c:v>
                </c:pt>
                <c:pt idx="457">
                  <c:v>302.59749999999997</c:v>
                </c:pt>
                <c:pt idx="458">
                  <c:v>298.59749999999997</c:v>
                </c:pt>
                <c:pt idx="459">
                  <c:v>297.59749999999997</c:v>
                </c:pt>
                <c:pt idx="460">
                  <c:v>293.59749999999997</c:v>
                </c:pt>
                <c:pt idx="461">
                  <c:v>299.59749999999997</c:v>
                </c:pt>
                <c:pt idx="462">
                  <c:v>314.59749999999997</c:v>
                </c:pt>
                <c:pt idx="463">
                  <c:v>314.57749999999999</c:v>
                </c:pt>
                <c:pt idx="464">
                  <c:v>315.57749999999999</c:v>
                </c:pt>
                <c:pt idx="465">
                  <c:v>313.07749999999999</c:v>
                </c:pt>
                <c:pt idx="466">
                  <c:v>312.07749999999999</c:v>
                </c:pt>
                <c:pt idx="467">
                  <c:v>310.07749999999999</c:v>
                </c:pt>
                <c:pt idx="468">
                  <c:v>315.17750000000001</c:v>
                </c:pt>
                <c:pt idx="469">
                  <c:v>314.17750000000001</c:v>
                </c:pt>
                <c:pt idx="470">
                  <c:v>331.3775</c:v>
                </c:pt>
                <c:pt idx="471">
                  <c:v>332.59550000000002</c:v>
                </c:pt>
                <c:pt idx="472">
                  <c:v>331.09550000000002</c:v>
                </c:pt>
                <c:pt idx="473">
                  <c:v>329.59550000000002</c:v>
                </c:pt>
                <c:pt idx="474">
                  <c:v>329.09550000000002</c:v>
                </c:pt>
                <c:pt idx="475">
                  <c:v>328.86710493827161</c:v>
                </c:pt>
                <c:pt idx="476">
                  <c:v>328.96710493827163</c:v>
                </c:pt>
                <c:pt idx="477">
                  <c:v>324.96710493827163</c:v>
                </c:pt>
                <c:pt idx="478">
                  <c:v>327.96710493827163</c:v>
                </c:pt>
                <c:pt idx="479">
                  <c:v>325.46710493827163</c:v>
                </c:pt>
                <c:pt idx="480">
                  <c:v>324.46710493827163</c:v>
                </c:pt>
                <c:pt idx="481">
                  <c:v>323.46710493827163</c:v>
                </c:pt>
                <c:pt idx="482">
                  <c:v>324.81710493827165</c:v>
                </c:pt>
                <c:pt idx="483">
                  <c:v>321.81710493827165</c:v>
                </c:pt>
                <c:pt idx="484">
                  <c:v>320.81710493827165</c:v>
                </c:pt>
                <c:pt idx="485">
                  <c:v>324.61710493827167</c:v>
                </c:pt>
                <c:pt idx="486">
                  <c:v>323.61710493827167</c:v>
                </c:pt>
                <c:pt idx="487">
                  <c:v>315.61710493827167</c:v>
                </c:pt>
                <c:pt idx="488">
                  <c:v>313.61710493827167</c:v>
                </c:pt>
                <c:pt idx="489">
                  <c:v>309.61710493827167</c:v>
                </c:pt>
                <c:pt idx="490">
                  <c:v>308.61710493827167</c:v>
                </c:pt>
                <c:pt idx="491">
                  <c:v>306.61710493827167</c:v>
                </c:pt>
                <c:pt idx="492">
                  <c:v>304.61710493827167</c:v>
                </c:pt>
                <c:pt idx="493">
                  <c:v>303.61710493827167</c:v>
                </c:pt>
                <c:pt idx="494">
                  <c:v>315.58210493827164</c:v>
                </c:pt>
                <c:pt idx="495">
                  <c:v>314.58210493827164</c:v>
                </c:pt>
                <c:pt idx="496">
                  <c:v>313.58210493827164</c:v>
                </c:pt>
                <c:pt idx="497">
                  <c:v>314.98210493827162</c:v>
                </c:pt>
                <c:pt idx="498">
                  <c:v>314.48210493827162</c:v>
                </c:pt>
                <c:pt idx="499">
                  <c:v>311.48210493827162</c:v>
                </c:pt>
                <c:pt idx="500">
                  <c:v>309.98210493827162</c:v>
                </c:pt>
                <c:pt idx="501">
                  <c:v>308.48210493827162</c:v>
                </c:pt>
                <c:pt idx="502">
                  <c:v>306.98210493827162</c:v>
                </c:pt>
                <c:pt idx="503">
                  <c:v>304.98210493827162</c:v>
                </c:pt>
                <c:pt idx="504">
                  <c:v>303.48210493827162</c:v>
                </c:pt>
                <c:pt idx="505">
                  <c:v>301.98210493827162</c:v>
                </c:pt>
                <c:pt idx="506">
                  <c:v>300.48210493827162</c:v>
                </c:pt>
                <c:pt idx="507">
                  <c:v>298.48210493827162</c:v>
                </c:pt>
                <c:pt idx="508">
                  <c:v>304.78210493827163</c:v>
                </c:pt>
                <c:pt idx="509">
                  <c:v>297.78210493827163</c:v>
                </c:pt>
                <c:pt idx="510">
                  <c:v>291.78210493827163</c:v>
                </c:pt>
                <c:pt idx="511">
                  <c:v>300.78210493827163</c:v>
                </c:pt>
                <c:pt idx="512">
                  <c:v>298.78210493827163</c:v>
                </c:pt>
                <c:pt idx="513">
                  <c:v>298.28210493827163</c:v>
                </c:pt>
                <c:pt idx="514">
                  <c:v>297.78210493827163</c:v>
                </c:pt>
                <c:pt idx="515">
                  <c:v>296.78210493827163</c:v>
                </c:pt>
                <c:pt idx="516">
                  <c:v>298.18210493827161</c:v>
                </c:pt>
                <c:pt idx="517">
                  <c:v>297.18210493827161</c:v>
                </c:pt>
                <c:pt idx="518">
                  <c:v>296.18210493827161</c:v>
                </c:pt>
                <c:pt idx="519">
                  <c:v>293.18210493827161</c:v>
                </c:pt>
                <c:pt idx="520">
                  <c:v>287.18210493827161</c:v>
                </c:pt>
                <c:pt idx="521">
                  <c:v>294.16210493827163</c:v>
                </c:pt>
                <c:pt idx="522">
                  <c:v>292.16210493827163</c:v>
                </c:pt>
                <c:pt idx="523">
                  <c:v>302.96210493827164</c:v>
                </c:pt>
                <c:pt idx="524">
                  <c:v>305.86210493827161</c:v>
                </c:pt>
                <c:pt idx="525">
                  <c:v>304.36210493827161</c:v>
                </c:pt>
                <c:pt idx="526">
                  <c:v>314.36210493827161</c:v>
                </c:pt>
                <c:pt idx="527">
                  <c:v>311.36210493827161</c:v>
                </c:pt>
                <c:pt idx="528">
                  <c:v>304.36210493827161</c:v>
                </c:pt>
                <c:pt idx="529">
                  <c:v>307.0621049382716</c:v>
                </c:pt>
                <c:pt idx="530">
                  <c:v>304.5621049382716</c:v>
                </c:pt>
                <c:pt idx="531">
                  <c:v>303.3121049382716</c:v>
                </c:pt>
                <c:pt idx="532">
                  <c:v>302.8121049382716</c:v>
                </c:pt>
                <c:pt idx="533">
                  <c:v>302.3121049382716</c:v>
                </c:pt>
                <c:pt idx="534">
                  <c:v>301.5621049382716</c:v>
                </c:pt>
                <c:pt idx="535">
                  <c:v>301.3121049382716</c:v>
                </c:pt>
                <c:pt idx="536">
                  <c:v>301.0621049382716</c:v>
                </c:pt>
                <c:pt idx="537">
                  <c:v>302.71210493827158</c:v>
                </c:pt>
                <c:pt idx="538">
                  <c:v>301.96210493827158</c:v>
                </c:pt>
                <c:pt idx="539">
                  <c:v>297.96210493827158</c:v>
                </c:pt>
                <c:pt idx="540">
                  <c:v>320.46210493827158</c:v>
                </c:pt>
                <c:pt idx="541">
                  <c:v>318.46210493827158</c:v>
                </c:pt>
                <c:pt idx="542">
                  <c:v>317.46210493827158</c:v>
                </c:pt>
                <c:pt idx="543">
                  <c:v>314.46210493827158</c:v>
                </c:pt>
                <c:pt idx="544">
                  <c:v>308.46210493827158</c:v>
                </c:pt>
                <c:pt idx="545">
                  <c:v>318.46210493827158</c:v>
                </c:pt>
                <c:pt idx="546">
                  <c:v>317.46210493827158</c:v>
                </c:pt>
                <c:pt idx="547">
                  <c:v>315.46210493827158</c:v>
                </c:pt>
                <c:pt idx="548">
                  <c:v>313.46210493827158</c:v>
                </c:pt>
                <c:pt idx="549">
                  <c:v>312.46210493827158</c:v>
                </c:pt>
                <c:pt idx="550">
                  <c:v>336.46210493827158</c:v>
                </c:pt>
                <c:pt idx="551">
                  <c:v>335.21210493827158</c:v>
                </c:pt>
                <c:pt idx="552">
                  <c:v>344.01210493827159</c:v>
                </c:pt>
                <c:pt idx="553">
                  <c:v>341.01210493827159</c:v>
                </c:pt>
                <c:pt idx="554">
                  <c:v>339.01210493827159</c:v>
                </c:pt>
                <c:pt idx="555">
                  <c:v>337.26210493827159</c:v>
                </c:pt>
                <c:pt idx="556">
                  <c:v>336.76210493827159</c:v>
                </c:pt>
                <c:pt idx="557">
                  <c:v>339.46210493827158</c:v>
                </c:pt>
                <c:pt idx="558">
                  <c:v>339.21210493827158</c:v>
                </c:pt>
                <c:pt idx="559">
                  <c:v>338.21210493827158</c:v>
                </c:pt>
                <c:pt idx="560">
                  <c:v>337.21210493827158</c:v>
                </c:pt>
                <c:pt idx="561">
                  <c:v>335.21210493827158</c:v>
                </c:pt>
                <c:pt idx="562">
                  <c:v>333.21210493827158</c:v>
                </c:pt>
                <c:pt idx="563">
                  <c:v>330.21210493827158</c:v>
                </c:pt>
                <c:pt idx="564">
                  <c:v>329.46210493827158</c:v>
                </c:pt>
                <c:pt idx="565">
                  <c:v>328.96210493827158</c:v>
                </c:pt>
                <c:pt idx="566">
                  <c:v>328.21210493827158</c:v>
                </c:pt>
                <c:pt idx="567">
                  <c:v>327.71210493827158</c:v>
                </c:pt>
                <c:pt idx="568">
                  <c:v>326.71210493827158</c:v>
                </c:pt>
                <c:pt idx="569">
                  <c:v>322.96210493827158</c:v>
                </c:pt>
                <c:pt idx="570">
                  <c:v>320.71210493827158</c:v>
                </c:pt>
                <c:pt idx="571">
                  <c:v>320.21210493827158</c:v>
                </c:pt>
                <c:pt idx="572">
                  <c:v>319.71210493827158</c:v>
                </c:pt>
                <c:pt idx="573">
                  <c:v>315.21210493827158</c:v>
                </c:pt>
                <c:pt idx="574">
                  <c:v>314.21210493827158</c:v>
                </c:pt>
                <c:pt idx="575">
                  <c:v>312.21210493827158</c:v>
                </c:pt>
                <c:pt idx="576">
                  <c:v>310.21210493827158</c:v>
                </c:pt>
                <c:pt idx="577">
                  <c:v>307.21210493827158</c:v>
                </c:pt>
                <c:pt idx="578">
                  <c:v>302.71210493827158</c:v>
                </c:pt>
                <c:pt idx="579">
                  <c:v>300.71210493827158</c:v>
                </c:pt>
                <c:pt idx="580">
                  <c:v>297.71210493827158</c:v>
                </c:pt>
                <c:pt idx="581">
                  <c:v>318.71210493827158</c:v>
                </c:pt>
                <c:pt idx="582">
                  <c:v>317.71210493827158</c:v>
                </c:pt>
                <c:pt idx="583">
                  <c:v>316.71210493827158</c:v>
                </c:pt>
                <c:pt idx="584">
                  <c:v>316.21210493827158</c:v>
                </c:pt>
                <c:pt idx="585">
                  <c:v>315.21210493827158</c:v>
                </c:pt>
                <c:pt idx="586">
                  <c:v>318.21210493827158</c:v>
                </c:pt>
                <c:pt idx="587">
                  <c:v>331.8121049382716</c:v>
                </c:pt>
                <c:pt idx="588">
                  <c:v>327.8121049382716</c:v>
                </c:pt>
                <c:pt idx="589">
                  <c:v>326.0621049382716</c:v>
                </c:pt>
                <c:pt idx="590">
                  <c:v>325.0621049382716</c:v>
                </c:pt>
                <c:pt idx="591">
                  <c:v>317.0621049382716</c:v>
                </c:pt>
                <c:pt idx="592">
                  <c:v>318.0621049382716</c:v>
                </c:pt>
                <c:pt idx="593">
                  <c:v>319.0621049382716</c:v>
                </c:pt>
                <c:pt idx="594">
                  <c:v>331.68660493827161</c:v>
                </c:pt>
                <c:pt idx="595">
                  <c:v>330.68660493827161</c:v>
                </c:pt>
                <c:pt idx="596">
                  <c:v>328.68660493827161</c:v>
                </c:pt>
                <c:pt idx="597">
                  <c:v>327.18660493827161</c:v>
                </c:pt>
                <c:pt idx="598">
                  <c:v>326.43660493827161</c:v>
                </c:pt>
                <c:pt idx="599">
                  <c:v>325.68660493827161</c:v>
                </c:pt>
                <c:pt idx="600">
                  <c:v>321.68660493827161</c:v>
                </c:pt>
                <c:pt idx="601">
                  <c:v>336.91510493827161</c:v>
                </c:pt>
                <c:pt idx="602">
                  <c:v>336.16510493827161</c:v>
                </c:pt>
                <c:pt idx="603">
                  <c:v>335.16510493827161</c:v>
                </c:pt>
                <c:pt idx="604">
                  <c:v>333.66510493827161</c:v>
                </c:pt>
                <c:pt idx="605">
                  <c:v>340.26510493827163</c:v>
                </c:pt>
                <c:pt idx="606">
                  <c:v>335.76510493827163</c:v>
                </c:pt>
                <c:pt idx="607">
                  <c:v>334.26510493827163</c:v>
                </c:pt>
                <c:pt idx="608">
                  <c:v>336.36510493827166</c:v>
                </c:pt>
                <c:pt idx="609">
                  <c:v>335.36510493827166</c:v>
                </c:pt>
                <c:pt idx="610">
                  <c:v>333.86510493827166</c:v>
                </c:pt>
                <c:pt idx="611">
                  <c:v>335.86510493827166</c:v>
                </c:pt>
                <c:pt idx="612">
                  <c:v>337.31510493827165</c:v>
                </c:pt>
                <c:pt idx="613">
                  <c:v>336.81510493827165</c:v>
                </c:pt>
                <c:pt idx="614">
                  <c:v>337.16510493827167</c:v>
                </c:pt>
                <c:pt idx="615">
                  <c:v>336.66510493827167</c:v>
                </c:pt>
                <c:pt idx="616">
                  <c:v>336.16510493827167</c:v>
                </c:pt>
                <c:pt idx="617">
                  <c:v>335.66510493827167</c:v>
                </c:pt>
                <c:pt idx="618">
                  <c:v>334.16510493827167</c:v>
                </c:pt>
                <c:pt idx="619">
                  <c:v>333.66510493827167</c:v>
                </c:pt>
                <c:pt idx="620">
                  <c:v>332.16510493827167</c:v>
                </c:pt>
                <c:pt idx="621">
                  <c:v>335.36510493827166</c:v>
                </c:pt>
                <c:pt idx="622">
                  <c:v>334.86510493827166</c:v>
                </c:pt>
                <c:pt idx="623">
                  <c:v>336.26510493827163</c:v>
                </c:pt>
                <c:pt idx="624">
                  <c:v>331.26510493827163</c:v>
                </c:pt>
                <c:pt idx="625">
                  <c:v>355.26510493827163</c:v>
                </c:pt>
                <c:pt idx="626">
                  <c:v>356.31510493827165</c:v>
                </c:pt>
                <c:pt idx="627">
                  <c:v>353.31510493827165</c:v>
                </c:pt>
                <c:pt idx="628">
                  <c:v>352.31510493827165</c:v>
                </c:pt>
                <c:pt idx="629">
                  <c:v>349.31510493827165</c:v>
                </c:pt>
                <c:pt idx="630">
                  <c:v>349.06510493827165</c:v>
                </c:pt>
                <c:pt idx="631">
                  <c:v>356.56510493827165</c:v>
                </c:pt>
                <c:pt idx="632">
                  <c:v>351.06510493827165</c:v>
                </c:pt>
                <c:pt idx="633">
                  <c:v>349.56510493827165</c:v>
                </c:pt>
                <c:pt idx="634">
                  <c:v>348.81510493827165</c:v>
                </c:pt>
                <c:pt idx="635">
                  <c:v>348.06510493827165</c:v>
                </c:pt>
                <c:pt idx="636">
                  <c:v>343.06510493827165</c:v>
                </c:pt>
                <c:pt idx="637">
                  <c:v>341.56510493827165</c:v>
                </c:pt>
                <c:pt idx="638">
                  <c:v>336.56510493827165</c:v>
                </c:pt>
                <c:pt idx="639">
                  <c:v>336.31510493827165</c:v>
                </c:pt>
                <c:pt idx="640">
                  <c:v>331.81510493827165</c:v>
                </c:pt>
                <c:pt idx="641">
                  <c:v>327.81510493827165</c:v>
                </c:pt>
                <c:pt idx="642">
                  <c:v>326.81510493827165</c:v>
                </c:pt>
                <c:pt idx="643">
                  <c:v>325.81510493827165</c:v>
                </c:pt>
                <c:pt idx="644">
                  <c:v>324.81510493827165</c:v>
                </c:pt>
                <c:pt idx="645">
                  <c:v>330.41510493827167</c:v>
                </c:pt>
                <c:pt idx="646">
                  <c:v>338.01510493827169</c:v>
                </c:pt>
                <c:pt idx="647">
                  <c:v>341.76510493827169</c:v>
                </c:pt>
                <c:pt idx="648">
                  <c:v>337.76510493827169</c:v>
                </c:pt>
                <c:pt idx="649">
                  <c:v>331.76510493827169</c:v>
                </c:pt>
                <c:pt idx="650">
                  <c:v>321.76510493827169</c:v>
                </c:pt>
                <c:pt idx="651">
                  <c:v>317.76510493827169</c:v>
                </c:pt>
                <c:pt idx="652">
                  <c:v>324.76510493827169</c:v>
                </c:pt>
                <c:pt idx="653">
                  <c:v>324.26510493827169</c:v>
                </c:pt>
                <c:pt idx="654">
                  <c:v>322.26510493827169</c:v>
                </c:pt>
                <c:pt idx="655">
                  <c:v>322.01510493827169</c:v>
                </c:pt>
                <c:pt idx="656">
                  <c:v>318.51510493827169</c:v>
                </c:pt>
                <c:pt idx="657">
                  <c:v>321.74010493827171</c:v>
                </c:pt>
                <c:pt idx="658">
                  <c:v>317.74010493827171</c:v>
                </c:pt>
                <c:pt idx="659">
                  <c:v>316.74010493827171</c:v>
                </c:pt>
                <c:pt idx="660">
                  <c:v>314.74010493827171</c:v>
                </c:pt>
                <c:pt idx="661">
                  <c:v>314.49010493827171</c:v>
                </c:pt>
                <c:pt idx="662">
                  <c:v>312.49010493827171</c:v>
                </c:pt>
                <c:pt idx="663">
                  <c:v>310.99010493827171</c:v>
                </c:pt>
                <c:pt idx="664">
                  <c:v>308.99010493827171</c:v>
                </c:pt>
                <c:pt idx="665">
                  <c:v>307.99010493827171</c:v>
                </c:pt>
                <c:pt idx="666">
                  <c:v>305.49010493827171</c:v>
                </c:pt>
                <c:pt idx="667">
                  <c:v>303.49010493827171</c:v>
                </c:pt>
                <c:pt idx="668">
                  <c:v>305.74010493827171</c:v>
                </c:pt>
                <c:pt idx="669">
                  <c:v>303.74010493827171</c:v>
                </c:pt>
                <c:pt idx="670">
                  <c:v>301.74010493827171</c:v>
                </c:pt>
                <c:pt idx="671">
                  <c:v>308.49010493827171</c:v>
                </c:pt>
                <c:pt idx="672">
                  <c:v>313.49010493827171</c:v>
                </c:pt>
                <c:pt idx="673">
                  <c:v>310.49010493827171</c:v>
                </c:pt>
                <c:pt idx="674">
                  <c:v>309.74010493827171</c:v>
                </c:pt>
                <c:pt idx="675">
                  <c:v>312.74010493827171</c:v>
                </c:pt>
                <c:pt idx="676">
                  <c:v>310.74010493827171</c:v>
                </c:pt>
                <c:pt idx="677">
                  <c:v>313.14010493827169</c:v>
                </c:pt>
                <c:pt idx="678">
                  <c:v>305.14010493827169</c:v>
                </c:pt>
                <c:pt idx="679">
                  <c:v>304.14010493827169</c:v>
                </c:pt>
                <c:pt idx="680">
                  <c:v>303.89010493827169</c:v>
                </c:pt>
                <c:pt idx="681">
                  <c:v>301.89010493827169</c:v>
                </c:pt>
                <c:pt idx="682">
                  <c:v>296.89010493827169</c:v>
                </c:pt>
                <c:pt idx="683">
                  <c:v>296.14010493827169</c:v>
                </c:pt>
                <c:pt idx="684">
                  <c:v>294.64010493827169</c:v>
                </c:pt>
                <c:pt idx="685">
                  <c:v>307.4401049382717</c:v>
                </c:pt>
                <c:pt idx="686">
                  <c:v>313.4401049382717</c:v>
                </c:pt>
                <c:pt idx="687">
                  <c:v>309.4401049382717</c:v>
                </c:pt>
                <c:pt idx="688">
                  <c:v>308.6901049382717</c:v>
                </c:pt>
                <c:pt idx="689">
                  <c:v>307.9401049382717</c:v>
                </c:pt>
                <c:pt idx="690">
                  <c:v>310.49010493827171</c:v>
                </c:pt>
                <c:pt idx="691">
                  <c:v>308.99010493827171</c:v>
                </c:pt>
                <c:pt idx="692">
                  <c:v>302.99010493827171</c:v>
                </c:pt>
                <c:pt idx="693">
                  <c:v>302.74010493827171</c:v>
                </c:pt>
                <c:pt idx="694">
                  <c:v>307.74010493827171</c:v>
                </c:pt>
                <c:pt idx="695">
                  <c:v>310.4401049382717</c:v>
                </c:pt>
                <c:pt idx="696">
                  <c:v>312.54010493827172</c:v>
                </c:pt>
                <c:pt idx="697">
                  <c:v>309.54010493827172</c:v>
                </c:pt>
                <c:pt idx="698">
                  <c:v>305.54010493827172</c:v>
                </c:pt>
                <c:pt idx="699">
                  <c:v>301.54010493827172</c:v>
                </c:pt>
                <c:pt idx="700">
                  <c:v>297.54010493827172</c:v>
                </c:pt>
                <c:pt idx="701">
                  <c:v>295.54010493827172</c:v>
                </c:pt>
                <c:pt idx="702">
                  <c:v>294.54010493827172</c:v>
                </c:pt>
                <c:pt idx="703">
                  <c:v>293.54010493827172</c:v>
                </c:pt>
                <c:pt idx="704">
                  <c:v>291.54010493827172</c:v>
                </c:pt>
                <c:pt idx="705">
                  <c:v>304.14010493827175</c:v>
                </c:pt>
                <c:pt idx="706">
                  <c:v>303.64010493827175</c:v>
                </c:pt>
                <c:pt idx="707">
                  <c:v>302.14010493827175</c:v>
                </c:pt>
                <c:pt idx="708">
                  <c:v>293.14010493827175</c:v>
                </c:pt>
                <c:pt idx="709">
                  <c:v>290.14010493827175</c:v>
                </c:pt>
                <c:pt idx="710">
                  <c:v>289.64010493827175</c:v>
                </c:pt>
                <c:pt idx="711">
                  <c:v>289.39010493827175</c:v>
                </c:pt>
                <c:pt idx="712">
                  <c:v>282.39010493827175</c:v>
                </c:pt>
                <c:pt idx="713">
                  <c:v>280.39010493827175</c:v>
                </c:pt>
                <c:pt idx="714">
                  <c:v>290.19010493827176</c:v>
                </c:pt>
                <c:pt idx="715">
                  <c:v>292.04010493827178</c:v>
                </c:pt>
                <c:pt idx="716">
                  <c:v>283.04010493827178</c:v>
                </c:pt>
                <c:pt idx="717">
                  <c:v>281.54010493827178</c:v>
                </c:pt>
                <c:pt idx="718">
                  <c:v>280.54010493827178</c:v>
                </c:pt>
                <c:pt idx="719">
                  <c:v>290.29010493827178</c:v>
                </c:pt>
                <c:pt idx="720">
                  <c:v>306.29010493827178</c:v>
                </c:pt>
                <c:pt idx="721">
                  <c:v>305.79010493827178</c:v>
                </c:pt>
                <c:pt idx="722">
                  <c:v>305.29010493827178</c:v>
                </c:pt>
                <c:pt idx="723">
                  <c:v>322.29010493827178</c:v>
                </c:pt>
                <c:pt idx="724">
                  <c:v>323.41510493827178</c:v>
                </c:pt>
                <c:pt idx="725">
                  <c:v>315.41510493827178</c:v>
                </c:pt>
                <c:pt idx="726">
                  <c:v>311.41510493827178</c:v>
                </c:pt>
                <c:pt idx="727">
                  <c:v>314.41510493827178</c:v>
                </c:pt>
                <c:pt idx="728">
                  <c:v>325.41510493827178</c:v>
                </c:pt>
                <c:pt idx="729">
                  <c:v>324.91510493827178</c:v>
                </c:pt>
                <c:pt idx="730">
                  <c:v>322.91510493827178</c:v>
                </c:pt>
                <c:pt idx="731">
                  <c:v>322.16510493827178</c:v>
                </c:pt>
                <c:pt idx="732">
                  <c:v>329.16510493827178</c:v>
                </c:pt>
                <c:pt idx="733">
                  <c:v>327.66510493827178</c:v>
                </c:pt>
                <c:pt idx="734">
                  <c:v>326.91510493827178</c:v>
                </c:pt>
                <c:pt idx="735">
                  <c:v>324.66510493827178</c:v>
                </c:pt>
                <c:pt idx="736">
                  <c:v>322.66510493827178</c:v>
                </c:pt>
                <c:pt idx="737">
                  <c:v>321.16510493827178</c:v>
                </c:pt>
                <c:pt idx="738">
                  <c:v>320.91510493827178</c:v>
                </c:pt>
                <c:pt idx="739">
                  <c:v>322.16510493827178</c:v>
                </c:pt>
                <c:pt idx="740">
                  <c:v>328.16510493827178</c:v>
                </c:pt>
                <c:pt idx="741">
                  <c:v>329.66510493827178</c:v>
                </c:pt>
                <c:pt idx="742">
                  <c:v>327.66510493827178</c:v>
                </c:pt>
                <c:pt idx="743">
                  <c:v>325.16510493827178</c:v>
                </c:pt>
                <c:pt idx="744">
                  <c:v>324.91510493827178</c:v>
                </c:pt>
                <c:pt idx="745">
                  <c:v>322.91510493827178</c:v>
                </c:pt>
                <c:pt idx="746">
                  <c:v>322.16510493827178</c:v>
                </c:pt>
                <c:pt idx="747">
                  <c:v>320.16510493827178</c:v>
                </c:pt>
                <c:pt idx="748">
                  <c:v>319.91510493827178</c:v>
                </c:pt>
                <c:pt idx="749">
                  <c:v>319.41510493827178</c:v>
                </c:pt>
                <c:pt idx="750">
                  <c:v>313.41510493827178</c:v>
                </c:pt>
                <c:pt idx="751">
                  <c:v>307.91510493827178</c:v>
                </c:pt>
                <c:pt idx="752">
                  <c:v>301.41510493827178</c:v>
                </c:pt>
                <c:pt idx="753">
                  <c:v>300.41510493827178</c:v>
                </c:pt>
                <c:pt idx="754">
                  <c:v>295.41510493827178</c:v>
                </c:pt>
                <c:pt idx="755">
                  <c:v>308.91510493827178</c:v>
                </c:pt>
                <c:pt idx="756">
                  <c:v>308.41510493827178</c:v>
                </c:pt>
                <c:pt idx="757">
                  <c:v>307.91510493827178</c:v>
                </c:pt>
                <c:pt idx="758">
                  <c:v>300.91510493827178</c:v>
                </c:pt>
                <c:pt idx="759">
                  <c:v>297.91510493827178</c:v>
                </c:pt>
                <c:pt idx="760">
                  <c:v>297.41510493827178</c:v>
                </c:pt>
                <c:pt idx="761">
                  <c:v>289.41510493827178</c:v>
                </c:pt>
                <c:pt idx="762">
                  <c:v>293.0151049382718</c:v>
                </c:pt>
                <c:pt idx="763">
                  <c:v>295.7651049382718</c:v>
                </c:pt>
                <c:pt idx="764">
                  <c:v>320.96510493827179</c:v>
                </c:pt>
                <c:pt idx="765">
                  <c:v>317.96510493827179</c:v>
                </c:pt>
                <c:pt idx="766">
                  <c:v>315.96510493827179</c:v>
                </c:pt>
                <c:pt idx="767">
                  <c:v>311.96510493827179</c:v>
                </c:pt>
                <c:pt idx="768">
                  <c:v>310.46510493827179</c:v>
                </c:pt>
                <c:pt idx="769">
                  <c:v>308.96510493827179</c:v>
                </c:pt>
                <c:pt idx="770">
                  <c:v>335.96510493827179</c:v>
                </c:pt>
                <c:pt idx="771">
                  <c:v>334.46510493827179</c:v>
                </c:pt>
                <c:pt idx="772">
                  <c:v>331.46510493827179</c:v>
                </c:pt>
                <c:pt idx="773">
                  <c:v>335.46510493827179</c:v>
                </c:pt>
                <c:pt idx="774">
                  <c:v>334.46510493827179</c:v>
                </c:pt>
                <c:pt idx="775">
                  <c:v>332.46510493827179</c:v>
                </c:pt>
                <c:pt idx="776">
                  <c:v>328.46510493827179</c:v>
                </c:pt>
                <c:pt idx="777">
                  <c:v>335.96510493827179</c:v>
                </c:pt>
                <c:pt idx="778">
                  <c:v>334.46510493827179</c:v>
                </c:pt>
                <c:pt idx="779">
                  <c:v>348.86510493827177</c:v>
                </c:pt>
                <c:pt idx="780">
                  <c:v>347.86510493827177</c:v>
                </c:pt>
                <c:pt idx="781">
                  <c:v>345.86510493827177</c:v>
                </c:pt>
                <c:pt idx="782">
                  <c:v>344.86510493827177</c:v>
                </c:pt>
                <c:pt idx="783">
                  <c:v>336.86510493827177</c:v>
                </c:pt>
                <c:pt idx="784">
                  <c:v>330.86510493827177</c:v>
                </c:pt>
                <c:pt idx="785">
                  <c:v>340.46510493827179</c:v>
                </c:pt>
                <c:pt idx="786">
                  <c:v>339.96510493827179</c:v>
                </c:pt>
                <c:pt idx="787">
                  <c:v>335.96510493827179</c:v>
                </c:pt>
                <c:pt idx="788">
                  <c:v>340.04510493827178</c:v>
                </c:pt>
                <c:pt idx="789">
                  <c:v>338.54510493827178</c:v>
                </c:pt>
                <c:pt idx="790">
                  <c:v>348.74510493827177</c:v>
                </c:pt>
                <c:pt idx="791">
                  <c:v>347.99510493827177</c:v>
                </c:pt>
                <c:pt idx="792">
                  <c:v>347.49510493827177</c:v>
                </c:pt>
                <c:pt idx="793">
                  <c:v>353.19510493827175</c:v>
                </c:pt>
                <c:pt idx="794">
                  <c:v>352.69510493827175</c:v>
                </c:pt>
                <c:pt idx="795">
                  <c:v>352.19510493827175</c:v>
                </c:pt>
                <c:pt idx="796">
                  <c:v>355.19510493827175</c:v>
                </c:pt>
                <c:pt idx="797">
                  <c:v>347.19510493827175</c:v>
                </c:pt>
                <c:pt idx="798">
                  <c:v>343.19510493827175</c:v>
                </c:pt>
                <c:pt idx="799">
                  <c:v>341.69510493827175</c:v>
                </c:pt>
                <c:pt idx="800">
                  <c:v>337.19510493827175</c:v>
                </c:pt>
                <c:pt idx="801">
                  <c:v>374.07510493827175</c:v>
                </c:pt>
                <c:pt idx="802">
                  <c:v>373.82510493827175</c:v>
                </c:pt>
                <c:pt idx="803">
                  <c:v>372.82510493827175</c:v>
                </c:pt>
                <c:pt idx="804">
                  <c:v>364.82510493827175</c:v>
                </c:pt>
                <c:pt idx="805">
                  <c:v>371.57510493827175</c:v>
                </c:pt>
                <c:pt idx="806">
                  <c:v>377.57510493827175</c:v>
                </c:pt>
                <c:pt idx="807">
                  <c:v>375.57510493827175</c:v>
                </c:pt>
                <c:pt idx="808">
                  <c:v>374.57510493827175</c:v>
                </c:pt>
                <c:pt idx="809">
                  <c:v>373.82510493827175</c:v>
                </c:pt>
                <c:pt idx="810">
                  <c:v>372.82510493827175</c:v>
                </c:pt>
                <c:pt idx="811">
                  <c:v>372.07510493827175</c:v>
                </c:pt>
                <c:pt idx="812">
                  <c:v>374.25010493827176</c:v>
                </c:pt>
                <c:pt idx="813">
                  <c:v>374.00010493827176</c:v>
                </c:pt>
                <c:pt idx="814">
                  <c:v>370.00010493827176</c:v>
                </c:pt>
                <c:pt idx="815">
                  <c:v>368.50010493827176</c:v>
                </c:pt>
                <c:pt idx="816">
                  <c:v>367.75010493827176</c:v>
                </c:pt>
                <c:pt idx="817">
                  <c:v>366.75010493827176</c:v>
                </c:pt>
                <c:pt idx="818">
                  <c:v>365.25010493827176</c:v>
                </c:pt>
                <c:pt idx="819">
                  <c:v>363.75010493827176</c:v>
                </c:pt>
                <c:pt idx="820">
                  <c:v>362.25010493827176</c:v>
                </c:pt>
                <c:pt idx="821">
                  <c:v>361.75010493827176</c:v>
                </c:pt>
                <c:pt idx="822">
                  <c:v>364.45010493827175</c:v>
                </c:pt>
                <c:pt idx="823">
                  <c:v>363.95010493827175</c:v>
                </c:pt>
                <c:pt idx="824">
                  <c:v>355.95010493827175</c:v>
                </c:pt>
                <c:pt idx="825">
                  <c:v>352.95010493827175</c:v>
                </c:pt>
                <c:pt idx="826">
                  <c:v>353.75010493827176</c:v>
                </c:pt>
                <c:pt idx="827">
                  <c:v>353.50010493827176</c:v>
                </c:pt>
                <c:pt idx="828">
                  <c:v>352.75010493827176</c:v>
                </c:pt>
                <c:pt idx="829">
                  <c:v>356.50010493827176</c:v>
                </c:pt>
                <c:pt idx="830">
                  <c:v>355.75010493827176</c:v>
                </c:pt>
                <c:pt idx="831">
                  <c:v>347.75010493827176</c:v>
                </c:pt>
                <c:pt idx="832">
                  <c:v>344.75010493827176</c:v>
                </c:pt>
                <c:pt idx="833">
                  <c:v>344.50010493827176</c:v>
                </c:pt>
                <c:pt idx="834">
                  <c:v>341.50010493827176</c:v>
                </c:pt>
                <c:pt idx="835">
                  <c:v>342.35010493827178</c:v>
                </c:pt>
                <c:pt idx="836">
                  <c:v>341.35010493827178</c:v>
                </c:pt>
                <c:pt idx="837">
                  <c:v>340.35010493827178</c:v>
                </c:pt>
                <c:pt idx="838">
                  <c:v>338.35010493827178</c:v>
                </c:pt>
                <c:pt idx="839">
                  <c:v>337.35010493827178</c:v>
                </c:pt>
                <c:pt idx="840">
                  <c:v>361.67010493827178</c:v>
                </c:pt>
                <c:pt idx="841">
                  <c:v>360.67010493827178</c:v>
                </c:pt>
                <c:pt idx="842">
                  <c:v>360.42010493827178</c:v>
                </c:pt>
                <c:pt idx="843">
                  <c:v>360.17010493827178</c:v>
                </c:pt>
                <c:pt idx="844">
                  <c:v>364.22010493827179</c:v>
                </c:pt>
                <c:pt idx="845">
                  <c:v>362.72010493827179</c:v>
                </c:pt>
                <c:pt idx="846">
                  <c:v>361.22010493827179</c:v>
                </c:pt>
                <c:pt idx="847">
                  <c:v>359.22010493827179</c:v>
                </c:pt>
                <c:pt idx="848">
                  <c:v>358.22010493827179</c:v>
                </c:pt>
                <c:pt idx="849">
                  <c:v>357.22010493827179</c:v>
                </c:pt>
                <c:pt idx="850">
                  <c:v>359.62010493827177</c:v>
                </c:pt>
                <c:pt idx="851">
                  <c:v>358.62010493827177</c:v>
                </c:pt>
                <c:pt idx="852">
                  <c:v>355.62010493827177</c:v>
                </c:pt>
                <c:pt idx="853">
                  <c:v>353.62010493827177</c:v>
                </c:pt>
                <c:pt idx="854">
                  <c:v>353.12010493827177</c:v>
                </c:pt>
                <c:pt idx="855">
                  <c:v>352.12010493827177</c:v>
                </c:pt>
                <c:pt idx="856">
                  <c:v>353.12010493827177</c:v>
                </c:pt>
                <c:pt idx="857">
                  <c:v>352.87010493827177</c:v>
                </c:pt>
                <c:pt idx="858">
                  <c:v>352.62010493827177</c:v>
                </c:pt>
                <c:pt idx="859">
                  <c:v>351.12010493827177</c:v>
                </c:pt>
                <c:pt idx="860">
                  <c:v>350.12010493827177</c:v>
                </c:pt>
                <c:pt idx="861">
                  <c:v>364.82010493827175</c:v>
                </c:pt>
                <c:pt idx="862">
                  <c:v>363.82010493827175</c:v>
                </c:pt>
                <c:pt idx="863">
                  <c:v>357.82010493827175</c:v>
                </c:pt>
                <c:pt idx="864">
                  <c:v>349.82010493827175</c:v>
                </c:pt>
                <c:pt idx="865">
                  <c:v>346.82010493827175</c:v>
                </c:pt>
                <c:pt idx="866">
                  <c:v>344.82010493827175</c:v>
                </c:pt>
                <c:pt idx="867">
                  <c:v>342.82010493827175</c:v>
                </c:pt>
                <c:pt idx="868">
                  <c:v>341.32010493827175</c:v>
                </c:pt>
                <c:pt idx="869">
                  <c:v>339.82010493827175</c:v>
                </c:pt>
                <c:pt idx="870">
                  <c:v>347.32010493827175</c:v>
                </c:pt>
                <c:pt idx="871">
                  <c:v>345.32010493827175</c:v>
                </c:pt>
                <c:pt idx="872">
                  <c:v>344.32010493827175</c:v>
                </c:pt>
                <c:pt idx="873">
                  <c:v>343.32010493827175</c:v>
                </c:pt>
                <c:pt idx="874">
                  <c:v>347.82010493827175</c:v>
                </c:pt>
                <c:pt idx="875">
                  <c:v>371.82010493827175</c:v>
                </c:pt>
                <c:pt idx="876">
                  <c:v>370.82010493827175</c:v>
                </c:pt>
                <c:pt idx="877">
                  <c:v>367.82010493827175</c:v>
                </c:pt>
                <c:pt idx="878">
                  <c:v>365.82010493827175</c:v>
                </c:pt>
                <c:pt idx="879">
                  <c:v>360.82010493827175</c:v>
                </c:pt>
                <c:pt idx="880">
                  <c:v>351.82010493827175</c:v>
                </c:pt>
                <c:pt idx="881">
                  <c:v>356.82010493827175</c:v>
                </c:pt>
                <c:pt idx="882">
                  <c:v>353.82010493827175</c:v>
                </c:pt>
                <c:pt idx="883">
                  <c:v>356.32010493827175</c:v>
                </c:pt>
                <c:pt idx="884">
                  <c:v>355.32010493827175</c:v>
                </c:pt>
                <c:pt idx="885">
                  <c:v>354.32010493827175</c:v>
                </c:pt>
                <c:pt idx="886">
                  <c:v>353.32010493827175</c:v>
                </c:pt>
                <c:pt idx="887">
                  <c:v>352.32010493827175</c:v>
                </c:pt>
                <c:pt idx="888">
                  <c:v>348.32010493827175</c:v>
                </c:pt>
                <c:pt idx="889">
                  <c:v>346.32010493827175</c:v>
                </c:pt>
                <c:pt idx="890">
                  <c:v>349.02010493827174</c:v>
                </c:pt>
                <c:pt idx="891">
                  <c:v>382.62010493827177</c:v>
                </c:pt>
                <c:pt idx="892">
                  <c:v>378.62010493827177</c:v>
                </c:pt>
                <c:pt idx="893">
                  <c:v>379.86010493827177</c:v>
                </c:pt>
                <c:pt idx="894">
                  <c:v>380.86010493827177</c:v>
                </c:pt>
                <c:pt idx="895">
                  <c:v>379.86010493827177</c:v>
                </c:pt>
                <c:pt idx="896">
                  <c:v>378.86010493827177</c:v>
                </c:pt>
                <c:pt idx="897">
                  <c:v>377.86010493827177</c:v>
                </c:pt>
                <c:pt idx="898">
                  <c:v>369.86010493827177</c:v>
                </c:pt>
                <c:pt idx="899">
                  <c:v>368.36010493827177</c:v>
                </c:pt>
                <c:pt idx="900">
                  <c:v>367.86010493827177</c:v>
                </c:pt>
                <c:pt idx="901">
                  <c:v>369.86010493827177</c:v>
                </c:pt>
                <c:pt idx="902">
                  <c:v>369.61010493827177</c:v>
                </c:pt>
                <c:pt idx="903">
                  <c:v>368.61010493827177</c:v>
                </c:pt>
                <c:pt idx="904">
                  <c:v>359.61010493827177</c:v>
                </c:pt>
                <c:pt idx="905">
                  <c:v>373.11010493827177</c:v>
                </c:pt>
                <c:pt idx="906">
                  <c:v>372.11010493827177</c:v>
                </c:pt>
                <c:pt idx="907">
                  <c:v>369.11010493827177</c:v>
                </c:pt>
                <c:pt idx="908">
                  <c:v>368.61010493827177</c:v>
                </c:pt>
                <c:pt idx="909">
                  <c:v>368.11010493827177</c:v>
                </c:pt>
                <c:pt idx="910">
                  <c:v>367.61010493827177</c:v>
                </c:pt>
                <c:pt idx="911">
                  <c:v>366.61010493827177</c:v>
                </c:pt>
                <c:pt idx="912">
                  <c:v>365.61010493827177</c:v>
                </c:pt>
                <c:pt idx="913">
                  <c:v>364.61010493827177</c:v>
                </c:pt>
                <c:pt idx="914">
                  <c:v>363.61010493827177</c:v>
                </c:pt>
                <c:pt idx="915">
                  <c:v>360.61010493827177</c:v>
                </c:pt>
                <c:pt idx="916">
                  <c:v>358.61010493827177</c:v>
                </c:pt>
                <c:pt idx="917">
                  <c:v>351.61010493827177</c:v>
                </c:pt>
                <c:pt idx="918">
                  <c:v>351.11010493827177</c:v>
                </c:pt>
                <c:pt idx="919">
                  <c:v>354.11010493827177</c:v>
                </c:pt>
                <c:pt idx="920">
                  <c:v>352.11010493827177</c:v>
                </c:pt>
                <c:pt idx="921">
                  <c:v>351.11010493827177</c:v>
                </c:pt>
                <c:pt idx="922">
                  <c:v>348.11010493827177</c:v>
                </c:pt>
                <c:pt idx="923">
                  <c:v>345.11010493827177</c:v>
                </c:pt>
                <c:pt idx="924">
                  <c:v>342.11010493827177</c:v>
                </c:pt>
                <c:pt idx="925">
                  <c:v>338.11010493827177</c:v>
                </c:pt>
                <c:pt idx="926">
                  <c:v>355.11010493827177</c:v>
                </c:pt>
                <c:pt idx="927">
                  <c:v>354.11010493827177</c:v>
                </c:pt>
                <c:pt idx="928">
                  <c:v>353.11010493827177</c:v>
                </c:pt>
                <c:pt idx="929">
                  <c:v>352.11010493827177</c:v>
                </c:pt>
                <c:pt idx="930">
                  <c:v>362.61010493827177</c:v>
                </c:pt>
                <c:pt idx="931">
                  <c:v>374.31010493827176</c:v>
                </c:pt>
                <c:pt idx="932">
                  <c:v>375.26010493827175</c:v>
                </c:pt>
                <c:pt idx="933">
                  <c:v>368.26010493827175</c:v>
                </c:pt>
                <c:pt idx="934">
                  <c:v>366.76010493827175</c:v>
                </c:pt>
                <c:pt idx="935">
                  <c:v>378.76010493827175</c:v>
                </c:pt>
                <c:pt idx="936">
                  <c:v>377.76010493827175</c:v>
                </c:pt>
                <c:pt idx="937">
                  <c:v>376.76010493827175</c:v>
                </c:pt>
                <c:pt idx="938">
                  <c:v>387.96010493827174</c:v>
                </c:pt>
                <c:pt idx="939">
                  <c:v>398.11010493827172</c:v>
                </c:pt>
                <c:pt idx="940">
                  <c:v>395.61010493827172</c:v>
                </c:pt>
                <c:pt idx="941">
                  <c:v>389.61010493827172</c:v>
                </c:pt>
                <c:pt idx="942">
                  <c:v>383.61010493827172</c:v>
                </c:pt>
                <c:pt idx="943">
                  <c:v>397.36010493827172</c:v>
                </c:pt>
                <c:pt idx="944">
                  <c:v>407.36010493827172</c:v>
                </c:pt>
                <c:pt idx="945">
                  <c:v>407.2601049382717</c:v>
                </c:pt>
                <c:pt idx="946">
                  <c:v>404.7601049382717</c:v>
                </c:pt>
                <c:pt idx="947">
                  <c:v>405.7601049382717</c:v>
                </c:pt>
                <c:pt idx="948">
                  <c:v>416.56010493827171</c:v>
                </c:pt>
                <c:pt idx="949">
                  <c:v>415.06010493827171</c:v>
                </c:pt>
                <c:pt idx="950">
                  <c:v>413.06010493827171</c:v>
                </c:pt>
                <c:pt idx="951">
                  <c:v>428.18510493827171</c:v>
                </c:pt>
                <c:pt idx="952">
                  <c:v>426.68510493827171</c:v>
                </c:pt>
                <c:pt idx="953">
                  <c:v>417.68510493827171</c:v>
                </c:pt>
                <c:pt idx="954">
                  <c:v>415.18510493827171</c:v>
                </c:pt>
                <c:pt idx="955">
                  <c:v>420.68510493827171</c:v>
                </c:pt>
                <c:pt idx="956">
                  <c:v>417.18510493827171</c:v>
                </c:pt>
                <c:pt idx="957">
                  <c:v>415.68510493827171</c:v>
                </c:pt>
                <c:pt idx="958">
                  <c:v>415.18510493827171</c:v>
                </c:pt>
                <c:pt idx="959">
                  <c:v>413.18510493827171</c:v>
                </c:pt>
                <c:pt idx="960">
                  <c:v>411.18510493827171</c:v>
                </c:pt>
                <c:pt idx="961">
                  <c:v>414.08510493827168</c:v>
                </c:pt>
                <c:pt idx="962">
                  <c:v>412.08510493827168</c:v>
                </c:pt>
                <c:pt idx="963">
                  <c:v>410.08510493827168</c:v>
                </c:pt>
                <c:pt idx="964">
                  <c:v>408.58510493827168</c:v>
                </c:pt>
                <c:pt idx="965">
                  <c:v>408.33510493827168</c:v>
                </c:pt>
                <c:pt idx="966">
                  <c:v>407.33510493827168</c:v>
                </c:pt>
                <c:pt idx="967">
                  <c:v>405.33510493827168</c:v>
                </c:pt>
                <c:pt idx="968">
                  <c:v>404.33510493827168</c:v>
                </c:pt>
                <c:pt idx="969">
                  <c:v>405.68510493827171</c:v>
                </c:pt>
                <c:pt idx="970">
                  <c:v>392.68510493827171</c:v>
                </c:pt>
                <c:pt idx="971">
                  <c:v>389.68510493827171</c:v>
                </c:pt>
                <c:pt idx="972">
                  <c:v>388.18510493827171</c:v>
                </c:pt>
                <c:pt idx="973">
                  <c:v>418.08510493827168</c:v>
                </c:pt>
                <c:pt idx="974">
                  <c:v>430.8851049382717</c:v>
                </c:pt>
                <c:pt idx="975">
                  <c:v>430.3851049382717</c:v>
                </c:pt>
                <c:pt idx="976">
                  <c:v>429.3851049382717</c:v>
                </c:pt>
                <c:pt idx="977">
                  <c:v>428.3851049382717</c:v>
                </c:pt>
                <c:pt idx="978">
                  <c:v>427.3851049382717</c:v>
                </c:pt>
                <c:pt idx="979">
                  <c:v>426.6351049382717</c:v>
                </c:pt>
                <c:pt idx="980">
                  <c:v>425.8851049382717</c:v>
                </c:pt>
                <c:pt idx="981">
                  <c:v>418.8851049382717</c:v>
                </c:pt>
                <c:pt idx="982">
                  <c:v>418.7601049382717</c:v>
                </c:pt>
                <c:pt idx="983">
                  <c:v>419.6351049382717</c:v>
                </c:pt>
                <c:pt idx="984">
                  <c:v>414.6351049382717</c:v>
                </c:pt>
                <c:pt idx="985">
                  <c:v>411.6351049382717</c:v>
                </c:pt>
                <c:pt idx="986">
                  <c:v>405.6351049382717</c:v>
                </c:pt>
                <c:pt idx="987">
                  <c:v>415.6351049382717</c:v>
                </c:pt>
                <c:pt idx="988">
                  <c:v>417.83510493827168</c:v>
                </c:pt>
                <c:pt idx="989">
                  <c:v>416.33510493827168</c:v>
                </c:pt>
                <c:pt idx="990">
                  <c:v>414.33510493827168</c:v>
                </c:pt>
                <c:pt idx="991">
                  <c:v>416.53510493827167</c:v>
                </c:pt>
                <c:pt idx="992">
                  <c:v>409.53510493827167</c:v>
                </c:pt>
                <c:pt idx="993">
                  <c:v>408.53510493827167</c:v>
                </c:pt>
                <c:pt idx="994">
                  <c:v>408.28510493827167</c:v>
                </c:pt>
                <c:pt idx="995">
                  <c:v>408.03510493827167</c:v>
                </c:pt>
                <c:pt idx="996">
                  <c:v>407.53510493827167</c:v>
                </c:pt>
                <c:pt idx="997">
                  <c:v>404.53510493827167</c:v>
                </c:pt>
                <c:pt idx="998">
                  <c:v>404.28510493827167</c:v>
                </c:pt>
                <c:pt idx="999">
                  <c:v>390.28510493827167</c:v>
                </c:pt>
                <c:pt idx="1000">
                  <c:v>383.28510493827167</c:v>
                </c:pt>
                <c:pt idx="1001">
                  <c:v>422.28510493827167</c:v>
                </c:pt>
                <c:pt idx="1002">
                  <c:v>421.28510493827167</c:v>
                </c:pt>
                <c:pt idx="1003">
                  <c:v>421.03510493827167</c:v>
                </c:pt>
                <c:pt idx="1004">
                  <c:v>420.03510493827167</c:v>
                </c:pt>
                <c:pt idx="1005">
                  <c:v>428.53510493827167</c:v>
                </c:pt>
                <c:pt idx="1006">
                  <c:v>434.53510493827167</c:v>
                </c:pt>
                <c:pt idx="1007">
                  <c:v>433.53510493827167</c:v>
                </c:pt>
                <c:pt idx="1008">
                  <c:v>433.03510493827167</c:v>
                </c:pt>
                <c:pt idx="1009">
                  <c:v>453.43510493827165</c:v>
                </c:pt>
                <c:pt idx="1010">
                  <c:v>450.43510493827165</c:v>
                </c:pt>
                <c:pt idx="1011">
                  <c:v>447.43510493827165</c:v>
                </c:pt>
                <c:pt idx="1012">
                  <c:v>445.43510493827165</c:v>
                </c:pt>
                <c:pt idx="1013">
                  <c:v>443.93510493827165</c:v>
                </c:pt>
                <c:pt idx="1014">
                  <c:v>443.43510493827165</c:v>
                </c:pt>
                <c:pt idx="1015">
                  <c:v>435.43510493827165</c:v>
                </c:pt>
                <c:pt idx="1016">
                  <c:v>423.43510493827165</c:v>
                </c:pt>
                <c:pt idx="1017">
                  <c:v>424.43510493827165</c:v>
                </c:pt>
                <c:pt idx="1018">
                  <c:v>427.03510493827167</c:v>
                </c:pt>
                <c:pt idx="1019">
                  <c:v>426.53510493827167</c:v>
                </c:pt>
                <c:pt idx="1020">
                  <c:v>430.28510493827167</c:v>
                </c:pt>
                <c:pt idx="1021">
                  <c:v>430.03510493827167</c:v>
                </c:pt>
                <c:pt idx="1022">
                  <c:v>420.03510493827167</c:v>
                </c:pt>
                <c:pt idx="1023">
                  <c:v>443.23510493827166</c:v>
                </c:pt>
                <c:pt idx="1024">
                  <c:v>441.23510493827166</c:v>
                </c:pt>
                <c:pt idx="1025">
                  <c:v>440.73510493827166</c:v>
                </c:pt>
                <c:pt idx="1026">
                  <c:v>439.73510493827166</c:v>
                </c:pt>
                <c:pt idx="1027">
                  <c:v>443.93510493827165</c:v>
                </c:pt>
                <c:pt idx="1028">
                  <c:v>443.43510493827165</c:v>
                </c:pt>
                <c:pt idx="1029">
                  <c:v>433.43510493827165</c:v>
                </c:pt>
                <c:pt idx="1030">
                  <c:v>429.43510493827165</c:v>
                </c:pt>
                <c:pt idx="1031">
                  <c:v>428.43510493827165</c:v>
                </c:pt>
                <c:pt idx="1032">
                  <c:v>427.43510493827165</c:v>
                </c:pt>
                <c:pt idx="1033">
                  <c:v>427.18510493827165</c:v>
                </c:pt>
                <c:pt idx="1034">
                  <c:v>424.68510493827165</c:v>
                </c:pt>
                <c:pt idx="1035">
                  <c:v>423.68510493827165</c:v>
                </c:pt>
                <c:pt idx="1036">
                  <c:v>434.48510493827166</c:v>
                </c:pt>
                <c:pt idx="1037">
                  <c:v>437.98510493827166</c:v>
                </c:pt>
                <c:pt idx="1038">
                  <c:v>437.48510493827166</c:v>
                </c:pt>
                <c:pt idx="1039">
                  <c:v>436.98510493827166</c:v>
                </c:pt>
                <c:pt idx="1040">
                  <c:v>428.98510493827166</c:v>
                </c:pt>
                <c:pt idx="1041">
                  <c:v>420.98510493827166</c:v>
                </c:pt>
                <c:pt idx="1042">
                  <c:v>467.88510493827164</c:v>
                </c:pt>
                <c:pt idx="1043">
                  <c:v>482.88510493827164</c:v>
                </c:pt>
                <c:pt idx="1044">
                  <c:v>479.88510493827164</c:v>
                </c:pt>
                <c:pt idx="1045">
                  <c:v>476.38510493827164</c:v>
                </c:pt>
                <c:pt idx="1046">
                  <c:v>474.38510493827164</c:v>
                </c:pt>
                <c:pt idx="1047">
                  <c:v>469.38510493827164</c:v>
                </c:pt>
                <c:pt idx="1048">
                  <c:v>471.38510493827164</c:v>
                </c:pt>
                <c:pt idx="1049">
                  <c:v>470.38510493827164</c:v>
                </c:pt>
                <c:pt idx="1050">
                  <c:v>483.88510493827164</c:v>
                </c:pt>
                <c:pt idx="1051">
                  <c:v>497.88510493827164</c:v>
                </c:pt>
                <c:pt idx="1052">
                  <c:v>496.88510493827164</c:v>
                </c:pt>
                <c:pt idx="1053">
                  <c:v>486.88510493827164</c:v>
                </c:pt>
                <c:pt idx="1054">
                  <c:v>481.88510493827164</c:v>
                </c:pt>
                <c:pt idx="1055">
                  <c:v>481.38510493827164</c:v>
                </c:pt>
                <c:pt idx="1056">
                  <c:v>498.18510493827165</c:v>
                </c:pt>
                <c:pt idx="1057">
                  <c:v>515.18510493827171</c:v>
                </c:pt>
                <c:pt idx="1058">
                  <c:v>505.18510493827171</c:v>
                </c:pt>
                <c:pt idx="1059">
                  <c:v>504.18510493827171</c:v>
                </c:pt>
                <c:pt idx="1060">
                  <c:v>500.18510493827171</c:v>
                </c:pt>
                <c:pt idx="1061">
                  <c:v>500.23510493827172</c:v>
                </c:pt>
                <c:pt idx="1062">
                  <c:v>499.73510493827172</c:v>
                </c:pt>
                <c:pt idx="1063">
                  <c:v>498.98510493827172</c:v>
                </c:pt>
                <c:pt idx="1064">
                  <c:v>496.98510493827172</c:v>
                </c:pt>
                <c:pt idx="1065">
                  <c:v>496.73510493827172</c:v>
                </c:pt>
                <c:pt idx="1066">
                  <c:v>517.53510493827173</c:v>
                </c:pt>
                <c:pt idx="1067">
                  <c:v>516.53510493827173</c:v>
                </c:pt>
                <c:pt idx="1068">
                  <c:v>513.53510493827173</c:v>
                </c:pt>
                <c:pt idx="1069">
                  <c:v>510.53510493827173</c:v>
                </c:pt>
                <c:pt idx="1070">
                  <c:v>512.53510493827173</c:v>
                </c:pt>
                <c:pt idx="1071">
                  <c:v>511.03510493827173</c:v>
                </c:pt>
                <c:pt idx="1072">
                  <c:v>515.43510493827171</c:v>
                </c:pt>
                <c:pt idx="1073">
                  <c:v>502.43510493827171</c:v>
                </c:pt>
                <c:pt idx="1074">
                  <c:v>501.93510493827171</c:v>
                </c:pt>
                <c:pt idx="1075">
                  <c:v>501.43510493827171</c:v>
                </c:pt>
                <c:pt idx="1076">
                  <c:v>501.18510493827171</c:v>
                </c:pt>
                <c:pt idx="1077">
                  <c:v>505.58510493827168</c:v>
                </c:pt>
                <c:pt idx="1078">
                  <c:v>505.78510493827167</c:v>
                </c:pt>
                <c:pt idx="1079">
                  <c:v>505.53510493827167</c:v>
                </c:pt>
                <c:pt idx="1080">
                  <c:v>504.53510493827167</c:v>
                </c:pt>
                <c:pt idx="1081">
                  <c:v>501.53510493827167</c:v>
                </c:pt>
                <c:pt idx="1082">
                  <c:v>500.53510493827167</c:v>
                </c:pt>
                <c:pt idx="1083">
                  <c:v>499.53510493827167</c:v>
                </c:pt>
                <c:pt idx="1084">
                  <c:v>498.03510493827167</c:v>
                </c:pt>
                <c:pt idx="1085">
                  <c:v>507.03510493827167</c:v>
                </c:pt>
                <c:pt idx="1086">
                  <c:v>505.03510493827167</c:v>
                </c:pt>
                <c:pt idx="1087">
                  <c:v>504.03510493827167</c:v>
                </c:pt>
                <c:pt idx="1088">
                  <c:v>496.03510493827167</c:v>
                </c:pt>
                <c:pt idx="1089">
                  <c:v>495.03510493827167</c:v>
                </c:pt>
                <c:pt idx="1090">
                  <c:v>517.03510493827162</c:v>
                </c:pt>
                <c:pt idx="1091">
                  <c:v>516.53510493827162</c:v>
                </c:pt>
                <c:pt idx="1092">
                  <c:v>514.53510493827162</c:v>
                </c:pt>
                <c:pt idx="1093">
                  <c:v>512.03510493827162</c:v>
                </c:pt>
                <c:pt idx="1094">
                  <c:v>511.03510493827162</c:v>
                </c:pt>
                <c:pt idx="1095">
                  <c:v>510.53510493827162</c:v>
                </c:pt>
                <c:pt idx="1096">
                  <c:v>507.53510493827162</c:v>
                </c:pt>
                <c:pt idx="1097">
                  <c:v>505.53510493827162</c:v>
                </c:pt>
                <c:pt idx="1098">
                  <c:v>497.53510493827162</c:v>
                </c:pt>
                <c:pt idx="1099">
                  <c:v>495.53510493827162</c:v>
                </c:pt>
                <c:pt idx="1100">
                  <c:v>495.03510493827162</c:v>
                </c:pt>
                <c:pt idx="1101">
                  <c:v>494.03510493827162</c:v>
                </c:pt>
                <c:pt idx="1102">
                  <c:v>493.03510493827162</c:v>
                </c:pt>
                <c:pt idx="1103">
                  <c:v>491.03510493827162</c:v>
                </c:pt>
                <c:pt idx="1104">
                  <c:v>490.03510493827162</c:v>
                </c:pt>
                <c:pt idx="1105">
                  <c:v>486.03510493827162</c:v>
                </c:pt>
                <c:pt idx="1106">
                  <c:v>484.03510493827162</c:v>
                </c:pt>
                <c:pt idx="1107">
                  <c:v>483.03510493827162</c:v>
                </c:pt>
                <c:pt idx="1108">
                  <c:v>481.03510493827162</c:v>
                </c:pt>
                <c:pt idx="1109">
                  <c:v>480.53510493827162</c:v>
                </c:pt>
                <c:pt idx="1110">
                  <c:v>480.03510493827162</c:v>
                </c:pt>
                <c:pt idx="1111">
                  <c:v>479.78510493827162</c:v>
                </c:pt>
                <c:pt idx="1112">
                  <c:v>479.53510493827162</c:v>
                </c:pt>
                <c:pt idx="1113">
                  <c:v>479.28510493827162</c:v>
                </c:pt>
                <c:pt idx="1114">
                  <c:v>479.03510493827162</c:v>
                </c:pt>
                <c:pt idx="1115">
                  <c:v>478.53510493827162</c:v>
                </c:pt>
                <c:pt idx="1116">
                  <c:v>476.53510493827162</c:v>
                </c:pt>
                <c:pt idx="1117">
                  <c:v>496.53510493827162</c:v>
                </c:pt>
                <c:pt idx="1118">
                  <c:v>493.53510493827162</c:v>
                </c:pt>
                <c:pt idx="1119">
                  <c:v>492.03510493827162</c:v>
                </c:pt>
                <c:pt idx="1120">
                  <c:v>491.78510493827162</c:v>
                </c:pt>
                <c:pt idx="1121">
                  <c:v>491.53510493827162</c:v>
                </c:pt>
                <c:pt idx="1122">
                  <c:v>490.03510493827162</c:v>
                </c:pt>
                <c:pt idx="1123">
                  <c:v>489.03510493827162</c:v>
                </c:pt>
                <c:pt idx="1124">
                  <c:v>488.03510493827162</c:v>
                </c:pt>
                <c:pt idx="1125">
                  <c:v>492.53510493827162</c:v>
                </c:pt>
                <c:pt idx="1126">
                  <c:v>492.28510493827162</c:v>
                </c:pt>
                <c:pt idx="1127">
                  <c:v>489.28510493827162</c:v>
                </c:pt>
                <c:pt idx="1128">
                  <c:v>484.28510493827162</c:v>
                </c:pt>
                <c:pt idx="1129">
                  <c:v>483.78510493827162</c:v>
                </c:pt>
                <c:pt idx="1130">
                  <c:v>483.28510493827162</c:v>
                </c:pt>
                <c:pt idx="1131">
                  <c:v>482.28510493827162</c:v>
                </c:pt>
                <c:pt idx="1132">
                  <c:v>484.28510493827162</c:v>
                </c:pt>
                <c:pt idx="1133">
                  <c:v>478.28510493827162</c:v>
                </c:pt>
                <c:pt idx="1134">
                  <c:v>477.28510493827162</c:v>
                </c:pt>
                <c:pt idx="1135">
                  <c:v>474.78510493827162</c:v>
                </c:pt>
                <c:pt idx="1136">
                  <c:v>473.28510493827162</c:v>
                </c:pt>
                <c:pt idx="1137">
                  <c:v>472.78510493827162</c:v>
                </c:pt>
                <c:pt idx="1138">
                  <c:v>471.28510493827162</c:v>
                </c:pt>
                <c:pt idx="1139">
                  <c:v>470.78510493827162</c:v>
                </c:pt>
                <c:pt idx="1140">
                  <c:v>467.78510493827162</c:v>
                </c:pt>
                <c:pt idx="1141">
                  <c:v>470.78510493827162</c:v>
                </c:pt>
                <c:pt idx="1142">
                  <c:v>469.78510493827162</c:v>
                </c:pt>
                <c:pt idx="1143">
                  <c:v>467.78510493827162</c:v>
                </c:pt>
                <c:pt idx="1144">
                  <c:v>455.78510493827162</c:v>
                </c:pt>
                <c:pt idx="1145">
                  <c:v>443.78510493827162</c:v>
                </c:pt>
                <c:pt idx="1146">
                  <c:v>493.18510493827159</c:v>
                </c:pt>
                <c:pt idx="1147">
                  <c:v>491.68510493827159</c:v>
                </c:pt>
                <c:pt idx="1148">
                  <c:v>490.18510493827159</c:v>
                </c:pt>
                <c:pt idx="1149">
                  <c:v>487.68510493827159</c:v>
                </c:pt>
                <c:pt idx="1150">
                  <c:v>484.68510493827159</c:v>
                </c:pt>
                <c:pt idx="1151">
                  <c:v>483.68510493827159</c:v>
                </c:pt>
                <c:pt idx="1152">
                  <c:v>485.78510493827162</c:v>
                </c:pt>
                <c:pt idx="1153">
                  <c:v>484.28510493827162</c:v>
                </c:pt>
                <c:pt idx="1154">
                  <c:v>484.03510493827162</c:v>
                </c:pt>
                <c:pt idx="1155">
                  <c:v>483.78510493827162</c:v>
                </c:pt>
                <c:pt idx="1156">
                  <c:v>492.03510493827162</c:v>
                </c:pt>
                <c:pt idx="1157">
                  <c:v>491.78510493827162</c:v>
                </c:pt>
                <c:pt idx="1158">
                  <c:v>489.78510493827162</c:v>
                </c:pt>
                <c:pt idx="1159">
                  <c:v>489.28510493827162</c:v>
                </c:pt>
                <c:pt idx="1160">
                  <c:v>489.03510493827162</c:v>
                </c:pt>
                <c:pt idx="1161">
                  <c:v>488.78510493827162</c:v>
                </c:pt>
                <c:pt idx="1162">
                  <c:v>474.78510493827162</c:v>
                </c:pt>
                <c:pt idx="1163">
                  <c:v>471.78510493827162</c:v>
                </c:pt>
                <c:pt idx="1164">
                  <c:v>464.28510493827162</c:v>
                </c:pt>
                <c:pt idx="1165">
                  <c:v>494.28510493827162</c:v>
                </c:pt>
                <c:pt idx="1166">
                  <c:v>487.28510493827162</c:v>
                </c:pt>
                <c:pt idx="1167">
                  <c:v>479.28510493827162</c:v>
                </c:pt>
                <c:pt idx="1168">
                  <c:v>480.18510493827159</c:v>
                </c:pt>
                <c:pt idx="1169">
                  <c:v>472.18510493827159</c:v>
                </c:pt>
                <c:pt idx="1170">
                  <c:v>471.68510493827159</c:v>
                </c:pt>
                <c:pt idx="1171">
                  <c:v>472.81010493827159</c:v>
                </c:pt>
                <c:pt idx="1172">
                  <c:v>472.06010493827159</c:v>
                </c:pt>
                <c:pt idx="1173">
                  <c:v>471.06010493827159</c:v>
                </c:pt>
                <c:pt idx="1174">
                  <c:v>470.06010493827159</c:v>
                </c:pt>
                <c:pt idx="1175">
                  <c:v>492.06010493827159</c:v>
                </c:pt>
                <c:pt idx="1176">
                  <c:v>482.06010493827159</c:v>
                </c:pt>
                <c:pt idx="1177">
                  <c:v>481.56010493827159</c:v>
                </c:pt>
                <c:pt idx="1178">
                  <c:v>479.56010493827159</c:v>
                </c:pt>
                <c:pt idx="1179">
                  <c:v>481.16010493827162</c:v>
                </c:pt>
                <c:pt idx="1180">
                  <c:v>490.16010493827162</c:v>
                </c:pt>
                <c:pt idx="1181">
                  <c:v>488.16010493827162</c:v>
                </c:pt>
                <c:pt idx="1182">
                  <c:v>474.16010493827162</c:v>
                </c:pt>
                <c:pt idx="1183">
                  <c:v>471.16010493827162</c:v>
                </c:pt>
                <c:pt idx="1184">
                  <c:v>469.16010493827162</c:v>
                </c:pt>
                <c:pt idx="1185">
                  <c:v>468.66010493827162</c:v>
                </c:pt>
                <c:pt idx="1186">
                  <c:v>463.66010493827162</c:v>
                </c:pt>
                <c:pt idx="1187">
                  <c:v>460.66010493827162</c:v>
                </c:pt>
                <c:pt idx="1188">
                  <c:v>440.66010493827162</c:v>
                </c:pt>
                <c:pt idx="1189">
                  <c:v>436.66010493827162</c:v>
                </c:pt>
                <c:pt idx="1190">
                  <c:v>429.66010493827162</c:v>
                </c:pt>
                <c:pt idx="1191">
                  <c:v>424.66010493827162</c:v>
                </c:pt>
                <c:pt idx="1192">
                  <c:v>424.16010493827162</c:v>
                </c:pt>
                <c:pt idx="1193">
                  <c:v>432.56010493827159</c:v>
                </c:pt>
                <c:pt idx="1194">
                  <c:v>431.56010493827159</c:v>
                </c:pt>
                <c:pt idx="1195">
                  <c:v>430.56010493827159</c:v>
                </c:pt>
                <c:pt idx="1196">
                  <c:v>429.06010493827159</c:v>
                </c:pt>
                <c:pt idx="1197">
                  <c:v>428.06010493827159</c:v>
                </c:pt>
                <c:pt idx="1198">
                  <c:v>427.06010493827159</c:v>
                </c:pt>
                <c:pt idx="1199">
                  <c:v>426.06010493827159</c:v>
                </c:pt>
                <c:pt idx="1200">
                  <c:v>421.06010493827159</c:v>
                </c:pt>
                <c:pt idx="1201">
                  <c:v>411.06010493827159</c:v>
                </c:pt>
                <c:pt idx="1202">
                  <c:v>409.06010493827159</c:v>
                </c:pt>
                <c:pt idx="1203">
                  <c:v>407.06010493827159</c:v>
                </c:pt>
                <c:pt idx="1204">
                  <c:v>406.06010493827159</c:v>
                </c:pt>
                <c:pt idx="1205">
                  <c:v>402.06010493827159</c:v>
                </c:pt>
                <c:pt idx="1206">
                  <c:v>409.06010493827159</c:v>
                </c:pt>
                <c:pt idx="1207">
                  <c:v>453.06010493827159</c:v>
                </c:pt>
                <c:pt idx="1208">
                  <c:v>452.06010493827159</c:v>
                </c:pt>
                <c:pt idx="1209">
                  <c:v>451.31010493827159</c:v>
                </c:pt>
                <c:pt idx="1210">
                  <c:v>450.81010493827159</c:v>
                </c:pt>
                <c:pt idx="1211">
                  <c:v>450.31010493827159</c:v>
                </c:pt>
                <c:pt idx="1212">
                  <c:v>450.06010493827159</c:v>
                </c:pt>
                <c:pt idx="1213">
                  <c:v>449.31010493827159</c:v>
                </c:pt>
                <c:pt idx="1214">
                  <c:v>444.31010493827159</c:v>
                </c:pt>
                <c:pt idx="1215">
                  <c:v>469.81010493827159</c:v>
                </c:pt>
                <c:pt idx="1216">
                  <c:v>464.81010493827159</c:v>
                </c:pt>
                <c:pt idx="1217">
                  <c:v>459.81010493827159</c:v>
                </c:pt>
                <c:pt idx="1218">
                  <c:v>456.81010493827159</c:v>
                </c:pt>
                <c:pt idx="1219">
                  <c:v>453.81010493827159</c:v>
                </c:pt>
                <c:pt idx="1220">
                  <c:v>453.56010493827159</c:v>
                </c:pt>
                <c:pt idx="1221">
                  <c:v>453.31010493827159</c:v>
                </c:pt>
                <c:pt idx="1222">
                  <c:v>452.31010493827159</c:v>
                </c:pt>
                <c:pt idx="1223">
                  <c:v>470.31010493827159</c:v>
                </c:pt>
                <c:pt idx="1224">
                  <c:v>467.31010493827159</c:v>
                </c:pt>
                <c:pt idx="1225">
                  <c:v>471.21010493827157</c:v>
                </c:pt>
                <c:pt idx="1226">
                  <c:v>468.21010493827157</c:v>
                </c:pt>
                <c:pt idx="1227">
                  <c:v>466.71010493827157</c:v>
                </c:pt>
                <c:pt idx="1228">
                  <c:v>473.31010493827159</c:v>
                </c:pt>
                <c:pt idx="1229">
                  <c:v>467.31010493827159</c:v>
                </c:pt>
                <c:pt idx="1230">
                  <c:v>470.91010493827162</c:v>
                </c:pt>
                <c:pt idx="1231">
                  <c:v>472.71010493827163</c:v>
                </c:pt>
                <c:pt idx="1232">
                  <c:v>471.71010493827163</c:v>
                </c:pt>
                <c:pt idx="1233">
                  <c:v>470.71010493827163</c:v>
                </c:pt>
                <c:pt idx="1234">
                  <c:v>469.71010493827163</c:v>
                </c:pt>
                <c:pt idx="1235">
                  <c:v>457.71010493827163</c:v>
                </c:pt>
                <c:pt idx="1236">
                  <c:v>456.96010493827163</c:v>
                </c:pt>
                <c:pt idx="1237">
                  <c:v>456.21010493827163</c:v>
                </c:pt>
                <c:pt idx="1238">
                  <c:v>455.46010493827163</c:v>
                </c:pt>
                <c:pt idx="1239">
                  <c:v>454.71010493827163</c:v>
                </c:pt>
                <c:pt idx="1240">
                  <c:v>453.71010493827163</c:v>
                </c:pt>
                <c:pt idx="1241">
                  <c:v>453.46010493827163</c:v>
                </c:pt>
                <c:pt idx="1242">
                  <c:v>453.21010493827163</c:v>
                </c:pt>
                <c:pt idx="1243">
                  <c:v>452.71010493827163</c:v>
                </c:pt>
                <c:pt idx="1244">
                  <c:v>446.71010493827163</c:v>
                </c:pt>
                <c:pt idx="1245">
                  <c:v>446.46010493827163</c:v>
                </c:pt>
                <c:pt idx="1246">
                  <c:v>437.46010493827163</c:v>
                </c:pt>
                <c:pt idx="1247">
                  <c:v>429.46010493827163</c:v>
                </c:pt>
                <c:pt idx="1248">
                  <c:v>429.21010493827163</c:v>
                </c:pt>
                <c:pt idx="1249">
                  <c:v>428.21010493827163</c:v>
                </c:pt>
                <c:pt idx="1250">
                  <c:v>424.21010493827163</c:v>
                </c:pt>
                <c:pt idx="1251">
                  <c:v>421.21010493827163</c:v>
                </c:pt>
                <c:pt idx="1252">
                  <c:v>433.21010493827163</c:v>
                </c:pt>
                <c:pt idx="1253">
                  <c:v>477.21010493827163</c:v>
                </c:pt>
                <c:pt idx="1254">
                  <c:v>476.46010493827163</c:v>
                </c:pt>
                <c:pt idx="1255">
                  <c:v>473.46010493827163</c:v>
                </c:pt>
                <c:pt idx="1256">
                  <c:v>473.21010493827163</c:v>
                </c:pt>
                <c:pt idx="1257">
                  <c:v>472.96010493827163</c:v>
                </c:pt>
                <c:pt idx="1258">
                  <c:v>475.3601049382716</c:v>
                </c:pt>
                <c:pt idx="1259">
                  <c:v>474.8601049382716</c:v>
                </c:pt>
                <c:pt idx="1260">
                  <c:v>470.8601049382716</c:v>
                </c:pt>
                <c:pt idx="1261">
                  <c:v>463.8601049382716</c:v>
                </c:pt>
                <c:pt idx="1262">
                  <c:v>460.3601049382716</c:v>
                </c:pt>
                <c:pt idx="1263">
                  <c:v>459.6101049382716</c:v>
                </c:pt>
                <c:pt idx="1264">
                  <c:v>454.6101049382716</c:v>
                </c:pt>
                <c:pt idx="1265">
                  <c:v>453.6101049382716</c:v>
                </c:pt>
                <c:pt idx="1266">
                  <c:v>453.1101049382716</c:v>
                </c:pt>
                <c:pt idx="1267">
                  <c:v>452.6101049382716</c:v>
                </c:pt>
                <c:pt idx="1268">
                  <c:v>445.6101049382716</c:v>
                </c:pt>
                <c:pt idx="1269">
                  <c:v>443.6101049382716</c:v>
                </c:pt>
                <c:pt idx="1270">
                  <c:v>442.6101049382716</c:v>
                </c:pt>
                <c:pt idx="1271">
                  <c:v>442.1101049382716</c:v>
                </c:pt>
                <c:pt idx="1272">
                  <c:v>441.6101049382716</c:v>
                </c:pt>
                <c:pt idx="1273">
                  <c:v>441.3601049382716</c:v>
                </c:pt>
                <c:pt idx="1274">
                  <c:v>452.3601049382716</c:v>
                </c:pt>
                <c:pt idx="1275">
                  <c:v>451.8601049382716</c:v>
                </c:pt>
                <c:pt idx="1276">
                  <c:v>450.3601049382716</c:v>
                </c:pt>
                <c:pt idx="1277">
                  <c:v>445.3601049382716</c:v>
                </c:pt>
                <c:pt idx="1278">
                  <c:v>440.3601049382716</c:v>
                </c:pt>
                <c:pt idx="1279">
                  <c:v>447.8601049382716</c:v>
                </c:pt>
                <c:pt idx="1280">
                  <c:v>443.8601049382716</c:v>
                </c:pt>
                <c:pt idx="1281">
                  <c:v>443.3601049382716</c:v>
                </c:pt>
                <c:pt idx="1282">
                  <c:v>440.3601049382716</c:v>
                </c:pt>
                <c:pt idx="1283">
                  <c:v>438.3601049382716</c:v>
                </c:pt>
                <c:pt idx="1284">
                  <c:v>457.8601049382716</c:v>
                </c:pt>
                <c:pt idx="1285">
                  <c:v>457.6101049382716</c:v>
                </c:pt>
                <c:pt idx="1286">
                  <c:v>450.6101049382716</c:v>
                </c:pt>
                <c:pt idx="1287">
                  <c:v>441.6101049382716</c:v>
                </c:pt>
                <c:pt idx="1288">
                  <c:v>436.6101049382716</c:v>
                </c:pt>
                <c:pt idx="1289">
                  <c:v>436.3601049382716</c:v>
                </c:pt>
                <c:pt idx="1290">
                  <c:v>433.3601049382716</c:v>
                </c:pt>
                <c:pt idx="1291">
                  <c:v>432.3601049382716</c:v>
                </c:pt>
                <c:pt idx="1292">
                  <c:v>432.1101049382716</c:v>
                </c:pt>
                <c:pt idx="1293">
                  <c:v>440.6101049382716</c:v>
                </c:pt>
                <c:pt idx="1294">
                  <c:v>439.6101049382716</c:v>
                </c:pt>
                <c:pt idx="1295">
                  <c:v>439.1101049382716</c:v>
                </c:pt>
                <c:pt idx="1296">
                  <c:v>431.1101049382716</c:v>
                </c:pt>
                <c:pt idx="1297">
                  <c:v>430.6101049382716</c:v>
                </c:pt>
                <c:pt idx="1298">
                  <c:v>427.6101049382716</c:v>
                </c:pt>
                <c:pt idx="1299">
                  <c:v>426.8601049382716</c:v>
                </c:pt>
                <c:pt idx="1300">
                  <c:v>423.8601049382716</c:v>
                </c:pt>
                <c:pt idx="1301">
                  <c:v>419.8601049382716</c:v>
                </c:pt>
                <c:pt idx="1302">
                  <c:v>416.8601049382716</c:v>
                </c:pt>
                <c:pt idx="1303">
                  <c:v>422.06010493827159</c:v>
                </c:pt>
                <c:pt idx="1304">
                  <c:v>428.3601049382716</c:v>
                </c:pt>
                <c:pt idx="1305">
                  <c:v>426.3601049382716</c:v>
                </c:pt>
                <c:pt idx="1306">
                  <c:v>420.3601049382716</c:v>
                </c:pt>
                <c:pt idx="1307">
                  <c:v>420.1101049382716</c:v>
                </c:pt>
                <c:pt idx="1308">
                  <c:v>425.1101049382716</c:v>
                </c:pt>
                <c:pt idx="1309">
                  <c:v>424.8601049382716</c:v>
                </c:pt>
                <c:pt idx="1310">
                  <c:v>424.6101049382716</c:v>
                </c:pt>
                <c:pt idx="1311">
                  <c:v>424.3601049382716</c:v>
                </c:pt>
                <c:pt idx="1312">
                  <c:v>421.3601049382716</c:v>
                </c:pt>
                <c:pt idx="1313">
                  <c:v>418.3601049382716</c:v>
                </c:pt>
                <c:pt idx="1314">
                  <c:v>413.3601049382716</c:v>
                </c:pt>
                <c:pt idx="1315">
                  <c:v>411.3601049382716</c:v>
                </c:pt>
                <c:pt idx="1316">
                  <c:v>416.56010493827159</c:v>
                </c:pt>
                <c:pt idx="1317">
                  <c:v>416.31010493827159</c:v>
                </c:pt>
                <c:pt idx="1318">
                  <c:v>411.31010493827159</c:v>
                </c:pt>
                <c:pt idx="1319">
                  <c:v>409.31010493827159</c:v>
                </c:pt>
                <c:pt idx="1320">
                  <c:v>407.31010493827159</c:v>
                </c:pt>
                <c:pt idx="1321">
                  <c:v>405.31010493827159</c:v>
                </c:pt>
                <c:pt idx="1322">
                  <c:v>409.16010493827162</c:v>
                </c:pt>
                <c:pt idx="1323">
                  <c:v>408.16010493827162</c:v>
                </c:pt>
                <c:pt idx="1324">
                  <c:v>405.16010493827162</c:v>
                </c:pt>
                <c:pt idx="1325">
                  <c:v>409.91010493827162</c:v>
                </c:pt>
                <c:pt idx="1326">
                  <c:v>409.66010493827162</c:v>
                </c:pt>
                <c:pt idx="1327">
                  <c:v>409.41010493827162</c:v>
                </c:pt>
                <c:pt idx="1328">
                  <c:v>408.41010493827162</c:v>
                </c:pt>
                <c:pt idx="1329">
                  <c:v>407.91010493827162</c:v>
                </c:pt>
                <c:pt idx="1330">
                  <c:v>402.91010493827162</c:v>
                </c:pt>
                <c:pt idx="1331">
                  <c:v>402.66010493827162</c:v>
                </c:pt>
                <c:pt idx="1332">
                  <c:v>420.06010493827159</c:v>
                </c:pt>
                <c:pt idx="1333">
                  <c:v>415.06010493827159</c:v>
                </c:pt>
                <c:pt idx="1334">
                  <c:v>419.06010493827159</c:v>
                </c:pt>
                <c:pt idx="1335">
                  <c:v>414.06010493827159</c:v>
                </c:pt>
                <c:pt idx="1336">
                  <c:v>412.06010493827159</c:v>
                </c:pt>
                <c:pt idx="1337">
                  <c:v>410.06010493827159</c:v>
                </c:pt>
                <c:pt idx="1338">
                  <c:v>415.76010493827158</c:v>
                </c:pt>
                <c:pt idx="1339">
                  <c:v>410.76010493827158</c:v>
                </c:pt>
                <c:pt idx="1340">
                  <c:v>408.76010493827158</c:v>
                </c:pt>
                <c:pt idx="1341">
                  <c:v>401.76010493827158</c:v>
                </c:pt>
                <c:pt idx="1342">
                  <c:v>399.76010493827158</c:v>
                </c:pt>
                <c:pt idx="1343">
                  <c:v>396.76010493827158</c:v>
                </c:pt>
                <c:pt idx="1344">
                  <c:v>429.76010493827158</c:v>
                </c:pt>
                <c:pt idx="1345">
                  <c:v>429.51010493827158</c:v>
                </c:pt>
                <c:pt idx="1346">
                  <c:v>419.51010493827158</c:v>
                </c:pt>
                <c:pt idx="1347">
                  <c:v>417.51010493827158</c:v>
                </c:pt>
                <c:pt idx="1348">
                  <c:v>416.76010493827158</c:v>
                </c:pt>
                <c:pt idx="1349">
                  <c:v>416.51010493827158</c:v>
                </c:pt>
                <c:pt idx="1350">
                  <c:v>414.51010493827158</c:v>
                </c:pt>
                <c:pt idx="1351">
                  <c:v>410.51010493827158</c:v>
                </c:pt>
                <c:pt idx="1352">
                  <c:v>409.51010493827158</c:v>
                </c:pt>
                <c:pt idx="1353">
                  <c:v>405.51010493827158</c:v>
                </c:pt>
                <c:pt idx="1354">
                  <c:v>405.26010493827158</c:v>
                </c:pt>
                <c:pt idx="1355">
                  <c:v>402.26010493827158</c:v>
                </c:pt>
                <c:pt idx="1356">
                  <c:v>398.26010493827158</c:v>
                </c:pt>
                <c:pt idx="1357">
                  <c:v>391.26010493827158</c:v>
                </c:pt>
                <c:pt idx="1358">
                  <c:v>394.51010493827158</c:v>
                </c:pt>
                <c:pt idx="1359">
                  <c:v>396.13510493827158</c:v>
                </c:pt>
                <c:pt idx="1360">
                  <c:v>396.71010493827157</c:v>
                </c:pt>
                <c:pt idx="1361">
                  <c:v>392.71010493827157</c:v>
                </c:pt>
                <c:pt idx="1362">
                  <c:v>392.46010493827157</c:v>
                </c:pt>
                <c:pt idx="1363">
                  <c:v>398.26010493827158</c:v>
                </c:pt>
                <c:pt idx="1364">
                  <c:v>397.76010493827158</c:v>
                </c:pt>
                <c:pt idx="1365">
                  <c:v>398.46010493827157</c:v>
                </c:pt>
                <c:pt idx="1366">
                  <c:v>400.06010493827159</c:v>
                </c:pt>
                <c:pt idx="1367">
                  <c:v>397.06010493827159</c:v>
                </c:pt>
                <c:pt idx="1368">
                  <c:v>397.56010493827159</c:v>
                </c:pt>
                <c:pt idx="1369">
                  <c:v>395.56010493827159</c:v>
                </c:pt>
                <c:pt idx="1370">
                  <c:v>393.56010493827159</c:v>
                </c:pt>
                <c:pt idx="1371">
                  <c:v>392.56010493827159</c:v>
                </c:pt>
                <c:pt idx="1372">
                  <c:v>392.31010493827159</c:v>
                </c:pt>
                <c:pt idx="1373">
                  <c:v>393.81010493827159</c:v>
                </c:pt>
                <c:pt idx="1374">
                  <c:v>392.81010493827159</c:v>
                </c:pt>
                <c:pt idx="1375">
                  <c:v>392.56010493827159</c:v>
                </c:pt>
                <c:pt idx="1376">
                  <c:v>390.56010493827159</c:v>
                </c:pt>
                <c:pt idx="1377">
                  <c:v>388.56010493827159</c:v>
                </c:pt>
                <c:pt idx="1378">
                  <c:v>386.56010493827159</c:v>
                </c:pt>
                <c:pt idx="1379">
                  <c:v>388.06010493827159</c:v>
                </c:pt>
                <c:pt idx="1380">
                  <c:v>387.56010493827159</c:v>
                </c:pt>
                <c:pt idx="1381">
                  <c:v>386.56010493827159</c:v>
                </c:pt>
                <c:pt idx="1382">
                  <c:v>384.81010493827159</c:v>
                </c:pt>
                <c:pt idx="1383">
                  <c:v>383.06010493827159</c:v>
                </c:pt>
                <c:pt idx="1384">
                  <c:v>451.06010493827159</c:v>
                </c:pt>
                <c:pt idx="1385">
                  <c:v>462.31010493827159</c:v>
                </c:pt>
                <c:pt idx="1386">
                  <c:v>461.56010493827159</c:v>
                </c:pt>
                <c:pt idx="1387">
                  <c:v>460.56010493827159</c:v>
                </c:pt>
                <c:pt idx="1388">
                  <c:v>460.31010493827159</c:v>
                </c:pt>
                <c:pt idx="1389">
                  <c:v>459.81010493827159</c:v>
                </c:pt>
                <c:pt idx="1390">
                  <c:v>453.81010493827159</c:v>
                </c:pt>
                <c:pt idx="1391">
                  <c:v>452.06010493827159</c:v>
                </c:pt>
                <c:pt idx="1392">
                  <c:v>451.81010493827159</c:v>
                </c:pt>
                <c:pt idx="1393">
                  <c:v>450.81010493827159</c:v>
                </c:pt>
                <c:pt idx="1394">
                  <c:v>448.81010493827159</c:v>
                </c:pt>
                <c:pt idx="1395">
                  <c:v>447.81010493827159</c:v>
                </c:pt>
                <c:pt idx="1396">
                  <c:v>446.06010493827159</c:v>
                </c:pt>
                <c:pt idx="1397">
                  <c:v>443.06010493827159</c:v>
                </c:pt>
                <c:pt idx="1398">
                  <c:v>442.31010493827159</c:v>
                </c:pt>
                <c:pt idx="1399">
                  <c:v>441.31010493827159</c:v>
                </c:pt>
                <c:pt idx="1400">
                  <c:v>439.31010493827159</c:v>
                </c:pt>
                <c:pt idx="1401">
                  <c:v>438.31010493827159</c:v>
                </c:pt>
                <c:pt idx="1402">
                  <c:v>435.81010493827159</c:v>
                </c:pt>
                <c:pt idx="1403">
                  <c:v>433.81010493827159</c:v>
                </c:pt>
                <c:pt idx="1404">
                  <c:v>431.81010493827159</c:v>
                </c:pt>
                <c:pt idx="1405">
                  <c:v>429.81010493827159</c:v>
                </c:pt>
                <c:pt idx="1406">
                  <c:v>439.81010493827159</c:v>
                </c:pt>
                <c:pt idx="1407">
                  <c:v>439.56010493827159</c:v>
                </c:pt>
                <c:pt idx="1408">
                  <c:v>441.3601049382716</c:v>
                </c:pt>
                <c:pt idx="1409">
                  <c:v>441.1101049382716</c:v>
                </c:pt>
                <c:pt idx="1410">
                  <c:v>444.71010493827163</c:v>
                </c:pt>
                <c:pt idx="1411">
                  <c:v>459.83510493827163</c:v>
                </c:pt>
                <c:pt idx="1412">
                  <c:v>457.83510493827163</c:v>
                </c:pt>
                <c:pt idx="1413">
                  <c:v>457.58510493827163</c:v>
                </c:pt>
                <c:pt idx="1414">
                  <c:v>456.58510493827163</c:v>
                </c:pt>
                <c:pt idx="1415">
                  <c:v>454.33510493827163</c:v>
                </c:pt>
                <c:pt idx="1416">
                  <c:v>453.83510493827163</c:v>
                </c:pt>
                <c:pt idx="1417">
                  <c:v>451.58510493827163</c:v>
                </c:pt>
                <c:pt idx="1418">
                  <c:v>451.33510493827163</c:v>
                </c:pt>
                <c:pt idx="1419">
                  <c:v>450.33510493827163</c:v>
                </c:pt>
                <c:pt idx="1420">
                  <c:v>449.58510493827163</c:v>
                </c:pt>
                <c:pt idx="1421">
                  <c:v>447.83510493827163</c:v>
                </c:pt>
                <c:pt idx="1422">
                  <c:v>447.33510493827163</c:v>
                </c:pt>
                <c:pt idx="1423">
                  <c:v>449.63510493827164</c:v>
                </c:pt>
                <c:pt idx="1424">
                  <c:v>451.73510493827166</c:v>
                </c:pt>
                <c:pt idx="1425">
                  <c:v>456.23510493827166</c:v>
                </c:pt>
                <c:pt idx="1426">
                  <c:v>455.23510493827166</c:v>
                </c:pt>
                <c:pt idx="1427">
                  <c:v>454.48510493827166</c:v>
                </c:pt>
                <c:pt idx="1428">
                  <c:v>449.48510493827166</c:v>
                </c:pt>
                <c:pt idx="1429">
                  <c:v>448.23510493827166</c:v>
                </c:pt>
                <c:pt idx="1430">
                  <c:v>459.78510493827167</c:v>
                </c:pt>
                <c:pt idx="1431">
                  <c:v>459.53510493827167</c:v>
                </c:pt>
                <c:pt idx="1432">
                  <c:v>458.03510493827167</c:v>
                </c:pt>
                <c:pt idx="1433">
                  <c:v>456.53510493827167</c:v>
                </c:pt>
                <c:pt idx="1434">
                  <c:v>453.53510493827167</c:v>
                </c:pt>
                <c:pt idx="1435">
                  <c:v>454.33510493827168</c:v>
                </c:pt>
                <c:pt idx="1436">
                  <c:v>453.83510493827168</c:v>
                </c:pt>
                <c:pt idx="1437">
                  <c:v>463.43510493827171</c:v>
                </c:pt>
                <c:pt idx="1438">
                  <c:v>466.03510493827173</c:v>
                </c:pt>
                <c:pt idx="1439">
                  <c:v>463.28510493827173</c:v>
                </c:pt>
                <c:pt idx="1440">
                  <c:v>461.28510493827173</c:v>
                </c:pt>
                <c:pt idx="1441">
                  <c:v>460.28510493827173</c:v>
                </c:pt>
                <c:pt idx="1442">
                  <c:v>459.28510493827173</c:v>
                </c:pt>
                <c:pt idx="1443">
                  <c:v>458.28510493827173</c:v>
                </c:pt>
                <c:pt idx="1444">
                  <c:v>457.28510493827173</c:v>
                </c:pt>
                <c:pt idx="1445">
                  <c:v>476.48510493827172</c:v>
                </c:pt>
                <c:pt idx="1446">
                  <c:v>475.23510493827172</c:v>
                </c:pt>
                <c:pt idx="1447">
                  <c:v>474.23510493827172</c:v>
                </c:pt>
                <c:pt idx="1448">
                  <c:v>481.73510493827172</c:v>
                </c:pt>
                <c:pt idx="1449">
                  <c:v>489.23510493827172</c:v>
                </c:pt>
                <c:pt idx="1450">
                  <c:v>488.48510493827172</c:v>
                </c:pt>
                <c:pt idx="1451">
                  <c:v>508.8851049382717</c:v>
                </c:pt>
                <c:pt idx="1452">
                  <c:v>533.88510493827175</c:v>
                </c:pt>
                <c:pt idx="1453">
                  <c:v>534.38510493827175</c:v>
                </c:pt>
                <c:pt idx="1454">
                  <c:v>534.93510493827171</c:v>
                </c:pt>
                <c:pt idx="1455">
                  <c:v>528.93510493827171</c:v>
                </c:pt>
                <c:pt idx="1456">
                  <c:v>526.93510493827171</c:v>
                </c:pt>
                <c:pt idx="1457">
                  <c:v>526.43510493827171</c:v>
                </c:pt>
                <c:pt idx="1458">
                  <c:v>526.18510493827171</c:v>
                </c:pt>
                <c:pt idx="1459">
                  <c:v>527.13510493827175</c:v>
                </c:pt>
                <c:pt idx="1460">
                  <c:v>526.63510493827175</c:v>
                </c:pt>
                <c:pt idx="1461">
                  <c:v>516.63510493827175</c:v>
                </c:pt>
                <c:pt idx="1462">
                  <c:v>516.38510493827175</c:v>
                </c:pt>
                <c:pt idx="1463">
                  <c:v>511.38510493827175</c:v>
                </c:pt>
                <c:pt idx="1464">
                  <c:v>509.38510493827175</c:v>
                </c:pt>
                <c:pt idx="1465">
                  <c:v>514.13510493827175</c:v>
                </c:pt>
                <c:pt idx="1466">
                  <c:v>515.78510493827173</c:v>
                </c:pt>
                <c:pt idx="1467">
                  <c:v>515.03510493827173</c:v>
                </c:pt>
                <c:pt idx="1468">
                  <c:v>512.03510493827173</c:v>
                </c:pt>
                <c:pt idx="1469">
                  <c:v>510.03510493827173</c:v>
                </c:pt>
                <c:pt idx="1470">
                  <c:v>508.78510493827173</c:v>
                </c:pt>
                <c:pt idx="1471">
                  <c:v>506.28510493827173</c:v>
                </c:pt>
                <c:pt idx="1472">
                  <c:v>505.78510493827173</c:v>
                </c:pt>
                <c:pt idx="1473">
                  <c:v>504.78510493827173</c:v>
                </c:pt>
                <c:pt idx="1474">
                  <c:v>501.78510493827173</c:v>
                </c:pt>
                <c:pt idx="1475">
                  <c:v>499.78510493827173</c:v>
                </c:pt>
                <c:pt idx="1476">
                  <c:v>495.28510493827173</c:v>
                </c:pt>
                <c:pt idx="1477">
                  <c:v>499.03510493827173</c:v>
                </c:pt>
                <c:pt idx="1478">
                  <c:v>498.78510493827173</c:v>
                </c:pt>
                <c:pt idx="1479">
                  <c:v>498.28510493827173</c:v>
                </c:pt>
                <c:pt idx="1480">
                  <c:v>496.28510493827173</c:v>
                </c:pt>
                <c:pt idx="1481">
                  <c:v>495.78510493827173</c:v>
                </c:pt>
                <c:pt idx="1482">
                  <c:v>495.28510493827173</c:v>
                </c:pt>
                <c:pt idx="1483">
                  <c:v>495.03510493827173</c:v>
                </c:pt>
                <c:pt idx="1484">
                  <c:v>494.78510493827173</c:v>
                </c:pt>
                <c:pt idx="1485">
                  <c:v>494.28510493827173</c:v>
                </c:pt>
                <c:pt idx="1486">
                  <c:v>493.78510493827173</c:v>
                </c:pt>
                <c:pt idx="1487">
                  <c:v>485.78510493827173</c:v>
                </c:pt>
                <c:pt idx="1488">
                  <c:v>510.53510493827173</c:v>
                </c:pt>
                <c:pt idx="1489">
                  <c:v>509.28510493827173</c:v>
                </c:pt>
                <c:pt idx="1490">
                  <c:v>500.28510493827173</c:v>
                </c:pt>
                <c:pt idx="1491">
                  <c:v>499.78510493827173</c:v>
                </c:pt>
                <c:pt idx="1492">
                  <c:v>499.28510493827173</c:v>
                </c:pt>
                <c:pt idx="1493">
                  <c:v>494.28510493827173</c:v>
                </c:pt>
                <c:pt idx="1494">
                  <c:v>508.28510493827173</c:v>
                </c:pt>
                <c:pt idx="1495">
                  <c:v>510.91010493827173</c:v>
                </c:pt>
                <c:pt idx="1496">
                  <c:v>509.41010493827173</c:v>
                </c:pt>
                <c:pt idx="1497">
                  <c:v>507.91010493827173</c:v>
                </c:pt>
                <c:pt idx="1498">
                  <c:v>505.91010493827173</c:v>
                </c:pt>
                <c:pt idx="1499">
                  <c:v>507.91010493827173</c:v>
                </c:pt>
                <c:pt idx="1500">
                  <c:v>505.91010493827173</c:v>
                </c:pt>
                <c:pt idx="1501">
                  <c:v>505.41010493827173</c:v>
                </c:pt>
                <c:pt idx="1502">
                  <c:v>504.91010493827173</c:v>
                </c:pt>
                <c:pt idx="1503">
                  <c:v>507.91010493827173</c:v>
                </c:pt>
                <c:pt idx="1504">
                  <c:v>511.31010493827171</c:v>
                </c:pt>
                <c:pt idx="1505">
                  <c:v>510.81010493827171</c:v>
                </c:pt>
                <c:pt idx="1506">
                  <c:v>509.81010493827171</c:v>
                </c:pt>
                <c:pt idx="1507">
                  <c:v>508.81010493827171</c:v>
                </c:pt>
                <c:pt idx="1508">
                  <c:v>508.56010493827171</c:v>
                </c:pt>
                <c:pt idx="1509">
                  <c:v>503.56010493827171</c:v>
                </c:pt>
                <c:pt idx="1510">
                  <c:v>502.06010493827171</c:v>
                </c:pt>
                <c:pt idx="1511">
                  <c:v>501.56010493827171</c:v>
                </c:pt>
                <c:pt idx="1512">
                  <c:v>503.56010493827171</c:v>
                </c:pt>
                <c:pt idx="1513">
                  <c:v>501.56010493827171</c:v>
                </c:pt>
                <c:pt idx="1514">
                  <c:v>499.81010493827171</c:v>
                </c:pt>
                <c:pt idx="1515">
                  <c:v>519.41010493827173</c:v>
                </c:pt>
                <c:pt idx="1516">
                  <c:v>522.86010493827177</c:v>
                </c:pt>
                <c:pt idx="1517">
                  <c:v>521.86010493827177</c:v>
                </c:pt>
                <c:pt idx="1518">
                  <c:v>520.61010493827177</c:v>
                </c:pt>
                <c:pt idx="1519">
                  <c:v>519.36010493827177</c:v>
                </c:pt>
                <c:pt idx="1520">
                  <c:v>526.26010493827175</c:v>
                </c:pt>
                <c:pt idx="1521">
                  <c:v>525.76010493827175</c:v>
                </c:pt>
                <c:pt idx="1522">
                  <c:v>524.26010493827175</c:v>
                </c:pt>
                <c:pt idx="1523">
                  <c:v>522.76010493827175</c:v>
                </c:pt>
                <c:pt idx="1524">
                  <c:v>519.01010493827175</c:v>
                </c:pt>
                <c:pt idx="1525">
                  <c:v>527.81010493827171</c:v>
                </c:pt>
                <c:pt idx="1526">
                  <c:v>527.56010493827171</c:v>
                </c:pt>
                <c:pt idx="1527">
                  <c:v>525.06010493827171</c:v>
                </c:pt>
                <c:pt idx="1528">
                  <c:v>524.06010493827171</c:v>
                </c:pt>
                <c:pt idx="1529">
                  <c:v>526.16010493827173</c:v>
                </c:pt>
                <c:pt idx="1530">
                  <c:v>542.41010493827173</c:v>
                </c:pt>
                <c:pt idx="1531">
                  <c:v>539.91010493827173</c:v>
                </c:pt>
                <c:pt idx="1532">
                  <c:v>538.16010493827173</c:v>
                </c:pt>
                <c:pt idx="1533">
                  <c:v>536.16010493827173</c:v>
                </c:pt>
                <c:pt idx="1534">
                  <c:v>545.53510493827173</c:v>
                </c:pt>
                <c:pt idx="1535">
                  <c:v>544.03510493827173</c:v>
                </c:pt>
                <c:pt idx="1536">
                  <c:v>570.28510493827173</c:v>
                </c:pt>
                <c:pt idx="1537">
                  <c:v>569.78510493827173</c:v>
                </c:pt>
                <c:pt idx="1538">
                  <c:v>566.03510493827173</c:v>
                </c:pt>
                <c:pt idx="1539">
                  <c:v>575.13510493827175</c:v>
                </c:pt>
                <c:pt idx="1540">
                  <c:v>582.26010493827175</c:v>
                </c:pt>
                <c:pt idx="1541">
                  <c:v>579.01010493827175</c:v>
                </c:pt>
                <c:pt idx="1542">
                  <c:v>578.01010493827175</c:v>
                </c:pt>
                <c:pt idx="1543">
                  <c:v>577.51010493827175</c:v>
                </c:pt>
                <c:pt idx="1544">
                  <c:v>577.01010493827175</c:v>
                </c:pt>
                <c:pt idx="1545">
                  <c:v>574.51010493827175</c:v>
                </c:pt>
                <c:pt idx="1546">
                  <c:v>574.01010493827175</c:v>
                </c:pt>
                <c:pt idx="1547">
                  <c:v>572.01010493827175</c:v>
                </c:pt>
                <c:pt idx="1548">
                  <c:v>570.26010493827175</c:v>
                </c:pt>
                <c:pt idx="1549">
                  <c:v>565.76010493827175</c:v>
                </c:pt>
                <c:pt idx="1550">
                  <c:v>564.76010493827175</c:v>
                </c:pt>
                <c:pt idx="1551">
                  <c:v>574.9601049382718</c:v>
                </c:pt>
                <c:pt idx="1552">
                  <c:v>573.2101049382718</c:v>
                </c:pt>
                <c:pt idx="1553">
                  <c:v>571.4601049382718</c:v>
                </c:pt>
                <c:pt idx="1554">
                  <c:v>569.4601049382718</c:v>
                </c:pt>
                <c:pt idx="1555">
                  <c:v>568.9601049382718</c:v>
                </c:pt>
                <c:pt idx="1556">
                  <c:v>567.9601049382718</c:v>
                </c:pt>
                <c:pt idx="1557">
                  <c:v>566.9601049382718</c:v>
                </c:pt>
                <c:pt idx="1558">
                  <c:v>565.7101049382718</c:v>
                </c:pt>
                <c:pt idx="1559">
                  <c:v>561.9601049382718</c:v>
                </c:pt>
                <c:pt idx="1560">
                  <c:v>560.7101049382718</c:v>
                </c:pt>
                <c:pt idx="1561">
                  <c:v>575.7101049382718</c:v>
                </c:pt>
                <c:pt idx="1562">
                  <c:v>581.7101049382718</c:v>
                </c:pt>
                <c:pt idx="1563">
                  <c:v>580.7101049382718</c:v>
                </c:pt>
                <c:pt idx="1564">
                  <c:v>576.9601049382718</c:v>
                </c:pt>
                <c:pt idx="1565">
                  <c:v>573.4601049382718</c:v>
                </c:pt>
                <c:pt idx="1566">
                  <c:v>571.9601049382718</c:v>
                </c:pt>
                <c:pt idx="1567">
                  <c:v>570.9601049382718</c:v>
                </c:pt>
                <c:pt idx="1568">
                  <c:v>569.2101049382718</c:v>
                </c:pt>
                <c:pt idx="1569">
                  <c:v>567.7101049382718</c:v>
                </c:pt>
                <c:pt idx="1570">
                  <c:v>565.4601049382718</c:v>
                </c:pt>
                <c:pt idx="1571">
                  <c:v>556.4601049382718</c:v>
                </c:pt>
                <c:pt idx="1572">
                  <c:v>555.9601049382718</c:v>
                </c:pt>
                <c:pt idx="1573">
                  <c:v>552.9601049382718</c:v>
                </c:pt>
                <c:pt idx="1574">
                  <c:v>547.9601049382718</c:v>
                </c:pt>
                <c:pt idx="1575">
                  <c:v>593.4601049382718</c:v>
                </c:pt>
                <c:pt idx="1576">
                  <c:v>591.9601049382718</c:v>
                </c:pt>
                <c:pt idx="1577">
                  <c:v>591.4601049382718</c:v>
                </c:pt>
                <c:pt idx="1578">
                  <c:v>597.16010493827184</c:v>
                </c:pt>
                <c:pt idx="1579">
                  <c:v>595.16010493827184</c:v>
                </c:pt>
                <c:pt idx="1580">
                  <c:v>594.91010493827184</c:v>
                </c:pt>
                <c:pt idx="1581">
                  <c:v>595.63510493827187</c:v>
                </c:pt>
                <c:pt idx="1582">
                  <c:v>591.63510493827187</c:v>
                </c:pt>
                <c:pt idx="1583">
                  <c:v>591.13510493827187</c:v>
                </c:pt>
                <c:pt idx="1584">
                  <c:v>590.13510493827187</c:v>
                </c:pt>
                <c:pt idx="1585">
                  <c:v>583.63510493827187</c:v>
                </c:pt>
                <c:pt idx="1586">
                  <c:v>582.88510493827187</c:v>
                </c:pt>
                <c:pt idx="1587">
                  <c:v>605.38510493827187</c:v>
                </c:pt>
                <c:pt idx="1588">
                  <c:v>608.08510493827191</c:v>
                </c:pt>
                <c:pt idx="1589">
                  <c:v>605.33510493827191</c:v>
                </c:pt>
                <c:pt idx="1590">
                  <c:v>604.58510493827191</c:v>
                </c:pt>
                <c:pt idx="1591">
                  <c:v>607.58510493827191</c:v>
                </c:pt>
                <c:pt idx="1592">
                  <c:v>600.33510493827191</c:v>
                </c:pt>
                <c:pt idx="1593">
                  <c:v>599.33510493827191</c:v>
                </c:pt>
                <c:pt idx="1594">
                  <c:v>597.33510493827191</c:v>
                </c:pt>
                <c:pt idx="1595">
                  <c:v>595.33510493827191</c:v>
                </c:pt>
                <c:pt idx="1596">
                  <c:v>623.46010493827191</c:v>
                </c:pt>
                <c:pt idx="1597">
                  <c:v>619.71010493827191</c:v>
                </c:pt>
                <c:pt idx="1598">
                  <c:v>616.21010493827191</c:v>
                </c:pt>
                <c:pt idx="1599">
                  <c:v>614.71010493827191</c:v>
                </c:pt>
                <c:pt idx="1600">
                  <c:v>626.21010493827191</c:v>
                </c:pt>
                <c:pt idx="1601">
                  <c:v>625.21010493827191</c:v>
                </c:pt>
                <c:pt idx="1602">
                  <c:v>623.21010493827191</c:v>
                </c:pt>
                <c:pt idx="1603">
                  <c:v>621.46010493827191</c:v>
                </c:pt>
                <c:pt idx="1604">
                  <c:v>689.71010493827191</c:v>
                </c:pt>
                <c:pt idx="1605">
                  <c:v>689.46010493827191</c:v>
                </c:pt>
                <c:pt idx="1606">
                  <c:v>687.71010493827191</c:v>
                </c:pt>
                <c:pt idx="1607">
                  <c:v>700.46010493827191</c:v>
                </c:pt>
                <c:pt idx="1608">
                  <c:v>699.71010493827191</c:v>
                </c:pt>
                <c:pt idx="1609">
                  <c:v>695.96010493827191</c:v>
                </c:pt>
                <c:pt idx="1610">
                  <c:v>701.71010493827191</c:v>
                </c:pt>
                <c:pt idx="1611">
                  <c:v>698.96010493827191</c:v>
                </c:pt>
                <c:pt idx="1612">
                  <c:v>710.96010493827191</c:v>
                </c:pt>
                <c:pt idx="1613">
                  <c:v>709.46010493827191</c:v>
                </c:pt>
                <c:pt idx="1614">
                  <c:v>709.21010493827191</c:v>
                </c:pt>
                <c:pt idx="1615">
                  <c:v>708.71010493827191</c:v>
                </c:pt>
                <c:pt idx="1616">
                  <c:v>705.71010493827191</c:v>
                </c:pt>
                <c:pt idx="1617">
                  <c:v>705.21010493827191</c:v>
                </c:pt>
                <c:pt idx="1618">
                  <c:v>704.46010493827191</c:v>
                </c:pt>
                <c:pt idx="1619">
                  <c:v>703.46010493827191</c:v>
                </c:pt>
                <c:pt idx="1620">
                  <c:v>702.96010493827191</c:v>
                </c:pt>
                <c:pt idx="1621">
                  <c:v>701.71010493827191</c:v>
                </c:pt>
                <c:pt idx="1622">
                  <c:v>701.21010493827191</c:v>
                </c:pt>
                <c:pt idx="1623">
                  <c:v>699.21010493827191</c:v>
                </c:pt>
                <c:pt idx="1624">
                  <c:v>698.21010493827191</c:v>
                </c:pt>
                <c:pt idx="1625">
                  <c:v>696.71010493827191</c:v>
                </c:pt>
                <c:pt idx="1626">
                  <c:v>694.46010493827191</c:v>
                </c:pt>
                <c:pt idx="1627">
                  <c:v>705.66010493827196</c:v>
                </c:pt>
                <c:pt idx="1628">
                  <c:v>700.66010493827196</c:v>
                </c:pt>
                <c:pt idx="1629">
                  <c:v>705.16010493827196</c:v>
                </c:pt>
                <c:pt idx="1630">
                  <c:v>704.66010493827196</c:v>
                </c:pt>
                <c:pt idx="1631">
                  <c:v>704.41010493827196</c:v>
                </c:pt>
                <c:pt idx="1632">
                  <c:v>704.16010493827196</c:v>
                </c:pt>
                <c:pt idx="1633">
                  <c:v>703.91010493827196</c:v>
                </c:pt>
                <c:pt idx="1634">
                  <c:v>696.91010493827196</c:v>
                </c:pt>
                <c:pt idx="1635">
                  <c:v>695.91010493827196</c:v>
                </c:pt>
                <c:pt idx="1636">
                  <c:v>695.41010493827196</c:v>
                </c:pt>
                <c:pt idx="1637">
                  <c:v>692.66010493827196</c:v>
                </c:pt>
                <c:pt idx="1638">
                  <c:v>691.91010493827196</c:v>
                </c:pt>
                <c:pt idx="1639">
                  <c:v>690.41010493827196</c:v>
                </c:pt>
                <c:pt idx="1640">
                  <c:v>689.41010493827196</c:v>
                </c:pt>
                <c:pt idx="1641">
                  <c:v>688.16010493827196</c:v>
                </c:pt>
                <c:pt idx="1642">
                  <c:v>686.91010493827196</c:v>
                </c:pt>
                <c:pt idx="1643">
                  <c:v>685.16010493827196</c:v>
                </c:pt>
                <c:pt idx="1644">
                  <c:v>675.16010493827196</c:v>
                </c:pt>
                <c:pt idx="1645">
                  <c:v>669.16010493827196</c:v>
                </c:pt>
                <c:pt idx="1646">
                  <c:v>668.66010493827196</c:v>
                </c:pt>
                <c:pt idx="1647">
                  <c:v>666.16010493827196</c:v>
                </c:pt>
                <c:pt idx="1648">
                  <c:v>669.91010493827196</c:v>
                </c:pt>
                <c:pt idx="1649">
                  <c:v>667.16010493827196</c:v>
                </c:pt>
                <c:pt idx="1650">
                  <c:v>664.41010493827196</c:v>
                </c:pt>
                <c:pt idx="1651">
                  <c:v>657.41010493827196</c:v>
                </c:pt>
                <c:pt idx="1652">
                  <c:v>652.66010493827196</c:v>
                </c:pt>
                <c:pt idx="1653">
                  <c:v>648.91010493827196</c:v>
                </c:pt>
                <c:pt idx="1654">
                  <c:v>648.16010493827196</c:v>
                </c:pt>
                <c:pt idx="1655">
                  <c:v>650.66010493827196</c:v>
                </c:pt>
                <c:pt idx="1656">
                  <c:v>647.66010493827196</c:v>
                </c:pt>
                <c:pt idx="1657">
                  <c:v>644.66010493827196</c:v>
                </c:pt>
                <c:pt idx="1658">
                  <c:v>644.41010493827196</c:v>
                </c:pt>
                <c:pt idx="1659">
                  <c:v>653.91010493827196</c:v>
                </c:pt>
                <c:pt idx="1660">
                  <c:v>655.18510493827193</c:v>
                </c:pt>
                <c:pt idx="1661">
                  <c:v>652.43510493827193</c:v>
                </c:pt>
                <c:pt idx="1662">
                  <c:v>648.68510493827193</c:v>
                </c:pt>
                <c:pt idx="1663">
                  <c:v>647.43510493827193</c:v>
                </c:pt>
                <c:pt idx="1664">
                  <c:v>644.68510493827193</c:v>
                </c:pt>
                <c:pt idx="1665">
                  <c:v>641.93510493827193</c:v>
                </c:pt>
                <c:pt idx="1666">
                  <c:v>638.43510493827193</c:v>
                </c:pt>
                <c:pt idx="1667">
                  <c:v>634.93510493827193</c:v>
                </c:pt>
                <c:pt idx="1668">
                  <c:v>634.68510493827193</c:v>
                </c:pt>
                <c:pt idx="1669">
                  <c:v>642.66010493827196</c:v>
                </c:pt>
                <c:pt idx="1670">
                  <c:v>641.91010493827196</c:v>
                </c:pt>
                <c:pt idx="1671">
                  <c:v>640.91010493827196</c:v>
                </c:pt>
                <c:pt idx="1672">
                  <c:v>634.91010493827196</c:v>
                </c:pt>
                <c:pt idx="1673">
                  <c:v>632.16010493827196</c:v>
                </c:pt>
                <c:pt idx="1674">
                  <c:v>631.16010493827196</c:v>
                </c:pt>
                <c:pt idx="1675">
                  <c:v>630.66010493827196</c:v>
                </c:pt>
                <c:pt idx="1676">
                  <c:v>630.16010493827196</c:v>
                </c:pt>
                <c:pt idx="1677">
                  <c:v>628.41010493827196</c:v>
                </c:pt>
                <c:pt idx="1678">
                  <c:v>628.16010493827196</c:v>
                </c:pt>
                <c:pt idx="1679">
                  <c:v>624.16010493827196</c:v>
                </c:pt>
                <c:pt idx="1680">
                  <c:v>622.16010493827196</c:v>
                </c:pt>
                <c:pt idx="1681">
                  <c:v>627.16010493827196</c:v>
                </c:pt>
                <c:pt idx="1682">
                  <c:v>623.16010493827196</c:v>
                </c:pt>
                <c:pt idx="1683">
                  <c:v>627.16010493827196</c:v>
                </c:pt>
                <c:pt idx="1684">
                  <c:v>624.41010493827196</c:v>
                </c:pt>
                <c:pt idx="1685">
                  <c:v>624.16010493827196</c:v>
                </c:pt>
                <c:pt idx="1686">
                  <c:v>623.91010493827196</c:v>
                </c:pt>
                <c:pt idx="1687">
                  <c:v>618.91010493827196</c:v>
                </c:pt>
                <c:pt idx="1688">
                  <c:v>617.16010493827196</c:v>
                </c:pt>
                <c:pt idx="1689">
                  <c:v>609.41010493827196</c:v>
                </c:pt>
                <c:pt idx="1690">
                  <c:v>606.41010493827196</c:v>
                </c:pt>
                <c:pt idx="1691">
                  <c:v>636.93510493827193</c:v>
                </c:pt>
                <c:pt idx="1692">
                  <c:v>641.33510493827191</c:v>
                </c:pt>
                <c:pt idx="1693">
                  <c:v>636.58510493827191</c:v>
                </c:pt>
                <c:pt idx="1694">
                  <c:v>647.46010493827191</c:v>
                </c:pt>
                <c:pt idx="1695">
                  <c:v>646.96010493827191</c:v>
                </c:pt>
                <c:pt idx="1696">
                  <c:v>654.83510493827191</c:v>
                </c:pt>
                <c:pt idx="1697">
                  <c:v>654.08510493827191</c:v>
                </c:pt>
                <c:pt idx="1698">
                  <c:v>655.78510493827196</c:v>
                </c:pt>
                <c:pt idx="1699">
                  <c:v>654.03510493827196</c:v>
                </c:pt>
                <c:pt idx="1700">
                  <c:v>652.28510493827196</c:v>
                </c:pt>
                <c:pt idx="1701">
                  <c:v>651.78510493827196</c:v>
                </c:pt>
                <c:pt idx="1702">
                  <c:v>651.28510493827196</c:v>
                </c:pt>
                <c:pt idx="1703">
                  <c:v>650.53510493827196</c:v>
                </c:pt>
                <c:pt idx="1704">
                  <c:v>647.78510493827196</c:v>
                </c:pt>
                <c:pt idx="1705">
                  <c:v>646.03510493827196</c:v>
                </c:pt>
                <c:pt idx="1706">
                  <c:v>641.03510493827196</c:v>
                </c:pt>
                <c:pt idx="1707">
                  <c:v>636.03510493827196</c:v>
                </c:pt>
                <c:pt idx="1708">
                  <c:v>627.28510493827196</c:v>
                </c:pt>
                <c:pt idx="1709">
                  <c:v>633.78510493827196</c:v>
                </c:pt>
                <c:pt idx="1710">
                  <c:v>631.53510493827196</c:v>
                </c:pt>
                <c:pt idx="1711">
                  <c:v>627.78510493827196</c:v>
                </c:pt>
                <c:pt idx="1712">
                  <c:v>624.78510493827196</c:v>
                </c:pt>
                <c:pt idx="1713">
                  <c:v>621.78510493827196</c:v>
                </c:pt>
                <c:pt idx="1714">
                  <c:v>632.235104938272</c:v>
                </c:pt>
                <c:pt idx="1715">
                  <c:v>640.672604938272</c:v>
                </c:pt>
                <c:pt idx="1716">
                  <c:v>638.672604938272</c:v>
                </c:pt>
                <c:pt idx="1717">
                  <c:v>633.422604938272</c:v>
                </c:pt>
                <c:pt idx="1718">
                  <c:v>631.922604938272</c:v>
                </c:pt>
                <c:pt idx="1719">
                  <c:v>630.672604938272</c:v>
                </c:pt>
                <c:pt idx="1720">
                  <c:v>635.172604938272</c:v>
                </c:pt>
                <c:pt idx="1721">
                  <c:v>632.672604938272</c:v>
                </c:pt>
                <c:pt idx="1722">
                  <c:v>631.922604938272</c:v>
                </c:pt>
                <c:pt idx="1723">
                  <c:v>630.172604938272</c:v>
                </c:pt>
                <c:pt idx="1724">
                  <c:v>628.172604938272</c:v>
                </c:pt>
                <c:pt idx="1725">
                  <c:v>626.172604938272</c:v>
                </c:pt>
                <c:pt idx="1726">
                  <c:v>623.922604938272</c:v>
                </c:pt>
                <c:pt idx="1727">
                  <c:v>621.172604938272</c:v>
                </c:pt>
                <c:pt idx="1728">
                  <c:v>618.422604938272</c:v>
                </c:pt>
                <c:pt idx="1729">
                  <c:v>615.422604938272</c:v>
                </c:pt>
                <c:pt idx="1730">
                  <c:v>610.922604938272</c:v>
                </c:pt>
                <c:pt idx="1731">
                  <c:v>606.422604938272</c:v>
                </c:pt>
                <c:pt idx="1732">
                  <c:v>598.922604938272</c:v>
                </c:pt>
                <c:pt idx="1733">
                  <c:v>596.172604938272</c:v>
                </c:pt>
                <c:pt idx="1734">
                  <c:v>666.172604938272</c:v>
                </c:pt>
                <c:pt idx="1735">
                  <c:v>664.172604938272</c:v>
                </c:pt>
                <c:pt idx="1736">
                  <c:v>659.172604938272</c:v>
                </c:pt>
                <c:pt idx="1737">
                  <c:v>650.422604938272</c:v>
                </c:pt>
                <c:pt idx="1738">
                  <c:v>648.922604938272</c:v>
                </c:pt>
                <c:pt idx="1739">
                  <c:v>646.172604938272</c:v>
                </c:pt>
                <c:pt idx="1740">
                  <c:v>645.172604938272</c:v>
                </c:pt>
                <c:pt idx="1741">
                  <c:v>642.422604938272</c:v>
                </c:pt>
                <c:pt idx="1742">
                  <c:v>639.672604938272</c:v>
                </c:pt>
                <c:pt idx="1743">
                  <c:v>634.672604938272</c:v>
                </c:pt>
                <c:pt idx="1744">
                  <c:v>630.922604938272</c:v>
                </c:pt>
                <c:pt idx="1745">
                  <c:v>628.922604938272</c:v>
                </c:pt>
                <c:pt idx="1746">
                  <c:v>627.672604938272</c:v>
                </c:pt>
                <c:pt idx="1747">
                  <c:v>659.172604938272</c:v>
                </c:pt>
                <c:pt idx="1748">
                  <c:v>685.047604938272</c:v>
                </c:pt>
                <c:pt idx="1749">
                  <c:v>683.797604938272</c:v>
                </c:pt>
                <c:pt idx="1750">
                  <c:v>688.99760493827205</c:v>
                </c:pt>
                <c:pt idx="1751">
                  <c:v>688.49760493827205</c:v>
                </c:pt>
                <c:pt idx="1752">
                  <c:v>682.74760493827205</c:v>
                </c:pt>
                <c:pt idx="1753">
                  <c:v>682.24760493827205</c:v>
                </c:pt>
                <c:pt idx="1754">
                  <c:v>683.99760493827205</c:v>
                </c:pt>
                <c:pt idx="1755">
                  <c:v>683.49760493827205</c:v>
                </c:pt>
                <c:pt idx="1756">
                  <c:v>691.49760493827205</c:v>
                </c:pt>
                <c:pt idx="1757">
                  <c:v>695.24760493827205</c:v>
                </c:pt>
                <c:pt idx="1758">
                  <c:v>693.74760493827205</c:v>
                </c:pt>
                <c:pt idx="1759">
                  <c:v>696.18510493827205</c:v>
                </c:pt>
                <c:pt idx="1760">
                  <c:v>686.93510493827205</c:v>
                </c:pt>
                <c:pt idx="1761">
                  <c:v>685.68510493827205</c:v>
                </c:pt>
                <c:pt idx="1762">
                  <c:v>684.93510493827205</c:v>
                </c:pt>
                <c:pt idx="1763">
                  <c:v>683.93510493827205</c:v>
                </c:pt>
                <c:pt idx="1764">
                  <c:v>696.43510493827205</c:v>
                </c:pt>
                <c:pt idx="1765">
                  <c:v>694.43510493827205</c:v>
                </c:pt>
                <c:pt idx="1766">
                  <c:v>703.43510493827205</c:v>
                </c:pt>
                <c:pt idx="1767">
                  <c:v>701.68510493827205</c:v>
                </c:pt>
                <c:pt idx="1768">
                  <c:v>702.99760493827205</c:v>
                </c:pt>
                <c:pt idx="1769">
                  <c:v>704.297604938272</c:v>
                </c:pt>
                <c:pt idx="1770">
                  <c:v>701.047604938272</c:v>
                </c:pt>
                <c:pt idx="1771">
                  <c:v>700.047604938272</c:v>
                </c:pt>
                <c:pt idx="1772">
                  <c:v>699.047604938272</c:v>
                </c:pt>
                <c:pt idx="1773">
                  <c:v>694.047604938272</c:v>
                </c:pt>
                <c:pt idx="1774">
                  <c:v>692.047604938272</c:v>
                </c:pt>
                <c:pt idx="1775">
                  <c:v>691.797604938272</c:v>
                </c:pt>
                <c:pt idx="1776">
                  <c:v>689.797604938272</c:v>
                </c:pt>
                <c:pt idx="1777">
                  <c:v>688.047604938272</c:v>
                </c:pt>
                <c:pt idx="1778">
                  <c:v>686.297604938272</c:v>
                </c:pt>
                <c:pt idx="1779">
                  <c:v>684.047604938272</c:v>
                </c:pt>
                <c:pt idx="1780">
                  <c:v>683.547604938272</c:v>
                </c:pt>
                <c:pt idx="1781">
                  <c:v>687.672604938272</c:v>
                </c:pt>
                <c:pt idx="1782">
                  <c:v>686.422604938272</c:v>
                </c:pt>
                <c:pt idx="1783">
                  <c:v>682.672604938272</c:v>
                </c:pt>
                <c:pt idx="1784">
                  <c:v>679.672604938272</c:v>
                </c:pt>
                <c:pt idx="1785">
                  <c:v>672.672604938272</c:v>
                </c:pt>
                <c:pt idx="1786">
                  <c:v>681.37260493827205</c:v>
                </c:pt>
                <c:pt idx="1787">
                  <c:v>680.37260493827205</c:v>
                </c:pt>
                <c:pt idx="1788">
                  <c:v>678.12260493827205</c:v>
                </c:pt>
                <c:pt idx="1789">
                  <c:v>676.87260493827205</c:v>
                </c:pt>
                <c:pt idx="1790">
                  <c:v>690.37260493827205</c:v>
                </c:pt>
                <c:pt idx="1791">
                  <c:v>686.12260493827205</c:v>
                </c:pt>
                <c:pt idx="1792">
                  <c:v>696.62260493827205</c:v>
                </c:pt>
                <c:pt idx="1793">
                  <c:v>701.27260493827202</c:v>
                </c:pt>
                <c:pt idx="1794">
                  <c:v>695.02260493827202</c:v>
                </c:pt>
                <c:pt idx="1795">
                  <c:v>691.27260493827202</c:v>
                </c:pt>
                <c:pt idx="1796">
                  <c:v>709.27260493827202</c:v>
                </c:pt>
                <c:pt idx="1797">
                  <c:v>708.52260493827202</c:v>
                </c:pt>
                <c:pt idx="1798">
                  <c:v>705.77260493827202</c:v>
                </c:pt>
                <c:pt idx="1799">
                  <c:v>703.02260493827202</c:v>
                </c:pt>
                <c:pt idx="1800">
                  <c:v>702.27260493827202</c:v>
                </c:pt>
                <c:pt idx="1801">
                  <c:v>724.77260493827202</c:v>
                </c:pt>
                <c:pt idx="1802">
                  <c:v>724.27260493827202</c:v>
                </c:pt>
                <c:pt idx="1803">
                  <c:v>722.02260493827202</c:v>
                </c:pt>
                <c:pt idx="1804">
                  <c:v>719.27260493827202</c:v>
                </c:pt>
                <c:pt idx="1805">
                  <c:v>717.27260493827202</c:v>
                </c:pt>
                <c:pt idx="1806">
                  <c:v>714.27260493827202</c:v>
                </c:pt>
                <c:pt idx="1807">
                  <c:v>708.52260493827202</c:v>
                </c:pt>
                <c:pt idx="1808">
                  <c:v>705.52260493827202</c:v>
                </c:pt>
                <c:pt idx="1809">
                  <c:v>706.672604938272</c:v>
                </c:pt>
                <c:pt idx="1810">
                  <c:v>698.672604938272</c:v>
                </c:pt>
                <c:pt idx="1811">
                  <c:v>698.172604938272</c:v>
                </c:pt>
                <c:pt idx="1812">
                  <c:v>691.172604938272</c:v>
                </c:pt>
                <c:pt idx="1813">
                  <c:v>690.922604938272</c:v>
                </c:pt>
                <c:pt idx="1814">
                  <c:v>681.922604938272</c:v>
                </c:pt>
                <c:pt idx="1815">
                  <c:v>678.172604938272</c:v>
                </c:pt>
                <c:pt idx="1816">
                  <c:v>674.172604938272</c:v>
                </c:pt>
                <c:pt idx="1817">
                  <c:v>669.172604938272</c:v>
                </c:pt>
                <c:pt idx="1818">
                  <c:v>668.422604938272</c:v>
                </c:pt>
                <c:pt idx="1819">
                  <c:v>667.672604938272</c:v>
                </c:pt>
                <c:pt idx="1820">
                  <c:v>666.672604938272</c:v>
                </c:pt>
                <c:pt idx="1821">
                  <c:v>665.172604938272</c:v>
                </c:pt>
                <c:pt idx="1822">
                  <c:v>668.77260493827202</c:v>
                </c:pt>
                <c:pt idx="1823">
                  <c:v>668.52260493827202</c:v>
                </c:pt>
                <c:pt idx="1824">
                  <c:v>667.52260493827202</c:v>
                </c:pt>
                <c:pt idx="1825">
                  <c:v>664.52260493827202</c:v>
                </c:pt>
                <c:pt idx="1826">
                  <c:v>661.77260493827202</c:v>
                </c:pt>
                <c:pt idx="1827">
                  <c:v>653.77260493827202</c:v>
                </c:pt>
                <c:pt idx="1828">
                  <c:v>651.77260493827202</c:v>
                </c:pt>
                <c:pt idx="1829">
                  <c:v>647.77260493827202</c:v>
                </c:pt>
                <c:pt idx="1830">
                  <c:v>644.52260493827202</c:v>
                </c:pt>
                <c:pt idx="1831">
                  <c:v>658.52260493827202</c:v>
                </c:pt>
                <c:pt idx="1832">
                  <c:v>655.52260493827202</c:v>
                </c:pt>
                <c:pt idx="1833">
                  <c:v>654.52260493827202</c:v>
                </c:pt>
                <c:pt idx="1834">
                  <c:v>652.52260493827202</c:v>
                </c:pt>
                <c:pt idx="1835">
                  <c:v>651.52260493827202</c:v>
                </c:pt>
                <c:pt idx="1836">
                  <c:v>644.52260493827202</c:v>
                </c:pt>
                <c:pt idx="1837">
                  <c:v>641.52260493827202</c:v>
                </c:pt>
                <c:pt idx="1838">
                  <c:v>640.02260493827202</c:v>
                </c:pt>
                <c:pt idx="1839">
                  <c:v>638.52260493827202</c:v>
                </c:pt>
                <c:pt idx="1840">
                  <c:v>635.52260493827202</c:v>
                </c:pt>
                <c:pt idx="1841">
                  <c:v>635.02260493827202</c:v>
                </c:pt>
                <c:pt idx="1842">
                  <c:v>625.27260493827202</c:v>
                </c:pt>
                <c:pt idx="1843">
                  <c:v>651.172604938272</c:v>
                </c:pt>
                <c:pt idx="1844">
                  <c:v>641.422604938272</c:v>
                </c:pt>
                <c:pt idx="1845">
                  <c:v>637.422604938272</c:v>
                </c:pt>
                <c:pt idx="1846">
                  <c:v>635.422604938272</c:v>
                </c:pt>
                <c:pt idx="1847">
                  <c:v>628.422604938272</c:v>
                </c:pt>
                <c:pt idx="1848">
                  <c:v>625.422604938272</c:v>
                </c:pt>
                <c:pt idx="1849">
                  <c:v>624.672604938272</c:v>
                </c:pt>
                <c:pt idx="1850">
                  <c:v>618.672604938272</c:v>
                </c:pt>
                <c:pt idx="1851">
                  <c:v>617.922604938272</c:v>
                </c:pt>
                <c:pt idx="1852">
                  <c:v>613.672604938272</c:v>
                </c:pt>
                <c:pt idx="1853">
                  <c:v>607.922604938272</c:v>
                </c:pt>
                <c:pt idx="1854">
                  <c:v>602.922604938272</c:v>
                </c:pt>
                <c:pt idx="1855">
                  <c:v>608.922604938272</c:v>
                </c:pt>
                <c:pt idx="1856">
                  <c:v>607.922604938272</c:v>
                </c:pt>
                <c:pt idx="1857">
                  <c:v>606.922604938272</c:v>
                </c:pt>
                <c:pt idx="1858">
                  <c:v>599.922604938272</c:v>
                </c:pt>
                <c:pt idx="1859">
                  <c:v>598.922604938272</c:v>
                </c:pt>
                <c:pt idx="1860">
                  <c:v>598.172604938272</c:v>
                </c:pt>
                <c:pt idx="1861">
                  <c:v>589.172604938272</c:v>
                </c:pt>
                <c:pt idx="1862">
                  <c:v>588.172604938272</c:v>
                </c:pt>
                <c:pt idx="1863">
                  <c:v>587.172604938272</c:v>
                </c:pt>
                <c:pt idx="1864">
                  <c:v>584.172604938272</c:v>
                </c:pt>
                <c:pt idx="1865">
                  <c:v>583.172604938272</c:v>
                </c:pt>
                <c:pt idx="1866">
                  <c:v>582.672604938272</c:v>
                </c:pt>
                <c:pt idx="1867">
                  <c:v>581.172604938272</c:v>
                </c:pt>
                <c:pt idx="1868">
                  <c:v>578.172604938272</c:v>
                </c:pt>
                <c:pt idx="1869">
                  <c:v>577.422604938272</c:v>
                </c:pt>
                <c:pt idx="1870">
                  <c:v>575.672604938272</c:v>
                </c:pt>
                <c:pt idx="1871">
                  <c:v>570.922604938272</c:v>
                </c:pt>
                <c:pt idx="1872">
                  <c:v>564.922604938272</c:v>
                </c:pt>
                <c:pt idx="1873">
                  <c:v>563.172604938272</c:v>
                </c:pt>
                <c:pt idx="1874">
                  <c:v>562.922604938272</c:v>
                </c:pt>
                <c:pt idx="1875">
                  <c:v>568.87260493827205</c:v>
                </c:pt>
                <c:pt idx="1876">
                  <c:v>562.87260493827205</c:v>
                </c:pt>
                <c:pt idx="1877">
                  <c:v>560.87260493827205</c:v>
                </c:pt>
                <c:pt idx="1878">
                  <c:v>555.87260493827205</c:v>
                </c:pt>
                <c:pt idx="1879">
                  <c:v>552.12260493827205</c:v>
                </c:pt>
                <c:pt idx="1880">
                  <c:v>570.12260493827205</c:v>
                </c:pt>
                <c:pt idx="1881">
                  <c:v>583.28510493827207</c:v>
                </c:pt>
                <c:pt idx="1882">
                  <c:v>583.03510493827207</c:v>
                </c:pt>
                <c:pt idx="1883">
                  <c:v>585.83510493827202</c:v>
                </c:pt>
                <c:pt idx="1884">
                  <c:v>581.33510493827202</c:v>
                </c:pt>
                <c:pt idx="1885">
                  <c:v>610.13510493827198</c:v>
                </c:pt>
                <c:pt idx="1886">
                  <c:v>609.38510493827198</c:v>
                </c:pt>
                <c:pt idx="1887">
                  <c:v>641.110104938272</c:v>
                </c:pt>
                <c:pt idx="1888">
                  <c:v>632.360104938272</c:v>
                </c:pt>
                <c:pt idx="1889">
                  <c:v>632.110104938272</c:v>
                </c:pt>
                <c:pt idx="1890">
                  <c:v>627.860104938272</c:v>
                </c:pt>
                <c:pt idx="1891">
                  <c:v>623.610104938272</c:v>
                </c:pt>
                <c:pt idx="1892">
                  <c:v>617.610104938272</c:v>
                </c:pt>
                <c:pt idx="1893">
                  <c:v>625.610104938272</c:v>
                </c:pt>
                <c:pt idx="1894">
                  <c:v>621.610104938272</c:v>
                </c:pt>
                <c:pt idx="1895">
                  <c:v>629.41010493827196</c:v>
                </c:pt>
                <c:pt idx="1896">
                  <c:v>627.66010493827196</c:v>
                </c:pt>
                <c:pt idx="1897">
                  <c:v>625.91010493827196</c:v>
                </c:pt>
                <c:pt idx="1898">
                  <c:v>625.41010493827196</c:v>
                </c:pt>
                <c:pt idx="1899">
                  <c:v>624.41010493827196</c:v>
                </c:pt>
                <c:pt idx="1900">
                  <c:v>632.66010493827196</c:v>
                </c:pt>
                <c:pt idx="1901">
                  <c:v>629.91010493827196</c:v>
                </c:pt>
                <c:pt idx="1902">
                  <c:v>629.41010493827196</c:v>
                </c:pt>
                <c:pt idx="1903">
                  <c:v>628.91010493827196</c:v>
                </c:pt>
                <c:pt idx="1904">
                  <c:v>632.91010493827196</c:v>
                </c:pt>
                <c:pt idx="1905">
                  <c:v>631.91010493827196</c:v>
                </c:pt>
                <c:pt idx="1906">
                  <c:v>630.91010493827196</c:v>
                </c:pt>
                <c:pt idx="1907">
                  <c:v>630.66010493827196</c:v>
                </c:pt>
                <c:pt idx="1908">
                  <c:v>630.16010493827196</c:v>
                </c:pt>
                <c:pt idx="1909">
                  <c:v>629.66010493827196</c:v>
                </c:pt>
                <c:pt idx="1910">
                  <c:v>628.66010493827196</c:v>
                </c:pt>
                <c:pt idx="1911">
                  <c:v>625.66010493827196</c:v>
                </c:pt>
                <c:pt idx="1912">
                  <c:v>622.66010493827196</c:v>
                </c:pt>
                <c:pt idx="1913">
                  <c:v>617.66010493827196</c:v>
                </c:pt>
                <c:pt idx="1914">
                  <c:v>612.66010493827196</c:v>
                </c:pt>
                <c:pt idx="1915">
                  <c:v>625.33510493827191</c:v>
                </c:pt>
                <c:pt idx="1916">
                  <c:v>622.33510493827191</c:v>
                </c:pt>
                <c:pt idx="1917">
                  <c:v>624.03510493827196</c:v>
                </c:pt>
                <c:pt idx="1918">
                  <c:v>618.03510493827196</c:v>
                </c:pt>
                <c:pt idx="1919">
                  <c:v>615.03510493827196</c:v>
                </c:pt>
                <c:pt idx="1920">
                  <c:v>607.03510493827196</c:v>
                </c:pt>
                <c:pt idx="1921">
                  <c:v>605.53510493827196</c:v>
                </c:pt>
                <c:pt idx="1922">
                  <c:v>604.03510493827196</c:v>
                </c:pt>
                <c:pt idx="1923">
                  <c:v>603.03510493827196</c:v>
                </c:pt>
                <c:pt idx="1924">
                  <c:v>600.03510493827196</c:v>
                </c:pt>
                <c:pt idx="1925">
                  <c:v>614.43510493827193</c:v>
                </c:pt>
                <c:pt idx="1926">
                  <c:v>606.43510493827193</c:v>
                </c:pt>
                <c:pt idx="1927">
                  <c:v>602.43510493827193</c:v>
                </c:pt>
                <c:pt idx="1928">
                  <c:v>601.43510493827193</c:v>
                </c:pt>
                <c:pt idx="1929">
                  <c:v>600.93510493827193</c:v>
                </c:pt>
                <c:pt idx="1930">
                  <c:v>601.98510493827189</c:v>
                </c:pt>
                <c:pt idx="1931">
                  <c:v>607.98510493827189</c:v>
                </c:pt>
                <c:pt idx="1932">
                  <c:v>609.18510493827193</c:v>
                </c:pt>
                <c:pt idx="1933">
                  <c:v>621.78510493827196</c:v>
                </c:pt>
                <c:pt idx="1934">
                  <c:v>619.28510493827196</c:v>
                </c:pt>
                <c:pt idx="1935">
                  <c:v>616.78510493827196</c:v>
                </c:pt>
                <c:pt idx="1936">
                  <c:v>615.03510493827196</c:v>
                </c:pt>
                <c:pt idx="1937">
                  <c:v>629.43510493827193</c:v>
                </c:pt>
                <c:pt idx="1938">
                  <c:v>641.68510493827193</c:v>
                </c:pt>
                <c:pt idx="1939">
                  <c:v>640.18510493827193</c:v>
                </c:pt>
                <c:pt idx="1940">
                  <c:v>630.93510493827193</c:v>
                </c:pt>
                <c:pt idx="1941">
                  <c:v>624.93510493827193</c:v>
                </c:pt>
                <c:pt idx="1942">
                  <c:v>623.18510493827193</c:v>
                </c:pt>
                <c:pt idx="1943">
                  <c:v>622.68510493827193</c:v>
                </c:pt>
                <c:pt idx="1944">
                  <c:v>620.68510493827193</c:v>
                </c:pt>
                <c:pt idx="1945">
                  <c:v>613.68510493827193</c:v>
                </c:pt>
                <c:pt idx="1946">
                  <c:v>605.43510493827193</c:v>
                </c:pt>
                <c:pt idx="1947">
                  <c:v>603.68510493827193</c:v>
                </c:pt>
                <c:pt idx="1948">
                  <c:v>610.28510493827196</c:v>
                </c:pt>
                <c:pt idx="1949">
                  <c:v>606.78510493827196</c:v>
                </c:pt>
                <c:pt idx="1950">
                  <c:v>626.78510493827196</c:v>
                </c:pt>
                <c:pt idx="1951">
                  <c:v>635.03510493827196</c:v>
                </c:pt>
                <c:pt idx="1952">
                  <c:v>633.28510493827196</c:v>
                </c:pt>
                <c:pt idx="1953">
                  <c:v>783.28510493827196</c:v>
                </c:pt>
                <c:pt idx="1954">
                  <c:v>798.485104938272</c:v>
                </c:pt>
                <c:pt idx="1955">
                  <c:v>797.485104938272</c:v>
                </c:pt>
                <c:pt idx="1956">
                  <c:v>793.735104938272</c:v>
                </c:pt>
                <c:pt idx="1957">
                  <c:v>804.93510493827205</c:v>
                </c:pt>
                <c:pt idx="1958">
                  <c:v>803.18510493827205</c:v>
                </c:pt>
                <c:pt idx="1959">
                  <c:v>800.18510493827205</c:v>
                </c:pt>
                <c:pt idx="1960">
                  <c:v>797.43510493827205</c:v>
                </c:pt>
                <c:pt idx="1961">
                  <c:v>796.18510493827205</c:v>
                </c:pt>
                <c:pt idx="1962">
                  <c:v>795.18510493827205</c:v>
                </c:pt>
                <c:pt idx="1963">
                  <c:v>790.18510493827205</c:v>
                </c:pt>
                <c:pt idx="1964">
                  <c:v>785.18510493827205</c:v>
                </c:pt>
                <c:pt idx="1965">
                  <c:v>781.43510493827205</c:v>
                </c:pt>
                <c:pt idx="1966">
                  <c:v>797.03510493827207</c:v>
                </c:pt>
                <c:pt idx="1967">
                  <c:v>795.78510493827207</c:v>
                </c:pt>
                <c:pt idx="1968">
                  <c:v>790.78510493827207</c:v>
                </c:pt>
                <c:pt idx="1969">
                  <c:v>788.78510493827207</c:v>
                </c:pt>
                <c:pt idx="1970">
                  <c:v>787.78510493827207</c:v>
                </c:pt>
                <c:pt idx="1971">
                  <c:v>786.78510493827207</c:v>
                </c:pt>
                <c:pt idx="1972">
                  <c:v>791.78510493827207</c:v>
                </c:pt>
                <c:pt idx="1973">
                  <c:v>788.78510493827207</c:v>
                </c:pt>
                <c:pt idx="1974">
                  <c:v>787.53510493827207</c:v>
                </c:pt>
                <c:pt idx="1975">
                  <c:v>790.28510493827207</c:v>
                </c:pt>
                <c:pt idx="1976">
                  <c:v>786.03510493827207</c:v>
                </c:pt>
                <c:pt idx="1977">
                  <c:v>801.23510493827212</c:v>
                </c:pt>
                <c:pt idx="1978">
                  <c:v>800.23510493827212</c:v>
                </c:pt>
                <c:pt idx="1979">
                  <c:v>828.67260493827212</c:v>
                </c:pt>
                <c:pt idx="1980">
                  <c:v>826.42260493827212</c:v>
                </c:pt>
                <c:pt idx="1981">
                  <c:v>825.17260493827212</c:v>
                </c:pt>
                <c:pt idx="1982">
                  <c:v>831.17260493827212</c:v>
                </c:pt>
                <c:pt idx="1983">
                  <c:v>860.23510493827212</c:v>
                </c:pt>
                <c:pt idx="1984">
                  <c:v>858.23510493827212</c:v>
                </c:pt>
                <c:pt idx="1985">
                  <c:v>854.48510493827212</c:v>
                </c:pt>
                <c:pt idx="1986">
                  <c:v>851.48510493827212</c:v>
                </c:pt>
                <c:pt idx="1987">
                  <c:v>903.98510493827212</c:v>
                </c:pt>
                <c:pt idx="1988">
                  <c:v>911.48510493827212</c:v>
                </c:pt>
                <c:pt idx="1989">
                  <c:v>913.48510493827212</c:v>
                </c:pt>
                <c:pt idx="1990">
                  <c:v>913.23510493827212</c:v>
                </c:pt>
                <c:pt idx="1991">
                  <c:v>912.98510493827212</c:v>
                </c:pt>
                <c:pt idx="1992">
                  <c:v>912.73510493827212</c:v>
                </c:pt>
                <c:pt idx="1993">
                  <c:v>903.48510493827212</c:v>
                </c:pt>
                <c:pt idx="1994">
                  <c:v>910.98510493827212</c:v>
                </c:pt>
                <c:pt idx="1995">
                  <c:v>907.98510493827212</c:v>
                </c:pt>
                <c:pt idx="1996">
                  <c:v>912.29760493827212</c:v>
                </c:pt>
                <c:pt idx="1997">
                  <c:v>911.29760493827212</c:v>
                </c:pt>
                <c:pt idx="1998">
                  <c:v>907.79760493827212</c:v>
                </c:pt>
                <c:pt idx="1999">
                  <c:v>905.29760493827212</c:v>
                </c:pt>
                <c:pt idx="2000">
                  <c:v>903.29760493827212</c:v>
                </c:pt>
                <c:pt idx="2001">
                  <c:v>902.29760493827212</c:v>
                </c:pt>
                <c:pt idx="2002">
                  <c:v>901.29760493827212</c:v>
                </c:pt>
                <c:pt idx="2003">
                  <c:v>899.79760493827212</c:v>
                </c:pt>
                <c:pt idx="2004">
                  <c:v>896.79760493827212</c:v>
                </c:pt>
                <c:pt idx="2005">
                  <c:v>899.04760493827212</c:v>
                </c:pt>
                <c:pt idx="2006">
                  <c:v>909.24760493827216</c:v>
                </c:pt>
                <c:pt idx="2007">
                  <c:v>913.27260493827214</c:v>
                </c:pt>
                <c:pt idx="2008">
                  <c:v>910.77260493827214</c:v>
                </c:pt>
                <c:pt idx="2009">
                  <c:v>908.27260493827214</c:v>
                </c:pt>
                <c:pt idx="2010">
                  <c:v>904.52260493827214</c:v>
                </c:pt>
                <c:pt idx="2011">
                  <c:v>903.52260493827214</c:v>
                </c:pt>
                <c:pt idx="2012">
                  <c:v>969.52260493827214</c:v>
                </c:pt>
                <c:pt idx="2013">
                  <c:v>968.27260493827214</c:v>
                </c:pt>
                <c:pt idx="2014">
                  <c:v>959.52260493827214</c:v>
                </c:pt>
                <c:pt idx="2015">
                  <c:v>955.52260493827214</c:v>
                </c:pt>
                <c:pt idx="2016">
                  <c:v>951.52260493827214</c:v>
                </c:pt>
                <c:pt idx="2017">
                  <c:v>945.52260493827214</c:v>
                </c:pt>
                <c:pt idx="2018">
                  <c:v>999.52260493827214</c:v>
                </c:pt>
                <c:pt idx="2019">
                  <c:v>993.52260493827214</c:v>
                </c:pt>
                <c:pt idx="2020">
                  <c:v>992.52260493827214</c:v>
                </c:pt>
                <c:pt idx="2021">
                  <c:v>991.02260493827214</c:v>
                </c:pt>
                <c:pt idx="2022">
                  <c:v>990.02260493827214</c:v>
                </c:pt>
                <c:pt idx="2023">
                  <c:v>989.52260493827214</c:v>
                </c:pt>
                <c:pt idx="2024">
                  <c:v>996.32260493827209</c:v>
                </c:pt>
                <c:pt idx="2025">
                  <c:v>998.02260493827214</c:v>
                </c:pt>
                <c:pt idx="2026">
                  <c:v>997.27260493827214</c:v>
                </c:pt>
                <c:pt idx="2027">
                  <c:v>994.27260493827214</c:v>
                </c:pt>
                <c:pt idx="2028">
                  <c:v>992.52260493827214</c:v>
                </c:pt>
                <c:pt idx="2029">
                  <c:v>988.77260493827214</c:v>
                </c:pt>
                <c:pt idx="2030">
                  <c:v>987.77260493827214</c:v>
                </c:pt>
                <c:pt idx="2031">
                  <c:v>987.27260493827214</c:v>
                </c:pt>
                <c:pt idx="2032">
                  <c:v>984.27260493827214</c:v>
                </c:pt>
                <c:pt idx="2033">
                  <c:v>981.27260493827214</c:v>
                </c:pt>
                <c:pt idx="2034">
                  <c:v>1002.2726049382721</c:v>
                </c:pt>
                <c:pt idx="2035">
                  <c:v>1006.2726049382721</c:v>
                </c:pt>
                <c:pt idx="2036">
                  <c:v>1003.0226049382721</c:v>
                </c:pt>
                <c:pt idx="2037">
                  <c:v>1002.5226049382721</c:v>
                </c:pt>
                <c:pt idx="2038">
                  <c:v>999.52260493827214</c:v>
                </c:pt>
                <c:pt idx="2039">
                  <c:v>1010.7226049382722</c:v>
                </c:pt>
                <c:pt idx="2040">
                  <c:v>1008.7226049382722</c:v>
                </c:pt>
                <c:pt idx="2041">
                  <c:v>1035.7226049382721</c:v>
                </c:pt>
                <c:pt idx="2042">
                  <c:v>1039.7226049382721</c:v>
                </c:pt>
                <c:pt idx="2043">
                  <c:v>1049.3476049382721</c:v>
                </c:pt>
                <c:pt idx="2044">
                  <c:v>1045.3476049382721</c:v>
                </c:pt>
                <c:pt idx="2045">
                  <c:v>1038.3476049382721</c:v>
                </c:pt>
                <c:pt idx="2046">
                  <c:v>1035.3476049382721</c:v>
                </c:pt>
                <c:pt idx="2047">
                  <c:v>1045.3476049382721</c:v>
                </c:pt>
                <c:pt idx="2048">
                  <c:v>1041.5976049382721</c:v>
                </c:pt>
                <c:pt idx="2049">
                  <c:v>1032.8476049382721</c:v>
                </c:pt>
                <c:pt idx="2050">
                  <c:v>1028.8476049382721</c:v>
                </c:pt>
                <c:pt idx="2051">
                  <c:v>1025.8476049382721</c:v>
                </c:pt>
                <c:pt idx="2052">
                  <c:v>1024.8476049382721</c:v>
                </c:pt>
                <c:pt idx="2053">
                  <c:v>1023.8476049382721</c:v>
                </c:pt>
                <c:pt idx="2054">
                  <c:v>1021.8476049382721</c:v>
                </c:pt>
                <c:pt idx="2055">
                  <c:v>1020.5976049382721</c:v>
                </c:pt>
                <c:pt idx="2056">
                  <c:v>1042.5976049382721</c:v>
                </c:pt>
                <c:pt idx="2057">
                  <c:v>1046.0476049382721</c:v>
                </c:pt>
                <c:pt idx="2058">
                  <c:v>1045.0476049382721</c:v>
                </c:pt>
                <c:pt idx="2059">
                  <c:v>1042.0476049382721</c:v>
                </c:pt>
                <c:pt idx="2060">
                  <c:v>1041.0476049382721</c:v>
                </c:pt>
                <c:pt idx="2061">
                  <c:v>1038.0476049382721</c:v>
                </c:pt>
                <c:pt idx="2062">
                  <c:v>1036.0476049382721</c:v>
                </c:pt>
                <c:pt idx="2063">
                  <c:v>1040.5476049382721</c:v>
                </c:pt>
                <c:pt idx="2064">
                  <c:v>1036.0476049382721</c:v>
                </c:pt>
                <c:pt idx="2065">
                  <c:v>1033.0476049382721</c:v>
                </c:pt>
                <c:pt idx="2066">
                  <c:v>1030.2976049382721</c:v>
                </c:pt>
                <c:pt idx="2067">
                  <c:v>1029.7976049382721</c:v>
                </c:pt>
                <c:pt idx="2068">
                  <c:v>1029.2976049382721</c:v>
                </c:pt>
                <c:pt idx="2069">
                  <c:v>1023.5476049382721</c:v>
                </c:pt>
                <c:pt idx="2070">
                  <c:v>1022.2976049382721</c:v>
                </c:pt>
                <c:pt idx="2071">
                  <c:v>1021.0476049382721</c:v>
                </c:pt>
                <c:pt idx="2072">
                  <c:v>1020.7976049382721</c:v>
                </c:pt>
                <c:pt idx="2073">
                  <c:v>1018.2976049382721</c:v>
                </c:pt>
                <c:pt idx="2074">
                  <c:v>1015.7976049382721</c:v>
                </c:pt>
                <c:pt idx="2075">
                  <c:v>1014.5476049382721</c:v>
                </c:pt>
                <c:pt idx="2076">
                  <c:v>1019.0976049382721</c:v>
                </c:pt>
                <c:pt idx="2077">
                  <c:v>1018.0976049382721</c:v>
                </c:pt>
                <c:pt idx="2078">
                  <c:v>1017.0976049382721</c:v>
                </c:pt>
                <c:pt idx="2079">
                  <c:v>1020.6976049382721</c:v>
                </c:pt>
                <c:pt idx="2080">
                  <c:v>1018.9476049382721</c:v>
                </c:pt>
                <c:pt idx="2081">
                  <c:v>1017.1976049382721</c:v>
                </c:pt>
                <c:pt idx="2082">
                  <c:v>1009.1976049382721</c:v>
                </c:pt>
                <c:pt idx="2083">
                  <c:v>1031.197604938272</c:v>
                </c:pt>
                <c:pt idx="2084">
                  <c:v>1029.947604938272</c:v>
                </c:pt>
                <c:pt idx="2085">
                  <c:v>1028.697604938272</c:v>
                </c:pt>
                <c:pt idx="2086">
                  <c:v>1034.9976049382719</c:v>
                </c:pt>
                <c:pt idx="2087">
                  <c:v>1037.397604938272</c:v>
                </c:pt>
                <c:pt idx="2088">
                  <c:v>1037.147604938272</c:v>
                </c:pt>
                <c:pt idx="2089">
                  <c:v>1034.147604938272</c:v>
                </c:pt>
                <c:pt idx="2090">
                  <c:v>1070.147604938272</c:v>
                </c:pt>
                <c:pt idx="2091">
                  <c:v>1066.147604938272</c:v>
                </c:pt>
                <c:pt idx="2092">
                  <c:v>1064.147604938272</c:v>
                </c:pt>
                <c:pt idx="2093">
                  <c:v>1073.7476049382719</c:v>
                </c:pt>
                <c:pt idx="2094">
                  <c:v>1093.2976049382719</c:v>
                </c:pt>
                <c:pt idx="2095">
                  <c:v>1096.0976049382718</c:v>
                </c:pt>
                <c:pt idx="2096">
                  <c:v>1094.8476049382718</c:v>
                </c:pt>
                <c:pt idx="2097">
                  <c:v>1093.0976049382718</c:v>
                </c:pt>
                <c:pt idx="2098">
                  <c:v>1099.0976049382718</c:v>
                </c:pt>
                <c:pt idx="2099">
                  <c:v>1093.3476049382718</c:v>
                </c:pt>
                <c:pt idx="2100">
                  <c:v>1111.3476049382718</c:v>
                </c:pt>
                <c:pt idx="2101">
                  <c:v>1109.3476049382718</c:v>
                </c:pt>
                <c:pt idx="2102">
                  <c:v>1117.1476049382718</c:v>
                </c:pt>
                <c:pt idx="2103">
                  <c:v>1115.3976049382718</c:v>
                </c:pt>
                <c:pt idx="2104">
                  <c:v>1113.8976049382718</c:v>
                </c:pt>
                <c:pt idx="2105">
                  <c:v>1105.1476049382718</c:v>
                </c:pt>
                <c:pt idx="2106">
                  <c:v>1103.8976049382718</c:v>
                </c:pt>
                <c:pt idx="2107">
                  <c:v>1096.8976049382718</c:v>
                </c:pt>
                <c:pt idx="2108">
                  <c:v>1100.8976049382718</c:v>
                </c:pt>
                <c:pt idx="2109">
                  <c:v>1111.8976049382718</c:v>
                </c:pt>
                <c:pt idx="2110">
                  <c:v>1108.8976049382718</c:v>
                </c:pt>
                <c:pt idx="2111">
                  <c:v>1105.6476049382718</c:v>
                </c:pt>
                <c:pt idx="2112">
                  <c:v>1103.6476049382718</c:v>
                </c:pt>
                <c:pt idx="2113">
                  <c:v>1101.6476049382718</c:v>
                </c:pt>
                <c:pt idx="2114">
                  <c:v>1098.6476049382718</c:v>
                </c:pt>
                <c:pt idx="2115">
                  <c:v>1105.8476049382718</c:v>
                </c:pt>
                <c:pt idx="2116">
                  <c:v>1102.8476049382718</c:v>
                </c:pt>
                <c:pt idx="2117">
                  <c:v>1101.8476049382718</c:v>
                </c:pt>
                <c:pt idx="2118">
                  <c:v>1097.8476049382718</c:v>
                </c:pt>
                <c:pt idx="2119">
                  <c:v>1093.8476049382718</c:v>
                </c:pt>
                <c:pt idx="2120">
                  <c:v>1097.8476049382718</c:v>
                </c:pt>
                <c:pt idx="2121">
                  <c:v>1093.8476049382718</c:v>
                </c:pt>
                <c:pt idx="2122">
                  <c:v>1101.3476049382718</c:v>
                </c:pt>
                <c:pt idx="2123">
                  <c:v>1099.3476049382718</c:v>
                </c:pt>
                <c:pt idx="2124">
                  <c:v>1097.3476049382718</c:v>
                </c:pt>
                <c:pt idx="2125">
                  <c:v>1089.5976049382718</c:v>
                </c:pt>
                <c:pt idx="2126">
                  <c:v>1087.3476049382718</c:v>
                </c:pt>
                <c:pt idx="2127">
                  <c:v>1077.8476049382718</c:v>
                </c:pt>
                <c:pt idx="2128">
                  <c:v>1084.5976049382718</c:v>
                </c:pt>
                <c:pt idx="2129">
                  <c:v>1081.5976049382718</c:v>
                </c:pt>
                <c:pt idx="2130">
                  <c:v>1079.5976049382718</c:v>
                </c:pt>
                <c:pt idx="2131">
                  <c:v>1083.4976049382719</c:v>
                </c:pt>
                <c:pt idx="2132">
                  <c:v>1107.4976049382719</c:v>
                </c:pt>
                <c:pt idx="2133">
                  <c:v>1106.4976049382719</c:v>
                </c:pt>
                <c:pt idx="2134">
                  <c:v>1114.4976049382719</c:v>
                </c:pt>
                <c:pt idx="2135">
                  <c:v>1113.4976049382719</c:v>
                </c:pt>
                <c:pt idx="2136">
                  <c:v>1105.9976049382719</c:v>
                </c:pt>
                <c:pt idx="2137">
                  <c:v>1104.9976049382719</c:v>
                </c:pt>
                <c:pt idx="2138">
                  <c:v>1103.9976049382719</c:v>
                </c:pt>
                <c:pt idx="2139">
                  <c:v>1097.9976049382719</c:v>
                </c:pt>
                <c:pt idx="2140">
                  <c:v>1093.9976049382719</c:v>
                </c:pt>
                <c:pt idx="2141">
                  <c:v>1096.697604938272</c:v>
                </c:pt>
                <c:pt idx="2142">
                  <c:v>1095.697604938272</c:v>
                </c:pt>
                <c:pt idx="2143">
                  <c:v>1110.697604938272</c:v>
                </c:pt>
                <c:pt idx="2144">
                  <c:v>1115.197604938272</c:v>
                </c:pt>
                <c:pt idx="2145">
                  <c:v>1112.947604938272</c:v>
                </c:pt>
                <c:pt idx="2146">
                  <c:v>1112.697604938272</c:v>
                </c:pt>
                <c:pt idx="2147">
                  <c:v>1112.447604938272</c:v>
                </c:pt>
                <c:pt idx="2148">
                  <c:v>1120.447604938272</c:v>
                </c:pt>
                <c:pt idx="2149">
                  <c:v>1121.8476049382721</c:v>
                </c:pt>
                <c:pt idx="2150">
                  <c:v>1120.0976049382721</c:v>
                </c:pt>
                <c:pt idx="2151">
                  <c:v>1125.5976049382721</c:v>
                </c:pt>
                <c:pt idx="2152">
                  <c:v>1121.5976049382721</c:v>
                </c:pt>
                <c:pt idx="2153">
                  <c:v>1119.5976049382721</c:v>
                </c:pt>
                <c:pt idx="2154">
                  <c:v>1118.5976049382721</c:v>
                </c:pt>
                <c:pt idx="2155">
                  <c:v>1142.5976049382721</c:v>
                </c:pt>
                <c:pt idx="2156">
                  <c:v>1142.0976049382721</c:v>
                </c:pt>
                <c:pt idx="2157">
                  <c:v>1134.0976049382721</c:v>
                </c:pt>
                <c:pt idx="2158">
                  <c:v>1132.0976049382721</c:v>
                </c:pt>
                <c:pt idx="2159">
                  <c:v>1142.0976049382721</c:v>
                </c:pt>
                <c:pt idx="2160">
                  <c:v>1139.0976049382721</c:v>
                </c:pt>
                <c:pt idx="2161">
                  <c:v>1134.0976049382721</c:v>
                </c:pt>
                <c:pt idx="2162">
                  <c:v>1132.5976049382721</c:v>
                </c:pt>
                <c:pt idx="2163">
                  <c:v>1129.5976049382721</c:v>
                </c:pt>
                <c:pt idx="2164">
                  <c:v>1125.5976049382721</c:v>
                </c:pt>
                <c:pt idx="2165">
                  <c:v>1129.5976049382721</c:v>
                </c:pt>
                <c:pt idx="2166">
                  <c:v>1150.8476049382721</c:v>
                </c:pt>
                <c:pt idx="2167">
                  <c:v>1153.8476049382721</c:v>
                </c:pt>
                <c:pt idx="2168">
                  <c:v>1151.3476049382721</c:v>
                </c:pt>
                <c:pt idx="2169">
                  <c:v>1158.3476049382721</c:v>
                </c:pt>
                <c:pt idx="2170">
                  <c:v>1151.8476049382721</c:v>
                </c:pt>
                <c:pt idx="2171">
                  <c:v>1173.7226049382721</c:v>
                </c:pt>
                <c:pt idx="2172">
                  <c:v>1172.7226049382721</c:v>
                </c:pt>
                <c:pt idx="2173">
                  <c:v>1171.7226049382721</c:v>
                </c:pt>
                <c:pt idx="2174">
                  <c:v>1177.322604938272</c:v>
                </c:pt>
                <c:pt idx="2175">
                  <c:v>1188.5351049382721</c:v>
                </c:pt>
                <c:pt idx="2176">
                  <c:v>1197.5351049382721</c:v>
                </c:pt>
                <c:pt idx="2177">
                  <c:v>1192.2851049382721</c:v>
                </c:pt>
                <c:pt idx="2178">
                  <c:v>1187.5351049382721</c:v>
                </c:pt>
                <c:pt idx="2179">
                  <c:v>1215.5351049382721</c:v>
                </c:pt>
                <c:pt idx="2180">
                  <c:v>1220.0351049382721</c:v>
                </c:pt>
                <c:pt idx="2181">
                  <c:v>1219.2851049382721</c:v>
                </c:pt>
                <c:pt idx="2182">
                  <c:v>1218.2851049382721</c:v>
                </c:pt>
                <c:pt idx="2183">
                  <c:v>1217.7851049382721</c:v>
                </c:pt>
                <c:pt idx="2184">
                  <c:v>1216.0351049382721</c:v>
                </c:pt>
                <c:pt idx="2185">
                  <c:v>1224.4351049382722</c:v>
                </c:pt>
                <c:pt idx="2186">
                  <c:v>1218.4351049382722</c:v>
                </c:pt>
                <c:pt idx="2187">
                  <c:v>1214.4351049382722</c:v>
                </c:pt>
                <c:pt idx="2188">
                  <c:v>1204.6851049382722</c:v>
                </c:pt>
                <c:pt idx="2189">
                  <c:v>1204.1851049382722</c:v>
                </c:pt>
                <c:pt idx="2190">
                  <c:v>1202.4351049382722</c:v>
                </c:pt>
                <c:pt idx="2191">
                  <c:v>1197.4351049382722</c:v>
                </c:pt>
                <c:pt idx="2192">
                  <c:v>1188.1851049382722</c:v>
                </c:pt>
                <c:pt idx="2193">
                  <c:v>1185.4351049382722</c:v>
                </c:pt>
                <c:pt idx="2194">
                  <c:v>1178.4351049382722</c:v>
                </c:pt>
                <c:pt idx="2195">
                  <c:v>1187.1351049382722</c:v>
                </c:pt>
                <c:pt idx="2196">
                  <c:v>1183.3851049382722</c:v>
                </c:pt>
                <c:pt idx="2197">
                  <c:v>1181.6351049382722</c:v>
                </c:pt>
                <c:pt idx="2198">
                  <c:v>1181.3851049382722</c:v>
                </c:pt>
                <c:pt idx="2199">
                  <c:v>1178.6351049382722</c:v>
                </c:pt>
                <c:pt idx="2200">
                  <c:v>1168.6351049382722</c:v>
                </c:pt>
                <c:pt idx="2201">
                  <c:v>1161.6351049382722</c:v>
                </c:pt>
                <c:pt idx="2202">
                  <c:v>1159.6351049382722</c:v>
                </c:pt>
                <c:pt idx="2203">
                  <c:v>1158.6351049382722</c:v>
                </c:pt>
                <c:pt idx="2204">
                  <c:v>1148.8851049382722</c:v>
                </c:pt>
                <c:pt idx="2205">
                  <c:v>1146.8851049382722</c:v>
                </c:pt>
                <c:pt idx="2206">
                  <c:v>1148.8851049382722</c:v>
                </c:pt>
                <c:pt idx="2207">
                  <c:v>1145.3851049382722</c:v>
                </c:pt>
                <c:pt idx="2208">
                  <c:v>1142.8851049382722</c:v>
                </c:pt>
                <c:pt idx="2209">
                  <c:v>1134.1351049382722</c:v>
                </c:pt>
                <c:pt idx="2210">
                  <c:v>1127.1351049382722</c:v>
                </c:pt>
                <c:pt idx="2211">
                  <c:v>1124.3851049382722</c:v>
                </c:pt>
                <c:pt idx="2212">
                  <c:v>1121.3851049382722</c:v>
                </c:pt>
                <c:pt idx="2213">
                  <c:v>1118.3851049382722</c:v>
                </c:pt>
                <c:pt idx="2214">
                  <c:v>1124.3851049382722</c:v>
                </c:pt>
                <c:pt idx="2215">
                  <c:v>1127.7851049382723</c:v>
                </c:pt>
                <c:pt idx="2216">
                  <c:v>1126.7851049382723</c:v>
                </c:pt>
                <c:pt idx="2217">
                  <c:v>1125.7851049382723</c:v>
                </c:pt>
                <c:pt idx="2218">
                  <c:v>1122.0351049382723</c:v>
                </c:pt>
                <c:pt idx="2219">
                  <c:v>1120.2851049382723</c:v>
                </c:pt>
                <c:pt idx="2220">
                  <c:v>1117.5351049382723</c:v>
                </c:pt>
                <c:pt idx="2221">
                  <c:v>1116.5351049382723</c:v>
                </c:pt>
                <c:pt idx="2222">
                  <c:v>1115.7851049382723</c:v>
                </c:pt>
                <c:pt idx="2223">
                  <c:v>1113.7851049382723</c:v>
                </c:pt>
                <c:pt idx="2224">
                  <c:v>1122.2851049382723</c:v>
                </c:pt>
                <c:pt idx="2225">
                  <c:v>1119.2851049382723</c:v>
                </c:pt>
                <c:pt idx="2226">
                  <c:v>1121.4101049382723</c:v>
                </c:pt>
                <c:pt idx="2227">
                  <c:v>1131.8101049382724</c:v>
                </c:pt>
                <c:pt idx="2228">
                  <c:v>1134.6101049382723</c:v>
                </c:pt>
                <c:pt idx="2229">
                  <c:v>1137.2101049382723</c:v>
                </c:pt>
                <c:pt idx="2230">
                  <c:v>1136.4601049382723</c:v>
                </c:pt>
                <c:pt idx="2231">
                  <c:v>1127.9601049382723</c:v>
                </c:pt>
                <c:pt idx="2232">
                  <c:v>1122.9601049382723</c:v>
                </c:pt>
                <c:pt idx="2233">
                  <c:v>1119.2101049382723</c:v>
                </c:pt>
                <c:pt idx="2234">
                  <c:v>1124.0851049382723</c:v>
                </c:pt>
                <c:pt idx="2235">
                  <c:v>1119.0851049382723</c:v>
                </c:pt>
                <c:pt idx="2236">
                  <c:v>1116.5851049382723</c:v>
                </c:pt>
                <c:pt idx="2237">
                  <c:v>1115.0851049382723</c:v>
                </c:pt>
                <c:pt idx="2238">
                  <c:v>1120.6851049382722</c:v>
                </c:pt>
                <c:pt idx="2239">
                  <c:v>1137.1851049382722</c:v>
                </c:pt>
                <c:pt idx="2240">
                  <c:v>1135.9351049382722</c:v>
                </c:pt>
                <c:pt idx="2241">
                  <c:v>1134.9351049382722</c:v>
                </c:pt>
                <c:pt idx="2242">
                  <c:v>1125.1851049382722</c:v>
                </c:pt>
                <c:pt idx="2243">
                  <c:v>1119.1851049382722</c:v>
                </c:pt>
                <c:pt idx="2244">
                  <c:v>1115.1851049382722</c:v>
                </c:pt>
                <c:pt idx="2245">
                  <c:v>1117.4851049382721</c:v>
                </c:pt>
                <c:pt idx="2246">
                  <c:v>1115.4851049382721</c:v>
                </c:pt>
                <c:pt idx="2247">
                  <c:v>1117.085104938272</c:v>
                </c:pt>
                <c:pt idx="2248">
                  <c:v>1116.085104938272</c:v>
                </c:pt>
                <c:pt idx="2249">
                  <c:v>1114.085104938272</c:v>
                </c:pt>
                <c:pt idx="2250">
                  <c:v>1112.085104938272</c:v>
                </c:pt>
                <c:pt idx="2251">
                  <c:v>1110.085104938272</c:v>
                </c:pt>
                <c:pt idx="2252">
                  <c:v>1101.085104938272</c:v>
                </c:pt>
                <c:pt idx="2253">
                  <c:v>1098.335104938272</c:v>
                </c:pt>
                <c:pt idx="2254">
                  <c:v>1095.335104938272</c:v>
                </c:pt>
                <c:pt idx="2255">
                  <c:v>1115.335104938272</c:v>
                </c:pt>
                <c:pt idx="2256">
                  <c:v>1108.335104938272</c:v>
                </c:pt>
                <c:pt idx="2257">
                  <c:v>1101.335104938272</c:v>
                </c:pt>
                <c:pt idx="2258">
                  <c:v>1109.335104938272</c:v>
                </c:pt>
                <c:pt idx="2259">
                  <c:v>1133.085104938272</c:v>
                </c:pt>
                <c:pt idx="2260">
                  <c:v>1126.085104938272</c:v>
                </c:pt>
                <c:pt idx="2261">
                  <c:v>1125.085104938272</c:v>
                </c:pt>
                <c:pt idx="2262">
                  <c:v>1132.6851049382719</c:v>
                </c:pt>
                <c:pt idx="2263">
                  <c:v>1142.2851049382718</c:v>
                </c:pt>
                <c:pt idx="2264">
                  <c:v>1141.0351049382718</c:v>
                </c:pt>
                <c:pt idx="2265">
                  <c:v>1139.2851049382718</c:v>
                </c:pt>
                <c:pt idx="2266">
                  <c:v>1146.0351049382718</c:v>
                </c:pt>
                <c:pt idx="2267">
                  <c:v>1143.5351049382718</c:v>
                </c:pt>
                <c:pt idx="2268">
                  <c:v>1146.5351049382718</c:v>
                </c:pt>
                <c:pt idx="2269">
                  <c:v>1146.2851049382718</c:v>
                </c:pt>
                <c:pt idx="2270">
                  <c:v>1147.5351049382718</c:v>
                </c:pt>
                <c:pt idx="2271">
                  <c:v>1145.5351049382718</c:v>
                </c:pt>
                <c:pt idx="2272">
                  <c:v>1145.2851049382718</c:v>
                </c:pt>
                <c:pt idx="2273">
                  <c:v>1145.0351049382718</c:v>
                </c:pt>
                <c:pt idx="2274">
                  <c:v>1187.0351049382718</c:v>
                </c:pt>
                <c:pt idx="2275">
                  <c:v>1183.0351049382718</c:v>
                </c:pt>
                <c:pt idx="2276">
                  <c:v>1181.2851049382718</c:v>
                </c:pt>
                <c:pt idx="2277">
                  <c:v>1179.5351049382718</c:v>
                </c:pt>
                <c:pt idx="2278">
                  <c:v>1185.5351049382718</c:v>
                </c:pt>
                <c:pt idx="2279">
                  <c:v>1179.2851049382718</c:v>
                </c:pt>
                <c:pt idx="2280">
                  <c:v>1174.2851049382718</c:v>
                </c:pt>
                <c:pt idx="2281">
                  <c:v>1167.7851049382718</c:v>
                </c:pt>
                <c:pt idx="2282">
                  <c:v>1166.0351049382718</c:v>
                </c:pt>
                <c:pt idx="2283">
                  <c:v>1162.0351049382718</c:v>
                </c:pt>
                <c:pt idx="2284">
                  <c:v>1167.0351049382718</c:v>
                </c:pt>
                <c:pt idx="2285">
                  <c:v>1164.7851049382718</c:v>
                </c:pt>
                <c:pt idx="2286">
                  <c:v>1161.0351049382718</c:v>
                </c:pt>
                <c:pt idx="2287">
                  <c:v>1151.0351049382718</c:v>
                </c:pt>
                <c:pt idx="2288">
                  <c:v>1150.0351049382718</c:v>
                </c:pt>
                <c:pt idx="2289">
                  <c:v>1147.5351049382718</c:v>
                </c:pt>
                <c:pt idx="2290">
                  <c:v>1144.7851049382718</c:v>
                </c:pt>
                <c:pt idx="2291">
                  <c:v>1143.2851049382718</c:v>
                </c:pt>
                <c:pt idx="2292">
                  <c:v>1143.0351049382718</c:v>
                </c:pt>
                <c:pt idx="2293">
                  <c:v>1142.5351049382718</c:v>
                </c:pt>
                <c:pt idx="2294">
                  <c:v>1138.7851049382718</c:v>
                </c:pt>
                <c:pt idx="2295">
                  <c:v>1135.0351049382718</c:v>
                </c:pt>
                <c:pt idx="2296">
                  <c:v>1131.7851049382718</c:v>
                </c:pt>
                <c:pt idx="2297">
                  <c:v>1130.5351049382718</c:v>
                </c:pt>
                <c:pt idx="2298">
                  <c:v>1126.7851049382718</c:v>
                </c:pt>
                <c:pt idx="2299">
                  <c:v>1125.0351049382718</c:v>
                </c:pt>
                <c:pt idx="2300">
                  <c:v>1169.6601049382718</c:v>
                </c:pt>
                <c:pt idx="2301">
                  <c:v>1166.6601049382718</c:v>
                </c:pt>
                <c:pt idx="2302">
                  <c:v>1161.6601049382718</c:v>
                </c:pt>
                <c:pt idx="2303">
                  <c:v>1159.4101049382718</c:v>
                </c:pt>
                <c:pt idx="2304">
                  <c:v>1157.6601049382718</c:v>
                </c:pt>
                <c:pt idx="2305">
                  <c:v>1155.9101049382718</c:v>
                </c:pt>
                <c:pt idx="2306">
                  <c:v>1154.1601049382718</c:v>
                </c:pt>
                <c:pt idx="2307">
                  <c:v>1157.5601049382719</c:v>
                </c:pt>
                <c:pt idx="2308">
                  <c:v>1152.8101049382719</c:v>
                </c:pt>
                <c:pt idx="2309">
                  <c:v>1152.0601049382719</c:v>
                </c:pt>
                <c:pt idx="2310">
                  <c:v>1151.3101049382719</c:v>
                </c:pt>
                <c:pt idx="2311">
                  <c:v>1148.3101049382719</c:v>
                </c:pt>
                <c:pt idx="2312">
                  <c:v>1164.0601049382719</c:v>
                </c:pt>
                <c:pt idx="2313">
                  <c:v>1167.0601049382719</c:v>
                </c:pt>
                <c:pt idx="2314">
                  <c:v>1165.3101049382719</c:v>
                </c:pt>
                <c:pt idx="2315">
                  <c:v>1161.0601049382719</c:v>
                </c:pt>
                <c:pt idx="2316">
                  <c:v>1158.8101049382719</c:v>
                </c:pt>
                <c:pt idx="2317">
                  <c:v>1151.8101049382719</c:v>
                </c:pt>
                <c:pt idx="2318">
                  <c:v>1151.0601049382719</c:v>
                </c:pt>
                <c:pt idx="2319">
                  <c:v>1154.5601049382719</c:v>
                </c:pt>
                <c:pt idx="2320">
                  <c:v>1147.5601049382719</c:v>
                </c:pt>
                <c:pt idx="2321">
                  <c:v>1156.9101049382718</c:v>
                </c:pt>
                <c:pt idx="2322">
                  <c:v>1156.6601049382718</c:v>
                </c:pt>
                <c:pt idx="2323">
                  <c:v>1151.6601049382718</c:v>
                </c:pt>
                <c:pt idx="2324">
                  <c:v>1149.1601049382718</c:v>
                </c:pt>
                <c:pt idx="2325">
                  <c:v>1145.4101049382718</c:v>
                </c:pt>
                <c:pt idx="2326">
                  <c:v>1142.9101049382718</c:v>
                </c:pt>
                <c:pt idx="2327">
                  <c:v>1140.9101049382718</c:v>
                </c:pt>
                <c:pt idx="2328">
                  <c:v>1137.4101049382718</c:v>
                </c:pt>
                <c:pt idx="2329">
                  <c:v>1135.4101049382718</c:v>
                </c:pt>
                <c:pt idx="2330">
                  <c:v>1130.4101049382718</c:v>
                </c:pt>
                <c:pt idx="2331">
                  <c:v>1133.9101049382718</c:v>
                </c:pt>
                <c:pt idx="2332">
                  <c:v>1124.4101049382718</c:v>
                </c:pt>
                <c:pt idx="2333">
                  <c:v>1119.4101049382718</c:v>
                </c:pt>
                <c:pt idx="2334">
                  <c:v>1118.1601049382718</c:v>
                </c:pt>
                <c:pt idx="2335">
                  <c:v>1117.1601049382718</c:v>
                </c:pt>
                <c:pt idx="2336">
                  <c:v>1112.1601049382718</c:v>
                </c:pt>
                <c:pt idx="2337">
                  <c:v>1111.6601049382718</c:v>
                </c:pt>
                <c:pt idx="2338">
                  <c:v>1111.4101049382718</c:v>
                </c:pt>
                <c:pt idx="2339">
                  <c:v>1111.1601049382718</c:v>
                </c:pt>
                <c:pt idx="2340">
                  <c:v>1103.6601049382718</c:v>
                </c:pt>
                <c:pt idx="2341">
                  <c:v>1100.9101049382718</c:v>
                </c:pt>
                <c:pt idx="2342">
                  <c:v>1094.9101049382718</c:v>
                </c:pt>
                <c:pt idx="2343">
                  <c:v>1091.6601049382718</c:v>
                </c:pt>
                <c:pt idx="2344">
                  <c:v>1090.9101049382718</c:v>
                </c:pt>
                <c:pt idx="2345">
                  <c:v>1090.6601049382718</c:v>
                </c:pt>
                <c:pt idx="2346">
                  <c:v>1086.9101049382718</c:v>
                </c:pt>
                <c:pt idx="2347">
                  <c:v>1083.1601049382718</c:v>
                </c:pt>
                <c:pt idx="2348">
                  <c:v>1087.2101049382718</c:v>
                </c:pt>
                <c:pt idx="2349">
                  <c:v>1111.0101049382718</c:v>
                </c:pt>
                <c:pt idx="2350">
                  <c:v>1108.0101049382718</c:v>
                </c:pt>
                <c:pt idx="2351">
                  <c:v>1107.7601049382718</c:v>
                </c:pt>
                <c:pt idx="2352">
                  <c:v>1122.1601049382718</c:v>
                </c:pt>
                <c:pt idx="2353">
                  <c:v>1118.1601049382718</c:v>
                </c:pt>
                <c:pt idx="2354">
                  <c:v>1109.6601049382718</c:v>
                </c:pt>
                <c:pt idx="2355">
                  <c:v>1107.9101049382718</c:v>
                </c:pt>
                <c:pt idx="2356">
                  <c:v>1134.5101049382718</c:v>
                </c:pt>
                <c:pt idx="2357">
                  <c:v>1131.5101049382718</c:v>
                </c:pt>
                <c:pt idx="2358">
                  <c:v>1137.5101049382718</c:v>
                </c:pt>
                <c:pt idx="2359">
                  <c:v>1179.5101049382718</c:v>
                </c:pt>
                <c:pt idx="2360">
                  <c:v>1178.0101049382718</c:v>
                </c:pt>
                <c:pt idx="2361">
                  <c:v>1181.5101049382718</c:v>
                </c:pt>
                <c:pt idx="2362">
                  <c:v>1180.5101049382718</c:v>
                </c:pt>
                <c:pt idx="2363">
                  <c:v>1176.7601049382718</c:v>
                </c:pt>
                <c:pt idx="2364">
                  <c:v>1179.7601049382718</c:v>
                </c:pt>
                <c:pt idx="2365">
                  <c:v>1177.7601049382718</c:v>
                </c:pt>
                <c:pt idx="2366">
                  <c:v>1175.0101049382718</c:v>
                </c:pt>
                <c:pt idx="2367">
                  <c:v>1173.0101049382718</c:v>
                </c:pt>
                <c:pt idx="2368">
                  <c:v>1163.5101049382718</c:v>
                </c:pt>
                <c:pt idx="2369">
                  <c:v>1163.0101049382718</c:v>
                </c:pt>
                <c:pt idx="2370">
                  <c:v>1159.5101049382718</c:v>
                </c:pt>
                <c:pt idx="2371">
                  <c:v>1159.0101049382718</c:v>
                </c:pt>
                <c:pt idx="2372">
                  <c:v>1156.5101049382718</c:v>
                </c:pt>
                <c:pt idx="2373">
                  <c:v>1154.0101049382718</c:v>
                </c:pt>
                <c:pt idx="2374">
                  <c:v>1151.0101049382718</c:v>
                </c:pt>
                <c:pt idx="2375">
                  <c:v>1166.2101049382718</c:v>
                </c:pt>
                <c:pt idx="2376">
                  <c:v>1163.2101049382718</c:v>
                </c:pt>
                <c:pt idx="2377">
                  <c:v>1153.2101049382718</c:v>
                </c:pt>
                <c:pt idx="2378">
                  <c:v>1147.2101049382718</c:v>
                </c:pt>
                <c:pt idx="2379">
                  <c:v>1139.7101049382718</c:v>
                </c:pt>
                <c:pt idx="2380">
                  <c:v>1137.2101049382718</c:v>
                </c:pt>
                <c:pt idx="2381">
                  <c:v>1135.9601049382718</c:v>
                </c:pt>
                <c:pt idx="2382">
                  <c:v>1134.9601049382718</c:v>
                </c:pt>
                <c:pt idx="2383">
                  <c:v>1131.9601049382718</c:v>
                </c:pt>
                <c:pt idx="2384">
                  <c:v>1128.9601049382718</c:v>
                </c:pt>
                <c:pt idx="2385">
                  <c:v>1130.9601049382718</c:v>
                </c:pt>
                <c:pt idx="2386">
                  <c:v>1127.9601049382718</c:v>
                </c:pt>
                <c:pt idx="2387">
                  <c:v>1125.9601049382718</c:v>
                </c:pt>
                <c:pt idx="2388">
                  <c:v>1133.1601049382718</c:v>
                </c:pt>
                <c:pt idx="2389">
                  <c:v>1131.1601049382718</c:v>
                </c:pt>
                <c:pt idx="2390">
                  <c:v>1127.1601049382718</c:v>
                </c:pt>
                <c:pt idx="2391">
                  <c:v>1135.2851049382718</c:v>
                </c:pt>
                <c:pt idx="2392">
                  <c:v>1135.0351049382718</c:v>
                </c:pt>
                <c:pt idx="2393">
                  <c:v>1134.5351049382718</c:v>
                </c:pt>
                <c:pt idx="2394">
                  <c:v>1125.2851049382718</c:v>
                </c:pt>
                <c:pt idx="2395">
                  <c:v>1131.4601049382718</c:v>
                </c:pt>
                <c:pt idx="2396">
                  <c:v>1129.9601049382718</c:v>
                </c:pt>
                <c:pt idx="2397">
                  <c:v>1156.9601049382718</c:v>
                </c:pt>
                <c:pt idx="2398">
                  <c:v>1152.9601049382718</c:v>
                </c:pt>
                <c:pt idx="2399">
                  <c:v>1149.9601049382718</c:v>
                </c:pt>
                <c:pt idx="2400">
                  <c:v>1148.4601049382718</c:v>
                </c:pt>
                <c:pt idx="2401">
                  <c:v>1144.9601049382718</c:v>
                </c:pt>
                <c:pt idx="2402">
                  <c:v>1139.2101049382718</c:v>
                </c:pt>
                <c:pt idx="2403">
                  <c:v>1136.9601049382718</c:v>
                </c:pt>
                <c:pt idx="2404">
                  <c:v>1136.4601049382718</c:v>
                </c:pt>
                <c:pt idx="2405">
                  <c:v>1134.9601049382718</c:v>
                </c:pt>
                <c:pt idx="2406">
                  <c:v>1138.4601049382718</c:v>
                </c:pt>
                <c:pt idx="2407">
                  <c:v>1128.7101049382718</c:v>
                </c:pt>
                <c:pt idx="2408">
                  <c:v>1123.7101049382718</c:v>
                </c:pt>
                <c:pt idx="2409">
                  <c:v>1119.7101049382718</c:v>
                </c:pt>
                <c:pt idx="2410">
                  <c:v>1125.4476049382718</c:v>
                </c:pt>
                <c:pt idx="2411">
                  <c:v>1123.4476049382718</c:v>
                </c:pt>
                <c:pt idx="2412">
                  <c:v>1122.1976049382718</c:v>
                </c:pt>
                <c:pt idx="2413">
                  <c:v>1121.6976049382718</c:v>
                </c:pt>
                <c:pt idx="2414">
                  <c:v>1115.6976049382718</c:v>
                </c:pt>
                <c:pt idx="2415">
                  <c:v>1111.6976049382718</c:v>
                </c:pt>
                <c:pt idx="2416">
                  <c:v>1110.6976049382718</c:v>
                </c:pt>
                <c:pt idx="2417">
                  <c:v>1113.2476049382717</c:v>
                </c:pt>
                <c:pt idx="2418">
                  <c:v>1110.7476049382717</c:v>
                </c:pt>
                <c:pt idx="2419">
                  <c:v>1103.7476049382717</c:v>
                </c:pt>
                <c:pt idx="2420">
                  <c:v>1094.7476049382717</c:v>
                </c:pt>
                <c:pt idx="2421">
                  <c:v>1085.9976049382717</c:v>
                </c:pt>
                <c:pt idx="2422">
                  <c:v>1083.9976049382717</c:v>
                </c:pt>
                <c:pt idx="2423">
                  <c:v>1081.2476049382717</c:v>
                </c:pt>
                <c:pt idx="2424">
                  <c:v>1078.9976049382717</c:v>
                </c:pt>
                <c:pt idx="2425">
                  <c:v>1086.1476049382718</c:v>
                </c:pt>
                <c:pt idx="2426">
                  <c:v>1082.1476049382718</c:v>
                </c:pt>
                <c:pt idx="2427">
                  <c:v>1078.3976049382718</c:v>
                </c:pt>
                <c:pt idx="2428">
                  <c:v>1115.4476049382718</c:v>
                </c:pt>
                <c:pt idx="2429">
                  <c:v>1111.6976049382718</c:v>
                </c:pt>
                <c:pt idx="2430">
                  <c:v>1110.6976049382718</c:v>
                </c:pt>
                <c:pt idx="2431">
                  <c:v>1106.6976049382718</c:v>
                </c:pt>
                <c:pt idx="2432">
                  <c:v>1102.9476049382718</c:v>
                </c:pt>
                <c:pt idx="2433">
                  <c:v>1101.6976049382718</c:v>
                </c:pt>
                <c:pt idx="2434">
                  <c:v>1097.9476049382718</c:v>
                </c:pt>
                <c:pt idx="2435">
                  <c:v>1096.1976049382718</c:v>
                </c:pt>
                <c:pt idx="2436">
                  <c:v>1093.4476049382718</c:v>
                </c:pt>
                <c:pt idx="2437">
                  <c:v>1088.4476049382718</c:v>
                </c:pt>
                <c:pt idx="2438">
                  <c:v>1086.6976049382718</c:v>
                </c:pt>
                <c:pt idx="2439">
                  <c:v>1084.6976049382718</c:v>
                </c:pt>
                <c:pt idx="2440">
                  <c:v>1104.8226049382718</c:v>
                </c:pt>
                <c:pt idx="2441">
                  <c:v>1104.5726049382718</c:v>
                </c:pt>
                <c:pt idx="2442">
                  <c:v>1100.0726049382718</c:v>
                </c:pt>
                <c:pt idx="2443">
                  <c:v>1090.3226049382718</c:v>
                </c:pt>
                <c:pt idx="2444">
                  <c:v>1090.0726049382718</c:v>
                </c:pt>
                <c:pt idx="2445">
                  <c:v>1094.9476049382718</c:v>
                </c:pt>
                <c:pt idx="2446">
                  <c:v>1090.9476049382718</c:v>
                </c:pt>
                <c:pt idx="2447">
                  <c:v>1086.9476049382718</c:v>
                </c:pt>
                <c:pt idx="2448">
                  <c:v>1081.9476049382718</c:v>
                </c:pt>
                <c:pt idx="2449">
                  <c:v>1079.9476049382718</c:v>
                </c:pt>
                <c:pt idx="2450">
                  <c:v>1078.6976049382718</c:v>
                </c:pt>
                <c:pt idx="2451">
                  <c:v>1077.1976049382718</c:v>
                </c:pt>
                <c:pt idx="2452">
                  <c:v>1071.1976049382718</c:v>
                </c:pt>
                <c:pt idx="2453">
                  <c:v>1074.9476049382718</c:v>
                </c:pt>
                <c:pt idx="2454">
                  <c:v>1084.4476049382718</c:v>
                </c:pt>
                <c:pt idx="2455">
                  <c:v>1074.6976049382718</c:v>
                </c:pt>
                <c:pt idx="2456">
                  <c:v>1071.9476049382718</c:v>
                </c:pt>
                <c:pt idx="2457">
                  <c:v>1080.9476049382718</c:v>
                </c:pt>
                <c:pt idx="2458">
                  <c:v>1077.9476049382718</c:v>
                </c:pt>
                <c:pt idx="2459">
                  <c:v>1080.2851049382718</c:v>
                </c:pt>
                <c:pt idx="2460">
                  <c:v>1076.5351049382718</c:v>
                </c:pt>
                <c:pt idx="2461">
                  <c:v>1076.0351049382718</c:v>
                </c:pt>
                <c:pt idx="2462">
                  <c:v>1075.5351049382718</c:v>
                </c:pt>
                <c:pt idx="2463">
                  <c:v>1073.7851049382718</c:v>
                </c:pt>
                <c:pt idx="2464">
                  <c:v>1072.0351049382718</c:v>
                </c:pt>
                <c:pt idx="2465">
                  <c:v>1082.1601049382718</c:v>
                </c:pt>
                <c:pt idx="2466">
                  <c:v>1081.4101049382718</c:v>
                </c:pt>
                <c:pt idx="2467">
                  <c:v>1081.1601049382718</c:v>
                </c:pt>
                <c:pt idx="2468">
                  <c:v>1087.1601049382718</c:v>
                </c:pt>
                <c:pt idx="2469">
                  <c:v>1083.1601049382718</c:v>
                </c:pt>
                <c:pt idx="2470">
                  <c:v>1080.1601049382718</c:v>
                </c:pt>
                <c:pt idx="2471">
                  <c:v>1078.4101049382718</c:v>
                </c:pt>
                <c:pt idx="2472">
                  <c:v>1082.9101049382718</c:v>
                </c:pt>
                <c:pt idx="2473">
                  <c:v>1079.9101049382718</c:v>
                </c:pt>
                <c:pt idx="2474">
                  <c:v>1087.9101049382718</c:v>
                </c:pt>
                <c:pt idx="2475">
                  <c:v>1087.4101049382718</c:v>
                </c:pt>
                <c:pt idx="2476">
                  <c:v>1086.9101049382718</c:v>
                </c:pt>
                <c:pt idx="2477">
                  <c:v>1078.9101049382718</c:v>
                </c:pt>
                <c:pt idx="2478">
                  <c:v>1103.6601049382718</c:v>
                </c:pt>
                <c:pt idx="2479">
                  <c:v>1100.6601049382718</c:v>
                </c:pt>
                <c:pt idx="2480">
                  <c:v>1095.6601049382718</c:v>
                </c:pt>
                <c:pt idx="2481">
                  <c:v>1094.6601049382718</c:v>
                </c:pt>
                <c:pt idx="2482">
                  <c:v>1093.6601049382718</c:v>
                </c:pt>
                <c:pt idx="2483">
                  <c:v>1103.4101049382718</c:v>
                </c:pt>
                <c:pt idx="2484">
                  <c:v>1112.4101049382718</c:v>
                </c:pt>
                <c:pt idx="2485">
                  <c:v>1105.9101049382718</c:v>
                </c:pt>
                <c:pt idx="2486">
                  <c:v>1108.9101049382718</c:v>
                </c:pt>
                <c:pt idx="2487">
                  <c:v>1105.9101049382718</c:v>
                </c:pt>
                <c:pt idx="2488">
                  <c:v>1104.6601049382718</c:v>
                </c:pt>
                <c:pt idx="2489">
                  <c:v>1098.9101049382718</c:v>
                </c:pt>
                <c:pt idx="2490">
                  <c:v>1094.9101049382718</c:v>
                </c:pt>
                <c:pt idx="2491">
                  <c:v>1091.6601049382718</c:v>
                </c:pt>
                <c:pt idx="2492">
                  <c:v>1088.9101049382718</c:v>
                </c:pt>
                <c:pt idx="2493">
                  <c:v>1085.1601049382718</c:v>
                </c:pt>
                <c:pt idx="2494">
                  <c:v>1083.9101049382718</c:v>
                </c:pt>
                <c:pt idx="2495">
                  <c:v>1081.9101049382718</c:v>
                </c:pt>
                <c:pt idx="2496">
                  <c:v>1098.7101049382718</c:v>
                </c:pt>
                <c:pt idx="2497">
                  <c:v>1094.7101049382718</c:v>
                </c:pt>
                <c:pt idx="2498">
                  <c:v>1089.7101049382718</c:v>
                </c:pt>
                <c:pt idx="2499">
                  <c:v>1088.7101049382718</c:v>
                </c:pt>
                <c:pt idx="2500">
                  <c:v>1087.7101049382718</c:v>
                </c:pt>
                <c:pt idx="2501">
                  <c:v>1086.2101049382718</c:v>
                </c:pt>
                <c:pt idx="2502">
                  <c:v>1089.2101049382718</c:v>
                </c:pt>
                <c:pt idx="2503">
                  <c:v>1086.2101049382718</c:v>
                </c:pt>
                <c:pt idx="2504">
                  <c:v>1085.2101049382718</c:v>
                </c:pt>
                <c:pt idx="2505">
                  <c:v>1087.6101049382719</c:v>
                </c:pt>
                <c:pt idx="2506">
                  <c:v>1080.6101049382719</c:v>
                </c:pt>
                <c:pt idx="2507">
                  <c:v>1077.6101049382719</c:v>
                </c:pt>
                <c:pt idx="2508">
                  <c:v>1070.6101049382719</c:v>
                </c:pt>
                <c:pt idx="2509">
                  <c:v>1083.3601049382719</c:v>
                </c:pt>
                <c:pt idx="2510">
                  <c:v>1078.6101049382719</c:v>
                </c:pt>
                <c:pt idx="2511">
                  <c:v>1075.8601049382719</c:v>
                </c:pt>
                <c:pt idx="2512">
                  <c:v>1072.1101049382719</c:v>
                </c:pt>
                <c:pt idx="2513">
                  <c:v>1075.3601049382719</c:v>
                </c:pt>
                <c:pt idx="2514">
                  <c:v>1069.3601049382719</c:v>
                </c:pt>
                <c:pt idx="2515">
                  <c:v>1060.6101049382719</c:v>
                </c:pt>
                <c:pt idx="2516">
                  <c:v>1057.6101049382719</c:v>
                </c:pt>
                <c:pt idx="2517">
                  <c:v>1055.6101049382719</c:v>
                </c:pt>
                <c:pt idx="2518">
                  <c:v>1052.6101049382719</c:v>
                </c:pt>
                <c:pt idx="2519">
                  <c:v>1063.4101049382718</c:v>
                </c:pt>
                <c:pt idx="2520">
                  <c:v>1053.9101049382718</c:v>
                </c:pt>
                <c:pt idx="2521">
                  <c:v>1055.4101049382718</c:v>
                </c:pt>
                <c:pt idx="2522">
                  <c:v>1048.4101049382718</c:v>
                </c:pt>
                <c:pt idx="2523">
                  <c:v>1044.6601049382718</c:v>
                </c:pt>
                <c:pt idx="2524">
                  <c:v>1067.6601049382718</c:v>
                </c:pt>
                <c:pt idx="2525">
                  <c:v>1066.6601049382718</c:v>
                </c:pt>
                <c:pt idx="2526">
                  <c:v>1058.6601049382718</c:v>
                </c:pt>
                <c:pt idx="2527">
                  <c:v>1055.9101049382718</c:v>
                </c:pt>
                <c:pt idx="2528">
                  <c:v>1058.9101049382718</c:v>
                </c:pt>
                <c:pt idx="2529">
                  <c:v>1055.9101049382718</c:v>
                </c:pt>
                <c:pt idx="2530">
                  <c:v>1045.9101049382718</c:v>
                </c:pt>
                <c:pt idx="2531">
                  <c:v>1043.9101049382718</c:v>
                </c:pt>
                <c:pt idx="2532">
                  <c:v>1049.6851049382719</c:v>
                </c:pt>
                <c:pt idx="2533">
                  <c:v>1046.9351049382719</c:v>
                </c:pt>
                <c:pt idx="2534">
                  <c:v>1050.6851049382719</c:v>
                </c:pt>
                <c:pt idx="2535">
                  <c:v>1049.4351049382719</c:v>
                </c:pt>
                <c:pt idx="2536">
                  <c:v>1046.1851049382719</c:v>
                </c:pt>
                <c:pt idx="2537">
                  <c:v>1044.4351049382719</c:v>
                </c:pt>
                <c:pt idx="2538">
                  <c:v>1042.4351049382719</c:v>
                </c:pt>
                <c:pt idx="2539">
                  <c:v>1041.4351049382719</c:v>
                </c:pt>
                <c:pt idx="2540">
                  <c:v>1039.4351049382719</c:v>
                </c:pt>
                <c:pt idx="2541">
                  <c:v>1038.4351049382719</c:v>
                </c:pt>
                <c:pt idx="2542">
                  <c:v>1034.4351049382719</c:v>
                </c:pt>
                <c:pt idx="2543">
                  <c:v>1035.1851049382719</c:v>
                </c:pt>
                <c:pt idx="2544">
                  <c:v>1033.1851049382719</c:v>
                </c:pt>
                <c:pt idx="2545">
                  <c:v>1041.9351049382719</c:v>
                </c:pt>
                <c:pt idx="2546">
                  <c:v>1034.9351049382719</c:v>
                </c:pt>
                <c:pt idx="2547">
                  <c:v>1034.1851049382719</c:v>
                </c:pt>
                <c:pt idx="2548">
                  <c:v>1031.6851049382719</c:v>
                </c:pt>
                <c:pt idx="2549">
                  <c:v>1029.6851049382719</c:v>
                </c:pt>
                <c:pt idx="2550">
                  <c:v>1022.6851049382719</c:v>
                </c:pt>
                <c:pt idx="2551">
                  <c:v>1020.9351049382719</c:v>
                </c:pt>
                <c:pt idx="2552">
                  <c:v>1019.1851049382719</c:v>
                </c:pt>
                <c:pt idx="2553">
                  <c:v>1025.835104938272</c:v>
                </c:pt>
                <c:pt idx="2554">
                  <c:v>1022.835104938272</c:v>
                </c:pt>
                <c:pt idx="2555">
                  <c:v>1021.835104938272</c:v>
                </c:pt>
                <c:pt idx="2556">
                  <c:v>1014.835104938272</c:v>
                </c:pt>
                <c:pt idx="2557">
                  <c:v>1004.835104938272</c:v>
                </c:pt>
                <c:pt idx="2558">
                  <c:v>1003.585104938272</c:v>
                </c:pt>
                <c:pt idx="2559">
                  <c:v>1002.835104938272</c:v>
                </c:pt>
                <c:pt idx="2560">
                  <c:v>997.08510493827202</c:v>
                </c:pt>
                <c:pt idx="2561">
                  <c:v>993.08510493827202</c:v>
                </c:pt>
                <c:pt idx="2562">
                  <c:v>992.33510493827202</c:v>
                </c:pt>
                <c:pt idx="2563">
                  <c:v>991.33510493827202</c:v>
                </c:pt>
                <c:pt idx="2564">
                  <c:v>985.33510493827202</c:v>
                </c:pt>
                <c:pt idx="2565">
                  <c:v>982.58510493827202</c:v>
                </c:pt>
                <c:pt idx="2566">
                  <c:v>981.83510493827202</c:v>
                </c:pt>
                <c:pt idx="2567">
                  <c:v>983.96010493827202</c:v>
                </c:pt>
                <c:pt idx="2568">
                  <c:v>988.235104938272</c:v>
                </c:pt>
                <c:pt idx="2569">
                  <c:v>982.235104938272</c:v>
                </c:pt>
                <c:pt idx="2570">
                  <c:v>976.485104938272</c:v>
                </c:pt>
                <c:pt idx="2571">
                  <c:v>973.735104938272</c:v>
                </c:pt>
                <c:pt idx="2572">
                  <c:v>970.735104938272</c:v>
                </c:pt>
                <c:pt idx="2573">
                  <c:v>968.735104938272</c:v>
                </c:pt>
                <c:pt idx="2574">
                  <c:v>967.235104938272</c:v>
                </c:pt>
                <c:pt idx="2575">
                  <c:v>965.735104938272</c:v>
                </c:pt>
                <c:pt idx="2576">
                  <c:v>959.735104938272</c:v>
                </c:pt>
                <c:pt idx="2577">
                  <c:v>1023.735104938272</c:v>
                </c:pt>
                <c:pt idx="2578">
                  <c:v>1021.985104938272</c:v>
                </c:pt>
                <c:pt idx="2579">
                  <c:v>1019.735104938272</c:v>
                </c:pt>
                <c:pt idx="2580">
                  <c:v>1014.985104938272</c:v>
                </c:pt>
                <c:pt idx="2581">
                  <c:v>1011.985104938272</c:v>
                </c:pt>
                <c:pt idx="2582">
                  <c:v>1009.985104938272</c:v>
                </c:pt>
                <c:pt idx="2583">
                  <c:v>1007.235104938272</c:v>
                </c:pt>
                <c:pt idx="2584">
                  <c:v>1019.235104938272</c:v>
                </c:pt>
                <c:pt idx="2585">
                  <c:v>1094.2351049382719</c:v>
                </c:pt>
                <c:pt idx="2586">
                  <c:v>1109.2351049382719</c:v>
                </c:pt>
                <c:pt idx="2587">
                  <c:v>1108.7351049382719</c:v>
                </c:pt>
                <c:pt idx="2588">
                  <c:v>1107.7351049382719</c:v>
                </c:pt>
                <c:pt idx="2589">
                  <c:v>1104.9851049382719</c:v>
                </c:pt>
                <c:pt idx="2590">
                  <c:v>1103.9851049382719</c:v>
                </c:pt>
                <c:pt idx="2591">
                  <c:v>1102.9851049382719</c:v>
                </c:pt>
                <c:pt idx="2592">
                  <c:v>1099.7351049382719</c:v>
                </c:pt>
                <c:pt idx="2593">
                  <c:v>1102.4351049382719</c:v>
                </c:pt>
                <c:pt idx="2594">
                  <c:v>1101.6851049382719</c:v>
                </c:pt>
                <c:pt idx="2595">
                  <c:v>1100.1851049382719</c:v>
                </c:pt>
                <c:pt idx="2596">
                  <c:v>1098.1851049382719</c:v>
                </c:pt>
                <c:pt idx="2597">
                  <c:v>1096.4351049382719</c:v>
                </c:pt>
                <c:pt idx="2598">
                  <c:v>1092.6851049382719</c:v>
                </c:pt>
                <c:pt idx="2599">
                  <c:v>1089.6851049382719</c:v>
                </c:pt>
                <c:pt idx="2600">
                  <c:v>1086.9351049382719</c:v>
                </c:pt>
                <c:pt idx="2601">
                  <c:v>1086.1851049382719</c:v>
                </c:pt>
                <c:pt idx="2602">
                  <c:v>1084.1851049382719</c:v>
                </c:pt>
                <c:pt idx="2603">
                  <c:v>1074.1851049382719</c:v>
                </c:pt>
                <c:pt idx="2604">
                  <c:v>1072.4351049382719</c:v>
                </c:pt>
                <c:pt idx="2605">
                  <c:v>1071.9351049382719</c:v>
                </c:pt>
                <c:pt idx="2606">
                  <c:v>1066.4351049382719</c:v>
                </c:pt>
                <c:pt idx="2607">
                  <c:v>1080.835104938272</c:v>
                </c:pt>
                <c:pt idx="2608">
                  <c:v>1079.335104938272</c:v>
                </c:pt>
                <c:pt idx="2609">
                  <c:v>1082.5351049382721</c:v>
                </c:pt>
                <c:pt idx="2610">
                  <c:v>1081.5351049382721</c:v>
                </c:pt>
                <c:pt idx="2611">
                  <c:v>1103.1951049382722</c:v>
                </c:pt>
                <c:pt idx="2612">
                  <c:v>1102.1951049382722</c:v>
                </c:pt>
                <c:pt idx="2613">
                  <c:v>1100.1951049382722</c:v>
                </c:pt>
                <c:pt idx="2614">
                  <c:v>1099.1951049382722</c:v>
                </c:pt>
                <c:pt idx="2615">
                  <c:v>1107.7451049382721</c:v>
                </c:pt>
                <c:pt idx="2616">
                  <c:v>1106.7451049382721</c:v>
                </c:pt>
                <c:pt idx="2617">
                  <c:v>1099.4951049382721</c:v>
                </c:pt>
                <c:pt idx="2618">
                  <c:v>1097.7451049382721</c:v>
                </c:pt>
                <c:pt idx="2619">
                  <c:v>1094.7451049382721</c:v>
                </c:pt>
                <c:pt idx="2620">
                  <c:v>1089.9951049382721</c:v>
                </c:pt>
                <c:pt idx="2621">
                  <c:v>1086.2451049382721</c:v>
                </c:pt>
                <c:pt idx="2622">
                  <c:v>1100.2451049382721</c:v>
                </c:pt>
                <c:pt idx="2623">
                  <c:v>1099.7451049382721</c:v>
                </c:pt>
                <c:pt idx="2624">
                  <c:v>1097.4951049382721</c:v>
                </c:pt>
                <c:pt idx="2625">
                  <c:v>1096.4951049382721</c:v>
                </c:pt>
                <c:pt idx="2626">
                  <c:v>1092.4951049382721</c:v>
                </c:pt>
                <c:pt idx="2627">
                  <c:v>1088.7451049382721</c:v>
                </c:pt>
                <c:pt idx="2628">
                  <c:v>1106.7451049382721</c:v>
                </c:pt>
                <c:pt idx="2629">
                  <c:v>1102.9951049382721</c:v>
                </c:pt>
                <c:pt idx="2630">
                  <c:v>1101.9951049382721</c:v>
                </c:pt>
                <c:pt idx="2631">
                  <c:v>1097.9951049382721</c:v>
                </c:pt>
                <c:pt idx="2632">
                  <c:v>1096.7451049382721</c:v>
                </c:pt>
                <c:pt idx="2633">
                  <c:v>1095.4951049382721</c:v>
                </c:pt>
                <c:pt idx="2634">
                  <c:v>1092.7451049382721</c:v>
                </c:pt>
                <c:pt idx="2635">
                  <c:v>1091.7451049382721</c:v>
                </c:pt>
                <c:pt idx="2636">
                  <c:v>1109.3201049382722</c:v>
                </c:pt>
                <c:pt idx="2637">
                  <c:v>1127.1951049382722</c:v>
                </c:pt>
                <c:pt idx="2638">
                  <c:v>1125.1951049382722</c:v>
                </c:pt>
                <c:pt idx="2639">
                  <c:v>1123.9451049382722</c:v>
                </c:pt>
                <c:pt idx="2640">
                  <c:v>1123.1951049382722</c:v>
                </c:pt>
                <c:pt idx="2641">
                  <c:v>1122.4451049382722</c:v>
                </c:pt>
                <c:pt idx="2642">
                  <c:v>1120.9451049382722</c:v>
                </c:pt>
                <c:pt idx="2643">
                  <c:v>1117.1951049382722</c:v>
                </c:pt>
                <c:pt idx="2644">
                  <c:v>1113.4451049382722</c:v>
                </c:pt>
                <c:pt idx="2645">
                  <c:v>1130.9951049382721</c:v>
                </c:pt>
                <c:pt idx="2646">
                  <c:v>1121.9951049382721</c:v>
                </c:pt>
                <c:pt idx="2647">
                  <c:v>1121.4951049382721</c:v>
                </c:pt>
                <c:pt idx="2648">
                  <c:v>1116.7451049382721</c:v>
                </c:pt>
                <c:pt idx="2649">
                  <c:v>1127.1451049382722</c:v>
                </c:pt>
                <c:pt idx="2650">
                  <c:v>1137.6451049382722</c:v>
                </c:pt>
                <c:pt idx="2651">
                  <c:v>1143.1701049382723</c:v>
                </c:pt>
                <c:pt idx="2652">
                  <c:v>1146.1701049382723</c:v>
                </c:pt>
                <c:pt idx="2653">
                  <c:v>1142.9201049382723</c:v>
                </c:pt>
                <c:pt idx="2654">
                  <c:v>1137.9201049382723</c:v>
                </c:pt>
                <c:pt idx="2655">
                  <c:v>1135.6701049382723</c:v>
                </c:pt>
                <c:pt idx="2656">
                  <c:v>1133.6701049382723</c:v>
                </c:pt>
                <c:pt idx="2657">
                  <c:v>1132.9201049382723</c:v>
                </c:pt>
                <c:pt idx="2658">
                  <c:v>1131.4201049382723</c:v>
                </c:pt>
                <c:pt idx="2659">
                  <c:v>1125.4201049382723</c:v>
                </c:pt>
                <c:pt idx="2660">
                  <c:v>1138.2201049382722</c:v>
                </c:pt>
                <c:pt idx="2661">
                  <c:v>1154.4951049382723</c:v>
                </c:pt>
                <c:pt idx="2662">
                  <c:v>1160.3451049382722</c:v>
                </c:pt>
                <c:pt idx="2663">
                  <c:v>1158.3451049382722</c:v>
                </c:pt>
                <c:pt idx="2664">
                  <c:v>1158.0951049382722</c:v>
                </c:pt>
                <c:pt idx="2665">
                  <c:v>1176.0951049382722</c:v>
                </c:pt>
                <c:pt idx="2666">
                  <c:v>1172.3451049382722</c:v>
                </c:pt>
                <c:pt idx="2667">
                  <c:v>1172.0951049382722</c:v>
                </c:pt>
                <c:pt idx="2668">
                  <c:v>1170.3451049382722</c:v>
                </c:pt>
                <c:pt idx="2669">
                  <c:v>1168.5951049382722</c:v>
                </c:pt>
                <c:pt idx="2670">
                  <c:v>1163.3451049382722</c:v>
                </c:pt>
                <c:pt idx="2671">
                  <c:v>1162.3451049382722</c:v>
                </c:pt>
                <c:pt idx="2672">
                  <c:v>1158.5951049382722</c:v>
                </c:pt>
                <c:pt idx="2673">
                  <c:v>1154.8451049382722</c:v>
                </c:pt>
                <c:pt idx="2674">
                  <c:v>1153.8451049382722</c:v>
                </c:pt>
                <c:pt idx="2675">
                  <c:v>1145.8451049382722</c:v>
                </c:pt>
                <c:pt idx="2676">
                  <c:v>1143.3451049382722</c:v>
                </c:pt>
                <c:pt idx="2677">
                  <c:v>1138.0951049382722</c:v>
                </c:pt>
                <c:pt idx="2678">
                  <c:v>1135.0951049382722</c:v>
                </c:pt>
                <c:pt idx="2679">
                  <c:v>1132.0951049382722</c:v>
                </c:pt>
                <c:pt idx="2680">
                  <c:v>1124.3451049382722</c:v>
                </c:pt>
                <c:pt idx="2681">
                  <c:v>1122.3451049382722</c:v>
                </c:pt>
                <c:pt idx="2682">
                  <c:v>1113.5951049382722</c:v>
                </c:pt>
                <c:pt idx="2683">
                  <c:v>1110.5951049382722</c:v>
                </c:pt>
                <c:pt idx="2684">
                  <c:v>1108.5951049382722</c:v>
                </c:pt>
                <c:pt idx="2685">
                  <c:v>1103.5951049382722</c:v>
                </c:pt>
                <c:pt idx="2686">
                  <c:v>1096.3451049382722</c:v>
                </c:pt>
                <c:pt idx="2687">
                  <c:v>1099.9701049382722</c:v>
                </c:pt>
                <c:pt idx="2688">
                  <c:v>1099.7201049382722</c:v>
                </c:pt>
                <c:pt idx="2689">
                  <c:v>1115.7201049382722</c:v>
                </c:pt>
                <c:pt idx="2690">
                  <c:v>1112.2201049382722</c:v>
                </c:pt>
                <c:pt idx="2691">
                  <c:v>1111.2201049382722</c:v>
                </c:pt>
                <c:pt idx="2692">
                  <c:v>1123.8201049382722</c:v>
                </c:pt>
                <c:pt idx="2693">
                  <c:v>1121.8201049382722</c:v>
                </c:pt>
                <c:pt idx="2694">
                  <c:v>1119.0701049382722</c:v>
                </c:pt>
                <c:pt idx="2695">
                  <c:v>1115.3201049382722</c:v>
                </c:pt>
                <c:pt idx="2696">
                  <c:v>1113.3201049382722</c:v>
                </c:pt>
                <c:pt idx="2697">
                  <c:v>1110.0701049382722</c:v>
                </c:pt>
                <c:pt idx="2698">
                  <c:v>1120.8701049382721</c:v>
                </c:pt>
                <c:pt idx="2699">
                  <c:v>1119.1201049382721</c:v>
                </c:pt>
                <c:pt idx="2700">
                  <c:v>1123.5201049382722</c:v>
                </c:pt>
                <c:pt idx="2701">
                  <c:v>1141.5201049382722</c:v>
                </c:pt>
                <c:pt idx="2702">
                  <c:v>1139.5201049382722</c:v>
                </c:pt>
                <c:pt idx="2703">
                  <c:v>1135.7701049382722</c:v>
                </c:pt>
                <c:pt idx="2704">
                  <c:v>1127.0201049382722</c:v>
                </c:pt>
                <c:pt idx="2705">
                  <c:v>1124.5201049382722</c:v>
                </c:pt>
                <c:pt idx="2706">
                  <c:v>1122.0201049382722</c:v>
                </c:pt>
                <c:pt idx="2707">
                  <c:v>1119.5201049382722</c:v>
                </c:pt>
                <c:pt idx="2708">
                  <c:v>1117.0201049382722</c:v>
                </c:pt>
                <c:pt idx="2709">
                  <c:v>1141.0201049382722</c:v>
                </c:pt>
                <c:pt idx="2710">
                  <c:v>1151.0201049382722</c:v>
                </c:pt>
                <c:pt idx="2711">
                  <c:v>1150.7701049382722</c:v>
                </c:pt>
                <c:pt idx="2712">
                  <c:v>1145.0201049382722</c:v>
                </c:pt>
                <c:pt idx="2713">
                  <c:v>1140.7701049382722</c:v>
                </c:pt>
                <c:pt idx="2714">
                  <c:v>1137.0201049382722</c:v>
                </c:pt>
                <c:pt idx="2715">
                  <c:v>1133.7701049382722</c:v>
                </c:pt>
                <c:pt idx="2716">
                  <c:v>1139.1701049382723</c:v>
                </c:pt>
                <c:pt idx="2717">
                  <c:v>1138.4201049382723</c:v>
                </c:pt>
                <c:pt idx="2718">
                  <c:v>1138.1701049382723</c:v>
                </c:pt>
                <c:pt idx="2719">
                  <c:v>1186.1701049382723</c:v>
                </c:pt>
                <c:pt idx="2720">
                  <c:v>1181.6701049382723</c:v>
                </c:pt>
                <c:pt idx="2721">
                  <c:v>1179.1701049382723</c:v>
                </c:pt>
                <c:pt idx="2722">
                  <c:v>1177.4201049382723</c:v>
                </c:pt>
                <c:pt idx="2723">
                  <c:v>1175.4201049382723</c:v>
                </c:pt>
                <c:pt idx="2724">
                  <c:v>1171.6701049382723</c:v>
                </c:pt>
                <c:pt idx="2725">
                  <c:v>1167.9201049382723</c:v>
                </c:pt>
                <c:pt idx="2726">
                  <c:v>1166.1701049382723</c:v>
                </c:pt>
                <c:pt idx="2727">
                  <c:v>1162.4201049382723</c:v>
                </c:pt>
                <c:pt idx="2728">
                  <c:v>1159.1701049382723</c:v>
                </c:pt>
                <c:pt idx="2729">
                  <c:v>1155.4201049382723</c:v>
                </c:pt>
                <c:pt idx="2730">
                  <c:v>1158.4201049382723</c:v>
                </c:pt>
                <c:pt idx="2731">
                  <c:v>1155.9201049382723</c:v>
                </c:pt>
                <c:pt idx="2732">
                  <c:v>1153.4201049382723</c:v>
                </c:pt>
                <c:pt idx="2733">
                  <c:v>1159.9201049382723</c:v>
                </c:pt>
                <c:pt idx="2734">
                  <c:v>1158.4201049382723</c:v>
                </c:pt>
                <c:pt idx="2735">
                  <c:v>1155.6701049382723</c:v>
                </c:pt>
                <c:pt idx="2736">
                  <c:v>1176.0701049382724</c:v>
                </c:pt>
                <c:pt idx="2737">
                  <c:v>1173.0701049382724</c:v>
                </c:pt>
                <c:pt idx="2738">
                  <c:v>1178.4701049382725</c:v>
                </c:pt>
                <c:pt idx="2739">
                  <c:v>1170.4701049382725</c:v>
                </c:pt>
                <c:pt idx="2740">
                  <c:v>1169.4701049382725</c:v>
                </c:pt>
                <c:pt idx="2741">
                  <c:v>1168.7201049382725</c:v>
                </c:pt>
                <c:pt idx="2742">
                  <c:v>1167.7201049382725</c:v>
                </c:pt>
                <c:pt idx="2743">
                  <c:v>1166.2201049382725</c:v>
                </c:pt>
                <c:pt idx="2744">
                  <c:v>1167.8201049382724</c:v>
                </c:pt>
                <c:pt idx="2745">
                  <c:v>1167.5701049382724</c:v>
                </c:pt>
                <c:pt idx="2746">
                  <c:v>1170.3701049382723</c:v>
                </c:pt>
                <c:pt idx="2747">
                  <c:v>1164.3701049382723</c:v>
                </c:pt>
                <c:pt idx="2748">
                  <c:v>1161.8701049382723</c:v>
                </c:pt>
                <c:pt idx="2749">
                  <c:v>1158.8701049382723</c:v>
                </c:pt>
                <c:pt idx="2750">
                  <c:v>1155.8701049382723</c:v>
                </c:pt>
                <c:pt idx="2751">
                  <c:v>1152.3701049382723</c:v>
                </c:pt>
                <c:pt idx="2752">
                  <c:v>1148.6201049382723</c:v>
                </c:pt>
                <c:pt idx="2753">
                  <c:v>1144.6201049382723</c:v>
                </c:pt>
                <c:pt idx="2754">
                  <c:v>1142.6201049382723</c:v>
                </c:pt>
                <c:pt idx="2755">
                  <c:v>1142.1201049382723</c:v>
                </c:pt>
                <c:pt idx="2756">
                  <c:v>1141.6201049382723</c:v>
                </c:pt>
                <c:pt idx="2757">
                  <c:v>1154.6201049382723</c:v>
                </c:pt>
                <c:pt idx="2758">
                  <c:v>1197.0201049382724</c:v>
                </c:pt>
                <c:pt idx="2759">
                  <c:v>1226.0201049382724</c:v>
                </c:pt>
                <c:pt idx="2760">
                  <c:v>1222.0201049382724</c:v>
                </c:pt>
                <c:pt idx="2761">
                  <c:v>1217.5201049382724</c:v>
                </c:pt>
                <c:pt idx="2762">
                  <c:v>1227.4201049382725</c:v>
                </c:pt>
                <c:pt idx="2763">
                  <c:v>1226.6701049382725</c:v>
                </c:pt>
                <c:pt idx="2764">
                  <c:v>1224.9201049382725</c:v>
                </c:pt>
                <c:pt idx="2765">
                  <c:v>1221.1701049382725</c:v>
                </c:pt>
                <c:pt idx="2766">
                  <c:v>1219.6701049382725</c:v>
                </c:pt>
                <c:pt idx="2767">
                  <c:v>1215.4201049382725</c:v>
                </c:pt>
                <c:pt idx="2768">
                  <c:v>1216.9201049382725</c:v>
                </c:pt>
                <c:pt idx="2769">
                  <c:v>1213.9201049382725</c:v>
                </c:pt>
                <c:pt idx="2770">
                  <c:v>1229.8701049382726</c:v>
                </c:pt>
                <c:pt idx="2771">
                  <c:v>1227.1201049382726</c:v>
                </c:pt>
                <c:pt idx="2772">
                  <c:v>1223.6201049382726</c:v>
                </c:pt>
                <c:pt idx="2773">
                  <c:v>1222.8701049382726</c:v>
                </c:pt>
                <c:pt idx="2774">
                  <c:v>1216.3701049382726</c:v>
                </c:pt>
                <c:pt idx="2775">
                  <c:v>1215.6201049382726</c:v>
                </c:pt>
                <c:pt idx="2776">
                  <c:v>1211.1201049382726</c:v>
                </c:pt>
                <c:pt idx="2777">
                  <c:v>1214.7451049382726</c:v>
                </c:pt>
                <c:pt idx="2778">
                  <c:v>1207.9951049382726</c:v>
                </c:pt>
                <c:pt idx="2779">
                  <c:v>1207.4951049382726</c:v>
                </c:pt>
                <c:pt idx="2780">
                  <c:v>1205.2451049382726</c:v>
                </c:pt>
                <c:pt idx="2781">
                  <c:v>1197.7451049382726</c:v>
                </c:pt>
                <c:pt idx="2782">
                  <c:v>1188.9951049382726</c:v>
                </c:pt>
                <c:pt idx="2783">
                  <c:v>1186.9951049382726</c:v>
                </c:pt>
                <c:pt idx="2784">
                  <c:v>1177.9951049382726</c:v>
                </c:pt>
                <c:pt idx="2785">
                  <c:v>1177.2451049382726</c:v>
                </c:pt>
                <c:pt idx="2786">
                  <c:v>1175.4951049382726</c:v>
                </c:pt>
                <c:pt idx="2787">
                  <c:v>1173.7451049382726</c:v>
                </c:pt>
                <c:pt idx="2788">
                  <c:v>1164.7451049382726</c:v>
                </c:pt>
                <c:pt idx="2789">
                  <c:v>1163.9951049382726</c:v>
                </c:pt>
                <c:pt idx="2790">
                  <c:v>1163.7451049382726</c:v>
                </c:pt>
                <c:pt idx="2791">
                  <c:v>1160.7451049382726</c:v>
                </c:pt>
                <c:pt idx="2792">
                  <c:v>1150.9951049382726</c:v>
                </c:pt>
                <c:pt idx="2793">
                  <c:v>1149.4951049382726</c:v>
                </c:pt>
                <c:pt idx="2794">
                  <c:v>1145.7451049382726</c:v>
                </c:pt>
                <c:pt idx="2795">
                  <c:v>1144.4951049382726</c:v>
                </c:pt>
                <c:pt idx="2796">
                  <c:v>1143.4951049382726</c:v>
                </c:pt>
                <c:pt idx="2797">
                  <c:v>1133.7451049382726</c:v>
                </c:pt>
                <c:pt idx="2798">
                  <c:v>1125.7451049382726</c:v>
                </c:pt>
                <c:pt idx="2799">
                  <c:v>1124.4951049382726</c:v>
                </c:pt>
                <c:pt idx="2800">
                  <c:v>1122.4951049382726</c:v>
                </c:pt>
                <c:pt idx="2801">
                  <c:v>1121.2451049382726</c:v>
                </c:pt>
                <c:pt idx="2802">
                  <c:v>1113.9951049382726</c:v>
                </c:pt>
                <c:pt idx="2803">
                  <c:v>1111.9951049382726</c:v>
                </c:pt>
                <c:pt idx="2804">
                  <c:v>1117.0951049382725</c:v>
                </c:pt>
                <c:pt idx="2805">
                  <c:v>1116.3451049382725</c:v>
                </c:pt>
                <c:pt idx="2806">
                  <c:v>1111.3451049382725</c:v>
                </c:pt>
                <c:pt idx="2807">
                  <c:v>1108.3451049382725</c:v>
                </c:pt>
                <c:pt idx="2808">
                  <c:v>1106.5951049382725</c:v>
                </c:pt>
                <c:pt idx="2809">
                  <c:v>1103.5951049382725</c:v>
                </c:pt>
                <c:pt idx="2810">
                  <c:v>1099.8451049382725</c:v>
                </c:pt>
                <c:pt idx="2811">
                  <c:v>1091.8451049382725</c:v>
                </c:pt>
                <c:pt idx="2812">
                  <c:v>1083.8451049382725</c:v>
                </c:pt>
                <c:pt idx="2813">
                  <c:v>1082.8451049382725</c:v>
                </c:pt>
                <c:pt idx="2814">
                  <c:v>1081.8451049382725</c:v>
                </c:pt>
                <c:pt idx="2815">
                  <c:v>1081.3451049382725</c:v>
                </c:pt>
                <c:pt idx="2816">
                  <c:v>1081.0951049382725</c:v>
                </c:pt>
                <c:pt idx="2817">
                  <c:v>1080.0951049382725</c:v>
                </c:pt>
                <c:pt idx="2818">
                  <c:v>1078.0951049382725</c:v>
                </c:pt>
                <c:pt idx="2819">
                  <c:v>1075.8451049382725</c:v>
                </c:pt>
                <c:pt idx="2820">
                  <c:v>1074.3451049382725</c:v>
                </c:pt>
                <c:pt idx="2821">
                  <c:v>1069.3451049382725</c:v>
                </c:pt>
                <c:pt idx="2822">
                  <c:v>1076.8451049382725</c:v>
                </c:pt>
                <c:pt idx="2823">
                  <c:v>1075.0951049382725</c:v>
                </c:pt>
                <c:pt idx="2824">
                  <c:v>1073.3451049382725</c:v>
                </c:pt>
                <c:pt idx="2825">
                  <c:v>1079.3451049382725</c:v>
                </c:pt>
                <c:pt idx="2826">
                  <c:v>1079.0951049382725</c:v>
                </c:pt>
                <c:pt idx="2827">
                  <c:v>1076.0951049382725</c:v>
                </c:pt>
                <c:pt idx="2828">
                  <c:v>1072.3451049382725</c:v>
                </c:pt>
                <c:pt idx="2829">
                  <c:v>1096.7201049382725</c:v>
                </c:pt>
                <c:pt idx="2830">
                  <c:v>1096.4701049382725</c:v>
                </c:pt>
                <c:pt idx="2831">
                  <c:v>1095.9701049382725</c:v>
                </c:pt>
                <c:pt idx="2832">
                  <c:v>1095.7201049382725</c:v>
                </c:pt>
                <c:pt idx="2833">
                  <c:v>1094.9701049382725</c:v>
                </c:pt>
                <c:pt idx="2834">
                  <c:v>1094.2201049382725</c:v>
                </c:pt>
                <c:pt idx="2835">
                  <c:v>1093.2201049382725</c:v>
                </c:pt>
                <c:pt idx="2836">
                  <c:v>1084.2201049382725</c:v>
                </c:pt>
                <c:pt idx="2837">
                  <c:v>1083.2201049382725</c:v>
                </c:pt>
                <c:pt idx="2838">
                  <c:v>1080.2201049382725</c:v>
                </c:pt>
                <c:pt idx="2839">
                  <c:v>1079.2201049382725</c:v>
                </c:pt>
                <c:pt idx="2840">
                  <c:v>1074.2201049382725</c:v>
                </c:pt>
                <c:pt idx="2841">
                  <c:v>1073.2201049382725</c:v>
                </c:pt>
                <c:pt idx="2842">
                  <c:v>1063.4701049382725</c:v>
                </c:pt>
                <c:pt idx="2843">
                  <c:v>1066.8701049382726</c:v>
                </c:pt>
                <c:pt idx="2844">
                  <c:v>1057.8701049382726</c:v>
                </c:pt>
                <c:pt idx="2845">
                  <c:v>1057.1201049382726</c:v>
                </c:pt>
                <c:pt idx="2846">
                  <c:v>1063.1201049382726</c:v>
                </c:pt>
                <c:pt idx="2847">
                  <c:v>1061.6201049382726</c:v>
                </c:pt>
                <c:pt idx="2848">
                  <c:v>1060.1201049382726</c:v>
                </c:pt>
                <c:pt idx="2849">
                  <c:v>1056.3701049382726</c:v>
                </c:pt>
                <c:pt idx="2850">
                  <c:v>1048.3701049382726</c:v>
                </c:pt>
                <c:pt idx="2851">
                  <c:v>1042.6201049382726</c:v>
                </c:pt>
                <c:pt idx="2852">
                  <c:v>1041.6201049382726</c:v>
                </c:pt>
                <c:pt idx="2853">
                  <c:v>1034.6201049382726</c:v>
                </c:pt>
                <c:pt idx="2854">
                  <c:v>1031.6201049382726</c:v>
                </c:pt>
                <c:pt idx="2855">
                  <c:v>1022.8701049382726</c:v>
                </c:pt>
                <c:pt idx="2856">
                  <c:v>1023.6701049382725</c:v>
                </c:pt>
                <c:pt idx="2857">
                  <c:v>1022.9201049382725</c:v>
                </c:pt>
                <c:pt idx="2858">
                  <c:v>1022.1701049382725</c:v>
                </c:pt>
                <c:pt idx="2859">
                  <c:v>1021.6701049382725</c:v>
                </c:pt>
                <c:pt idx="2860">
                  <c:v>1021.1701049382725</c:v>
                </c:pt>
                <c:pt idx="2861">
                  <c:v>1017.4201049382725</c:v>
                </c:pt>
                <c:pt idx="2862">
                  <c:v>1013.6701049382725</c:v>
                </c:pt>
                <c:pt idx="2863">
                  <c:v>1011.6701049382725</c:v>
                </c:pt>
                <c:pt idx="2864">
                  <c:v>1005.1701049382725</c:v>
                </c:pt>
                <c:pt idx="2865">
                  <c:v>1000.1701049382725</c:v>
                </c:pt>
                <c:pt idx="2866">
                  <c:v>999.92010493827252</c:v>
                </c:pt>
                <c:pt idx="2867">
                  <c:v>997.42010493827252</c:v>
                </c:pt>
                <c:pt idx="2868">
                  <c:v>997.17010493827252</c:v>
                </c:pt>
                <c:pt idx="2869">
                  <c:v>996.42010493827252</c:v>
                </c:pt>
                <c:pt idx="2870">
                  <c:v>988.42010493827252</c:v>
                </c:pt>
                <c:pt idx="2871">
                  <c:v>984.67010493827252</c:v>
                </c:pt>
                <c:pt idx="2872">
                  <c:v>978.67010493827252</c:v>
                </c:pt>
                <c:pt idx="2873">
                  <c:v>977.67010493827252</c:v>
                </c:pt>
                <c:pt idx="2874">
                  <c:v>981.79510493827252</c:v>
                </c:pt>
                <c:pt idx="2875">
                  <c:v>981.04510493827252</c:v>
                </c:pt>
                <c:pt idx="2876">
                  <c:v>980.54510493827252</c:v>
                </c:pt>
                <c:pt idx="2877">
                  <c:v>977.54510493827252</c:v>
                </c:pt>
                <c:pt idx="2878">
                  <c:v>985.54510493827252</c:v>
                </c:pt>
                <c:pt idx="2879">
                  <c:v>984.79510493827252</c:v>
                </c:pt>
                <c:pt idx="2880">
                  <c:v>980.79510493827252</c:v>
                </c:pt>
                <c:pt idx="2881">
                  <c:v>970.79510493827252</c:v>
                </c:pt>
                <c:pt idx="2882">
                  <c:v>967.79510493827252</c:v>
                </c:pt>
                <c:pt idx="2883">
                  <c:v>966.54510493827252</c:v>
                </c:pt>
                <c:pt idx="2884">
                  <c:v>970.29510493827252</c:v>
                </c:pt>
                <c:pt idx="2885">
                  <c:v>971.79510493827252</c:v>
                </c:pt>
                <c:pt idx="2886">
                  <c:v>966.79510493827252</c:v>
                </c:pt>
                <c:pt idx="2887">
                  <c:v>965.79510493827252</c:v>
                </c:pt>
                <c:pt idx="2888">
                  <c:v>962.79510493827252</c:v>
                </c:pt>
                <c:pt idx="2889">
                  <c:v>960.79510493827252</c:v>
                </c:pt>
                <c:pt idx="2890">
                  <c:v>959.54510493827252</c:v>
                </c:pt>
                <c:pt idx="2891">
                  <c:v>958.79510493827252</c:v>
                </c:pt>
                <c:pt idx="2892">
                  <c:v>958.54510493827252</c:v>
                </c:pt>
                <c:pt idx="2893">
                  <c:v>958.29510493827252</c:v>
                </c:pt>
                <c:pt idx="2894">
                  <c:v>956.79510493827252</c:v>
                </c:pt>
                <c:pt idx="2895">
                  <c:v>955.79510493827252</c:v>
                </c:pt>
                <c:pt idx="2896">
                  <c:v>977.39510493827254</c:v>
                </c:pt>
                <c:pt idx="2897">
                  <c:v>975.39510493827254</c:v>
                </c:pt>
                <c:pt idx="2898">
                  <c:v>970.39510493827254</c:v>
                </c:pt>
                <c:pt idx="2899">
                  <c:v>970.14510493827254</c:v>
                </c:pt>
                <c:pt idx="2900">
                  <c:v>966.39510493827254</c:v>
                </c:pt>
                <c:pt idx="2901">
                  <c:v>965.14510493827254</c:v>
                </c:pt>
                <c:pt idx="2902">
                  <c:v>961.39510493827254</c:v>
                </c:pt>
                <c:pt idx="2903">
                  <c:v>960.39510493827254</c:v>
                </c:pt>
                <c:pt idx="2904">
                  <c:v>956.39510493827254</c:v>
                </c:pt>
                <c:pt idx="2905">
                  <c:v>957.89510493827254</c:v>
                </c:pt>
                <c:pt idx="2906">
                  <c:v>957.64510493827254</c:v>
                </c:pt>
                <c:pt idx="2907">
                  <c:v>960.39510493827254</c:v>
                </c:pt>
                <c:pt idx="2908">
                  <c:v>951.39510493827254</c:v>
                </c:pt>
                <c:pt idx="2909">
                  <c:v>950.64510493827254</c:v>
                </c:pt>
                <c:pt idx="2910">
                  <c:v>989.14510493827254</c:v>
                </c:pt>
                <c:pt idx="2911">
                  <c:v>996.64510493827254</c:v>
                </c:pt>
                <c:pt idx="2912">
                  <c:v>992.89510493827254</c:v>
                </c:pt>
                <c:pt idx="2913">
                  <c:v>994.82010493827249</c:v>
                </c:pt>
                <c:pt idx="2914">
                  <c:v>994.32010493827249</c:v>
                </c:pt>
                <c:pt idx="2915">
                  <c:v>993.57010493827249</c:v>
                </c:pt>
                <c:pt idx="2916">
                  <c:v>993.07010493827249</c:v>
                </c:pt>
                <c:pt idx="2917">
                  <c:v>991.82010493827249</c:v>
                </c:pt>
                <c:pt idx="2918">
                  <c:v>991.07010493827249</c:v>
                </c:pt>
                <c:pt idx="2919">
                  <c:v>996.07010493827249</c:v>
                </c:pt>
                <c:pt idx="2920">
                  <c:v>994.07010493827249</c:v>
                </c:pt>
                <c:pt idx="2921">
                  <c:v>989.32010493827249</c:v>
                </c:pt>
                <c:pt idx="2922">
                  <c:v>986.82010493827249</c:v>
                </c:pt>
                <c:pt idx="2923">
                  <c:v>1007.8201049382725</c:v>
                </c:pt>
                <c:pt idx="2924">
                  <c:v>1009.1701049382725</c:v>
                </c:pt>
                <c:pt idx="2925">
                  <c:v>1006.4201049382725</c:v>
                </c:pt>
                <c:pt idx="2926">
                  <c:v>1005.6701049382725</c:v>
                </c:pt>
                <c:pt idx="2927">
                  <c:v>1005.1701049382725</c:v>
                </c:pt>
                <c:pt idx="2928">
                  <c:v>1004.9201049382725</c:v>
                </c:pt>
                <c:pt idx="2929">
                  <c:v>1003.6701049382725</c:v>
                </c:pt>
                <c:pt idx="2930">
                  <c:v>1002.6701049382725</c:v>
                </c:pt>
                <c:pt idx="2931">
                  <c:v>997.67010493827252</c:v>
                </c:pt>
                <c:pt idx="2932">
                  <c:v>1009.0701049382725</c:v>
                </c:pt>
                <c:pt idx="2933">
                  <c:v>1014.5701049382725</c:v>
                </c:pt>
                <c:pt idx="2934">
                  <c:v>1009.5701049382725</c:v>
                </c:pt>
                <c:pt idx="2935">
                  <c:v>1002.5701049382725</c:v>
                </c:pt>
                <c:pt idx="2936">
                  <c:v>993.82010493827249</c:v>
                </c:pt>
                <c:pt idx="2937">
                  <c:v>992.32010493827249</c:v>
                </c:pt>
                <c:pt idx="2938">
                  <c:v>987.32010493827249</c:v>
                </c:pt>
                <c:pt idx="2939">
                  <c:v>993.02010493827254</c:v>
                </c:pt>
                <c:pt idx="2940">
                  <c:v>999.27010493827254</c:v>
                </c:pt>
                <c:pt idx="2941">
                  <c:v>1008.7701049382725</c:v>
                </c:pt>
                <c:pt idx="2942">
                  <c:v>1007.7701049382725</c:v>
                </c:pt>
                <c:pt idx="2943">
                  <c:v>1007.2701049382725</c:v>
                </c:pt>
                <c:pt idx="2944">
                  <c:v>1013.8576049382725</c:v>
                </c:pt>
                <c:pt idx="2945">
                  <c:v>1011.6076049382725</c:v>
                </c:pt>
                <c:pt idx="2946">
                  <c:v>1013.6076049382725</c:v>
                </c:pt>
                <c:pt idx="2947">
                  <c:v>1012.6076049382725</c:v>
                </c:pt>
                <c:pt idx="2948">
                  <c:v>1005.6076049382725</c:v>
                </c:pt>
                <c:pt idx="2949">
                  <c:v>1007.9326049382726</c:v>
                </c:pt>
                <c:pt idx="2950">
                  <c:v>1087.9326049382726</c:v>
                </c:pt>
                <c:pt idx="2951">
                  <c:v>1081.9326049382726</c:v>
                </c:pt>
                <c:pt idx="2952">
                  <c:v>1079.9326049382726</c:v>
                </c:pt>
                <c:pt idx="2953">
                  <c:v>1099.4326049382726</c:v>
                </c:pt>
                <c:pt idx="2954">
                  <c:v>1098.6826049382726</c:v>
                </c:pt>
                <c:pt idx="2955">
                  <c:v>1094.6826049382726</c:v>
                </c:pt>
                <c:pt idx="2956">
                  <c:v>1092.6826049382726</c:v>
                </c:pt>
                <c:pt idx="2957">
                  <c:v>1083.9326049382726</c:v>
                </c:pt>
                <c:pt idx="2958">
                  <c:v>1089.6326049382726</c:v>
                </c:pt>
                <c:pt idx="2959">
                  <c:v>1089.3826049382726</c:v>
                </c:pt>
                <c:pt idx="2960">
                  <c:v>1089.1326049382726</c:v>
                </c:pt>
                <c:pt idx="2961">
                  <c:v>1086.6326049382726</c:v>
                </c:pt>
                <c:pt idx="2962">
                  <c:v>1085.6326049382726</c:v>
                </c:pt>
                <c:pt idx="2963">
                  <c:v>1084.3826049382726</c:v>
                </c:pt>
                <c:pt idx="2964">
                  <c:v>1083.1326049382726</c:v>
                </c:pt>
                <c:pt idx="2965">
                  <c:v>1082.3826049382726</c:v>
                </c:pt>
                <c:pt idx="2966">
                  <c:v>1081.3826049382726</c:v>
                </c:pt>
                <c:pt idx="2967">
                  <c:v>1079.8826049382726</c:v>
                </c:pt>
                <c:pt idx="2968">
                  <c:v>1073.8826049382726</c:v>
                </c:pt>
                <c:pt idx="2969">
                  <c:v>1067.8826049382726</c:v>
                </c:pt>
                <c:pt idx="2970">
                  <c:v>1065.3826049382726</c:v>
                </c:pt>
                <c:pt idx="2971">
                  <c:v>1066.2576049382726</c:v>
                </c:pt>
                <c:pt idx="2972">
                  <c:v>1065.7576049382726</c:v>
                </c:pt>
                <c:pt idx="2973">
                  <c:v>1063.0076049382726</c:v>
                </c:pt>
                <c:pt idx="2974">
                  <c:v>1060.5076049382726</c:v>
                </c:pt>
                <c:pt idx="2975">
                  <c:v>1059.5076049382726</c:v>
                </c:pt>
                <c:pt idx="2976">
                  <c:v>1057.5076049382726</c:v>
                </c:pt>
                <c:pt idx="2977">
                  <c:v>1056.5076049382726</c:v>
                </c:pt>
                <c:pt idx="2978">
                  <c:v>1054.5076049382726</c:v>
                </c:pt>
                <c:pt idx="2979">
                  <c:v>1054.0076049382726</c:v>
                </c:pt>
                <c:pt idx="2980">
                  <c:v>1057.8576049382725</c:v>
                </c:pt>
                <c:pt idx="2981">
                  <c:v>1057.6076049382725</c:v>
                </c:pt>
                <c:pt idx="2982">
                  <c:v>1059.9076049382725</c:v>
                </c:pt>
                <c:pt idx="2983">
                  <c:v>1059.6576049382725</c:v>
                </c:pt>
                <c:pt idx="2984">
                  <c:v>1054.6576049382725</c:v>
                </c:pt>
                <c:pt idx="2985">
                  <c:v>1065.9976049382724</c:v>
                </c:pt>
                <c:pt idx="2986">
                  <c:v>1060.9976049382724</c:v>
                </c:pt>
                <c:pt idx="2987">
                  <c:v>1065.9476049382724</c:v>
                </c:pt>
                <c:pt idx="2988">
                  <c:v>1067.1976049382724</c:v>
                </c:pt>
                <c:pt idx="2989">
                  <c:v>1066.9476049382724</c:v>
                </c:pt>
                <c:pt idx="2990">
                  <c:v>1066.1976049382724</c:v>
                </c:pt>
                <c:pt idx="2991">
                  <c:v>1064.9476049382724</c:v>
                </c:pt>
                <c:pt idx="2992">
                  <c:v>1066.5726049382724</c:v>
                </c:pt>
                <c:pt idx="2993">
                  <c:v>1072.5726049382724</c:v>
                </c:pt>
                <c:pt idx="2994">
                  <c:v>1072.0726049382724</c:v>
                </c:pt>
                <c:pt idx="2995">
                  <c:v>1067.0726049382724</c:v>
                </c:pt>
                <c:pt idx="2996">
                  <c:v>1064.0726049382724</c:v>
                </c:pt>
                <c:pt idx="2997">
                  <c:v>1070.0726049382724</c:v>
                </c:pt>
                <c:pt idx="2998">
                  <c:v>1069.0726049382724</c:v>
                </c:pt>
                <c:pt idx="2999">
                  <c:v>1067.3226049382724</c:v>
                </c:pt>
                <c:pt idx="3000">
                  <c:v>1059.3226049382724</c:v>
                </c:pt>
                <c:pt idx="3001">
                  <c:v>1055.8226049382724</c:v>
                </c:pt>
                <c:pt idx="3002">
                  <c:v>1047.8226049382724</c:v>
                </c:pt>
                <c:pt idx="3003">
                  <c:v>1045.8226049382724</c:v>
                </c:pt>
                <c:pt idx="3004">
                  <c:v>1037.8226049382724</c:v>
                </c:pt>
                <c:pt idx="3005">
                  <c:v>1034.8226049382724</c:v>
                </c:pt>
                <c:pt idx="3006">
                  <c:v>1033.8226049382724</c:v>
                </c:pt>
                <c:pt idx="3007">
                  <c:v>1030.0726049382724</c:v>
                </c:pt>
                <c:pt idx="3008">
                  <c:v>1028.0726049382724</c:v>
                </c:pt>
                <c:pt idx="3009">
                  <c:v>1026.0726049382724</c:v>
                </c:pt>
                <c:pt idx="3010">
                  <c:v>1031.0726049382724</c:v>
                </c:pt>
                <c:pt idx="3011">
                  <c:v>1029.3226049382724</c:v>
                </c:pt>
                <c:pt idx="3012">
                  <c:v>1028.3226049382724</c:v>
                </c:pt>
                <c:pt idx="3013">
                  <c:v>1025.8226049382724</c:v>
                </c:pt>
                <c:pt idx="3014">
                  <c:v>1025.5726049382724</c:v>
                </c:pt>
                <c:pt idx="3015">
                  <c:v>1021.8226049382724</c:v>
                </c:pt>
                <c:pt idx="3016">
                  <c:v>1017.3226049382724</c:v>
                </c:pt>
                <c:pt idx="3017">
                  <c:v>1011.3226049382724</c:v>
                </c:pt>
                <c:pt idx="3018">
                  <c:v>1015.2226049382724</c:v>
                </c:pt>
                <c:pt idx="3019">
                  <c:v>1005.7226049382724</c:v>
                </c:pt>
                <c:pt idx="3020">
                  <c:v>1003.9726049382724</c:v>
                </c:pt>
                <c:pt idx="3021">
                  <c:v>1001.9726049382724</c:v>
                </c:pt>
                <c:pt idx="3022">
                  <c:v>1001.4726049382724</c:v>
                </c:pt>
                <c:pt idx="3023">
                  <c:v>1000.9726049382724</c:v>
                </c:pt>
                <c:pt idx="3024">
                  <c:v>998.97260493827241</c:v>
                </c:pt>
                <c:pt idx="3025">
                  <c:v>1007.0726049382724</c:v>
                </c:pt>
                <c:pt idx="3026">
                  <c:v>1010.8226049382724</c:v>
                </c:pt>
                <c:pt idx="3027">
                  <c:v>1003.8226049382724</c:v>
                </c:pt>
                <c:pt idx="3028">
                  <c:v>1003.3226049382724</c:v>
                </c:pt>
                <c:pt idx="3029">
                  <c:v>1000.3226049382724</c:v>
                </c:pt>
                <c:pt idx="3030">
                  <c:v>1000.0726049382724</c:v>
                </c:pt>
                <c:pt idx="3031">
                  <c:v>997.32260493827243</c:v>
                </c:pt>
                <c:pt idx="3032">
                  <c:v>997.07260493827243</c:v>
                </c:pt>
                <c:pt idx="3033">
                  <c:v>992.07260493827243</c:v>
                </c:pt>
                <c:pt idx="3034">
                  <c:v>987.07260493827243</c:v>
                </c:pt>
                <c:pt idx="3035">
                  <c:v>979.32260493827243</c:v>
                </c:pt>
                <c:pt idx="3036">
                  <c:v>978.32260493827243</c:v>
                </c:pt>
                <c:pt idx="3037">
                  <c:v>971.32260493827243</c:v>
                </c:pt>
                <c:pt idx="3038">
                  <c:v>968.32260493827243</c:v>
                </c:pt>
                <c:pt idx="3039">
                  <c:v>964.32260493827243</c:v>
                </c:pt>
                <c:pt idx="3040">
                  <c:v>968.82260493827243</c:v>
                </c:pt>
                <c:pt idx="3041">
                  <c:v>965.82260493827243</c:v>
                </c:pt>
                <c:pt idx="3042">
                  <c:v>964.32260493827243</c:v>
                </c:pt>
                <c:pt idx="3043">
                  <c:v>962.32260493827243</c:v>
                </c:pt>
                <c:pt idx="3044">
                  <c:v>958.57260493827243</c:v>
                </c:pt>
                <c:pt idx="3045">
                  <c:v>953.57260493827243</c:v>
                </c:pt>
                <c:pt idx="3046">
                  <c:v>953.07260493827243</c:v>
                </c:pt>
                <c:pt idx="3047">
                  <c:v>951.32260493827243</c:v>
                </c:pt>
                <c:pt idx="3048">
                  <c:v>949.32260493827243</c:v>
                </c:pt>
                <c:pt idx="3049">
                  <c:v>945.57260493827243</c:v>
                </c:pt>
                <c:pt idx="3050">
                  <c:v>945.32260493827243</c:v>
                </c:pt>
                <c:pt idx="3051">
                  <c:v>939.32260493827243</c:v>
                </c:pt>
                <c:pt idx="3052">
                  <c:v>932.32260493827243</c:v>
                </c:pt>
                <c:pt idx="3053">
                  <c:v>950.32260493827243</c:v>
                </c:pt>
                <c:pt idx="3054">
                  <c:v>951.72260493827241</c:v>
                </c:pt>
                <c:pt idx="3055">
                  <c:v>949.72260493827241</c:v>
                </c:pt>
                <c:pt idx="3056">
                  <c:v>947.72260493827241</c:v>
                </c:pt>
                <c:pt idx="3057">
                  <c:v>946.72260493827241</c:v>
                </c:pt>
                <c:pt idx="3058">
                  <c:v>941.72260493827241</c:v>
                </c:pt>
                <c:pt idx="3059">
                  <c:v>948.02260493827237</c:v>
                </c:pt>
                <c:pt idx="3060">
                  <c:v>943.02260493827237</c:v>
                </c:pt>
                <c:pt idx="3061">
                  <c:v>959.52260493827237</c:v>
                </c:pt>
                <c:pt idx="3062">
                  <c:v>958.02260493827237</c:v>
                </c:pt>
                <c:pt idx="3063">
                  <c:v>956.52260493827237</c:v>
                </c:pt>
                <c:pt idx="3064">
                  <c:v>955.27260493827237</c:v>
                </c:pt>
                <c:pt idx="3065">
                  <c:v>954.27260493827237</c:v>
                </c:pt>
                <c:pt idx="3066">
                  <c:v>949.27260493827237</c:v>
                </c:pt>
                <c:pt idx="3067">
                  <c:v>947.77260493827237</c:v>
                </c:pt>
                <c:pt idx="3068">
                  <c:v>943.02260493827237</c:v>
                </c:pt>
                <c:pt idx="3069">
                  <c:v>945.87260493827239</c:v>
                </c:pt>
                <c:pt idx="3070">
                  <c:v>944.87260493827239</c:v>
                </c:pt>
                <c:pt idx="3071">
                  <c:v>937.87260493827239</c:v>
                </c:pt>
                <c:pt idx="3072">
                  <c:v>935.87260493827239</c:v>
                </c:pt>
                <c:pt idx="3073">
                  <c:v>939.92260493827234</c:v>
                </c:pt>
                <c:pt idx="3074">
                  <c:v>930.42260493827234</c:v>
                </c:pt>
                <c:pt idx="3075">
                  <c:v>936.12260493827239</c:v>
                </c:pt>
                <c:pt idx="3076">
                  <c:v>935.12260493827239</c:v>
                </c:pt>
                <c:pt idx="3077">
                  <c:v>938.42260493827234</c:v>
                </c:pt>
                <c:pt idx="3078">
                  <c:v>930.42260493827234</c:v>
                </c:pt>
                <c:pt idx="3079">
                  <c:v>928.42260493827234</c:v>
                </c:pt>
                <c:pt idx="3080">
                  <c:v>944.92260493827234</c:v>
                </c:pt>
                <c:pt idx="3081">
                  <c:v>944.17260493827234</c:v>
                </c:pt>
                <c:pt idx="3082">
                  <c:v>941.92260493827234</c:v>
                </c:pt>
                <c:pt idx="3083">
                  <c:v>940.67260493827234</c:v>
                </c:pt>
                <c:pt idx="3084">
                  <c:v>939.17260493827234</c:v>
                </c:pt>
                <c:pt idx="3085">
                  <c:v>936.42260493827234</c:v>
                </c:pt>
                <c:pt idx="3086">
                  <c:v>934.92260493827234</c:v>
                </c:pt>
                <c:pt idx="3087">
                  <c:v>934.42260493827234</c:v>
                </c:pt>
                <c:pt idx="3088">
                  <c:v>935.92260493827234</c:v>
                </c:pt>
                <c:pt idx="3089">
                  <c:v>929.17260493827234</c:v>
                </c:pt>
                <c:pt idx="3090">
                  <c:v>925.42260493827234</c:v>
                </c:pt>
                <c:pt idx="3091">
                  <c:v>923.92260493827234</c:v>
                </c:pt>
                <c:pt idx="3092">
                  <c:v>922.92260493827234</c:v>
                </c:pt>
                <c:pt idx="3093">
                  <c:v>921.92260493827234</c:v>
                </c:pt>
                <c:pt idx="3094">
                  <c:v>920.92260493827234</c:v>
                </c:pt>
                <c:pt idx="3095">
                  <c:v>932.17260493827234</c:v>
                </c:pt>
                <c:pt idx="3096">
                  <c:v>922.67260493827234</c:v>
                </c:pt>
                <c:pt idx="3097">
                  <c:v>919.67260493827234</c:v>
                </c:pt>
                <c:pt idx="3098">
                  <c:v>916.67260493827234</c:v>
                </c:pt>
                <c:pt idx="3099">
                  <c:v>914.67260493827234</c:v>
                </c:pt>
                <c:pt idx="3100">
                  <c:v>912.92260493827234</c:v>
                </c:pt>
                <c:pt idx="3101">
                  <c:v>904.17260493827234</c:v>
                </c:pt>
                <c:pt idx="3102">
                  <c:v>903.92260493827234</c:v>
                </c:pt>
                <c:pt idx="3103">
                  <c:v>902.92260493827234</c:v>
                </c:pt>
                <c:pt idx="3104">
                  <c:v>901.17260493827234</c:v>
                </c:pt>
                <c:pt idx="3105">
                  <c:v>899.17260493827234</c:v>
                </c:pt>
                <c:pt idx="3106">
                  <c:v>891.17260493827234</c:v>
                </c:pt>
                <c:pt idx="3107">
                  <c:v>892.57260493827232</c:v>
                </c:pt>
                <c:pt idx="3108">
                  <c:v>890.57260493827232</c:v>
                </c:pt>
                <c:pt idx="3109">
                  <c:v>883.57260493827232</c:v>
                </c:pt>
                <c:pt idx="3110">
                  <c:v>881.57260493827232</c:v>
                </c:pt>
                <c:pt idx="3111">
                  <c:v>879.57260493827232</c:v>
                </c:pt>
                <c:pt idx="3112">
                  <c:v>878.57260493827232</c:v>
                </c:pt>
                <c:pt idx="3113">
                  <c:v>871.07260493827232</c:v>
                </c:pt>
                <c:pt idx="3114">
                  <c:v>868.57260493827232</c:v>
                </c:pt>
                <c:pt idx="3115">
                  <c:v>886.07260493827232</c:v>
                </c:pt>
                <c:pt idx="3116">
                  <c:v>881.07260493827232</c:v>
                </c:pt>
                <c:pt idx="3117">
                  <c:v>903.07260493827232</c:v>
                </c:pt>
                <c:pt idx="3118">
                  <c:v>898.07260493827232</c:v>
                </c:pt>
                <c:pt idx="3119">
                  <c:v>892.07260493827232</c:v>
                </c:pt>
                <c:pt idx="3120">
                  <c:v>887.32260493827232</c:v>
                </c:pt>
                <c:pt idx="3121">
                  <c:v>877.32260493827232</c:v>
                </c:pt>
                <c:pt idx="3122">
                  <c:v>880.92260493827234</c:v>
                </c:pt>
                <c:pt idx="3123">
                  <c:v>879.42260493827234</c:v>
                </c:pt>
                <c:pt idx="3124">
                  <c:v>878.42260493827234</c:v>
                </c:pt>
                <c:pt idx="3125">
                  <c:v>880.42260493827234</c:v>
                </c:pt>
                <c:pt idx="3126">
                  <c:v>878.42260493827234</c:v>
                </c:pt>
                <c:pt idx="3127">
                  <c:v>876.42260493827234</c:v>
                </c:pt>
                <c:pt idx="3128">
                  <c:v>880.42260493827234</c:v>
                </c:pt>
                <c:pt idx="3129">
                  <c:v>876.42260493827234</c:v>
                </c:pt>
                <c:pt idx="3130">
                  <c:v>870.42260493827234</c:v>
                </c:pt>
                <c:pt idx="3131">
                  <c:v>866.67260493827234</c:v>
                </c:pt>
                <c:pt idx="3132">
                  <c:v>861.67260493827234</c:v>
                </c:pt>
                <c:pt idx="3133">
                  <c:v>863.92260493827234</c:v>
                </c:pt>
                <c:pt idx="3134">
                  <c:v>866.92260493827234</c:v>
                </c:pt>
                <c:pt idx="3135">
                  <c:v>870.82260493827232</c:v>
                </c:pt>
                <c:pt idx="3136">
                  <c:v>868.82260493827232</c:v>
                </c:pt>
                <c:pt idx="3137">
                  <c:v>867.82260493827232</c:v>
                </c:pt>
                <c:pt idx="3138">
                  <c:v>869.12260493827227</c:v>
                </c:pt>
                <c:pt idx="3139">
                  <c:v>887.52260493827225</c:v>
                </c:pt>
                <c:pt idx="3140">
                  <c:v>878.77260493827225</c:v>
                </c:pt>
                <c:pt idx="3141">
                  <c:v>882.17260493827223</c:v>
                </c:pt>
                <c:pt idx="3142">
                  <c:v>893.77260493827225</c:v>
                </c:pt>
                <c:pt idx="3143">
                  <c:v>891.77260493827225</c:v>
                </c:pt>
                <c:pt idx="3144">
                  <c:v>892.9726049382723</c:v>
                </c:pt>
                <c:pt idx="3145">
                  <c:v>886.9726049382723</c:v>
                </c:pt>
                <c:pt idx="3146">
                  <c:v>888.17260493827234</c:v>
                </c:pt>
                <c:pt idx="3147">
                  <c:v>903.37260493827239</c:v>
                </c:pt>
                <c:pt idx="3148">
                  <c:v>901.87260493827239</c:v>
                </c:pt>
                <c:pt idx="3149">
                  <c:v>893.87260493827239</c:v>
                </c:pt>
                <c:pt idx="3150">
                  <c:v>911.87260493827239</c:v>
                </c:pt>
                <c:pt idx="3151">
                  <c:v>908.87260493827239</c:v>
                </c:pt>
                <c:pt idx="3152">
                  <c:v>905.12260493827239</c:v>
                </c:pt>
                <c:pt idx="3153">
                  <c:v>909.02260493827237</c:v>
                </c:pt>
                <c:pt idx="3154">
                  <c:v>902.02260493827237</c:v>
                </c:pt>
                <c:pt idx="3155">
                  <c:v>901.02260493827237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C-8E45-892A-5D3DB7BC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GB" sz="24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20"/>
        <c:tickLblSkip val="49"/>
        <c:tickMarkSkip val="1"/>
        <c:noMultiLvlLbl val="0"/>
      </c:catAx>
      <c:valAx>
        <c:axId val="419945408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400"/>
                </a:pPr>
                <a:r>
                  <a:rPr lang="en-GB" sz="2400"/>
                  <a:t>Profit</a:t>
                </a:r>
              </a:p>
            </c:rich>
          </c:tx>
          <c:layout>
            <c:manualLayout>
              <c:xMode val="edge"/>
              <c:yMode val="edge"/>
              <c:x val="9.0654090397436424E-3"/>
              <c:y val="0.4457537838242884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0"/>
      </c:valAx>
    </c:plotArea>
    <c:legend>
      <c:legendPos val="t"/>
      <c:layout>
        <c:manualLayout>
          <c:xMode val="edge"/>
          <c:yMode val="edge"/>
          <c:x val="0.75995745757780298"/>
          <c:y val="0.46561923930196919"/>
          <c:w val="0.23080889199803906"/>
          <c:h val="0.16109277148024292"/>
        </c:manualLayout>
      </c:layout>
      <c:overlay val="0"/>
      <c:txPr>
        <a:bodyPr/>
        <a:lstStyle/>
        <a:p>
          <a:pPr>
            <a:defRPr sz="20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 Profit per Unit Size</a:t>
            </a:r>
          </a:p>
        </c:rich>
      </c:tx>
      <c:layout>
        <c:manualLayout>
          <c:xMode val="edge"/>
          <c:yMode val="edge"/>
          <c:x val="0.40782293170123846"/>
          <c:y val="1.5048117243554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655360387644"/>
          <c:y val="1.2594428501294093E-2"/>
          <c:w val="0.88501538461538465"/>
          <c:h val="0.86621506017416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'UNIT DATA'!$H$8</c:f>
              <c:strCache>
                <c:ptCount val="1"/>
                <c:pt idx="0">
                  <c:v>Profit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'UNIT DATA'!$C$9:$C$55</c:f>
              <c:numCache>
                <c:formatCode>General</c:formatCode>
                <c:ptCount val="47"/>
                <c:pt idx="0">
                  <c:v>0.1</c:v>
                </c:pt>
                <c:pt idx="1">
                  <c:v>0.125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1.25</c:v>
                </c:pt>
                <c:pt idx="7">
                  <c:v>1.5</c:v>
                </c:pt>
                <c:pt idx="8">
                  <c:v>1.75</c:v>
                </c:pt>
                <c:pt idx="9">
                  <c:v>2</c:v>
                </c:pt>
                <c:pt idx="10">
                  <c:v>2.25</c:v>
                </c:pt>
                <c:pt idx="11">
                  <c:v>2.5</c:v>
                </c:pt>
                <c:pt idx="12">
                  <c:v>2.75</c:v>
                </c:pt>
                <c:pt idx="13">
                  <c:v>3</c:v>
                </c:pt>
                <c:pt idx="14">
                  <c:v>3.25</c:v>
                </c:pt>
                <c:pt idx="15">
                  <c:v>3.5</c:v>
                </c:pt>
                <c:pt idx="16">
                  <c:v>3.75</c:v>
                </c:pt>
                <c:pt idx="17">
                  <c:v>4</c:v>
                </c:pt>
                <c:pt idx="18">
                  <c:v>4.25</c:v>
                </c:pt>
                <c:pt idx="19">
                  <c:v>4.5</c:v>
                </c:pt>
                <c:pt idx="20">
                  <c:v>4.75</c:v>
                </c:pt>
                <c:pt idx="21">
                  <c:v>5</c:v>
                </c:pt>
                <c:pt idx="22">
                  <c:v>5.25</c:v>
                </c:pt>
                <c:pt idx="23">
                  <c:v>5.5</c:v>
                </c:pt>
                <c:pt idx="24">
                  <c:v>5.75</c:v>
                </c:pt>
                <c:pt idx="25">
                  <c:v>6</c:v>
                </c:pt>
                <c:pt idx="26">
                  <c:v>6.25</c:v>
                </c:pt>
                <c:pt idx="27">
                  <c:v>6.5</c:v>
                </c:pt>
                <c:pt idx="28">
                  <c:v>6.75</c:v>
                </c:pt>
                <c:pt idx="29">
                  <c:v>7</c:v>
                </c:pt>
                <c:pt idx="30">
                  <c:v>7.25</c:v>
                </c:pt>
                <c:pt idx="31">
                  <c:v>7.5</c:v>
                </c:pt>
                <c:pt idx="32">
                  <c:v>7.75</c:v>
                </c:pt>
                <c:pt idx="33">
                  <c:v>8</c:v>
                </c:pt>
                <c:pt idx="34">
                  <c:v>8.25</c:v>
                </c:pt>
                <c:pt idx="35">
                  <c:v>8.5</c:v>
                </c:pt>
                <c:pt idx="36">
                  <c:v>8.75</c:v>
                </c:pt>
                <c:pt idx="37">
                  <c:v>9</c:v>
                </c:pt>
                <c:pt idx="38">
                  <c:v>9.25</c:v>
                </c:pt>
                <c:pt idx="39">
                  <c:v>9.5</c:v>
                </c:pt>
                <c:pt idx="40">
                  <c:v>9.75</c:v>
                </c:pt>
                <c:pt idx="41">
                  <c:v>10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20</c:v>
                </c:pt>
              </c:numCache>
            </c:numRef>
          </c:cat>
          <c:val>
            <c:numRef>
              <c:f>'UNIT DATA'!$H$9:$H$55</c:f>
              <c:numCache>
                <c:formatCode>0.00</c:formatCode>
                <c:ptCount val="47"/>
                <c:pt idx="0">
                  <c:v>-0.4</c:v>
                </c:pt>
                <c:pt idx="1">
                  <c:v>0.75</c:v>
                </c:pt>
                <c:pt idx="2">
                  <c:v>-14.4625</c:v>
                </c:pt>
                <c:pt idx="3">
                  <c:v>-26.709999999999994</c:v>
                </c:pt>
                <c:pt idx="4">
                  <c:v>-15.899999999999999</c:v>
                </c:pt>
                <c:pt idx="5">
                  <c:v>-84.906895061728378</c:v>
                </c:pt>
                <c:pt idx="6">
                  <c:v>-24.5</c:v>
                </c:pt>
                <c:pt idx="7">
                  <c:v>-107.746</c:v>
                </c:pt>
                <c:pt idx="8">
                  <c:v>-63.612499999999997</c:v>
                </c:pt>
                <c:pt idx="9">
                  <c:v>-32.531999999999996</c:v>
                </c:pt>
                <c:pt idx="10">
                  <c:v>-29.925000000000001</c:v>
                </c:pt>
                <c:pt idx="11">
                  <c:v>-90.875</c:v>
                </c:pt>
                <c:pt idx="12">
                  <c:v>78.237499999999997</c:v>
                </c:pt>
                <c:pt idx="13">
                  <c:v>340.76499999999999</c:v>
                </c:pt>
                <c:pt idx="14">
                  <c:v>1.9500000000000028</c:v>
                </c:pt>
                <c:pt idx="15">
                  <c:v>89.470500000000001</c:v>
                </c:pt>
                <c:pt idx="16">
                  <c:v>-83.25</c:v>
                </c:pt>
                <c:pt idx="17">
                  <c:v>251.94399999999993</c:v>
                </c:pt>
                <c:pt idx="18">
                  <c:v>-23.8</c:v>
                </c:pt>
                <c:pt idx="19">
                  <c:v>-38.25</c:v>
                </c:pt>
                <c:pt idx="20">
                  <c:v>-18.05</c:v>
                </c:pt>
                <c:pt idx="21">
                  <c:v>-51.980000000000004</c:v>
                </c:pt>
                <c:pt idx="22">
                  <c:v>10.5</c:v>
                </c:pt>
                <c:pt idx="23">
                  <c:v>61.6</c:v>
                </c:pt>
                <c:pt idx="24">
                  <c:v>-7.4749999999999979</c:v>
                </c:pt>
                <c:pt idx="25">
                  <c:v>424.56</c:v>
                </c:pt>
                <c:pt idx="26">
                  <c:v>-12.5</c:v>
                </c:pt>
                <c:pt idx="27">
                  <c:v>-27.300000000000004</c:v>
                </c:pt>
                <c:pt idx="28">
                  <c:v>42.525000000000006</c:v>
                </c:pt>
                <c:pt idx="29">
                  <c:v>141.60299999999998</c:v>
                </c:pt>
                <c:pt idx="30">
                  <c:v>-29</c:v>
                </c:pt>
                <c:pt idx="31">
                  <c:v>6.75</c:v>
                </c:pt>
                <c:pt idx="32">
                  <c:v>27.9</c:v>
                </c:pt>
                <c:pt idx="33">
                  <c:v>229.18</c:v>
                </c:pt>
                <c:pt idx="34">
                  <c:v>-8.25</c:v>
                </c:pt>
                <c:pt idx="35">
                  <c:v>47.174999999999997</c:v>
                </c:pt>
                <c:pt idx="36">
                  <c:v>-59.0625</c:v>
                </c:pt>
                <c:pt idx="37">
                  <c:v>-93.960000000000022</c:v>
                </c:pt>
                <c:pt idx="38">
                  <c:v>27.749999999999996</c:v>
                </c:pt>
                <c:pt idx="39">
                  <c:v>-20.140000000000004</c:v>
                </c:pt>
                <c:pt idx="40">
                  <c:v>83.85</c:v>
                </c:pt>
                <c:pt idx="41">
                  <c:v>19</c:v>
                </c:pt>
                <c:pt idx="42">
                  <c:v>-48</c:v>
                </c:pt>
                <c:pt idx="43">
                  <c:v>74.099999999999994</c:v>
                </c:pt>
                <c:pt idx="44">
                  <c:v>-42</c:v>
                </c:pt>
                <c:pt idx="45">
                  <c:v>13.5</c:v>
                </c:pt>
                <c:pt idx="46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5-6A4D-8D2B-677C4232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47080720"/>
        <c:axId val="2047104016"/>
      </c:barChart>
      <c:catAx>
        <c:axId val="20470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400" b="1"/>
                  <a:t>Unit Size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104016"/>
        <c:crosses val="autoZero"/>
        <c:auto val="1"/>
        <c:lblAlgn val="ctr"/>
        <c:lblOffset val="100"/>
        <c:noMultiLvlLbl val="0"/>
      </c:catAx>
      <c:valAx>
        <c:axId val="2047104016"/>
        <c:scaling>
          <c:orientation val="minMax"/>
          <c:max val="55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400" b="1"/>
                  <a:t>Profit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08072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MARCH 2024 PROFIT </a:t>
            </a:r>
          </a:p>
        </c:rich>
      </c:tx>
      <c:layout>
        <c:manualLayout>
          <c:xMode val="edge"/>
          <c:yMode val="edge"/>
          <c:x val="0.34950096237970257"/>
          <c:y val="2.155219020671951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14028871391076"/>
          <c:y val="0.10797731055252104"/>
          <c:w val="0.86583525809273842"/>
          <c:h val="0.77295883821109235"/>
        </c:manualLayout>
      </c:layout>
      <c:lineChart>
        <c:grouping val="standard"/>
        <c:varyColors val="0"/>
        <c:ser>
          <c:idx val="1"/>
          <c:order val="0"/>
          <c:spPr>
            <a:ln w="793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'BEN BEARE'!$B$3125:$B$3158</c:f>
              <c:numCache>
                <c:formatCode>[$-C09]dd\-mmm\-yy;@</c:formatCode>
                <c:ptCount val="34"/>
                <c:pt idx="0">
                  <c:v>45353</c:v>
                </c:pt>
                <c:pt idx="1">
                  <c:v>45353</c:v>
                </c:pt>
                <c:pt idx="2">
                  <c:v>45353</c:v>
                </c:pt>
                <c:pt idx="3">
                  <c:v>45353</c:v>
                </c:pt>
                <c:pt idx="4">
                  <c:v>45354</c:v>
                </c:pt>
                <c:pt idx="5">
                  <c:v>45354</c:v>
                </c:pt>
                <c:pt idx="6">
                  <c:v>45356</c:v>
                </c:pt>
                <c:pt idx="7">
                  <c:v>45357</c:v>
                </c:pt>
                <c:pt idx="8">
                  <c:v>45357</c:v>
                </c:pt>
                <c:pt idx="9">
                  <c:v>45357</c:v>
                </c:pt>
                <c:pt idx="10">
                  <c:v>45358</c:v>
                </c:pt>
                <c:pt idx="11">
                  <c:v>45358</c:v>
                </c:pt>
                <c:pt idx="12">
                  <c:v>45360</c:v>
                </c:pt>
                <c:pt idx="13">
                  <c:v>45361</c:v>
                </c:pt>
                <c:pt idx="14">
                  <c:v>45362</c:v>
                </c:pt>
                <c:pt idx="15">
                  <c:v>45364</c:v>
                </c:pt>
                <c:pt idx="16">
                  <c:v>45364</c:v>
                </c:pt>
                <c:pt idx="17">
                  <c:v>45364</c:v>
                </c:pt>
                <c:pt idx="18">
                  <c:v>45364</c:v>
                </c:pt>
                <c:pt idx="19">
                  <c:v>45365</c:v>
                </c:pt>
                <c:pt idx="20">
                  <c:v>45366</c:v>
                </c:pt>
                <c:pt idx="21">
                  <c:v>45366</c:v>
                </c:pt>
                <c:pt idx="22">
                  <c:v>45367</c:v>
                </c:pt>
                <c:pt idx="23">
                  <c:v>45368</c:v>
                </c:pt>
                <c:pt idx="24">
                  <c:v>45372</c:v>
                </c:pt>
                <c:pt idx="25">
                  <c:v>45372</c:v>
                </c:pt>
                <c:pt idx="26">
                  <c:v>45372</c:v>
                </c:pt>
                <c:pt idx="27">
                  <c:v>45373</c:v>
                </c:pt>
                <c:pt idx="28">
                  <c:v>45375</c:v>
                </c:pt>
                <c:pt idx="29">
                  <c:v>45375</c:v>
                </c:pt>
                <c:pt idx="30">
                  <c:v>45379</c:v>
                </c:pt>
                <c:pt idx="31">
                  <c:v>45380</c:v>
                </c:pt>
                <c:pt idx="32">
                  <c:v>45380</c:v>
                </c:pt>
                <c:pt idx="33">
                  <c:v>45380</c:v>
                </c:pt>
              </c:numCache>
            </c:numRef>
          </c:cat>
          <c:val>
            <c:numRef>
              <c:f>'BEN BEARE'!$M$3125:$M$3158</c:f>
              <c:numCache>
                <c:formatCode>0.00</c:formatCode>
                <c:ptCount val="34"/>
                <c:pt idx="0">
                  <c:v>3.6000000000000005</c:v>
                </c:pt>
                <c:pt idx="1">
                  <c:v>2.1000000000000005</c:v>
                </c:pt>
                <c:pt idx="2">
                  <c:v>1.1000000000000005</c:v>
                </c:pt>
                <c:pt idx="3">
                  <c:v>3.1000000000000005</c:v>
                </c:pt>
                <c:pt idx="4">
                  <c:v>1.1000000000000005</c:v>
                </c:pt>
                <c:pt idx="5">
                  <c:v>-0.89999999999999947</c:v>
                </c:pt>
                <c:pt idx="6">
                  <c:v>3.1000000000000005</c:v>
                </c:pt>
                <c:pt idx="7">
                  <c:v>-0.89999999999999947</c:v>
                </c:pt>
                <c:pt idx="8">
                  <c:v>-6.8999999999999995</c:v>
                </c:pt>
                <c:pt idx="9">
                  <c:v>-10.649999999999999</c:v>
                </c:pt>
                <c:pt idx="10">
                  <c:v>-15.649999999999999</c:v>
                </c:pt>
                <c:pt idx="11">
                  <c:v>-13.399999999999999</c:v>
                </c:pt>
                <c:pt idx="12">
                  <c:v>-10.399999999999999</c:v>
                </c:pt>
                <c:pt idx="13">
                  <c:v>-6.4999999999999991</c:v>
                </c:pt>
                <c:pt idx="14">
                  <c:v>-8.5</c:v>
                </c:pt>
                <c:pt idx="15">
                  <c:v>-9.5</c:v>
                </c:pt>
                <c:pt idx="16">
                  <c:v>-8.1999999999999993</c:v>
                </c:pt>
                <c:pt idx="17">
                  <c:v>10.200000000000003</c:v>
                </c:pt>
                <c:pt idx="18">
                  <c:v>1.4500000000000028</c:v>
                </c:pt>
                <c:pt idx="19">
                  <c:v>4.8500000000000032</c:v>
                </c:pt>
                <c:pt idx="20">
                  <c:v>16.450000000000003</c:v>
                </c:pt>
                <c:pt idx="21">
                  <c:v>14.450000000000003</c:v>
                </c:pt>
                <c:pt idx="22">
                  <c:v>15.650000000000002</c:v>
                </c:pt>
                <c:pt idx="23">
                  <c:v>9.6500000000000021</c:v>
                </c:pt>
                <c:pt idx="24">
                  <c:v>10.850000000000001</c:v>
                </c:pt>
                <c:pt idx="25">
                  <c:v>26.05</c:v>
                </c:pt>
                <c:pt idx="26">
                  <c:v>24.55</c:v>
                </c:pt>
                <c:pt idx="27">
                  <c:v>16.55</c:v>
                </c:pt>
                <c:pt idx="28">
                  <c:v>34.549999999999997</c:v>
                </c:pt>
                <c:pt idx="29">
                  <c:v>31.549999999999997</c:v>
                </c:pt>
                <c:pt idx="30">
                  <c:v>27.799999999999997</c:v>
                </c:pt>
                <c:pt idx="31">
                  <c:v>31.699999999999996</c:v>
                </c:pt>
                <c:pt idx="32">
                  <c:v>24.699999999999996</c:v>
                </c:pt>
                <c:pt idx="33">
                  <c:v>23.699999999999996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7C-8E45-892A-5D3DB7BC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dateAx>
        <c:axId val="419772672"/>
        <c:scaling>
          <c:orientation val="minMax"/>
          <c:max val="45382"/>
          <c:min val="45352"/>
        </c:scaling>
        <c:delete val="0"/>
        <c:axPos val="b"/>
        <c:numFmt formatCode="[$-C09]dd\-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Offset val="20"/>
        <c:baseTimeUnit val="days"/>
        <c:majorUnit val="7"/>
        <c:majorTimeUnit val="days"/>
        <c:minorUnit val="1"/>
      </c:dateAx>
      <c:valAx>
        <c:axId val="419945408"/>
        <c:scaling>
          <c:orientation val="minMax"/>
          <c:max val="5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Profit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40693504682698E-2"/>
          <c:y val="6.4092867366916814E-2"/>
          <c:w val="0.89521190114092364"/>
          <c:h val="0.84798789722038759"/>
        </c:manualLayout>
      </c:layout>
      <c:lineChart>
        <c:grouping val="standard"/>
        <c:varyColors val="0"/>
        <c:ser>
          <c:idx val="1"/>
          <c:order val="0"/>
          <c:tx>
            <c:strRef>
              <c:f>'AFL TIPS'!$I$1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88900">
              <a:solidFill>
                <a:srgbClr val="ED7D31"/>
              </a:solidFill>
            </a:ln>
          </c:spPr>
          <c:marker>
            <c:symbol val="none"/>
          </c:marker>
          <c:val>
            <c:numRef>
              <c:f>'AFL TIPS'!$I$2:$I$75</c:f>
              <c:numCache>
                <c:formatCode>General</c:formatCode>
                <c:ptCount val="74"/>
                <c:pt idx="0" formatCode="0.0">
                  <c:v>-1</c:v>
                </c:pt>
                <c:pt idx="1">
                  <c:v>-3</c:v>
                </c:pt>
                <c:pt idx="2">
                  <c:v>-4</c:v>
                </c:pt>
                <c:pt idx="3">
                  <c:v>-2.5</c:v>
                </c:pt>
                <c:pt idx="4">
                  <c:v>-4.5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12.5</c:v>
                </c:pt>
                <c:pt idx="22">
                  <c:v>12.5</c:v>
                </c:pt>
                <c:pt idx="23">
                  <c:v>12.5</c:v>
                </c:pt>
                <c:pt idx="24">
                  <c:v>12.5</c:v>
                </c:pt>
                <c:pt idx="25">
                  <c:v>12.5</c:v>
                </c:pt>
                <c:pt idx="26">
                  <c:v>12.5</c:v>
                </c:pt>
                <c:pt idx="27">
                  <c:v>12.5</c:v>
                </c:pt>
                <c:pt idx="28">
                  <c:v>12.5</c:v>
                </c:pt>
                <c:pt idx="29">
                  <c:v>12.5</c:v>
                </c:pt>
                <c:pt idx="30">
                  <c:v>12.5</c:v>
                </c:pt>
                <c:pt idx="31">
                  <c:v>12.5</c:v>
                </c:pt>
                <c:pt idx="32">
                  <c:v>12.5</c:v>
                </c:pt>
                <c:pt idx="33">
                  <c:v>12.5</c:v>
                </c:pt>
                <c:pt idx="34">
                  <c:v>12.5</c:v>
                </c:pt>
                <c:pt idx="35">
                  <c:v>12.5</c:v>
                </c:pt>
                <c:pt idx="36">
                  <c:v>12.5</c:v>
                </c:pt>
                <c:pt idx="37">
                  <c:v>12.5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12.5</c:v>
                </c:pt>
                <c:pt idx="42">
                  <c:v>12.5</c:v>
                </c:pt>
                <c:pt idx="43">
                  <c:v>12.5</c:v>
                </c:pt>
                <c:pt idx="44">
                  <c:v>12.5</c:v>
                </c:pt>
                <c:pt idx="45">
                  <c:v>12.5</c:v>
                </c:pt>
                <c:pt idx="46">
                  <c:v>12.5</c:v>
                </c:pt>
                <c:pt idx="47">
                  <c:v>12.5</c:v>
                </c:pt>
                <c:pt idx="48">
                  <c:v>12.5</c:v>
                </c:pt>
                <c:pt idx="49">
                  <c:v>12.5</c:v>
                </c:pt>
                <c:pt idx="50">
                  <c:v>12.5</c:v>
                </c:pt>
                <c:pt idx="51">
                  <c:v>12.5</c:v>
                </c:pt>
                <c:pt idx="52">
                  <c:v>12.5</c:v>
                </c:pt>
                <c:pt idx="53">
                  <c:v>12.5</c:v>
                </c:pt>
                <c:pt idx="54">
                  <c:v>12.5</c:v>
                </c:pt>
                <c:pt idx="55">
                  <c:v>12.5</c:v>
                </c:pt>
                <c:pt idx="56">
                  <c:v>12.5</c:v>
                </c:pt>
                <c:pt idx="57">
                  <c:v>12.5</c:v>
                </c:pt>
                <c:pt idx="58">
                  <c:v>12.5</c:v>
                </c:pt>
                <c:pt idx="59">
                  <c:v>12.5</c:v>
                </c:pt>
                <c:pt idx="60">
                  <c:v>12.5</c:v>
                </c:pt>
                <c:pt idx="61">
                  <c:v>12.5</c:v>
                </c:pt>
                <c:pt idx="62">
                  <c:v>12.5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0-FD4E-A5A1-223194F9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10"/>
        <c:tickLblSkip val="10"/>
        <c:tickMarkSkip val="10"/>
        <c:noMultiLvlLbl val="0"/>
      </c:catAx>
      <c:valAx>
        <c:axId val="419945408"/>
        <c:scaling>
          <c:orientation val="minMax"/>
          <c:max val="1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Return</a:t>
                </a:r>
                <a:endParaRPr lang="en-GB" sz="1400" baseline="0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"/>
      </c:valAx>
    </c:plotArea>
    <c:legend>
      <c:legendPos val="t"/>
      <c:layout>
        <c:manualLayout>
          <c:xMode val="edge"/>
          <c:yMode val="edge"/>
          <c:x val="0.76111762357726831"/>
          <c:y val="0.53214796917269724"/>
          <c:w val="0.20696293191773338"/>
          <c:h val="0.15504688573575232"/>
        </c:manualLayout>
      </c:layout>
      <c:overlay val="0"/>
      <c:txPr>
        <a:bodyPr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146842</xdr:colOff>
      <xdr:row>1</xdr:row>
      <xdr:rowOff>50803</xdr:rowOff>
    </xdr:from>
    <xdr:to>
      <xdr:col>37</xdr:col>
      <xdr:colOff>609601</xdr:colOff>
      <xdr:row>31</xdr:row>
      <xdr:rowOff>203200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045ADF-6CB0-A841-B9E9-F02E953BC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275171</xdr:colOff>
      <xdr:row>24</xdr:row>
      <xdr:rowOff>203198</xdr:rowOff>
    </xdr:from>
    <xdr:to>
      <xdr:col>21</xdr:col>
      <xdr:colOff>237073</xdr:colOff>
      <xdr:row>26</xdr:row>
      <xdr:rowOff>84665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CF639-9C6D-7143-A589-E1061F30F496}"/>
            </a:ext>
          </a:extLst>
        </xdr:cNvPr>
        <xdr:cNvSpPr txBox="1"/>
      </xdr:nvSpPr>
      <xdr:spPr>
        <a:xfrm>
          <a:off x="22133282" y="6637865"/>
          <a:ext cx="1048458" cy="445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Nov</a:t>
          </a:r>
          <a:endParaRPr lang="en-GB" sz="1100"/>
        </a:p>
      </xdr:txBody>
    </xdr:sp>
    <xdr:clientData/>
  </xdr:twoCellAnchor>
  <xdr:twoCellAnchor>
    <xdr:from>
      <xdr:col>22</xdr:col>
      <xdr:colOff>451561</xdr:colOff>
      <xdr:row>20</xdr:row>
      <xdr:rowOff>98776</xdr:rowOff>
    </xdr:from>
    <xdr:to>
      <xdr:col>23</xdr:col>
      <xdr:colOff>671693</xdr:colOff>
      <xdr:row>22</xdr:row>
      <xdr:rowOff>62088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B8F5057-D688-D04C-B4CE-9D646280B639}"/>
            </a:ext>
          </a:extLst>
        </xdr:cNvPr>
        <xdr:cNvSpPr txBox="1"/>
      </xdr:nvSpPr>
      <xdr:spPr>
        <a:xfrm>
          <a:off x="24446094" y="5517443"/>
          <a:ext cx="1049866" cy="437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Dec</a:t>
          </a:r>
          <a:endParaRPr lang="en-GB" sz="1100"/>
        </a:p>
      </xdr:txBody>
    </xdr:sp>
    <xdr:clientData/>
  </xdr:twoCellAnchor>
  <xdr:twoCellAnchor>
    <xdr:from>
      <xdr:col>25</xdr:col>
      <xdr:colOff>592674</xdr:colOff>
      <xdr:row>13</xdr:row>
      <xdr:rowOff>101599</xdr:rowOff>
    </xdr:from>
    <xdr:to>
      <xdr:col>26</xdr:col>
      <xdr:colOff>809984</xdr:colOff>
      <xdr:row>15</xdr:row>
      <xdr:rowOff>67733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FB97A12-29F5-654E-BD73-55E8C0C84839}"/>
            </a:ext>
          </a:extLst>
        </xdr:cNvPr>
        <xdr:cNvSpPr txBox="1"/>
      </xdr:nvSpPr>
      <xdr:spPr>
        <a:xfrm>
          <a:off x="27076407" y="3657599"/>
          <a:ext cx="1047044" cy="440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Jan</a:t>
          </a:r>
          <a:endParaRPr lang="en-GB" sz="1100"/>
        </a:p>
      </xdr:txBody>
    </xdr:sp>
    <xdr:clientData/>
  </xdr:twoCellAnchor>
  <xdr:twoCellAnchor>
    <xdr:from>
      <xdr:col>28</xdr:col>
      <xdr:colOff>682988</xdr:colOff>
      <xdr:row>4</xdr:row>
      <xdr:rowOff>304800</xdr:rowOff>
    </xdr:from>
    <xdr:to>
      <xdr:col>30</xdr:col>
      <xdr:colOff>73389</xdr:colOff>
      <xdr:row>6</xdr:row>
      <xdr:rowOff>186267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27834A0-531C-1749-8282-788FC23C2F29}"/>
            </a:ext>
          </a:extLst>
        </xdr:cNvPr>
        <xdr:cNvSpPr txBox="1"/>
      </xdr:nvSpPr>
      <xdr:spPr>
        <a:xfrm>
          <a:off x="29655921" y="1439333"/>
          <a:ext cx="1049868" cy="440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Feb</a:t>
          </a:r>
          <a:endParaRPr lang="en-GB" sz="1100"/>
        </a:p>
      </xdr:txBody>
    </xdr:sp>
    <xdr:clientData/>
  </xdr:twoCellAnchor>
  <xdr:twoCellAnchor>
    <xdr:from>
      <xdr:col>31</xdr:col>
      <xdr:colOff>276589</xdr:colOff>
      <xdr:row>12</xdr:row>
      <xdr:rowOff>186266</xdr:rowOff>
    </xdr:from>
    <xdr:to>
      <xdr:col>32</xdr:col>
      <xdr:colOff>496721</xdr:colOff>
      <xdr:row>14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7E41FCD-4AE9-0645-A65A-8ADC995B0DB3}"/>
            </a:ext>
          </a:extLst>
        </xdr:cNvPr>
        <xdr:cNvSpPr txBox="1"/>
      </xdr:nvSpPr>
      <xdr:spPr>
        <a:xfrm>
          <a:off x="31738722" y="3505199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Mar</a:t>
          </a:r>
          <a:endParaRPr lang="en-GB" sz="1100"/>
        </a:p>
      </xdr:txBody>
    </xdr:sp>
    <xdr:clientData/>
  </xdr:twoCellAnchor>
  <xdr:twoCellAnchor>
    <xdr:from>
      <xdr:col>33</xdr:col>
      <xdr:colOff>674519</xdr:colOff>
      <xdr:row>16</xdr:row>
      <xdr:rowOff>2821</xdr:rowOff>
    </xdr:from>
    <xdr:to>
      <xdr:col>35</xdr:col>
      <xdr:colOff>64918</xdr:colOff>
      <xdr:row>17</xdr:row>
      <xdr:rowOff>189089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89A489A-50A3-154E-8164-C0BA0734F0E5}"/>
            </a:ext>
          </a:extLst>
        </xdr:cNvPr>
        <xdr:cNvSpPr txBox="1"/>
      </xdr:nvSpPr>
      <xdr:spPr>
        <a:xfrm>
          <a:off x="33796119" y="4270021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Apr</a:t>
          </a:r>
          <a:endParaRPr lang="en-GB" sz="1100"/>
        </a:p>
      </xdr:txBody>
    </xdr:sp>
    <xdr:clientData/>
  </xdr:twoCellAnchor>
  <xdr:twoCellAnchor>
    <xdr:from>
      <xdr:col>35</xdr:col>
      <xdr:colOff>725318</xdr:colOff>
      <xdr:row>18</xdr:row>
      <xdr:rowOff>36688</xdr:rowOff>
    </xdr:from>
    <xdr:to>
      <xdr:col>37</xdr:col>
      <xdr:colOff>115718</xdr:colOff>
      <xdr:row>19</xdr:row>
      <xdr:rowOff>222956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09E92E5-8E94-DB46-8C9D-C7AC9FE3B224}"/>
            </a:ext>
          </a:extLst>
        </xdr:cNvPr>
        <xdr:cNvSpPr txBox="1"/>
      </xdr:nvSpPr>
      <xdr:spPr>
        <a:xfrm>
          <a:off x="35506385" y="4879621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May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21525</xdr:colOff>
      <xdr:row>93</xdr:row>
      <xdr:rowOff>168028</xdr:rowOff>
    </xdr:from>
    <xdr:to>
      <xdr:col>13</xdr:col>
      <xdr:colOff>1856153</xdr:colOff>
      <xdr:row>135</xdr:row>
      <xdr:rowOff>130255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53F38B-67BC-C44F-A8B0-75515067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86100</xdr:colOff>
      <xdr:row>67</xdr:row>
      <xdr:rowOff>127524</xdr:rowOff>
    </xdr:from>
    <xdr:to>
      <xdr:col>8</xdr:col>
      <xdr:colOff>173857</xdr:colOff>
      <xdr:row>93</xdr:row>
      <xdr:rowOff>172203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DEA454-4284-0F48-B342-35443962B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21525</xdr:colOff>
      <xdr:row>67</xdr:row>
      <xdr:rowOff>64575</xdr:rowOff>
    </xdr:from>
    <xdr:to>
      <xdr:col>13</xdr:col>
      <xdr:colOff>1872711</xdr:colOff>
      <xdr:row>93</xdr:row>
      <xdr:rowOff>279829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1EF03E-4202-0743-B70C-BE2DD8CE2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493112</xdr:colOff>
      <xdr:row>6</xdr:row>
      <xdr:rowOff>0</xdr:rowOff>
    </xdr:from>
    <xdr:to>
      <xdr:col>25</xdr:col>
      <xdr:colOff>0</xdr:colOff>
      <xdr:row>38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A5127A-04E2-B64E-9495-0A60B716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8064-F8A4-7449-ABE3-29E031A8C3BF}">
  <dimension ref="A1:ALU1025"/>
  <sheetViews>
    <sheetView view="pageBreakPreview" topLeftCell="K1" zoomScale="75" zoomScaleNormal="100" zoomScaleSheetLayoutView="75" workbookViewId="0">
      <pane ySplit="1" topLeftCell="A2" activePane="bottomLeft" state="frozen"/>
      <selection pane="bottomLeft" activeCell="G895" sqref="G895"/>
    </sheetView>
  </sheetViews>
  <sheetFormatPr defaultColWidth="10.85546875" defaultRowHeight="15.75" x14ac:dyDescent="0.25"/>
  <cols>
    <col min="1" max="1" width="26.85546875" style="9" customWidth="1"/>
    <col min="2" max="2" width="18.7109375" style="9" customWidth="1"/>
    <col min="3" max="3" width="23.7109375" style="9" customWidth="1"/>
    <col min="4" max="4" width="26.140625" style="9" customWidth="1"/>
    <col min="5" max="5" width="26.140625" style="9" hidden="1" customWidth="1"/>
    <col min="6" max="6" width="26.140625" style="57" customWidth="1"/>
    <col min="7" max="7" width="26.140625" style="15" customWidth="1"/>
    <col min="8" max="8" width="26.140625" style="8" customWidth="1"/>
    <col min="9" max="9" width="26.140625" style="19" customWidth="1"/>
    <col min="10" max="10" width="10.85546875" style="7"/>
    <col min="11" max="11" width="14" style="50" customWidth="1"/>
    <col min="12" max="13" width="10.85546875" style="8"/>
    <col min="14" max="14" width="0" style="8" hidden="1" customWidth="1"/>
    <col min="15" max="17" width="9.7109375" style="9" hidden="1" customWidth="1"/>
    <col min="18" max="18" width="9.7109375" style="9" customWidth="1"/>
    <col min="19" max="19" width="15.7109375" style="9" customWidth="1"/>
    <col min="20" max="20" width="14.85546875" style="9" bestFit="1" customWidth="1"/>
    <col min="21" max="21" width="14.28515625" style="9" bestFit="1" customWidth="1"/>
    <col min="22" max="22" width="12.85546875" style="9" bestFit="1" customWidth="1"/>
    <col min="23" max="16384" width="10.85546875" style="9"/>
  </cols>
  <sheetData>
    <row r="1" spans="1:17" ht="24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4" t="s">
        <v>6</v>
      </c>
      <c r="H1" s="5" t="s">
        <v>7</v>
      </c>
      <c r="I1" s="6" t="s">
        <v>8</v>
      </c>
      <c r="J1" s="7" t="s">
        <v>9</v>
      </c>
      <c r="K1" s="50" t="s">
        <v>10</v>
      </c>
    </row>
    <row r="2" spans="1:17" ht="24" thickBot="1" x14ac:dyDescent="0.3">
      <c r="A2" s="222">
        <v>44136</v>
      </c>
      <c r="B2" s="223"/>
      <c r="C2" s="223"/>
      <c r="D2" s="223"/>
      <c r="E2" s="223"/>
      <c r="F2" s="223"/>
      <c r="G2" s="223"/>
      <c r="H2" s="224"/>
      <c r="I2" s="19">
        <v>0</v>
      </c>
      <c r="J2" s="39"/>
      <c r="K2" s="50">
        <v>0</v>
      </c>
      <c r="N2" s="121" t="s">
        <v>11</v>
      </c>
      <c r="O2" s="122" t="s">
        <v>12</v>
      </c>
      <c r="P2" s="122" t="s">
        <v>13</v>
      </c>
    </row>
    <row r="3" spans="1:17" ht="18.75" x14ac:dyDescent="0.3">
      <c r="A3" s="10" t="s">
        <v>14</v>
      </c>
      <c r="B3" s="11" t="s">
        <v>15</v>
      </c>
      <c r="C3" s="12">
        <v>6</v>
      </c>
      <c r="D3" s="13">
        <v>2.2799999999999998</v>
      </c>
      <c r="E3" s="14"/>
      <c r="F3" s="46" t="s">
        <v>16</v>
      </c>
      <c r="G3" s="15">
        <v>1.5</v>
      </c>
      <c r="H3" s="16">
        <f>IF(OR(F3="",G3=""),"",IF(F3="1st",G3*D3-G3,-G3))</f>
        <v>-1.5</v>
      </c>
      <c r="I3" s="19">
        <f t="shared" ref="I3:I66" si="0">IF(H3="",I2,I2+H3)</f>
        <v>-1.5</v>
      </c>
      <c r="J3" s="42">
        <f>SUM(H3:H4)</f>
        <v>-3</v>
      </c>
      <c r="K3" s="61">
        <f>J3</f>
        <v>-3</v>
      </c>
      <c r="L3" s="60">
        <f t="shared" ref="L3:L34" si="1">$K$111</f>
        <v>-26.567500000000003</v>
      </c>
      <c r="M3" s="60"/>
      <c r="N3" s="121">
        <f t="shared" ref="N3:N66" si="2">IF(D3="","",IF(D3&gt;$V$57,$X$57*D3,IF(AND(D3&gt;$V$56,D3&lt;$W$56),$X$56*D3,IF(AND(D3&lt;$W$55,D3&gt;$V$55),$X$55*D3,IF(D3&lt;$W$54,D3*$X$54,0)))))</f>
        <v>2.2799999999999998</v>
      </c>
      <c r="O3" s="9">
        <f t="shared" ref="O3:O66" si="3">IF(D3="","",IF(D3&gt;=$V$57,-$X$57,IF(AND(D3&gt;=$V$56,D3&lt;$W$56),-$X$56,IF(AND(D3&lt;$W$55,D3&gt;=$V$55),-$X$55,IF(D3&lt;$W$54,-$X$54,0)))))</f>
        <v>-1</v>
      </c>
      <c r="P3" s="9">
        <f>IF(F3="1st",N3+O3,O3)</f>
        <v>-1</v>
      </c>
      <c r="Q3" s="122">
        <f>IF(P3=0,"",P3)</f>
        <v>-1</v>
      </c>
    </row>
    <row r="4" spans="1:17" ht="19.5" thickBot="1" x14ac:dyDescent="0.35">
      <c r="A4" s="10" t="s">
        <v>17</v>
      </c>
      <c r="B4" s="11" t="s">
        <v>18</v>
      </c>
      <c r="C4" s="12">
        <v>9</v>
      </c>
      <c r="D4" s="13">
        <v>2.97</v>
      </c>
      <c r="E4" s="14"/>
      <c r="F4" s="46" t="s">
        <v>16</v>
      </c>
      <c r="G4" s="15">
        <v>1.5</v>
      </c>
      <c r="H4" s="16">
        <f>IF(OR(F4="",G4=""),"",IF(F4="1st",G4*D4-G4,-G4))</f>
        <v>-1.5</v>
      </c>
      <c r="I4" s="19">
        <f t="shared" si="0"/>
        <v>-3</v>
      </c>
      <c r="J4" s="39"/>
      <c r="K4" s="50">
        <f t="shared" ref="K4:K67" si="4">IF(J4="",K3,J4+K3)</f>
        <v>-3</v>
      </c>
      <c r="L4" s="60">
        <f t="shared" si="1"/>
        <v>-26.567500000000003</v>
      </c>
      <c r="M4" s="60"/>
      <c r="N4" s="121">
        <f t="shared" si="2"/>
        <v>2.97</v>
      </c>
      <c r="O4" s="9">
        <f t="shared" si="3"/>
        <v>-1</v>
      </c>
      <c r="P4" s="9">
        <f t="shared" ref="P4:P67" si="5">IF(F4="1st",N4+O4,O4)</f>
        <v>-1</v>
      </c>
      <c r="Q4" s="122">
        <f t="shared" ref="Q4:Q67" si="6">IF(P4=0,"",P4)</f>
        <v>-1</v>
      </c>
    </row>
    <row r="5" spans="1:17" ht="24" thickBot="1" x14ac:dyDescent="0.3">
      <c r="A5" s="222">
        <v>44137</v>
      </c>
      <c r="B5" s="223"/>
      <c r="C5" s="223"/>
      <c r="D5" s="223"/>
      <c r="E5" s="223"/>
      <c r="F5" s="223"/>
      <c r="G5" s="223"/>
      <c r="H5" s="224"/>
      <c r="I5" s="19">
        <f t="shared" si="0"/>
        <v>-3</v>
      </c>
      <c r="K5" s="50">
        <f t="shared" si="4"/>
        <v>-3</v>
      </c>
      <c r="L5" s="60">
        <f t="shared" si="1"/>
        <v>-26.567500000000003</v>
      </c>
      <c r="M5" s="60"/>
      <c r="N5" s="121" t="str">
        <f t="shared" si="2"/>
        <v/>
      </c>
      <c r="O5" s="9" t="str">
        <f t="shared" si="3"/>
        <v/>
      </c>
      <c r="P5" s="9" t="str">
        <f t="shared" si="5"/>
        <v/>
      </c>
      <c r="Q5" s="122" t="str">
        <f t="shared" si="6"/>
        <v/>
      </c>
    </row>
    <row r="6" spans="1:17" ht="18.75" x14ac:dyDescent="0.3">
      <c r="A6" s="10" t="s">
        <v>19</v>
      </c>
      <c r="B6" s="11" t="s">
        <v>20</v>
      </c>
      <c r="C6" s="12">
        <v>4</v>
      </c>
      <c r="D6" s="13">
        <v>1.84</v>
      </c>
      <c r="E6" s="14"/>
      <c r="F6" s="46" t="s">
        <v>21</v>
      </c>
      <c r="G6" s="15">
        <v>2</v>
      </c>
      <c r="H6" s="16">
        <f>IF(OR(F6="",G6=""),"",IF(F6="1st",G6*D6-G6,-G6))</f>
        <v>-2</v>
      </c>
      <c r="I6" s="19">
        <f t="shared" si="0"/>
        <v>-5</v>
      </c>
      <c r="J6" s="42">
        <f>SUM(H6:H9)</f>
        <v>-1.4000000000000004</v>
      </c>
      <c r="K6" s="50">
        <f t="shared" si="4"/>
        <v>-4.4000000000000004</v>
      </c>
      <c r="L6" s="60">
        <f t="shared" si="1"/>
        <v>-26.567500000000003</v>
      </c>
      <c r="M6" s="60"/>
      <c r="N6" s="121">
        <f t="shared" si="2"/>
        <v>1.84</v>
      </c>
      <c r="O6" s="9">
        <f t="shared" si="3"/>
        <v>-1</v>
      </c>
      <c r="P6" s="9">
        <f t="shared" si="5"/>
        <v>-1</v>
      </c>
      <c r="Q6" s="122">
        <f t="shared" si="6"/>
        <v>-1</v>
      </c>
    </row>
    <row r="7" spans="1:17" ht="18.75" x14ac:dyDescent="0.3">
      <c r="A7" s="10" t="s">
        <v>22</v>
      </c>
      <c r="B7" s="11" t="s">
        <v>20</v>
      </c>
      <c r="C7" s="12">
        <v>9</v>
      </c>
      <c r="D7" s="13">
        <v>7</v>
      </c>
      <c r="E7" s="14"/>
      <c r="F7" s="46" t="s">
        <v>21</v>
      </c>
      <c r="G7" s="15">
        <v>1</v>
      </c>
      <c r="H7" s="16">
        <f>IF(OR(F7="",G7=""),"",IF(F7="1st",G7*D7-G7,-G7))</f>
        <v>-1</v>
      </c>
      <c r="I7" s="19">
        <f t="shared" si="0"/>
        <v>-6</v>
      </c>
      <c r="J7" s="39"/>
      <c r="K7" s="50">
        <f t="shared" si="4"/>
        <v>-4.4000000000000004</v>
      </c>
      <c r="L7" s="60">
        <f t="shared" si="1"/>
        <v>-26.567500000000003</v>
      </c>
      <c r="M7" s="60"/>
      <c r="N7" s="121">
        <f t="shared" si="2"/>
        <v>7</v>
      </c>
      <c r="O7" s="9">
        <f t="shared" si="3"/>
        <v>-1</v>
      </c>
      <c r="P7" s="9">
        <f t="shared" si="5"/>
        <v>-1</v>
      </c>
      <c r="Q7" s="122">
        <f t="shared" si="6"/>
        <v>-1</v>
      </c>
    </row>
    <row r="8" spans="1:17" ht="18.75" x14ac:dyDescent="0.3">
      <c r="A8" s="10" t="s">
        <v>23</v>
      </c>
      <c r="B8" s="11" t="s">
        <v>20</v>
      </c>
      <c r="C8" s="12">
        <v>9</v>
      </c>
      <c r="D8" s="13">
        <v>4.5999999999999996</v>
      </c>
      <c r="E8" s="14"/>
      <c r="F8" s="46" t="s">
        <v>24</v>
      </c>
      <c r="G8" s="15">
        <v>1</v>
      </c>
      <c r="H8" s="16">
        <f>IF(OR(F8="",G8=""),"",IF(F8="1st",G8*D8-G8,-G8))</f>
        <v>3.5999999999999996</v>
      </c>
      <c r="I8" s="19">
        <f t="shared" si="0"/>
        <v>-2.4000000000000004</v>
      </c>
      <c r="J8" s="39"/>
      <c r="K8" s="50">
        <f t="shared" si="4"/>
        <v>-4.4000000000000004</v>
      </c>
      <c r="L8" s="60">
        <f t="shared" si="1"/>
        <v>-26.567500000000003</v>
      </c>
      <c r="M8" s="60"/>
      <c r="N8" s="121">
        <f t="shared" si="2"/>
        <v>4.5999999999999996</v>
      </c>
      <c r="O8" s="9">
        <f t="shared" si="3"/>
        <v>-1</v>
      </c>
      <c r="P8" s="9">
        <f t="shared" si="5"/>
        <v>3.5999999999999996</v>
      </c>
      <c r="Q8" s="122">
        <f t="shared" si="6"/>
        <v>3.5999999999999996</v>
      </c>
    </row>
    <row r="9" spans="1:17" ht="19.5" thickBot="1" x14ac:dyDescent="0.35">
      <c r="A9" s="10" t="s">
        <v>25</v>
      </c>
      <c r="B9" s="11" t="s">
        <v>20</v>
      </c>
      <c r="C9" s="12">
        <v>11</v>
      </c>
      <c r="D9" s="13">
        <v>3.2</v>
      </c>
      <c r="E9" s="14"/>
      <c r="F9" s="46" t="s">
        <v>26</v>
      </c>
      <c r="G9" s="15">
        <v>2</v>
      </c>
      <c r="H9" s="16">
        <f>IF(OR(F9="",G9=""),"",IF(F9="1st",G9*D9-G9,-G9))</f>
        <v>-2</v>
      </c>
      <c r="I9" s="19">
        <f t="shared" si="0"/>
        <v>-4.4000000000000004</v>
      </c>
      <c r="J9" s="39"/>
      <c r="K9" s="50">
        <f t="shared" si="4"/>
        <v>-4.4000000000000004</v>
      </c>
      <c r="L9" s="60">
        <f t="shared" si="1"/>
        <v>-26.567500000000003</v>
      </c>
      <c r="M9" s="60"/>
      <c r="N9" s="121">
        <f t="shared" si="2"/>
        <v>0</v>
      </c>
      <c r="O9" s="9">
        <f t="shared" si="3"/>
        <v>0</v>
      </c>
      <c r="P9" s="9">
        <f t="shared" si="5"/>
        <v>0</v>
      </c>
      <c r="Q9" s="122" t="str">
        <f t="shared" si="6"/>
        <v/>
      </c>
    </row>
    <row r="10" spans="1:17" ht="24" thickBot="1" x14ac:dyDescent="0.3">
      <c r="A10" s="222">
        <v>44138</v>
      </c>
      <c r="B10" s="223"/>
      <c r="C10" s="223"/>
      <c r="D10" s="223"/>
      <c r="E10" s="223"/>
      <c r="F10" s="223"/>
      <c r="G10" s="223"/>
      <c r="H10" s="224"/>
      <c r="I10" s="19">
        <f t="shared" si="0"/>
        <v>-4.4000000000000004</v>
      </c>
      <c r="K10" s="50">
        <f t="shared" si="4"/>
        <v>-4.4000000000000004</v>
      </c>
      <c r="L10" s="60">
        <f t="shared" si="1"/>
        <v>-26.567500000000003</v>
      </c>
      <c r="M10" s="60"/>
      <c r="N10" s="121" t="str">
        <f t="shared" si="2"/>
        <v/>
      </c>
      <c r="O10" s="9" t="str">
        <f t="shared" si="3"/>
        <v/>
      </c>
      <c r="P10" s="9" t="str">
        <f t="shared" si="5"/>
        <v/>
      </c>
      <c r="Q10" s="122" t="str">
        <f t="shared" si="6"/>
        <v/>
      </c>
    </row>
    <row r="11" spans="1:17" ht="19.5" thickBot="1" x14ac:dyDescent="0.35">
      <c r="A11" s="10" t="s">
        <v>27</v>
      </c>
      <c r="B11" s="11" t="s">
        <v>28</v>
      </c>
      <c r="C11" s="12">
        <v>3</v>
      </c>
      <c r="D11" s="13">
        <v>2</v>
      </c>
      <c r="E11" s="14"/>
      <c r="F11" s="46" t="s">
        <v>16</v>
      </c>
      <c r="G11" s="15">
        <v>2</v>
      </c>
      <c r="H11" s="16">
        <f>IF(OR(F11="",G11=""),"",IF(F11="1st",G11*D11-G11,-G11))</f>
        <v>-2</v>
      </c>
      <c r="I11" s="19">
        <f t="shared" si="0"/>
        <v>-6.4</v>
      </c>
      <c r="J11" s="42">
        <f>SUM(H11:H11)</f>
        <v>-2</v>
      </c>
      <c r="K11" s="50">
        <f t="shared" si="4"/>
        <v>-6.4</v>
      </c>
      <c r="L11" s="60">
        <f t="shared" si="1"/>
        <v>-26.567500000000003</v>
      </c>
      <c r="M11" s="60"/>
      <c r="N11" s="121">
        <f t="shared" si="2"/>
        <v>2</v>
      </c>
      <c r="O11" s="9">
        <f t="shared" si="3"/>
        <v>-1</v>
      </c>
      <c r="P11" s="9">
        <f t="shared" si="5"/>
        <v>-1</v>
      </c>
      <c r="Q11" s="122">
        <f t="shared" si="6"/>
        <v>-1</v>
      </c>
    </row>
    <row r="12" spans="1:17" ht="24" thickBot="1" x14ac:dyDescent="0.3">
      <c r="A12" s="222">
        <v>44139</v>
      </c>
      <c r="B12" s="223"/>
      <c r="C12" s="223"/>
      <c r="D12" s="223"/>
      <c r="E12" s="223"/>
      <c r="F12" s="223"/>
      <c r="G12" s="223"/>
      <c r="H12" s="224"/>
      <c r="I12" s="19">
        <f t="shared" si="0"/>
        <v>-6.4</v>
      </c>
      <c r="K12" s="50">
        <f t="shared" si="4"/>
        <v>-6.4</v>
      </c>
      <c r="L12" s="60">
        <f t="shared" si="1"/>
        <v>-26.567500000000003</v>
      </c>
      <c r="M12" s="60"/>
      <c r="N12" s="121" t="str">
        <f t="shared" si="2"/>
        <v/>
      </c>
      <c r="O12" s="9" t="str">
        <f t="shared" si="3"/>
        <v/>
      </c>
      <c r="P12" s="9" t="str">
        <f t="shared" si="5"/>
        <v/>
      </c>
      <c r="Q12" s="122" t="str">
        <f t="shared" si="6"/>
        <v/>
      </c>
    </row>
    <row r="13" spans="1:17" ht="18.75" x14ac:dyDescent="0.3">
      <c r="A13" s="10" t="s">
        <v>29</v>
      </c>
      <c r="B13" s="11" t="s">
        <v>30</v>
      </c>
      <c r="C13" s="12">
        <v>8</v>
      </c>
      <c r="D13" s="13">
        <v>6</v>
      </c>
      <c r="E13" s="14"/>
      <c r="F13" s="46" t="s">
        <v>24</v>
      </c>
      <c r="G13" s="15">
        <v>1</v>
      </c>
      <c r="H13" s="16">
        <f>IF(OR(F13="",G13=""),"",IF(F13="1st",G13*D13-G13,-G13))</f>
        <v>5</v>
      </c>
      <c r="I13" s="19">
        <f t="shared" si="0"/>
        <v>-1.4000000000000004</v>
      </c>
      <c r="J13" s="42">
        <f>SUM(H13:H17)</f>
        <v>4</v>
      </c>
      <c r="K13" s="50">
        <f t="shared" si="4"/>
        <v>-2.4000000000000004</v>
      </c>
      <c r="L13" s="60">
        <f t="shared" si="1"/>
        <v>-26.567500000000003</v>
      </c>
      <c r="M13" s="60"/>
      <c r="N13" s="121">
        <f t="shared" si="2"/>
        <v>6</v>
      </c>
      <c r="O13" s="9">
        <f t="shared" si="3"/>
        <v>-1</v>
      </c>
      <c r="P13" s="9">
        <f t="shared" si="5"/>
        <v>5</v>
      </c>
      <c r="Q13" s="122">
        <f t="shared" si="6"/>
        <v>5</v>
      </c>
    </row>
    <row r="14" spans="1:17" ht="18.75" x14ac:dyDescent="0.3">
      <c r="A14" s="10" t="s">
        <v>31</v>
      </c>
      <c r="B14" s="11" t="s">
        <v>32</v>
      </c>
      <c r="C14" s="12">
        <v>6</v>
      </c>
      <c r="D14" s="13">
        <v>6</v>
      </c>
      <c r="E14" s="14"/>
      <c r="F14" s="46" t="s">
        <v>16</v>
      </c>
      <c r="G14" s="15">
        <v>1</v>
      </c>
      <c r="H14" s="16">
        <f>IF(OR(F14="",G14=""),"",IF(F14="1st",G14*D14-G14,-G14))</f>
        <v>-1</v>
      </c>
      <c r="I14" s="19">
        <f t="shared" si="0"/>
        <v>-2.4000000000000004</v>
      </c>
      <c r="J14" s="39"/>
      <c r="K14" s="50">
        <f t="shared" si="4"/>
        <v>-2.4000000000000004</v>
      </c>
      <c r="L14" s="60">
        <f t="shared" si="1"/>
        <v>-26.567500000000003</v>
      </c>
      <c r="M14" s="60"/>
      <c r="N14" s="121">
        <f t="shared" si="2"/>
        <v>6</v>
      </c>
      <c r="O14" s="9">
        <f t="shared" si="3"/>
        <v>-1</v>
      </c>
      <c r="P14" s="9">
        <f t="shared" si="5"/>
        <v>-1</v>
      </c>
      <c r="Q14" s="122">
        <f t="shared" si="6"/>
        <v>-1</v>
      </c>
    </row>
    <row r="15" spans="1:17" ht="18.75" x14ac:dyDescent="0.3">
      <c r="A15" s="10" t="s">
        <v>33</v>
      </c>
      <c r="B15" s="11" t="s">
        <v>32</v>
      </c>
      <c r="C15" s="12">
        <v>7</v>
      </c>
      <c r="D15" s="13">
        <v>3</v>
      </c>
      <c r="E15" s="14"/>
      <c r="F15" s="46" t="s">
        <v>34</v>
      </c>
      <c r="G15" s="15">
        <v>1</v>
      </c>
      <c r="H15" s="16">
        <f>IF(OR(F15="",G15=""),"",IF(F15="1st",G15*D15-G15,-G15))</f>
        <v>-1</v>
      </c>
      <c r="I15" s="19">
        <f t="shared" si="0"/>
        <v>-3.4000000000000004</v>
      </c>
      <c r="J15" s="39"/>
      <c r="K15" s="50">
        <f t="shared" si="4"/>
        <v>-2.4000000000000004</v>
      </c>
      <c r="L15" s="60">
        <f t="shared" si="1"/>
        <v>-26.567500000000003</v>
      </c>
      <c r="M15" s="60"/>
      <c r="N15" s="121">
        <f t="shared" si="2"/>
        <v>3</v>
      </c>
      <c r="O15" s="9">
        <f t="shared" si="3"/>
        <v>-1</v>
      </c>
      <c r="P15" s="9">
        <f t="shared" si="5"/>
        <v>-1</v>
      </c>
      <c r="Q15" s="122">
        <f t="shared" si="6"/>
        <v>-1</v>
      </c>
    </row>
    <row r="16" spans="1:17" ht="18.75" x14ac:dyDescent="0.3">
      <c r="A16" s="10" t="s">
        <v>35</v>
      </c>
      <c r="B16" s="11" t="s">
        <v>32</v>
      </c>
      <c r="C16" s="12">
        <v>10</v>
      </c>
      <c r="D16" s="13">
        <v>2.2999999999999998</v>
      </c>
      <c r="E16" s="14"/>
      <c r="F16" s="46" t="s">
        <v>26</v>
      </c>
      <c r="G16" s="15">
        <v>2</v>
      </c>
      <c r="H16" s="16">
        <f>IF(OR(F16="",G16=""),"",IF(F16="1st",G16*D16-G16,-G16))</f>
        <v>-2</v>
      </c>
      <c r="I16" s="19">
        <f t="shared" si="0"/>
        <v>-5.4</v>
      </c>
      <c r="J16" s="39"/>
      <c r="K16" s="50">
        <f t="shared" si="4"/>
        <v>-2.4000000000000004</v>
      </c>
      <c r="L16" s="60">
        <f t="shared" si="1"/>
        <v>-26.567500000000003</v>
      </c>
      <c r="M16" s="60"/>
      <c r="N16" s="121">
        <f t="shared" si="2"/>
        <v>2.2999999999999998</v>
      </c>
      <c r="O16" s="9">
        <f t="shared" si="3"/>
        <v>-1</v>
      </c>
      <c r="P16" s="9">
        <f t="shared" si="5"/>
        <v>-1</v>
      </c>
      <c r="Q16" s="122">
        <f t="shared" si="6"/>
        <v>-1</v>
      </c>
    </row>
    <row r="17" spans="1:28" ht="19.5" thickBot="1" x14ac:dyDescent="0.35">
      <c r="A17" s="10" t="s">
        <v>36</v>
      </c>
      <c r="B17" s="11" t="s">
        <v>20</v>
      </c>
      <c r="C17" s="67">
        <v>10</v>
      </c>
      <c r="D17" s="13">
        <v>3</v>
      </c>
      <c r="E17" s="14"/>
      <c r="F17" s="46" t="s">
        <v>24</v>
      </c>
      <c r="G17" s="15">
        <v>1.5</v>
      </c>
      <c r="H17" s="16">
        <f>IF(OR(F17="",G17=""),"",IF(F17="1st",G17*D17-G17,-G17))</f>
        <v>3</v>
      </c>
      <c r="I17" s="19">
        <f t="shared" si="0"/>
        <v>-2.4000000000000004</v>
      </c>
      <c r="J17" s="39"/>
      <c r="K17" s="50">
        <f t="shared" si="4"/>
        <v>-2.4000000000000004</v>
      </c>
      <c r="L17" s="60">
        <f t="shared" si="1"/>
        <v>-26.567500000000003</v>
      </c>
      <c r="M17" s="60"/>
      <c r="N17" s="121">
        <f t="shared" si="2"/>
        <v>3</v>
      </c>
      <c r="O17" s="9">
        <f t="shared" si="3"/>
        <v>-1</v>
      </c>
      <c r="P17" s="9">
        <f t="shared" si="5"/>
        <v>2</v>
      </c>
      <c r="Q17" s="122">
        <f t="shared" si="6"/>
        <v>2</v>
      </c>
      <c r="AB17" s="8"/>
    </row>
    <row r="18" spans="1:28" ht="24" thickBot="1" x14ac:dyDescent="0.3">
      <c r="A18" s="222">
        <v>44140</v>
      </c>
      <c r="B18" s="223"/>
      <c r="C18" s="223"/>
      <c r="D18" s="223"/>
      <c r="E18" s="223"/>
      <c r="F18" s="223"/>
      <c r="G18" s="223"/>
      <c r="H18" s="224"/>
      <c r="I18" s="19">
        <f t="shared" si="0"/>
        <v>-2.4000000000000004</v>
      </c>
      <c r="K18" s="50">
        <f t="shared" si="4"/>
        <v>-2.4000000000000004</v>
      </c>
      <c r="L18" s="60">
        <f t="shared" si="1"/>
        <v>-26.567500000000003</v>
      </c>
      <c r="M18" s="60"/>
      <c r="N18" s="121" t="str">
        <f t="shared" si="2"/>
        <v/>
      </c>
      <c r="O18" s="9" t="str">
        <f t="shared" si="3"/>
        <v/>
      </c>
      <c r="P18" s="9" t="str">
        <f t="shared" si="5"/>
        <v/>
      </c>
      <c r="Q18" s="122" t="str">
        <f t="shared" si="6"/>
        <v/>
      </c>
      <c r="AB18" s="8"/>
    </row>
    <row r="19" spans="1:28" ht="19.5" thickBot="1" x14ac:dyDescent="0.35">
      <c r="A19" s="10" t="s">
        <v>37</v>
      </c>
      <c r="B19" s="11" t="s">
        <v>38</v>
      </c>
      <c r="C19" s="12">
        <v>2</v>
      </c>
      <c r="D19" s="13">
        <v>3.5</v>
      </c>
      <c r="E19" s="14"/>
      <c r="F19" s="46" t="s">
        <v>34</v>
      </c>
      <c r="G19" s="15">
        <v>3</v>
      </c>
      <c r="H19" s="16">
        <f>IF(OR(F19="",G19=""),"",IF(F19="1st",G19*D19-G19,-G19))</f>
        <v>-3</v>
      </c>
      <c r="I19" s="19">
        <f t="shared" si="0"/>
        <v>-5.4</v>
      </c>
      <c r="J19" s="42">
        <f>SUM(H19:H19)</f>
        <v>-3</v>
      </c>
      <c r="K19" s="50">
        <f t="shared" si="4"/>
        <v>-5.4</v>
      </c>
      <c r="L19" s="60">
        <f t="shared" si="1"/>
        <v>-26.567500000000003</v>
      </c>
      <c r="M19" s="60"/>
      <c r="N19" s="121">
        <f t="shared" si="2"/>
        <v>0</v>
      </c>
      <c r="O19" s="9">
        <f t="shared" si="3"/>
        <v>0</v>
      </c>
      <c r="P19" s="9">
        <f t="shared" si="5"/>
        <v>0</v>
      </c>
      <c r="Q19" s="122" t="str">
        <f t="shared" si="6"/>
        <v/>
      </c>
      <c r="AB19" s="8"/>
    </row>
    <row r="20" spans="1:28" ht="24" thickBot="1" x14ac:dyDescent="0.3">
      <c r="A20" s="222">
        <v>44141</v>
      </c>
      <c r="B20" s="223"/>
      <c r="C20" s="223"/>
      <c r="D20" s="223"/>
      <c r="E20" s="223"/>
      <c r="F20" s="223"/>
      <c r="G20" s="223"/>
      <c r="H20" s="224"/>
      <c r="I20" s="19">
        <f t="shared" si="0"/>
        <v>-5.4</v>
      </c>
      <c r="K20" s="50">
        <f t="shared" si="4"/>
        <v>-5.4</v>
      </c>
      <c r="L20" s="60">
        <f t="shared" si="1"/>
        <v>-26.567500000000003</v>
      </c>
      <c r="M20" s="60"/>
      <c r="N20" s="121" t="str">
        <f t="shared" si="2"/>
        <v/>
      </c>
      <c r="O20" s="9" t="str">
        <f t="shared" si="3"/>
        <v/>
      </c>
      <c r="P20" s="9" t="str">
        <f t="shared" si="5"/>
        <v/>
      </c>
      <c r="Q20" s="122" t="str">
        <f t="shared" si="6"/>
        <v/>
      </c>
      <c r="AB20" s="8"/>
    </row>
    <row r="21" spans="1:28" ht="18.75" x14ac:dyDescent="0.3">
      <c r="A21" s="10" t="s">
        <v>39</v>
      </c>
      <c r="B21" s="11" t="s">
        <v>40</v>
      </c>
      <c r="C21" s="12">
        <v>5</v>
      </c>
      <c r="D21" s="13">
        <v>20</v>
      </c>
      <c r="E21" s="14"/>
      <c r="F21" s="46" t="s">
        <v>16</v>
      </c>
      <c r="G21" s="15">
        <v>1</v>
      </c>
      <c r="H21" s="16">
        <f>IF(OR(F21="",G21=""),"",IF(F21="1st",G21*D21-G21,-G21))</f>
        <v>-1</v>
      </c>
      <c r="I21" s="19">
        <f t="shared" si="0"/>
        <v>-6.4</v>
      </c>
      <c r="J21" s="42">
        <f>SUM(H21:H24)</f>
        <v>-7.5</v>
      </c>
      <c r="K21" s="50">
        <f t="shared" si="4"/>
        <v>-12.9</v>
      </c>
      <c r="L21" s="60">
        <f t="shared" si="1"/>
        <v>-26.567500000000003</v>
      </c>
      <c r="M21" s="60"/>
      <c r="N21" s="121">
        <f t="shared" si="2"/>
        <v>0</v>
      </c>
      <c r="O21" s="9">
        <f t="shared" si="3"/>
        <v>0</v>
      </c>
      <c r="P21" s="9">
        <f t="shared" si="5"/>
        <v>0</v>
      </c>
      <c r="Q21" s="122" t="str">
        <f t="shared" si="6"/>
        <v/>
      </c>
      <c r="AB21" s="8"/>
    </row>
    <row r="22" spans="1:28" ht="18.75" x14ac:dyDescent="0.3">
      <c r="A22" s="10" t="s">
        <v>41</v>
      </c>
      <c r="B22" s="11" t="s">
        <v>40</v>
      </c>
      <c r="C22" s="12">
        <v>6</v>
      </c>
      <c r="D22" s="13">
        <v>3</v>
      </c>
      <c r="E22" s="14"/>
      <c r="F22" s="46" t="s">
        <v>16</v>
      </c>
      <c r="G22" s="15">
        <v>1.5</v>
      </c>
      <c r="H22" s="16">
        <f>IF(OR(F22="",G22=""),"",IF(F22="1st",G22*D22-G22,-G22))</f>
        <v>-1.5</v>
      </c>
      <c r="I22" s="19">
        <f t="shared" si="0"/>
        <v>-7.9</v>
      </c>
      <c r="J22" s="39"/>
      <c r="K22" s="50">
        <f t="shared" si="4"/>
        <v>-12.9</v>
      </c>
      <c r="L22" s="60">
        <f t="shared" si="1"/>
        <v>-26.567500000000003</v>
      </c>
      <c r="M22" s="60"/>
      <c r="N22" s="121">
        <f t="shared" si="2"/>
        <v>3</v>
      </c>
      <c r="O22" s="9">
        <f t="shared" si="3"/>
        <v>-1</v>
      </c>
      <c r="P22" s="9">
        <f t="shared" si="5"/>
        <v>-1</v>
      </c>
      <c r="Q22" s="122">
        <f t="shared" si="6"/>
        <v>-1</v>
      </c>
      <c r="AB22" s="8"/>
    </row>
    <row r="23" spans="1:28" ht="18.75" x14ac:dyDescent="0.3">
      <c r="A23" s="10" t="s">
        <v>42</v>
      </c>
      <c r="B23" s="11" t="s">
        <v>43</v>
      </c>
      <c r="C23" s="12">
        <v>12</v>
      </c>
      <c r="D23" s="13">
        <v>4</v>
      </c>
      <c r="E23" s="14"/>
      <c r="F23" s="46" t="s">
        <v>16</v>
      </c>
      <c r="G23" s="15">
        <v>1</v>
      </c>
      <c r="H23" s="16">
        <f>IF(OR(F23="",G23=""),"",IF(F23="1st",G23*D23-G23,-G23))</f>
        <v>-1</v>
      </c>
      <c r="I23" s="19">
        <f t="shared" si="0"/>
        <v>-8.9</v>
      </c>
      <c r="J23" s="39"/>
      <c r="K23" s="50">
        <f t="shared" si="4"/>
        <v>-12.9</v>
      </c>
      <c r="L23" s="60">
        <f t="shared" si="1"/>
        <v>-26.567500000000003</v>
      </c>
      <c r="M23" s="60"/>
      <c r="N23" s="121">
        <f t="shared" si="2"/>
        <v>4</v>
      </c>
      <c r="O23" s="9">
        <f t="shared" si="3"/>
        <v>-1</v>
      </c>
      <c r="P23" s="9">
        <f t="shared" si="5"/>
        <v>-1</v>
      </c>
      <c r="Q23" s="122">
        <f t="shared" si="6"/>
        <v>-1</v>
      </c>
      <c r="AB23" s="8"/>
    </row>
    <row r="24" spans="1:28" ht="19.5" thickBot="1" x14ac:dyDescent="0.35">
      <c r="A24" s="10" t="s">
        <v>44</v>
      </c>
      <c r="B24" s="11" t="s">
        <v>45</v>
      </c>
      <c r="C24" s="12">
        <v>7</v>
      </c>
      <c r="D24" s="13">
        <v>2</v>
      </c>
      <c r="E24" s="14"/>
      <c r="F24" s="46" t="s">
        <v>26</v>
      </c>
      <c r="G24" s="15">
        <v>4</v>
      </c>
      <c r="H24" s="16">
        <f>IF(OR(F24="",G24=""),"",IF(F24="1st",G24*D24-G24,-G24))</f>
        <v>-4</v>
      </c>
      <c r="I24" s="19">
        <f t="shared" si="0"/>
        <v>-12.9</v>
      </c>
      <c r="J24" s="39"/>
      <c r="K24" s="50">
        <f t="shared" si="4"/>
        <v>-12.9</v>
      </c>
      <c r="L24" s="60">
        <f t="shared" si="1"/>
        <v>-26.567500000000003</v>
      </c>
      <c r="M24" s="60"/>
      <c r="N24" s="121">
        <f t="shared" si="2"/>
        <v>2</v>
      </c>
      <c r="O24" s="9">
        <f t="shared" si="3"/>
        <v>-1</v>
      </c>
      <c r="P24" s="9">
        <f t="shared" si="5"/>
        <v>-1</v>
      </c>
      <c r="Q24" s="122">
        <f t="shared" si="6"/>
        <v>-1</v>
      </c>
      <c r="AB24" s="8"/>
    </row>
    <row r="25" spans="1:28" ht="24" thickBot="1" x14ac:dyDescent="0.3">
      <c r="A25" s="222">
        <v>44142</v>
      </c>
      <c r="B25" s="223"/>
      <c r="C25" s="223"/>
      <c r="D25" s="223"/>
      <c r="E25" s="223"/>
      <c r="F25" s="223"/>
      <c r="G25" s="223"/>
      <c r="H25" s="224"/>
      <c r="I25" s="19">
        <f t="shared" si="0"/>
        <v>-12.9</v>
      </c>
      <c r="K25" s="50">
        <f t="shared" si="4"/>
        <v>-12.9</v>
      </c>
      <c r="L25" s="60">
        <f t="shared" si="1"/>
        <v>-26.567500000000003</v>
      </c>
      <c r="M25" s="60"/>
      <c r="N25" s="121" t="str">
        <f t="shared" si="2"/>
        <v/>
      </c>
      <c r="O25" s="9" t="str">
        <f t="shared" si="3"/>
        <v/>
      </c>
      <c r="P25" s="9" t="str">
        <f t="shared" si="5"/>
        <v/>
      </c>
      <c r="Q25" s="122" t="str">
        <f t="shared" si="6"/>
        <v/>
      </c>
      <c r="AB25" s="8"/>
    </row>
    <row r="26" spans="1:28" ht="18.75" x14ac:dyDescent="0.3">
      <c r="A26" s="10" t="s">
        <v>46</v>
      </c>
      <c r="B26" s="11" t="s">
        <v>20</v>
      </c>
      <c r="C26" s="12">
        <v>3</v>
      </c>
      <c r="D26" s="13">
        <v>3</v>
      </c>
      <c r="E26" s="14"/>
      <c r="F26" s="46" t="s">
        <v>26</v>
      </c>
      <c r="G26" s="15">
        <v>1.5</v>
      </c>
      <c r="H26" s="16">
        <f>IF(OR(F26="",G26=""),"",IF(F26="1st",G26*D26-G26,-G26))</f>
        <v>-1.5</v>
      </c>
      <c r="I26" s="19">
        <f t="shared" si="0"/>
        <v>-14.4</v>
      </c>
      <c r="J26" s="42">
        <f>SUM(H26:H28)</f>
        <v>-4.25</v>
      </c>
      <c r="K26" s="50">
        <f t="shared" si="4"/>
        <v>-17.149999999999999</v>
      </c>
      <c r="L26" s="60">
        <f t="shared" si="1"/>
        <v>-26.567500000000003</v>
      </c>
      <c r="M26" s="60"/>
      <c r="N26" s="121">
        <f t="shared" si="2"/>
        <v>3</v>
      </c>
      <c r="O26" s="9">
        <f t="shared" si="3"/>
        <v>-1</v>
      </c>
      <c r="P26" s="9">
        <f t="shared" si="5"/>
        <v>-1</v>
      </c>
      <c r="Q26" s="122">
        <f t="shared" si="6"/>
        <v>-1</v>
      </c>
      <c r="AB26" s="8"/>
    </row>
    <row r="27" spans="1:28" ht="18.75" x14ac:dyDescent="0.3">
      <c r="A27" s="10" t="s">
        <v>47</v>
      </c>
      <c r="B27" s="11" t="s">
        <v>20</v>
      </c>
      <c r="C27" s="12">
        <v>8</v>
      </c>
      <c r="D27" s="13">
        <v>4</v>
      </c>
      <c r="E27" s="14"/>
      <c r="F27" s="46" t="s">
        <v>34</v>
      </c>
      <c r="G27" s="15">
        <v>2</v>
      </c>
      <c r="H27" s="16">
        <f>IF(OR(F27="",G27=""),"",IF(F27="1st",G27*D27-G27,-G27))</f>
        <v>-2</v>
      </c>
      <c r="I27" s="19">
        <f t="shared" si="0"/>
        <v>-16.399999999999999</v>
      </c>
      <c r="J27" s="39"/>
      <c r="K27" s="50">
        <f t="shared" si="4"/>
        <v>-17.149999999999999</v>
      </c>
      <c r="L27" s="60">
        <f t="shared" si="1"/>
        <v>-26.567500000000003</v>
      </c>
      <c r="M27" s="60"/>
      <c r="N27" s="121">
        <f t="shared" si="2"/>
        <v>4</v>
      </c>
      <c r="O27" s="9">
        <f t="shared" si="3"/>
        <v>-1</v>
      </c>
      <c r="P27" s="9">
        <f t="shared" si="5"/>
        <v>-1</v>
      </c>
      <c r="Q27" s="122">
        <f t="shared" si="6"/>
        <v>-1</v>
      </c>
      <c r="AB27" s="8"/>
    </row>
    <row r="28" spans="1:28" ht="19.5" thickBot="1" x14ac:dyDescent="0.35">
      <c r="A28" s="10" t="s">
        <v>48</v>
      </c>
      <c r="B28" s="11" t="s">
        <v>20</v>
      </c>
      <c r="C28" s="12">
        <v>10</v>
      </c>
      <c r="D28" s="13">
        <v>5</v>
      </c>
      <c r="E28" s="14"/>
      <c r="F28" s="46" t="s">
        <v>16</v>
      </c>
      <c r="G28" s="15">
        <v>0.75</v>
      </c>
      <c r="H28" s="16">
        <f>IF(OR(F28="",G28=""),"",IF(F28="1st",G28*D28-G28,-G28))</f>
        <v>-0.75</v>
      </c>
      <c r="I28" s="19">
        <f t="shared" si="0"/>
        <v>-17.149999999999999</v>
      </c>
      <c r="J28" s="39"/>
      <c r="K28" s="50">
        <f t="shared" si="4"/>
        <v>-17.149999999999999</v>
      </c>
      <c r="L28" s="60">
        <f t="shared" si="1"/>
        <v>-26.567500000000003</v>
      </c>
      <c r="M28" s="60"/>
      <c r="N28" s="121">
        <f t="shared" si="2"/>
        <v>5</v>
      </c>
      <c r="O28" s="9">
        <f t="shared" si="3"/>
        <v>-1</v>
      </c>
      <c r="P28" s="9">
        <f t="shared" si="5"/>
        <v>-1</v>
      </c>
      <c r="Q28" s="122">
        <f t="shared" si="6"/>
        <v>-1</v>
      </c>
      <c r="AB28" s="8"/>
    </row>
    <row r="29" spans="1:28" ht="24" thickBot="1" x14ac:dyDescent="0.3">
      <c r="A29" s="222">
        <v>44143</v>
      </c>
      <c r="B29" s="223"/>
      <c r="C29" s="223"/>
      <c r="D29" s="223"/>
      <c r="E29" s="223"/>
      <c r="F29" s="223"/>
      <c r="G29" s="223"/>
      <c r="H29" s="224"/>
      <c r="I29" s="19">
        <f t="shared" si="0"/>
        <v>-17.149999999999999</v>
      </c>
      <c r="K29" s="50">
        <f t="shared" si="4"/>
        <v>-17.149999999999999</v>
      </c>
      <c r="L29" s="60">
        <f t="shared" si="1"/>
        <v>-26.567500000000003</v>
      </c>
      <c r="M29" s="60"/>
      <c r="N29" s="121" t="str">
        <f t="shared" si="2"/>
        <v/>
      </c>
      <c r="O29" s="9" t="str">
        <f t="shared" si="3"/>
        <v/>
      </c>
      <c r="P29" s="9" t="str">
        <f t="shared" si="5"/>
        <v/>
      </c>
      <c r="Q29" s="122" t="str">
        <f t="shared" si="6"/>
        <v/>
      </c>
    </row>
    <row r="30" spans="1:28" ht="18.75" x14ac:dyDescent="0.3">
      <c r="A30" s="10" t="s">
        <v>49</v>
      </c>
      <c r="B30" s="11" t="s">
        <v>50</v>
      </c>
      <c r="C30" s="12">
        <v>8</v>
      </c>
      <c r="D30" s="13">
        <v>2</v>
      </c>
      <c r="E30" s="14"/>
      <c r="F30" s="46" t="s">
        <v>24</v>
      </c>
      <c r="G30" s="15">
        <v>2</v>
      </c>
      <c r="H30" s="16">
        <f>IF(OR(F30="",G30=""),"",IF(F30="1st",G30*D30-G30,-G30))</f>
        <v>2</v>
      </c>
      <c r="I30" s="19">
        <f t="shared" si="0"/>
        <v>-15.149999999999999</v>
      </c>
      <c r="J30" s="42">
        <f>SUM(H30:H32)</f>
        <v>7</v>
      </c>
      <c r="K30" s="50">
        <f t="shared" si="4"/>
        <v>-10.149999999999999</v>
      </c>
      <c r="L30" s="60">
        <f t="shared" si="1"/>
        <v>-26.567500000000003</v>
      </c>
      <c r="M30" s="60"/>
      <c r="N30" s="121">
        <f t="shared" si="2"/>
        <v>2</v>
      </c>
      <c r="O30" s="9">
        <f t="shared" si="3"/>
        <v>-1</v>
      </c>
      <c r="P30" s="9">
        <f t="shared" si="5"/>
        <v>1</v>
      </c>
      <c r="Q30" s="122">
        <f t="shared" si="6"/>
        <v>1</v>
      </c>
    </row>
    <row r="31" spans="1:28" ht="18.75" x14ac:dyDescent="0.3">
      <c r="A31" s="10" t="s">
        <v>51</v>
      </c>
      <c r="B31" s="11" t="s">
        <v>50</v>
      </c>
      <c r="C31" s="12">
        <v>10</v>
      </c>
      <c r="D31" s="13">
        <v>2</v>
      </c>
      <c r="E31" s="14"/>
      <c r="F31" s="46" t="s">
        <v>24</v>
      </c>
      <c r="G31" s="15">
        <v>2</v>
      </c>
      <c r="H31" s="16">
        <f>IF(OR(F31="",G31=""),"",IF(F31="1st",G31*D31-G31,-G31))</f>
        <v>2</v>
      </c>
      <c r="I31" s="19">
        <f t="shared" si="0"/>
        <v>-13.149999999999999</v>
      </c>
      <c r="J31" s="39"/>
      <c r="K31" s="50">
        <f t="shared" si="4"/>
        <v>-10.149999999999999</v>
      </c>
      <c r="L31" s="60">
        <f t="shared" si="1"/>
        <v>-26.567500000000003</v>
      </c>
      <c r="M31" s="60"/>
      <c r="N31" s="121">
        <f t="shared" si="2"/>
        <v>2</v>
      </c>
      <c r="O31" s="9">
        <f t="shared" si="3"/>
        <v>-1</v>
      </c>
      <c r="P31" s="9">
        <f t="shared" si="5"/>
        <v>1</v>
      </c>
      <c r="Q31" s="122">
        <f t="shared" si="6"/>
        <v>1</v>
      </c>
    </row>
    <row r="32" spans="1:28" ht="19.5" thickBot="1" x14ac:dyDescent="0.35">
      <c r="A32" s="10" t="s">
        <v>52</v>
      </c>
      <c r="B32" s="11" t="s">
        <v>50</v>
      </c>
      <c r="C32" s="74" t="s">
        <v>53</v>
      </c>
      <c r="D32" s="13">
        <f>D30*D31</f>
        <v>4</v>
      </c>
      <c r="E32" s="14"/>
      <c r="F32" s="46" t="s">
        <v>24</v>
      </c>
      <c r="G32" s="15">
        <v>1</v>
      </c>
      <c r="H32" s="16">
        <f>IF(OR(F32="",G32=""),"",IF(F32="1st",G32*D32-G32,-G32))</f>
        <v>3</v>
      </c>
      <c r="I32" s="19">
        <f t="shared" si="0"/>
        <v>-10.149999999999999</v>
      </c>
      <c r="J32" s="39"/>
      <c r="K32" s="50">
        <f t="shared" si="4"/>
        <v>-10.149999999999999</v>
      </c>
      <c r="L32" s="60">
        <f t="shared" si="1"/>
        <v>-26.567500000000003</v>
      </c>
      <c r="M32" s="60"/>
      <c r="N32" s="121">
        <f t="shared" si="2"/>
        <v>4</v>
      </c>
      <c r="O32" s="9">
        <f t="shared" si="3"/>
        <v>-1</v>
      </c>
      <c r="P32" s="9">
        <f t="shared" si="5"/>
        <v>3</v>
      </c>
      <c r="Q32" s="122">
        <f t="shared" si="6"/>
        <v>3</v>
      </c>
    </row>
    <row r="33" spans="1:27" ht="24" thickBot="1" x14ac:dyDescent="0.3">
      <c r="A33" s="222">
        <v>44144</v>
      </c>
      <c r="B33" s="223"/>
      <c r="C33" s="223"/>
      <c r="D33" s="223"/>
      <c r="E33" s="223"/>
      <c r="F33" s="223"/>
      <c r="G33" s="223"/>
      <c r="H33" s="224"/>
      <c r="I33" s="19">
        <f t="shared" si="0"/>
        <v>-10.149999999999999</v>
      </c>
      <c r="K33" s="50">
        <f t="shared" si="4"/>
        <v>-10.149999999999999</v>
      </c>
      <c r="L33" s="60">
        <f t="shared" si="1"/>
        <v>-26.567500000000003</v>
      </c>
      <c r="M33" s="60"/>
      <c r="N33" s="121" t="str">
        <f t="shared" si="2"/>
        <v/>
      </c>
      <c r="O33" s="9" t="str">
        <f t="shared" si="3"/>
        <v/>
      </c>
      <c r="P33" s="9" t="str">
        <f t="shared" si="5"/>
        <v/>
      </c>
      <c r="Q33" s="122" t="str">
        <f t="shared" si="6"/>
        <v/>
      </c>
    </row>
    <row r="34" spans="1:27" ht="18.75" x14ac:dyDescent="0.3">
      <c r="A34" s="10" t="s">
        <v>54</v>
      </c>
      <c r="B34" s="11" t="s">
        <v>55</v>
      </c>
      <c r="C34" s="12">
        <v>3</v>
      </c>
      <c r="D34" s="13">
        <v>3.5</v>
      </c>
      <c r="E34" s="14"/>
      <c r="F34" s="46" t="s">
        <v>26</v>
      </c>
      <c r="G34" s="15">
        <v>2</v>
      </c>
      <c r="H34" s="16">
        <f>IF(OR(F34="",G34=""),"",IF(F34="1st",G34*D34-G34,-G34))</f>
        <v>-2</v>
      </c>
      <c r="I34" s="19">
        <f t="shared" si="0"/>
        <v>-12.149999999999999</v>
      </c>
      <c r="J34" s="42">
        <f>SUM(H34:H37)</f>
        <v>-7</v>
      </c>
      <c r="K34" s="50">
        <f t="shared" si="4"/>
        <v>-17.149999999999999</v>
      </c>
      <c r="L34" s="60">
        <f t="shared" si="1"/>
        <v>-26.567500000000003</v>
      </c>
      <c r="M34" s="60"/>
      <c r="N34" s="121">
        <f t="shared" si="2"/>
        <v>0</v>
      </c>
      <c r="O34" s="9">
        <f t="shared" si="3"/>
        <v>0</v>
      </c>
      <c r="P34" s="9">
        <f t="shared" si="5"/>
        <v>0</v>
      </c>
      <c r="Q34" s="122" t="str">
        <f t="shared" si="6"/>
        <v/>
      </c>
    </row>
    <row r="35" spans="1:27" ht="18.75" x14ac:dyDescent="0.3">
      <c r="A35" s="10" t="s">
        <v>56</v>
      </c>
      <c r="B35" s="11" t="s">
        <v>55</v>
      </c>
      <c r="C35" s="12">
        <v>6</v>
      </c>
      <c r="D35" s="13">
        <v>4</v>
      </c>
      <c r="E35" s="14"/>
      <c r="F35" s="46" t="s">
        <v>16</v>
      </c>
      <c r="G35" s="15">
        <v>2</v>
      </c>
      <c r="H35" s="16">
        <f>IF(OR(F35="",G35=""),"",IF(F35="1st",G35*D35-G35,-G35))</f>
        <v>-2</v>
      </c>
      <c r="I35" s="19">
        <f t="shared" si="0"/>
        <v>-14.149999999999999</v>
      </c>
      <c r="J35" s="39"/>
      <c r="K35" s="50">
        <f t="shared" si="4"/>
        <v>-17.149999999999999</v>
      </c>
      <c r="L35" s="60">
        <f t="shared" ref="L35:L66" si="7">$K$111</f>
        <v>-26.567500000000003</v>
      </c>
      <c r="M35" s="60"/>
      <c r="N35" s="121">
        <f t="shared" si="2"/>
        <v>4</v>
      </c>
      <c r="O35" s="9">
        <f t="shared" si="3"/>
        <v>-1</v>
      </c>
      <c r="P35" s="9">
        <f t="shared" si="5"/>
        <v>-1</v>
      </c>
      <c r="Q35" s="122">
        <f t="shared" si="6"/>
        <v>-1</v>
      </c>
      <c r="T35" s="33" t="s">
        <v>57</v>
      </c>
      <c r="U35" s="58">
        <f>SUM(G:G)</f>
        <v>1070.25</v>
      </c>
      <c r="W35" s="34" t="s">
        <v>58</v>
      </c>
      <c r="X35" s="35">
        <v>5</v>
      </c>
      <c r="Y35" s="35">
        <v>10</v>
      </c>
      <c r="Z35" s="35">
        <v>25</v>
      </c>
      <c r="AA35" s="35">
        <v>50</v>
      </c>
    </row>
    <row r="36" spans="1:27" ht="18.75" x14ac:dyDescent="0.3">
      <c r="A36" s="10" t="s">
        <v>59</v>
      </c>
      <c r="B36" s="11" t="s">
        <v>55</v>
      </c>
      <c r="C36" s="12">
        <v>9</v>
      </c>
      <c r="D36" s="13">
        <v>2.5</v>
      </c>
      <c r="E36" s="14"/>
      <c r="F36" s="46" t="s">
        <v>26</v>
      </c>
      <c r="G36" s="15">
        <v>2</v>
      </c>
      <c r="H36" s="16">
        <f>IF(OR(F36="",G36=""),"",IF(F36="1st",G36*D36-G36,-G36))</f>
        <v>-2</v>
      </c>
      <c r="I36" s="19">
        <f t="shared" si="0"/>
        <v>-16.149999999999999</v>
      </c>
      <c r="J36" s="39"/>
      <c r="K36" s="50">
        <f t="shared" si="4"/>
        <v>-17.149999999999999</v>
      </c>
      <c r="L36" s="60">
        <f t="shared" si="7"/>
        <v>-26.567500000000003</v>
      </c>
      <c r="M36" s="60"/>
      <c r="N36" s="121">
        <f t="shared" si="2"/>
        <v>2.5</v>
      </c>
      <c r="O36" s="9">
        <f t="shared" si="3"/>
        <v>-1</v>
      </c>
      <c r="P36" s="9">
        <f t="shared" si="5"/>
        <v>-1</v>
      </c>
      <c r="Q36" s="122">
        <f t="shared" si="6"/>
        <v>-1</v>
      </c>
      <c r="T36" s="123" t="s">
        <v>60</v>
      </c>
      <c r="U36" s="58">
        <f>SUM(H:H)</f>
        <v>8.4225000000000065</v>
      </c>
      <c r="W36" s="34" t="s">
        <v>61</v>
      </c>
      <c r="X36" s="58">
        <f>U36*X35</f>
        <v>42.112500000000033</v>
      </c>
      <c r="Y36" s="59">
        <f>Y35*U36</f>
        <v>84.225000000000065</v>
      </c>
      <c r="Z36" s="59">
        <f>U36*Z35</f>
        <v>210.56250000000017</v>
      </c>
      <c r="AA36" s="59">
        <f>U36*AA35</f>
        <v>421.12500000000034</v>
      </c>
    </row>
    <row r="37" spans="1:27" ht="19.5" thickBot="1" x14ac:dyDescent="0.35">
      <c r="A37" s="10" t="s">
        <v>62</v>
      </c>
      <c r="B37" s="11" t="s">
        <v>63</v>
      </c>
      <c r="C37" s="12">
        <v>1</v>
      </c>
      <c r="D37" s="13">
        <v>5.5</v>
      </c>
      <c r="E37" s="14"/>
      <c r="F37" s="46" t="s">
        <v>16</v>
      </c>
      <c r="G37" s="15">
        <v>1</v>
      </c>
      <c r="H37" s="16">
        <f>IF(OR(F37="",G37=""),"",IF(F37="1st",G37*D37-G37,-G37))</f>
        <v>-1</v>
      </c>
      <c r="I37" s="19">
        <f t="shared" si="0"/>
        <v>-17.149999999999999</v>
      </c>
      <c r="J37" s="39"/>
      <c r="K37" s="50">
        <f t="shared" si="4"/>
        <v>-17.149999999999999</v>
      </c>
      <c r="L37" s="60">
        <f t="shared" si="7"/>
        <v>-26.567500000000003</v>
      </c>
      <c r="M37" s="60"/>
      <c r="N37" s="121">
        <f t="shared" si="2"/>
        <v>5.5</v>
      </c>
      <c r="O37" s="9">
        <f t="shared" si="3"/>
        <v>-1</v>
      </c>
      <c r="P37" s="9">
        <f t="shared" si="5"/>
        <v>-1</v>
      </c>
      <c r="Q37" s="122">
        <f t="shared" si="6"/>
        <v>-1</v>
      </c>
      <c r="T37" s="123" t="s">
        <v>64</v>
      </c>
      <c r="U37" s="37">
        <f>U36/U35</f>
        <v>7.8696566222845182E-3</v>
      </c>
      <c r="Y37" s="8"/>
      <c r="Z37" s="8"/>
      <c r="AA37" s="8"/>
    </row>
    <row r="38" spans="1:27" ht="24" thickBot="1" x14ac:dyDescent="0.3">
      <c r="A38" s="222">
        <v>44146</v>
      </c>
      <c r="B38" s="223"/>
      <c r="C38" s="223"/>
      <c r="D38" s="223"/>
      <c r="E38" s="223"/>
      <c r="F38" s="223"/>
      <c r="G38" s="223"/>
      <c r="H38" s="224"/>
      <c r="I38" s="19">
        <f t="shared" si="0"/>
        <v>-17.149999999999999</v>
      </c>
      <c r="K38" s="50">
        <f t="shared" si="4"/>
        <v>-17.149999999999999</v>
      </c>
      <c r="L38" s="60">
        <f t="shared" si="7"/>
        <v>-26.567500000000003</v>
      </c>
      <c r="M38" s="60"/>
      <c r="N38" s="121" t="str">
        <f t="shared" si="2"/>
        <v/>
      </c>
      <c r="O38" s="9" t="str">
        <f t="shared" si="3"/>
        <v/>
      </c>
      <c r="P38" s="9" t="str">
        <f t="shared" si="5"/>
        <v/>
      </c>
      <c r="Q38" s="122" t="str">
        <f t="shared" si="6"/>
        <v/>
      </c>
      <c r="T38" s="8"/>
      <c r="U38" s="8"/>
      <c r="V38" s="8"/>
      <c r="W38" s="8"/>
      <c r="X38" s="8"/>
      <c r="Y38" s="8"/>
      <c r="Z38" s="8"/>
      <c r="AA38" s="8"/>
    </row>
    <row r="39" spans="1:27" ht="18.75" x14ac:dyDescent="0.3">
      <c r="A39" s="10" t="s">
        <v>65</v>
      </c>
      <c r="B39" s="11" t="s">
        <v>66</v>
      </c>
      <c r="C39" s="12">
        <v>1</v>
      </c>
      <c r="D39" s="13">
        <v>2</v>
      </c>
      <c r="E39" s="14"/>
      <c r="F39" s="46" t="s">
        <v>16</v>
      </c>
      <c r="G39" s="15">
        <v>1.5</v>
      </c>
      <c r="H39" s="16">
        <f>IF(OR(F39="",G39=""),"",IF(F39="1st",G39*D39-G39,-G39))</f>
        <v>-1.5</v>
      </c>
      <c r="I39" s="19">
        <f t="shared" si="0"/>
        <v>-18.649999999999999</v>
      </c>
      <c r="J39" s="42">
        <f>SUM(H39:H42)</f>
        <v>-2.3875000000000002</v>
      </c>
      <c r="K39" s="50">
        <f t="shared" si="4"/>
        <v>-19.537499999999998</v>
      </c>
      <c r="L39" s="60">
        <f t="shared" si="7"/>
        <v>-26.567500000000003</v>
      </c>
      <c r="M39" s="60"/>
      <c r="N39" s="121">
        <f t="shared" si="2"/>
        <v>2</v>
      </c>
      <c r="O39" s="9">
        <f t="shared" si="3"/>
        <v>-1</v>
      </c>
      <c r="P39" s="9">
        <f t="shared" si="5"/>
        <v>-1</v>
      </c>
      <c r="Q39" s="122">
        <f t="shared" si="6"/>
        <v>-1</v>
      </c>
      <c r="T39" s="124" t="s">
        <v>24</v>
      </c>
      <c r="U39" s="36">
        <f>COUNTIF(F:F,"1st")</f>
        <v>192</v>
      </c>
      <c r="V39">
        <f>U39/U40</f>
        <v>0.52892561983471076</v>
      </c>
      <c r="W39"/>
      <c r="X39"/>
      <c r="Y39"/>
      <c r="Z39" s="8"/>
      <c r="AA39" s="8">
        <f>U39+U40</f>
        <v>555</v>
      </c>
    </row>
    <row r="40" spans="1:27" ht="18.75" x14ac:dyDescent="0.3">
      <c r="A40" s="10" t="s">
        <v>67</v>
      </c>
      <c r="B40" s="11" t="s">
        <v>20</v>
      </c>
      <c r="C40" s="12">
        <v>3</v>
      </c>
      <c r="D40" s="13">
        <v>2.6</v>
      </c>
      <c r="E40" s="14"/>
      <c r="F40" s="46" t="s">
        <v>21</v>
      </c>
      <c r="G40" s="15">
        <v>1.5</v>
      </c>
      <c r="H40" s="16">
        <f>IF(OR(F40="",G40=""),"",IF(F40="1st",G40*D40-G40,-G40))</f>
        <v>-1.5</v>
      </c>
      <c r="I40" s="19">
        <f t="shared" si="0"/>
        <v>-20.149999999999999</v>
      </c>
      <c r="J40" s="39"/>
      <c r="K40" s="50">
        <f t="shared" si="4"/>
        <v>-19.537499999999998</v>
      </c>
      <c r="L40" s="60">
        <f t="shared" si="7"/>
        <v>-26.567500000000003</v>
      </c>
      <c r="M40" s="60"/>
      <c r="N40" s="121">
        <f t="shared" si="2"/>
        <v>2.6</v>
      </c>
      <c r="O40" s="9">
        <f t="shared" si="3"/>
        <v>-1</v>
      </c>
      <c r="P40" s="9">
        <f t="shared" si="5"/>
        <v>-1</v>
      </c>
      <c r="Q40" s="122">
        <f t="shared" si="6"/>
        <v>-1</v>
      </c>
      <c r="T40" s="124" t="s">
        <v>68</v>
      </c>
      <c r="U40" s="36">
        <f>SUM(V43:V48)-U39</f>
        <v>363</v>
      </c>
      <c r="V40"/>
      <c r="W40"/>
      <c r="X40"/>
      <c r="Y40"/>
      <c r="Z40" s="8"/>
      <c r="AA40" s="8"/>
    </row>
    <row r="41" spans="1:27" ht="18.75" x14ac:dyDescent="0.3">
      <c r="A41" s="10" t="s">
        <v>69</v>
      </c>
      <c r="B41" s="11" t="s">
        <v>70</v>
      </c>
      <c r="C41" s="12" t="s">
        <v>71</v>
      </c>
      <c r="D41" s="13">
        <v>5</v>
      </c>
      <c r="E41" s="14"/>
      <c r="F41" s="46" t="s">
        <v>21</v>
      </c>
      <c r="G41" s="15">
        <v>1</v>
      </c>
      <c r="H41" s="16">
        <f>IF(OR(F41="",G41=""),"",IF(F41="1st",G41*D41-G41,-G41))</f>
        <v>-1</v>
      </c>
      <c r="I41" s="19">
        <f t="shared" si="0"/>
        <v>-21.15</v>
      </c>
      <c r="J41" s="39"/>
      <c r="K41" s="50">
        <f t="shared" si="4"/>
        <v>-19.537499999999998</v>
      </c>
      <c r="L41" s="60">
        <f t="shared" si="7"/>
        <v>-26.567500000000003</v>
      </c>
      <c r="M41" s="60"/>
      <c r="N41" s="121">
        <f t="shared" si="2"/>
        <v>5</v>
      </c>
      <c r="O41" s="9">
        <f t="shared" si="3"/>
        <v>-1</v>
      </c>
      <c r="P41" s="9">
        <f t="shared" si="5"/>
        <v>-1</v>
      </c>
      <c r="Q41" s="122">
        <f t="shared" si="6"/>
        <v>-1</v>
      </c>
      <c r="V41" s="8"/>
      <c r="W41" s="8"/>
      <c r="X41" s="8"/>
      <c r="Y41" s="8"/>
      <c r="Z41" s="8"/>
      <c r="AA41" s="8"/>
    </row>
    <row r="42" spans="1:27" ht="19.5" thickBot="1" x14ac:dyDescent="0.35">
      <c r="A42" s="10" t="s">
        <v>72</v>
      </c>
      <c r="B42" s="11" t="s">
        <v>20</v>
      </c>
      <c r="C42" s="12">
        <v>3</v>
      </c>
      <c r="D42" s="13">
        <f>6*1.4*0.5*G42</f>
        <v>3.1499999999999995</v>
      </c>
      <c r="E42" s="14"/>
      <c r="F42" s="46" t="s">
        <v>24</v>
      </c>
      <c r="G42" s="15">
        <v>0.75</v>
      </c>
      <c r="H42" s="16">
        <f>IF(OR(F42="",G42=""),"",IF(F42="1st",G42*D42-G42,-G42))</f>
        <v>1.6124999999999998</v>
      </c>
      <c r="I42" s="19">
        <f t="shared" si="0"/>
        <v>-19.537499999999998</v>
      </c>
      <c r="J42" s="39"/>
      <c r="K42" s="50">
        <f t="shared" si="4"/>
        <v>-19.537499999999998</v>
      </c>
      <c r="L42" s="60">
        <f t="shared" si="7"/>
        <v>-26.567500000000003</v>
      </c>
      <c r="M42" s="60"/>
      <c r="N42" s="121">
        <f t="shared" si="2"/>
        <v>3.1499999999999995</v>
      </c>
      <c r="O42" s="9">
        <f t="shared" si="3"/>
        <v>-1</v>
      </c>
      <c r="P42" s="9">
        <f t="shared" si="5"/>
        <v>2.1499999999999995</v>
      </c>
      <c r="Q42" s="122">
        <f t="shared" si="6"/>
        <v>2.1499999999999995</v>
      </c>
      <c r="T42" s="125" t="s">
        <v>73</v>
      </c>
      <c r="U42" s="126" t="s">
        <v>74</v>
      </c>
      <c r="V42" s="127" t="s">
        <v>75</v>
      </c>
      <c r="W42" s="127" t="s">
        <v>76</v>
      </c>
      <c r="X42" s="127" t="s">
        <v>77</v>
      </c>
      <c r="Y42" s="128"/>
      <c r="Z42" s="8"/>
      <c r="AA42" s="8"/>
    </row>
    <row r="43" spans="1:27" ht="24" thickBot="1" x14ac:dyDescent="0.3">
      <c r="A43" s="222">
        <v>44147</v>
      </c>
      <c r="B43" s="223"/>
      <c r="C43" s="223"/>
      <c r="D43" s="223"/>
      <c r="E43" s="223"/>
      <c r="F43" s="223"/>
      <c r="G43" s="223"/>
      <c r="H43" s="224"/>
      <c r="I43" s="19">
        <f t="shared" si="0"/>
        <v>-19.537499999999998</v>
      </c>
      <c r="K43" s="50">
        <f t="shared" si="4"/>
        <v>-19.537499999999998</v>
      </c>
      <c r="L43" s="60">
        <f t="shared" si="7"/>
        <v>-26.567500000000003</v>
      </c>
      <c r="M43" s="60"/>
      <c r="N43" s="121" t="str">
        <f t="shared" si="2"/>
        <v/>
      </c>
      <c r="O43" s="9" t="str">
        <f t="shared" si="3"/>
        <v/>
      </c>
      <c r="P43" s="9" t="str">
        <f t="shared" si="5"/>
        <v/>
      </c>
      <c r="Q43" s="122" t="str">
        <f t="shared" si="6"/>
        <v/>
      </c>
      <c r="T43" s="7">
        <v>1</v>
      </c>
      <c r="U43" s="129" t="s">
        <v>78</v>
      </c>
      <c r="V43" s="75">
        <f t="shared" ref="V43:V48" si="8">COUNTIF(G:G,T43)</f>
        <v>183</v>
      </c>
      <c r="W43" s="75">
        <f t="shared" ref="W43:W48" si="9">COUNTIFS(G:G,T43,F:F,"1st")</f>
        <v>44</v>
      </c>
      <c r="X43" s="130">
        <f t="shared" ref="X43:X48" si="10">W43/V43</f>
        <v>0.24043715846994534</v>
      </c>
      <c r="Y43"/>
      <c r="Z43" s="8"/>
      <c r="AA43" s="8"/>
    </row>
    <row r="44" spans="1:27" ht="18.75" x14ac:dyDescent="0.3">
      <c r="A44" s="10" t="s">
        <v>79</v>
      </c>
      <c r="B44" s="11" t="s">
        <v>38</v>
      </c>
      <c r="C44" s="12">
        <v>6</v>
      </c>
      <c r="D44" s="13">
        <v>4</v>
      </c>
      <c r="E44" s="14"/>
      <c r="F44" s="46" t="s">
        <v>34</v>
      </c>
      <c r="G44" s="15">
        <v>1</v>
      </c>
      <c r="H44" s="16">
        <f>IF(OR(F44="",G44=""),"",IF(F44="1st",G44*D44-G44,-G44))</f>
        <v>-1</v>
      </c>
      <c r="I44" s="19">
        <f t="shared" si="0"/>
        <v>-20.537499999999998</v>
      </c>
      <c r="J44" s="42">
        <f>SUM(H44:H46)</f>
        <v>2.5</v>
      </c>
      <c r="K44" s="50">
        <f t="shared" si="4"/>
        <v>-17.037499999999998</v>
      </c>
      <c r="L44" s="60">
        <f t="shared" si="7"/>
        <v>-26.567500000000003</v>
      </c>
      <c r="M44" s="60"/>
      <c r="N44" s="121">
        <f t="shared" si="2"/>
        <v>4</v>
      </c>
      <c r="O44" s="9">
        <f t="shared" si="3"/>
        <v>-1</v>
      </c>
      <c r="P44" s="9">
        <f t="shared" si="5"/>
        <v>-1</v>
      </c>
      <c r="Q44" s="122">
        <f t="shared" si="6"/>
        <v>-1</v>
      </c>
      <c r="T44" s="7">
        <v>1.5</v>
      </c>
      <c r="U44" s="129" t="s">
        <v>80</v>
      </c>
      <c r="V44" s="75">
        <f t="shared" si="8"/>
        <v>83</v>
      </c>
      <c r="W44" s="75">
        <f t="shared" si="9"/>
        <v>28</v>
      </c>
      <c r="X44" s="130">
        <f t="shared" si="10"/>
        <v>0.33734939759036142</v>
      </c>
      <c r="Y44"/>
      <c r="Z44" s="8"/>
      <c r="AA44" s="8"/>
    </row>
    <row r="45" spans="1:27" ht="18.75" x14ac:dyDescent="0.3">
      <c r="A45" s="10" t="s">
        <v>49</v>
      </c>
      <c r="B45" s="11" t="s">
        <v>38</v>
      </c>
      <c r="C45" s="12">
        <v>8</v>
      </c>
      <c r="D45" s="13">
        <v>5.5</v>
      </c>
      <c r="E45" s="14"/>
      <c r="F45" s="46" t="s">
        <v>21</v>
      </c>
      <c r="G45" s="15">
        <v>1.5</v>
      </c>
      <c r="H45" s="16">
        <f>IF(OR(F45="",G45=""),"",IF(F45="1st",G45*D45-G45,-G45))</f>
        <v>-1.5</v>
      </c>
      <c r="I45" s="19">
        <f t="shared" si="0"/>
        <v>-22.037499999999998</v>
      </c>
      <c r="J45" s="39"/>
      <c r="K45" s="50">
        <f t="shared" si="4"/>
        <v>-17.037499999999998</v>
      </c>
      <c r="L45" s="60">
        <f t="shared" si="7"/>
        <v>-26.567500000000003</v>
      </c>
      <c r="M45" s="60"/>
      <c r="N45" s="121">
        <f t="shared" si="2"/>
        <v>5.5</v>
      </c>
      <c r="O45" s="9">
        <f t="shared" si="3"/>
        <v>-1</v>
      </c>
      <c r="P45" s="9">
        <f t="shared" si="5"/>
        <v>-1</v>
      </c>
      <c r="Q45" s="122">
        <f t="shared" si="6"/>
        <v>-1</v>
      </c>
      <c r="T45" s="7">
        <v>2</v>
      </c>
      <c r="U45" s="129" t="s">
        <v>81</v>
      </c>
      <c r="V45" s="75">
        <f t="shared" si="8"/>
        <v>174</v>
      </c>
      <c r="W45" s="75">
        <f t="shared" si="9"/>
        <v>59</v>
      </c>
      <c r="X45" s="130">
        <f t="shared" si="10"/>
        <v>0.33908045977011492</v>
      </c>
      <c r="Y45"/>
      <c r="Z45" s="8"/>
      <c r="AA45" s="8"/>
    </row>
    <row r="46" spans="1:27" ht="19.5" thickBot="1" x14ac:dyDescent="0.35">
      <c r="A46" s="10" t="s">
        <v>82</v>
      </c>
      <c r="B46" s="11" t="s">
        <v>83</v>
      </c>
      <c r="C46" s="12">
        <v>6</v>
      </c>
      <c r="D46" s="13">
        <v>6</v>
      </c>
      <c r="E46" s="14"/>
      <c r="F46" s="46" t="s">
        <v>24</v>
      </c>
      <c r="G46" s="15">
        <v>1</v>
      </c>
      <c r="H46" s="16">
        <f>IF(OR(F46="",G46=""),"",IF(F46="1st",G46*D46-G46,-G46))</f>
        <v>5</v>
      </c>
      <c r="I46" s="19">
        <f t="shared" si="0"/>
        <v>-17.037499999999998</v>
      </c>
      <c r="J46" s="39"/>
      <c r="K46" s="50">
        <f t="shared" si="4"/>
        <v>-17.037499999999998</v>
      </c>
      <c r="L46" s="60">
        <f t="shared" si="7"/>
        <v>-26.567500000000003</v>
      </c>
      <c r="M46" s="60"/>
      <c r="N46" s="121">
        <f t="shared" si="2"/>
        <v>6</v>
      </c>
      <c r="O46" s="9">
        <f t="shared" si="3"/>
        <v>-1</v>
      </c>
      <c r="P46" s="9">
        <f t="shared" si="5"/>
        <v>5</v>
      </c>
      <c r="Q46" s="122">
        <f t="shared" si="6"/>
        <v>5</v>
      </c>
      <c r="T46" s="7">
        <v>3</v>
      </c>
      <c r="U46" s="129" t="s">
        <v>84</v>
      </c>
      <c r="V46" s="75">
        <f t="shared" si="8"/>
        <v>68</v>
      </c>
      <c r="W46" s="75">
        <f t="shared" si="9"/>
        <v>23</v>
      </c>
      <c r="X46" s="130">
        <f t="shared" si="10"/>
        <v>0.33823529411764708</v>
      </c>
      <c r="Y46"/>
      <c r="Z46" s="8"/>
      <c r="AA46" s="8"/>
    </row>
    <row r="47" spans="1:27" ht="24" thickBot="1" x14ac:dyDescent="0.3">
      <c r="A47" s="222">
        <v>44148</v>
      </c>
      <c r="B47" s="223"/>
      <c r="C47" s="223"/>
      <c r="D47" s="223"/>
      <c r="E47" s="223"/>
      <c r="F47" s="223"/>
      <c r="G47" s="223"/>
      <c r="H47" s="224"/>
      <c r="I47" s="19">
        <f t="shared" si="0"/>
        <v>-17.037499999999998</v>
      </c>
      <c r="K47" s="50">
        <f t="shared" si="4"/>
        <v>-17.037499999999998</v>
      </c>
      <c r="L47" s="60">
        <f t="shared" si="7"/>
        <v>-26.567500000000003</v>
      </c>
      <c r="M47" s="60"/>
      <c r="N47" s="121" t="str">
        <f t="shared" si="2"/>
        <v/>
      </c>
      <c r="O47" s="9" t="str">
        <f t="shared" si="3"/>
        <v/>
      </c>
      <c r="P47" s="9" t="str">
        <f t="shared" si="5"/>
        <v/>
      </c>
      <c r="Q47" s="122" t="str">
        <f t="shared" si="6"/>
        <v/>
      </c>
      <c r="T47" s="7">
        <v>4</v>
      </c>
      <c r="U47" s="129" t="s">
        <v>85</v>
      </c>
      <c r="V47" s="75">
        <f t="shared" si="8"/>
        <v>41</v>
      </c>
      <c r="W47" s="129">
        <f t="shared" si="9"/>
        <v>26</v>
      </c>
      <c r="X47" s="130">
        <f t="shared" si="10"/>
        <v>0.63414634146341464</v>
      </c>
      <c r="Y47"/>
      <c r="Z47" s="8"/>
      <c r="AA47" s="8"/>
    </row>
    <row r="48" spans="1:27" ht="19.5" thickBot="1" x14ac:dyDescent="0.35">
      <c r="A48" s="10" t="s">
        <v>86</v>
      </c>
      <c r="B48" s="11" t="s">
        <v>43</v>
      </c>
      <c r="C48" s="12">
        <v>12</v>
      </c>
      <c r="D48" s="13">
        <v>3.4</v>
      </c>
      <c r="E48" s="14"/>
      <c r="F48" s="46" t="s">
        <v>24</v>
      </c>
      <c r="G48" s="15">
        <v>2</v>
      </c>
      <c r="H48" s="16">
        <f>IF(OR(F48="",G48=""),"",IF(F48="1st",G48*D48-G48,-G48))</f>
        <v>4.8</v>
      </c>
      <c r="I48" s="19">
        <f t="shared" si="0"/>
        <v>-12.237499999999997</v>
      </c>
      <c r="J48" s="42">
        <f>SUM(H48:H48)</f>
        <v>4.8</v>
      </c>
      <c r="K48" s="50">
        <f t="shared" si="4"/>
        <v>-12.237499999999997</v>
      </c>
      <c r="L48" s="60">
        <f t="shared" si="7"/>
        <v>-26.567500000000003</v>
      </c>
      <c r="M48" s="60"/>
      <c r="N48" s="121">
        <f t="shared" si="2"/>
        <v>0</v>
      </c>
      <c r="O48" s="9">
        <f t="shared" si="3"/>
        <v>0</v>
      </c>
      <c r="P48" s="9">
        <f t="shared" si="5"/>
        <v>0</v>
      </c>
      <c r="Q48" s="122" t="str">
        <f t="shared" si="6"/>
        <v/>
      </c>
      <c r="T48" s="76">
        <v>6</v>
      </c>
      <c r="U48" s="131" t="s">
        <v>87</v>
      </c>
      <c r="V48" s="77">
        <f t="shared" si="8"/>
        <v>6</v>
      </c>
      <c r="W48" s="131">
        <f t="shared" si="9"/>
        <v>3</v>
      </c>
      <c r="X48" s="132">
        <f t="shared" si="10"/>
        <v>0.5</v>
      </c>
      <c r="Y48"/>
      <c r="Z48" s="8"/>
      <c r="AA48" s="8"/>
    </row>
    <row r="49" spans="1:1009" ht="24" thickBot="1" x14ac:dyDescent="0.3">
      <c r="A49" s="222">
        <v>44149</v>
      </c>
      <c r="B49" s="223"/>
      <c r="C49" s="223"/>
      <c r="D49" s="223"/>
      <c r="E49" s="223"/>
      <c r="F49" s="223"/>
      <c r="G49" s="223"/>
      <c r="H49" s="224"/>
      <c r="I49" s="19">
        <f t="shared" si="0"/>
        <v>-12.237499999999997</v>
      </c>
      <c r="K49" s="50">
        <f t="shared" si="4"/>
        <v>-12.237499999999997</v>
      </c>
      <c r="L49" s="60">
        <f t="shared" si="7"/>
        <v>-26.567500000000003</v>
      </c>
      <c r="M49" s="60"/>
      <c r="N49" s="121" t="str">
        <f t="shared" si="2"/>
        <v/>
      </c>
      <c r="O49" s="9" t="str">
        <f t="shared" si="3"/>
        <v/>
      </c>
      <c r="P49" s="9" t="str">
        <f t="shared" si="5"/>
        <v/>
      </c>
      <c r="Q49" s="122" t="str">
        <f t="shared" si="6"/>
        <v/>
      </c>
    </row>
    <row r="50" spans="1:1009" ht="19.5" thickBot="1" x14ac:dyDescent="0.35">
      <c r="A50" s="10" t="s">
        <v>88</v>
      </c>
      <c r="B50" s="11" t="s">
        <v>89</v>
      </c>
      <c r="C50" s="12">
        <v>7</v>
      </c>
      <c r="D50" s="13">
        <v>3</v>
      </c>
      <c r="E50" s="14"/>
      <c r="F50" s="46" t="s">
        <v>34</v>
      </c>
      <c r="G50" s="15">
        <v>2</v>
      </c>
      <c r="H50" s="16">
        <f>IF(OR(F50="",G50=""),"",IF(F50="1st",G50*D50-G50,-G50))</f>
        <v>-2</v>
      </c>
      <c r="I50" s="19">
        <f t="shared" si="0"/>
        <v>-14.237499999999997</v>
      </c>
      <c r="J50" s="42">
        <f>SUM(H50:H50)</f>
        <v>-2</v>
      </c>
      <c r="K50" s="50">
        <f t="shared" si="4"/>
        <v>-14.237499999999997</v>
      </c>
      <c r="L50" s="60">
        <f t="shared" si="7"/>
        <v>-26.567500000000003</v>
      </c>
      <c r="M50" s="60"/>
      <c r="N50" s="121">
        <f t="shared" si="2"/>
        <v>3</v>
      </c>
      <c r="O50" s="9">
        <f t="shared" si="3"/>
        <v>-1</v>
      </c>
      <c r="P50" s="9">
        <f t="shared" si="5"/>
        <v>-1</v>
      </c>
      <c r="Q50" s="122">
        <f t="shared" si="6"/>
        <v>-1</v>
      </c>
    </row>
    <row r="51" spans="1:1009" ht="24" thickBot="1" x14ac:dyDescent="0.3">
      <c r="A51" s="222">
        <v>44150</v>
      </c>
      <c r="B51" s="223"/>
      <c r="C51" s="223"/>
      <c r="D51" s="223"/>
      <c r="E51" s="223"/>
      <c r="F51" s="223"/>
      <c r="G51" s="223"/>
      <c r="H51" s="224"/>
      <c r="I51" s="19">
        <f t="shared" si="0"/>
        <v>-14.237499999999997</v>
      </c>
      <c r="K51" s="50">
        <f t="shared" si="4"/>
        <v>-14.237499999999997</v>
      </c>
      <c r="L51" s="60">
        <f t="shared" si="7"/>
        <v>-26.567500000000003</v>
      </c>
      <c r="M51" s="60"/>
      <c r="N51" s="121" t="str">
        <f t="shared" si="2"/>
        <v/>
      </c>
      <c r="O51" s="9" t="str">
        <f t="shared" si="3"/>
        <v/>
      </c>
      <c r="P51" s="9" t="str">
        <f t="shared" si="5"/>
        <v/>
      </c>
      <c r="Q51" s="122" t="str">
        <f t="shared" si="6"/>
        <v/>
      </c>
    </row>
    <row r="52" spans="1:1009" ht="18.75" x14ac:dyDescent="0.3">
      <c r="A52" s="10" t="s">
        <v>90</v>
      </c>
      <c r="B52" s="11" t="s">
        <v>91</v>
      </c>
      <c r="C52" s="12">
        <v>8</v>
      </c>
      <c r="D52" s="13">
        <v>3.41</v>
      </c>
      <c r="E52" s="14">
        <v>1.34</v>
      </c>
      <c r="F52" s="46" t="s">
        <v>21</v>
      </c>
      <c r="G52" s="15">
        <v>2</v>
      </c>
      <c r="H52" s="16">
        <f>IF(OR(F52="",G52=""),"",IF(F52="1st",G52*D52-G52,-G52))</f>
        <v>-2</v>
      </c>
      <c r="I52" s="19">
        <f t="shared" si="0"/>
        <v>-16.237499999999997</v>
      </c>
      <c r="J52" s="18">
        <f>SUM(H52:H55)</f>
        <v>-5.5</v>
      </c>
      <c r="K52" s="50">
        <f t="shared" si="4"/>
        <v>-19.737499999999997</v>
      </c>
      <c r="L52" s="60">
        <f t="shared" si="7"/>
        <v>-26.567500000000003</v>
      </c>
      <c r="M52" s="60"/>
      <c r="N52" s="121">
        <f t="shared" si="2"/>
        <v>0</v>
      </c>
      <c r="O52" s="9">
        <f t="shared" si="3"/>
        <v>0</v>
      </c>
      <c r="P52" s="9">
        <f t="shared" si="5"/>
        <v>0</v>
      </c>
      <c r="Q52" s="122" t="str">
        <f t="shared" si="6"/>
        <v/>
      </c>
      <c r="R52" s="43"/>
    </row>
    <row r="53" spans="1:1009" ht="18.75" x14ac:dyDescent="0.3">
      <c r="A53" s="10" t="s">
        <v>92</v>
      </c>
      <c r="B53" s="11" t="s">
        <v>93</v>
      </c>
      <c r="C53" s="12">
        <v>5</v>
      </c>
      <c r="D53" s="13">
        <v>3.17</v>
      </c>
      <c r="E53" s="14">
        <v>1.95</v>
      </c>
      <c r="F53" s="46" t="s">
        <v>16</v>
      </c>
      <c r="G53" s="15">
        <v>1</v>
      </c>
      <c r="H53" s="16">
        <f>IF(OR(F53="",G53=""),"",IF(F53="1st",G53*D53-G53,-G53))</f>
        <v>-1</v>
      </c>
      <c r="I53" s="19">
        <f t="shared" si="0"/>
        <v>-17.237499999999997</v>
      </c>
      <c r="K53" s="50">
        <f t="shared" si="4"/>
        <v>-19.737499999999997</v>
      </c>
      <c r="L53" s="60">
        <f t="shared" si="7"/>
        <v>-26.567500000000003</v>
      </c>
      <c r="M53" s="60"/>
      <c r="N53" s="121">
        <f t="shared" si="2"/>
        <v>0</v>
      </c>
      <c r="O53" s="9">
        <f t="shared" si="3"/>
        <v>0</v>
      </c>
      <c r="P53" s="9">
        <f t="shared" si="5"/>
        <v>0</v>
      </c>
      <c r="Q53" s="122" t="str">
        <f t="shared" si="6"/>
        <v/>
      </c>
      <c r="R53" s="8"/>
      <c r="U53" s="133" t="s">
        <v>94</v>
      </c>
      <c r="V53" s="128" t="s">
        <v>95</v>
      </c>
      <c r="W53" s="128" t="s">
        <v>96</v>
      </c>
      <c r="X53" s="128" t="s">
        <v>75</v>
      </c>
    </row>
    <row r="54" spans="1:1009" ht="18.75" x14ac:dyDescent="0.3">
      <c r="A54" s="10" t="s">
        <v>97</v>
      </c>
      <c r="B54" s="11" t="s">
        <v>93</v>
      </c>
      <c r="C54" s="12">
        <v>7</v>
      </c>
      <c r="D54" s="13">
        <v>2.62</v>
      </c>
      <c r="E54" s="14">
        <v>1.72</v>
      </c>
      <c r="F54" s="46" t="s">
        <v>21</v>
      </c>
      <c r="G54" s="15">
        <v>1.5</v>
      </c>
      <c r="H54" s="16">
        <f>IF(OR(F54="",G54=""),"",IF(F54="1st",G54*D54-G54,-G54))</f>
        <v>-1.5</v>
      </c>
      <c r="I54" s="19">
        <f t="shared" si="0"/>
        <v>-18.737499999999997</v>
      </c>
      <c r="K54" s="50">
        <f t="shared" si="4"/>
        <v>-19.737499999999997</v>
      </c>
      <c r="L54" s="60">
        <f t="shared" si="7"/>
        <v>-26.567500000000003</v>
      </c>
      <c r="M54" s="60"/>
      <c r="N54" s="121">
        <f t="shared" si="2"/>
        <v>2.62</v>
      </c>
      <c r="O54" s="9">
        <f t="shared" si="3"/>
        <v>-1</v>
      </c>
      <c r="P54" s="9">
        <f t="shared" si="5"/>
        <v>-1</v>
      </c>
      <c r="Q54" s="122">
        <f t="shared" si="6"/>
        <v>-1</v>
      </c>
      <c r="R54" s="8"/>
      <c r="U54" s="133" t="str">
        <f>V54&amp;"-"&amp;W54</f>
        <v>0-3.16054817206703</v>
      </c>
      <c r="V54" s="79">
        <v>0</v>
      </c>
      <c r="W54" s="79">
        <f>X58</f>
        <v>3.1605481720670294</v>
      </c>
      <c r="X54" s="78">
        <v>1</v>
      </c>
      <c r="Z54" s="128" t="s">
        <v>60</v>
      </c>
      <c r="AA54" s="9">
        <f>COUNT(Q:Q)</f>
        <v>398</v>
      </c>
    </row>
    <row r="55" spans="1:1009" ht="19.5" thickBot="1" x14ac:dyDescent="0.35">
      <c r="A55" s="10" t="s">
        <v>98</v>
      </c>
      <c r="B55" s="11" t="s">
        <v>15</v>
      </c>
      <c r="C55" s="12">
        <v>6</v>
      </c>
      <c r="D55" s="13">
        <v>4.2</v>
      </c>
      <c r="E55" s="14">
        <v>1.69</v>
      </c>
      <c r="F55" s="46" t="s">
        <v>21</v>
      </c>
      <c r="G55" s="15">
        <v>1</v>
      </c>
      <c r="H55" s="16">
        <f>IF(OR(F55="",G55=""),"",IF(F55="1st",G55*D55-G55,-G55))</f>
        <v>-1</v>
      </c>
      <c r="I55" s="19">
        <f t="shared" si="0"/>
        <v>-19.737499999999997</v>
      </c>
      <c r="K55" s="50">
        <f t="shared" si="4"/>
        <v>-19.737499999999997</v>
      </c>
      <c r="L55" s="60">
        <f t="shared" si="7"/>
        <v>-26.567500000000003</v>
      </c>
      <c r="M55" s="60"/>
      <c r="N55" s="121">
        <f t="shared" si="2"/>
        <v>4.2</v>
      </c>
      <c r="O55" s="9">
        <f t="shared" si="3"/>
        <v>-1</v>
      </c>
      <c r="P55" s="9">
        <f t="shared" si="5"/>
        <v>-1</v>
      </c>
      <c r="Q55" s="122">
        <f t="shared" si="6"/>
        <v>-1</v>
      </c>
      <c r="R55" s="8"/>
      <c r="U55" s="133" t="str">
        <f>V55&amp;"-"&amp;W55</f>
        <v>3.16054817206703-3.61626185306157</v>
      </c>
      <c r="V55" s="79">
        <f>W54</f>
        <v>3.1605481720670294</v>
      </c>
      <c r="W55" s="79">
        <f>X59</f>
        <v>3.6162618530615678</v>
      </c>
      <c r="X55" s="78">
        <v>0</v>
      </c>
      <c r="Z55" s="78">
        <f>SUM(Q:Q)</f>
        <v>42.82</v>
      </c>
    </row>
    <row r="56" spans="1:1009" ht="24" thickBot="1" x14ac:dyDescent="0.3">
      <c r="A56" s="222">
        <v>44151</v>
      </c>
      <c r="B56" s="225"/>
      <c r="C56" s="225"/>
      <c r="D56" s="225"/>
      <c r="E56" s="225"/>
      <c r="F56" s="225"/>
      <c r="G56" s="225"/>
      <c r="H56" s="226"/>
      <c r="I56" s="19">
        <f t="shared" si="0"/>
        <v>-19.737499999999997</v>
      </c>
      <c r="K56" s="50">
        <f t="shared" si="4"/>
        <v>-19.737499999999997</v>
      </c>
      <c r="L56" s="60">
        <f t="shared" si="7"/>
        <v>-26.567500000000003</v>
      </c>
      <c r="M56" s="60"/>
      <c r="N56" s="121" t="str">
        <f t="shared" si="2"/>
        <v/>
      </c>
      <c r="O56" s="9" t="str">
        <f t="shared" si="3"/>
        <v/>
      </c>
      <c r="P56" s="9" t="str">
        <f t="shared" si="5"/>
        <v/>
      </c>
      <c r="Q56" s="122" t="str">
        <f t="shared" si="6"/>
        <v/>
      </c>
      <c r="R56" s="8"/>
      <c r="U56" s="133" t="str">
        <f>V56&amp;"-"&amp;W56</f>
        <v>3.61626185306157-7.51750839180834</v>
      </c>
      <c r="V56" s="79">
        <f>W55</f>
        <v>3.6162618530615678</v>
      </c>
      <c r="W56" s="79">
        <f>X60</f>
        <v>7.5175083918083407</v>
      </c>
      <c r="X56" s="78">
        <v>1</v>
      </c>
    </row>
    <row r="57" spans="1:1009" ht="18.75" x14ac:dyDescent="0.3">
      <c r="A57" s="10" t="s">
        <v>99</v>
      </c>
      <c r="B57" s="11" t="s">
        <v>55</v>
      </c>
      <c r="C57" s="12">
        <v>5</v>
      </c>
      <c r="D57" s="13">
        <v>2.9</v>
      </c>
      <c r="E57" s="14">
        <v>1.74</v>
      </c>
      <c r="F57" s="46" t="s">
        <v>21</v>
      </c>
      <c r="G57" s="15">
        <v>2</v>
      </c>
      <c r="H57" s="16">
        <f>IF(OR(F57="",G57=""),"",IF(F57="1st",G57*D57-G57,-G57))</f>
        <v>-2</v>
      </c>
      <c r="I57" s="19">
        <f t="shared" si="0"/>
        <v>-21.737499999999997</v>
      </c>
      <c r="J57" s="65">
        <f>SUM(H57:H60)</f>
        <v>1.08</v>
      </c>
      <c r="K57" s="50">
        <f t="shared" si="4"/>
        <v>-18.657499999999999</v>
      </c>
      <c r="L57" s="60">
        <f t="shared" si="7"/>
        <v>-26.567500000000003</v>
      </c>
      <c r="M57" s="60"/>
      <c r="N57" s="121">
        <f t="shared" si="2"/>
        <v>2.9</v>
      </c>
      <c r="O57" s="9">
        <f t="shared" si="3"/>
        <v>-1</v>
      </c>
      <c r="P57" s="9">
        <f t="shared" si="5"/>
        <v>-1</v>
      </c>
      <c r="Q57" s="122">
        <f t="shared" si="6"/>
        <v>-1</v>
      </c>
      <c r="R57" s="8"/>
      <c r="U57" s="133" t="str">
        <f>V57&amp;"-"&amp;W57</f>
        <v>7.51750839180834-</v>
      </c>
      <c r="V57" s="79">
        <f>W56</f>
        <v>7.5175083918083407</v>
      </c>
      <c r="W57" s="79"/>
      <c r="X57" s="78">
        <v>0</v>
      </c>
      <c r="AA57" s="9">
        <f>Z55/AA54/6</f>
        <v>1.7931323283082078E-2</v>
      </c>
    </row>
    <row r="58" spans="1:1009" ht="18.75" x14ac:dyDescent="0.3">
      <c r="A58" s="10" t="s">
        <v>100</v>
      </c>
      <c r="B58" s="11" t="s">
        <v>55</v>
      </c>
      <c r="C58" s="12">
        <v>6</v>
      </c>
      <c r="D58" s="13">
        <v>2.7</v>
      </c>
      <c r="E58" s="14">
        <v>1.41</v>
      </c>
      <c r="F58" s="46" t="s">
        <v>24</v>
      </c>
      <c r="G58" s="15">
        <v>1</v>
      </c>
      <c r="H58" s="16">
        <f>IF(OR(F58="",G58=""),"",IF(F58="1st",G58*D58-G58,-G58))</f>
        <v>1.7000000000000002</v>
      </c>
      <c r="I58" s="19">
        <f t="shared" si="0"/>
        <v>-20.037499999999998</v>
      </c>
      <c r="K58" s="50">
        <f t="shared" si="4"/>
        <v>-18.657499999999999</v>
      </c>
      <c r="L58" s="60">
        <f t="shared" si="7"/>
        <v>-26.567500000000003</v>
      </c>
      <c r="M58" s="60"/>
      <c r="N58" s="121">
        <f t="shared" si="2"/>
        <v>2.7</v>
      </c>
      <c r="O58" s="9">
        <f t="shared" si="3"/>
        <v>-1</v>
      </c>
      <c r="P58" s="9">
        <f t="shared" si="5"/>
        <v>1.7000000000000002</v>
      </c>
      <c r="Q58" s="122">
        <f t="shared" si="6"/>
        <v>1.7000000000000002</v>
      </c>
      <c r="R58" s="8"/>
      <c r="U58" s="80"/>
      <c r="V58" s="80"/>
      <c r="W58" s="80"/>
      <c r="X58" s="81">
        <v>3.1605481720670294</v>
      </c>
    </row>
    <row r="59" spans="1:1009" ht="18.75" x14ac:dyDescent="0.3">
      <c r="A59" s="10" t="s">
        <v>101</v>
      </c>
      <c r="B59" s="11" t="s">
        <v>55</v>
      </c>
      <c r="C59" s="12">
        <v>7</v>
      </c>
      <c r="D59" s="13">
        <v>2.19</v>
      </c>
      <c r="E59" s="14">
        <v>1.53</v>
      </c>
      <c r="F59" s="46" t="s">
        <v>24</v>
      </c>
      <c r="G59" s="15">
        <v>2</v>
      </c>
      <c r="H59" s="16">
        <f>IF(OR(F59="",G59=""),"",IF(F59="1st",G59*D59-G59,-G59))</f>
        <v>2.38</v>
      </c>
      <c r="I59" s="19">
        <f t="shared" si="0"/>
        <v>-17.657499999999999</v>
      </c>
      <c r="K59" s="50">
        <f t="shared" si="4"/>
        <v>-18.657499999999999</v>
      </c>
      <c r="L59" s="60">
        <f t="shared" si="7"/>
        <v>-26.567500000000003</v>
      </c>
      <c r="M59" s="60"/>
      <c r="N59" s="121">
        <f t="shared" si="2"/>
        <v>2.19</v>
      </c>
      <c r="O59" s="9">
        <f t="shared" si="3"/>
        <v>-1</v>
      </c>
      <c r="P59" s="9">
        <f t="shared" si="5"/>
        <v>1.19</v>
      </c>
      <c r="Q59" s="122">
        <f t="shared" si="6"/>
        <v>1.19</v>
      </c>
      <c r="R59" s="8"/>
      <c r="U59" s="80"/>
      <c r="V59" s="80"/>
      <c r="W59" s="80"/>
      <c r="X59" s="81">
        <v>3.6162618530615678</v>
      </c>
    </row>
    <row r="60" spans="1:1009" ht="19.5" thickBot="1" x14ac:dyDescent="0.35">
      <c r="A60" s="20" t="s">
        <v>102</v>
      </c>
      <c r="B60" s="21" t="s">
        <v>55</v>
      </c>
      <c r="C60" s="22">
        <v>9</v>
      </c>
      <c r="D60" s="23">
        <v>6.33</v>
      </c>
      <c r="E60" s="24">
        <v>2.11</v>
      </c>
      <c r="F60" s="46" t="s">
        <v>16</v>
      </c>
      <c r="G60" s="25">
        <v>1</v>
      </c>
      <c r="H60" s="16">
        <f>IF(OR(F60="",G60=""),"",IF(F60="1st",G60*D60-G60,-G60))</f>
        <v>-1</v>
      </c>
      <c r="I60" s="19">
        <f t="shared" si="0"/>
        <v>-18.657499999999999</v>
      </c>
      <c r="K60" s="50">
        <f t="shared" si="4"/>
        <v>-18.657499999999999</v>
      </c>
      <c r="L60" s="60">
        <f t="shared" si="7"/>
        <v>-26.567500000000003</v>
      </c>
      <c r="M60" s="60"/>
      <c r="N60" s="121">
        <f t="shared" si="2"/>
        <v>6.33</v>
      </c>
      <c r="O60" s="9">
        <f t="shared" si="3"/>
        <v>-1</v>
      </c>
      <c r="P60" s="9">
        <f t="shared" si="5"/>
        <v>-1</v>
      </c>
      <c r="Q60" s="122">
        <f t="shared" si="6"/>
        <v>-1</v>
      </c>
      <c r="R60" s="8"/>
      <c r="U60" s="80"/>
      <c r="V60" s="80"/>
      <c r="W60" s="80"/>
      <c r="X60" s="81">
        <v>7.5175083918083407</v>
      </c>
    </row>
    <row r="61" spans="1:1009" s="26" customFormat="1" ht="24" thickBot="1" x14ac:dyDescent="0.3">
      <c r="A61" s="222">
        <v>44152</v>
      </c>
      <c r="B61" s="225"/>
      <c r="C61" s="225"/>
      <c r="D61" s="225"/>
      <c r="E61" s="225"/>
      <c r="F61" s="225"/>
      <c r="G61" s="225"/>
      <c r="H61" s="226"/>
      <c r="I61" s="19">
        <f t="shared" si="0"/>
        <v>-18.657499999999999</v>
      </c>
      <c r="J61" s="7"/>
      <c r="K61" s="50">
        <f t="shared" si="4"/>
        <v>-18.657499999999999</v>
      </c>
      <c r="L61" s="60">
        <f t="shared" si="7"/>
        <v>-26.567500000000003</v>
      </c>
      <c r="M61" s="60"/>
      <c r="N61" s="121" t="str">
        <f t="shared" si="2"/>
        <v/>
      </c>
      <c r="O61" s="9" t="str">
        <f t="shared" si="3"/>
        <v/>
      </c>
      <c r="P61" s="9" t="str">
        <f t="shared" si="5"/>
        <v/>
      </c>
      <c r="Q61" s="122" t="str">
        <f t="shared" si="6"/>
        <v/>
      </c>
      <c r="R61" s="8"/>
      <c r="S61" s="9"/>
      <c r="T61" s="9"/>
      <c r="U61" s="80"/>
      <c r="V61" s="80"/>
      <c r="W61" s="80"/>
      <c r="X61" s="80"/>
      <c r="Y61" s="9"/>
      <c r="Z61" s="9"/>
      <c r="AA61" s="9"/>
      <c r="AB61" s="9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</row>
    <row r="62" spans="1:1009" s="26" customFormat="1" ht="18.75" x14ac:dyDescent="0.3">
      <c r="A62" s="10" t="s">
        <v>103</v>
      </c>
      <c r="B62" s="11" t="s">
        <v>45</v>
      </c>
      <c r="C62" s="12">
        <v>5</v>
      </c>
      <c r="D62" s="27">
        <v>2.16</v>
      </c>
      <c r="E62" s="28">
        <v>1.48</v>
      </c>
      <c r="F62" s="46" t="s">
        <v>16</v>
      </c>
      <c r="G62" s="29">
        <v>1</v>
      </c>
      <c r="H62" s="16">
        <f>IF(OR(F62="",G62=""),"",IF(F62="1st",G62*D62-G62,-G62))</f>
        <v>-1</v>
      </c>
      <c r="I62" s="19">
        <f t="shared" si="0"/>
        <v>-19.657499999999999</v>
      </c>
      <c r="J62" s="18">
        <f>SUM(H62:H63)</f>
        <v>-2</v>
      </c>
      <c r="K62" s="50">
        <f t="shared" si="4"/>
        <v>-20.657499999999999</v>
      </c>
      <c r="L62" s="60">
        <f t="shared" si="7"/>
        <v>-26.567500000000003</v>
      </c>
      <c r="M62" s="60"/>
      <c r="N62" s="121">
        <f t="shared" si="2"/>
        <v>2.16</v>
      </c>
      <c r="O62" s="9">
        <f t="shared" si="3"/>
        <v>-1</v>
      </c>
      <c r="P62" s="9">
        <f t="shared" si="5"/>
        <v>-1</v>
      </c>
      <c r="Q62" s="122">
        <f t="shared" si="6"/>
        <v>-1</v>
      </c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</row>
    <row r="63" spans="1:1009" s="26" customFormat="1" ht="19.5" thickBot="1" x14ac:dyDescent="0.35">
      <c r="A63" s="20" t="s">
        <v>104</v>
      </c>
      <c r="B63" s="21" t="s">
        <v>45</v>
      </c>
      <c r="C63" s="22">
        <v>9</v>
      </c>
      <c r="D63" s="23">
        <v>1.85</v>
      </c>
      <c r="E63" s="24">
        <v>1.26</v>
      </c>
      <c r="F63" s="46" t="s">
        <v>16</v>
      </c>
      <c r="G63" s="25">
        <v>1</v>
      </c>
      <c r="H63" s="16">
        <f>IF(OR(F63="",G63=""),"",IF(F63="1st",G63*D63-G63,-G63))</f>
        <v>-1</v>
      </c>
      <c r="I63" s="19">
        <f t="shared" si="0"/>
        <v>-20.657499999999999</v>
      </c>
      <c r="J63" s="7"/>
      <c r="K63" s="50">
        <f t="shared" si="4"/>
        <v>-20.657499999999999</v>
      </c>
      <c r="L63" s="60">
        <f t="shared" si="7"/>
        <v>-26.567500000000003</v>
      </c>
      <c r="M63" s="60"/>
      <c r="N63" s="121">
        <f t="shared" si="2"/>
        <v>1.85</v>
      </c>
      <c r="O63" s="9">
        <f t="shared" si="3"/>
        <v>-1</v>
      </c>
      <c r="P63" s="9">
        <f t="shared" si="5"/>
        <v>-1</v>
      </c>
      <c r="Q63" s="122">
        <f t="shared" si="6"/>
        <v>-1</v>
      </c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</row>
    <row r="64" spans="1:1009" s="26" customFormat="1" ht="24" thickBot="1" x14ac:dyDescent="0.3">
      <c r="A64" s="222">
        <v>44153</v>
      </c>
      <c r="B64" s="225"/>
      <c r="C64" s="225"/>
      <c r="D64" s="225"/>
      <c r="E64" s="225"/>
      <c r="F64" s="225"/>
      <c r="G64" s="225"/>
      <c r="H64" s="226"/>
      <c r="I64" s="19">
        <f t="shared" si="0"/>
        <v>-20.657499999999999</v>
      </c>
      <c r="J64" s="7"/>
      <c r="K64" s="50">
        <f t="shared" si="4"/>
        <v>-20.657499999999999</v>
      </c>
      <c r="L64" s="60">
        <f t="shared" si="7"/>
        <v>-26.567500000000003</v>
      </c>
      <c r="M64" s="60"/>
      <c r="N64" s="121" t="str">
        <f t="shared" si="2"/>
        <v/>
      </c>
      <c r="O64" s="9" t="str">
        <f t="shared" si="3"/>
        <v/>
      </c>
      <c r="P64" s="9" t="str">
        <f t="shared" si="5"/>
        <v/>
      </c>
      <c r="Q64" s="122" t="str">
        <f t="shared" si="6"/>
        <v/>
      </c>
      <c r="R64" s="8"/>
      <c r="S64" s="9"/>
      <c r="T64" s="9"/>
      <c r="U64" s="9"/>
      <c r="V64" s="9"/>
      <c r="W64" s="9"/>
      <c r="X64" s="9"/>
      <c r="Y64" s="9"/>
      <c r="Z64" s="9"/>
      <c r="AA64" s="9"/>
      <c r="AB64" s="9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</row>
    <row r="65" spans="1:1009" s="26" customFormat="1" ht="18.75" x14ac:dyDescent="0.3">
      <c r="A65" s="10" t="s">
        <v>105</v>
      </c>
      <c r="B65" s="11" t="s">
        <v>32</v>
      </c>
      <c r="C65" s="12">
        <v>10</v>
      </c>
      <c r="D65" s="27">
        <v>2.41</v>
      </c>
      <c r="E65" s="28">
        <v>1.61</v>
      </c>
      <c r="F65" s="46" t="s">
        <v>24</v>
      </c>
      <c r="G65" s="29">
        <v>1.5</v>
      </c>
      <c r="H65" s="16">
        <f>IF(OR(F65="",G65=""),"",IF(F65="1st",G65*D65-G65,-G65))</f>
        <v>2.1150000000000002</v>
      </c>
      <c r="I65" s="19">
        <f t="shared" si="0"/>
        <v>-18.542499999999997</v>
      </c>
      <c r="J65" s="18">
        <f>SUM(H65:H68)</f>
        <v>3.8200000000000003</v>
      </c>
      <c r="K65" s="50">
        <f t="shared" si="4"/>
        <v>-16.837499999999999</v>
      </c>
      <c r="L65" s="60">
        <f t="shared" si="7"/>
        <v>-26.567500000000003</v>
      </c>
      <c r="M65" s="60"/>
      <c r="N65" s="121">
        <f t="shared" si="2"/>
        <v>2.41</v>
      </c>
      <c r="O65" s="9">
        <f t="shared" si="3"/>
        <v>-1</v>
      </c>
      <c r="P65" s="9">
        <f t="shared" si="5"/>
        <v>1.4100000000000001</v>
      </c>
      <c r="Q65" s="122">
        <f t="shared" si="6"/>
        <v>1.4100000000000001</v>
      </c>
      <c r="R65" s="8"/>
      <c r="S65" s="9"/>
      <c r="T65" s="9"/>
      <c r="U65" s="9"/>
      <c r="V65" s="9"/>
      <c r="W65" s="9"/>
      <c r="X65" s="9"/>
      <c r="Y65" s="9"/>
      <c r="Z65" s="9"/>
      <c r="AA65" s="9"/>
      <c r="AB65" s="9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</row>
    <row r="66" spans="1:1009" s="26" customFormat="1" ht="18.75" x14ac:dyDescent="0.3">
      <c r="A66" s="10" t="s">
        <v>106</v>
      </c>
      <c r="B66" s="11" t="s">
        <v>66</v>
      </c>
      <c r="C66" s="12">
        <v>7</v>
      </c>
      <c r="D66" s="13">
        <v>3.24</v>
      </c>
      <c r="E66" s="14">
        <v>1.9</v>
      </c>
      <c r="F66" s="46" t="s">
        <v>107</v>
      </c>
      <c r="G66" s="15">
        <v>1.5</v>
      </c>
      <c r="H66" s="16">
        <f>IF(OR(F66="",G66=""),"",IF(F66="1st",G66*D66-G66,-G66))</f>
        <v>-1.5</v>
      </c>
      <c r="I66" s="19">
        <f t="shared" si="0"/>
        <v>-20.042499999999997</v>
      </c>
      <c r="J66" s="7"/>
      <c r="K66" s="50">
        <f t="shared" si="4"/>
        <v>-16.837499999999999</v>
      </c>
      <c r="L66" s="60">
        <f t="shared" si="7"/>
        <v>-26.567500000000003</v>
      </c>
      <c r="M66" s="60"/>
      <c r="N66" s="121">
        <f t="shared" si="2"/>
        <v>0</v>
      </c>
      <c r="O66" s="9">
        <f t="shared" si="3"/>
        <v>0</v>
      </c>
      <c r="P66" s="9">
        <f t="shared" si="5"/>
        <v>0</v>
      </c>
      <c r="Q66" s="122" t="str">
        <f t="shared" si="6"/>
        <v/>
      </c>
      <c r="R66" s="8"/>
      <c r="S66" s="9"/>
      <c r="T66" s="9"/>
      <c r="U66" s="9"/>
      <c r="V66" s="9"/>
      <c r="W66" s="9"/>
      <c r="X66" s="9"/>
      <c r="Y66" s="9"/>
      <c r="Z66" s="9"/>
      <c r="AA66" s="9"/>
      <c r="AB66" s="9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</row>
    <row r="67" spans="1:1009" s="26" customFormat="1" ht="18.75" x14ac:dyDescent="0.3">
      <c r="A67" s="10" t="s">
        <v>108</v>
      </c>
      <c r="B67" s="11" t="s">
        <v>66</v>
      </c>
      <c r="C67" s="12">
        <v>9</v>
      </c>
      <c r="D67" s="13">
        <v>3.14</v>
      </c>
      <c r="E67" s="14">
        <v>1.53</v>
      </c>
      <c r="F67" s="46" t="s">
        <v>24</v>
      </c>
      <c r="G67" s="15">
        <v>1</v>
      </c>
      <c r="H67" s="16">
        <f>IF(OR(F67="",G67=""),"",IF(F67="1st",G67*D67-G67,-G67))</f>
        <v>2.14</v>
      </c>
      <c r="I67" s="19">
        <f t="shared" ref="I67:I130" si="11">IF(H67="",I66,I66+H67)</f>
        <v>-17.902499999999996</v>
      </c>
      <c r="J67" s="7"/>
      <c r="K67" s="50">
        <f t="shared" si="4"/>
        <v>-16.837499999999999</v>
      </c>
      <c r="L67" s="60">
        <f t="shared" ref="L67:L95" si="12">$K$111</f>
        <v>-26.567500000000003</v>
      </c>
      <c r="M67" s="60"/>
      <c r="N67" s="121">
        <f t="shared" ref="N67:N130" si="13">IF(D67="","",IF(D67&gt;$V$57,$X$57*D67,IF(AND(D67&gt;$V$56,D67&lt;$W$56),$X$56*D67,IF(AND(D67&lt;$W$55,D67&gt;$V$55),$X$55*D67,IF(D67&lt;$W$54,D67*$X$54,0)))))</f>
        <v>3.14</v>
      </c>
      <c r="O67" s="9">
        <f t="shared" ref="O67:O130" si="14">IF(D67="","",IF(D67&gt;=$V$57,-$X$57,IF(AND(D67&gt;=$V$56,D67&lt;$W$56),-$X$56,IF(AND(D67&lt;$W$55,D67&gt;=$V$55),-$X$55,IF(D67&lt;$W$54,-$X$54,0)))))</f>
        <v>-1</v>
      </c>
      <c r="P67" s="9">
        <f t="shared" si="5"/>
        <v>2.14</v>
      </c>
      <c r="Q67" s="122">
        <f t="shared" si="6"/>
        <v>2.14</v>
      </c>
      <c r="R67" s="8"/>
      <c r="S67" s="9"/>
      <c r="T67" s="9"/>
      <c r="U67" s="9"/>
      <c r="V67" s="9"/>
      <c r="W67" s="9"/>
      <c r="X67" s="9"/>
      <c r="Y67" s="9"/>
      <c r="Z67" s="9"/>
      <c r="AA67" s="9"/>
      <c r="AB67" s="9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</row>
    <row r="68" spans="1:1009" s="26" customFormat="1" ht="19.5" thickBot="1" x14ac:dyDescent="0.35">
      <c r="A68" s="20" t="s">
        <v>109</v>
      </c>
      <c r="B68" s="21" t="s">
        <v>32</v>
      </c>
      <c r="C68" s="22">
        <v>5</v>
      </c>
      <c r="D68" s="23">
        <v>2.42</v>
      </c>
      <c r="E68" s="24">
        <v>1.3</v>
      </c>
      <c r="F68" s="46" t="s">
        <v>24</v>
      </c>
      <c r="G68" s="25">
        <v>0.75</v>
      </c>
      <c r="H68" s="16">
        <f>IF(OR(F68="",G68=""),"",IF(F68="1st",G68*D68-G68,-G68))</f>
        <v>1.0649999999999999</v>
      </c>
      <c r="I68" s="19">
        <f t="shared" si="11"/>
        <v>-16.837499999999995</v>
      </c>
      <c r="J68" s="7"/>
      <c r="K68" s="50">
        <f t="shared" ref="K68:K131" si="15">IF(J68="",K67,J68+K67)</f>
        <v>-16.837499999999999</v>
      </c>
      <c r="L68" s="60">
        <f t="shared" si="12"/>
        <v>-26.567500000000003</v>
      </c>
      <c r="M68" s="60"/>
      <c r="N68" s="121">
        <f t="shared" si="13"/>
        <v>2.42</v>
      </c>
      <c r="O68" s="9">
        <f t="shared" si="14"/>
        <v>-1</v>
      </c>
      <c r="P68" s="9">
        <f t="shared" ref="P68:P131" si="16">IF(F68="1st",N68+O68,O68)</f>
        <v>1.42</v>
      </c>
      <c r="Q68" s="122">
        <f t="shared" ref="Q68:Q131" si="17">IF(P68=0,"",P68)</f>
        <v>1.42</v>
      </c>
      <c r="R68" s="8"/>
      <c r="S68" s="9"/>
      <c r="T68" s="9"/>
      <c r="U68" s="9"/>
      <c r="V68" s="9"/>
      <c r="W68" s="9"/>
      <c r="X68" s="9"/>
      <c r="Y68" s="9"/>
      <c r="Z68" s="9"/>
      <c r="AA68" s="9"/>
      <c r="AB68" s="9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</row>
    <row r="69" spans="1:1009" s="26" customFormat="1" ht="24" thickBot="1" x14ac:dyDescent="0.3">
      <c r="A69" s="222">
        <v>44154</v>
      </c>
      <c r="B69" s="225"/>
      <c r="C69" s="225"/>
      <c r="D69" s="225"/>
      <c r="E69" s="225"/>
      <c r="F69" s="225"/>
      <c r="G69" s="225"/>
      <c r="H69" s="226"/>
      <c r="I69" s="19">
        <f t="shared" si="11"/>
        <v>-16.837499999999995</v>
      </c>
      <c r="J69" s="7"/>
      <c r="K69" s="50">
        <f t="shared" si="15"/>
        <v>-16.837499999999999</v>
      </c>
      <c r="L69" s="60">
        <f t="shared" si="12"/>
        <v>-26.567500000000003</v>
      </c>
      <c r="M69" s="60"/>
      <c r="N69" s="121" t="str">
        <f t="shared" si="13"/>
        <v/>
      </c>
      <c r="O69" s="9" t="str">
        <f t="shared" si="14"/>
        <v/>
      </c>
      <c r="P69" s="9" t="str">
        <f t="shared" si="16"/>
        <v/>
      </c>
      <c r="Q69" s="122" t="str">
        <f t="shared" si="17"/>
        <v/>
      </c>
      <c r="R69" s="8"/>
      <c r="S69" s="9"/>
      <c r="T69" s="9"/>
      <c r="U69" s="9"/>
      <c r="V69" s="9"/>
      <c r="W69" s="9"/>
      <c r="X69" s="9"/>
      <c r="Y69" s="9"/>
      <c r="Z69" s="9"/>
      <c r="AA69" s="9"/>
      <c r="AB69" s="9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</row>
    <row r="70" spans="1:1009" s="26" customFormat="1" ht="19.5" thickBot="1" x14ac:dyDescent="0.35">
      <c r="A70" s="20" t="s">
        <v>110</v>
      </c>
      <c r="B70" s="21" t="s">
        <v>43</v>
      </c>
      <c r="C70" s="22">
        <v>6</v>
      </c>
      <c r="D70" s="30">
        <v>1.93</v>
      </c>
      <c r="E70" s="31">
        <v>1.32</v>
      </c>
      <c r="F70" s="46" t="s">
        <v>21</v>
      </c>
      <c r="G70" s="32">
        <v>3</v>
      </c>
      <c r="H70" s="16">
        <f t="shared" ref="H70:H75" si="18">IF(OR(F70="",G70=""),"",IF(F70="1st",G70*D70-G70,-G70))</f>
        <v>-3</v>
      </c>
      <c r="I70" s="19">
        <f t="shared" si="11"/>
        <v>-19.837499999999995</v>
      </c>
      <c r="J70" s="18">
        <f>SUM(H70)</f>
        <v>-3</v>
      </c>
      <c r="K70" s="50">
        <f t="shared" si="15"/>
        <v>-19.837499999999999</v>
      </c>
      <c r="L70" s="60">
        <f t="shared" si="12"/>
        <v>-26.567500000000003</v>
      </c>
      <c r="M70" s="60"/>
      <c r="N70" s="121">
        <f t="shared" si="13"/>
        <v>1.93</v>
      </c>
      <c r="O70" s="9">
        <f t="shared" si="14"/>
        <v>-1</v>
      </c>
      <c r="P70" s="9">
        <f t="shared" si="16"/>
        <v>-1</v>
      </c>
      <c r="Q70" s="122">
        <f t="shared" si="17"/>
        <v>-1</v>
      </c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</row>
    <row r="71" spans="1:1009" s="26" customFormat="1" ht="24" thickBot="1" x14ac:dyDescent="0.3">
      <c r="A71" s="222">
        <v>44155</v>
      </c>
      <c r="B71" s="225"/>
      <c r="C71" s="225"/>
      <c r="D71" s="225"/>
      <c r="E71" s="225"/>
      <c r="F71" s="225"/>
      <c r="G71" s="225"/>
      <c r="H71" s="226"/>
      <c r="I71" s="19">
        <f t="shared" si="11"/>
        <v>-19.837499999999995</v>
      </c>
      <c r="J71" s="7"/>
      <c r="K71" s="50">
        <f t="shared" si="15"/>
        <v>-19.837499999999999</v>
      </c>
      <c r="L71" s="60">
        <f t="shared" si="12"/>
        <v>-26.567500000000003</v>
      </c>
      <c r="M71" s="60"/>
      <c r="N71" s="121" t="str">
        <f t="shared" si="13"/>
        <v/>
      </c>
      <c r="O71" s="9" t="str">
        <f t="shared" si="14"/>
        <v/>
      </c>
      <c r="P71" s="9" t="str">
        <f t="shared" si="16"/>
        <v/>
      </c>
      <c r="Q71" s="122" t="str">
        <f t="shared" si="17"/>
        <v/>
      </c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</row>
    <row r="72" spans="1:1009" s="26" customFormat="1" ht="18.75" x14ac:dyDescent="0.3">
      <c r="A72" s="10" t="s">
        <v>111</v>
      </c>
      <c r="B72" s="11" t="s">
        <v>40</v>
      </c>
      <c r="C72" s="12">
        <v>7</v>
      </c>
      <c r="D72" s="27">
        <v>2.93</v>
      </c>
      <c r="E72" s="28">
        <v>1.45</v>
      </c>
      <c r="F72" s="46" t="s">
        <v>24</v>
      </c>
      <c r="G72" s="29">
        <v>2</v>
      </c>
      <c r="H72" s="16">
        <f t="shared" si="18"/>
        <v>3.8600000000000003</v>
      </c>
      <c r="I72" s="19">
        <f t="shared" si="11"/>
        <v>-15.977499999999996</v>
      </c>
      <c r="J72" s="18">
        <f>SUM(H72:H75)</f>
        <v>1.8600000000000003</v>
      </c>
      <c r="K72" s="50">
        <f t="shared" si="15"/>
        <v>-17.977499999999999</v>
      </c>
      <c r="L72" s="60">
        <f t="shared" si="12"/>
        <v>-26.567500000000003</v>
      </c>
      <c r="M72" s="60"/>
      <c r="N72" s="121">
        <f t="shared" si="13"/>
        <v>2.93</v>
      </c>
      <c r="O72" s="9">
        <f t="shared" si="14"/>
        <v>-1</v>
      </c>
      <c r="P72" s="9">
        <f t="shared" si="16"/>
        <v>1.9300000000000002</v>
      </c>
      <c r="Q72" s="122">
        <f t="shared" si="17"/>
        <v>1.9300000000000002</v>
      </c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</row>
    <row r="73" spans="1:1009" s="26" customFormat="1" ht="18.75" x14ac:dyDescent="0.3">
      <c r="A73" s="10" t="s">
        <v>112</v>
      </c>
      <c r="B73" s="11" t="s">
        <v>45</v>
      </c>
      <c r="C73" s="12">
        <v>6</v>
      </c>
      <c r="D73" s="13">
        <v>2.5</v>
      </c>
      <c r="E73" s="14">
        <v>1.43</v>
      </c>
      <c r="F73" s="46" t="s">
        <v>24</v>
      </c>
      <c r="G73" s="15">
        <v>2</v>
      </c>
      <c r="H73" s="16">
        <f t="shared" si="18"/>
        <v>3</v>
      </c>
      <c r="I73" s="19">
        <f t="shared" si="11"/>
        <v>-12.977499999999996</v>
      </c>
      <c r="J73" s="7"/>
      <c r="K73" s="50">
        <f t="shared" si="15"/>
        <v>-17.977499999999999</v>
      </c>
      <c r="L73" s="60">
        <f t="shared" si="12"/>
        <v>-26.567500000000003</v>
      </c>
      <c r="M73" s="60"/>
      <c r="N73" s="121">
        <f t="shared" si="13"/>
        <v>2.5</v>
      </c>
      <c r="O73" s="9">
        <f t="shared" si="14"/>
        <v>-1</v>
      </c>
      <c r="P73" s="9">
        <f t="shared" si="16"/>
        <v>1.5</v>
      </c>
      <c r="Q73" s="122">
        <f t="shared" si="17"/>
        <v>1.5</v>
      </c>
      <c r="R73" s="8"/>
      <c r="S73" s="9"/>
      <c r="T73" s="9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</row>
    <row r="74" spans="1:1009" s="26" customFormat="1" ht="18.75" x14ac:dyDescent="0.3">
      <c r="A74" s="10" t="s">
        <v>113</v>
      </c>
      <c r="B74" s="11" t="s">
        <v>114</v>
      </c>
      <c r="C74" s="12">
        <v>10</v>
      </c>
      <c r="D74" s="13">
        <v>2.5099999999999998</v>
      </c>
      <c r="E74" s="14">
        <v>1.39</v>
      </c>
      <c r="F74" s="46" t="s">
        <v>26</v>
      </c>
      <c r="G74" s="15">
        <v>1</v>
      </c>
      <c r="H74" s="16">
        <f t="shared" si="18"/>
        <v>-1</v>
      </c>
      <c r="I74" s="19">
        <f t="shared" si="11"/>
        <v>-13.977499999999996</v>
      </c>
      <c r="J74" s="7"/>
      <c r="K74" s="50">
        <f t="shared" si="15"/>
        <v>-17.977499999999999</v>
      </c>
      <c r="L74" s="60">
        <f t="shared" si="12"/>
        <v>-26.567500000000003</v>
      </c>
      <c r="M74" s="60"/>
      <c r="N74" s="121">
        <f t="shared" si="13"/>
        <v>2.5099999999999998</v>
      </c>
      <c r="O74" s="9">
        <f t="shared" si="14"/>
        <v>-1</v>
      </c>
      <c r="P74" s="9">
        <f t="shared" si="16"/>
        <v>-1</v>
      </c>
      <c r="Q74" s="122">
        <f t="shared" si="17"/>
        <v>-1</v>
      </c>
      <c r="R74" s="8"/>
      <c r="S74" s="9"/>
      <c r="T74" s="9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</row>
    <row r="75" spans="1:1009" s="26" customFormat="1" ht="19.5" thickBot="1" x14ac:dyDescent="0.35">
      <c r="A75" s="20" t="s">
        <v>86</v>
      </c>
      <c r="B75" s="21" t="s">
        <v>115</v>
      </c>
      <c r="C75" s="22">
        <v>6</v>
      </c>
      <c r="D75" s="23">
        <v>3.4</v>
      </c>
      <c r="E75" s="24">
        <v>2.14</v>
      </c>
      <c r="F75" s="46" t="s">
        <v>26</v>
      </c>
      <c r="G75" s="25">
        <v>4</v>
      </c>
      <c r="H75" s="16">
        <f t="shared" si="18"/>
        <v>-4</v>
      </c>
      <c r="I75" s="19">
        <f t="shared" si="11"/>
        <v>-17.977499999999996</v>
      </c>
      <c r="J75" s="7"/>
      <c r="K75" s="50">
        <f t="shared" si="15"/>
        <v>-17.977499999999999</v>
      </c>
      <c r="L75" s="60">
        <f t="shared" si="12"/>
        <v>-26.567500000000003</v>
      </c>
      <c r="M75" s="60"/>
      <c r="N75" s="121">
        <f t="shared" si="13"/>
        <v>0</v>
      </c>
      <c r="O75" s="9">
        <f t="shared" si="14"/>
        <v>0</v>
      </c>
      <c r="P75" s="9">
        <f t="shared" si="16"/>
        <v>0</v>
      </c>
      <c r="Q75" s="122" t="str">
        <f t="shared" si="17"/>
        <v/>
      </c>
      <c r="R75" s="8"/>
      <c r="S75" s="9"/>
      <c r="T75" s="9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</row>
    <row r="76" spans="1:1009" s="26" customFormat="1" ht="24" thickBot="1" x14ac:dyDescent="0.3">
      <c r="A76" s="222">
        <v>44156</v>
      </c>
      <c r="B76" s="225"/>
      <c r="C76" s="225"/>
      <c r="D76" s="225"/>
      <c r="E76" s="225"/>
      <c r="F76" s="225"/>
      <c r="G76" s="225"/>
      <c r="H76" s="226"/>
      <c r="I76" s="19">
        <f t="shared" si="11"/>
        <v>-17.977499999999996</v>
      </c>
      <c r="J76" s="7"/>
      <c r="K76" s="50">
        <f t="shared" si="15"/>
        <v>-17.977499999999999</v>
      </c>
      <c r="L76" s="60">
        <f t="shared" si="12"/>
        <v>-26.567500000000003</v>
      </c>
      <c r="M76" s="60"/>
      <c r="N76" s="121" t="str">
        <f t="shared" si="13"/>
        <v/>
      </c>
      <c r="O76" s="9" t="str">
        <f t="shared" si="14"/>
        <v/>
      </c>
      <c r="P76" s="9" t="str">
        <f t="shared" si="16"/>
        <v/>
      </c>
      <c r="Q76" s="122" t="str">
        <f t="shared" si="17"/>
        <v/>
      </c>
      <c r="R76" s="8"/>
      <c r="S76" s="9"/>
      <c r="T76" s="9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</row>
    <row r="77" spans="1:1009" s="26" customFormat="1" ht="18.75" x14ac:dyDescent="0.3">
      <c r="A77" s="10" t="s">
        <v>116</v>
      </c>
      <c r="B77" s="11" t="s">
        <v>66</v>
      </c>
      <c r="C77" s="12">
        <v>6</v>
      </c>
      <c r="D77" s="27">
        <v>1.93</v>
      </c>
      <c r="E77" s="28">
        <v>1.4</v>
      </c>
      <c r="F77" s="46" t="s">
        <v>26</v>
      </c>
      <c r="G77" s="29">
        <v>3</v>
      </c>
      <c r="H77" s="16">
        <f>IF(OR(F77="",G77=""),"",IF(F77="1st",G77*D77-G77,-G77))</f>
        <v>-3</v>
      </c>
      <c r="I77" s="19">
        <f t="shared" si="11"/>
        <v>-20.977499999999996</v>
      </c>
      <c r="J77" s="18">
        <f>SUM(H77:H78)</f>
        <v>-6</v>
      </c>
      <c r="K77" s="50">
        <f t="shared" si="15"/>
        <v>-23.977499999999999</v>
      </c>
      <c r="L77" s="60">
        <f t="shared" si="12"/>
        <v>-26.567500000000003</v>
      </c>
      <c r="M77" s="60"/>
      <c r="N77" s="121">
        <f t="shared" si="13"/>
        <v>1.93</v>
      </c>
      <c r="O77" s="9">
        <f t="shared" si="14"/>
        <v>-1</v>
      </c>
      <c r="P77" s="9">
        <f t="shared" si="16"/>
        <v>-1</v>
      </c>
      <c r="Q77" s="122">
        <f t="shared" si="17"/>
        <v>-1</v>
      </c>
      <c r="R77" s="8"/>
      <c r="S77" s="9"/>
      <c r="T77" s="9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</row>
    <row r="78" spans="1:1009" s="26" customFormat="1" ht="19.5" thickBot="1" x14ac:dyDescent="0.35">
      <c r="A78" s="20" t="s">
        <v>117</v>
      </c>
      <c r="B78" s="21" t="s">
        <v>66</v>
      </c>
      <c r="C78" s="22">
        <v>9</v>
      </c>
      <c r="D78" s="23">
        <v>2.42</v>
      </c>
      <c r="E78" s="24">
        <v>1.7</v>
      </c>
      <c r="F78" s="46" t="s">
        <v>34</v>
      </c>
      <c r="G78" s="25">
        <v>3</v>
      </c>
      <c r="H78" s="16">
        <f>IF(OR(F78="",G78=""),"",IF(F78="1st",G78*D78-G78,-G78))</f>
        <v>-3</v>
      </c>
      <c r="I78" s="19">
        <f t="shared" si="11"/>
        <v>-23.977499999999996</v>
      </c>
      <c r="J78" s="7"/>
      <c r="K78" s="50">
        <f t="shared" si="15"/>
        <v>-23.977499999999999</v>
      </c>
      <c r="L78" s="60">
        <f t="shared" si="12"/>
        <v>-26.567500000000003</v>
      </c>
      <c r="M78" s="60"/>
      <c r="N78" s="121">
        <f t="shared" si="13"/>
        <v>2.42</v>
      </c>
      <c r="O78" s="9">
        <f t="shared" si="14"/>
        <v>-1</v>
      </c>
      <c r="P78" s="9">
        <f t="shared" si="16"/>
        <v>-1</v>
      </c>
      <c r="Q78" s="122">
        <f t="shared" si="17"/>
        <v>-1</v>
      </c>
      <c r="R78" s="8"/>
      <c r="S78" s="9"/>
      <c r="T78" s="9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</row>
    <row r="79" spans="1:1009" s="26" customFormat="1" ht="24" thickBot="1" x14ac:dyDescent="0.3">
      <c r="A79" s="222">
        <v>44157</v>
      </c>
      <c r="B79" s="225"/>
      <c r="C79" s="225"/>
      <c r="D79" s="225"/>
      <c r="E79" s="225"/>
      <c r="F79" s="225"/>
      <c r="G79" s="225"/>
      <c r="H79" s="226" t="str">
        <f>IF(OR(F79="",G79=""),"",IF(F79="1st",G79*D79,-G79))</f>
        <v/>
      </c>
      <c r="I79" s="19">
        <f t="shared" si="11"/>
        <v>-23.977499999999996</v>
      </c>
      <c r="J79" s="7"/>
      <c r="K79" s="50">
        <f t="shared" si="15"/>
        <v>-23.977499999999999</v>
      </c>
      <c r="L79" s="60">
        <f t="shared" si="12"/>
        <v>-26.567500000000003</v>
      </c>
      <c r="M79" s="60"/>
      <c r="N79" s="121" t="str">
        <f t="shared" si="13"/>
        <v/>
      </c>
      <c r="O79" s="9" t="str">
        <f t="shared" si="14"/>
        <v/>
      </c>
      <c r="P79" s="9" t="str">
        <f t="shared" si="16"/>
        <v/>
      </c>
      <c r="Q79" s="122" t="str">
        <f t="shared" si="17"/>
        <v/>
      </c>
      <c r="R79" s="8"/>
      <c r="S79" s="9"/>
      <c r="T79" s="9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</row>
    <row r="80" spans="1:1009" s="26" customFormat="1" ht="18.75" x14ac:dyDescent="0.3">
      <c r="A80" s="10" t="s">
        <v>118</v>
      </c>
      <c r="B80" s="11" t="s">
        <v>18</v>
      </c>
      <c r="C80" s="12">
        <v>5</v>
      </c>
      <c r="D80" s="27">
        <v>3.53</v>
      </c>
      <c r="E80" s="28">
        <v>2.16</v>
      </c>
      <c r="F80" s="46" t="s">
        <v>34</v>
      </c>
      <c r="G80" s="29">
        <v>1</v>
      </c>
      <c r="H80" s="16">
        <f>IF(OR(F80="",G80=""),"",IF(F80="1st",G80*D80-G80,-G80))</f>
        <v>-1</v>
      </c>
      <c r="I80" s="19">
        <f t="shared" si="11"/>
        <v>-24.977499999999996</v>
      </c>
      <c r="J80" s="18">
        <f>SUM(H80:H81)</f>
        <v>-2</v>
      </c>
      <c r="K80" s="50">
        <f t="shared" si="15"/>
        <v>-25.977499999999999</v>
      </c>
      <c r="L80" s="60">
        <f t="shared" si="12"/>
        <v>-26.567500000000003</v>
      </c>
      <c r="M80" s="60"/>
      <c r="N80" s="121">
        <f t="shared" si="13"/>
        <v>0</v>
      </c>
      <c r="O80" s="9">
        <f t="shared" si="14"/>
        <v>0</v>
      </c>
      <c r="P80" s="9">
        <f t="shared" si="16"/>
        <v>0</v>
      </c>
      <c r="Q80" s="122" t="str">
        <f t="shared" si="17"/>
        <v/>
      </c>
      <c r="R80" s="8"/>
      <c r="S80" s="9"/>
      <c r="T80" s="9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</row>
    <row r="81" spans="1:1009" s="26" customFormat="1" ht="19.5" thickBot="1" x14ac:dyDescent="0.35">
      <c r="A81" s="20" t="s">
        <v>88</v>
      </c>
      <c r="B81" s="21" t="s">
        <v>119</v>
      </c>
      <c r="C81" s="22">
        <v>10</v>
      </c>
      <c r="D81" s="23">
        <v>11</v>
      </c>
      <c r="E81" s="24">
        <v>3.01</v>
      </c>
      <c r="F81" s="46" t="s">
        <v>26</v>
      </c>
      <c r="G81" s="25">
        <v>1</v>
      </c>
      <c r="H81" s="16">
        <f>IF(OR(F81="",G81=""),"",IF(F81="1st",G81*D81-G81,-G81))</f>
        <v>-1</v>
      </c>
      <c r="I81" s="19">
        <f t="shared" si="11"/>
        <v>-25.977499999999996</v>
      </c>
      <c r="J81" s="7"/>
      <c r="K81" s="50">
        <f t="shared" si="15"/>
        <v>-25.977499999999999</v>
      </c>
      <c r="L81" s="60">
        <f t="shared" si="12"/>
        <v>-26.567500000000003</v>
      </c>
      <c r="M81" s="60"/>
      <c r="N81" s="121">
        <f t="shared" si="13"/>
        <v>0</v>
      </c>
      <c r="O81" s="9">
        <f t="shared" si="14"/>
        <v>0</v>
      </c>
      <c r="P81" s="9">
        <f t="shared" si="16"/>
        <v>0</v>
      </c>
      <c r="Q81" s="122" t="str">
        <f t="shared" si="17"/>
        <v/>
      </c>
      <c r="R81" s="8"/>
      <c r="S81" s="9"/>
      <c r="T81" s="9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</row>
    <row r="82" spans="1:1009" s="26" customFormat="1" ht="24" thickBot="1" x14ac:dyDescent="0.3">
      <c r="A82" s="222">
        <v>44158</v>
      </c>
      <c r="B82" s="225"/>
      <c r="C82" s="225"/>
      <c r="D82" s="225"/>
      <c r="E82" s="225"/>
      <c r="F82" s="225"/>
      <c r="G82" s="225"/>
      <c r="H82" s="226" t="str">
        <f>IF(OR(F82="",G82=""),"",IF(F82="1st",G82*D82,-G82))</f>
        <v/>
      </c>
      <c r="I82" s="19">
        <f t="shared" si="11"/>
        <v>-25.977499999999996</v>
      </c>
      <c r="J82" s="7"/>
      <c r="K82" s="50">
        <f t="shared" si="15"/>
        <v>-25.977499999999999</v>
      </c>
      <c r="L82" s="60">
        <f t="shared" si="12"/>
        <v>-26.567500000000003</v>
      </c>
      <c r="M82" s="60"/>
      <c r="N82" s="121" t="str">
        <f t="shared" si="13"/>
        <v/>
      </c>
      <c r="O82" s="9" t="str">
        <f t="shared" si="14"/>
        <v/>
      </c>
      <c r="P82" s="9" t="str">
        <f t="shared" si="16"/>
        <v/>
      </c>
      <c r="Q82" s="122" t="str">
        <f t="shared" si="17"/>
        <v/>
      </c>
      <c r="R82" s="8"/>
      <c r="S82" s="9"/>
      <c r="T82" s="9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</row>
    <row r="83" spans="1:1009" s="26" customFormat="1" ht="18.75" x14ac:dyDescent="0.3">
      <c r="A83" s="10" t="s">
        <v>120</v>
      </c>
      <c r="B83" s="11" t="s">
        <v>38</v>
      </c>
      <c r="C83" s="12">
        <v>5</v>
      </c>
      <c r="D83" s="27">
        <v>3.85</v>
      </c>
      <c r="E83" s="28">
        <v>1.61</v>
      </c>
      <c r="F83" s="46" t="s">
        <v>24</v>
      </c>
      <c r="G83" s="29">
        <v>2</v>
      </c>
      <c r="H83" s="16">
        <f>IF(OR(F83="",G83=""),"",IF(F83="1st",G83*D83-G83,-G83))</f>
        <v>5.7</v>
      </c>
      <c r="I83" s="19">
        <f t="shared" si="11"/>
        <v>-20.277499999999996</v>
      </c>
      <c r="J83" s="18">
        <f>SUM(H83:H85)</f>
        <v>0.70000000000000018</v>
      </c>
      <c r="K83" s="50">
        <f t="shared" si="15"/>
        <v>-25.2775</v>
      </c>
      <c r="L83" s="60">
        <f t="shared" si="12"/>
        <v>-26.567500000000003</v>
      </c>
      <c r="M83" s="60"/>
      <c r="N83" s="121">
        <f t="shared" si="13"/>
        <v>3.85</v>
      </c>
      <c r="O83" s="9">
        <f t="shared" si="14"/>
        <v>-1</v>
      </c>
      <c r="P83" s="9">
        <f t="shared" si="16"/>
        <v>2.85</v>
      </c>
      <c r="Q83" s="122">
        <f t="shared" si="17"/>
        <v>2.85</v>
      </c>
      <c r="R83" s="8"/>
      <c r="S83" s="9"/>
      <c r="T83" s="9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</row>
    <row r="84" spans="1:1009" s="26" customFormat="1" ht="18.75" x14ac:dyDescent="0.3">
      <c r="A84" s="10" t="s">
        <v>121</v>
      </c>
      <c r="B84" s="11" t="s">
        <v>38</v>
      </c>
      <c r="C84" s="12">
        <v>10</v>
      </c>
      <c r="D84" s="13">
        <v>2.94</v>
      </c>
      <c r="E84" s="14">
        <v>1.7</v>
      </c>
      <c r="F84" s="46" t="s">
        <v>34</v>
      </c>
      <c r="G84" s="15">
        <v>2</v>
      </c>
      <c r="H84" s="16">
        <f>IF(OR(F84="",G84=""),"",IF(F84="1st",G84*D84-G84,-G84))</f>
        <v>-2</v>
      </c>
      <c r="I84" s="19">
        <f t="shared" si="11"/>
        <v>-22.277499999999996</v>
      </c>
      <c r="J84" s="7"/>
      <c r="K84" s="50">
        <f t="shared" si="15"/>
        <v>-25.2775</v>
      </c>
      <c r="L84" s="60">
        <f t="shared" si="12"/>
        <v>-26.567500000000003</v>
      </c>
      <c r="M84" s="60"/>
      <c r="N84" s="121">
        <f t="shared" si="13"/>
        <v>2.94</v>
      </c>
      <c r="O84" s="9">
        <f t="shared" si="14"/>
        <v>-1</v>
      </c>
      <c r="P84" s="9">
        <f t="shared" si="16"/>
        <v>-1</v>
      </c>
      <c r="Q84" s="122">
        <f t="shared" si="17"/>
        <v>-1</v>
      </c>
      <c r="R84" s="8"/>
      <c r="S84" s="9"/>
      <c r="T84" s="9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</row>
    <row r="85" spans="1:1009" s="26" customFormat="1" ht="19.5" thickBot="1" x14ac:dyDescent="0.35">
      <c r="A85" s="20" t="s">
        <v>122</v>
      </c>
      <c r="B85" s="21" t="s">
        <v>38</v>
      </c>
      <c r="C85" s="22">
        <v>11</v>
      </c>
      <c r="D85" s="23">
        <v>1.83</v>
      </c>
      <c r="E85" s="24">
        <v>1.46</v>
      </c>
      <c r="F85" s="46" t="s">
        <v>26</v>
      </c>
      <c r="G85" s="25">
        <v>3</v>
      </c>
      <c r="H85" s="16">
        <f>IF(OR(F85="",G85=""),"",IF(F85="1st",G85*D85-G85,-G85))</f>
        <v>-3</v>
      </c>
      <c r="I85" s="19">
        <f t="shared" si="11"/>
        <v>-25.277499999999996</v>
      </c>
      <c r="J85" s="7"/>
      <c r="K85" s="50">
        <f t="shared" si="15"/>
        <v>-25.2775</v>
      </c>
      <c r="L85" s="60">
        <f t="shared" si="12"/>
        <v>-26.567500000000003</v>
      </c>
      <c r="M85" s="60"/>
      <c r="N85" s="121">
        <f t="shared" si="13"/>
        <v>1.83</v>
      </c>
      <c r="O85" s="9">
        <f t="shared" si="14"/>
        <v>-1</v>
      </c>
      <c r="P85" s="9">
        <f t="shared" si="16"/>
        <v>-1</v>
      </c>
      <c r="Q85" s="122">
        <f t="shared" si="17"/>
        <v>-1</v>
      </c>
      <c r="R85" s="8"/>
      <c r="S85" s="9"/>
      <c r="T85" s="9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</row>
    <row r="86" spans="1:1009" s="26" customFormat="1" ht="24" thickBot="1" x14ac:dyDescent="0.3">
      <c r="A86" s="222">
        <v>44159</v>
      </c>
      <c r="B86" s="225"/>
      <c r="C86" s="225"/>
      <c r="D86" s="225"/>
      <c r="E86" s="225"/>
      <c r="F86" s="225"/>
      <c r="G86" s="225"/>
      <c r="H86" s="226"/>
      <c r="I86" s="19">
        <f t="shared" si="11"/>
        <v>-25.277499999999996</v>
      </c>
      <c r="J86" s="7"/>
      <c r="K86" s="50">
        <f t="shared" si="15"/>
        <v>-25.2775</v>
      </c>
      <c r="L86" s="60">
        <f t="shared" si="12"/>
        <v>-26.567500000000003</v>
      </c>
      <c r="M86" s="60"/>
      <c r="N86" s="121" t="str">
        <f t="shared" si="13"/>
        <v/>
      </c>
      <c r="O86" s="9" t="str">
        <f t="shared" si="14"/>
        <v/>
      </c>
      <c r="P86" s="9" t="str">
        <f t="shared" si="16"/>
        <v/>
      </c>
      <c r="Q86" s="122" t="str">
        <f t="shared" si="17"/>
        <v/>
      </c>
      <c r="R86" s="8"/>
      <c r="S86" s="9"/>
      <c r="T86" s="9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</row>
    <row r="87" spans="1:1009" s="26" customFormat="1" ht="19.5" thickBot="1" x14ac:dyDescent="0.35">
      <c r="A87" s="20" t="s">
        <v>123</v>
      </c>
      <c r="B87" s="21" t="s">
        <v>124</v>
      </c>
      <c r="C87" s="22">
        <v>6</v>
      </c>
      <c r="D87" s="30">
        <v>1.72</v>
      </c>
      <c r="E87" s="31">
        <v>1.41</v>
      </c>
      <c r="F87" s="46" t="s">
        <v>24</v>
      </c>
      <c r="G87" s="32">
        <v>2</v>
      </c>
      <c r="H87" s="16">
        <f t="shared" ref="H87:H92" si="19">IF(OR(F87="",G87=""),"",IF(F87="1st",G87*D87-G87,-G87))</f>
        <v>1.44</v>
      </c>
      <c r="I87" s="19">
        <f t="shared" si="11"/>
        <v>-23.837499999999995</v>
      </c>
      <c r="J87" s="18">
        <f>SUM(H87)</f>
        <v>1.44</v>
      </c>
      <c r="K87" s="50">
        <f t="shared" si="15"/>
        <v>-23.837499999999999</v>
      </c>
      <c r="L87" s="60">
        <f t="shared" si="12"/>
        <v>-26.567500000000003</v>
      </c>
      <c r="M87" s="60"/>
      <c r="N87" s="121">
        <f t="shared" si="13"/>
        <v>1.72</v>
      </c>
      <c r="O87" s="9">
        <f t="shared" si="14"/>
        <v>-1</v>
      </c>
      <c r="P87" s="9">
        <f t="shared" si="16"/>
        <v>0.72</v>
      </c>
      <c r="Q87" s="122">
        <f t="shared" si="17"/>
        <v>0.72</v>
      </c>
      <c r="R87" s="8"/>
      <c r="S87" s="9"/>
      <c r="T87" s="9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</row>
    <row r="88" spans="1:1009" s="26" customFormat="1" ht="24" thickBot="1" x14ac:dyDescent="0.3">
      <c r="A88" s="222">
        <v>44160</v>
      </c>
      <c r="B88" s="225"/>
      <c r="C88" s="225"/>
      <c r="D88" s="225"/>
      <c r="E88" s="225"/>
      <c r="F88" s="225"/>
      <c r="G88" s="225"/>
      <c r="H88" s="226"/>
      <c r="I88" s="19">
        <f t="shared" si="11"/>
        <v>-23.837499999999995</v>
      </c>
      <c r="J88" s="7"/>
      <c r="K88" s="50">
        <f t="shared" si="15"/>
        <v>-23.837499999999999</v>
      </c>
      <c r="L88" s="60">
        <f t="shared" si="12"/>
        <v>-26.567500000000003</v>
      </c>
      <c r="M88" s="60"/>
      <c r="N88" s="121" t="str">
        <f t="shared" si="13"/>
        <v/>
      </c>
      <c r="O88" s="9" t="str">
        <f t="shared" si="14"/>
        <v/>
      </c>
      <c r="P88" s="9" t="str">
        <f t="shared" si="16"/>
        <v/>
      </c>
      <c r="Q88" s="122" t="str">
        <f t="shared" si="17"/>
        <v/>
      </c>
      <c r="R88" s="8"/>
      <c r="S88" s="9"/>
      <c r="T88" s="9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</row>
    <row r="89" spans="1:1009" s="26" customFormat="1" ht="18.75" x14ac:dyDescent="0.3">
      <c r="A89" s="10" t="s">
        <v>125</v>
      </c>
      <c r="B89" s="11" t="s">
        <v>20</v>
      </c>
      <c r="C89" s="12">
        <v>6</v>
      </c>
      <c r="D89" s="27">
        <v>2.2000000000000002</v>
      </c>
      <c r="E89" s="28">
        <v>1.29</v>
      </c>
      <c r="F89" s="46" t="s">
        <v>24</v>
      </c>
      <c r="G89" s="29">
        <v>6</v>
      </c>
      <c r="H89" s="16">
        <f t="shared" si="19"/>
        <v>7.2000000000000011</v>
      </c>
      <c r="I89" s="19">
        <f t="shared" si="11"/>
        <v>-16.637499999999996</v>
      </c>
      <c r="J89" s="18">
        <f>SUM(H89:H92)</f>
        <v>5.4</v>
      </c>
      <c r="K89" s="50">
        <f t="shared" si="15"/>
        <v>-18.4375</v>
      </c>
      <c r="L89" s="60">
        <f t="shared" si="12"/>
        <v>-26.567500000000003</v>
      </c>
      <c r="M89" s="60"/>
      <c r="N89" s="121">
        <f t="shared" si="13"/>
        <v>2.2000000000000002</v>
      </c>
      <c r="O89" s="9">
        <f t="shared" si="14"/>
        <v>-1</v>
      </c>
      <c r="P89" s="9">
        <f t="shared" si="16"/>
        <v>1.2000000000000002</v>
      </c>
      <c r="Q89" s="122">
        <f t="shared" si="17"/>
        <v>1.2000000000000002</v>
      </c>
      <c r="R89" s="8"/>
      <c r="S89" s="9"/>
      <c r="T89" s="9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</row>
    <row r="90" spans="1:1009" s="26" customFormat="1" ht="18.75" x14ac:dyDescent="0.3">
      <c r="A90" s="10" t="s">
        <v>126</v>
      </c>
      <c r="B90" s="11" t="s">
        <v>127</v>
      </c>
      <c r="C90" s="12">
        <v>11</v>
      </c>
      <c r="D90" s="13">
        <v>2.27</v>
      </c>
      <c r="E90" s="14">
        <v>1.43</v>
      </c>
      <c r="F90" s="46" t="s">
        <v>34</v>
      </c>
      <c r="G90" s="15">
        <v>3</v>
      </c>
      <c r="H90" s="16">
        <f t="shared" si="19"/>
        <v>-3</v>
      </c>
      <c r="I90" s="19">
        <f t="shared" si="11"/>
        <v>-19.637499999999996</v>
      </c>
      <c r="J90" s="7"/>
      <c r="K90" s="50">
        <f t="shared" si="15"/>
        <v>-18.4375</v>
      </c>
      <c r="L90" s="60">
        <f t="shared" si="12"/>
        <v>-26.567500000000003</v>
      </c>
      <c r="M90" s="60"/>
      <c r="N90" s="121">
        <f t="shared" si="13"/>
        <v>2.27</v>
      </c>
      <c r="O90" s="9">
        <f t="shared" si="14"/>
        <v>-1</v>
      </c>
      <c r="P90" s="9">
        <f t="shared" si="16"/>
        <v>-1</v>
      </c>
      <c r="Q90" s="122">
        <f t="shared" si="17"/>
        <v>-1</v>
      </c>
      <c r="R90" s="8"/>
      <c r="S90" s="9"/>
      <c r="T90" s="9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</row>
    <row r="91" spans="1:1009" s="26" customFormat="1" ht="18.75" x14ac:dyDescent="0.3">
      <c r="A91" s="10" t="s">
        <v>128</v>
      </c>
      <c r="B91" s="11" t="s">
        <v>66</v>
      </c>
      <c r="C91" s="12">
        <v>8</v>
      </c>
      <c r="D91" s="13">
        <v>2.84</v>
      </c>
      <c r="E91" s="14">
        <v>1.37</v>
      </c>
      <c r="F91" s="46" t="s">
        <v>16</v>
      </c>
      <c r="G91" s="15">
        <v>1.5</v>
      </c>
      <c r="H91" s="16">
        <f t="shared" si="19"/>
        <v>-1.5</v>
      </c>
      <c r="I91" s="19">
        <f t="shared" si="11"/>
        <v>-21.137499999999996</v>
      </c>
      <c r="J91" s="7"/>
      <c r="K91" s="50">
        <f t="shared" si="15"/>
        <v>-18.4375</v>
      </c>
      <c r="L91" s="60">
        <f t="shared" si="12"/>
        <v>-26.567500000000003</v>
      </c>
      <c r="M91" s="60"/>
      <c r="N91" s="121">
        <f t="shared" si="13"/>
        <v>2.84</v>
      </c>
      <c r="O91" s="9">
        <f t="shared" si="14"/>
        <v>-1</v>
      </c>
      <c r="P91" s="9">
        <f t="shared" si="16"/>
        <v>-1</v>
      </c>
      <c r="Q91" s="122">
        <f t="shared" si="17"/>
        <v>-1</v>
      </c>
      <c r="R91" s="8"/>
      <c r="S91" s="9"/>
      <c r="T91" s="9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</row>
    <row r="92" spans="1:1009" s="26" customFormat="1" ht="19.5" thickBot="1" x14ac:dyDescent="0.35">
      <c r="A92" s="10" t="s">
        <v>129</v>
      </c>
      <c r="B92" s="11" t="s">
        <v>30</v>
      </c>
      <c r="C92" s="12">
        <v>2</v>
      </c>
      <c r="D92" s="13">
        <v>1.9</v>
      </c>
      <c r="E92" s="14">
        <v>1.32</v>
      </c>
      <c r="F92" s="46" t="s">
        <v>24</v>
      </c>
      <c r="G92" s="15">
        <v>3</v>
      </c>
      <c r="H92" s="16">
        <f t="shared" si="19"/>
        <v>2.6999999999999993</v>
      </c>
      <c r="I92" s="19">
        <f t="shared" si="11"/>
        <v>-18.437499999999996</v>
      </c>
      <c r="J92" s="7"/>
      <c r="K92" s="50">
        <f t="shared" si="15"/>
        <v>-18.4375</v>
      </c>
      <c r="L92" s="60">
        <f t="shared" si="12"/>
        <v>-26.567500000000003</v>
      </c>
      <c r="M92" s="60"/>
      <c r="N92" s="121">
        <f t="shared" si="13"/>
        <v>1.9</v>
      </c>
      <c r="O92" s="9">
        <f t="shared" si="14"/>
        <v>-1</v>
      </c>
      <c r="P92" s="9">
        <f t="shared" si="16"/>
        <v>0.89999999999999991</v>
      </c>
      <c r="Q92" s="122">
        <f t="shared" si="17"/>
        <v>0.89999999999999991</v>
      </c>
      <c r="R92" s="8"/>
      <c r="S92" s="9"/>
      <c r="T92" s="9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</row>
    <row r="93" spans="1:1009" s="26" customFormat="1" ht="24" thickBot="1" x14ac:dyDescent="0.3">
      <c r="A93" s="222">
        <v>44161</v>
      </c>
      <c r="B93" s="225"/>
      <c r="C93" s="225"/>
      <c r="D93" s="225"/>
      <c r="E93" s="225"/>
      <c r="F93" s="225"/>
      <c r="G93" s="225"/>
      <c r="H93" s="226" t="str">
        <f>IF(OR(F93="",G93=""),"",IF(F93="1st",G93*D93,-G93))</f>
        <v/>
      </c>
      <c r="I93" s="19">
        <f t="shared" si="11"/>
        <v>-18.437499999999996</v>
      </c>
      <c r="J93" s="7"/>
      <c r="K93" s="50">
        <f t="shared" si="15"/>
        <v>-18.4375</v>
      </c>
      <c r="L93" s="60">
        <f t="shared" si="12"/>
        <v>-26.567500000000003</v>
      </c>
      <c r="M93" s="60"/>
      <c r="N93" s="121" t="str">
        <f t="shared" si="13"/>
        <v/>
      </c>
      <c r="O93" s="9" t="str">
        <f t="shared" si="14"/>
        <v/>
      </c>
      <c r="P93" s="9" t="str">
        <f t="shared" si="16"/>
        <v/>
      </c>
      <c r="Q93" s="122" t="str">
        <f t="shared" si="17"/>
        <v/>
      </c>
      <c r="R93" s="8"/>
      <c r="S93" s="9"/>
      <c r="T93" s="9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</row>
    <row r="94" spans="1:1009" s="26" customFormat="1" ht="18.75" x14ac:dyDescent="0.3">
      <c r="A94" s="10" t="s">
        <v>130</v>
      </c>
      <c r="B94" s="11" t="s">
        <v>55</v>
      </c>
      <c r="C94" s="12">
        <v>9</v>
      </c>
      <c r="D94" s="13">
        <v>2.92</v>
      </c>
      <c r="E94" s="14">
        <v>1.77</v>
      </c>
      <c r="F94" s="46" t="s">
        <v>21</v>
      </c>
      <c r="G94" s="15">
        <v>1</v>
      </c>
      <c r="H94" s="16">
        <f>IF(OR(F94="",G94=""),"",IF(F94="1st",G94*D94-G94,-G94))</f>
        <v>-1</v>
      </c>
      <c r="I94" s="19">
        <f t="shared" si="11"/>
        <v>-19.437499999999996</v>
      </c>
      <c r="J94" s="18">
        <f>SUM(H94:H98)</f>
        <v>-9.5</v>
      </c>
      <c r="K94" s="50">
        <f t="shared" si="15"/>
        <v>-27.9375</v>
      </c>
      <c r="L94" s="60">
        <f t="shared" si="12"/>
        <v>-26.567500000000003</v>
      </c>
      <c r="M94" s="60"/>
      <c r="N94" s="121">
        <f t="shared" si="13"/>
        <v>2.92</v>
      </c>
      <c r="O94" s="9">
        <f t="shared" si="14"/>
        <v>-1</v>
      </c>
      <c r="P94" s="9">
        <f t="shared" si="16"/>
        <v>-1</v>
      </c>
      <c r="Q94" s="122">
        <f t="shared" si="17"/>
        <v>-1</v>
      </c>
      <c r="R94" s="8"/>
      <c r="S94" s="9"/>
      <c r="T94" s="9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</row>
    <row r="95" spans="1:1009" s="26" customFormat="1" ht="18.75" x14ac:dyDescent="0.3">
      <c r="A95" s="10" t="s">
        <v>131</v>
      </c>
      <c r="B95" s="11" t="s">
        <v>55</v>
      </c>
      <c r="C95" s="12">
        <v>10</v>
      </c>
      <c r="D95" s="13">
        <v>8.07</v>
      </c>
      <c r="E95" s="14">
        <v>2.4</v>
      </c>
      <c r="F95" s="46" t="s">
        <v>16</v>
      </c>
      <c r="G95" s="15">
        <v>1</v>
      </c>
      <c r="H95" s="16">
        <f>IF(OR(F95="",G95=""),"",IF(F95="1st",G95*D95-G95,-G95))</f>
        <v>-1</v>
      </c>
      <c r="I95" s="19">
        <f t="shared" si="11"/>
        <v>-20.437499999999996</v>
      </c>
      <c r="J95" s="7"/>
      <c r="K95" s="50">
        <f t="shared" si="15"/>
        <v>-27.9375</v>
      </c>
      <c r="L95" s="60">
        <f t="shared" si="12"/>
        <v>-26.567500000000003</v>
      </c>
      <c r="M95" s="60"/>
      <c r="N95" s="121">
        <f t="shared" si="13"/>
        <v>0</v>
      </c>
      <c r="O95" s="9">
        <f t="shared" si="14"/>
        <v>0</v>
      </c>
      <c r="P95" s="9">
        <f t="shared" si="16"/>
        <v>0</v>
      </c>
      <c r="Q95" s="122" t="str">
        <f t="shared" si="17"/>
        <v/>
      </c>
      <c r="R95" s="8"/>
      <c r="S95" s="9"/>
      <c r="T95" s="9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</row>
    <row r="96" spans="1:1009" s="26" customFormat="1" ht="18.75" x14ac:dyDescent="0.3">
      <c r="A96" s="10" t="s">
        <v>132</v>
      </c>
      <c r="B96" s="11" t="s">
        <v>133</v>
      </c>
      <c r="C96" s="12">
        <v>9</v>
      </c>
      <c r="D96" s="13">
        <v>2.99</v>
      </c>
      <c r="E96" s="14">
        <v>1.75</v>
      </c>
      <c r="F96" s="46" t="s">
        <v>26</v>
      </c>
      <c r="G96" s="15">
        <v>1.5</v>
      </c>
      <c r="H96" s="16">
        <f>IF(OR(F96="",G96=""),"",IF(F96="1st",G96*D96-G96,-G96))</f>
        <v>-1.5</v>
      </c>
      <c r="I96" s="19">
        <f t="shared" si="11"/>
        <v>-21.937499999999996</v>
      </c>
      <c r="J96" s="7"/>
      <c r="K96" s="50">
        <f t="shared" si="15"/>
        <v>-27.9375</v>
      </c>
      <c r="L96" s="60">
        <f t="shared" ref="L96:L110" si="20">$K$111</f>
        <v>-26.567500000000003</v>
      </c>
      <c r="M96" s="60"/>
      <c r="N96" s="121">
        <f t="shared" si="13"/>
        <v>2.99</v>
      </c>
      <c r="O96" s="9">
        <f t="shared" si="14"/>
        <v>-1</v>
      </c>
      <c r="P96" s="9">
        <f t="shared" si="16"/>
        <v>-1</v>
      </c>
      <c r="Q96" s="122">
        <f t="shared" si="17"/>
        <v>-1</v>
      </c>
      <c r="R96" s="8"/>
      <c r="S96" s="9"/>
      <c r="T96" s="9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</row>
    <row r="97" spans="1:1009" s="26" customFormat="1" ht="18.75" x14ac:dyDescent="0.3">
      <c r="A97" s="10" t="s">
        <v>134</v>
      </c>
      <c r="B97" s="11" t="s">
        <v>38</v>
      </c>
      <c r="C97" s="12">
        <v>7</v>
      </c>
      <c r="D97" s="13">
        <v>2.2000000000000002</v>
      </c>
      <c r="E97" s="14">
        <v>1.32</v>
      </c>
      <c r="F97" s="46" t="s">
        <v>34</v>
      </c>
      <c r="G97" s="15">
        <v>4</v>
      </c>
      <c r="H97" s="16">
        <f>IF(OR(F97="",G97=""),"",IF(F97="1st",G97*D97-G97,-G97))</f>
        <v>-4</v>
      </c>
      <c r="I97" s="19">
        <f t="shared" si="11"/>
        <v>-25.937499999999996</v>
      </c>
      <c r="J97" s="7"/>
      <c r="K97" s="50">
        <f t="shared" si="15"/>
        <v>-27.9375</v>
      </c>
      <c r="L97" s="60">
        <f t="shared" si="20"/>
        <v>-26.567500000000003</v>
      </c>
      <c r="M97" s="60"/>
      <c r="N97" s="121">
        <f t="shared" si="13"/>
        <v>2.2000000000000002</v>
      </c>
      <c r="O97" s="9">
        <f t="shared" si="14"/>
        <v>-1</v>
      </c>
      <c r="P97" s="9">
        <f t="shared" si="16"/>
        <v>-1</v>
      </c>
      <c r="Q97" s="122">
        <f t="shared" si="17"/>
        <v>-1</v>
      </c>
      <c r="R97" s="8"/>
      <c r="S97" s="9"/>
      <c r="T97" s="9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</row>
    <row r="98" spans="1:1009" s="26" customFormat="1" ht="19.5" thickBot="1" x14ac:dyDescent="0.35">
      <c r="A98" s="10" t="s">
        <v>135</v>
      </c>
      <c r="B98" s="11" t="s">
        <v>38</v>
      </c>
      <c r="C98" s="12">
        <v>10</v>
      </c>
      <c r="D98" s="13">
        <v>2.74</v>
      </c>
      <c r="E98" s="14">
        <v>1.67</v>
      </c>
      <c r="F98" s="46" t="s">
        <v>16</v>
      </c>
      <c r="G98" s="15">
        <v>2</v>
      </c>
      <c r="H98" s="16">
        <f>IF(OR(F98="",G98=""),"",IF(F98="1st",G98*D98-G98,-G98))</f>
        <v>-2</v>
      </c>
      <c r="I98" s="19">
        <f t="shared" si="11"/>
        <v>-27.937499999999996</v>
      </c>
      <c r="J98" s="7"/>
      <c r="K98" s="50">
        <f t="shared" si="15"/>
        <v>-27.9375</v>
      </c>
      <c r="L98" s="60">
        <f t="shared" si="20"/>
        <v>-26.567500000000003</v>
      </c>
      <c r="M98" s="60"/>
      <c r="N98" s="121">
        <f t="shared" si="13"/>
        <v>2.74</v>
      </c>
      <c r="O98" s="9">
        <f t="shared" si="14"/>
        <v>-1</v>
      </c>
      <c r="P98" s="9">
        <f t="shared" si="16"/>
        <v>-1</v>
      </c>
      <c r="Q98" s="122">
        <f t="shared" si="17"/>
        <v>-1</v>
      </c>
      <c r="R98" s="8"/>
      <c r="S98" s="9"/>
      <c r="T98" s="9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</row>
    <row r="99" spans="1:1009" s="26" customFormat="1" ht="24" thickBot="1" x14ac:dyDescent="0.3">
      <c r="A99" s="222">
        <v>44162</v>
      </c>
      <c r="B99" s="225"/>
      <c r="C99" s="225"/>
      <c r="D99" s="225"/>
      <c r="E99" s="225"/>
      <c r="F99" s="225"/>
      <c r="G99" s="225"/>
      <c r="H99" s="226" t="str">
        <f>IF(OR(F99="",G99=""),"",IF(F99="1st",G99*D99,-G99))</f>
        <v/>
      </c>
      <c r="I99" s="19">
        <f t="shared" si="11"/>
        <v>-27.937499999999996</v>
      </c>
      <c r="J99" s="7"/>
      <c r="K99" s="50">
        <f t="shared" si="15"/>
        <v>-27.9375</v>
      </c>
      <c r="L99" s="60">
        <f t="shared" si="20"/>
        <v>-26.567500000000003</v>
      </c>
      <c r="M99" s="60"/>
      <c r="N99" s="121" t="str">
        <f t="shared" si="13"/>
        <v/>
      </c>
      <c r="O99" s="9" t="str">
        <f t="shared" si="14"/>
        <v/>
      </c>
      <c r="P99" s="9" t="str">
        <f t="shared" si="16"/>
        <v/>
      </c>
      <c r="Q99" s="122" t="str">
        <f t="shared" si="17"/>
        <v/>
      </c>
      <c r="R99" s="8"/>
      <c r="S99" s="9"/>
      <c r="T99" s="9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</row>
    <row r="100" spans="1:1009" s="26" customFormat="1" ht="18.75" x14ac:dyDescent="0.3">
      <c r="A100" s="10" t="s">
        <v>136</v>
      </c>
      <c r="B100" s="11" t="s">
        <v>127</v>
      </c>
      <c r="C100" s="12">
        <v>7</v>
      </c>
      <c r="D100" s="13">
        <v>2.72</v>
      </c>
      <c r="E100" s="14">
        <v>1.47</v>
      </c>
      <c r="F100" s="46" t="s">
        <v>24</v>
      </c>
      <c r="G100" s="15">
        <v>2</v>
      </c>
      <c r="H100" s="16">
        <f>IF(OR(F100="",G100=""),"",IF(F100="1st",G100*D100-G100,-G100))</f>
        <v>3.4400000000000004</v>
      </c>
      <c r="I100" s="19">
        <f t="shared" si="11"/>
        <v>-24.497499999999995</v>
      </c>
      <c r="J100" s="18">
        <f>SUM(H100:H103)</f>
        <v>1.5900000000000003</v>
      </c>
      <c r="K100" s="50">
        <f t="shared" si="15"/>
        <v>-26.3475</v>
      </c>
      <c r="L100" s="60">
        <f t="shared" si="20"/>
        <v>-26.567500000000003</v>
      </c>
      <c r="M100" s="60"/>
      <c r="N100" s="121">
        <f t="shared" si="13"/>
        <v>2.72</v>
      </c>
      <c r="O100" s="9">
        <f t="shared" si="14"/>
        <v>-1</v>
      </c>
      <c r="P100" s="9">
        <f t="shared" si="16"/>
        <v>1.7200000000000002</v>
      </c>
      <c r="Q100" s="122">
        <f t="shared" si="17"/>
        <v>1.7200000000000002</v>
      </c>
      <c r="R100" s="8"/>
      <c r="S100" s="9"/>
      <c r="T100" s="9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</row>
    <row r="101" spans="1:1009" s="26" customFormat="1" ht="18.75" x14ac:dyDescent="0.3">
      <c r="A101" s="10" t="s">
        <v>137</v>
      </c>
      <c r="B101" s="11" t="s">
        <v>127</v>
      </c>
      <c r="C101" s="12">
        <v>6</v>
      </c>
      <c r="D101" s="13">
        <v>1.1499999999999999</v>
      </c>
      <c r="E101" s="14">
        <v>1.1499999999999999</v>
      </c>
      <c r="F101" s="46" t="s">
        <v>24</v>
      </c>
      <c r="G101" s="15">
        <v>1</v>
      </c>
      <c r="H101" s="16">
        <f>IF(OR(F101="",G101=""),"",IF(F101="1st",G101*D101-G101,-G101))</f>
        <v>0.14999999999999991</v>
      </c>
      <c r="I101" s="19">
        <f t="shared" si="11"/>
        <v>-24.347499999999997</v>
      </c>
      <c r="J101" s="7"/>
      <c r="K101" s="50">
        <f t="shared" si="15"/>
        <v>-26.3475</v>
      </c>
      <c r="L101" s="60">
        <f t="shared" si="20"/>
        <v>-26.567500000000003</v>
      </c>
      <c r="M101" s="60"/>
      <c r="N101" s="121">
        <f t="shared" si="13"/>
        <v>1.1499999999999999</v>
      </c>
      <c r="O101" s="9">
        <f t="shared" si="14"/>
        <v>-1</v>
      </c>
      <c r="P101" s="9">
        <f t="shared" si="16"/>
        <v>0.14999999999999991</v>
      </c>
      <c r="Q101" s="122">
        <f t="shared" si="17"/>
        <v>0.14999999999999991</v>
      </c>
      <c r="R101" s="8"/>
      <c r="S101" s="9"/>
      <c r="T101" s="9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</row>
    <row r="102" spans="1:1009" s="26" customFormat="1" ht="18.75" x14ac:dyDescent="0.3">
      <c r="A102" s="10" t="s">
        <v>138</v>
      </c>
      <c r="B102" s="11" t="s">
        <v>127</v>
      </c>
      <c r="C102" s="12">
        <v>9</v>
      </c>
      <c r="D102" s="13">
        <v>1.66</v>
      </c>
      <c r="E102" s="14">
        <v>1.2</v>
      </c>
      <c r="F102" s="46" t="s">
        <v>21</v>
      </c>
      <c r="G102" s="15">
        <v>1</v>
      </c>
      <c r="H102" s="16">
        <f>IF(OR(F102="",G102=""),"",IF(F102="1st",G102*D102-G102,-G102))</f>
        <v>-1</v>
      </c>
      <c r="I102" s="19">
        <f t="shared" si="11"/>
        <v>-25.347499999999997</v>
      </c>
      <c r="J102" s="7"/>
      <c r="K102" s="50">
        <f t="shared" si="15"/>
        <v>-26.3475</v>
      </c>
      <c r="L102" s="60">
        <f t="shared" si="20"/>
        <v>-26.567500000000003</v>
      </c>
      <c r="M102" s="60"/>
      <c r="N102" s="121">
        <f t="shared" si="13"/>
        <v>1.66</v>
      </c>
      <c r="O102" s="9">
        <f t="shared" si="14"/>
        <v>-1</v>
      </c>
      <c r="P102" s="9">
        <f t="shared" si="16"/>
        <v>-1</v>
      </c>
      <c r="Q102" s="122">
        <f t="shared" si="17"/>
        <v>-1</v>
      </c>
      <c r="R102" s="8"/>
      <c r="S102" s="9"/>
      <c r="T102" s="9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</row>
    <row r="103" spans="1:1009" s="26" customFormat="1" ht="19.5" thickBot="1" x14ac:dyDescent="0.35">
      <c r="A103" s="10" t="s">
        <v>139</v>
      </c>
      <c r="B103" s="11" t="s">
        <v>66</v>
      </c>
      <c r="C103" s="12">
        <v>4</v>
      </c>
      <c r="D103" s="13">
        <v>2.04</v>
      </c>
      <c r="E103" s="14">
        <v>1.39</v>
      </c>
      <c r="F103" s="46" t="s">
        <v>26</v>
      </c>
      <c r="G103" s="15">
        <v>1</v>
      </c>
      <c r="H103" s="16">
        <f>IF(OR(F103="",G103=""),"",IF(F103="1st",G103*D103-G103,-G103))</f>
        <v>-1</v>
      </c>
      <c r="I103" s="19">
        <f t="shared" si="11"/>
        <v>-26.347499999999997</v>
      </c>
      <c r="J103" s="7"/>
      <c r="K103" s="50">
        <f t="shared" si="15"/>
        <v>-26.3475</v>
      </c>
      <c r="L103" s="60">
        <f t="shared" si="20"/>
        <v>-26.567500000000003</v>
      </c>
      <c r="M103" s="60"/>
      <c r="N103" s="121">
        <f t="shared" si="13"/>
        <v>2.04</v>
      </c>
      <c r="O103" s="9">
        <f t="shared" si="14"/>
        <v>-1</v>
      </c>
      <c r="P103" s="9">
        <f t="shared" si="16"/>
        <v>-1</v>
      </c>
      <c r="Q103" s="122">
        <f t="shared" si="17"/>
        <v>-1</v>
      </c>
      <c r="R103" s="8"/>
      <c r="S103" s="9"/>
      <c r="T103" s="9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</row>
    <row r="104" spans="1:1009" s="26" customFormat="1" ht="24" thickBot="1" x14ac:dyDescent="0.3">
      <c r="A104" s="222">
        <v>44164</v>
      </c>
      <c r="B104" s="223"/>
      <c r="C104" s="223"/>
      <c r="D104" s="223"/>
      <c r="E104" s="223"/>
      <c r="F104" s="223"/>
      <c r="G104" s="223"/>
      <c r="H104" s="224" t="str">
        <f>IF(OR(F104="",G104=""),"",IF(F104="1st",G104*D104,-G104))</f>
        <v/>
      </c>
      <c r="I104" s="19">
        <f t="shared" si="11"/>
        <v>-26.347499999999997</v>
      </c>
      <c r="J104" s="7"/>
      <c r="K104" s="50">
        <f t="shared" si="15"/>
        <v>-26.3475</v>
      </c>
      <c r="L104" s="60">
        <f t="shared" si="20"/>
        <v>-26.567500000000003</v>
      </c>
      <c r="M104" s="60"/>
      <c r="N104" s="121" t="str">
        <f t="shared" si="13"/>
        <v/>
      </c>
      <c r="O104" s="9" t="str">
        <f t="shared" si="14"/>
        <v/>
      </c>
      <c r="P104" s="9" t="str">
        <f t="shared" si="16"/>
        <v/>
      </c>
      <c r="Q104" s="122" t="str">
        <f t="shared" si="17"/>
        <v/>
      </c>
      <c r="R104" s="8"/>
      <c r="S104" s="9"/>
      <c r="T104" s="9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</row>
    <row r="105" spans="1:1009" s="26" customFormat="1" ht="18.75" x14ac:dyDescent="0.3">
      <c r="A105" s="10" t="s">
        <v>140</v>
      </c>
      <c r="B105" s="11" t="s">
        <v>91</v>
      </c>
      <c r="C105" s="12">
        <v>7</v>
      </c>
      <c r="D105" s="13">
        <v>8.9700000000000006</v>
      </c>
      <c r="E105" s="14">
        <v>3.15</v>
      </c>
      <c r="F105" s="46" t="s">
        <v>34</v>
      </c>
      <c r="G105" s="15">
        <v>1.5</v>
      </c>
      <c r="H105" s="16">
        <f>IF(OR(F105="",G105=""),"",IF(F105="1st",G105*D105-G105,-G105))</f>
        <v>-1.5</v>
      </c>
      <c r="I105" s="19">
        <f t="shared" si="11"/>
        <v>-27.847499999999997</v>
      </c>
      <c r="J105" s="18">
        <f>SUM(H105:H106)</f>
        <v>2.0999999999999996</v>
      </c>
      <c r="K105" s="50">
        <f t="shared" si="15"/>
        <v>-24.247500000000002</v>
      </c>
      <c r="L105" s="60">
        <f t="shared" si="20"/>
        <v>-26.567500000000003</v>
      </c>
      <c r="M105" s="60"/>
      <c r="N105" s="121">
        <f t="shared" si="13"/>
        <v>0</v>
      </c>
      <c r="O105" s="9">
        <f t="shared" si="14"/>
        <v>0</v>
      </c>
      <c r="P105" s="9">
        <f t="shared" si="16"/>
        <v>0</v>
      </c>
      <c r="Q105" s="122" t="str">
        <f t="shared" si="17"/>
        <v/>
      </c>
      <c r="R105" s="8"/>
      <c r="S105" s="9"/>
      <c r="T105" s="9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</row>
    <row r="106" spans="1:1009" s="26" customFormat="1" ht="19.5" thickBot="1" x14ac:dyDescent="0.35">
      <c r="A106" s="10" t="s">
        <v>141</v>
      </c>
      <c r="B106" s="11" t="s">
        <v>91</v>
      </c>
      <c r="C106" s="12">
        <v>2</v>
      </c>
      <c r="D106" s="13">
        <v>2.8</v>
      </c>
      <c r="E106" s="14">
        <v>1.78</v>
      </c>
      <c r="F106" s="46" t="s">
        <v>24</v>
      </c>
      <c r="G106" s="15">
        <v>2</v>
      </c>
      <c r="H106" s="16">
        <f>IF(OR(F106="",G106=""),"",IF(F106="1st",G106*D106-G106,-G106))</f>
        <v>3.5999999999999996</v>
      </c>
      <c r="I106" s="19">
        <f t="shared" si="11"/>
        <v>-24.247499999999995</v>
      </c>
      <c r="J106" s="7"/>
      <c r="K106" s="50">
        <f t="shared" si="15"/>
        <v>-24.247500000000002</v>
      </c>
      <c r="L106" s="60">
        <f t="shared" si="20"/>
        <v>-26.567500000000003</v>
      </c>
      <c r="M106" s="60"/>
      <c r="N106" s="121">
        <f t="shared" si="13"/>
        <v>2.8</v>
      </c>
      <c r="O106" s="9">
        <f t="shared" si="14"/>
        <v>-1</v>
      </c>
      <c r="P106" s="9">
        <f t="shared" si="16"/>
        <v>1.7999999999999998</v>
      </c>
      <c r="Q106" s="122">
        <f t="shared" si="17"/>
        <v>1.7999999999999998</v>
      </c>
      <c r="R106" s="8"/>
      <c r="S106" s="9"/>
      <c r="T106" s="9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</row>
    <row r="107" spans="1:1009" s="26" customFormat="1" ht="24" thickBot="1" x14ac:dyDescent="0.3">
      <c r="A107" s="222">
        <v>44165</v>
      </c>
      <c r="B107" s="225"/>
      <c r="C107" s="225"/>
      <c r="D107" s="225"/>
      <c r="E107" s="225"/>
      <c r="F107" s="225"/>
      <c r="G107" s="225"/>
      <c r="H107" s="226" t="str">
        <f>IF(OR(F107="",G107=""),"",IF(F107="1st",G107*D107,-G107))</f>
        <v/>
      </c>
      <c r="I107" s="19">
        <f t="shared" si="11"/>
        <v>-24.247499999999995</v>
      </c>
      <c r="J107" s="7"/>
      <c r="K107" s="50">
        <f t="shared" si="15"/>
        <v>-24.247500000000002</v>
      </c>
      <c r="L107" s="60">
        <f t="shared" si="20"/>
        <v>-26.567500000000003</v>
      </c>
      <c r="M107" s="60"/>
      <c r="N107" s="121" t="str">
        <f t="shared" si="13"/>
        <v/>
      </c>
      <c r="O107" s="9" t="str">
        <f t="shared" si="14"/>
        <v/>
      </c>
      <c r="P107" s="9" t="str">
        <f t="shared" si="16"/>
        <v/>
      </c>
      <c r="Q107" s="122" t="str">
        <f t="shared" si="17"/>
        <v/>
      </c>
      <c r="R107" s="8"/>
      <c r="S107" s="9"/>
      <c r="T107" s="9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</row>
    <row r="108" spans="1:1009" s="26" customFormat="1" ht="18.75" x14ac:dyDescent="0.3">
      <c r="A108" s="10" t="s">
        <v>121</v>
      </c>
      <c r="B108" s="11" t="s">
        <v>38</v>
      </c>
      <c r="C108" s="12">
        <v>3</v>
      </c>
      <c r="D108" s="27">
        <v>2.78</v>
      </c>
      <c r="E108" s="28">
        <v>1.6</v>
      </c>
      <c r="F108" s="46" t="s">
        <v>26</v>
      </c>
      <c r="G108" s="15">
        <v>1.5</v>
      </c>
      <c r="H108" s="16">
        <f t="shared" ref="H108:H114" si="21">IF(OR(F108="",G108=""),"",IF(F108="1st",G108*D108-G108,-G108))</f>
        <v>-1.5</v>
      </c>
      <c r="I108" s="19">
        <f t="shared" si="11"/>
        <v>-25.747499999999995</v>
      </c>
      <c r="J108" s="18">
        <f>SUM(H108:H111)</f>
        <v>-2.3200000000000003</v>
      </c>
      <c r="K108" s="50">
        <f t="shared" si="15"/>
        <v>-26.567500000000003</v>
      </c>
      <c r="L108" s="60">
        <f t="shared" si="20"/>
        <v>-26.567500000000003</v>
      </c>
      <c r="M108" s="60"/>
      <c r="N108" s="121">
        <f t="shared" si="13"/>
        <v>2.78</v>
      </c>
      <c r="O108" s="9">
        <f t="shared" si="14"/>
        <v>-1</v>
      </c>
      <c r="P108" s="9">
        <f t="shared" si="16"/>
        <v>-1</v>
      </c>
      <c r="Q108" s="122">
        <f t="shared" si="17"/>
        <v>-1</v>
      </c>
      <c r="R108" s="8"/>
      <c r="S108" s="9"/>
      <c r="T108" s="9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</row>
    <row r="109" spans="1:1009" s="26" customFormat="1" ht="18.75" x14ac:dyDescent="0.3">
      <c r="A109" s="10" t="s">
        <v>142</v>
      </c>
      <c r="B109" s="11" t="s">
        <v>38</v>
      </c>
      <c r="C109" s="12">
        <v>10</v>
      </c>
      <c r="D109" s="13">
        <v>6.31</v>
      </c>
      <c r="E109" s="14">
        <v>2.71</v>
      </c>
      <c r="F109" s="46" t="s">
        <v>21</v>
      </c>
      <c r="G109" s="15">
        <v>2</v>
      </c>
      <c r="H109" s="16">
        <f t="shared" si="21"/>
        <v>-2</v>
      </c>
      <c r="I109" s="19">
        <f t="shared" si="11"/>
        <v>-27.747499999999995</v>
      </c>
      <c r="J109" s="7"/>
      <c r="K109" s="50">
        <f t="shared" si="15"/>
        <v>-26.567500000000003</v>
      </c>
      <c r="L109" s="60">
        <f t="shared" si="20"/>
        <v>-26.567500000000003</v>
      </c>
      <c r="M109" s="60"/>
      <c r="N109" s="121">
        <f t="shared" si="13"/>
        <v>6.31</v>
      </c>
      <c r="O109" s="9">
        <f t="shared" si="14"/>
        <v>-1</v>
      </c>
      <c r="P109" s="9">
        <f t="shared" si="16"/>
        <v>-1</v>
      </c>
      <c r="Q109" s="122">
        <f t="shared" si="17"/>
        <v>-1</v>
      </c>
      <c r="R109" s="8"/>
      <c r="S109" s="9"/>
      <c r="T109" s="9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</row>
    <row r="110" spans="1:1009" s="26" customFormat="1" ht="18.75" x14ac:dyDescent="0.3">
      <c r="A110" s="10" t="s">
        <v>100</v>
      </c>
      <c r="B110" s="11" t="s">
        <v>55</v>
      </c>
      <c r="C110" s="12">
        <v>6</v>
      </c>
      <c r="D110" s="13">
        <v>2.34</v>
      </c>
      <c r="E110" s="14">
        <v>1.28</v>
      </c>
      <c r="F110" s="46" t="s">
        <v>24</v>
      </c>
      <c r="G110" s="15">
        <v>2</v>
      </c>
      <c r="H110" s="16">
        <f t="shared" si="21"/>
        <v>2.6799999999999997</v>
      </c>
      <c r="I110" s="19">
        <f t="shared" si="11"/>
        <v>-25.067499999999995</v>
      </c>
      <c r="J110" s="7"/>
      <c r="K110" s="50">
        <f t="shared" si="15"/>
        <v>-26.567500000000003</v>
      </c>
      <c r="L110" s="60">
        <f t="shared" si="20"/>
        <v>-26.567500000000003</v>
      </c>
      <c r="M110" s="60"/>
      <c r="N110" s="121">
        <f t="shared" si="13"/>
        <v>2.34</v>
      </c>
      <c r="O110" s="9">
        <f t="shared" si="14"/>
        <v>-1</v>
      </c>
      <c r="P110" s="9">
        <f t="shared" si="16"/>
        <v>1.3399999999999999</v>
      </c>
      <c r="Q110" s="122">
        <f t="shared" si="17"/>
        <v>1.3399999999999999</v>
      </c>
      <c r="R110" s="8"/>
      <c r="S110" s="9"/>
      <c r="T110" s="9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</row>
    <row r="111" spans="1:1009" s="26" customFormat="1" ht="19.5" thickBot="1" x14ac:dyDescent="0.35">
      <c r="A111" s="10" t="s">
        <v>143</v>
      </c>
      <c r="B111" s="11" t="s">
        <v>55</v>
      </c>
      <c r="C111" s="12">
        <v>9</v>
      </c>
      <c r="D111" s="13">
        <v>2.6</v>
      </c>
      <c r="E111" s="14">
        <v>1.42</v>
      </c>
      <c r="F111" s="46" t="s">
        <v>16</v>
      </c>
      <c r="G111" s="15">
        <v>1.5</v>
      </c>
      <c r="H111" s="16">
        <f t="shared" si="21"/>
        <v>-1.5</v>
      </c>
      <c r="I111" s="19">
        <f t="shared" si="11"/>
        <v>-26.567499999999995</v>
      </c>
      <c r="J111" s="7"/>
      <c r="K111" s="50">
        <f t="shared" si="15"/>
        <v>-26.567500000000003</v>
      </c>
      <c r="L111" s="60">
        <f>$K$111</f>
        <v>-26.567500000000003</v>
      </c>
      <c r="M111" s="60"/>
      <c r="N111" s="121">
        <f t="shared" si="13"/>
        <v>2.6</v>
      </c>
      <c r="O111" s="9">
        <f t="shared" si="14"/>
        <v>-1</v>
      </c>
      <c r="P111" s="9">
        <f t="shared" si="16"/>
        <v>-1</v>
      </c>
      <c r="Q111" s="122">
        <f t="shared" si="17"/>
        <v>-1</v>
      </c>
      <c r="R111" s="8"/>
      <c r="S111" s="9"/>
      <c r="T111" s="9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</row>
    <row r="112" spans="1:1009" s="26" customFormat="1" ht="24" thickBot="1" x14ac:dyDescent="0.3">
      <c r="A112" s="222">
        <v>44166</v>
      </c>
      <c r="B112" s="225"/>
      <c r="C112" s="225"/>
      <c r="D112" s="225"/>
      <c r="E112" s="225"/>
      <c r="F112" s="225"/>
      <c r="G112" s="225"/>
      <c r="H112" s="226" t="str">
        <f>IF(OR(F112="",G112=""),"",IF(F112="1st",G112*D112,-G112))</f>
        <v/>
      </c>
      <c r="I112" s="19">
        <f t="shared" si="11"/>
        <v>-26.567499999999995</v>
      </c>
      <c r="J112" s="7"/>
      <c r="K112" s="50">
        <f t="shared" si="15"/>
        <v>-26.567500000000003</v>
      </c>
      <c r="L112" s="60">
        <f>$K$111</f>
        <v>-26.567500000000003</v>
      </c>
      <c r="M112" s="60"/>
      <c r="N112" s="121" t="str">
        <f t="shared" si="13"/>
        <v/>
      </c>
      <c r="O112" s="9" t="str">
        <f t="shared" si="14"/>
        <v/>
      </c>
      <c r="P112" s="9" t="str">
        <f t="shared" si="16"/>
        <v/>
      </c>
      <c r="Q112" s="122" t="str">
        <f t="shared" si="17"/>
        <v/>
      </c>
      <c r="R112" s="8"/>
      <c r="S112" s="9"/>
      <c r="T112" s="9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</row>
    <row r="113" spans="1:1009" s="26" customFormat="1" ht="18.75" x14ac:dyDescent="0.3">
      <c r="A113" s="10" t="s">
        <v>144</v>
      </c>
      <c r="B113" s="11" t="s">
        <v>115</v>
      </c>
      <c r="C113" s="12">
        <v>7</v>
      </c>
      <c r="D113" s="27">
        <v>2.2999999999999998</v>
      </c>
      <c r="E113" s="28">
        <v>1.49</v>
      </c>
      <c r="F113" s="46" t="s">
        <v>26</v>
      </c>
      <c r="G113" s="15">
        <v>2</v>
      </c>
      <c r="H113" s="16">
        <f t="shared" si="21"/>
        <v>-2</v>
      </c>
      <c r="I113" s="19">
        <f t="shared" si="11"/>
        <v>-28.567499999999995</v>
      </c>
      <c r="J113" s="18">
        <f>SUM(H113:H114)</f>
        <v>0.69999999999999929</v>
      </c>
      <c r="K113" s="50">
        <f t="shared" si="15"/>
        <v>-25.867500000000003</v>
      </c>
      <c r="L113" s="60">
        <f t="shared" ref="L113:L176" si="22">$K$244</f>
        <v>-28.302500000000013</v>
      </c>
      <c r="M113" s="60"/>
      <c r="N113" s="121">
        <f t="shared" si="13"/>
        <v>2.2999999999999998</v>
      </c>
      <c r="O113" s="9">
        <f t="shared" si="14"/>
        <v>-1</v>
      </c>
      <c r="P113" s="9">
        <f t="shared" si="16"/>
        <v>-1</v>
      </c>
      <c r="Q113" s="122">
        <f t="shared" si="17"/>
        <v>-1</v>
      </c>
      <c r="R113" s="8"/>
      <c r="S113" s="9"/>
      <c r="T113" s="9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</row>
    <row r="114" spans="1:1009" s="26" customFormat="1" ht="19.5" thickBot="1" x14ac:dyDescent="0.35">
      <c r="A114" s="10" t="s">
        <v>145</v>
      </c>
      <c r="B114" s="11" t="s">
        <v>43</v>
      </c>
      <c r="C114" s="12">
        <v>6</v>
      </c>
      <c r="D114" s="13">
        <v>1.9</v>
      </c>
      <c r="E114" s="14">
        <v>1.42</v>
      </c>
      <c r="F114" s="46" t="s">
        <v>24</v>
      </c>
      <c r="G114" s="15">
        <v>3</v>
      </c>
      <c r="H114" s="16">
        <f t="shared" si="21"/>
        <v>2.6999999999999993</v>
      </c>
      <c r="I114" s="19">
        <f t="shared" si="11"/>
        <v>-25.867499999999996</v>
      </c>
      <c r="J114" s="7"/>
      <c r="K114" s="50">
        <f t="shared" si="15"/>
        <v>-25.867500000000003</v>
      </c>
      <c r="L114" s="60">
        <f t="shared" si="22"/>
        <v>-28.302500000000013</v>
      </c>
      <c r="M114" s="60"/>
      <c r="N114" s="121">
        <f t="shared" si="13"/>
        <v>1.9</v>
      </c>
      <c r="O114" s="9">
        <f t="shared" si="14"/>
        <v>-1</v>
      </c>
      <c r="P114" s="9">
        <f t="shared" si="16"/>
        <v>0.89999999999999991</v>
      </c>
      <c r="Q114" s="122">
        <f t="shared" si="17"/>
        <v>0.89999999999999991</v>
      </c>
      <c r="R114" s="8"/>
      <c r="S114" s="9"/>
      <c r="T114" s="9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</row>
    <row r="115" spans="1:1009" s="26" customFormat="1" ht="24" thickBot="1" x14ac:dyDescent="0.3">
      <c r="A115" s="222">
        <v>44167</v>
      </c>
      <c r="B115" s="225"/>
      <c r="C115" s="225"/>
      <c r="D115" s="225"/>
      <c r="E115" s="225"/>
      <c r="F115" s="225"/>
      <c r="G115" s="225"/>
      <c r="H115" s="226" t="str">
        <f>IF(OR(F115="",G115=""),"",IF(F115="1st",G115*D115,-G115))</f>
        <v/>
      </c>
      <c r="I115" s="19">
        <f t="shared" si="11"/>
        <v>-25.867499999999996</v>
      </c>
      <c r="J115" s="7"/>
      <c r="K115" s="50">
        <f t="shared" si="15"/>
        <v>-25.867500000000003</v>
      </c>
      <c r="L115" s="60">
        <f t="shared" si="22"/>
        <v>-28.302500000000013</v>
      </c>
      <c r="M115" s="60"/>
      <c r="N115" s="121" t="str">
        <f t="shared" si="13"/>
        <v/>
      </c>
      <c r="O115" s="9" t="str">
        <f t="shared" si="14"/>
        <v/>
      </c>
      <c r="P115" s="9" t="str">
        <f t="shared" si="16"/>
        <v/>
      </c>
      <c r="Q115" s="122" t="str">
        <f t="shared" si="17"/>
        <v/>
      </c>
      <c r="R115" s="8"/>
      <c r="S115" s="9"/>
      <c r="T115" s="9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</row>
    <row r="116" spans="1:1009" s="26" customFormat="1" ht="18.75" x14ac:dyDescent="0.3">
      <c r="A116" s="10" t="s">
        <v>146</v>
      </c>
      <c r="B116" s="11" t="s">
        <v>66</v>
      </c>
      <c r="C116" s="12">
        <v>5</v>
      </c>
      <c r="D116" s="13">
        <v>3.05</v>
      </c>
      <c r="E116" s="14">
        <v>1.91</v>
      </c>
      <c r="F116" s="46" t="s">
        <v>34</v>
      </c>
      <c r="G116" s="15">
        <v>2</v>
      </c>
      <c r="H116" s="16">
        <f>IF(OR(F116="",G116=""),"",IF(F116="1st",G116*D116-G116,-G116))</f>
        <v>-2</v>
      </c>
      <c r="I116" s="19">
        <f t="shared" si="11"/>
        <v>-27.867499999999996</v>
      </c>
      <c r="J116" s="18">
        <f>SUM(H116:H119)</f>
        <v>-9</v>
      </c>
      <c r="K116" s="50">
        <f t="shared" si="15"/>
        <v>-34.867500000000007</v>
      </c>
      <c r="L116" s="60">
        <f t="shared" si="22"/>
        <v>-28.302500000000013</v>
      </c>
      <c r="M116" s="60"/>
      <c r="N116" s="121">
        <f t="shared" si="13"/>
        <v>3.05</v>
      </c>
      <c r="O116" s="9">
        <f t="shared" si="14"/>
        <v>-1</v>
      </c>
      <c r="P116" s="9">
        <f t="shared" si="16"/>
        <v>-1</v>
      </c>
      <c r="Q116" s="122">
        <f t="shared" si="17"/>
        <v>-1</v>
      </c>
      <c r="R116" s="8"/>
      <c r="S116" s="9"/>
      <c r="T116" s="9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</row>
    <row r="117" spans="1:1009" s="26" customFormat="1" ht="18.75" x14ac:dyDescent="0.3">
      <c r="A117" s="10" t="s">
        <v>147</v>
      </c>
      <c r="B117" s="11" t="s">
        <v>66</v>
      </c>
      <c r="C117" s="12">
        <v>7</v>
      </c>
      <c r="D117" s="13">
        <v>2.74</v>
      </c>
      <c r="E117" s="14">
        <v>1.8</v>
      </c>
      <c r="F117" s="46" t="s">
        <v>21</v>
      </c>
      <c r="G117" s="15">
        <v>4</v>
      </c>
      <c r="H117" s="16">
        <f>IF(OR(F117="",G117=""),"",IF(F117="1st",G117*D117-G117,-G117))</f>
        <v>-4</v>
      </c>
      <c r="I117" s="19">
        <f t="shared" si="11"/>
        <v>-31.867499999999996</v>
      </c>
      <c r="J117" s="7"/>
      <c r="K117" s="50">
        <f t="shared" si="15"/>
        <v>-34.867500000000007</v>
      </c>
      <c r="L117" s="60">
        <f t="shared" si="22"/>
        <v>-28.302500000000013</v>
      </c>
      <c r="M117" s="60"/>
      <c r="N117" s="121">
        <f t="shared" si="13"/>
        <v>2.74</v>
      </c>
      <c r="O117" s="9">
        <f t="shared" si="14"/>
        <v>-1</v>
      </c>
      <c r="P117" s="9">
        <f t="shared" si="16"/>
        <v>-1</v>
      </c>
      <c r="Q117" s="122">
        <f t="shared" si="17"/>
        <v>-1</v>
      </c>
      <c r="R117" s="8"/>
      <c r="S117" s="9"/>
      <c r="T117" s="9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</row>
    <row r="118" spans="1:1009" s="26" customFormat="1" ht="18.75" x14ac:dyDescent="0.3">
      <c r="A118" s="10" t="s">
        <v>126</v>
      </c>
      <c r="B118" s="11" t="s">
        <v>127</v>
      </c>
      <c r="C118" s="12">
        <v>11</v>
      </c>
      <c r="D118" s="13">
        <v>3.5</v>
      </c>
      <c r="E118" s="14">
        <v>1.73</v>
      </c>
      <c r="F118" s="46" t="s">
        <v>26</v>
      </c>
      <c r="G118" s="15">
        <v>1</v>
      </c>
      <c r="H118" s="16">
        <f>IF(OR(F118="",G118=""),"",IF(F118="1st",G118*D118-G118,-G118))</f>
        <v>-1</v>
      </c>
      <c r="I118" s="19">
        <f t="shared" si="11"/>
        <v>-32.867499999999993</v>
      </c>
      <c r="J118" s="7"/>
      <c r="K118" s="50">
        <f t="shared" si="15"/>
        <v>-34.867500000000007</v>
      </c>
      <c r="L118" s="60">
        <f t="shared" si="22"/>
        <v>-28.302500000000013</v>
      </c>
      <c r="M118" s="60"/>
      <c r="N118" s="121">
        <f t="shared" si="13"/>
        <v>0</v>
      </c>
      <c r="O118" s="9">
        <f t="shared" si="14"/>
        <v>0</v>
      </c>
      <c r="P118" s="9">
        <f t="shared" si="16"/>
        <v>0</v>
      </c>
      <c r="Q118" s="122" t="str">
        <f t="shared" si="17"/>
        <v/>
      </c>
      <c r="R118" s="8"/>
      <c r="S118" s="9"/>
      <c r="T118" s="9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</row>
    <row r="119" spans="1:1009" s="26" customFormat="1" ht="19.5" thickBot="1" x14ac:dyDescent="0.35">
      <c r="A119" s="10" t="s">
        <v>129</v>
      </c>
      <c r="B119" s="11" t="s">
        <v>30</v>
      </c>
      <c r="C119" s="12">
        <v>4</v>
      </c>
      <c r="D119" s="13">
        <v>2.1</v>
      </c>
      <c r="E119" s="14">
        <v>1.29</v>
      </c>
      <c r="F119" s="46" t="s">
        <v>148</v>
      </c>
      <c r="G119" s="15">
        <v>2</v>
      </c>
      <c r="H119" s="16">
        <f>IF(OR(F119="",G119=""),"",IF(F119="1st",G119*D119-G119,-G119))</f>
        <v>-2</v>
      </c>
      <c r="I119" s="19">
        <f t="shared" si="11"/>
        <v>-34.867499999999993</v>
      </c>
      <c r="J119" s="7"/>
      <c r="K119" s="50">
        <f t="shared" si="15"/>
        <v>-34.867500000000007</v>
      </c>
      <c r="L119" s="60">
        <f t="shared" si="22"/>
        <v>-28.302500000000013</v>
      </c>
      <c r="M119" s="60"/>
      <c r="N119" s="121">
        <f t="shared" si="13"/>
        <v>2.1</v>
      </c>
      <c r="O119" s="9">
        <f t="shared" si="14"/>
        <v>-1</v>
      </c>
      <c r="P119" s="9">
        <f t="shared" si="16"/>
        <v>-1</v>
      </c>
      <c r="Q119" s="122">
        <f t="shared" si="17"/>
        <v>-1</v>
      </c>
      <c r="R119" s="8"/>
      <c r="S119" s="9"/>
      <c r="T119" s="9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</row>
    <row r="120" spans="1:1009" s="26" customFormat="1" ht="24" thickBot="1" x14ac:dyDescent="0.3">
      <c r="A120" s="222">
        <v>44168</v>
      </c>
      <c r="B120" s="225"/>
      <c r="C120" s="225"/>
      <c r="D120" s="225"/>
      <c r="E120" s="225"/>
      <c r="F120" s="225"/>
      <c r="G120" s="225"/>
      <c r="H120" s="226" t="str">
        <f>IF(OR(F120="",G120=""),"",IF(F120="1st",G120*D120,-G120))</f>
        <v/>
      </c>
      <c r="I120" s="19">
        <f t="shared" si="11"/>
        <v>-34.867499999999993</v>
      </c>
      <c r="J120" s="7"/>
      <c r="K120" s="50">
        <f t="shared" si="15"/>
        <v>-34.867500000000007</v>
      </c>
      <c r="L120" s="60">
        <f t="shared" si="22"/>
        <v>-28.302500000000013</v>
      </c>
      <c r="M120" s="60"/>
      <c r="N120" s="121" t="str">
        <f t="shared" si="13"/>
        <v/>
      </c>
      <c r="O120" s="9" t="str">
        <f t="shared" si="14"/>
        <v/>
      </c>
      <c r="P120" s="9" t="str">
        <f t="shared" si="16"/>
        <v/>
      </c>
      <c r="Q120" s="122" t="str">
        <f t="shared" si="17"/>
        <v/>
      </c>
      <c r="R120" s="8"/>
      <c r="S120" s="9"/>
      <c r="T120" s="9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</row>
    <row r="121" spans="1:1009" s="26" customFormat="1" ht="18.75" x14ac:dyDescent="0.3">
      <c r="A121" s="10" t="s">
        <v>149</v>
      </c>
      <c r="B121" s="11" t="s">
        <v>38</v>
      </c>
      <c r="C121" s="12">
        <v>5</v>
      </c>
      <c r="D121" s="27">
        <v>1.9</v>
      </c>
      <c r="E121" s="28">
        <v>1.51</v>
      </c>
      <c r="F121" s="46" t="s">
        <v>26</v>
      </c>
      <c r="G121" s="15">
        <v>2</v>
      </c>
      <c r="H121" s="16">
        <f>IF(OR(F121="",G121=""),"",IF(F121="1st",G121*D121-G121,-G121))</f>
        <v>-2</v>
      </c>
      <c r="I121" s="19">
        <f t="shared" si="11"/>
        <v>-36.867499999999993</v>
      </c>
      <c r="J121" s="18">
        <f>SUM(H121:H123)</f>
        <v>2.8000000000000007</v>
      </c>
      <c r="K121" s="50">
        <f t="shared" si="15"/>
        <v>-32.06750000000001</v>
      </c>
      <c r="L121" s="60">
        <f t="shared" si="22"/>
        <v>-28.302500000000013</v>
      </c>
      <c r="M121" s="60"/>
      <c r="N121" s="121">
        <f t="shared" si="13"/>
        <v>1.9</v>
      </c>
      <c r="O121" s="9">
        <f t="shared" si="14"/>
        <v>-1</v>
      </c>
      <c r="P121" s="9">
        <f t="shared" si="16"/>
        <v>-1</v>
      </c>
      <c r="Q121" s="122">
        <f t="shared" si="17"/>
        <v>-1</v>
      </c>
      <c r="R121" s="8"/>
      <c r="S121" s="9"/>
      <c r="T121" s="9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</row>
    <row r="122" spans="1:1009" s="26" customFormat="1" ht="18.75" x14ac:dyDescent="0.3">
      <c r="A122" s="10" t="s">
        <v>150</v>
      </c>
      <c r="B122" s="11" t="s">
        <v>55</v>
      </c>
      <c r="C122" s="12">
        <v>6</v>
      </c>
      <c r="D122" s="13">
        <v>2.4500000000000002</v>
      </c>
      <c r="E122" s="14">
        <v>1.32</v>
      </c>
      <c r="F122" s="46" t="s">
        <v>24</v>
      </c>
      <c r="G122" s="15">
        <v>4</v>
      </c>
      <c r="H122" s="16">
        <f>IF(OR(F122="",G122=""),"",IF(F122="1st",G122*D122-G122,-G122))</f>
        <v>5.8000000000000007</v>
      </c>
      <c r="I122" s="19">
        <f t="shared" si="11"/>
        <v>-31.067499999999992</v>
      </c>
      <c r="J122" s="7"/>
      <c r="K122" s="50">
        <f t="shared" si="15"/>
        <v>-32.06750000000001</v>
      </c>
      <c r="L122" s="60">
        <f t="shared" si="22"/>
        <v>-28.302500000000013</v>
      </c>
      <c r="M122" s="60"/>
      <c r="N122" s="121">
        <f t="shared" si="13"/>
        <v>2.4500000000000002</v>
      </c>
      <c r="O122" s="9">
        <f t="shared" si="14"/>
        <v>-1</v>
      </c>
      <c r="P122" s="9">
        <f t="shared" si="16"/>
        <v>1.4500000000000002</v>
      </c>
      <c r="Q122" s="122">
        <f t="shared" si="17"/>
        <v>1.4500000000000002</v>
      </c>
      <c r="R122" s="8"/>
      <c r="S122" s="9"/>
      <c r="T122" s="9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</row>
    <row r="123" spans="1:1009" s="26" customFormat="1" ht="19.5" thickBot="1" x14ac:dyDescent="0.35">
      <c r="A123" s="10" t="s">
        <v>151</v>
      </c>
      <c r="B123" s="11" t="s">
        <v>55</v>
      </c>
      <c r="C123" s="12">
        <v>8</v>
      </c>
      <c r="D123" s="13">
        <v>3.46</v>
      </c>
      <c r="E123" s="14">
        <v>1.57</v>
      </c>
      <c r="F123" s="46" t="s">
        <v>21</v>
      </c>
      <c r="G123" s="15">
        <v>1</v>
      </c>
      <c r="H123" s="16">
        <f>IF(OR(F123="",G123=""),"",IF(F123="1st",G123*D123-G123,-G123))</f>
        <v>-1</v>
      </c>
      <c r="I123" s="19">
        <f t="shared" si="11"/>
        <v>-32.067499999999995</v>
      </c>
      <c r="J123" s="7"/>
      <c r="K123" s="50">
        <f t="shared" si="15"/>
        <v>-32.06750000000001</v>
      </c>
      <c r="L123" s="60">
        <f t="shared" si="22"/>
        <v>-28.302500000000013</v>
      </c>
      <c r="M123" s="60"/>
      <c r="N123" s="121">
        <f t="shared" si="13"/>
        <v>0</v>
      </c>
      <c r="O123" s="9">
        <f t="shared" si="14"/>
        <v>0</v>
      </c>
      <c r="P123" s="9">
        <f t="shared" si="16"/>
        <v>0</v>
      </c>
      <c r="Q123" s="122" t="str">
        <f t="shared" si="17"/>
        <v/>
      </c>
      <c r="R123" s="8"/>
      <c r="S123" s="9"/>
      <c r="T123" s="9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</row>
    <row r="124" spans="1:1009" s="26" customFormat="1" ht="24" thickBot="1" x14ac:dyDescent="0.3">
      <c r="A124" s="222">
        <v>44169</v>
      </c>
      <c r="B124" s="225"/>
      <c r="C124" s="225"/>
      <c r="D124" s="225"/>
      <c r="E124" s="225"/>
      <c r="F124" s="225"/>
      <c r="G124" s="225"/>
      <c r="H124" s="226" t="str">
        <f>IF(OR(F124="",G124=""),"",IF(F124="1st",G124*D124,-G124))</f>
        <v/>
      </c>
      <c r="I124" s="19">
        <f t="shared" si="11"/>
        <v>-32.067499999999995</v>
      </c>
      <c r="J124" s="7"/>
      <c r="K124" s="50">
        <f t="shared" si="15"/>
        <v>-32.06750000000001</v>
      </c>
      <c r="L124" s="60">
        <f t="shared" si="22"/>
        <v>-28.302500000000013</v>
      </c>
      <c r="M124" s="60"/>
      <c r="N124" s="121" t="str">
        <f t="shared" si="13"/>
        <v/>
      </c>
      <c r="O124" s="9" t="str">
        <f t="shared" si="14"/>
        <v/>
      </c>
      <c r="P124" s="9" t="str">
        <f t="shared" si="16"/>
        <v/>
      </c>
      <c r="Q124" s="122" t="str">
        <f t="shared" si="17"/>
        <v/>
      </c>
      <c r="R124" s="8"/>
      <c r="S124" s="9"/>
      <c r="T124" s="9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</row>
    <row r="125" spans="1:1009" s="26" customFormat="1" ht="18.75" x14ac:dyDescent="0.3">
      <c r="A125" s="10" t="s">
        <v>152</v>
      </c>
      <c r="B125" s="11" t="s">
        <v>114</v>
      </c>
      <c r="C125" s="12">
        <v>10</v>
      </c>
      <c r="D125" s="27">
        <v>4.78</v>
      </c>
      <c r="E125" s="28">
        <v>1.63</v>
      </c>
      <c r="F125" s="46" t="s">
        <v>16</v>
      </c>
      <c r="G125" s="15">
        <v>2</v>
      </c>
      <c r="H125" s="16">
        <f>IF(OR(F125="",G125=""),"",IF(F125="1st",G125*D125-G125,-G125))</f>
        <v>-2</v>
      </c>
      <c r="I125" s="19">
        <f t="shared" si="11"/>
        <v>-34.067499999999995</v>
      </c>
      <c r="J125" s="18">
        <f>SUM(H125:H128)</f>
        <v>-2.71</v>
      </c>
      <c r="K125" s="50">
        <f t="shared" si="15"/>
        <v>-34.777500000000011</v>
      </c>
      <c r="L125" s="60">
        <f t="shared" si="22"/>
        <v>-28.302500000000013</v>
      </c>
      <c r="M125" s="60"/>
      <c r="N125" s="121">
        <f t="shared" si="13"/>
        <v>4.78</v>
      </c>
      <c r="O125" s="9">
        <f t="shared" si="14"/>
        <v>-1</v>
      </c>
      <c r="P125" s="9">
        <f t="shared" si="16"/>
        <v>-1</v>
      </c>
      <c r="Q125" s="122">
        <f t="shared" si="17"/>
        <v>-1</v>
      </c>
      <c r="R125" s="8"/>
      <c r="S125" s="9"/>
      <c r="T125" s="9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</row>
    <row r="126" spans="1:1009" s="26" customFormat="1" ht="18.75" x14ac:dyDescent="0.3">
      <c r="A126" s="10" t="s">
        <v>153</v>
      </c>
      <c r="B126" s="11" t="s">
        <v>45</v>
      </c>
      <c r="C126" s="12">
        <v>10</v>
      </c>
      <c r="D126" s="13">
        <v>4</v>
      </c>
      <c r="E126" s="14">
        <v>1.9</v>
      </c>
      <c r="F126" s="46" t="s">
        <v>21</v>
      </c>
      <c r="G126" s="15">
        <v>1</v>
      </c>
      <c r="H126" s="16">
        <f>IF(OR(F126="",G126=""),"",IF(F126="1st",G126*D126-G126,-G126))</f>
        <v>-1</v>
      </c>
      <c r="I126" s="19">
        <f t="shared" si="11"/>
        <v>-35.067499999999995</v>
      </c>
      <c r="J126" s="7"/>
      <c r="K126" s="50">
        <f t="shared" si="15"/>
        <v>-34.777500000000011</v>
      </c>
      <c r="L126" s="60">
        <f t="shared" si="22"/>
        <v>-28.302500000000013</v>
      </c>
      <c r="M126" s="60"/>
      <c r="N126" s="121">
        <f t="shared" si="13"/>
        <v>4</v>
      </c>
      <c r="O126" s="9">
        <f t="shared" si="14"/>
        <v>-1</v>
      </c>
      <c r="P126" s="9">
        <f t="shared" si="16"/>
        <v>-1</v>
      </c>
      <c r="Q126" s="122">
        <f t="shared" si="17"/>
        <v>-1</v>
      </c>
      <c r="R126" s="8"/>
      <c r="S126" s="9"/>
      <c r="T126" s="9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</row>
    <row r="127" spans="1:1009" s="26" customFormat="1" ht="18.75" x14ac:dyDescent="0.3">
      <c r="A127" s="10" t="s">
        <v>154</v>
      </c>
      <c r="B127" s="11" t="s">
        <v>43</v>
      </c>
      <c r="C127" s="12">
        <v>6</v>
      </c>
      <c r="D127" s="13">
        <v>5.8</v>
      </c>
      <c r="E127" s="14">
        <v>2.1</v>
      </c>
      <c r="F127" s="46" t="s">
        <v>16</v>
      </c>
      <c r="G127" s="15">
        <v>1</v>
      </c>
      <c r="H127" s="16">
        <f>IF(OR(F127="",G127=""),"",IF(F127="1st",G127*D127-G127,-G127))</f>
        <v>-1</v>
      </c>
      <c r="I127" s="19">
        <f t="shared" si="11"/>
        <v>-36.067499999999995</v>
      </c>
      <c r="J127" s="7"/>
      <c r="K127" s="50">
        <f t="shared" si="15"/>
        <v>-34.777500000000011</v>
      </c>
      <c r="L127" s="60">
        <f t="shared" si="22"/>
        <v>-28.302500000000013</v>
      </c>
      <c r="M127" s="60"/>
      <c r="N127" s="121">
        <f t="shared" si="13"/>
        <v>5.8</v>
      </c>
      <c r="O127" s="9">
        <f t="shared" si="14"/>
        <v>-1</v>
      </c>
      <c r="P127" s="9">
        <f t="shared" si="16"/>
        <v>-1</v>
      </c>
      <c r="Q127" s="122">
        <f t="shared" si="17"/>
        <v>-1</v>
      </c>
      <c r="R127" s="8"/>
      <c r="S127" s="9"/>
      <c r="T127" s="9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</row>
    <row r="128" spans="1:1009" s="26" customFormat="1" ht="19.5" thickBot="1" x14ac:dyDescent="0.35">
      <c r="A128" s="10" t="s">
        <v>118</v>
      </c>
      <c r="B128" s="11" t="s">
        <v>155</v>
      </c>
      <c r="C128" s="12">
        <v>6</v>
      </c>
      <c r="D128" s="13">
        <v>1.86</v>
      </c>
      <c r="E128" s="14">
        <v>1.25</v>
      </c>
      <c r="F128" s="46" t="s">
        <v>24</v>
      </c>
      <c r="G128" s="15">
        <v>1.5</v>
      </c>
      <c r="H128" s="16">
        <f>IF(OR(F128="",G128=""),"",IF(F128="1st",G128*D128-G128,-G128))</f>
        <v>1.29</v>
      </c>
      <c r="I128" s="19">
        <f t="shared" si="11"/>
        <v>-34.777499999999996</v>
      </c>
      <c r="J128" s="7"/>
      <c r="K128" s="50">
        <f t="shared" si="15"/>
        <v>-34.777500000000011</v>
      </c>
      <c r="L128" s="60">
        <f t="shared" si="22"/>
        <v>-28.302500000000013</v>
      </c>
      <c r="M128" s="60"/>
      <c r="N128" s="121">
        <f t="shared" si="13"/>
        <v>1.86</v>
      </c>
      <c r="O128" s="9">
        <f t="shared" si="14"/>
        <v>-1</v>
      </c>
      <c r="P128" s="9">
        <f t="shared" si="16"/>
        <v>0.8600000000000001</v>
      </c>
      <c r="Q128" s="122">
        <f t="shared" si="17"/>
        <v>0.8600000000000001</v>
      </c>
      <c r="R128" s="8"/>
      <c r="S128" s="9"/>
      <c r="T128" s="9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</row>
    <row r="129" spans="1:1009" s="26" customFormat="1" ht="24" thickBot="1" x14ac:dyDescent="0.3">
      <c r="A129" s="222">
        <v>44170</v>
      </c>
      <c r="B129" s="225"/>
      <c r="C129" s="225"/>
      <c r="D129" s="225"/>
      <c r="E129" s="225"/>
      <c r="F129" s="225"/>
      <c r="G129" s="225"/>
      <c r="H129" s="226"/>
      <c r="I129" s="19">
        <f t="shared" si="11"/>
        <v>-34.777499999999996</v>
      </c>
      <c r="J129" s="7"/>
      <c r="K129" s="50">
        <f t="shared" si="15"/>
        <v>-34.777500000000011</v>
      </c>
      <c r="L129" s="60">
        <f t="shared" si="22"/>
        <v>-28.302500000000013</v>
      </c>
      <c r="M129" s="60"/>
      <c r="N129" s="121" t="str">
        <f t="shared" si="13"/>
        <v/>
      </c>
      <c r="O129" s="9" t="str">
        <f t="shared" si="14"/>
        <v/>
      </c>
      <c r="P129" s="9" t="str">
        <f t="shared" si="16"/>
        <v/>
      </c>
      <c r="Q129" s="122" t="str">
        <f t="shared" si="17"/>
        <v/>
      </c>
      <c r="R129" s="8"/>
      <c r="S129" s="9"/>
      <c r="T129" s="9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</row>
    <row r="130" spans="1:1009" s="26" customFormat="1" ht="18.75" x14ac:dyDescent="0.3">
      <c r="A130" s="10" t="s">
        <v>156</v>
      </c>
      <c r="B130" s="11" t="s">
        <v>66</v>
      </c>
      <c r="C130" s="12">
        <v>10</v>
      </c>
      <c r="D130" s="13">
        <v>2.5099999999999998</v>
      </c>
      <c r="E130" s="14">
        <v>1.64</v>
      </c>
      <c r="F130" s="46" t="s">
        <v>21</v>
      </c>
      <c r="G130" s="15">
        <v>3</v>
      </c>
      <c r="H130" s="16">
        <f>IF(OR(F130="",G130=""),"",IF(F130="1st",G130*D130-G130,-G130))</f>
        <v>-3</v>
      </c>
      <c r="I130" s="19">
        <f t="shared" si="11"/>
        <v>-37.777499999999996</v>
      </c>
      <c r="J130" s="18">
        <f>SUM(H130:H132)</f>
        <v>-5.5</v>
      </c>
      <c r="K130" s="50">
        <f t="shared" si="15"/>
        <v>-40.277500000000011</v>
      </c>
      <c r="L130" s="60">
        <f t="shared" si="22"/>
        <v>-28.302500000000013</v>
      </c>
      <c r="M130" s="60"/>
      <c r="N130" s="121">
        <f t="shared" si="13"/>
        <v>2.5099999999999998</v>
      </c>
      <c r="O130" s="9">
        <f t="shared" si="14"/>
        <v>-1</v>
      </c>
      <c r="P130" s="9">
        <f t="shared" si="16"/>
        <v>-1</v>
      </c>
      <c r="Q130" s="122">
        <f t="shared" si="17"/>
        <v>-1</v>
      </c>
      <c r="R130" s="8"/>
      <c r="S130" s="9"/>
      <c r="T130" s="9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</row>
    <row r="131" spans="1:1009" s="26" customFormat="1" ht="18.75" x14ac:dyDescent="0.3">
      <c r="A131" s="10" t="s">
        <v>157</v>
      </c>
      <c r="B131" s="11" t="s">
        <v>30</v>
      </c>
      <c r="C131" s="12">
        <v>9</v>
      </c>
      <c r="D131" s="13">
        <v>7.6</v>
      </c>
      <c r="E131" s="14">
        <v>3.22</v>
      </c>
      <c r="F131" s="46" t="s">
        <v>16</v>
      </c>
      <c r="G131" s="15">
        <v>1.5</v>
      </c>
      <c r="H131" s="16">
        <f>IF(OR(F131="",G131=""),"",IF(F131="1st",G131*D131-G131,-G131))</f>
        <v>-1.5</v>
      </c>
      <c r="I131" s="19">
        <f t="shared" ref="I131:I194" si="23">IF(H131="",I130,I130+H131)</f>
        <v>-39.277499999999996</v>
      </c>
      <c r="J131" s="7"/>
      <c r="K131" s="50">
        <f t="shared" si="15"/>
        <v>-40.277500000000011</v>
      </c>
      <c r="L131" s="60">
        <f t="shared" si="22"/>
        <v>-28.302500000000013</v>
      </c>
      <c r="M131" s="60"/>
      <c r="N131" s="121">
        <f t="shared" ref="N131:N194" si="24">IF(D131="","",IF(D131&gt;$V$57,$X$57*D131,IF(AND(D131&gt;$V$56,D131&lt;$W$56),$X$56*D131,IF(AND(D131&lt;$W$55,D131&gt;$V$55),$X$55*D131,IF(D131&lt;$W$54,D131*$X$54,0)))))</f>
        <v>0</v>
      </c>
      <c r="O131" s="9">
        <f t="shared" ref="O131:O194" si="25">IF(D131="","",IF(D131&gt;=$V$57,-$X$57,IF(AND(D131&gt;=$V$56,D131&lt;$W$56),-$X$56,IF(AND(D131&lt;$W$55,D131&gt;=$V$55),-$X$55,IF(D131&lt;$W$54,-$X$54,0)))))</f>
        <v>0</v>
      </c>
      <c r="P131" s="9">
        <f t="shared" si="16"/>
        <v>0</v>
      </c>
      <c r="Q131" s="122" t="str">
        <f t="shared" si="17"/>
        <v/>
      </c>
      <c r="R131" s="8"/>
      <c r="S131" s="9"/>
      <c r="T131" s="9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</row>
    <row r="132" spans="1:1009" s="26" customFormat="1" ht="19.5" thickBot="1" x14ac:dyDescent="0.35">
      <c r="A132" s="10" t="s">
        <v>158</v>
      </c>
      <c r="B132" s="11" t="s">
        <v>30</v>
      </c>
      <c r="C132" s="12">
        <v>10</v>
      </c>
      <c r="D132" s="13">
        <v>2.36</v>
      </c>
      <c r="E132" s="14">
        <v>1.29</v>
      </c>
      <c r="F132" s="46" t="s">
        <v>16</v>
      </c>
      <c r="G132" s="15">
        <v>1</v>
      </c>
      <c r="H132" s="16">
        <f>IF(OR(F132="",G132=""),"",IF(F132="1st",G132*D132-G132,-G132))</f>
        <v>-1</v>
      </c>
      <c r="I132" s="19">
        <f t="shared" si="23"/>
        <v>-40.277499999999996</v>
      </c>
      <c r="J132" s="7"/>
      <c r="K132" s="50">
        <f t="shared" ref="K132:K195" si="26">IF(J132="",K131,J132+K131)</f>
        <v>-40.277500000000011</v>
      </c>
      <c r="L132" s="60">
        <f t="shared" si="22"/>
        <v>-28.302500000000013</v>
      </c>
      <c r="M132" s="60"/>
      <c r="N132" s="121">
        <f t="shared" si="24"/>
        <v>2.36</v>
      </c>
      <c r="O132" s="9">
        <f t="shared" si="25"/>
        <v>-1</v>
      </c>
      <c r="P132" s="9">
        <f t="shared" ref="P132:P195" si="27">IF(F132="1st",N132+O132,O132)</f>
        <v>-1</v>
      </c>
      <c r="Q132" s="122">
        <f t="shared" ref="Q132:Q195" si="28">IF(P132=0,"",P132)</f>
        <v>-1</v>
      </c>
      <c r="R132" s="8"/>
      <c r="S132" s="9"/>
      <c r="T132" s="9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</row>
    <row r="133" spans="1:1009" s="26" customFormat="1" ht="24" thickBot="1" x14ac:dyDescent="0.3">
      <c r="A133" s="222">
        <v>44171</v>
      </c>
      <c r="B133" s="225"/>
      <c r="C133" s="225"/>
      <c r="D133" s="225"/>
      <c r="E133" s="225"/>
      <c r="F133" s="225"/>
      <c r="G133" s="225"/>
      <c r="H133" s="226" t="str">
        <f>IF(OR(F133="",G133=""),"",IF(F133="1st",G133*D133,-G133))</f>
        <v/>
      </c>
      <c r="I133" s="19">
        <f t="shared" si="23"/>
        <v>-40.277499999999996</v>
      </c>
      <c r="J133" s="7"/>
      <c r="K133" s="50">
        <f t="shared" si="26"/>
        <v>-40.277500000000011</v>
      </c>
      <c r="L133" s="60">
        <f t="shared" si="22"/>
        <v>-28.302500000000013</v>
      </c>
      <c r="M133" s="60"/>
      <c r="N133" s="121" t="str">
        <f t="shared" si="24"/>
        <v/>
      </c>
      <c r="O133" s="9" t="str">
        <f t="shared" si="25"/>
        <v/>
      </c>
      <c r="P133" s="9" t="str">
        <f t="shared" si="27"/>
        <v/>
      </c>
      <c r="Q133" s="122" t="str">
        <f t="shared" si="28"/>
        <v/>
      </c>
      <c r="R133" s="8"/>
      <c r="S133" s="9"/>
      <c r="T133" s="9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</row>
    <row r="134" spans="1:1009" s="26" customFormat="1" ht="18.75" x14ac:dyDescent="0.3">
      <c r="A134" s="38" t="s">
        <v>159</v>
      </c>
      <c r="B134" s="11" t="s">
        <v>91</v>
      </c>
      <c r="C134" s="12">
        <v>1</v>
      </c>
      <c r="D134" s="27">
        <v>2.44</v>
      </c>
      <c r="E134" s="28">
        <v>1.61</v>
      </c>
      <c r="F134" s="46" t="s">
        <v>34</v>
      </c>
      <c r="G134" s="15">
        <v>2</v>
      </c>
      <c r="H134" s="16">
        <f>IF(OR(F134="",G134=""),"",IF(F134="1st",G134*D134-G134,-G134))</f>
        <v>-2</v>
      </c>
      <c r="I134" s="19">
        <f t="shared" si="23"/>
        <v>-42.277499999999996</v>
      </c>
      <c r="J134" s="18">
        <f>SUM(H134:H136)</f>
        <v>-1.7599999999999998</v>
      </c>
      <c r="K134" s="50">
        <f t="shared" si="26"/>
        <v>-42.037500000000009</v>
      </c>
      <c r="L134" s="60">
        <f t="shared" si="22"/>
        <v>-28.302500000000013</v>
      </c>
      <c r="M134" s="60"/>
      <c r="N134" s="121">
        <f t="shared" si="24"/>
        <v>2.44</v>
      </c>
      <c r="O134" s="9">
        <f t="shared" si="25"/>
        <v>-1</v>
      </c>
      <c r="P134" s="9">
        <f t="shared" si="27"/>
        <v>-1</v>
      </c>
      <c r="Q134" s="122">
        <f t="shared" si="28"/>
        <v>-1</v>
      </c>
      <c r="R134" s="8"/>
      <c r="S134" s="9"/>
      <c r="T134" s="9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</row>
    <row r="135" spans="1:1009" s="26" customFormat="1" ht="18.75" x14ac:dyDescent="0.3">
      <c r="A135" s="38" t="s">
        <v>160</v>
      </c>
      <c r="B135" s="11" t="s">
        <v>93</v>
      </c>
      <c r="C135" s="12">
        <v>4</v>
      </c>
      <c r="D135" s="13">
        <v>1.37</v>
      </c>
      <c r="E135" s="14">
        <v>1.17</v>
      </c>
      <c r="F135" s="46" t="s">
        <v>24</v>
      </c>
      <c r="G135" s="15">
        <v>2</v>
      </c>
      <c r="H135" s="16">
        <f>IF(OR(F135="",G135=""),"",IF(F135="1st",G135*D135-G135,-G135))</f>
        <v>0.74000000000000021</v>
      </c>
      <c r="I135" s="19">
        <f t="shared" si="23"/>
        <v>-41.537499999999994</v>
      </c>
      <c r="J135" s="7"/>
      <c r="K135" s="50">
        <f t="shared" si="26"/>
        <v>-42.037500000000009</v>
      </c>
      <c r="L135" s="60">
        <f t="shared" si="22"/>
        <v>-28.302500000000013</v>
      </c>
      <c r="M135" s="60"/>
      <c r="N135" s="121">
        <f t="shared" si="24"/>
        <v>1.37</v>
      </c>
      <c r="O135" s="9">
        <f t="shared" si="25"/>
        <v>-1</v>
      </c>
      <c r="P135" s="9">
        <f t="shared" si="27"/>
        <v>0.37000000000000011</v>
      </c>
      <c r="Q135" s="122">
        <f t="shared" si="28"/>
        <v>0.37000000000000011</v>
      </c>
      <c r="R135" s="8"/>
      <c r="S135" s="9"/>
      <c r="T135" s="9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</row>
    <row r="136" spans="1:1009" s="26" customFormat="1" ht="19.5" thickBot="1" x14ac:dyDescent="0.35">
      <c r="A136" s="38" t="s">
        <v>161</v>
      </c>
      <c r="B136" s="11" t="s">
        <v>162</v>
      </c>
      <c r="C136" s="12">
        <v>5</v>
      </c>
      <c r="D136" s="13">
        <v>24</v>
      </c>
      <c r="E136" s="14">
        <v>6.8</v>
      </c>
      <c r="F136" s="46" t="s">
        <v>16</v>
      </c>
      <c r="G136" s="15">
        <v>0.5</v>
      </c>
      <c r="H136" s="16">
        <f>IF(OR(F136="",G136=""),"",IF(F136="1st",G136*D136-G136,-G136))</f>
        <v>-0.5</v>
      </c>
      <c r="I136" s="19">
        <f t="shared" si="23"/>
        <v>-42.037499999999994</v>
      </c>
      <c r="J136" s="7"/>
      <c r="K136" s="50">
        <f t="shared" si="26"/>
        <v>-42.037500000000009</v>
      </c>
      <c r="L136" s="60">
        <f t="shared" si="22"/>
        <v>-28.302500000000013</v>
      </c>
      <c r="M136" s="60"/>
      <c r="N136" s="121">
        <f t="shared" si="24"/>
        <v>0</v>
      </c>
      <c r="O136" s="9">
        <f t="shared" si="25"/>
        <v>0</v>
      </c>
      <c r="P136" s="9">
        <f t="shared" si="27"/>
        <v>0</v>
      </c>
      <c r="Q136" s="122" t="str">
        <f t="shared" si="28"/>
        <v/>
      </c>
      <c r="R136" s="8"/>
      <c r="S136" s="9"/>
      <c r="T136" s="9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</row>
    <row r="137" spans="1:1009" s="26" customFormat="1" ht="24" thickBot="1" x14ac:dyDescent="0.3">
      <c r="A137" s="222">
        <v>44172</v>
      </c>
      <c r="B137" s="225"/>
      <c r="C137" s="225"/>
      <c r="D137" s="225"/>
      <c r="E137" s="225"/>
      <c r="F137" s="225"/>
      <c r="G137" s="225"/>
      <c r="H137" s="226" t="str">
        <f>IF(OR(F137="",G137=""),"",IF(F137="1st",G137*D137,-G137))</f>
        <v/>
      </c>
      <c r="I137" s="19">
        <f t="shared" si="23"/>
        <v>-42.037499999999994</v>
      </c>
      <c r="J137" s="7"/>
      <c r="K137" s="50">
        <f t="shared" si="26"/>
        <v>-42.037500000000009</v>
      </c>
      <c r="L137" s="60">
        <f t="shared" si="22"/>
        <v>-28.302500000000013</v>
      </c>
      <c r="M137" s="60"/>
      <c r="N137" s="121" t="str">
        <f t="shared" si="24"/>
        <v/>
      </c>
      <c r="O137" s="9" t="str">
        <f t="shared" si="25"/>
        <v/>
      </c>
      <c r="P137" s="9" t="str">
        <f t="shared" si="27"/>
        <v/>
      </c>
      <c r="Q137" s="122" t="str">
        <f t="shared" si="28"/>
        <v/>
      </c>
      <c r="R137" s="8"/>
      <c r="S137" s="9"/>
      <c r="T137" s="9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</row>
    <row r="138" spans="1:1009" s="26" customFormat="1" ht="18.75" x14ac:dyDescent="0.3">
      <c r="A138" s="10" t="s">
        <v>163</v>
      </c>
      <c r="B138" s="11" t="s">
        <v>164</v>
      </c>
      <c r="C138" s="12">
        <v>4</v>
      </c>
      <c r="D138" s="13">
        <v>2.69</v>
      </c>
      <c r="E138" s="14">
        <v>1.34</v>
      </c>
      <c r="F138" s="46" t="s">
        <v>24</v>
      </c>
      <c r="G138" s="15">
        <v>1.5</v>
      </c>
      <c r="H138" s="16">
        <f>IF(OR(F138="",G138=""),"",IF(F138="1st",G138*D138-G138,-G138))</f>
        <v>2.5350000000000001</v>
      </c>
      <c r="I138" s="19">
        <f t="shared" si="23"/>
        <v>-39.502499999999998</v>
      </c>
      <c r="J138" s="18">
        <f>SUM(H138:H140)</f>
        <v>9.7949999999999999</v>
      </c>
      <c r="K138" s="50">
        <f t="shared" si="26"/>
        <v>-32.242500000000007</v>
      </c>
      <c r="L138" s="60">
        <f t="shared" si="22"/>
        <v>-28.302500000000013</v>
      </c>
      <c r="M138" s="60"/>
      <c r="N138" s="121">
        <f t="shared" si="24"/>
        <v>2.69</v>
      </c>
      <c r="O138" s="9">
        <f t="shared" si="25"/>
        <v>-1</v>
      </c>
      <c r="P138" s="9">
        <f t="shared" si="27"/>
        <v>1.69</v>
      </c>
      <c r="Q138" s="122">
        <f t="shared" si="28"/>
        <v>1.69</v>
      </c>
      <c r="R138" s="8"/>
      <c r="S138" s="9"/>
      <c r="T138" s="9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</row>
    <row r="139" spans="1:1009" s="41" customFormat="1" ht="18.75" x14ac:dyDescent="0.3">
      <c r="A139" s="10" t="s">
        <v>165</v>
      </c>
      <c r="B139" s="11" t="s">
        <v>55</v>
      </c>
      <c r="C139" s="12">
        <v>6</v>
      </c>
      <c r="D139" s="13">
        <v>1.29</v>
      </c>
      <c r="E139" s="14">
        <v>1.1299999999999999</v>
      </c>
      <c r="F139" s="46" t="s">
        <v>24</v>
      </c>
      <c r="G139" s="15">
        <v>6</v>
      </c>
      <c r="H139" s="16">
        <f>IF(OR(F139="",G139=""),"",IF(F139="1st",G139*D139-G139,-G139))</f>
        <v>1.7400000000000002</v>
      </c>
      <c r="I139" s="19">
        <f t="shared" si="23"/>
        <v>-37.762499999999996</v>
      </c>
      <c r="J139" s="39"/>
      <c r="K139" s="50">
        <f t="shared" si="26"/>
        <v>-32.242500000000007</v>
      </c>
      <c r="L139" s="60">
        <f t="shared" si="22"/>
        <v>-28.302500000000013</v>
      </c>
      <c r="M139" s="60"/>
      <c r="N139" s="121">
        <f t="shared" si="24"/>
        <v>1.29</v>
      </c>
      <c r="O139" s="9">
        <f t="shared" si="25"/>
        <v>-1</v>
      </c>
      <c r="P139" s="9">
        <f t="shared" si="27"/>
        <v>0.29000000000000004</v>
      </c>
      <c r="Q139" s="122">
        <f t="shared" si="28"/>
        <v>0.29000000000000004</v>
      </c>
      <c r="R139" s="8"/>
      <c r="S139" s="9"/>
      <c r="T139" s="9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  <c r="OO139" s="40"/>
      <c r="OP139" s="40"/>
      <c r="OQ139" s="40"/>
      <c r="OR139" s="40"/>
      <c r="OS139" s="40"/>
      <c r="OT139" s="40"/>
      <c r="OU139" s="40"/>
      <c r="OV139" s="40"/>
      <c r="OW139" s="40"/>
      <c r="OX139" s="40"/>
      <c r="OY139" s="40"/>
      <c r="OZ139" s="40"/>
      <c r="PA139" s="40"/>
      <c r="PB139" s="40"/>
      <c r="PC139" s="40"/>
      <c r="PD139" s="40"/>
      <c r="PE139" s="40"/>
      <c r="PF139" s="40"/>
      <c r="PG139" s="40"/>
      <c r="PH139" s="40"/>
      <c r="PI139" s="40"/>
      <c r="PJ139" s="40"/>
      <c r="PK139" s="40"/>
      <c r="PL139" s="40"/>
      <c r="PM139" s="40"/>
      <c r="PN139" s="40"/>
      <c r="PO139" s="40"/>
      <c r="PP139" s="40"/>
      <c r="PQ139" s="40"/>
      <c r="PR139" s="40"/>
      <c r="PS139" s="40"/>
      <c r="PT139" s="40"/>
      <c r="PU139" s="40"/>
      <c r="PV139" s="40"/>
      <c r="PW139" s="40"/>
      <c r="PX139" s="40"/>
      <c r="PY139" s="40"/>
      <c r="PZ139" s="40"/>
      <c r="QA139" s="40"/>
      <c r="QB139" s="40"/>
      <c r="QC139" s="40"/>
      <c r="QD139" s="40"/>
      <c r="QE139" s="40"/>
      <c r="QF139" s="40"/>
      <c r="QG139" s="40"/>
      <c r="QH139" s="40"/>
      <c r="QI139" s="40"/>
      <c r="QJ139" s="40"/>
      <c r="QK139" s="40"/>
      <c r="QL139" s="40"/>
      <c r="QM139" s="40"/>
      <c r="QN139" s="40"/>
      <c r="QO139" s="40"/>
      <c r="QP139" s="40"/>
      <c r="QQ139" s="40"/>
      <c r="QR139" s="40"/>
      <c r="QS139" s="40"/>
      <c r="QT139" s="40"/>
      <c r="QU139" s="40"/>
      <c r="QV139" s="40"/>
      <c r="QW139" s="40"/>
      <c r="QX139" s="40"/>
      <c r="QY139" s="40"/>
      <c r="QZ139" s="40"/>
      <c r="RA139" s="40"/>
      <c r="RB139" s="40"/>
      <c r="RC139" s="40"/>
      <c r="RD139" s="40"/>
      <c r="RE139" s="40"/>
      <c r="RF139" s="40"/>
      <c r="RG139" s="40"/>
      <c r="RH139" s="40"/>
      <c r="RI139" s="40"/>
      <c r="RJ139" s="40"/>
      <c r="RK139" s="40"/>
      <c r="RL139" s="40"/>
      <c r="RM139" s="40"/>
      <c r="RN139" s="40"/>
      <c r="RO139" s="40"/>
      <c r="RP139" s="40"/>
      <c r="RQ139" s="40"/>
      <c r="RR139" s="40"/>
      <c r="RS139" s="40"/>
      <c r="RT139" s="40"/>
      <c r="RU139" s="40"/>
      <c r="RV139" s="40"/>
      <c r="RW139" s="40"/>
      <c r="RX139" s="40"/>
      <c r="RY139" s="40"/>
      <c r="RZ139" s="40"/>
      <c r="SA139" s="40"/>
      <c r="SB139" s="40"/>
      <c r="SC139" s="40"/>
      <c r="SD139" s="40"/>
      <c r="SE139" s="40"/>
      <c r="SF139" s="40"/>
      <c r="SG139" s="40"/>
      <c r="SH139" s="40"/>
      <c r="SI139" s="40"/>
      <c r="SJ139" s="40"/>
      <c r="SK139" s="40"/>
      <c r="SL139" s="40"/>
      <c r="SM139" s="40"/>
      <c r="SN139" s="40"/>
      <c r="SO139" s="40"/>
      <c r="SP139" s="40"/>
      <c r="SQ139" s="40"/>
      <c r="SR139" s="40"/>
      <c r="SS139" s="40"/>
      <c r="ST139" s="40"/>
      <c r="SU139" s="40"/>
      <c r="SV139" s="40"/>
      <c r="SW139" s="40"/>
      <c r="SX139" s="40"/>
      <c r="SY139" s="40"/>
      <c r="SZ139" s="40"/>
      <c r="TA139" s="40"/>
      <c r="TB139" s="40"/>
      <c r="TC139" s="40"/>
      <c r="TD139" s="40"/>
      <c r="TE139" s="40"/>
      <c r="TF139" s="40"/>
      <c r="TG139" s="40"/>
      <c r="TH139" s="40"/>
      <c r="TI139" s="40"/>
      <c r="TJ139" s="40"/>
      <c r="TK139" s="40"/>
      <c r="TL139" s="40"/>
      <c r="TM139" s="40"/>
      <c r="TN139" s="40"/>
      <c r="TO139" s="40"/>
      <c r="TP139" s="40"/>
      <c r="TQ139" s="40"/>
      <c r="TR139" s="40"/>
      <c r="TS139" s="40"/>
      <c r="TT139" s="40"/>
      <c r="TU139" s="40"/>
      <c r="TV139" s="40"/>
      <c r="TW139" s="40"/>
      <c r="TX139" s="40"/>
      <c r="TY139" s="40"/>
      <c r="TZ139" s="40"/>
      <c r="UA139" s="40"/>
      <c r="UB139" s="40"/>
      <c r="UC139" s="40"/>
      <c r="UD139" s="40"/>
      <c r="UE139" s="40"/>
      <c r="UF139" s="40"/>
      <c r="UG139" s="40"/>
      <c r="UH139" s="40"/>
      <c r="UI139" s="40"/>
      <c r="UJ139" s="40"/>
      <c r="UK139" s="40"/>
      <c r="UL139" s="40"/>
      <c r="UM139" s="40"/>
      <c r="UN139" s="40"/>
      <c r="UO139" s="40"/>
      <c r="UP139" s="40"/>
      <c r="UQ139" s="40"/>
      <c r="UR139" s="40"/>
      <c r="US139" s="40"/>
      <c r="UT139" s="40"/>
      <c r="UU139" s="40"/>
      <c r="UV139" s="40"/>
      <c r="UW139" s="40"/>
      <c r="UX139" s="40"/>
      <c r="UY139" s="40"/>
      <c r="UZ139" s="40"/>
      <c r="VA139" s="40"/>
      <c r="VB139" s="40"/>
      <c r="VC139" s="40"/>
      <c r="VD139" s="40"/>
      <c r="VE139" s="40"/>
      <c r="VF139" s="40"/>
      <c r="VG139" s="40"/>
      <c r="VH139" s="40"/>
      <c r="VI139" s="40"/>
      <c r="VJ139" s="40"/>
      <c r="VK139" s="40"/>
      <c r="VL139" s="40"/>
      <c r="VM139" s="40"/>
      <c r="VN139" s="40"/>
      <c r="VO139" s="40"/>
      <c r="VP139" s="40"/>
      <c r="VQ139" s="40"/>
      <c r="VR139" s="40"/>
      <c r="VS139" s="40"/>
      <c r="VT139" s="40"/>
      <c r="VU139" s="40"/>
      <c r="VV139" s="40"/>
      <c r="VW139" s="40"/>
      <c r="VX139" s="40"/>
      <c r="VY139" s="40"/>
      <c r="VZ139" s="40"/>
      <c r="WA139" s="40"/>
      <c r="WB139" s="40"/>
      <c r="WC139" s="40"/>
      <c r="WD139" s="40"/>
      <c r="WE139" s="40"/>
      <c r="WF139" s="40"/>
      <c r="WG139" s="40"/>
      <c r="WH139" s="40"/>
      <c r="WI139" s="40"/>
      <c r="WJ139" s="40"/>
      <c r="WK139" s="40"/>
      <c r="WL139" s="40"/>
      <c r="WM139" s="40"/>
      <c r="WN139" s="40"/>
      <c r="WO139" s="40"/>
      <c r="WP139" s="40"/>
      <c r="WQ139" s="40"/>
      <c r="WR139" s="40"/>
      <c r="WS139" s="40"/>
      <c r="WT139" s="40"/>
      <c r="WU139" s="40"/>
      <c r="WV139" s="40"/>
      <c r="WW139" s="40"/>
      <c r="WX139" s="40"/>
      <c r="WY139" s="40"/>
      <c r="WZ139" s="40"/>
      <c r="XA139" s="40"/>
      <c r="XB139" s="40"/>
      <c r="XC139" s="40"/>
      <c r="XD139" s="40"/>
      <c r="XE139" s="40"/>
      <c r="XF139" s="40"/>
      <c r="XG139" s="40"/>
      <c r="XH139" s="40"/>
      <c r="XI139" s="40"/>
      <c r="XJ139" s="40"/>
      <c r="XK139" s="40"/>
      <c r="XL139" s="40"/>
      <c r="XM139" s="40"/>
      <c r="XN139" s="40"/>
      <c r="XO139" s="40"/>
      <c r="XP139" s="40"/>
      <c r="XQ139" s="40"/>
      <c r="XR139" s="40"/>
      <c r="XS139" s="40"/>
      <c r="XT139" s="40"/>
      <c r="XU139" s="40"/>
      <c r="XV139" s="40"/>
      <c r="XW139" s="40"/>
      <c r="XX139" s="40"/>
      <c r="XY139" s="40"/>
      <c r="XZ139" s="40"/>
      <c r="YA139" s="40"/>
      <c r="YB139" s="40"/>
      <c r="YC139" s="40"/>
      <c r="YD139" s="40"/>
      <c r="YE139" s="40"/>
      <c r="YF139" s="40"/>
      <c r="YG139" s="40"/>
      <c r="YH139" s="40"/>
      <c r="YI139" s="40"/>
      <c r="YJ139" s="40"/>
      <c r="YK139" s="40"/>
      <c r="YL139" s="40"/>
      <c r="YM139" s="40"/>
      <c r="YN139" s="40"/>
      <c r="YO139" s="40"/>
      <c r="YP139" s="40"/>
      <c r="YQ139" s="40"/>
      <c r="YR139" s="40"/>
      <c r="YS139" s="40"/>
      <c r="YT139" s="40"/>
      <c r="YU139" s="40"/>
      <c r="YV139" s="40"/>
      <c r="YW139" s="40"/>
      <c r="YX139" s="40"/>
      <c r="YY139" s="40"/>
      <c r="YZ139" s="40"/>
      <c r="ZA139" s="40"/>
      <c r="ZB139" s="40"/>
      <c r="ZC139" s="40"/>
      <c r="ZD139" s="40"/>
      <c r="ZE139" s="40"/>
      <c r="ZF139" s="40"/>
      <c r="ZG139" s="40"/>
      <c r="ZH139" s="40"/>
      <c r="ZI139" s="40"/>
      <c r="ZJ139" s="40"/>
      <c r="ZK139" s="40"/>
      <c r="ZL139" s="40"/>
      <c r="ZM139" s="40"/>
      <c r="ZN139" s="40"/>
      <c r="ZO139" s="40"/>
      <c r="ZP139" s="40"/>
      <c r="ZQ139" s="40"/>
      <c r="ZR139" s="40"/>
      <c r="ZS139" s="40"/>
      <c r="ZT139" s="40"/>
      <c r="ZU139" s="40"/>
      <c r="ZV139" s="40"/>
      <c r="ZW139" s="40"/>
      <c r="ZX139" s="40"/>
      <c r="ZY139" s="40"/>
      <c r="ZZ139" s="40"/>
      <c r="AAA139" s="40"/>
      <c r="AAB139" s="40"/>
      <c r="AAC139" s="40"/>
      <c r="AAD139" s="40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40"/>
      <c r="AKO139" s="40"/>
      <c r="AKP139" s="40"/>
      <c r="AKQ139" s="40"/>
      <c r="AKR139" s="40"/>
      <c r="AKS139" s="40"/>
      <c r="AKT139" s="40"/>
      <c r="AKU139" s="40"/>
      <c r="AKV139" s="40"/>
      <c r="AKW139" s="40"/>
      <c r="AKX139" s="40"/>
      <c r="AKY139" s="40"/>
      <c r="AKZ139" s="40"/>
      <c r="ALA139" s="40"/>
      <c r="ALB139" s="40"/>
      <c r="ALC139" s="40"/>
      <c r="ALD139" s="40"/>
      <c r="ALE139" s="40"/>
      <c r="ALF139" s="40"/>
      <c r="ALG139" s="40"/>
      <c r="ALH139" s="40"/>
      <c r="ALI139" s="40"/>
      <c r="ALJ139" s="40"/>
      <c r="ALK139" s="40"/>
      <c r="ALL139" s="40"/>
      <c r="ALM139" s="40"/>
      <c r="ALN139" s="40"/>
      <c r="ALO139" s="40"/>
      <c r="ALP139" s="40"/>
      <c r="ALQ139" s="40"/>
      <c r="ALR139" s="40"/>
      <c r="ALS139" s="40"/>
      <c r="ALT139" s="40"/>
      <c r="ALU139" s="40"/>
    </row>
    <row r="140" spans="1:1009" s="41" customFormat="1" ht="19.5" thickBot="1" x14ac:dyDescent="0.35">
      <c r="A140" s="10" t="s">
        <v>166</v>
      </c>
      <c r="B140" s="11" t="s">
        <v>55</v>
      </c>
      <c r="C140" s="12">
        <v>7</v>
      </c>
      <c r="D140" s="13">
        <v>2.84</v>
      </c>
      <c r="E140" s="14">
        <v>1.62</v>
      </c>
      <c r="F140" s="46" t="s">
        <v>24</v>
      </c>
      <c r="G140" s="15">
        <v>3</v>
      </c>
      <c r="H140" s="16">
        <f>IF(OR(F140="",G140=""),"",IF(F140="1st",G140*D140-G140,-G140))</f>
        <v>5.52</v>
      </c>
      <c r="I140" s="19">
        <f t="shared" si="23"/>
        <v>-32.242499999999993</v>
      </c>
      <c r="J140" s="39"/>
      <c r="K140" s="50">
        <f t="shared" si="26"/>
        <v>-32.242500000000007</v>
      </c>
      <c r="L140" s="60">
        <f t="shared" si="22"/>
        <v>-28.302500000000013</v>
      </c>
      <c r="M140" s="60"/>
      <c r="N140" s="121">
        <f t="shared" si="24"/>
        <v>2.84</v>
      </c>
      <c r="O140" s="9">
        <f t="shared" si="25"/>
        <v>-1</v>
      </c>
      <c r="P140" s="9">
        <f t="shared" si="27"/>
        <v>1.8399999999999999</v>
      </c>
      <c r="Q140" s="122">
        <f t="shared" si="28"/>
        <v>1.8399999999999999</v>
      </c>
      <c r="R140" s="8"/>
      <c r="S140" s="9"/>
      <c r="T140" s="9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  <c r="OO140" s="40"/>
      <c r="OP140" s="40"/>
      <c r="OQ140" s="40"/>
      <c r="OR140" s="40"/>
      <c r="OS140" s="40"/>
      <c r="OT140" s="40"/>
      <c r="OU140" s="40"/>
      <c r="OV140" s="40"/>
      <c r="OW140" s="40"/>
      <c r="OX140" s="40"/>
      <c r="OY140" s="40"/>
      <c r="OZ140" s="40"/>
      <c r="PA140" s="40"/>
      <c r="PB140" s="40"/>
      <c r="PC140" s="40"/>
      <c r="PD140" s="40"/>
      <c r="PE140" s="40"/>
      <c r="PF140" s="40"/>
      <c r="PG140" s="40"/>
      <c r="PH140" s="40"/>
      <c r="PI140" s="40"/>
      <c r="PJ140" s="40"/>
      <c r="PK140" s="40"/>
      <c r="PL140" s="40"/>
      <c r="PM140" s="40"/>
      <c r="PN140" s="40"/>
      <c r="PO140" s="40"/>
      <c r="PP140" s="40"/>
      <c r="PQ140" s="40"/>
      <c r="PR140" s="40"/>
      <c r="PS140" s="40"/>
      <c r="PT140" s="40"/>
      <c r="PU140" s="40"/>
      <c r="PV140" s="40"/>
      <c r="PW140" s="40"/>
      <c r="PX140" s="40"/>
      <c r="PY140" s="40"/>
      <c r="PZ140" s="40"/>
      <c r="QA140" s="40"/>
      <c r="QB140" s="40"/>
      <c r="QC140" s="40"/>
      <c r="QD140" s="40"/>
      <c r="QE140" s="40"/>
      <c r="QF140" s="40"/>
      <c r="QG140" s="40"/>
      <c r="QH140" s="40"/>
      <c r="QI140" s="40"/>
      <c r="QJ140" s="40"/>
      <c r="QK140" s="40"/>
      <c r="QL140" s="40"/>
      <c r="QM140" s="40"/>
      <c r="QN140" s="40"/>
      <c r="QO140" s="40"/>
      <c r="QP140" s="40"/>
      <c r="QQ140" s="40"/>
      <c r="QR140" s="40"/>
      <c r="QS140" s="40"/>
      <c r="QT140" s="40"/>
      <c r="QU140" s="40"/>
      <c r="QV140" s="40"/>
      <c r="QW140" s="40"/>
      <c r="QX140" s="40"/>
      <c r="QY140" s="40"/>
      <c r="QZ140" s="40"/>
      <c r="RA140" s="40"/>
      <c r="RB140" s="40"/>
      <c r="RC140" s="40"/>
      <c r="RD140" s="40"/>
      <c r="RE140" s="40"/>
      <c r="RF140" s="40"/>
      <c r="RG140" s="40"/>
      <c r="RH140" s="40"/>
      <c r="RI140" s="40"/>
      <c r="RJ140" s="40"/>
      <c r="RK140" s="40"/>
      <c r="RL140" s="40"/>
      <c r="RM140" s="40"/>
      <c r="RN140" s="40"/>
      <c r="RO140" s="40"/>
      <c r="RP140" s="40"/>
      <c r="RQ140" s="40"/>
      <c r="RR140" s="40"/>
      <c r="RS140" s="40"/>
      <c r="RT140" s="40"/>
      <c r="RU140" s="40"/>
      <c r="RV140" s="40"/>
      <c r="RW140" s="40"/>
      <c r="RX140" s="40"/>
      <c r="RY140" s="40"/>
      <c r="RZ140" s="40"/>
      <c r="SA140" s="40"/>
      <c r="SB140" s="40"/>
      <c r="SC140" s="40"/>
      <c r="SD140" s="40"/>
      <c r="SE140" s="40"/>
      <c r="SF140" s="40"/>
      <c r="SG140" s="40"/>
      <c r="SH140" s="40"/>
      <c r="SI140" s="40"/>
      <c r="SJ140" s="40"/>
      <c r="SK140" s="40"/>
      <c r="SL140" s="40"/>
      <c r="SM140" s="40"/>
      <c r="SN140" s="40"/>
      <c r="SO140" s="40"/>
      <c r="SP140" s="40"/>
      <c r="SQ140" s="40"/>
      <c r="SR140" s="40"/>
      <c r="SS140" s="40"/>
      <c r="ST140" s="40"/>
      <c r="SU140" s="40"/>
      <c r="SV140" s="40"/>
      <c r="SW140" s="40"/>
      <c r="SX140" s="40"/>
      <c r="SY140" s="40"/>
      <c r="SZ140" s="40"/>
      <c r="TA140" s="40"/>
      <c r="TB140" s="40"/>
      <c r="TC140" s="40"/>
      <c r="TD140" s="40"/>
      <c r="TE140" s="40"/>
      <c r="TF140" s="40"/>
      <c r="TG140" s="40"/>
      <c r="TH140" s="40"/>
      <c r="TI140" s="40"/>
      <c r="TJ140" s="40"/>
      <c r="TK140" s="40"/>
      <c r="TL140" s="40"/>
      <c r="TM140" s="40"/>
      <c r="TN140" s="40"/>
      <c r="TO140" s="40"/>
      <c r="TP140" s="40"/>
      <c r="TQ140" s="40"/>
      <c r="TR140" s="40"/>
      <c r="TS140" s="40"/>
      <c r="TT140" s="40"/>
      <c r="TU140" s="40"/>
      <c r="TV140" s="40"/>
      <c r="TW140" s="40"/>
      <c r="TX140" s="40"/>
      <c r="TY140" s="40"/>
      <c r="TZ140" s="40"/>
      <c r="UA140" s="40"/>
      <c r="UB140" s="40"/>
      <c r="UC140" s="40"/>
      <c r="UD140" s="40"/>
      <c r="UE140" s="40"/>
      <c r="UF140" s="40"/>
      <c r="UG140" s="40"/>
      <c r="UH140" s="40"/>
      <c r="UI140" s="40"/>
      <c r="UJ140" s="40"/>
      <c r="UK140" s="40"/>
      <c r="UL140" s="40"/>
      <c r="UM140" s="40"/>
      <c r="UN140" s="40"/>
      <c r="UO140" s="40"/>
      <c r="UP140" s="40"/>
      <c r="UQ140" s="40"/>
      <c r="UR140" s="40"/>
      <c r="US140" s="40"/>
      <c r="UT140" s="40"/>
      <c r="UU140" s="40"/>
      <c r="UV140" s="40"/>
      <c r="UW140" s="40"/>
      <c r="UX140" s="40"/>
      <c r="UY140" s="40"/>
      <c r="UZ140" s="40"/>
      <c r="VA140" s="40"/>
      <c r="VB140" s="40"/>
      <c r="VC140" s="40"/>
      <c r="VD140" s="40"/>
      <c r="VE140" s="40"/>
      <c r="VF140" s="40"/>
      <c r="VG140" s="40"/>
      <c r="VH140" s="40"/>
      <c r="VI140" s="40"/>
      <c r="VJ140" s="40"/>
      <c r="VK140" s="40"/>
      <c r="VL140" s="40"/>
      <c r="VM140" s="40"/>
      <c r="VN140" s="40"/>
      <c r="VO140" s="40"/>
      <c r="VP140" s="40"/>
      <c r="VQ140" s="40"/>
      <c r="VR140" s="40"/>
      <c r="VS140" s="40"/>
      <c r="VT140" s="40"/>
      <c r="VU140" s="40"/>
      <c r="VV140" s="40"/>
      <c r="VW140" s="40"/>
      <c r="VX140" s="40"/>
      <c r="VY140" s="40"/>
      <c r="VZ140" s="40"/>
      <c r="WA140" s="40"/>
      <c r="WB140" s="40"/>
      <c r="WC140" s="40"/>
      <c r="WD140" s="40"/>
      <c r="WE140" s="40"/>
      <c r="WF140" s="40"/>
      <c r="WG140" s="40"/>
      <c r="WH140" s="40"/>
      <c r="WI140" s="40"/>
      <c r="WJ140" s="40"/>
      <c r="WK140" s="40"/>
      <c r="WL140" s="40"/>
      <c r="WM140" s="40"/>
      <c r="WN140" s="40"/>
      <c r="WO140" s="40"/>
      <c r="WP140" s="40"/>
      <c r="WQ140" s="40"/>
      <c r="WR140" s="40"/>
      <c r="WS140" s="40"/>
      <c r="WT140" s="40"/>
      <c r="WU140" s="40"/>
      <c r="WV140" s="40"/>
      <c r="WW140" s="40"/>
      <c r="WX140" s="40"/>
      <c r="WY140" s="40"/>
      <c r="WZ140" s="40"/>
      <c r="XA140" s="40"/>
      <c r="XB140" s="40"/>
      <c r="XC140" s="40"/>
      <c r="XD140" s="40"/>
      <c r="XE140" s="40"/>
      <c r="XF140" s="40"/>
      <c r="XG140" s="40"/>
      <c r="XH140" s="40"/>
      <c r="XI140" s="40"/>
      <c r="XJ140" s="40"/>
      <c r="XK140" s="40"/>
      <c r="XL140" s="40"/>
      <c r="XM140" s="40"/>
      <c r="XN140" s="40"/>
      <c r="XO140" s="40"/>
      <c r="XP140" s="40"/>
      <c r="XQ140" s="40"/>
      <c r="XR140" s="40"/>
      <c r="XS140" s="40"/>
      <c r="XT140" s="40"/>
      <c r="XU140" s="40"/>
      <c r="XV140" s="40"/>
      <c r="XW140" s="40"/>
      <c r="XX140" s="40"/>
      <c r="XY140" s="40"/>
      <c r="XZ140" s="40"/>
      <c r="YA140" s="40"/>
      <c r="YB140" s="40"/>
      <c r="YC140" s="40"/>
      <c r="YD140" s="40"/>
      <c r="YE140" s="40"/>
      <c r="YF140" s="40"/>
      <c r="YG140" s="40"/>
      <c r="YH140" s="40"/>
      <c r="YI140" s="40"/>
      <c r="YJ140" s="40"/>
      <c r="YK140" s="40"/>
      <c r="YL140" s="40"/>
      <c r="YM140" s="40"/>
      <c r="YN140" s="40"/>
      <c r="YO140" s="40"/>
      <c r="YP140" s="40"/>
      <c r="YQ140" s="40"/>
      <c r="YR140" s="40"/>
      <c r="YS140" s="40"/>
      <c r="YT140" s="40"/>
      <c r="YU140" s="40"/>
      <c r="YV140" s="40"/>
      <c r="YW140" s="40"/>
      <c r="YX140" s="40"/>
      <c r="YY140" s="40"/>
      <c r="YZ140" s="40"/>
      <c r="ZA140" s="40"/>
      <c r="ZB140" s="40"/>
      <c r="ZC140" s="40"/>
      <c r="ZD140" s="40"/>
      <c r="ZE140" s="40"/>
      <c r="ZF140" s="40"/>
      <c r="ZG140" s="40"/>
      <c r="ZH140" s="40"/>
      <c r="ZI140" s="40"/>
      <c r="ZJ140" s="40"/>
      <c r="ZK140" s="40"/>
      <c r="ZL140" s="40"/>
      <c r="ZM140" s="40"/>
      <c r="ZN140" s="40"/>
      <c r="ZO140" s="40"/>
      <c r="ZP140" s="40"/>
      <c r="ZQ140" s="40"/>
      <c r="ZR140" s="40"/>
      <c r="ZS140" s="40"/>
      <c r="ZT140" s="40"/>
      <c r="ZU140" s="40"/>
      <c r="ZV140" s="40"/>
      <c r="ZW140" s="40"/>
      <c r="ZX140" s="40"/>
      <c r="ZY140" s="40"/>
      <c r="ZZ140" s="40"/>
      <c r="AAA140" s="40"/>
      <c r="AAB140" s="40"/>
      <c r="AAC140" s="40"/>
      <c r="AAD140" s="40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40"/>
      <c r="AKO140" s="40"/>
      <c r="AKP140" s="40"/>
      <c r="AKQ140" s="40"/>
      <c r="AKR140" s="40"/>
      <c r="AKS140" s="40"/>
      <c r="AKT140" s="40"/>
      <c r="AKU140" s="40"/>
      <c r="AKV140" s="40"/>
      <c r="AKW140" s="40"/>
      <c r="AKX140" s="40"/>
      <c r="AKY140" s="40"/>
      <c r="AKZ140" s="40"/>
      <c r="ALA140" s="40"/>
      <c r="ALB140" s="40"/>
      <c r="ALC140" s="40"/>
      <c r="ALD140" s="40"/>
      <c r="ALE140" s="40"/>
      <c r="ALF140" s="40"/>
      <c r="ALG140" s="40"/>
      <c r="ALH140" s="40"/>
      <c r="ALI140" s="40"/>
      <c r="ALJ140" s="40"/>
      <c r="ALK140" s="40"/>
      <c r="ALL140" s="40"/>
      <c r="ALM140" s="40"/>
      <c r="ALN140" s="40"/>
      <c r="ALO140" s="40"/>
      <c r="ALP140" s="40"/>
      <c r="ALQ140" s="40"/>
      <c r="ALR140" s="40"/>
      <c r="ALS140" s="40"/>
      <c r="ALT140" s="40"/>
      <c r="ALU140" s="40"/>
    </row>
    <row r="141" spans="1:1009" s="41" customFormat="1" ht="24" thickBot="1" x14ac:dyDescent="0.3">
      <c r="A141" s="222">
        <v>44173</v>
      </c>
      <c r="B141" s="225"/>
      <c r="C141" s="225"/>
      <c r="D141" s="225"/>
      <c r="E141" s="225"/>
      <c r="F141" s="225"/>
      <c r="G141" s="225"/>
      <c r="H141" s="226" t="str">
        <f>IF(OR(F141="",G141=""),"",IF(F141="1st",G141*D141,-G141))</f>
        <v/>
      </c>
      <c r="I141" s="19">
        <f t="shared" si="23"/>
        <v>-32.242499999999993</v>
      </c>
      <c r="J141" s="39"/>
      <c r="K141" s="50">
        <f t="shared" si="26"/>
        <v>-32.242500000000007</v>
      </c>
      <c r="L141" s="60">
        <f t="shared" si="22"/>
        <v>-28.302500000000013</v>
      </c>
      <c r="M141" s="60"/>
      <c r="N141" s="121" t="str">
        <f t="shared" si="24"/>
        <v/>
      </c>
      <c r="O141" s="9" t="str">
        <f t="shared" si="25"/>
        <v/>
      </c>
      <c r="P141" s="9" t="str">
        <f t="shared" si="27"/>
        <v/>
      </c>
      <c r="Q141" s="122" t="str">
        <f t="shared" si="28"/>
        <v/>
      </c>
      <c r="R141" s="8"/>
      <c r="S141" s="9"/>
      <c r="T141" s="9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  <c r="OO141" s="40"/>
      <c r="OP141" s="40"/>
      <c r="OQ141" s="40"/>
      <c r="OR141" s="40"/>
      <c r="OS141" s="40"/>
      <c r="OT141" s="40"/>
      <c r="OU141" s="40"/>
      <c r="OV141" s="40"/>
      <c r="OW141" s="40"/>
      <c r="OX141" s="40"/>
      <c r="OY141" s="40"/>
      <c r="OZ141" s="40"/>
      <c r="PA141" s="40"/>
      <c r="PB141" s="40"/>
      <c r="PC141" s="40"/>
      <c r="PD141" s="40"/>
      <c r="PE141" s="40"/>
      <c r="PF141" s="40"/>
      <c r="PG141" s="40"/>
      <c r="PH141" s="40"/>
      <c r="PI141" s="40"/>
      <c r="PJ141" s="40"/>
      <c r="PK141" s="40"/>
      <c r="PL141" s="40"/>
      <c r="PM141" s="40"/>
      <c r="PN141" s="40"/>
      <c r="PO141" s="40"/>
      <c r="PP141" s="40"/>
      <c r="PQ141" s="40"/>
      <c r="PR141" s="40"/>
      <c r="PS141" s="40"/>
      <c r="PT141" s="40"/>
      <c r="PU141" s="40"/>
      <c r="PV141" s="40"/>
      <c r="PW141" s="40"/>
      <c r="PX141" s="40"/>
      <c r="PY141" s="40"/>
      <c r="PZ141" s="40"/>
      <c r="QA141" s="40"/>
      <c r="QB141" s="40"/>
      <c r="QC141" s="40"/>
      <c r="QD141" s="40"/>
      <c r="QE141" s="40"/>
      <c r="QF141" s="40"/>
      <c r="QG141" s="40"/>
      <c r="QH141" s="40"/>
      <c r="QI141" s="40"/>
      <c r="QJ141" s="40"/>
      <c r="QK141" s="40"/>
      <c r="QL141" s="40"/>
      <c r="QM141" s="40"/>
      <c r="QN141" s="40"/>
      <c r="QO141" s="40"/>
      <c r="QP141" s="40"/>
      <c r="QQ141" s="40"/>
      <c r="QR141" s="40"/>
      <c r="QS141" s="40"/>
      <c r="QT141" s="40"/>
      <c r="QU141" s="40"/>
      <c r="QV141" s="40"/>
      <c r="QW141" s="40"/>
      <c r="QX141" s="40"/>
      <c r="QY141" s="40"/>
      <c r="QZ141" s="40"/>
      <c r="RA141" s="40"/>
      <c r="RB141" s="40"/>
      <c r="RC141" s="40"/>
      <c r="RD141" s="40"/>
      <c r="RE141" s="40"/>
      <c r="RF141" s="40"/>
      <c r="RG141" s="40"/>
      <c r="RH141" s="40"/>
      <c r="RI141" s="40"/>
      <c r="RJ141" s="40"/>
      <c r="RK141" s="40"/>
      <c r="RL141" s="40"/>
      <c r="RM141" s="40"/>
      <c r="RN141" s="40"/>
      <c r="RO141" s="40"/>
      <c r="RP141" s="40"/>
      <c r="RQ141" s="40"/>
      <c r="RR141" s="40"/>
      <c r="RS141" s="40"/>
      <c r="RT141" s="40"/>
      <c r="RU141" s="40"/>
      <c r="RV141" s="40"/>
      <c r="RW141" s="40"/>
      <c r="RX141" s="40"/>
      <c r="RY141" s="40"/>
      <c r="RZ141" s="40"/>
      <c r="SA141" s="40"/>
      <c r="SB141" s="40"/>
      <c r="SC141" s="40"/>
      <c r="SD141" s="40"/>
      <c r="SE141" s="40"/>
      <c r="SF141" s="40"/>
      <c r="SG141" s="40"/>
      <c r="SH141" s="40"/>
      <c r="SI141" s="40"/>
      <c r="SJ141" s="40"/>
      <c r="SK141" s="40"/>
      <c r="SL141" s="40"/>
      <c r="SM141" s="40"/>
      <c r="SN141" s="40"/>
      <c r="SO141" s="40"/>
      <c r="SP141" s="40"/>
      <c r="SQ141" s="40"/>
      <c r="SR141" s="40"/>
      <c r="SS141" s="40"/>
      <c r="ST141" s="40"/>
      <c r="SU141" s="40"/>
      <c r="SV141" s="40"/>
      <c r="SW141" s="40"/>
      <c r="SX141" s="40"/>
      <c r="SY141" s="40"/>
      <c r="SZ141" s="40"/>
      <c r="TA141" s="40"/>
      <c r="TB141" s="40"/>
      <c r="TC141" s="40"/>
      <c r="TD141" s="40"/>
      <c r="TE141" s="40"/>
      <c r="TF141" s="40"/>
      <c r="TG141" s="40"/>
      <c r="TH141" s="40"/>
      <c r="TI141" s="40"/>
      <c r="TJ141" s="40"/>
      <c r="TK141" s="40"/>
      <c r="TL141" s="40"/>
      <c r="TM141" s="40"/>
      <c r="TN141" s="40"/>
      <c r="TO141" s="40"/>
      <c r="TP141" s="40"/>
      <c r="TQ141" s="40"/>
      <c r="TR141" s="40"/>
      <c r="TS141" s="40"/>
      <c r="TT141" s="40"/>
      <c r="TU141" s="40"/>
      <c r="TV141" s="40"/>
      <c r="TW141" s="40"/>
      <c r="TX141" s="40"/>
      <c r="TY141" s="40"/>
      <c r="TZ141" s="40"/>
      <c r="UA141" s="40"/>
      <c r="UB141" s="40"/>
      <c r="UC141" s="40"/>
      <c r="UD141" s="40"/>
      <c r="UE141" s="40"/>
      <c r="UF141" s="40"/>
      <c r="UG141" s="40"/>
      <c r="UH141" s="40"/>
      <c r="UI141" s="40"/>
      <c r="UJ141" s="40"/>
      <c r="UK141" s="40"/>
      <c r="UL141" s="40"/>
      <c r="UM141" s="40"/>
      <c r="UN141" s="40"/>
      <c r="UO141" s="40"/>
      <c r="UP141" s="40"/>
      <c r="UQ141" s="40"/>
      <c r="UR141" s="40"/>
      <c r="US141" s="40"/>
      <c r="UT141" s="40"/>
      <c r="UU141" s="40"/>
      <c r="UV141" s="40"/>
      <c r="UW141" s="40"/>
      <c r="UX141" s="40"/>
      <c r="UY141" s="40"/>
      <c r="UZ141" s="40"/>
      <c r="VA141" s="40"/>
      <c r="VB141" s="40"/>
      <c r="VC141" s="40"/>
      <c r="VD141" s="40"/>
      <c r="VE141" s="40"/>
      <c r="VF141" s="40"/>
      <c r="VG141" s="40"/>
      <c r="VH141" s="40"/>
      <c r="VI141" s="40"/>
      <c r="VJ141" s="40"/>
      <c r="VK141" s="40"/>
      <c r="VL141" s="40"/>
      <c r="VM141" s="40"/>
      <c r="VN141" s="40"/>
      <c r="VO141" s="40"/>
      <c r="VP141" s="40"/>
      <c r="VQ141" s="40"/>
      <c r="VR141" s="40"/>
      <c r="VS141" s="40"/>
      <c r="VT141" s="40"/>
      <c r="VU141" s="40"/>
      <c r="VV141" s="40"/>
      <c r="VW141" s="40"/>
      <c r="VX141" s="40"/>
      <c r="VY141" s="40"/>
      <c r="VZ141" s="40"/>
      <c r="WA141" s="40"/>
      <c r="WB141" s="40"/>
      <c r="WC141" s="40"/>
      <c r="WD141" s="40"/>
      <c r="WE141" s="40"/>
      <c r="WF141" s="40"/>
      <c r="WG141" s="40"/>
      <c r="WH141" s="40"/>
      <c r="WI141" s="40"/>
      <c r="WJ141" s="40"/>
      <c r="WK141" s="40"/>
      <c r="WL141" s="40"/>
      <c r="WM141" s="40"/>
      <c r="WN141" s="40"/>
      <c r="WO141" s="40"/>
      <c r="WP141" s="40"/>
      <c r="WQ141" s="40"/>
      <c r="WR141" s="40"/>
      <c r="WS141" s="40"/>
      <c r="WT141" s="40"/>
      <c r="WU141" s="40"/>
      <c r="WV141" s="40"/>
      <c r="WW141" s="40"/>
      <c r="WX141" s="40"/>
      <c r="WY141" s="40"/>
      <c r="WZ141" s="40"/>
      <c r="XA141" s="40"/>
      <c r="XB141" s="40"/>
      <c r="XC141" s="40"/>
      <c r="XD141" s="40"/>
      <c r="XE141" s="40"/>
      <c r="XF141" s="40"/>
      <c r="XG141" s="40"/>
      <c r="XH141" s="40"/>
      <c r="XI141" s="40"/>
      <c r="XJ141" s="40"/>
      <c r="XK141" s="40"/>
      <c r="XL141" s="40"/>
      <c r="XM141" s="40"/>
      <c r="XN141" s="40"/>
      <c r="XO141" s="40"/>
      <c r="XP141" s="40"/>
      <c r="XQ141" s="40"/>
      <c r="XR141" s="40"/>
      <c r="XS141" s="40"/>
      <c r="XT141" s="40"/>
      <c r="XU141" s="40"/>
      <c r="XV141" s="40"/>
      <c r="XW141" s="40"/>
      <c r="XX141" s="40"/>
      <c r="XY141" s="40"/>
      <c r="XZ141" s="40"/>
      <c r="YA141" s="40"/>
      <c r="YB141" s="40"/>
      <c r="YC141" s="40"/>
      <c r="YD141" s="40"/>
      <c r="YE141" s="40"/>
      <c r="YF141" s="40"/>
      <c r="YG141" s="40"/>
      <c r="YH141" s="40"/>
      <c r="YI141" s="40"/>
      <c r="YJ141" s="40"/>
      <c r="YK141" s="40"/>
      <c r="YL141" s="40"/>
      <c r="YM141" s="40"/>
      <c r="YN141" s="40"/>
      <c r="YO141" s="40"/>
      <c r="YP141" s="40"/>
      <c r="YQ141" s="40"/>
      <c r="YR141" s="40"/>
      <c r="YS141" s="40"/>
      <c r="YT141" s="40"/>
      <c r="YU141" s="40"/>
      <c r="YV141" s="40"/>
      <c r="YW141" s="40"/>
      <c r="YX141" s="40"/>
      <c r="YY141" s="40"/>
      <c r="YZ141" s="40"/>
      <c r="ZA141" s="40"/>
      <c r="ZB141" s="40"/>
      <c r="ZC141" s="40"/>
      <c r="ZD141" s="40"/>
      <c r="ZE141" s="40"/>
      <c r="ZF141" s="40"/>
      <c r="ZG141" s="40"/>
      <c r="ZH141" s="40"/>
      <c r="ZI141" s="40"/>
      <c r="ZJ141" s="40"/>
      <c r="ZK141" s="40"/>
      <c r="ZL141" s="40"/>
      <c r="ZM141" s="40"/>
      <c r="ZN141" s="40"/>
      <c r="ZO141" s="40"/>
      <c r="ZP141" s="40"/>
      <c r="ZQ141" s="40"/>
      <c r="ZR141" s="40"/>
      <c r="ZS141" s="40"/>
      <c r="ZT141" s="40"/>
      <c r="ZU141" s="40"/>
      <c r="ZV141" s="40"/>
      <c r="ZW141" s="40"/>
      <c r="ZX141" s="40"/>
      <c r="ZY141" s="40"/>
      <c r="ZZ141" s="40"/>
      <c r="AAA141" s="40"/>
      <c r="AAB141" s="40"/>
      <c r="AAC141" s="40"/>
      <c r="AAD141" s="40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40"/>
      <c r="AKO141" s="40"/>
      <c r="AKP141" s="40"/>
      <c r="AKQ141" s="40"/>
      <c r="AKR141" s="40"/>
      <c r="AKS141" s="40"/>
      <c r="AKT141" s="40"/>
      <c r="AKU141" s="40"/>
      <c r="AKV141" s="40"/>
      <c r="AKW141" s="40"/>
      <c r="AKX141" s="40"/>
      <c r="AKY141" s="40"/>
      <c r="AKZ141" s="40"/>
      <c r="ALA141" s="40"/>
      <c r="ALB141" s="40"/>
      <c r="ALC141" s="40"/>
      <c r="ALD141" s="40"/>
      <c r="ALE141" s="40"/>
      <c r="ALF141" s="40"/>
      <c r="ALG141" s="40"/>
      <c r="ALH141" s="40"/>
      <c r="ALI141" s="40"/>
      <c r="ALJ141" s="40"/>
      <c r="ALK141" s="40"/>
      <c r="ALL141" s="40"/>
      <c r="ALM141" s="40"/>
      <c r="ALN141" s="40"/>
      <c r="ALO141" s="40"/>
      <c r="ALP141" s="40"/>
      <c r="ALQ141" s="40"/>
      <c r="ALR141" s="40"/>
      <c r="ALS141" s="40"/>
      <c r="ALT141" s="40"/>
      <c r="ALU141" s="40"/>
    </row>
    <row r="142" spans="1:1009" s="41" customFormat="1" ht="18.75" x14ac:dyDescent="0.3">
      <c r="A142" s="10" t="s">
        <v>167</v>
      </c>
      <c r="B142" s="11" t="s">
        <v>115</v>
      </c>
      <c r="C142" s="12">
        <v>2</v>
      </c>
      <c r="D142" s="27">
        <v>1.94</v>
      </c>
      <c r="E142" s="28">
        <v>1.22</v>
      </c>
      <c r="F142" s="46" t="s">
        <v>21</v>
      </c>
      <c r="G142" s="15">
        <v>2</v>
      </c>
      <c r="H142" s="16">
        <f>IF(OR(F142="",G142=""),"",IF(F142="1st",G142*D142-G142,-G142))</f>
        <v>-2</v>
      </c>
      <c r="I142" s="19">
        <f t="shared" si="23"/>
        <v>-34.242499999999993</v>
      </c>
      <c r="J142" s="42">
        <f>SUM(H142:H144)</f>
        <v>-2.71</v>
      </c>
      <c r="K142" s="50">
        <f t="shared" si="26"/>
        <v>-34.952500000000008</v>
      </c>
      <c r="L142" s="60">
        <f t="shared" si="22"/>
        <v>-28.302500000000013</v>
      </c>
      <c r="M142" s="60"/>
      <c r="N142" s="121">
        <f t="shared" si="24"/>
        <v>1.94</v>
      </c>
      <c r="O142" s="9">
        <f t="shared" si="25"/>
        <v>-1</v>
      </c>
      <c r="P142" s="9">
        <f t="shared" si="27"/>
        <v>-1</v>
      </c>
      <c r="Q142" s="122">
        <f t="shared" si="28"/>
        <v>-1</v>
      </c>
      <c r="R142" s="8"/>
      <c r="S142" s="9"/>
      <c r="T142" s="9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  <c r="OO142" s="40"/>
      <c r="OP142" s="40"/>
      <c r="OQ142" s="40"/>
      <c r="OR142" s="40"/>
      <c r="OS142" s="40"/>
      <c r="OT142" s="40"/>
      <c r="OU142" s="40"/>
      <c r="OV142" s="40"/>
      <c r="OW142" s="40"/>
      <c r="OX142" s="40"/>
      <c r="OY142" s="40"/>
      <c r="OZ142" s="40"/>
      <c r="PA142" s="40"/>
      <c r="PB142" s="40"/>
      <c r="PC142" s="40"/>
      <c r="PD142" s="40"/>
      <c r="PE142" s="40"/>
      <c r="PF142" s="40"/>
      <c r="PG142" s="40"/>
      <c r="PH142" s="40"/>
      <c r="PI142" s="40"/>
      <c r="PJ142" s="40"/>
      <c r="PK142" s="40"/>
      <c r="PL142" s="40"/>
      <c r="PM142" s="40"/>
      <c r="PN142" s="40"/>
      <c r="PO142" s="40"/>
      <c r="PP142" s="40"/>
      <c r="PQ142" s="40"/>
      <c r="PR142" s="40"/>
      <c r="PS142" s="40"/>
      <c r="PT142" s="40"/>
      <c r="PU142" s="40"/>
      <c r="PV142" s="40"/>
      <c r="PW142" s="40"/>
      <c r="PX142" s="40"/>
      <c r="PY142" s="40"/>
      <c r="PZ142" s="40"/>
      <c r="QA142" s="40"/>
      <c r="QB142" s="40"/>
      <c r="QC142" s="40"/>
      <c r="QD142" s="40"/>
      <c r="QE142" s="40"/>
      <c r="QF142" s="40"/>
      <c r="QG142" s="40"/>
      <c r="QH142" s="40"/>
      <c r="QI142" s="40"/>
      <c r="QJ142" s="40"/>
      <c r="QK142" s="40"/>
      <c r="QL142" s="40"/>
      <c r="QM142" s="40"/>
      <c r="QN142" s="40"/>
      <c r="QO142" s="40"/>
      <c r="QP142" s="40"/>
      <c r="QQ142" s="40"/>
      <c r="QR142" s="40"/>
      <c r="QS142" s="40"/>
      <c r="QT142" s="40"/>
      <c r="QU142" s="40"/>
      <c r="QV142" s="40"/>
      <c r="QW142" s="40"/>
      <c r="QX142" s="40"/>
      <c r="QY142" s="40"/>
      <c r="QZ142" s="40"/>
      <c r="RA142" s="40"/>
      <c r="RB142" s="40"/>
      <c r="RC142" s="40"/>
      <c r="RD142" s="40"/>
      <c r="RE142" s="40"/>
      <c r="RF142" s="40"/>
      <c r="RG142" s="40"/>
      <c r="RH142" s="40"/>
      <c r="RI142" s="40"/>
      <c r="RJ142" s="40"/>
      <c r="RK142" s="40"/>
      <c r="RL142" s="40"/>
      <c r="RM142" s="40"/>
      <c r="RN142" s="40"/>
      <c r="RO142" s="40"/>
      <c r="RP142" s="40"/>
      <c r="RQ142" s="40"/>
      <c r="RR142" s="40"/>
      <c r="RS142" s="40"/>
      <c r="RT142" s="40"/>
      <c r="RU142" s="40"/>
      <c r="RV142" s="40"/>
      <c r="RW142" s="40"/>
      <c r="RX142" s="40"/>
      <c r="RY142" s="40"/>
      <c r="RZ142" s="40"/>
      <c r="SA142" s="40"/>
      <c r="SB142" s="40"/>
      <c r="SC142" s="40"/>
      <c r="SD142" s="40"/>
      <c r="SE142" s="40"/>
      <c r="SF142" s="40"/>
      <c r="SG142" s="40"/>
      <c r="SH142" s="40"/>
      <c r="SI142" s="40"/>
      <c r="SJ142" s="40"/>
      <c r="SK142" s="40"/>
      <c r="SL142" s="40"/>
      <c r="SM142" s="40"/>
      <c r="SN142" s="40"/>
      <c r="SO142" s="40"/>
      <c r="SP142" s="40"/>
      <c r="SQ142" s="40"/>
      <c r="SR142" s="40"/>
      <c r="SS142" s="40"/>
      <c r="ST142" s="40"/>
      <c r="SU142" s="40"/>
      <c r="SV142" s="40"/>
      <c r="SW142" s="40"/>
      <c r="SX142" s="40"/>
      <c r="SY142" s="40"/>
      <c r="SZ142" s="40"/>
      <c r="TA142" s="40"/>
      <c r="TB142" s="40"/>
      <c r="TC142" s="40"/>
      <c r="TD142" s="40"/>
      <c r="TE142" s="40"/>
      <c r="TF142" s="40"/>
      <c r="TG142" s="40"/>
      <c r="TH142" s="40"/>
      <c r="TI142" s="40"/>
      <c r="TJ142" s="40"/>
      <c r="TK142" s="40"/>
      <c r="TL142" s="40"/>
      <c r="TM142" s="40"/>
      <c r="TN142" s="40"/>
      <c r="TO142" s="40"/>
      <c r="TP142" s="40"/>
      <c r="TQ142" s="40"/>
      <c r="TR142" s="40"/>
      <c r="TS142" s="40"/>
      <c r="TT142" s="40"/>
      <c r="TU142" s="40"/>
      <c r="TV142" s="40"/>
      <c r="TW142" s="40"/>
      <c r="TX142" s="40"/>
      <c r="TY142" s="40"/>
      <c r="TZ142" s="40"/>
      <c r="UA142" s="40"/>
      <c r="UB142" s="40"/>
      <c r="UC142" s="40"/>
      <c r="UD142" s="40"/>
      <c r="UE142" s="40"/>
      <c r="UF142" s="40"/>
      <c r="UG142" s="40"/>
      <c r="UH142" s="40"/>
      <c r="UI142" s="40"/>
      <c r="UJ142" s="40"/>
      <c r="UK142" s="40"/>
      <c r="UL142" s="40"/>
      <c r="UM142" s="40"/>
      <c r="UN142" s="40"/>
      <c r="UO142" s="40"/>
      <c r="UP142" s="40"/>
      <c r="UQ142" s="40"/>
      <c r="UR142" s="40"/>
      <c r="US142" s="40"/>
      <c r="UT142" s="40"/>
      <c r="UU142" s="40"/>
      <c r="UV142" s="40"/>
      <c r="UW142" s="40"/>
      <c r="UX142" s="40"/>
      <c r="UY142" s="40"/>
      <c r="UZ142" s="40"/>
      <c r="VA142" s="40"/>
      <c r="VB142" s="40"/>
      <c r="VC142" s="40"/>
      <c r="VD142" s="40"/>
      <c r="VE142" s="40"/>
      <c r="VF142" s="40"/>
      <c r="VG142" s="40"/>
      <c r="VH142" s="40"/>
      <c r="VI142" s="40"/>
      <c r="VJ142" s="40"/>
      <c r="VK142" s="40"/>
      <c r="VL142" s="40"/>
      <c r="VM142" s="40"/>
      <c r="VN142" s="40"/>
      <c r="VO142" s="40"/>
      <c r="VP142" s="40"/>
      <c r="VQ142" s="40"/>
      <c r="VR142" s="40"/>
      <c r="VS142" s="40"/>
      <c r="VT142" s="40"/>
      <c r="VU142" s="40"/>
      <c r="VV142" s="40"/>
      <c r="VW142" s="40"/>
      <c r="VX142" s="40"/>
      <c r="VY142" s="40"/>
      <c r="VZ142" s="40"/>
      <c r="WA142" s="40"/>
      <c r="WB142" s="40"/>
      <c r="WC142" s="40"/>
      <c r="WD142" s="40"/>
      <c r="WE142" s="40"/>
      <c r="WF142" s="40"/>
      <c r="WG142" s="40"/>
      <c r="WH142" s="40"/>
      <c r="WI142" s="40"/>
      <c r="WJ142" s="40"/>
      <c r="WK142" s="40"/>
      <c r="WL142" s="40"/>
      <c r="WM142" s="40"/>
      <c r="WN142" s="40"/>
      <c r="WO142" s="40"/>
      <c r="WP142" s="40"/>
      <c r="WQ142" s="40"/>
      <c r="WR142" s="40"/>
      <c r="WS142" s="40"/>
      <c r="WT142" s="40"/>
      <c r="WU142" s="40"/>
      <c r="WV142" s="40"/>
      <c r="WW142" s="40"/>
      <c r="WX142" s="40"/>
      <c r="WY142" s="40"/>
      <c r="WZ142" s="40"/>
      <c r="XA142" s="40"/>
      <c r="XB142" s="40"/>
      <c r="XC142" s="40"/>
      <c r="XD142" s="40"/>
      <c r="XE142" s="40"/>
      <c r="XF142" s="40"/>
      <c r="XG142" s="40"/>
      <c r="XH142" s="40"/>
      <c r="XI142" s="40"/>
      <c r="XJ142" s="40"/>
      <c r="XK142" s="40"/>
      <c r="XL142" s="40"/>
      <c r="XM142" s="40"/>
      <c r="XN142" s="40"/>
      <c r="XO142" s="40"/>
      <c r="XP142" s="40"/>
      <c r="XQ142" s="40"/>
      <c r="XR142" s="40"/>
      <c r="XS142" s="40"/>
      <c r="XT142" s="40"/>
      <c r="XU142" s="40"/>
      <c r="XV142" s="40"/>
      <c r="XW142" s="40"/>
      <c r="XX142" s="40"/>
      <c r="XY142" s="40"/>
      <c r="XZ142" s="40"/>
      <c r="YA142" s="40"/>
      <c r="YB142" s="40"/>
      <c r="YC142" s="40"/>
      <c r="YD142" s="40"/>
      <c r="YE142" s="40"/>
      <c r="YF142" s="40"/>
      <c r="YG142" s="40"/>
      <c r="YH142" s="40"/>
      <c r="YI142" s="40"/>
      <c r="YJ142" s="40"/>
      <c r="YK142" s="40"/>
      <c r="YL142" s="40"/>
      <c r="YM142" s="40"/>
      <c r="YN142" s="40"/>
      <c r="YO142" s="40"/>
      <c r="YP142" s="40"/>
      <c r="YQ142" s="40"/>
      <c r="YR142" s="40"/>
      <c r="YS142" s="40"/>
      <c r="YT142" s="40"/>
      <c r="YU142" s="40"/>
      <c r="YV142" s="40"/>
      <c r="YW142" s="40"/>
      <c r="YX142" s="40"/>
      <c r="YY142" s="40"/>
      <c r="YZ142" s="40"/>
      <c r="ZA142" s="40"/>
      <c r="ZB142" s="40"/>
      <c r="ZC142" s="40"/>
      <c r="ZD142" s="40"/>
      <c r="ZE142" s="40"/>
      <c r="ZF142" s="40"/>
      <c r="ZG142" s="40"/>
      <c r="ZH142" s="40"/>
      <c r="ZI142" s="40"/>
      <c r="ZJ142" s="40"/>
      <c r="ZK142" s="40"/>
      <c r="ZL142" s="40"/>
      <c r="ZM142" s="40"/>
      <c r="ZN142" s="40"/>
      <c r="ZO142" s="40"/>
      <c r="ZP142" s="40"/>
      <c r="ZQ142" s="40"/>
      <c r="ZR142" s="40"/>
      <c r="ZS142" s="40"/>
      <c r="ZT142" s="40"/>
      <c r="ZU142" s="40"/>
      <c r="ZV142" s="40"/>
      <c r="ZW142" s="40"/>
      <c r="ZX142" s="40"/>
      <c r="ZY142" s="40"/>
      <c r="ZZ142" s="40"/>
      <c r="AAA142" s="40"/>
      <c r="AAB142" s="40"/>
      <c r="AAC142" s="40"/>
      <c r="AAD142" s="40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40"/>
      <c r="AKO142" s="40"/>
      <c r="AKP142" s="40"/>
      <c r="AKQ142" s="40"/>
      <c r="AKR142" s="40"/>
      <c r="AKS142" s="40"/>
      <c r="AKT142" s="40"/>
      <c r="AKU142" s="40"/>
      <c r="AKV142" s="40"/>
      <c r="AKW142" s="40"/>
      <c r="AKX142" s="40"/>
      <c r="AKY142" s="40"/>
      <c r="AKZ142" s="40"/>
      <c r="ALA142" s="40"/>
      <c r="ALB142" s="40"/>
      <c r="ALC142" s="40"/>
      <c r="ALD142" s="40"/>
      <c r="ALE142" s="40"/>
      <c r="ALF142" s="40"/>
      <c r="ALG142" s="40"/>
      <c r="ALH142" s="40"/>
      <c r="ALI142" s="40"/>
      <c r="ALJ142" s="40"/>
      <c r="ALK142" s="40"/>
      <c r="ALL142" s="40"/>
      <c r="ALM142" s="40"/>
      <c r="ALN142" s="40"/>
      <c r="ALO142" s="40"/>
      <c r="ALP142" s="40"/>
      <c r="ALQ142" s="40"/>
      <c r="ALR142" s="40"/>
      <c r="ALS142" s="40"/>
      <c r="ALT142" s="40"/>
      <c r="ALU142" s="40"/>
    </row>
    <row r="143" spans="1:1009" s="41" customFormat="1" ht="18.75" x14ac:dyDescent="0.3">
      <c r="A143" s="10" t="s">
        <v>168</v>
      </c>
      <c r="B143" s="11" t="s">
        <v>115</v>
      </c>
      <c r="C143" s="12">
        <v>3</v>
      </c>
      <c r="D143" s="13">
        <v>4</v>
      </c>
      <c r="E143" s="14">
        <v>1.91</v>
      </c>
      <c r="F143" s="46" t="s">
        <v>21</v>
      </c>
      <c r="G143" s="15">
        <v>1</v>
      </c>
      <c r="H143" s="16">
        <f>IF(OR(F143="",G143=""),"",IF(F143="1st",G143*D143-G143,-G143))</f>
        <v>-1</v>
      </c>
      <c r="I143" s="19">
        <f t="shared" si="23"/>
        <v>-35.242499999999993</v>
      </c>
      <c r="J143" s="39"/>
      <c r="K143" s="50">
        <f t="shared" si="26"/>
        <v>-34.952500000000008</v>
      </c>
      <c r="L143" s="60">
        <f t="shared" si="22"/>
        <v>-28.302500000000013</v>
      </c>
      <c r="M143" s="60"/>
      <c r="N143" s="121">
        <f t="shared" si="24"/>
        <v>4</v>
      </c>
      <c r="O143" s="9">
        <f t="shared" si="25"/>
        <v>-1</v>
      </c>
      <c r="P143" s="9">
        <f t="shared" si="27"/>
        <v>-1</v>
      </c>
      <c r="Q143" s="122">
        <f t="shared" si="28"/>
        <v>-1</v>
      </c>
      <c r="R143" s="8"/>
      <c r="S143" s="9"/>
      <c r="T143" s="9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  <c r="OO143" s="40"/>
      <c r="OP143" s="40"/>
      <c r="OQ143" s="40"/>
      <c r="OR143" s="40"/>
      <c r="OS143" s="40"/>
      <c r="OT143" s="40"/>
      <c r="OU143" s="40"/>
      <c r="OV143" s="40"/>
      <c r="OW143" s="40"/>
      <c r="OX143" s="40"/>
      <c r="OY143" s="40"/>
      <c r="OZ143" s="40"/>
      <c r="PA143" s="40"/>
      <c r="PB143" s="40"/>
      <c r="PC143" s="40"/>
      <c r="PD143" s="40"/>
      <c r="PE143" s="40"/>
      <c r="PF143" s="40"/>
      <c r="PG143" s="40"/>
      <c r="PH143" s="40"/>
      <c r="PI143" s="40"/>
      <c r="PJ143" s="40"/>
      <c r="PK143" s="40"/>
      <c r="PL143" s="40"/>
      <c r="PM143" s="40"/>
      <c r="PN143" s="40"/>
      <c r="PO143" s="40"/>
      <c r="PP143" s="40"/>
      <c r="PQ143" s="40"/>
      <c r="PR143" s="40"/>
      <c r="PS143" s="40"/>
      <c r="PT143" s="40"/>
      <c r="PU143" s="40"/>
      <c r="PV143" s="40"/>
      <c r="PW143" s="40"/>
      <c r="PX143" s="40"/>
      <c r="PY143" s="40"/>
      <c r="PZ143" s="40"/>
      <c r="QA143" s="40"/>
      <c r="QB143" s="40"/>
      <c r="QC143" s="40"/>
      <c r="QD143" s="40"/>
      <c r="QE143" s="40"/>
      <c r="QF143" s="40"/>
      <c r="QG143" s="40"/>
      <c r="QH143" s="40"/>
      <c r="QI143" s="40"/>
      <c r="QJ143" s="40"/>
      <c r="QK143" s="40"/>
      <c r="QL143" s="40"/>
      <c r="QM143" s="40"/>
      <c r="QN143" s="40"/>
      <c r="QO143" s="40"/>
      <c r="QP143" s="40"/>
      <c r="QQ143" s="40"/>
      <c r="QR143" s="40"/>
      <c r="QS143" s="40"/>
      <c r="QT143" s="40"/>
      <c r="QU143" s="40"/>
      <c r="QV143" s="40"/>
      <c r="QW143" s="40"/>
      <c r="QX143" s="40"/>
      <c r="QY143" s="40"/>
      <c r="QZ143" s="40"/>
      <c r="RA143" s="40"/>
      <c r="RB143" s="40"/>
      <c r="RC143" s="40"/>
      <c r="RD143" s="40"/>
      <c r="RE143" s="40"/>
      <c r="RF143" s="40"/>
      <c r="RG143" s="40"/>
      <c r="RH143" s="40"/>
      <c r="RI143" s="40"/>
      <c r="RJ143" s="40"/>
      <c r="RK143" s="40"/>
      <c r="RL143" s="40"/>
      <c r="RM143" s="40"/>
      <c r="RN143" s="40"/>
      <c r="RO143" s="40"/>
      <c r="RP143" s="40"/>
      <c r="RQ143" s="40"/>
      <c r="RR143" s="40"/>
      <c r="RS143" s="40"/>
      <c r="RT143" s="40"/>
      <c r="RU143" s="40"/>
      <c r="RV143" s="40"/>
      <c r="RW143" s="40"/>
      <c r="RX143" s="40"/>
      <c r="RY143" s="40"/>
      <c r="RZ143" s="40"/>
      <c r="SA143" s="40"/>
      <c r="SB143" s="40"/>
      <c r="SC143" s="40"/>
      <c r="SD143" s="40"/>
      <c r="SE143" s="40"/>
      <c r="SF143" s="40"/>
      <c r="SG143" s="40"/>
      <c r="SH143" s="40"/>
      <c r="SI143" s="40"/>
      <c r="SJ143" s="40"/>
      <c r="SK143" s="40"/>
      <c r="SL143" s="40"/>
      <c r="SM143" s="40"/>
      <c r="SN143" s="40"/>
      <c r="SO143" s="40"/>
      <c r="SP143" s="40"/>
      <c r="SQ143" s="40"/>
      <c r="SR143" s="40"/>
      <c r="SS143" s="40"/>
      <c r="ST143" s="40"/>
      <c r="SU143" s="40"/>
      <c r="SV143" s="40"/>
      <c r="SW143" s="40"/>
      <c r="SX143" s="40"/>
      <c r="SY143" s="40"/>
      <c r="SZ143" s="40"/>
      <c r="TA143" s="40"/>
      <c r="TB143" s="40"/>
      <c r="TC143" s="40"/>
      <c r="TD143" s="40"/>
      <c r="TE143" s="40"/>
      <c r="TF143" s="40"/>
      <c r="TG143" s="40"/>
      <c r="TH143" s="40"/>
      <c r="TI143" s="40"/>
      <c r="TJ143" s="40"/>
      <c r="TK143" s="40"/>
      <c r="TL143" s="40"/>
      <c r="TM143" s="40"/>
      <c r="TN143" s="40"/>
      <c r="TO143" s="40"/>
      <c r="TP143" s="40"/>
      <c r="TQ143" s="40"/>
      <c r="TR143" s="40"/>
      <c r="TS143" s="40"/>
      <c r="TT143" s="40"/>
      <c r="TU143" s="40"/>
      <c r="TV143" s="40"/>
      <c r="TW143" s="40"/>
      <c r="TX143" s="40"/>
      <c r="TY143" s="40"/>
      <c r="TZ143" s="40"/>
      <c r="UA143" s="40"/>
      <c r="UB143" s="40"/>
      <c r="UC143" s="40"/>
      <c r="UD143" s="40"/>
      <c r="UE143" s="40"/>
      <c r="UF143" s="40"/>
      <c r="UG143" s="40"/>
      <c r="UH143" s="40"/>
      <c r="UI143" s="40"/>
      <c r="UJ143" s="40"/>
      <c r="UK143" s="40"/>
      <c r="UL143" s="40"/>
      <c r="UM143" s="40"/>
      <c r="UN143" s="40"/>
      <c r="UO143" s="40"/>
      <c r="UP143" s="40"/>
      <c r="UQ143" s="40"/>
      <c r="UR143" s="40"/>
      <c r="US143" s="40"/>
      <c r="UT143" s="40"/>
      <c r="UU143" s="40"/>
      <c r="UV143" s="40"/>
      <c r="UW143" s="40"/>
      <c r="UX143" s="40"/>
      <c r="UY143" s="40"/>
      <c r="UZ143" s="40"/>
      <c r="VA143" s="40"/>
      <c r="VB143" s="40"/>
      <c r="VC143" s="40"/>
      <c r="VD143" s="40"/>
      <c r="VE143" s="40"/>
      <c r="VF143" s="40"/>
      <c r="VG143" s="40"/>
      <c r="VH143" s="40"/>
      <c r="VI143" s="40"/>
      <c r="VJ143" s="40"/>
      <c r="VK143" s="40"/>
      <c r="VL143" s="40"/>
      <c r="VM143" s="40"/>
      <c r="VN143" s="40"/>
      <c r="VO143" s="40"/>
      <c r="VP143" s="40"/>
      <c r="VQ143" s="40"/>
      <c r="VR143" s="40"/>
      <c r="VS143" s="40"/>
      <c r="VT143" s="40"/>
      <c r="VU143" s="40"/>
      <c r="VV143" s="40"/>
      <c r="VW143" s="40"/>
      <c r="VX143" s="40"/>
      <c r="VY143" s="40"/>
      <c r="VZ143" s="40"/>
      <c r="WA143" s="40"/>
      <c r="WB143" s="40"/>
      <c r="WC143" s="40"/>
      <c r="WD143" s="40"/>
      <c r="WE143" s="40"/>
      <c r="WF143" s="40"/>
      <c r="WG143" s="40"/>
      <c r="WH143" s="40"/>
      <c r="WI143" s="40"/>
      <c r="WJ143" s="40"/>
      <c r="WK143" s="40"/>
      <c r="WL143" s="40"/>
      <c r="WM143" s="40"/>
      <c r="WN143" s="40"/>
      <c r="WO143" s="40"/>
      <c r="WP143" s="40"/>
      <c r="WQ143" s="40"/>
      <c r="WR143" s="40"/>
      <c r="WS143" s="40"/>
      <c r="WT143" s="40"/>
      <c r="WU143" s="40"/>
      <c r="WV143" s="40"/>
      <c r="WW143" s="40"/>
      <c r="WX143" s="40"/>
      <c r="WY143" s="40"/>
      <c r="WZ143" s="40"/>
      <c r="XA143" s="40"/>
      <c r="XB143" s="40"/>
      <c r="XC143" s="40"/>
      <c r="XD143" s="40"/>
      <c r="XE143" s="40"/>
      <c r="XF143" s="40"/>
      <c r="XG143" s="40"/>
      <c r="XH143" s="40"/>
      <c r="XI143" s="40"/>
      <c r="XJ143" s="40"/>
      <c r="XK143" s="40"/>
      <c r="XL143" s="40"/>
      <c r="XM143" s="40"/>
      <c r="XN143" s="40"/>
      <c r="XO143" s="40"/>
      <c r="XP143" s="40"/>
      <c r="XQ143" s="40"/>
      <c r="XR143" s="40"/>
      <c r="XS143" s="40"/>
      <c r="XT143" s="40"/>
      <c r="XU143" s="40"/>
      <c r="XV143" s="40"/>
      <c r="XW143" s="40"/>
      <c r="XX143" s="40"/>
      <c r="XY143" s="40"/>
      <c r="XZ143" s="40"/>
      <c r="YA143" s="40"/>
      <c r="YB143" s="40"/>
      <c r="YC143" s="40"/>
      <c r="YD143" s="40"/>
      <c r="YE143" s="40"/>
      <c r="YF143" s="40"/>
      <c r="YG143" s="40"/>
      <c r="YH143" s="40"/>
      <c r="YI143" s="40"/>
      <c r="YJ143" s="40"/>
      <c r="YK143" s="40"/>
      <c r="YL143" s="40"/>
      <c r="YM143" s="40"/>
      <c r="YN143" s="40"/>
      <c r="YO143" s="40"/>
      <c r="YP143" s="40"/>
      <c r="YQ143" s="40"/>
      <c r="YR143" s="40"/>
      <c r="YS143" s="40"/>
      <c r="YT143" s="40"/>
      <c r="YU143" s="40"/>
      <c r="YV143" s="40"/>
      <c r="YW143" s="40"/>
      <c r="YX143" s="40"/>
      <c r="YY143" s="40"/>
      <c r="YZ143" s="40"/>
      <c r="ZA143" s="40"/>
      <c r="ZB143" s="40"/>
      <c r="ZC143" s="40"/>
      <c r="ZD143" s="40"/>
      <c r="ZE143" s="40"/>
      <c r="ZF143" s="40"/>
      <c r="ZG143" s="40"/>
      <c r="ZH143" s="40"/>
      <c r="ZI143" s="40"/>
      <c r="ZJ143" s="40"/>
      <c r="ZK143" s="40"/>
      <c r="ZL143" s="40"/>
      <c r="ZM143" s="40"/>
      <c r="ZN143" s="40"/>
      <c r="ZO143" s="40"/>
      <c r="ZP143" s="40"/>
      <c r="ZQ143" s="40"/>
      <c r="ZR143" s="40"/>
      <c r="ZS143" s="40"/>
      <c r="ZT143" s="40"/>
      <c r="ZU143" s="40"/>
      <c r="ZV143" s="40"/>
      <c r="ZW143" s="40"/>
      <c r="ZX143" s="40"/>
      <c r="ZY143" s="40"/>
      <c r="ZZ143" s="40"/>
      <c r="AAA143" s="40"/>
      <c r="AAB143" s="40"/>
      <c r="AAC143" s="40"/>
      <c r="AAD143" s="40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40"/>
      <c r="AKO143" s="40"/>
      <c r="AKP143" s="40"/>
      <c r="AKQ143" s="40"/>
      <c r="AKR143" s="40"/>
      <c r="AKS143" s="40"/>
      <c r="AKT143" s="40"/>
      <c r="AKU143" s="40"/>
      <c r="AKV143" s="40"/>
      <c r="AKW143" s="40"/>
      <c r="AKX143" s="40"/>
      <c r="AKY143" s="40"/>
      <c r="AKZ143" s="40"/>
      <c r="ALA143" s="40"/>
      <c r="ALB143" s="40"/>
      <c r="ALC143" s="40"/>
      <c r="ALD143" s="40"/>
      <c r="ALE143" s="40"/>
      <c r="ALF143" s="40"/>
      <c r="ALG143" s="40"/>
      <c r="ALH143" s="40"/>
      <c r="ALI143" s="40"/>
      <c r="ALJ143" s="40"/>
      <c r="ALK143" s="40"/>
      <c r="ALL143" s="40"/>
      <c r="ALM143" s="40"/>
      <c r="ALN143" s="40"/>
      <c r="ALO143" s="40"/>
      <c r="ALP143" s="40"/>
      <c r="ALQ143" s="40"/>
      <c r="ALR143" s="40"/>
      <c r="ALS143" s="40"/>
      <c r="ALT143" s="40"/>
      <c r="ALU143" s="40"/>
    </row>
    <row r="144" spans="1:1009" s="41" customFormat="1" ht="19.5" thickBot="1" x14ac:dyDescent="0.35">
      <c r="A144" s="10" t="s">
        <v>169</v>
      </c>
      <c r="B144" s="11" t="s">
        <v>115</v>
      </c>
      <c r="C144" s="12">
        <v>6</v>
      </c>
      <c r="D144" s="13">
        <v>1.29</v>
      </c>
      <c r="E144" s="14">
        <v>1.08</v>
      </c>
      <c r="F144" s="46" t="s">
        <v>24</v>
      </c>
      <c r="G144" s="15">
        <v>1</v>
      </c>
      <c r="H144" s="16">
        <f>IF(OR(F144="",G144=""),"",IF(F144="1st",G144*D144-G144,-G144))</f>
        <v>0.29000000000000004</v>
      </c>
      <c r="I144" s="19">
        <f t="shared" si="23"/>
        <v>-34.952499999999993</v>
      </c>
      <c r="J144" s="39"/>
      <c r="K144" s="50">
        <f t="shared" si="26"/>
        <v>-34.952500000000008</v>
      </c>
      <c r="L144" s="60">
        <f t="shared" si="22"/>
        <v>-28.302500000000013</v>
      </c>
      <c r="M144" s="60"/>
      <c r="N144" s="121">
        <f t="shared" si="24"/>
        <v>1.29</v>
      </c>
      <c r="O144" s="9">
        <f t="shared" si="25"/>
        <v>-1</v>
      </c>
      <c r="P144" s="9">
        <f t="shared" si="27"/>
        <v>0.29000000000000004</v>
      </c>
      <c r="Q144" s="122">
        <f t="shared" si="28"/>
        <v>0.29000000000000004</v>
      </c>
      <c r="R144" s="8"/>
      <c r="S144" s="9"/>
      <c r="T144" s="9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  <c r="OO144" s="40"/>
      <c r="OP144" s="40"/>
      <c r="OQ144" s="40"/>
      <c r="OR144" s="40"/>
      <c r="OS144" s="40"/>
      <c r="OT144" s="40"/>
      <c r="OU144" s="40"/>
      <c r="OV144" s="40"/>
      <c r="OW144" s="40"/>
      <c r="OX144" s="40"/>
      <c r="OY144" s="40"/>
      <c r="OZ144" s="40"/>
      <c r="PA144" s="40"/>
      <c r="PB144" s="40"/>
      <c r="PC144" s="40"/>
      <c r="PD144" s="40"/>
      <c r="PE144" s="40"/>
      <c r="PF144" s="40"/>
      <c r="PG144" s="40"/>
      <c r="PH144" s="40"/>
      <c r="PI144" s="40"/>
      <c r="PJ144" s="40"/>
      <c r="PK144" s="40"/>
      <c r="PL144" s="40"/>
      <c r="PM144" s="40"/>
      <c r="PN144" s="40"/>
      <c r="PO144" s="40"/>
      <c r="PP144" s="40"/>
      <c r="PQ144" s="40"/>
      <c r="PR144" s="40"/>
      <c r="PS144" s="40"/>
      <c r="PT144" s="40"/>
      <c r="PU144" s="40"/>
      <c r="PV144" s="40"/>
      <c r="PW144" s="40"/>
      <c r="PX144" s="40"/>
      <c r="PY144" s="40"/>
      <c r="PZ144" s="40"/>
      <c r="QA144" s="40"/>
      <c r="QB144" s="40"/>
      <c r="QC144" s="40"/>
      <c r="QD144" s="40"/>
      <c r="QE144" s="40"/>
      <c r="QF144" s="40"/>
      <c r="QG144" s="40"/>
      <c r="QH144" s="40"/>
      <c r="QI144" s="40"/>
      <c r="QJ144" s="40"/>
      <c r="QK144" s="40"/>
      <c r="QL144" s="40"/>
      <c r="QM144" s="40"/>
      <c r="QN144" s="40"/>
      <c r="QO144" s="40"/>
      <c r="QP144" s="40"/>
      <c r="QQ144" s="40"/>
      <c r="QR144" s="40"/>
      <c r="QS144" s="40"/>
      <c r="QT144" s="40"/>
      <c r="QU144" s="40"/>
      <c r="QV144" s="40"/>
      <c r="QW144" s="40"/>
      <c r="QX144" s="40"/>
      <c r="QY144" s="40"/>
      <c r="QZ144" s="40"/>
      <c r="RA144" s="40"/>
      <c r="RB144" s="40"/>
      <c r="RC144" s="40"/>
      <c r="RD144" s="40"/>
      <c r="RE144" s="40"/>
      <c r="RF144" s="40"/>
      <c r="RG144" s="40"/>
      <c r="RH144" s="40"/>
      <c r="RI144" s="40"/>
      <c r="RJ144" s="40"/>
      <c r="RK144" s="40"/>
      <c r="RL144" s="40"/>
      <c r="RM144" s="40"/>
      <c r="RN144" s="40"/>
      <c r="RO144" s="40"/>
      <c r="RP144" s="40"/>
      <c r="RQ144" s="40"/>
      <c r="RR144" s="40"/>
      <c r="RS144" s="40"/>
      <c r="RT144" s="40"/>
      <c r="RU144" s="40"/>
      <c r="RV144" s="40"/>
      <c r="RW144" s="40"/>
      <c r="RX144" s="40"/>
      <c r="RY144" s="40"/>
      <c r="RZ144" s="40"/>
      <c r="SA144" s="40"/>
      <c r="SB144" s="40"/>
      <c r="SC144" s="40"/>
      <c r="SD144" s="40"/>
      <c r="SE144" s="40"/>
      <c r="SF144" s="40"/>
      <c r="SG144" s="40"/>
      <c r="SH144" s="40"/>
      <c r="SI144" s="40"/>
      <c r="SJ144" s="40"/>
      <c r="SK144" s="40"/>
      <c r="SL144" s="40"/>
      <c r="SM144" s="40"/>
      <c r="SN144" s="40"/>
      <c r="SO144" s="40"/>
      <c r="SP144" s="40"/>
      <c r="SQ144" s="40"/>
      <c r="SR144" s="40"/>
      <c r="SS144" s="40"/>
      <c r="ST144" s="40"/>
      <c r="SU144" s="40"/>
      <c r="SV144" s="40"/>
      <c r="SW144" s="40"/>
      <c r="SX144" s="40"/>
      <c r="SY144" s="40"/>
      <c r="SZ144" s="40"/>
      <c r="TA144" s="40"/>
      <c r="TB144" s="40"/>
      <c r="TC144" s="40"/>
      <c r="TD144" s="40"/>
      <c r="TE144" s="40"/>
      <c r="TF144" s="40"/>
      <c r="TG144" s="40"/>
      <c r="TH144" s="40"/>
      <c r="TI144" s="40"/>
      <c r="TJ144" s="40"/>
      <c r="TK144" s="40"/>
      <c r="TL144" s="40"/>
      <c r="TM144" s="40"/>
      <c r="TN144" s="40"/>
      <c r="TO144" s="40"/>
      <c r="TP144" s="40"/>
      <c r="TQ144" s="40"/>
      <c r="TR144" s="40"/>
      <c r="TS144" s="40"/>
      <c r="TT144" s="40"/>
      <c r="TU144" s="40"/>
      <c r="TV144" s="40"/>
      <c r="TW144" s="40"/>
      <c r="TX144" s="40"/>
      <c r="TY144" s="40"/>
      <c r="TZ144" s="40"/>
      <c r="UA144" s="40"/>
      <c r="UB144" s="40"/>
      <c r="UC144" s="40"/>
      <c r="UD144" s="40"/>
      <c r="UE144" s="40"/>
      <c r="UF144" s="40"/>
      <c r="UG144" s="40"/>
      <c r="UH144" s="40"/>
      <c r="UI144" s="40"/>
      <c r="UJ144" s="40"/>
      <c r="UK144" s="40"/>
      <c r="UL144" s="40"/>
      <c r="UM144" s="40"/>
      <c r="UN144" s="40"/>
      <c r="UO144" s="40"/>
      <c r="UP144" s="40"/>
      <c r="UQ144" s="40"/>
      <c r="UR144" s="40"/>
      <c r="US144" s="40"/>
      <c r="UT144" s="40"/>
      <c r="UU144" s="40"/>
      <c r="UV144" s="40"/>
      <c r="UW144" s="40"/>
      <c r="UX144" s="40"/>
      <c r="UY144" s="40"/>
      <c r="UZ144" s="40"/>
      <c r="VA144" s="40"/>
      <c r="VB144" s="40"/>
      <c r="VC144" s="40"/>
      <c r="VD144" s="40"/>
      <c r="VE144" s="40"/>
      <c r="VF144" s="40"/>
      <c r="VG144" s="40"/>
      <c r="VH144" s="40"/>
      <c r="VI144" s="40"/>
      <c r="VJ144" s="40"/>
      <c r="VK144" s="40"/>
      <c r="VL144" s="40"/>
      <c r="VM144" s="40"/>
      <c r="VN144" s="40"/>
      <c r="VO144" s="40"/>
      <c r="VP144" s="40"/>
      <c r="VQ144" s="40"/>
      <c r="VR144" s="40"/>
      <c r="VS144" s="40"/>
      <c r="VT144" s="40"/>
      <c r="VU144" s="40"/>
      <c r="VV144" s="40"/>
      <c r="VW144" s="40"/>
      <c r="VX144" s="40"/>
      <c r="VY144" s="40"/>
      <c r="VZ144" s="40"/>
      <c r="WA144" s="40"/>
      <c r="WB144" s="40"/>
      <c r="WC144" s="40"/>
      <c r="WD144" s="40"/>
      <c r="WE144" s="40"/>
      <c r="WF144" s="40"/>
      <c r="WG144" s="40"/>
      <c r="WH144" s="40"/>
      <c r="WI144" s="40"/>
      <c r="WJ144" s="40"/>
      <c r="WK144" s="40"/>
      <c r="WL144" s="40"/>
      <c r="WM144" s="40"/>
      <c r="WN144" s="40"/>
      <c r="WO144" s="40"/>
      <c r="WP144" s="40"/>
      <c r="WQ144" s="40"/>
      <c r="WR144" s="40"/>
      <c r="WS144" s="40"/>
      <c r="WT144" s="40"/>
      <c r="WU144" s="40"/>
      <c r="WV144" s="40"/>
      <c r="WW144" s="40"/>
      <c r="WX144" s="40"/>
      <c r="WY144" s="40"/>
      <c r="WZ144" s="40"/>
      <c r="XA144" s="40"/>
      <c r="XB144" s="40"/>
      <c r="XC144" s="40"/>
      <c r="XD144" s="40"/>
      <c r="XE144" s="40"/>
      <c r="XF144" s="40"/>
      <c r="XG144" s="40"/>
      <c r="XH144" s="40"/>
      <c r="XI144" s="40"/>
      <c r="XJ144" s="40"/>
      <c r="XK144" s="40"/>
      <c r="XL144" s="40"/>
      <c r="XM144" s="40"/>
      <c r="XN144" s="40"/>
      <c r="XO144" s="40"/>
      <c r="XP144" s="40"/>
      <c r="XQ144" s="40"/>
      <c r="XR144" s="40"/>
      <c r="XS144" s="40"/>
      <c r="XT144" s="40"/>
      <c r="XU144" s="40"/>
      <c r="XV144" s="40"/>
      <c r="XW144" s="40"/>
      <c r="XX144" s="40"/>
      <c r="XY144" s="40"/>
      <c r="XZ144" s="40"/>
      <c r="YA144" s="40"/>
      <c r="YB144" s="40"/>
      <c r="YC144" s="40"/>
      <c r="YD144" s="40"/>
      <c r="YE144" s="40"/>
      <c r="YF144" s="40"/>
      <c r="YG144" s="40"/>
      <c r="YH144" s="40"/>
      <c r="YI144" s="40"/>
      <c r="YJ144" s="40"/>
      <c r="YK144" s="40"/>
      <c r="YL144" s="40"/>
      <c r="YM144" s="40"/>
      <c r="YN144" s="40"/>
      <c r="YO144" s="40"/>
      <c r="YP144" s="40"/>
      <c r="YQ144" s="40"/>
      <c r="YR144" s="40"/>
      <c r="YS144" s="40"/>
      <c r="YT144" s="40"/>
      <c r="YU144" s="40"/>
      <c r="YV144" s="40"/>
      <c r="YW144" s="40"/>
      <c r="YX144" s="40"/>
      <c r="YY144" s="40"/>
      <c r="YZ144" s="40"/>
      <c r="ZA144" s="40"/>
      <c r="ZB144" s="40"/>
      <c r="ZC144" s="40"/>
      <c r="ZD144" s="40"/>
      <c r="ZE144" s="40"/>
      <c r="ZF144" s="40"/>
      <c r="ZG144" s="40"/>
      <c r="ZH144" s="40"/>
      <c r="ZI144" s="40"/>
      <c r="ZJ144" s="40"/>
      <c r="ZK144" s="40"/>
      <c r="ZL144" s="40"/>
      <c r="ZM144" s="40"/>
      <c r="ZN144" s="40"/>
      <c r="ZO144" s="40"/>
      <c r="ZP144" s="40"/>
      <c r="ZQ144" s="40"/>
      <c r="ZR144" s="40"/>
      <c r="ZS144" s="40"/>
      <c r="ZT144" s="40"/>
      <c r="ZU144" s="40"/>
      <c r="ZV144" s="40"/>
      <c r="ZW144" s="40"/>
      <c r="ZX144" s="40"/>
      <c r="ZY144" s="40"/>
      <c r="ZZ144" s="40"/>
      <c r="AAA144" s="40"/>
      <c r="AAB144" s="40"/>
      <c r="AAC144" s="40"/>
      <c r="AAD144" s="40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40"/>
      <c r="AKO144" s="40"/>
      <c r="AKP144" s="40"/>
      <c r="AKQ144" s="40"/>
      <c r="AKR144" s="40"/>
      <c r="AKS144" s="40"/>
      <c r="AKT144" s="40"/>
      <c r="AKU144" s="40"/>
      <c r="AKV144" s="40"/>
      <c r="AKW144" s="40"/>
      <c r="AKX144" s="40"/>
      <c r="AKY144" s="40"/>
      <c r="AKZ144" s="40"/>
      <c r="ALA144" s="40"/>
      <c r="ALB144" s="40"/>
      <c r="ALC144" s="40"/>
      <c r="ALD144" s="40"/>
      <c r="ALE144" s="40"/>
      <c r="ALF144" s="40"/>
      <c r="ALG144" s="40"/>
      <c r="ALH144" s="40"/>
      <c r="ALI144" s="40"/>
      <c r="ALJ144" s="40"/>
      <c r="ALK144" s="40"/>
      <c r="ALL144" s="40"/>
      <c r="ALM144" s="40"/>
      <c r="ALN144" s="40"/>
      <c r="ALO144" s="40"/>
      <c r="ALP144" s="40"/>
      <c r="ALQ144" s="40"/>
      <c r="ALR144" s="40"/>
      <c r="ALS144" s="40"/>
      <c r="ALT144" s="40"/>
      <c r="ALU144" s="40"/>
    </row>
    <row r="145" spans="1:1009" s="41" customFormat="1" ht="24" thickBot="1" x14ac:dyDescent="0.3">
      <c r="A145" s="222">
        <v>44174</v>
      </c>
      <c r="B145" s="225"/>
      <c r="C145" s="225"/>
      <c r="D145" s="225"/>
      <c r="E145" s="225"/>
      <c r="F145" s="225"/>
      <c r="G145" s="225"/>
      <c r="H145" s="226" t="str">
        <f>IF(OR(F145="",G145=""),"",IF(F145="1st",G145*D145,-G145))</f>
        <v/>
      </c>
      <c r="I145" s="19">
        <f t="shared" si="23"/>
        <v>-34.952499999999993</v>
      </c>
      <c r="J145" s="39"/>
      <c r="K145" s="50">
        <f t="shared" si="26"/>
        <v>-34.952500000000008</v>
      </c>
      <c r="L145" s="60">
        <f t="shared" si="22"/>
        <v>-28.302500000000013</v>
      </c>
      <c r="M145" s="60"/>
      <c r="N145" s="121" t="str">
        <f t="shared" si="24"/>
        <v/>
      </c>
      <c r="O145" s="9" t="str">
        <f t="shared" si="25"/>
        <v/>
      </c>
      <c r="P145" s="9" t="str">
        <f t="shared" si="27"/>
        <v/>
      </c>
      <c r="Q145" s="122" t="str">
        <f t="shared" si="28"/>
        <v/>
      </c>
      <c r="R145" s="8"/>
      <c r="S145" s="9"/>
      <c r="T145" s="9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  <c r="OO145" s="40"/>
      <c r="OP145" s="40"/>
      <c r="OQ145" s="40"/>
      <c r="OR145" s="40"/>
      <c r="OS145" s="40"/>
      <c r="OT145" s="40"/>
      <c r="OU145" s="40"/>
      <c r="OV145" s="40"/>
      <c r="OW145" s="40"/>
      <c r="OX145" s="40"/>
      <c r="OY145" s="40"/>
      <c r="OZ145" s="40"/>
      <c r="PA145" s="40"/>
      <c r="PB145" s="40"/>
      <c r="PC145" s="40"/>
      <c r="PD145" s="40"/>
      <c r="PE145" s="40"/>
      <c r="PF145" s="40"/>
      <c r="PG145" s="40"/>
      <c r="PH145" s="40"/>
      <c r="PI145" s="40"/>
      <c r="PJ145" s="40"/>
      <c r="PK145" s="40"/>
      <c r="PL145" s="40"/>
      <c r="PM145" s="40"/>
      <c r="PN145" s="40"/>
      <c r="PO145" s="40"/>
      <c r="PP145" s="40"/>
      <c r="PQ145" s="40"/>
      <c r="PR145" s="40"/>
      <c r="PS145" s="40"/>
      <c r="PT145" s="40"/>
      <c r="PU145" s="40"/>
      <c r="PV145" s="40"/>
      <c r="PW145" s="40"/>
      <c r="PX145" s="40"/>
      <c r="PY145" s="40"/>
      <c r="PZ145" s="40"/>
      <c r="QA145" s="40"/>
      <c r="QB145" s="40"/>
      <c r="QC145" s="40"/>
      <c r="QD145" s="40"/>
      <c r="QE145" s="40"/>
      <c r="QF145" s="40"/>
      <c r="QG145" s="40"/>
      <c r="QH145" s="40"/>
      <c r="QI145" s="40"/>
      <c r="QJ145" s="40"/>
      <c r="QK145" s="40"/>
      <c r="QL145" s="40"/>
      <c r="QM145" s="40"/>
      <c r="QN145" s="40"/>
      <c r="QO145" s="40"/>
      <c r="QP145" s="40"/>
      <c r="QQ145" s="40"/>
      <c r="QR145" s="40"/>
      <c r="QS145" s="40"/>
      <c r="QT145" s="40"/>
      <c r="QU145" s="40"/>
      <c r="QV145" s="40"/>
      <c r="QW145" s="40"/>
      <c r="QX145" s="40"/>
      <c r="QY145" s="40"/>
      <c r="QZ145" s="40"/>
      <c r="RA145" s="40"/>
      <c r="RB145" s="40"/>
      <c r="RC145" s="40"/>
      <c r="RD145" s="40"/>
      <c r="RE145" s="40"/>
      <c r="RF145" s="40"/>
      <c r="RG145" s="40"/>
      <c r="RH145" s="40"/>
      <c r="RI145" s="40"/>
      <c r="RJ145" s="40"/>
      <c r="RK145" s="40"/>
      <c r="RL145" s="40"/>
      <c r="RM145" s="40"/>
      <c r="RN145" s="40"/>
      <c r="RO145" s="40"/>
      <c r="RP145" s="40"/>
      <c r="RQ145" s="40"/>
      <c r="RR145" s="40"/>
      <c r="RS145" s="40"/>
      <c r="RT145" s="40"/>
      <c r="RU145" s="40"/>
      <c r="RV145" s="40"/>
      <c r="RW145" s="40"/>
      <c r="RX145" s="40"/>
      <c r="RY145" s="40"/>
      <c r="RZ145" s="40"/>
      <c r="SA145" s="40"/>
      <c r="SB145" s="40"/>
      <c r="SC145" s="40"/>
      <c r="SD145" s="40"/>
      <c r="SE145" s="40"/>
      <c r="SF145" s="40"/>
      <c r="SG145" s="40"/>
      <c r="SH145" s="40"/>
      <c r="SI145" s="40"/>
      <c r="SJ145" s="40"/>
      <c r="SK145" s="40"/>
      <c r="SL145" s="40"/>
      <c r="SM145" s="40"/>
      <c r="SN145" s="40"/>
      <c r="SO145" s="40"/>
      <c r="SP145" s="40"/>
      <c r="SQ145" s="40"/>
      <c r="SR145" s="40"/>
      <c r="SS145" s="40"/>
      <c r="ST145" s="40"/>
      <c r="SU145" s="40"/>
      <c r="SV145" s="40"/>
      <c r="SW145" s="40"/>
      <c r="SX145" s="40"/>
      <c r="SY145" s="40"/>
      <c r="SZ145" s="40"/>
      <c r="TA145" s="40"/>
      <c r="TB145" s="40"/>
      <c r="TC145" s="40"/>
      <c r="TD145" s="40"/>
      <c r="TE145" s="40"/>
      <c r="TF145" s="40"/>
      <c r="TG145" s="40"/>
      <c r="TH145" s="40"/>
      <c r="TI145" s="40"/>
      <c r="TJ145" s="40"/>
      <c r="TK145" s="40"/>
      <c r="TL145" s="40"/>
      <c r="TM145" s="40"/>
      <c r="TN145" s="40"/>
      <c r="TO145" s="40"/>
      <c r="TP145" s="40"/>
      <c r="TQ145" s="40"/>
      <c r="TR145" s="40"/>
      <c r="TS145" s="40"/>
      <c r="TT145" s="40"/>
      <c r="TU145" s="40"/>
      <c r="TV145" s="40"/>
      <c r="TW145" s="40"/>
      <c r="TX145" s="40"/>
      <c r="TY145" s="40"/>
      <c r="TZ145" s="40"/>
      <c r="UA145" s="40"/>
      <c r="UB145" s="40"/>
      <c r="UC145" s="40"/>
      <c r="UD145" s="40"/>
      <c r="UE145" s="40"/>
      <c r="UF145" s="40"/>
      <c r="UG145" s="40"/>
      <c r="UH145" s="40"/>
      <c r="UI145" s="40"/>
      <c r="UJ145" s="40"/>
      <c r="UK145" s="40"/>
      <c r="UL145" s="40"/>
      <c r="UM145" s="40"/>
      <c r="UN145" s="40"/>
      <c r="UO145" s="40"/>
      <c r="UP145" s="40"/>
      <c r="UQ145" s="40"/>
      <c r="UR145" s="40"/>
      <c r="US145" s="40"/>
      <c r="UT145" s="40"/>
      <c r="UU145" s="40"/>
      <c r="UV145" s="40"/>
      <c r="UW145" s="40"/>
      <c r="UX145" s="40"/>
      <c r="UY145" s="40"/>
      <c r="UZ145" s="40"/>
      <c r="VA145" s="40"/>
      <c r="VB145" s="40"/>
      <c r="VC145" s="40"/>
      <c r="VD145" s="40"/>
      <c r="VE145" s="40"/>
      <c r="VF145" s="40"/>
      <c r="VG145" s="40"/>
      <c r="VH145" s="40"/>
      <c r="VI145" s="40"/>
      <c r="VJ145" s="40"/>
      <c r="VK145" s="40"/>
      <c r="VL145" s="40"/>
      <c r="VM145" s="40"/>
      <c r="VN145" s="40"/>
      <c r="VO145" s="40"/>
      <c r="VP145" s="40"/>
      <c r="VQ145" s="40"/>
      <c r="VR145" s="40"/>
      <c r="VS145" s="40"/>
      <c r="VT145" s="40"/>
      <c r="VU145" s="40"/>
      <c r="VV145" s="40"/>
      <c r="VW145" s="40"/>
      <c r="VX145" s="40"/>
      <c r="VY145" s="40"/>
      <c r="VZ145" s="40"/>
      <c r="WA145" s="40"/>
      <c r="WB145" s="40"/>
      <c r="WC145" s="40"/>
      <c r="WD145" s="40"/>
      <c r="WE145" s="40"/>
      <c r="WF145" s="40"/>
      <c r="WG145" s="40"/>
      <c r="WH145" s="40"/>
      <c r="WI145" s="40"/>
      <c r="WJ145" s="40"/>
      <c r="WK145" s="40"/>
      <c r="WL145" s="40"/>
      <c r="WM145" s="40"/>
      <c r="WN145" s="40"/>
      <c r="WO145" s="40"/>
      <c r="WP145" s="40"/>
      <c r="WQ145" s="40"/>
      <c r="WR145" s="40"/>
      <c r="WS145" s="40"/>
      <c r="WT145" s="40"/>
      <c r="WU145" s="40"/>
      <c r="WV145" s="40"/>
      <c r="WW145" s="40"/>
      <c r="WX145" s="40"/>
      <c r="WY145" s="40"/>
      <c r="WZ145" s="40"/>
      <c r="XA145" s="40"/>
      <c r="XB145" s="40"/>
      <c r="XC145" s="40"/>
      <c r="XD145" s="40"/>
      <c r="XE145" s="40"/>
      <c r="XF145" s="40"/>
      <c r="XG145" s="40"/>
      <c r="XH145" s="40"/>
      <c r="XI145" s="40"/>
      <c r="XJ145" s="40"/>
      <c r="XK145" s="40"/>
      <c r="XL145" s="40"/>
      <c r="XM145" s="40"/>
      <c r="XN145" s="40"/>
      <c r="XO145" s="40"/>
      <c r="XP145" s="40"/>
      <c r="XQ145" s="40"/>
      <c r="XR145" s="40"/>
      <c r="XS145" s="40"/>
      <c r="XT145" s="40"/>
      <c r="XU145" s="40"/>
      <c r="XV145" s="40"/>
      <c r="XW145" s="40"/>
      <c r="XX145" s="40"/>
      <c r="XY145" s="40"/>
      <c r="XZ145" s="40"/>
      <c r="YA145" s="40"/>
      <c r="YB145" s="40"/>
      <c r="YC145" s="40"/>
      <c r="YD145" s="40"/>
      <c r="YE145" s="40"/>
      <c r="YF145" s="40"/>
      <c r="YG145" s="40"/>
      <c r="YH145" s="40"/>
      <c r="YI145" s="40"/>
      <c r="YJ145" s="40"/>
      <c r="YK145" s="40"/>
      <c r="YL145" s="40"/>
      <c r="YM145" s="40"/>
      <c r="YN145" s="40"/>
      <c r="YO145" s="40"/>
      <c r="YP145" s="40"/>
      <c r="YQ145" s="40"/>
      <c r="YR145" s="40"/>
      <c r="YS145" s="40"/>
      <c r="YT145" s="40"/>
      <c r="YU145" s="40"/>
      <c r="YV145" s="40"/>
      <c r="YW145" s="40"/>
      <c r="YX145" s="40"/>
      <c r="YY145" s="40"/>
      <c r="YZ145" s="40"/>
      <c r="ZA145" s="40"/>
      <c r="ZB145" s="40"/>
      <c r="ZC145" s="40"/>
      <c r="ZD145" s="40"/>
      <c r="ZE145" s="40"/>
      <c r="ZF145" s="40"/>
      <c r="ZG145" s="40"/>
      <c r="ZH145" s="40"/>
      <c r="ZI145" s="40"/>
      <c r="ZJ145" s="40"/>
      <c r="ZK145" s="40"/>
      <c r="ZL145" s="40"/>
      <c r="ZM145" s="40"/>
      <c r="ZN145" s="40"/>
      <c r="ZO145" s="40"/>
      <c r="ZP145" s="40"/>
      <c r="ZQ145" s="40"/>
      <c r="ZR145" s="40"/>
      <c r="ZS145" s="40"/>
      <c r="ZT145" s="40"/>
      <c r="ZU145" s="40"/>
      <c r="ZV145" s="40"/>
      <c r="ZW145" s="40"/>
      <c r="ZX145" s="40"/>
      <c r="ZY145" s="40"/>
      <c r="ZZ145" s="40"/>
      <c r="AAA145" s="40"/>
      <c r="AAB145" s="40"/>
      <c r="AAC145" s="40"/>
      <c r="AAD145" s="40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40"/>
      <c r="AKO145" s="40"/>
      <c r="AKP145" s="40"/>
      <c r="AKQ145" s="40"/>
      <c r="AKR145" s="40"/>
      <c r="AKS145" s="40"/>
      <c r="AKT145" s="40"/>
      <c r="AKU145" s="40"/>
      <c r="AKV145" s="40"/>
      <c r="AKW145" s="40"/>
      <c r="AKX145" s="40"/>
      <c r="AKY145" s="40"/>
      <c r="AKZ145" s="40"/>
      <c r="ALA145" s="40"/>
      <c r="ALB145" s="40"/>
      <c r="ALC145" s="40"/>
      <c r="ALD145" s="40"/>
      <c r="ALE145" s="40"/>
      <c r="ALF145" s="40"/>
      <c r="ALG145" s="40"/>
      <c r="ALH145" s="40"/>
      <c r="ALI145" s="40"/>
      <c r="ALJ145" s="40"/>
      <c r="ALK145" s="40"/>
      <c r="ALL145" s="40"/>
      <c r="ALM145" s="40"/>
      <c r="ALN145" s="40"/>
      <c r="ALO145" s="40"/>
      <c r="ALP145" s="40"/>
      <c r="ALQ145" s="40"/>
      <c r="ALR145" s="40"/>
      <c r="ALS145" s="40"/>
      <c r="ALT145" s="40"/>
      <c r="ALU145" s="40"/>
    </row>
    <row r="146" spans="1:1009" s="41" customFormat="1" ht="19.5" thickBot="1" x14ac:dyDescent="0.35">
      <c r="A146" s="10" t="s">
        <v>170</v>
      </c>
      <c r="B146" s="11" t="s">
        <v>127</v>
      </c>
      <c r="C146" s="12">
        <v>5</v>
      </c>
      <c r="D146" s="13">
        <v>1.54</v>
      </c>
      <c r="E146" s="14">
        <v>1.2</v>
      </c>
      <c r="F146" s="46" t="s">
        <v>171</v>
      </c>
      <c r="G146" s="15">
        <v>3</v>
      </c>
      <c r="H146" s="16">
        <f>IF(OR(F146="",G146=""),"",IF(F146="1st",G146*D146-G146,-G146))</f>
        <v>-3</v>
      </c>
      <c r="I146" s="19">
        <f t="shared" si="23"/>
        <v>-37.952499999999993</v>
      </c>
      <c r="J146" s="42">
        <f>SUM(H146)</f>
        <v>-3</v>
      </c>
      <c r="K146" s="50">
        <f t="shared" si="26"/>
        <v>-37.952500000000008</v>
      </c>
      <c r="L146" s="60">
        <f t="shared" si="22"/>
        <v>-28.302500000000013</v>
      </c>
      <c r="M146" s="60"/>
      <c r="N146" s="121">
        <f t="shared" si="24"/>
        <v>1.54</v>
      </c>
      <c r="O146" s="9">
        <f t="shared" si="25"/>
        <v>-1</v>
      </c>
      <c r="P146" s="9">
        <f t="shared" si="27"/>
        <v>-1</v>
      </c>
      <c r="Q146" s="122">
        <f t="shared" si="28"/>
        <v>-1</v>
      </c>
      <c r="R146" s="8"/>
      <c r="S146" s="9"/>
      <c r="T146" s="9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  <c r="OO146" s="40"/>
      <c r="OP146" s="40"/>
      <c r="OQ146" s="40"/>
      <c r="OR146" s="40"/>
      <c r="OS146" s="40"/>
      <c r="OT146" s="40"/>
      <c r="OU146" s="40"/>
      <c r="OV146" s="40"/>
      <c r="OW146" s="40"/>
      <c r="OX146" s="40"/>
      <c r="OY146" s="40"/>
      <c r="OZ146" s="40"/>
      <c r="PA146" s="40"/>
      <c r="PB146" s="40"/>
      <c r="PC146" s="40"/>
      <c r="PD146" s="40"/>
      <c r="PE146" s="40"/>
      <c r="PF146" s="40"/>
      <c r="PG146" s="40"/>
      <c r="PH146" s="40"/>
      <c r="PI146" s="40"/>
      <c r="PJ146" s="40"/>
      <c r="PK146" s="40"/>
      <c r="PL146" s="40"/>
      <c r="PM146" s="40"/>
      <c r="PN146" s="40"/>
      <c r="PO146" s="40"/>
      <c r="PP146" s="40"/>
      <c r="PQ146" s="40"/>
      <c r="PR146" s="40"/>
      <c r="PS146" s="40"/>
      <c r="PT146" s="40"/>
      <c r="PU146" s="40"/>
      <c r="PV146" s="40"/>
      <c r="PW146" s="40"/>
      <c r="PX146" s="40"/>
      <c r="PY146" s="40"/>
      <c r="PZ146" s="40"/>
      <c r="QA146" s="40"/>
      <c r="QB146" s="40"/>
      <c r="QC146" s="40"/>
      <c r="QD146" s="40"/>
      <c r="QE146" s="40"/>
      <c r="QF146" s="40"/>
      <c r="QG146" s="40"/>
      <c r="QH146" s="40"/>
      <c r="QI146" s="40"/>
      <c r="QJ146" s="40"/>
      <c r="QK146" s="40"/>
      <c r="QL146" s="40"/>
      <c r="QM146" s="40"/>
      <c r="QN146" s="40"/>
      <c r="QO146" s="40"/>
      <c r="QP146" s="40"/>
      <c r="QQ146" s="40"/>
      <c r="QR146" s="40"/>
      <c r="QS146" s="40"/>
      <c r="QT146" s="40"/>
      <c r="QU146" s="40"/>
      <c r="QV146" s="40"/>
      <c r="QW146" s="40"/>
      <c r="QX146" s="40"/>
      <c r="QY146" s="40"/>
      <c r="QZ146" s="40"/>
      <c r="RA146" s="40"/>
      <c r="RB146" s="40"/>
      <c r="RC146" s="40"/>
      <c r="RD146" s="40"/>
      <c r="RE146" s="40"/>
      <c r="RF146" s="40"/>
      <c r="RG146" s="40"/>
      <c r="RH146" s="40"/>
      <c r="RI146" s="40"/>
      <c r="RJ146" s="40"/>
      <c r="RK146" s="40"/>
      <c r="RL146" s="40"/>
      <c r="RM146" s="40"/>
      <c r="RN146" s="40"/>
      <c r="RO146" s="40"/>
      <c r="RP146" s="40"/>
      <c r="RQ146" s="40"/>
      <c r="RR146" s="40"/>
      <c r="RS146" s="40"/>
      <c r="RT146" s="40"/>
      <c r="RU146" s="40"/>
      <c r="RV146" s="40"/>
      <c r="RW146" s="40"/>
      <c r="RX146" s="40"/>
      <c r="RY146" s="40"/>
      <c r="RZ146" s="40"/>
      <c r="SA146" s="40"/>
      <c r="SB146" s="40"/>
      <c r="SC146" s="40"/>
      <c r="SD146" s="40"/>
      <c r="SE146" s="40"/>
      <c r="SF146" s="40"/>
      <c r="SG146" s="40"/>
      <c r="SH146" s="40"/>
      <c r="SI146" s="40"/>
      <c r="SJ146" s="40"/>
      <c r="SK146" s="40"/>
      <c r="SL146" s="40"/>
      <c r="SM146" s="40"/>
      <c r="SN146" s="40"/>
      <c r="SO146" s="40"/>
      <c r="SP146" s="40"/>
      <c r="SQ146" s="40"/>
      <c r="SR146" s="40"/>
      <c r="SS146" s="40"/>
      <c r="ST146" s="40"/>
      <c r="SU146" s="40"/>
      <c r="SV146" s="40"/>
      <c r="SW146" s="40"/>
      <c r="SX146" s="40"/>
      <c r="SY146" s="40"/>
      <c r="SZ146" s="40"/>
      <c r="TA146" s="40"/>
      <c r="TB146" s="40"/>
      <c r="TC146" s="40"/>
      <c r="TD146" s="40"/>
      <c r="TE146" s="40"/>
      <c r="TF146" s="40"/>
      <c r="TG146" s="40"/>
      <c r="TH146" s="40"/>
      <c r="TI146" s="40"/>
      <c r="TJ146" s="40"/>
      <c r="TK146" s="40"/>
      <c r="TL146" s="40"/>
      <c r="TM146" s="40"/>
      <c r="TN146" s="40"/>
      <c r="TO146" s="40"/>
      <c r="TP146" s="40"/>
      <c r="TQ146" s="40"/>
      <c r="TR146" s="40"/>
      <c r="TS146" s="40"/>
      <c r="TT146" s="40"/>
      <c r="TU146" s="40"/>
      <c r="TV146" s="40"/>
      <c r="TW146" s="40"/>
      <c r="TX146" s="40"/>
      <c r="TY146" s="40"/>
      <c r="TZ146" s="40"/>
      <c r="UA146" s="40"/>
      <c r="UB146" s="40"/>
      <c r="UC146" s="40"/>
      <c r="UD146" s="40"/>
      <c r="UE146" s="40"/>
      <c r="UF146" s="40"/>
      <c r="UG146" s="40"/>
      <c r="UH146" s="40"/>
      <c r="UI146" s="40"/>
      <c r="UJ146" s="40"/>
      <c r="UK146" s="40"/>
      <c r="UL146" s="40"/>
      <c r="UM146" s="40"/>
      <c r="UN146" s="40"/>
      <c r="UO146" s="40"/>
      <c r="UP146" s="40"/>
      <c r="UQ146" s="40"/>
      <c r="UR146" s="40"/>
      <c r="US146" s="40"/>
      <c r="UT146" s="40"/>
      <c r="UU146" s="40"/>
      <c r="UV146" s="40"/>
      <c r="UW146" s="40"/>
      <c r="UX146" s="40"/>
      <c r="UY146" s="40"/>
      <c r="UZ146" s="40"/>
      <c r="VA146" s="40"/>
      <c r="VB146" s="40"/>
      <c r="VC146" s="40"/>
      <c r="VD146" s="40"/>
      <c r="VE146" s="40"/>
      <c r="VF146" s="40"/>
      <c r="VG146" s="40"/>
      <c r="VH146" s="40"/>
      <c r="VI146" s="40"/>
      <c r="VJ146" s="40"/>
      <c r="VK146" s="40"/>
      <c r="VL146" s="40"/>
      <c r="VM146" s="40"/>
      <c r="VN146" s="40"/>
      <c r="VO146" s="40"/>
      <c r="VP146" s="40"/>
      <c r="VQ146" s="40"/>
      <c r="VR146" s="40"/>
      <c r="VS146" s="40"/>
      <c r="VT146" s="40"/>
      <c r="VU146" s="40"/>
      <c r="VV146" s="40"/>
      <c r="VW146" s="40"/>
      <c r="VX146" s="40"/>
      <c r="VY146" s="40"/>
      <c r="VZ146" s="40"/>
      <c r="WA146" s="40"/>
      <c r="WB146" s="40"/>
      <c r="WC146" s="40"/>
      <c r="WD146" s="40"/>
      <c r="WE146" s="40"/>
      <c r="WF146" s="40"/>
      <c r="WG146" s="40"/>
      <c r="WH146" s="40"/>
      <c r="WI146" s="40"/>
      <c r="WJ146" s="40"/>
      <c r="WK146" s="40"/>
      <c r="WL146" s="40"/>
      <c r="WM146" s="40"/>
      <c r="WN146" s="40"/>
      <c r="WO146" s="40"/>
      <c r="WP146" s="40"/>
      <c r="WQ146" s="40"/>
      <c r="WR146" s="40"/>
      <c r="WS146" s="40"/>
      <c r="WT146" s="40"/>
      <c r="WU146" s="40"/>
      <c r="WV146" s="40"/>
      <c r="WW146" s="40"/>
      <c r="WX146" s="40"/>
      <c r="WY146" s="40"/>
      <c r="WZ146" s="40"/>
      <c r="XA146" s="40"/>
      <c r="XB146" s="40"/>
      <c r="XC146" s="40"/>
      <c r="XD146" s="40"/>
      <c r="XE146" s="40"/>
      <c r="XF146" s="40"/>
      <c r="XG146" s="40"/>
      <c r="XH146" s="40"/>
      <c r="XI146" s="40"/>
      <c r="XJ146" s="40"/>
      <c r="XK146" s="40"/>
      <c r="XL146" s="40"/>
      <c r="XM146" s="40"/>
      <c r="XN146" s="40"/>
      <c r="XO146" s="40"/>
      <c r="XP146" s="40"/>
      <c r="XQ146" s="40"/>
      <c r="XR146" s="40"/>
      <c r="XS146" s="40"/>
      <c r="XT146" s="40"/>
      <c r="XU146" s="40"/>
      <c r="XV146" s="40"/>
      <c r="XW146" s="40"/>
      <c r="XX146" s="40"/>
      <c r="XY146" s="40"/>
      <c r="XZ146" s="40"/>
      <c r="YA146" s="40"/>
      <c r="YB146" s="40"/>
      <c r="YC146" s="40"/>
      <c r="YD146" s="40"/>
      <c r="YE146" s="40"/>
      <c r="YF146" s="40"/>
      <c r="YG146" s="40"/>
      <c r="YH146" s="40"/>
      <c r="YI146" s="40"/>
      <c r="YJ146" s="40"/>
      <c r="YK146" s="40"/>
      <c r="YL146" s="40"/>
      <c r="YM146" s="40"/>
      <c r="YN146" s="40"/>
      <c r="YO146" s="40"/>
      <c r="YP146" s="40"/>
      <c r="YQ146" s="40"/>
      <c r="YR146" s="40"/>
      <c r="YS146" s="40"/>
      <c r="YT146" s="40"/>
      <c r="YU146" s="40"/>
      <c r="YV146" s="40"/>
      <c r="YW146" s="40"/>
      <c r="YX146" s="40"/>
      <c r="YY146" s="40"/>
      <c r="YZ146" s="40"/>
      <c r="ZA146" s="40"/>
      <c r="ZB146" s="40"/>
      <c r="ZC146" s="40"/>
      <c r="ZD146" s="40"/>
      <c r="ZE146" s="40"/>
      <c r="ZF146" s="40"/>
      <c r="ZG146" s="40"/>
      <c r="ZH146" s="40"/>
      <c r="ZI146" s="40"/>
      <c r="ZJ146" s="40"/>
      <c r="ZK146" s="40"/>
      <c r="ZL146" s="40"/>
      <c r="ZM146" s="40"/>
      <c r="ZN146" s="40"/>
      <c r="ZO146" s="40"/>
      <c r="ZP146" s="40"/>
      <c r="ZQ146" s="40"/>
      <c r="ZR146" s="40"/>
      <c r="ZS146" s="40"/>
      <c r="ZT146" s="40"/>
      <c r="ZU146" s="40"/>
      <c r="ZV146" s="40"/>
      <c r="ZW146" s="40"/>
      <c r="ZX146" s="40"/>
      <c r="ZY146" s="40"/>
      <c r="ZZ146" s="40"/>
      <c r="AAA146" s="40"/>
      <c r="AAB146" s="40"/>
      <c r="AAC146" s="40"/>
      <c r="AAD146" s="40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40"/>
      <c r="AKO146" s="40"/>
      <c r="AKP146" s="40"/>
      <c r="AKQ146" s="40"/>
      <c r="AKR146" s="40"/>
      <c r="AKS146" s="40"/>
      <c r="AKT146" s="40"/>
      <c r="AKU146" s="40"/>
      <c r="AKV146" s="40"/>
      <c r="AKW146" s="40"/>
      <c r="AKX146" s="40"/>
      <c r="AKY146" s="40"/>
      <c r="AKZ146" s="40"/>
      <c r="ALA146" s="40"/>
      <c r="ALB146" s="40"/>
      <c r="ALC146" s="40"/>
      <c r="ALD146" s="40"/>
      <c r="ALE146" s="40"/>
      <c r="ALF146" s="40"/>
      <c r="ALG146" s="40"/>
      <c r="ALH146" s="40"/>
      <c r="ALI146" s="40"/>
      <c r="ALJ146" s="40"/>
      <c r="ALK146" s="40"/>
      <c r="ALL146" s="40"/>
      <c r="ALM146" s="40"/>
      <c r="ALN146" s="40"/>
      <c r="ALO146" s="40"/>
      <c r="ALP146" s="40"/>
      <c r="ALQ146" s="40"/>
      <c r="ALR146" s="40"/>
      <c r="ALS146" s="40"/>
      <c r="ALT146" s="40"/>
      <c r="ALU146" s="40"/>
    </row>
    <row r="147" spans="1:1009" s="41" customFormat="1" ht="24" thickBot="1" x14ac:dyDescent="0.3">
      <c r="A147" s="222">
        <v>44175</v>
      </c>
      <c r="B147" s="225"/>
      <c r="C147" s="225"/>
      <c r="D147" s="225"/>
      <c r="E147" s="225"/>
      <c r="F147" s="225"/>
      <c r="G147" s="225"/>
      <c r="H147" s="226" t="str">
        <f>IF(OR(F147="",G147=""),"",IF(F147="1st",G147*D147,-G147))</f>
        <v/>
      </c>
      <c r="I147" s="19">
        <f t="shared" si="23"/>
        <v>-37.952499999999993</v>
      </c>
      <c r="J147" s="39"/>
      <c r="K147" s="50">
        <f t="shared" si="26"/>
        <v>-37.952500000000008</v>
      </c>
      <c r="L147" s="60">
        <f t="shared" si="22"/>
        <v>-28.302500000000013</v>
      </c>
      <c r="M147" s="60"/>
      <c r="N147" s="121" t="str">
        <f t="shared" si="24"/>
        <v/>
      </c>
      <c r="O147" s="9" t="str">
        <f t="shared" si="25"/>
        <v/>
      </c>
      <c r="P147" s="9" t="str">
        <f t="shared" si="27"/>
        <v/>
      </c>
      <c r="Q147" s="122" t="str">
        <f t="shared" si="28"/>
        <v/>
      </c>
      <c r="R147" s="8"/>
      <c r="S147" s="9"/>
      <c r="T147" s="9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  <c r="OO147" s="40"/>
      <c r="OP147" s="40"/>
      <c r="OQ147" s="40"/>
      <c r="OR147" s="40"/>
      <c r="OS147" s="40"/>
      <c r="OT147" s="40"/>
      <c r="OU147" s="40"/>
      <c r="OV147" s="40"/>
      <c r="OW147" s="40"/>
      <c r="OX147" s="40"/>
      <c r="OY147" s="40"/>
      <c r="OZ147" s="40"/>
      <c r="PA147" s="40"/>
      <c r="PB147" s="40"/>
      <c r="PC147" s="40"/>
      <c r="PD147" s="40"/>
      <c r="PE147" s="40"/>
      <c r="PF147" s="40"/>
      <c r="PG147" s="40"/>
      <c r="PH147" s="40"/>
      <c r="PI147" s="40"/>
      <c r="PJ147" s="40"/>
      <c r="PK147" s="40"/>
      <c r="PL147" s="40"/>
      <c r="PM147" s="40"/>
      <c r="PN147" s="40"/>
      <c r="PO147" s="40"/>
      <c r="PP147" s="40"/>
      <c r="PQ147" s="40"/>
      <c r="PR147" s="40"/>
      <c r="PS147" s="40"/>
      <c r="PT147" s="40"/>
      <c r="PU147" s="40"/>
      <c r="PV147" s="40"/>
      <c r="PW147" s="40"/>
      <c r="PX147" s="40"/>
      <c r="PY147" s="40"/>
      <c r="PZ147" s="40"/>
      <c r="QA147" s="40"/>
      <c r="QB147" s="40"/>
      <c r="QC147" s="40"/>
      <c r="QD147" s="40"/>
      <c r="QE147" s="40"/>
      <c r="QF147" s="40"/>
      <c r="QG147" s="40"/>
      <c r="QH147" s="40"/>
      <c r="QI147" s="40"/>
      <c r="QJ147" s="40"/>
      <c r="QK147" s="40"/>
      <c r="QL147" s="40"/>
      <c r="QM147" s="40"/>
      <c r="QN147" s="40"/>
      <c r="QO147" s="40"/>
      <c r="QP147" s="40"/>
      <c r="QQ147" s="40"/>
      <c r="QR147" s="40"/>
      <c r="QS147" s="40"/>
      <c r="QT147" s="40"/>
      <c r="QU147" s="40"/>
      <c r="QV147" s="40"/>
      <c r="QW147" s="40"/>
      <c r="QX147" s="40"/>
      <c r="QY147" s="40"/>
      <c r="QZ147" s="40"/>
      <c r="RA147" s="40"/>
      <c r="RB147" s="40"/>
      <c r="RC147" s="40"/>
      <c r="RD147" s="40"/>
      <c r="RE147" s="40"/>
      <c r="RF147" s="40"/>
      <c r="RG147" s="40"/>
      <c r="RH147" s="40"/>
      <c r="RI147" s="40"/>
      <c r="RJ147" s="40"/>
      <c r="RK147" s="40"/>
      <c r="RL147" s="40"/>
      <c r="RM147" s="40"/>
      <c r="RN147" s="40"/>
      <c r="RO147" s="40"/>
      <c r="RP147" s="40"/>
      <c r="RQ147" s="40"/>
      <c r="RR147" s="40"/>
      <c r="RS147" s="40"/>
      <c r="RT147" s="40"/>
      <c r="RU147" s="40"/>
      <c r="RV147" s="40"/>
      <c r="RW147" s="40"/>
      <c r="RX147" s="40"/>
      <c r="RY147" s="40"/>
      <c r="RZ147" s="40"/>
      <c r="SA147" s="40"/>
      <c r="SB147" s="40"/>
      <c r="SC147" s="40"/>
      <c r="SD147" s="40"/>
      <c r="SE147" s="40"/>
      <c r="SF147" s="40"/>
      <c r="SG147" s="40"/>
      <c r="SH147" s="40"/>
      <c r="SI147" s="40"/>
      <c r="SJ147" s="40"/>
      <c r="SK147" s="40"/>
      <c r="SL147" s="40"/>
      <c r="SM147" s="40"/>
      <c r="SN147" s="40"/>
      <c r="SO147" s="40"/>
      <c r="SP147" s="40"/>
      <c r="SQ147" s="40"/>
      <c r="SR147" s="40"/>
      <c r="SS147" s="40"/>
      <c r="ST147" s="40"/>
      <c r="SU147" s="40"/>
      <c r="SV147" s="40"/>
      <c r="SW147" s="40"/>
      <c r="SX147" s="40"/>
      <c r="SY147" s="40"/>
      <c r="SZ147" s="40"/>
      <c r="TA147" s="40"/>
      <c r="TB147" s="40"/>
      <c r="TC147" s="40"/>
      <c r="TD147" s="40"/>
      <c r="TE147" s="40"/>
      <c r="TF147" s="40"/>
      <c r="TG147" s="40"/>
      <c r="TH147" s="40"/>
      <c r="TI147" s="40"/>
      <c r="TJ147" s="40"/>
      <c r="TK147" s="40"/>
      <c r="TL147" s="40"/>
      <c r="TM147" s="40"/>
      <c r="TN147" s="40"/>
      <c r="TO147" s="40"/>
      <c r="TP147" s="40"/>
      <c r="TQ147" s="40"/>
      <c r="TR147" s="40"/>
      <c r="TS147" s="40"/>
      <c r="TT147" s="40"/>
      <c r="TU147" s="40"/>
      <c r="TV147" s="40"/>
      <c r="TW147" s="40"/>
      <c r="TX147" s="40"/>
      <c r="TY147" s="40"/>
      <c r="TZ147" s="40"/>
      <c r="UA147" s="40"/>
      <c r="UB147" s="40"/>
      <c r="UC147" s="40"/>
      <c r="UD147" s="40"/>
      <c r="UE147" s="40"/>
      <c r="UF147" s="40"/>
      <c r="UG147" s="40"/>
      <c r="UH147" s="40"/>
      <c r="UI147" s="40"/>
      <c r="UJ147" s="40"/>
      <c r="UK147" s="40"/>
      <c r="UL147" s="40"/>
      <c r="UM147" s="40"/>
      <c r="UN147" s="40"/>
      <c r="UO147" s="40"/>
      <c r="UP147" s="40"/>
      <c r="UQ147" s="40"/>
      <c r="UR147" s="40"/>
      <c r="US147" s="40"/>
      <c r="UT147" s="40"/>
      <c r="UU147" s="40"/>
      <c r="UV147" s="40"/>
      <c r="UW147" s="40"/>
      <c r="UX147" s="40"/>
      <c r="UY147" s="40"/>
      <c r="UZ147" s="40"/>
      <c r="VA147" s="40"/>
      <c r="VB147" s="40"/>
      <c r="VC147" s="40"/>
      <c r="VD147" s="40"/>
      <c r="VE147" s="40"/>
      <c r="VF147" s="40"/>
      <c r="VG147" s="40"/>
      <c r="VH147" s="40"/>
      <c r="VI147" s="40"/>
      <c r="VJ147" s="40"/>
      <c r="VK147" s="40"/>
      <c r="VL147" s="40"/>
      <c r="VM147" s="40"/>
      <c r="VN147" s="40"/>
      <c r="VO147" s="40"/>
      <c r="VP147" s="40"/>
      <c r="VQ147" s="40"/>
      <c r="VR147" s="40"/>
      <c r="VS147" s="40"/>
      <c r="VT147" s="40"/>
      <c r="VU147" s="40"/>
      <c r="VV147" s="40"/>
      <c r="VW147" s="40"/>
      <c r="VX147" s="40"/>
      <c r="VY147" s="40"/>
      <c r="VZ147" s="40"/>
      <c r="WA147" s="40"/>
      <c r="WB147" s="40"/>
      <c r="WC147" s="40"/>
      <c r="WD147" s="40"/>
      <c r="WE147" s="40"/>
      <c r="WF147" s="40"/>
      <c r="WG147" s="40"/>
      <c r="WH147" s="40"/>
      <c r="WI147" s="40"/>
      <c r="WJ147" s="40"/>
      <c r="WK147" s="40"/>
      <c r="WL147" s="40"/>
      <c r="WM147" s="40"/>
      <c r="WN147" s="40"/>
      <c r="WO147" s="40"/>
      <c r="WP147" s="40"/>
      <c r="WQ147" s="40"/>
      <c r="WR147" s="40"/>
      <c r="WS147" s="40"/>
      <c r="WT147" s="40"/>
      <c r="WU147" s="40"/>
      <c r="WV147" s="40"/>
      <c r="WW147" s="40"/>
      <c r="WX147" s="40"/>
      <c r="WY147" s="40"/>
      <c r="WZ147" s="40"/>
      <c r="XA147" s="40"/>
      <c r="XB147" s="40"/>
      <c r="XC147" s="40"/>
      <c r="XD147" s="40"/>
      <c r="XE147" s="40"/>
      <c r="XF147" s="40"/>
      <c r="XG147" s="40"/>
      <c r="XH147" s="40"/>
      <c r="XI147" s="40"/>
      <c r="XJ147" s="40"/>
      <c r="XK147" s="40"/>
      <c r="XL147" s="40"/>
      <c r="XM147" s="40"/>
      <c r="XN147" s="40"/>
      <c r="XO147" s="40"/>
      <c r="XP147" s="40"/>
      <c r="XQ147" s="40"/>
      <c r="XR147" s="40"/>
      <c r="XS147" s="40"/>
      <c r="XT147" s="40"/>
      <c r="XU147" s="40"/>
      <c r="XV147" s="40"/>
      <c r="XW147" s="40"/>
      <c r="XX147" s="40"/>
      <c r="XY147" s="40"/>
      <c r="XZ147" s="40"/>
      <c r="YA147" s="40"/>
      <c r="YB147" s="40"/>
      <c r="YC147" s="40"/>
      <c r="YD147" s="40"/>
      <c r="YE147" s="40"/>
      <c r="YF147" s="40"/>
      <c r="YG147" s="40"/>
      <c r="YH147" s="40"/>
      <c r="YI147" s="40"/>
      <c r="YJ147" s="40"/>
      <c r="YK147" s="40"/>
      <c r="YL147" s="40"/>
      <c r="YM147" s="40"/>
      <c r="YN147" s="40"/>
      <c r="YO147" s="40"/>
      <c r="YP147" s="40"/>
      <c r="YQ147" s="40"/>
      <c r="YR147" s="40"/>
      <c r="YS147" s="40"/>
      <c r="YT147" s="40"/>
      <c r="YU147" s="40"/>
      <c r="YV147" s="40"/>
      <c r="YW147" s="40"/>
      <c r="YX147" s="40"/>
      <c r="YY147" s="40"/>
      <c r="YZ147" s="40"/>
      <c r="ZA147" s="40"/>
      <c r="ZB147" s="40"/>
      <c r="ZC147" s="40"/>
      <c r="ZD147" s="40"/>
      <c r="ZE147" s="40"/>
      <c r="ZF147" s="40"/>
      <c r="ZG147" s="40"/>
      <c r="ZH147" s="40"/>
      <c r="ZI147" s="40"/>
      <c r="ZJ147" s="40"/>
      <c r="ZK147" s="40"/>
      <c r="ZL147" s="40"/>
      <c r="ZM147" s="40"/>
      <c r="ZN147" s="40"/>
      <c r="ZO147" s="40"/>
      <c r="ZP147" s="40"/>
      <c r="ZQ147" s="40"/>
      <c r="ZR147" s="40"/>
      <c r="ZS147" s="40"/>
      <c r="ZT147" s="40"/>
      <c r="ZU147" s="40"/>
      <c r="ZV147" s="40"/>
      <c r="ZW147" s="40"/>
      <c r="ZX147" s="40"/>
      <c r="ZY147" s="40"/>
      <c r="ZZ147" s="40"/>
      <c r="AAA147" s="40"/>
      <c r="AAB147" s="40"/>
      <c r="AAC147" s="40"/>
      <c r="AAD147" s="40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40"/>
      <c r="AKO147" s="40"/>
      <c r="AKP147" s="40"/>
      <c r="AKQ147" s="40"/>
      <c r="AKR147" s="40"/>
      <c r="AKS147" s="40"/>
      <c r="AKT147" s="40"/>
      <c r="AKU147" s="40"/>
      <c r="AKV147" s="40"/>
      <c r="AKW147" s="40"/>
      <c r="AKX147" s="40"/>
      <c r="AKY147" s="40"/>
      <c r="AKZ147" s="40"/>
      <c r="ALA147" s="40"/>
      <c r="ALB147" s="40"/>
      <c r="ALC147" s="40"/>
      <c r="ALD147" s="40"/>
      <c r="ALE147" s="40"/>
      <c r="ALF147" s="40"/>
      <c r="ALG147" s="40"/>
      <c r="ALH147" s="40"/>
      <c r="ALI147" s="40"/>
      <c r="ALJ147" s="40"/>
      <c r="ALK147" s="40"/>
      <c r="ALL147" s="40"/>
      <c r="ALM147" s="40"/>
      <c r="ALN147" s="40"/>
      <c r="ALO147" s="40"/>
      <c r="ALP147" s="40"/>
      <c r="ALQ147" s="40"/>
      <c r="ALR147" s="40"/>
      <c r="ALS147" s="40"/>
      <c r="ALT147" s="40"/>
      <c r="ALU147" s="40"/>
    </row>
    <row r="148" spans="1:1009" s="41" customFormat="1" ht="18.75" x14ac:dyDescent="0.3">
      <c r="A148" s="10" t="s">
        <v>172</v>
      </c>
      <c r="B148" s="11" t="s">
        <v>173</v>
      </c>
      <c r="C148" s="12">
        <v>6</v>
      </c>
      <c r="D148" s="27">
        <v>1.6</v>
      </c>
      <c r="E148" s="28">
        <v>1.1599999999999999</v>
      </c>
      <c r="F148" s="46" t="s">
        <v>24</v>
      </c>
      <c r="G148" s="15">
        <v>4</v>
      </c>
      <c r="H148" s="16">
        <f>IF(OR(F148="",G148=""),"",IF(F148="1st",G148*D148-G148,-G148))</f>
        <v>2.4000000000000004</v>
      </c>
      <c r="I148" s="19">
        <f t="shared" si="23"/>
        <v>-35.552499999999995</v>
      </c>
      <c r="J148" s="42">
        <f>SUM(H148:H161)</f>
        <v>7.4699999999999989</v>
      </c>
      <c r="K148" s="50">
        <f t="shared" si="26"/>
        <v>-30.482500000000009</v>
      </c>
      <c r="L148" s="60">
        <f t="shared" si="22"/>
        <v>-28.302500000000013</v>
      </c>
      <c r="M148" s="60"/>
      <c r="N148" s="121">
        <f t="shared" si="24"/>
        <v>1.6</v>
      </c>
      <c r="O148" s="9">
        <f t="shared" si="25"/>
        <v>-1</v>
      </c>
      <c r="P148" s="9">
        <f t="shared" si="27"/>
        <v>0.60000000000000009</v>
      </c>
      <c r="Q148" s="122">
        <f t="shared" si="28"/>
        <v>0.60000000000000009</v>
      </c>
      <c r="R148" s="8"/>
      <c r="S148" s="9"/>
      <c r="T148" s="9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  <c r="OO148" s="40"/>
      <c r="OP148" s="40"/>
      <c r="OQ148" s="40"/>
      <c r="OR148" s="40"/>
      <c r="OS148" s="40"/>
      <c r="OT148" s="40"/>
      <c r="OU148" s="40"/>
      <c r="OV148" s="40"/>
      <c r="OW148" s="40"/>
      <c r="OX148" s="40"/>
      <c r="OY148" s="40"/>
      <c r="OZ148" s="40"/>
      <c r="PA148" s="40"/>
      <c r="PB148" s="40"/>
      <c r="PC148" s="40"/>
      <c r="PD148" s="40"/>
      <c r="PE148" s="40"/>
      <c r="PF148" s="40"/>
      <c r="PG148" s="40"/>
      <c r="PH148" s="40"/>
      <c r="PI148" s="40"/>
      <c r="PJ148" s="40"/>
      <c r="PK148" s="40"/>
      <c r="PL148" s="40"/>
      <c r="PM148" s="40"/>
      <c r="PN148" s="40"/>
      <c r="PO148" s="40"/>
      <c r="PP148" s="40"/>
      <c r="PQ148" s="40"/>
      <c r="PR148" s="40"/>
      <c r="PS148" s="40"/>
      <c r="PT148" s="40"/>
      <c r="PU148" s="40"/>
      <c r="PV148" s="40"/>
      <c r="PW148" s="40"/>
      <c r="PX148" s="40"/>
      <c r="PY148" s="40"/>
      <c r="PZ148" s="40"/>
      <c r="QA148" s="40"/>
      <c r="QB148" s="40"/>
      <c r="QC148" s="40"/>
      <c r="QD148" s="40"/>
      <c r="QE148" s="40"/>
      <c r="QF148" s="40"/>
      <c r="QG148" s="40"/>
      <c r="QH148" s="40"/>
      <c r="QI148" s="40"/>
      <c r="QJ148" s="40"/>
      <c r="QK148" s="40"/>
      <c r="QL148" s="40"/>
      <c r="QM148" s="40"/>
      <c r="QN148" s="40"/>
      <c r="QO148" s="40"/>
      <c r="QP148" s="40"/>
      <c r="QQ148" s="40"/>
      <c r="QR148" s="40"/>
      <c r="QS148" s="40"/>
      <c r="QT148" s="40"/>
      <c r="QU148" s="40"/>
      <c r="QV148" s="40"/>
      <c r="QW148" s="40"/>
      <c r="QX148" s="40"/>
      <c r="QY148" s="40"/>
      <c r="QZ148" s="40"/>
      <c r="RA148" s="40"/>
      <c r="RB148" s="40"/>
      <c r="RC148" s="40"/>
      <c r="RD148" s="40"/>
      <c r="RE148" s="40"/>
      <c r="RF148" s="40"/>
      <c r="RG148" s="40"/>
      <c r="RH148" s="40"/>
      <c r="RI148" s="40"/>
      <c r="RJ148" s="40"/>
      <c r="RK148" s="40"/>
      <c r="RL148" s="40"/>
      <c r="RM148" s="40"/>
      <c r="RN148" s="40"/>
      <c r="RO148" s="40"/>
      <c r="RP148" s="40"/>
      <c r="RQ148" s="40"/>
      <c r="RR148" s="40"/>
      <c r="RS148" s="40"/>
      <c r="RT148" s="40"/>
      <c r="RU148" s="40"/>
      <c r="RV148" s="40"/>
      <c r="RW148" s="40"/>
      <c r="RX148" s="40"/>
      <c r="RY148" s="40"/>
      <c r="RZ148" s="40"/>
      <c r="SA148" s="40"/>
      <c r="SB148" s="40"/>
      <c r="SC148" s="40"/>
      <c r="SD148" s="40"/>
      <c r="SE148" s="40"/>
      <c r="SF148" s="40"/>
      <c r="SG148" s="40"/>
      <c r="SH148" s="40"/>
      <c r="SI148" s="40"/>
      <c r="SJ148" s="40"/>
      <c r="SK148" s="40"/>
      <c r="SL148" s="40"/>
      <c r="SM148" s="40"/>
      <c r="SN148" s="40"/>
      <c r="SO148" s="40"/>
      <c r="SP148" s="40"/>
      <c r="SQ148" s="40"/>
      <c r="SR148" s="40"/>
      <c r="SS148" s="40"/>
      <c r="ST148" s="40"/>
      <c r="SU148" s="40"/>
      <c r="SV148" s="40"/>
      <c r="SW148" s="40"/>
      <c r="SX148" s="40"/>
      <c r="SY148" s="40"/>
      <c r="SZ148" s="40"/>
      <c r="TA148" s="40"/>
      <c r="TB148" s="40"/>
      <c r="TC148" s="40"/>
      <c r="TD148" s="40"/>
      <c r="TE148" s="40"/>
      <c r="TF148" s="40"/>
      <c r="TG148" s="40"/>
      <c r="TH148" s="40"/>
      <c r="TI148" s="40"/>
      <c r="TJ148" s="40"/>
      <c r="TK148" s="40"/>
      <c r="TL148" s="40"/>
      <c r="TM148" s="40"/>
      <c r="TN148" s="40"/>
      <c r="TO148" s="40"/>
      <c r="TP148" s="40"/>
      <c r="TQ148" s="40"/>
      <c r="TR148" s="40"/>
      <c r="TS148" s="40"/>
      <c r="TT148" s="40"/>
      <c r="TU148" s="40"/>
      <c r="TV148" s="40"/>
      <c r="TW148" s="40"/>
      <c r="TX148" s="40"/>
      <c r="TY148" s="40"/>
      <c r="TZ148" s="40"/>
      <c r="UA148" s="40"/>
      <c r="UB148" s="40"/>
      <c r="UC148" s="40"/>
      <c r="UD148" s="40"/>
      <c r="UE148" s="40"/>
      <c r="UF148" s="40"/>
      <c r="UG148" s="40"/>
      <c r="UH148" s="40"/>
      <c r="UI148" s="40"/>
      <c r="UJ148" s="40"/>
      <c r="UK148" s="40"/>
      <c r="UL148" s="40"/>
      <c r="UM148" s="40"/>
      <c r="UN148" s="40"/>
      <c r="UO148" s="40"/>
      <c r="UP148" s="40"/>
      <c r="UQ148" s="40"/>
      <c r="UR148" s="40"/>
      <c r="US148" s="40"/>
      <c r="UT148" s="40"/>
      <c r="UU148" s="40"/>
      <c r="UV148" s="40"/>
      <c r="UW148" s="40"/>
      <c r="UX148" s="40"/>
      <c r="UY148" s="40"/>
      <c r="UZ148" s="40"/>
      <c r="VA148" s="40"/>
      <c r="VB148" s="40"/>
      <c r="VC148" s="40"/>
      <c r="VD148" s="40"/>
      <c r="VE148" s="40"/>
      <c r="VF148" s="40"/>
      <c r="VG148" s="40"/>
      <c r="VH148" s="40"/>
      <c r="VI148" s="40"/>
      <c r="VJ148" s="40"/>
      <c r="VK148" s="40"/>
      <c r="VL148" s="40"/>
      <c r="VM148" s="40"/>
      <c r="VN148" s="40"/>
      <c r="VO148" s="40"/>
      <c r="VP148" s="40"/>
      <c r="VQ148" s="40"/>
      <c r="VR148" s="40"/>
      <c r="VS148" s="40"/>
      <c r="VT148" s="40"/>
      <c r="VU148" s="40"/>
      <c r="VV148" s="40"/>
      <c r="VW148" s="40"/>
      <c r="VX148" s="40"/>
      <c r="VY148" s="40"/>
      <c r="VZ148" s="40"/>
      <c r="WA148" s="40"/>
      <c r="WB148" s="40"/>
      <c r="WC148" s="40"/>
      <c r="WD148" s="40"/>
      <c r="WE148" s="40"/>
      <c r="WF148" s="40"/>
      <c r="WG148" s="40"/>
      <c r="WH148" s="40"/>
      <c r="WI148" s="40"/>
      <c r="WJ148" s="40"/>
      <c r="WK148" s="40"/>
      <c r="WL148" s="40"/>
      <c r="WM148" s="40"/>
      <c r="WN148" s="40"/>
      <c r="WO148" s="40"/>
      <c r="WP148" s="40"/>
      <c r="WQ148" s="40"/>
      <c r="WR148" s="40"/>
      <c r="WS148" s="40"/>
      <c r="WT148" s="40"/>
      <c r="WU148" s="40"/>
      <c r="WV148" s="40"/>
      <c r="WW148" s="40"/>
      <c r="WX148" s="40"/>
      <c r="WY148" s="40"/>
      <c r="WZ148" s="40"/>
      <c r="XA148" s="40"/>
      <c r="XB148" s="40"/>
      <c r="XC148" s="40"/>
      <c r="XD148" s="40"/>
      <c r="XE148" s="40"/>
      <c r="XF148" s="40"/>
      <c r="XG148" s="40"/>
      <c r="XH148" s="40"/>
      <c r="XI148" s="40"/>
      <c r="XJ148" s="40"/>
      <c r="XK148" s="40"/>
      <c r="XL148" s="40"/>
      <c r="XM148" s="40"/>
      <c r="XN148" s="40"/>
      <c r="XO148" s="40"/>
      <c r="XP148" s="40"/>
      <c r="XQ148" s="40"/>
      <c r="XR148" s="40"/>
      <c r="XS148" s="40"/>
      <c r="XT148" s="40"/>
      <c r="XU148" s="40"/>
      <c r="XV148" s="40"/>
      <c r="XW148" s="40"/>
      <c r="XX148" s="40"/>
      <c r="XY148" s="40"/>
      <c r="XZ148" s="40"/>
      <c r="YA148" s="40"/>
      <c r="YB148" s="40"/>
      <c r="YC148" s="40"/>
      <c r="YD148" s="40"/>
      <c r="YE148" s="40"/>
      <c r="YF148" s="40"/>
      <c r="YG148" s="40"/>
      <c r="YH148" s="40"/>
      <c r="YI148" s="40"/>
      <c r="YJ148" s="40"/>
      <c r="YK148" s="40"/>
      <c r="YL148" s="40"/>
      <c r="YM148" s="40"/>
      <c r="YN148" s="40"/>
      <c r="YO148" s="40"/>
      <c r="YP148" s="40"/>
      <c r="YQ148" s="40"/>
      <c r="YR148" s="40"/>
      <c r="YS148" s="40"/>
      <c r="YT148" s="40"/>
      <c r="YU148" s="40"/>
      <c r="YV148" s="40"/>
      <c r="YW148" s="40"/>
      <c r="YX148" s="40"/>
      <c r="YY148" s="40"/>
      <c r="YZ148" s="40"/>
      <c r="ZA148" s="40"/>
      <c r="ZB148" s="40"/>
      <c r="ZC148" s="40"/>
      <c r="ZD148" s="40"/>
      <c r="ZE148" s="40"/>
      <c r="ZF148" s="40"/>
      <c r="ZG148" s="40"/>
      <c r="ZH148" s="40"/>
      <c r="ZI148" s="40"/>
      <c r="ZJ148" s="40"/>
      <c r="ZK148" s="40"/>
      <c r="ZL148" s="40"/>
      <c r="ZM148" s="40"/>
      <c r="ZN148" s="40"/>
      <c r="ZO148" s="40"/>
      <c r="ZP148" s="40"/>
      <c r="ZQ148" s="40"/>
      <c r="ZR148" s="40"/>
      <c r="ZS148" s="40"/>
      <c r="ZT148" s="40"/>
      <c r="ZU148" s="40"/>
      <c r="ZV148" s="40"/>
      <c r="ZW148" s="40"/>
      <c r="ZX148" s="40"/>
      <c r="ZY148" s="40"/>
      <c r="ZZ148" s="40"/>
      <c r="AAA148" s="40"/>
      <c r="AAB148" s="40"/>
      <c r="AAC148" s="40"/>
      <c r="AAD148" s="40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40"/>
      <c r="AKO148" s="40"/>
      <c r="AKP148" s="40"/>
      <c r="AKQ148" s="40"/>
      <c r="AKR148" s="40"/>
      <c r="AKS148" s="40"/>
      <c r="AKT148" s="40"/>
      <c r="AKU148" s="40"/>
      <c r="AKV148" s="40"/>
      <c r="AKW148" s="40"/>
      <c r="AKX148" s="40"/>
      <c r="AKY148" s="40"/>
      <c r="AKZ148" s="40"/>
      <c r="ALA148" s="40"/>
      <c r="ALB148" s="40"/>
      <c r="ALC148" s="40"/>
      <c r="ALD148" s="40"/>
      <c r="ALE148" s="40"/>
      <c r="ALF148" s="40"/>
      <c r="ALG148" s="40"/>
      <c r="ALH148" s="40"/>
      <c r="ALI148" s="40"/>
      <c r="ALJ148" s="40"/>
      <c r="ALK148" s="40"/>
      <c r="ALL148" s="40"/>
      <c r="ALM148" s="40"/>
      <c r="ALN148" s="40"/>
      <c r="ALO148" s="40"/>
      <c r="ALP148" s="40"/>
      <c r="ALQ148" s="40"/>
      <c r="ALR148" s="40"/>
      <c r="ALS148" s="40"/>
      <c r="ALT148" s="40"/>
      <c r="ALU148" s="40"/>
    </row>
    <row r="149" spans="1:1009" s="41" customFormat="1" ht="18.75" x14ac:dyDescent="0.3">
      <c r="A149" s="10" t="s">
        <v>174</v>
      </c>
      <c r="B149" s="11" t="s">
        <v>173</v>
      </c>
      <c r="C149" s="12">
        <v>3</v>
      </c>
      <c r="D149" s="13">
        <v>3.38</v>
      </c>
      <c r="E149" s="14">
        <v>1.96</v>
      </c>
      <c r="F149" s="46" t="s">
        <v>21</v>
      </c>
      <c r="G149" s="15">
        <v>1.5</v>
      </c>
      <c r="H149" s="16">
        <f t="shared" ref="H149:H161" si="29">IF(OR(F149="",G149=""),"",IF(F149="1st",G149*D149-G149,-G149))</f>
        <v>-1.5</v>
      </c>
      <c r="I149" s="19">
        <f t="shared" si="23"/>
        <v>-37.052499999999995</v>
      </c>
      <c r="J149" s="39"/>
      <c r="K149" s="50">
        <f t="shared" si="26"/>
        <v>-30.482500000000009</v>
      </c>
      <c r="L149" s="60">
        <f t="shared" si="22"/>
        <v>-28.302500000000013</v>
      </c>
      <c r="M149" s="60"/>
      <c r="N149" s="121">
        <f t="shared" si="24"/>
        <v>0</v>
      </c>
      <c r="O149" s="9">
        <f t="shared" si="25"/>
        <v>0</v>
      </c>
      <c r="P149" s="9">
        <f t="shared" si="27"/>
        <v>0</v>
      </c>
      <c r="Q149" s="122" t="str">
        <f t="shared" si="28"/>
        <v/>
      </c>
      <c r="R149" s="8"/>
      <c r="S149" s="9"/>
      <c r="T149" s="9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  <c r="OO149" s="40"/>
      <c r="OP149" s="40"/>
      <c r="OQ149" s="40"/>
      <c r="OR149" s="40"/>
      <c r="OS149" s="40"/>
      <c r="OT149" s="40"/>
      <c r="OU149" s="40"/>
      <c r="OV149" s="40"/>
      <c r="OW149" s="40"/>
      <c r="OX149" s="40"/>
      <c r="OY149" s="40"/>
      <c r="OZ149" s="40"/>
      <c r="PA149" s="40"/>
      <c r="PB149" s="40"/>
      <c r="PC149" s="40"/>
      <c r="PD149" s="40"/>
      <c r="PE149" s="40"/>
      <c r="PF149" s="40"/>
      <c r="PG149" s="40"/>
      <c r="PH149" s="40"/>
      <c r="PI149" s="40"/>
      <c r="PJ149" s="40"/>
      <c r="PK149" s="40"/>
      <c r="PL149" s="40"/>
      <c r="PM149" s="40"/>
      <c r="PN149" s="40"/>
      <c r="PO149" s="40"/>
      <c r="PP149" s="40"/>
      <c r="PQ149" s="40"/>
      <c r="PR149" s="40"/>
      <c r="PS149" s="40"/>
      <c r="PT149" s="40"/>
      <c r="PU149" s="40"/>
      <c r="PV149" s="40"/>
      <c r="PW149" s="40"/>
      <c r="PX149" s="40"/>
      <c r="PY149" s="40"/>
      <c r="PZ149" s="40"/>
      <c r="QA149" s="40"/>
      <c r="QB149" s="40"/>
      <c r="QC149" s="40"/>
      <c r="QD149" s="40"/>
      <c r="QE149" s="40"/>
      <c r="QF149" s="40"/>
      <c r="QG149" s="40"/>
      <c r="QH149" s="40"/>
      <c r="QI149" s="40"/>
      <c r="QJ149" s="40"/>
      <c r="QK149" s="40"/>
      <c r="QL149" s="40"/>
      <c r="QM149" s="40"/>
      <c r="QN149" s="40"/>
      <c r="QO149" s="40"/>
      <c r="QP149" s="40"/>
      <c r="QQ149" s="40"/>
      <c r="QR149" s="40"/>
      <c r="QS149" s="40"/>
      <c r="QT149" s="40"/>
      <c r="QU149" s="40"/>
      <c r="QV149" s="40"/>
      <c r="QW149" s="40"/>
      <c r="QX149" s="40"/>
      <c r="QY149" s="40"/>
      <c r="QZ149" s="40"/>
      <c r="RA149" s="40"/>
      <c r="RB149" s="40"/>
      <c r="RC149" s="40"/>
      <c r="RD149" s="40"/>
      <c r="RE149" s="40"/>
      <c r="RF149" s="40"/>
      <c r="RG149" s="40"/>
      <c r="RH149" s="40"/>
      <c r="RI149" s="40"/>
      <c r="RJ149" s="40"/>
      <c r="RK149" s="40"/>
      <c r="RL149" s="40"/>
      <c r="RM149" s="40"/>
      <c r="RN149" s="40"/>
      <c r="RO149" s="40"/>
      <c r="RP149" s="40"/>
      <c r="RQ149" s="40"/>
      <c r="RR149" s="40"/>
      <c r="RS149" s="40"/>
      <c r="RT149" s="40"/>
      <c r="RU149" s="40"/>
      <c r="RV149" s="40"/>
      <c r="RW149" s="40"/>
      <c r="RX149" s="40"/>
      <c r="RY149" s="40"/>
      <c r="RZ149" s="40"/>
      <c r="SA149" s="40"/>
      <c r="SB149" s="40"/>
      <c r="SC149" s="40"/>
      <c r="SD149" s="40"/>
      <c r="SE149" s="40"/>
      <c r="SF149" s="40"/>
      <c r="SG149" s="40"/>
      <c r="SH149" s="40"/>
      <c r="SI149" s="40"/>
      <c r="SJ149" s="40"/>
      <c r="SK149" s="40"/>
      <c r="SL149" s="40"/>
      <c r="SM149" s="40"/>
      <c r="SN149" s="40"/>
      <c r="SO149" s="40"/>
      <c r="SP149" s="40"/>
      <c r="SQ149" s="40"/>
      <c r="SR149" s="40"/>
      <c r="SS149" s="40"/>
      <c r="ST149" s="40"/>
      <c r="SU149" s="40"/>
      <c r="SV149" s="40"/>
      <c r="SW149" s="40"/>
      <c r="SX149" s="40"/>
      <c r="SY149" s="40"/>
      <c r="SZ149" s="40"/>
      <c r="TA149" s="40"/>
      <c r="TB149" s="40"/>
      <c r="TC149" s="40"/>
      <c r="TD149" s="40"/>
      <c r="TE149" s="40"/>
      <c r="TF149" s="40"/>
      <c r="TG149" s="40"/>
      <c r="TH149" s="40"/>
      <c r="TI149" s="40"/>
      <c r="TJ149" s="40"/>
      <c r="TK149" s="40"/>
      <c r="TL149" s="40"/>
      <c r="TM149" s="40"/>
      <c r="TN149" s="40"/>
      <c r="TO149" s="40"/>
      <c r="TP149" s="40"/>
      <c r="TQ149" s="40"/>
      <c r="TR149" s="40"/>
      <c r="TS149" s="40"/>
      <c r="TT149" s="40"/>
      <c r="TU149" s="40"/>
      <c r="TV149" s="40"/>
      <c r="TW149" s="40"/>
      <c r="TX149" s="40"/>
      <c r="TY149" s="40"/>
      <c r="TZ149" s="40"/>
      <c r="UA149" s="40"/>
      <c r="UB149" s="40"/>
      <c r="UC149" s="40"/>
      <c r="UD149" s="40"/>
      <c r="UE149" s="40"/>
      <c r="UF149" s="40"/>
      <c r="UG149" s="40"/>
      <c r="UH149" s="40"/>
      <c r="UI149" s="40"/>
      <c r="UJ149" s="40"/>
      <c r="UK149" s="40"/>
      <c r="UL149" s="40"/>
      <c r="UM149" s="40"/>
      <c r="UN149" s="40"/>
      <c r="UO149" s="40"/>
      <c r="UP149" s="40"/>
      <c r="UQ149" s="40"/>
      <c r="UR149" s="40"/>
      <c r="US149" s="40"/>
      <c r="UT149" s="40"/>
      <c r="UU149" s="40"/>
      <c r="UV149" s="40"/>
      <c r="UW149" s="40"/>
      <c r="UX149" s="40"/>
      <c r="UY149" s="40"/>
      <c r="UZ149" s="40"/>
      <c r="VA149" s="40"/>
      <c r="VB149" s="40"/>
      <c r="VC149" s="40"/>
      <c r="VD149" s="40"/>
      <c r="VE149" s="40"/>
      <c r="VF149" s="40"/>
      <c r="VG149" s="40"/>
      <c r="VH149" s="40"/>
      <c r="VI149" s="40"/>
      <c r="VJ149" s="40"/>
      <c r="VK149" s="40"/>
      <c r="VL149" s="40"/>
      <c r="VM149" s="40"/>
      <c r="VN149" s="40"/>
      <c r="VO149" s="40"/>
      <c r="VP149" s="40"/>
      <c r="VQ149" s="40"/>
      <c r="VR149" s="40"/>
      <c r="VS149" s="40"/>
      <c r="VT149" s="40"/>
      <c r="VU149" s="40"/>
      <c r="VV149" s="40"/>
      <c r="VW149" s="40"/>
      <c r="VX149" s="40"/>
      <c r="VY149" s="40"/>
      <c r="VZ149" s="40"/>
      <c r="WA149" s="40"/>
      <c r="WB149" s="40"/>
      <c r="WC149" s="40"/>
      <c r="WD149" s="40"/>
      <c r="WE149" s="40"/>
      <c r="WF149" s="40"/>
      <c r="WG149" s="40"/>
      <c r="WH149" s="40"/>
      <c r="WI149" s="40"/>
      <c r="WJ149" s="40"/>
      <c r="WK149" s="40"/>
      <c r="WL149" s="40"/>
      <c r="WM149" s="40"/>
      <c r="WN149" s="40"/>
      <c r="WO149" s="40"/>
      <c r="WP149" s="40"/>
      <c r="WQ149" s="40"/>
      <c r="WR149" s="40"/>
      <c r="WS149" s="40"/>
      <c r="WT149" s="40"/>
      <c r="WU149" s="40"/>
      <c r="WV149" s="40"/>
      <c r="WW149" s="40"/>
      <c r="WX149" s="40"/>
      <c r="WY149" s="40"/>
      <c r="WZ149" s="40"/>
      <c r="XA149" s="40"/>
      <c r="XB149" s="40"/>
      <c r="XC149" s="40"/>
      <c r="XD149" s="40"/>
      <c r="XE149" s="40"/>
      <c r="XF149" s="40"/>
      <c r="XG149" s="40"/>
      <c r="XH149" s="40"/>
      <c r="XI149" s="40"/>
      <c r="XJ149" s="40"/>
      <c r="XK149" s="40"/>
      <c r="XL149" s="40"/>
      <c r="XM149" s="40"/>
      <c r="XN149" s="40"/>
      <c r="XO149" s="40"/>
      <c r="XP149" s="40"/>
      <c r="XQ149" s="40"/>
      <c r="XR149" s="40"/>
      <c r="XS149" s="40"/>
      <c r="XT149" s="40"/>
      <c r="XU149" s="40"/>
      <c r="XV149" s="40"/>
      <c r="XW149" s="40"/>
      <c r="XX149" s="40"/>
      <c r="XY149" s="40"/>
      <c r="XZ149" s="40"/>
      <c r="YA149" s="40"/>
      <c r="YB149" s="40"/>
      <c r="YC149" s="40"/>
      <c r="YD149" s="40"/>
      <c r="YE149" s="40"/>
      <c r="YF149" s="40"/>
      <c r="YG149" s="40"/>
      <c r="YH149" s="40"/>
      <c r="YI149" s="40"/>
      <c r="YJ149" s="40"/>
      <c r="YK149" s="40"/>
      <c r="YL149" s="40"/>
      <c r="YM149" s="40"/>
      <c r="YN149" s="40"/>
      <c r="YO149" s="40"/>
      <c r="YP149" s="40"/>
      <c r="YQ149" s="40"/>
      <c r="YR149" s="40"/>
      <c r="YS149" s="40"/>
      <c r="YT149" s="40"/>
      <c r="YU149" s="40"/>
      <c r="YV149" s="40"/>
      <c r="YW149" s="40"/>
      <c r="YX149" s="40"/>
      <c r="YY149" s="40"/>
      <c r="YZ149" s="40"/>
      <c r="ZA149" s="40"/>
      <c r="ZB149" s="40"/>
      <c r="ZC149" s="40"/>
      <c r="ZD149" s="40"/>
      <c r="ZE149" s="40"/>
      <c r="ZF149" s="40"/>
      <c r="ZG149" s="40"/>
      <c r="ZH149" s="40"/>
      <c r="ZI149" s="40"/>
      <c r="ZJ149" s="40"/>
      <c r="ZK149" s="40"/>
      <c r="ZL149" s="40"/>
      <c r="ZM149" s="40"/>
      <c r="ZN149" s="40"/>
      <c r="ZO149" s="40"/>
      <c r="ZP149" s="40"/>
      <c r="ZQ149" s="40"/>
      <c r="ZR149" s="40"/>
      <c r="ZS149" s="40"/>
      <c r="ZT149" s="40"/>
      <c r="ZU149" s="40"/>
      <c r="ZV149" s="40"/>
      <c r="ZW149" s="40"/>
      <c r="ZX149" s="40"/>
      <c r="ZY149" s="40"/>
      <c r="ZZ149" s="40"/>
      <c r="AAA149" s="40"/>
      <c r="AAB149" s="40"/>
      <c r="AAC149" s="40"/>
      <c r="AAD149" s="40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40"/>
      <c r="AKO149" s="40"/>
      <c r="AKP149" s="40"/>
      <c r="AKQ149" s="40"/>
      <c r="AKR149" s="40"/>
      <c r="AKS149" s="40"/>
      <c r="AKT149" s="40"/>
      <c r="AKU149" s="40"/>
      <c r="AKV149" s="40"/>
      <c r="AKW149" s="40"/>
      <c r="AKX149" s="40"/>
      <c r="AKY149" s="40"/>
      <c r="AKZ149" s="40"/>
      <c r="ALA149" s="40"/>
      <c r="ALB149" s="40"/>
      <c r="ALC149" s="40"/>
      <c r="ALD149" s="40"/>
      <c r="ALE149" s="40"/>
      <c r="ALF149" s="40"/>
      <c r="ALG149" s="40"/>
      <c r="ALH149" s="40"/>
      <c r="ALI149" s="40"/>
      <c r="ALJ149" s="40"/>
      <c r="ALK149" s="40"/>
      <c r="ALL149" s="40"/>
      <c r="ALM149" s="40"/>
      <c r="ALN149" s="40"/>
      <c r="ALO149" s="40"/>
      <c r="ALP149" s="40"/>
      <c r="ALQ149" s="40"/>
      <c r="ALR149" s="40"/>
      <c r="ALS149" s="40"/>
      <c r="ALT149" s="40"/>
      <c r="ALU149" s="40"/>
    </row>
    <row r="150" spans="1:1009" s="41" customFormat="1" ht="18.75" x14ac:dyDescent="0.3">
      <c r="A150" s="10" t="s">
        <v>175</v>
      </c>
      <c r="B150" s="11" t="s">
        <v>55</v>
      </c>
      <c r="C150" s="12">
        <v>2</v>
      </c>
      <c r="D150" s="13">
        <v>5.3</v>
      </c>
      <c r="E150" s="14">
        <v>1.97</v>
      </c>
      <c r="F150" s="46" t="s">
        <v>34</v>
      </c>
      <c r="G150" s="15">
        <v>1</v>
      </c>
      <c r="H150" s="16">
        <f t="shared" si="29"/>
        <v>-1</v>
      </c>
      <c r="I150" s="19">
        <f t="shared" si="23"/>
        <v>-38.052499999999995</v>
      </c>
      <c r="J150" s="39"/>
      <c r="K150" s="50">
        <f t="shared" si="26"/>
        <v>-30.482500000000009</v>
      </c>
      <c r="L150" s="60">
        <f t="shared" si="22"/>
        <v>-28.302500000000013</v>
      </c>
      <c r="M150" s="60"/>
      <c r="N150" s="121">
        <f t="shared" si="24"/>
        <v>5.3</v>
      </c>
      <c r="O150" s="9">
        <f t="shared" si="25"/>
        <v>-1</v>
      </c>
      <c r="P150" s="9">
        <f t="shared" si="27"/>
        <v>-1</v>
      </c>
      <c r="Q150" s="122">
        <f t="shared" si="28"/>
        <v>-1</v>
      </c>
      <c r="R150" s="8"/>
      <c r="S150" s="9"/>
      <c r="T150" s="9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  <c r="OO150" s="40"/>
      <c r="OP150" s="40"/>
      <c r="OQ150" s="40"/>
      <c r="OR150" s="40"/>
      <c r="OS150" s="40"/>
      <c r="OT150" s="40"/>
      <c r="OU150" s="40"/>
      <c r="OV150" s="40"/>
      <c r="OW150" s="40"/>
      <c r="OX150" s="40"/>
      <c r="OY150" s="40"/>
      <c r="OZ150" s="40"/>
      <c r="PA150" s="40"/>
      <c r="PB150" s="40"/>
      <c r="PC150" s="40"/>
      <c r="PD150" s="40"/>
      <c r="PE150" s="40"/>
      <c r="PF150" s="40"/>
      <c r="PG150" s="40"/>
      <c r="PH150" s="40"/>
      <c r="PI150" s="40"/>
      <c r="PJ150" s="40"/>
      <c r="PK150" s="40"/>
      <c r="PL150" s="40"/>
      <c r="PM150" s="40"/>
      <c r="PN150" s="40"/>
      <c r="PO150" s="40"/>
      <c r="PP150" s="40"/>
      <c r="PQ150" s="40"/>
      <c r="PR150" s="40"/>
      <c r="PS150" s="40"/>
      <c r="PT150" s="40"/>
      <c r="PU150" s="40"/>
      <c r="PV150" s="40"/>
      <c r="PW150" s="40"/>
      <c r="PX150" s="40"/>
      <c r="PY150" s="40"/>
      <c r="PZ150" s="40"/>
      <c r="QA150" s="40"/>
      <c r="QB150" s="40"/>
      <c r="QC150" s="40"/>
      <c r="QD150" s="40"/>
      <c r="QE150" s="40"/>
      <c r="QF150" s="40"/>
      <c r="QG150" s="40"/>
      <c r="QH150" s="40"/>
      <c r="QI150" s="40"/>
      <c r="QJ150" s="40"/>
      <c r="QK150" s="40"/>
      <c r="QL150" s="40"/>
      <c r="QM150" s="40"/>
      <c r="QN150" s="40"/>
      <c r="QO150" s="40"/>
      <c r="QP150" s="40"/>
      <c r="QQ150" s="40"/>
      <c r="QR150" s="40"/>
      <c r="QS150" s="40"/>
      <c r="QT150" s="40"/>
      <c r="QU150" s="40"/>
      <c r="QV150" s="40"/>
      <c r="QW150" s="40"/>
      <c r="QX150" s="40"/>
      <c r="QY150" s="40"/>
      <c r="QZ150" s="40"/>
      <c r="RA150" s="40"/>
      <c r="RB150" s="40"/>
      <c r="RC150" s="40"/>
      <c r="RD150" s="40"/>
      <c r="RE150" s="40"/>
      <c r="RF150" s="40"/>
      <c r="RG150" s="40"/>
      <c r="RH150" s="40"/>
      <c r="RI150" s="40"/>
      <c r="RJ150" s="40"/>
      <c r="RK150" s="40"/>
      <c r="RL150" s="40"/>
      <c r="RM150" s="40"/>
      <c r="RN150" s="40"/>
      <c r="RO150" s="40"/>
      <c r="RP150" s="40"/>
      <c r="RQ150" s="40"/>
      <c r="RR150" s="40"/>
      <c r="RS150" s="40"/>
      <c r="RT150" s="40"/>
      <c r="RU150" s="40"/>
      <c r="RV150" s="40"/>
      <c r="RW150" s="40"/>
      <c r="RX150" s="40"/>
      <c r="RY150" s="40"/>
      <c r="RZ150" s="40"/>
      <c r="SA150" s="40"/>
      <c r="SB150" s="40"/>
      <c r="SC150" s="40"/>
      <c r="SD150" s="40"/>
      <c r="SE150" s="40"/>
      <c r="SF150" s="40"/>
      <c r="SG150" s="40"/>
      <c r="SH150" s="40"/>
      <c r="SI150" s="40"/>
      <c r="SJ150" s="40"/>
      <c r="SK150" s="40"/>
      <c r="SL150" s="40"/>
      <c r="SM150" s="40"/>
      <c r="SN150" s="40"/>
      <c r="SO150" s="40"/>
      <c r="SP150" s="40"/>
      <c r="SQ150" s="40"/>
      <c r="SR150" s="40"/>
      <c r="SS150" s="40"/>
      <c r="ST150" s="40"/>
      <c r="SU150" s="40"/>
      <c r="SV150" s="40"/>
      <c r="SW150" s="40"/>
      <c r="SX150" s="40"/>
      <c r="SY150" s="40"/>
      <c r="SZ150" s="40"/>
      <c r="TA150" s="40"/>
      <c r="TB150" s="40"/>
      <c r="TC150" s="40"/>
      <c r="TD150" s="40"/>
      <c r="TE150" s="40"/>
      <c r="TF150" s="40"/>
      <c r="TG150" s="40"/>
      <c r="TH150" s="40"/>
      <c r="TI150" s="40"/>
      <c r="TJ150" s="40"/>
      <c r="TK150" s="40"/>
      <c r="TL150" s="40"/>
      <c r="TM150" s="40"/>
      <c r="TN150" s="40"/>
      <c r="TO150" s="40"/>
      <c r="TP150" s="40"/>
      <c r="TQ150" s="40"/>
      <c r="TR150" s="40"/>
      <c r="TS150" s="40"/>
      <c r="TT150" s="40"/>
      <c r="TU150" s="40"/>
      <c r="TV150" s="40"/>
      <c r="TW150" s="40"/>
      <c r="TX150" s="40"/>
      <c r="TY150" s="40"/>
      <c r="TZ150" s="40"/>
      <c r="UA150" s="40"/>
      <c r="UB150" s="40"/>
      <c r="UC150" s="40"/>
      <c r="UD150" s="40"/>
      <c r="UE150" s="40"/>
      <c r="UF150" s="40"/>
      <c r="UG150" s="40"/>
      <c r="UH150" s="40"/>
      <c r="UI150" s="40"/>
      <c r="UJ150" s="40"/>
      <c r="UK150" s="40"/>
      <c r="UL150" s="40"/>
      <c r="UM150" s="40"/>
      <c r="UN150" s="40"/>
      <c r="UO150" s="40"/>
      <c r="UP150" s="40"/>
      <c r="UQ150" s="40"/>
      <c r="UR150" s="40"/>
      <c r="US150" s="40"/>
      <c r="UT150" s="40"/>
      <c r="UU150" s="40"/>
      <c r="UV150" s="40"/>
      <c r="UW150" s="40"/>
      <c r="UX150" s="40"/>
      <c r="UY150" s="40"/>
      <c r="UZ150" s="40"/>
      <c r="VA150" s="40"/>
      <c r="VB150" s="40"/>
      <c r="VC150" s="40"/>
      <c r="VD150" s="40"/>
      <c r="VE150" s="40"/>
      <c r="VF150" s="40"/>
      <c r="VG150" s="40"/>
      <c r="VH150" s="40"/>
      <c r="VI150" s="40"/>
      <c r="VJ150" s="40"/>
      <c r="VK150" s="40"/>
      <c r="VL150" s="40"/>
      <c r="VM150" s="40"/>
      <c r="VN150" s="40"/>
      <c r="VO150" s="40"/>
      <c r="VP150" s="40"/>
      <c r="VQ150" s="40"/>
      <c r="VR150" s="40"/>
      <c r="VS150" s="40"/>
      <c r="VT150" s="40"/>
      <c r="VU150" s="40"/>
      <c r="VV150" s="40"/>
      <c r="VW150" s="40"/>
      <c r="VX150" s="40"/>
      <c r="VY150" s="40"/>
      <c r="VZ150" s="40"/>
      <c r="WA150" s="40"/>
      <c r="WB150" s="40"/>
      <c r="WC150" s="40"/>
      <c r="WD150" s="40"/>
      <c r="WE150" s="40"/>
      <c r="WF150" s="40"/>
      <c r="WG150" s="40"/>
      <c r="WH150" s="40"/>
      <c r="WI150" s="40"/>
      <c r="WJ150" s="40"/>
      <c r="WK150" s="40"/>
      <c r="WL150" s="40"/>
      <c r="WM150" s="40"/>
      <c r="WN150" s="40"/>
      <c r="WO150" s="40"/>
      <c r="WP150" s="40"/>
      <c r="WQ150" s="40"/>
      <c r="WR150" s="40"/>
      <c r="WS150" s="40"/>
      <c r="WT150" s="40"/>
      <c r="WU150" s="40"/>
      <c r="WV150" s="40"/>
      <c r="WW150" s="40"/>
      <c r="WX150" s="40"/>
      <c r="WY150" s="40"/>
      <c r="WZ150" s="40"/>
      <c r="XA150" s="40"/>
      <c r="XB150" s="40"/>
      <c r="XC150" s="40"/>
      <c r="XD150" s="40"/>
      <c r="XE150" s="40"/>
      <c r="XF150" s="40"/>
      <c r="XG150" s="40"/>
      <c r="XH150" s="40"/>
      <c r="XI150" s="40"/>
      <c r="XJ150" s="40"/>
      <c r="XK150" s="40"/>
      <c r="XL150" s="40"/>
      <c r="XM150" s="40"/>
      <c r="XN150" s="40"/>
      <c r="XO150" s="40"/>
      <c r="XP150" s="40"/>
      <c r="XQ150" s="40"/>
      <c r="XR150" s="40"/>
      <c r="XS150" s="40"/>
      <c r="XT150" s="40"/>
      <c r="XU150" s="40"/>
      <c r="XV150" s="40"/>
      <c r="XW150" s="40"/>
      <c r="XX150" s="40"/>
      <c r="XY150" s="40"/>
      <c r="XZ150" s="40"/>
      <c r="YA150" s="40"/>
      <c r="YB150" s="40"/>
      <c r="YC150" s="40"/>
      <c r="YD150" s="40"/>
      <c r="YE150" s="40"/>
      <c r="YF150" s="40"/>
      <c r="YG150" s="40"/>
      <c r="YH150" s="40"/>
      <c r="YI150" s="40"/>
      <c r="YJ150" s="40"/>
      <c r="YK150" s="40"/>
      <c r="YL150" s="40"/>
      <c r="YM150" s="40"/>
      <c r="YN150" s="40"/>
      <c r="YO150" s="40"/>
      <c r="YP150" s="40"/>
      <c r="YQ150" s="40"/>
      <c r="YR150" s="40"/>
      <c r="YS150" s="40"/>
      <c r="YT150" s="40"/>
      <c r="YU150" s="40"/>
      <c r="YV150" s="40"/>
      <c r="YW150" s="40"/>
      <c r="YX150" s="40"/>
      <c r="YY150" s="40"/>
      <c r="YZ150" s="40"/>
      <c r="ZA150" s="40"/>
      <c r="ZB150" s="40"/>
      <c r="ZC150" s="40"/>
      <c r="ZD150" s="40"/>
      <c r="ZE150" s="40"/>
      <c r="ZF150" s="40"/>
      <c r="ZG150" s="40"/>
      <c r="ZH150" s="40"/>
      <c r="ZI150" s="40"/>
      <c r="ZJ150" s="40"/>
      <c r="ZK150" s="40"/>
      <c r="ZL150" s="40"/>
      <c r="ZM150" s="40"/>
      <c r="ZN150" s="40"/>
      <c r="ZO150" s="40"/>
      <c r="ZP150" s="40"/>
      <c r="ZQ150" s="40"/>
      <c r="ZR150" s="40"/>
      <c r="ZS150" s="40"/>
      <c r="ZT150" s="40"/>
      <c r="ZU150" s="40"/>
      <c r="ZV150" s="40"/>
      <c r="ZW150" s="40"/>
      <c r="ZX150" s="40"/>
      <c r="ZY150" s="40"/>
      <c r="ZZ150" s="40"/>
      <c r="AAA150" s="40"/>
      <c r="AAB150" s="40"/>
      <c r="AAC150" s="40"/>
      <c r="AAD150" s="40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40"/>
      <c r="AKO150" s="40"/>
      <c r="AKP150" s="40"/>
      <c r="AKQ150" s="40"/>
      <c r="AKR150" s="40"/>
      <c r="AKS150" s="40"/>
      <c r="AKT150" s="40"/>
      <c r="AKU150" s="40"/>
      <c r="AKV150" s="40"/>
      <c r="AKW150" s="40"/>
      <c r="AKX150" s="40"/>
      <c r="AKY150" s="40"/>
      <c r="AKZ150" s="40"/>
      <c r="ALA150" s="40"/>
      <c r="ALB150" s="40"/>
      <c r="ALC150" s="40"/>
      <c r="ALD150" s="40"/>
      <c r="ALE150" s="40"/>
      <c r="ALF150" s="40"/>
      <c r="ALG150" s="40"/>
      <c r="ALH150" s="40"/>
      <c r="ALI150" s="40"/>
      <c r="ALJ150" s="40"/>
      <c r="ALK150" s="40"/>
      <c r="ALL150" s="40"/>
      <c r="ALM150" s="40"/>
      <c r="ALN150" s="40"/>
      <c r="ALO150" s="40"/>
      <c r="ALP150" s="40"/>
      <c r="ALQ150" s="40"/>
      <c r="ALR150" s="40"/>
      <c r="ALS150" s="40"/>
      <c r="ALT150" s="40"/>
      <c r="ALU150" s="40"/>
    </row>
    <row r="151" spans="1:1009" s="41" customFormat="1" ht="18.75" x14ac:dyDescent="0.3">
      <c r="A151" s="10" t="s">
        <v>176</v>
      </c>
      <c r="B151" s="11" t="s">
        <v>55</v>
      </c>
      <c r="C151" s="12">
        <v>12</v>
      </c>
      <c r="D151" s="13">
        <v>2.0699999999999998</v>
      </c>
      <c r="E151" s="14">
        <v>1.32</v>
      </c>
      <c r="F151" s="46" t="s">
        <v>26</v>
      </c>
      <c r="G151" s="15">
        <v>1</v>
      </c>
      <c r="H151" s="16">
        <f t="shared" si="29"/>
        <v>-1</v>
      </c>
      <c r="I151" s="19">
        <f t="shared" si="23"/>
        <v>-39.052499999999995</v>
      </c>
      <c r="J151" s="39"/>
      <c r="K151" s="50">
        <f t="shared" si="26"/>
        <v>-30.482500000000009</v>
      </c>
      <c r="L151" s="60">
        <f t="shared" si="22"/>
        <v>-28.302500000000013</v>
      </c>
      <c r="M151" s="60"/>
      <c r="N151" s="121">
        <f t="shared" si="24"/>
        <v>2.0699999999999998</v>
      </c>
      <c r="O151" s="9">
        <f t="shared" si="25"/>
        <v>-1</v>
      </c>
      <c r="P151" s="9">
        <f t="shared" si="27"/>
        <v>-1</v>
      </c>
      <c r="Q151" s="122">
        <f t="shared" si="28"/>
        <v>-1</v>
      </c>
      <c r="R151" s="8"/>
      <c r="S151" s="9"/>
      <c r="T151" s="9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  <c r="OO151" s="40"/>
      <c r="OP151" s="40"/>
      <c r="OQ151" s="40"/>
      <c r="OR151" s="40"/>
      <c r="OS151" s="40"/>
      <c r="OT151" s="40"/>
      <c r="OU151" s="40"/>
      <c r="OV151" s="40"/>
      <c r="OW151" s="40"/>
      <c r="OX151" s="40"/>
      <c r="OY151" s="40"/>
      <c r="OZ151" s="40"/>
      <c r="PA151" s="40"/>
      <c r="PB151" s="40"/>
      <c r="PC151" s="40"/>
      <c r="PD151" s="40"/>
      <c r="PE151" s="40"/>
      <c r="PF151" s="40"/>
      <c r="PG151" s="40"/>
      <c r="PH151" s="40"/>
      <c r="PI151" s="40"/>
      <c r="PJ151" s="40"/>
      <c r="PK151" s="40"/>
      <c r="PL151" s="40"/>
      <c r="PM151" s="40"/>
      <c r="PN151" s="40"/>
      <c r="PO151" s="40"/>
      <c r="PP151" s="40"/>
      <c r="PQ151" s="40"/>
      <c r="PR151" s="40"/>
      <c r="PS151" s="40"/>
      <c r="PT151" s="40"/>
      <c r="PU151" s="40"/>
      <c r="PV151" s="40"/>
      <c r="PW151" s="40"/>
      <c r="PX151" s="40"/>
      <c r="PY151" s="40"/>
      <c r="PZ151" s="40"/>
      <c r="QA151" s="40"/>
      <c r="QB151" s="40"/>
      <c r="QC151" s="40"/>
      <c r="QD151" s="40"/>
      <c r="QE151" s="40"/>
      <c r="QF151" s="40"/>
      <c r="QG151" s="40"/>
      <c r="QH151" s="40"/>
      <c r="QI151" s="40"/>
      <c r="QJ151" s="40"/>
      <c r="QK151" s="40"/>
      <c r="QL151" s="40"/>
      <c r="QM151" s="40"/>
      <c r="QN151" s="40"/>
      <c r="QO151" s="40"/>
      <c r="QP151" s="40"/>
      <c r="QQ151" s="40"/>
      <c r="QR151" s="40"/>
      <c r="QS151" s="40"/>
      <c r="QT151" s="40"/>
      <c r="QU151" s="40"/>
      <c r="QV151" s="40"/>
      <c r="QW151" s="40"/>
      <c r="QX151" s="40"/>
      <c r="QY151" s="40"/>
      <c r="QZ151" s="40"/>
      <c r="RA151" s="40"/>
      <c r="RB151" s="40"/>
      <c r="RC151" s="40"/>
      <c r="RD151" s="40"/>
      <c r="RE151" s="40"/>
      <c r="RF151" s="40"/>
      <c r="RG151" s="40"/>
      <c r="RH151" s="40"/>
      <c r="RI151" s="40"/>
      <c r="RJ151" s="40"/>
      <c r="RK151" s="40"/>
      <c r="RL151" s="40"/>
      <c r="RM151" s="40"/>
      <c r="RN151" s="40"/>
      <c r="RO151" s="40"/>
      <c r="RP151" s="40"/>
      <c r="RQ151" s="40"/>
      <c r="RR151" s="40"/>
      <c r="RS151" s="40"/>
      <c r="RT151" s="40"/>
      <c r="RU151" s="40"/>
      <c r="RV151" s="40"/>
      <c r="RW151" s="40"/>
      <c r="RX151" s="40"/>
      <c r="RY151" s="40"/>
      <c r="RZ151" s="40"/>
      <c r="SA151" s="40"/>
      <c r="SB151" s="40"/>
      <c r="SC151" s="40"/>
      <c r="SD151" s="40"/>
      <c r="SE151" s="40"/>
      <c r="SF151" s="40"/>
      <c r="SG151" s="40"/>
      <c r="SH151" s="40"/>
      <c r="SI151" s="40"/>
      <c r="SJ151" s="40"/>
      <c r="SK151" s="40"/>
      <c r="SL151" s="40"/>
      <c r="SM151" s="40"/>
      <c r="SN151" s="40"/>
      <c r="SO151" s="40"/>
      <c r="SP151" s="40"/>
      <c r="SQ151" s="40"/>
      <c r="SR151" s="40"/>
      <c r="SS151" s="40"/>
      <c r="ST151" s="40"/>
      <c r="SU151" s="40"/>
      <c r="SV151" s="40"/>
      <c r="SW151" s="40"/>
      <c r="SX151" s="40"/>
      <c r="SY151" s="40"/>
      <c r="SZ151" s="40"/>
      <c r="TA151" s="40"/>
      <c r="TB151" s="40"/>
      <c r="TC151" s="40"/>
      <c r="TD151" s="40"/>
      <c r="TE151" s="40"/>
      <c r="TF151" s="40"/>
      <c r="TG151" s="40"/>
      <c r="TH151" s="40"/>
      <c r="TI151" s="40"/>
      <c r="TJ151" s="40"/>
      <c r="TK151" s="40"/>
      <c r="TL151" s="40"/>
      <c r="TM151" s="40"/>
      <c r="TN151" s="40"/>
      <c r="TO151" s="40"/>
      <c r="TP151" s="40"/>
      <c r="TQ151" s="40"/>
      <c r="TR151" s="40"/>
      <c r="TS151" s="40"/>
      <c r="TT151" s="40"/>
      <c r="TU151" s="40"/>
      <c r="TV151" s="40"/>
      <c r="TW151" s="40"/>
      <c r="TX151" s="40"/>
      <c r="TY151" s="40"/>
      <c r="TZ151" s="40"/>
      <c r="UA151" s="40"/>
      <c r="UB151" s="40"/>
      <c r="UC151" s="40"/>
      <c r="UD151" s="40"/>
      <c r="UE151" s="40"/>
      <c r="UF151" s="40"/>
      <c r="UG151" s="40"/>
      <c r="UH151" s="40"/>
      <c r="UI151" s="40"/>
      <c r="UJ151" s="40"/>
      <c r="UK151" s="40"/>
      <c r="UL151" s="40"/>
      <c r="UM151" s="40"/>
      <c r="UN151" s="40"/>
      <c r="UO151" s="40"/>
      <c r="UP151" s="40"/>
      <c r="UQ151" s="40"/>
      <c r="UR151" s="40"/>
      <c r="US151" s="40"/>
      <c r="UT151" s="40"/>
      <c r="UU151" s="40"/>
      <c r="UV151" s="40"/>
      <c r="UW151" s="40"/>
      <c r="UX151" s="40"/>
      <c r="UY151" s="40"/>
      <c r="UZ151" s="40"/>
      <c r="VA151" s="40"/>
      <c r="VB151" s="40"/>
      <c r="VC151" s="40"/>
      <c r="VD151" s="40"/>
      <c r="VE151" s="40"/>
      <c r="VF151" s="40"/>
      <c r="VG151" s="40"/>
      <c r="VH151" s="40"/>
      <c r="VI151" s="40"/>
      <c r="VJ151" s="40"/>
      <c r="VK151" s="40"/>
      <c r="VL151" s="40"/>
      <c r="VM151" s="40"/>
      <c r="VN151" s="40"/>
      <c r="VO151" s="40"/>
      <c r="VP151" s="40"/>
      <c r="VQ151" s="40"/>
      <c r="VR151" s="40"/>
      <c r="VS151" s="40"/>
      <c r="VT151" s="40"/>
      <c r="VU151" s="40"/>
      <c r="VV151" s="40"/>
      <c r="VW151" s="40"/>
      <c r="VX151" s="40"/>
      <c r="VY151" s="40"/>
      <c r="VZ151" s="40"/>
      <c r="WA151" s="40"/>
      <c r="WB151" s="40"/>
      <c r="WC151" s="40"/>
      <c r="WD151" s="40"/>
      <c r="WE151" s="40"/>
      <c r="WF151" s="40"/>
      <c r="WG151" s="40"/>
      <c r="WH151" s="40"/>
      <c r="WI151" s="40"/>
      <c r="WJ151" s="40"/>
      <c r="WK151" s="40"/>
      <c r="WL151" s="40"/>
      <c r="WM151" s="40"/>
      <c r="WN151" s="40"/>
      <c r="WO151" s="40"/>
      <c r="WP151" s="40"/>
      <c r="WQ151" s="40"/>
      <c r="WR151" s="40"/>
      <c r="WS151" s="40"/>
      <c r="WT151" s="40"/>
      <c r="WU151" s="40"/>
      <c r="WV151" s="40"/>
      <c r="WW151" s="40"/>
      <c r="WX151" s="40"/>
      <c r="WY151" s="40"/>
      <c r="WZ151" s="40"/>
      <c r="XA151" s="40"/>
      <c r="XB151" s="40"/>
      <c r="XC151" s="40"/>
      <c r="XD151" s="40"/>
      <c r="XE151" s="40"/>
      <c r="XF151" s="40"/>
      <c r="XG151" s="40"/>
      <c r="XH151" s="40"/>
      <c r="XI151" s="40"/>
      <c r="XJ151" s="40"/>
      <c r="XK151" s="40"/>
      <c r="XL151" s="40"/>
      <c r="XM151" s="40"/>
      <c r="XN151" s="40"/>
      <c r="XO151" s="40"/>
      <c r="XP151" s="40"/>
      <c r="XQ151" s="40"/>
      <c r="XR151" s="40"/>
      <c r="XS151" s="40"/>
      <c r="XT151" s="40"/>
      <c r="XU151" s="40"/>
      <c r="XV151" s="40"/>
      <c r="XW151" s="40"/>
      <c r="XX151" s="40"/>
      <c r="XY151" s="40"/>
      <c r="XZ151" s="40"/>
      <c r="YA151" s="40"/>
      <c r="YB151" s="40"/>
      <c r="YC151" s="40"/>
      <c r="YD151" s="40"/>
      <c r="YE151" s="40"/>
      <c r="YF151" s="40"/>
      <c r="YG151" s="40"/>
      <c r="YH151" s="40"/>
      <c r="YI151" s="40"/>
      <c r="YJ151" s="40"/>
      <c r="YK151" s="40"/>
      <c r="YL151" s="40"/>
      <c r="YM151" s="40"/>
      <c r="YN151" s="40"/>
      <c r="YO151" s="40"/>
      <c r="YP151" s="40"/>
      <c r="YQ151" s="40"/>
      <c r="YR151" s="40"/>
      <c r="YS151" s="40"/>
      <c r="YT151" s="40"/>
      <c r="YU151" s="40"/>
      <c r="YV151" s="40"/>
      <c r="YW151" s="40"/>
      <c r="YX151" s="40"/>
      <c r="YY151" s="40"/>
      <c r="YZ151" s="40"/>
      <c r="ZA151" s="40"/>
      <c r="ZB151" s="40"/>
      <c r="ZC151" s="40"/>
      <c r="ZD151" s="40"/>
      <c r="ZE151" s="40"/>
      <c r="ZF151" s="40"/>
      <c r="ZG151" s="40"/>
      <c r="ZH151" s="40"/>
      <c r="ZI151" s="40"/>
      <c r="ZJ151" s="40"/>
      <c r="ZK151" s="40"/>
      <c r="ZL151" s="40"/>
      <c r="ZM151" s="40"/>
      <c r="ZN151" s="40"/>
      <c r="ZO151" s="40"/>
      <c r="ZP151" s="40"/>
      <c r="ZQ151" s="40"/>
      <c r="ZR151" s="40"/>
      <c r="ZS151" s="40"/>
      <c r="ZT151" s="40"/>
      <c r="ZU151" s="40"/>
      <c r="ZV151" s="40"/>
      <c r="ZW151" s="40"/>
      <c r="ZX151" s="40"/>
      <c r="ZY151" s="40"/>
      <c r="ZZ151" s="40"/>
      <c r="AAA151" s="40"/>
      <c r="AAB151" s="40"/>
      <c r="AAC151" s="40"/>
      <c r="AAD151" s="40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40"/>
      <c r="AKO151" s="40"/>
      <c r="AKP151" s="40"/>
      <c r="AKQ151" s="40"/>
      <c r="AKR151" s="40"/>
      <c r="AKS151" s="40"/>
      <c r="AKT151" s="40"/>
      <c r="AKU151" s="40"/>
      <c r="AKV151" s="40"/>
      <c r="AKW151" s="40"/>
      <c r="AKX151" s="40"/>
      <c r="AKY151" s="40"/>
      <c r="AKZ151" s="40"/>
      <c r="ALA151" s="40"/>
      <c r="ALB151" s="40"/>
      <c r="ALC151" s="40"/>
      <c r="ALD151" s="40"/>
      <c r="ALE151" s="40"/>
      <c r="ALF151" s="40"/>
      <c r="ALG151" s="40"/>
      <c r="ALH151" s="40"/>
      <c r="ALI151" s="40"/>
      <c r="ALJ151" s="40"/>
      <c r="ALK151" s="40"/>
      <c r="ALL151" s="40"/>
      <c r="ALM151" s="40"/>
      <c r="ALN151" s="40"/>
      <c r="ALO151" s="40"/>
      <c r="ALP151" s="40"/>
      <c r="ALQ151" s="40"/>
      <c r="ALR151" s="40"/>
      <c r="ALS151" s="40"/>
      <c r="ALT151" s="40"/>
      <c r="ALU151" s="40"/>
    </row>
    <row r="152" spans="1:1009" s="41" customFormat="1" ht="18.75" x14ac:dyDescent="0.3">
      <c r="A152" s="10" t="s">
        <v>177</v>
      </c>
      <c r="B152" s="11" t="s">
        <v>178</v>
      </c>
      <c r="C152" s="12">
        <v>1</v>
      </c>
      <c r="D152" s="13">
        <v>2.15</v>
      </c>
      <c r="E152" s="14">
        <v>1.5</v>
      </c>
      <c r="F152" s="46" t="s">
        <v>24</v>
      </c>
      <c r="G152" s="15">
        <v>1</v>
      </c>
      <c r="H152" s="16">
        <f t="shared" si="29"/>
        <v>1.1499999999999999</v>
      </c>
      <c r="I152" s="19">
        <f t="shared" si="23"/>
        <v>-37.902499999999996</v>
      </c>
      <c r="J152" s="39"/>
      <c r="K152" s="50">
        <f t="shared" si="26"/>
        <v>-30.482500000000009</v>
      </c>
      <c r="L152" s="60">
        <f t="shared" si="22"/>
        <v>-28.302500000000013</v>
      </c>
      <c r="M152" s="60"/>
      <c r="N152" s="121">
        <f t="shared" si="24"/>
        <v>2.15</v>
      </c>
      <c r="O152" s="9">
        <f t="shared" si="25"/>
        <v>-1</v>
      </c>
      <c r="P152" s="9">
        <f t="shared" si="27"/>
        <v>1.1499999999999999</v>
      </c>
      <c r="Q152" s="122">
        <f t="shared" si="28"/>
        <v>1.1499999999999999</v>
      </c>
      <c r="R152" s="8"/>
      <c r="S152" s="9"/>
      <c r="T152" s="9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  <c r="OO152" s="40"/>
      <c r="OP152" s="40"/>
      <c r="OQ152" s="40"/>
      <c r="OR152" s="40"/>
      <c r="OS152" s="40"/>
      <c r="OT152" s="40"/>
      <c r="OU152" s="40"/>
      <c r="OV152" s="40"/>
      <c r="OW152" s="40"/>
      <c r="OX152" s="40"/>
      <c r="OY152" s="40"/>
      <c r="OZ152" s="40"/>
      <c r="PA152" s="40"/>
      <c r="PB152" s="40"/>
      <c r="PC152" s="40"/>
      <c r="PD152" s="40"/>
      <c r="PE152" s="40"/>
      <c r="PF152" s="40"/>
      <c r="PG152" s="40"/>
      <c r="PH152" s="40"/>
      <c r="PI152" s="40"/>
      <c r="PJ152" s="40"/>
      <c r="PK152" s="40"/>
      <c r="PL152" s="40"/>
      <c r="PM152" s="40"/>
      <c r="PN152" s="40"/>
      <c r="PO152" s="40"/>
      <c r="PP152" s="40"/>
      <c r="PQ152" s="40"/>
      <c r="PR152" s="40"/>
      <c r="PS152" s="40"/>
      <c r="PT152" s="40"/>
      <c r="PU152" s="40"/>
      <c r="PV152" s="40"/>
      <c r="PW152" s="40"/>
      <c r="PX152" s="40"/>
      <c r="PY152" s="40"/>
      <c r="PZ152" s="40"/>
      <c r="QA152" s="40"/>
      <c r="QB152" s="40"/>
      <c r="QC152" s="40"/>
      <c r="QD152" s="40"/>
      <c r="QE152" s="40"/>
      <c r="QF152" s="40"/>
      <c r="QG152" s="40"/>
      <c r="QH152" s="40"/>
      <c r="QI152" s="40"/>
      <c r="QJ152" s="40"/>
      <c r="QK152" s="40"/>
      <c r="QL152" s="40"/>
      <c r="QM152" s="40"/>
      <c r="QN152" s="40"/>
      <c r="QO152" s="40"/>
      <c r="QP152" s="40"/>
      <c r="QQ152" s="40"/>
      <c r="QR152" s="40"/>
      <c r="QS152" s="40"/>
      <c r="QT152" s="40"/>
      <c r="QU152" s="40"/>
      <c r="QV152" s="40"/>
      <c r="QW152" s="40"/>
      <c r="QX152" s="40"/>
      <c r="QY152" s="40"/>
      <c r="QZ152" s="40"/>
      <c r="RA152" s="40"/>
      <c r="RB152" s="40"/>
      <c r="RC152" s="40"/>
      <c r="RD152" s="40"/>
      <c r="RE152" s="40"/>
      <c r="RF152" s="40"/>
      <c r="RG152" s="40"/>
      <c r="RH152" s="40"/>
      <c r="RI152" s="40"/>
      <c r="RJ152" s="40"/>
      <c r="RK152" s="40"/>
      <c r="RL152" s="40"/>
      <c r="RM152" s="40"/>
      <c r="RN152" s="40"/>
      <c r="RO152" s="40"/>
      <c r="RP152" s="40"/>
      <c r="RQ152" s="40"/>
      <c r="RR152" s="40"/>
      <c r="RS152" s="40"/>
      <c r="RT152" s="40"/>
      <c r="RU152" s="40"/>
      <c r="RV152" s="40"/>
      <c r="RW152" s="40"/>
      <c r="RX152" s="40"/>
      <c r="RY152" s="40"/>
      <c r="RZ152" s="40"/>
      <c r="SA152" s="40"/>
      <c r="SB152" s="40"/>
      <c r="SC152" s="40"/>
      <c r="SD152" s="40"/>
      <c r="SE152" s="40"/>
      <c r="SF152" s="40"/>
      <c r="SG152" s="40"/>
      <c r="SH152" s="40"/>
      <c r="SI152" s="40"/>
      <c r="SJ152" s="40"/>
      <c r="SK152" s="40"/>
      <c r="SL152" s="40"/>
      <c r="SM152" s="40"/>
      <c r="SN152" s="40"/>
      <c r="SO152" s="40"/>
      <c r="SP152" s="40"/>
      <c r="SQ152" s="40"/>
      <c r="SR152" s="40"/>
      <c r="SS152" s="40"/>
      <c r="ST152" s="40"/>
      <c r="SU152" s="40"/>
      <c r="SV152" s="40"/>
      <c r="SW152" s="40"/>
      <c r="SX152" s="40"/>
      <c r="SY152" s="40"/>
      <c r="SZ152" s="40"/>
      <c r="TA152" s="40"/>
      <c r="TB152" s="40"/>
      <c r="TC152" s="40"/>
      <c r="TD152" s="40"/>
      <c r="TE152" s="40"/>
      <c r="TF152" s="40"/>
      <c r="TG152" s="40"/>
      <c r="TH152" s="40"/>
      <c r="TI152" s="40"/>
      <c r="TJ152" s="40"/>
      <c r="TK152" s="40"/>
      <c r="TL152" s="40"/>
      <c r="TM152" s="40"/>
      <c r="TN152" s="40"/>
      <c r="TO152" s="40"/>
      <c r="TP152" s="40"/>
      <c r="TQ152" s="40"/>
      <c r="TR152" s="40"/>
      <c r="TS152" s="40"/>
      <c r="TT152" s="40"/>
      <c r="TU152" s="40"/>
      <c r="TV152" s="40"/>
      <c r="TW152" s="40"/>
      <c r="TX152" s="40"/>
      <c r="TY152" s="40"/>
      <c r="TZ152" s="40"/>
      <c r="UA152" s="40"/>
      <c r="UB152" s="40"/>
      <c r="UC152" s="40"/>
      <c r="UD152" s="40"/>
      <c r="UE152" s="40"/>
      <c r="UF152" s="40"/>
      <c r="UG152" s="40"/>
      <c r="UH152" s="40"/>
      <c r="UI152" s="40"/>
      <c r="UJ152" s="40"/>
      <c r="UK152" s="40"/>
      <c r="UL152" s="40"/>
      <c r="UM152" s="40"/>
      <c r="UN152" s="40"/>
      <c r="UO152" s="40"/>
      <c r="UP152" s="40"/>
      <c r="UQ152" s="40"/>
      <c r="UR152" s="40"/>
      <c r="US152" s="40"/>
      <c r="UT152" s="40"/>
      <c r="UU152" s="40"/>
      <c r="UV152" s="40"/>
      <c r="UW152" s="40"/>
      <c r="UX152" s="40"/>
      <c r="UY152" s="40"/>
      <c r="UZ152" s="40"/>
      <c r="VA152" s="40"/>
      <c r="VB152" s="40"/>
      <c r="VC152" s="40"/>
      <c r="VD152" s="40"/>
      <c r="VE152" s="40"/>
      <c r="VF152" s="40"/>
      <c r="VG152" s="40"/>
      <c r="VH152" s="40"/>
      <c r="VI152" s="40"/>
      <c r="VJ152" s="40"/>
      <c r="VK152" s="40"/>
      <c r="VL152" s="40"/>
      <c r="VM152" s="40"/>
      <c r="VN152" s="40"/>
      <c r="VO152" s="40"/>
      <c r="VP152" s="40"/>
      <c r="VQ152" s="40"/>
      <c r="VR152" s="40"/>
      <c r="VS152" s="40"/>
      <c r="VT152" s="40"/>
      <c r="VU152" s="40"/>
      <c r="VV152" s="40"/>
      <c r="VW152" s="40"/>
      <c r="VX152" s="40"/>
      <c r="VY152" s="40"/>
      <c r="VZ152" s="40"/>
      <c r="WA152" s="40"/>
      <c r="WB152" s="40"/>
      <c r="WC152" s="40"/>
      <c r="WD152" s="40"/>
      <c r="WE152" s="40"/>
      <c r="WF152" s="40"/>
      <c r="WG152" s="40"/>
      <c r="WH152" s="40"/>
      <c r="WI152" s="40"/>
      <c r="WJ152" s="40"/>
      <c r="WK152" s="40"/>
      <c r="WL152" s="40"/>
      <c r="WM152" s="40"/>
      <c r="WN152" s="40"/>
      <c r="WO152" s="40"/>
      <c r="WP152" s="40"/>
      <c r="WQ152" s="40"/>
      <c r="WR152" s="40"/>
      <c r="WS152" s="40"/>
      <c r="WT152" s="40"/>
      <c r="WU152" s="40"/>
      <c r="WV152" s="40"/>
      <c r="WW152" s="40"/>
      <c r="WX152" s="40"/>
      <c r="WY152" s="40"/>
      <c r="WZ152" s="40"/>
      <c r="XA152" s="40"/>
      <c r="XB152" s="40"/>
      <c r="XC152" s="40"/>
      <c r="XD152" s="40"/>
      <c r="XE152" s="40"/>
      <c r="XF152" s="40"/>
      <c r="XG152" s="40"/>
      <c r="XH152" s="40"/>
      <c r="XI152" s="40"/>
      <c r="XJ152" s="40"/>
      <c r="XK152" s="40"/>
      <c r="XL152" s="40"/>
      <c r="XM152" s="40"/>
      <c r="XN152" s="40"/>
      <c r="XO152" s="40"/>
      <c r="XP152" s="40"/>
      <c r="XQ152" s="40"/>
      <c r="XR152" s="40"/>
      <c r="XS152" s="40"/>
      <c r="XT152" s="40"/>
      <c r="XU152" s="40"/>
      <c r="XV152" s="40"/>
      <c r="XW152" s="40"/>
      <c r="XX152" s="40"/>
      <c r="XY152" s="40"/>
      <c r="XZ152" s="40"/>
      <c r="YA152" s="40"/>
      <c r="YB152" s="40"/>
      <c r="YC152" s="40"/>
      <c r="YD152" s="40"/>
      <c r="YE152" s="40"/>
      <c r="YF152" s="40"/>
      <c r="YG152" s="40"/>
      <c r="YH152" s="40"/>
      <c r="YI152" s="40"/>
      <c r="YJ152" s="40"/>
      <c r="YK152" s="40"/>
      <c r="YL152" s="40"/>
      <c r="YM152" s="40"/>
      <c r="YN152" s="40"/>
      <c r="YO152" s="40"/>
      <c r="YP152" s="40"/>
      <c r="YQ152" s="40"/>
      <c r="YR152" s="40"/>
      <c r="YS152" s="40"/>
      <c r="YT152" s="40"/>
      <c r="YU152" s="40"/>
      <c r="YV152" s="40"/>
      <c r="YW152" s="40"/>
      <c r="YX152" s="40"/>
      <c r="YY152" s="40"/>
      <c r="YZ152" s="40"/>
      <c r="ZA152" s="40"/>
      <c r="ZB152" s="40"/>
      <c r="ZC152" s="40"/>
      <c r="ZD152" s="40"/>
      <c r="ZE152" s="40"/>
      <c r="ZF152" s="40"/>
      <c r="ZG152" s="40"/>
      <c r="ZH152" s="40"/>
      <c r="ZI152" s="40"/>
      <c r="ZJ152" s="40"/>
      <c r="ZK152" s="40"/>
      <c r="ZL152" s="40"/>
      <c r="ZM152" s="40"/>
      <c r="ZN152" s="40"/>
      <c r="ZO152" s="40"/>
      <c r="ZP152" s="40"/>
      <c r="ZQ152" s="40"/>
      <c r="ZR152" s="40"/>
      <c r="ZS152" s="40"/>
      <c r="ZT152" s="40"/>
      <c r="ZU152" s="40"/>
      <c r="ZV152" s="40"/>
      <c r="ZW152" s="40"/>
      <c r="ZX152" s="40"/>
      <c r="ZY152" s="40"/>
      <c r="ZZ152" s="40"/>
      <c r="AAA152" s="40"/>
      <c r="AAB152" s="40"/>
      <c r="AAC152" s="40"/>
      <c r="AAD152" s="40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40"/>
      <c r="AKO152" s="40"/>
      <c r="AKP152" s="40"/>
      <c r="AKQ152" s="40"/>
      <c r="AKR152" s="40"/>
      <c r="AKS152" s="40"/>
      <c r="AKT152" s="40"/>
      <c r="AKU152" s="40"/>
      <c r="AKV152" s="40"/>
      <c r="AKW152" s="40"/>
      <c r="AKX152" s="40"/>
      <c r="AKY152" s="40"/>
      <c r="AKZ152" s="40"/>
      <c r="ALA152" s="40"/>
      <c r="ALB152" s="40"/>
      <c r="ALC152" s="40"/>
      <c r="ALD152" s="40"/>
      <c r="ALE152" s="40"/>
      <c r="ALF152" s="40"/>
      <c r="ALG152" s="40"/>
      <c r="ALH152" s="40"/>
      <c r="ALI152" s="40"/>
      <c r="ALJ152" s="40"/>
      <c r="ALK152" s="40"/>
      <c r="ALL152" s="40"/>
      <c r="ALM152" s="40"/>
      <c r="ALN152" s="40"/>
      <c r="ALO152" s="40"/>
      <c r="ALP152" s="40"/>
      <c r="ALQ152" s="40"/>
      <c r="ALR152" s="40"/>
      <c r="ALS152" s="40"/>
      <c r="ALT152" s="40"/>
      <c r="ALU152" s="40"/>
    </row>
    <row r="153" spans="1:1009" s="41" customFormat="1" ht="18.75" x14ac:dyDescent="0.3">
      <c r="A153" s="10" t="s">
        <v>179</v>
      </c>
      <c r="B153" s="11" t="s">
        <v>178</v>
      </c>
      <c r="C153" s="12">
        <v>2</v>
      </c>
      <c r="D153" s="13">
        <v>5.5</v>
      </c>
      <c r="E153" s="14">
        <v>1.5</v>
      </c>
      <c r="F153" s="46" t="s">
        <v>21</v>
      </c>
      <c r="G153" s="15">
        <v>1</v>
      </c>
      <c r="H153" s="16">
        <f t="shared" si="29"/>
        <v>-1</v>
      </c>
      <c r="I153" s="19">
        <f t="shared" si="23"/>
        <v>-38.902499999999996</v>
      </c>
      <c r="J153" s="39"/>
      <c r="K153" s="50">
        <f t="shared" si="26"/>
        <v>-30.482500000000009</v>
      </c>
      <c r="L153" s="60">
        <f t="shared" si="22"/>
        <v>-28.302500000000013</v>
      </c>
      <c r="M153" s="60"/>
      <c r="N153" s="121">
        <f t="shared" si="24"/>
        <v>5.5</v>
      </c>
      <c r="O153" s="9">
        <f t="shared" si="25"/>
        <v>-1</v>
      </c>
      <c r="P153" s="9">
        <f t="shared" si="27"/>
        <v>-1</v>
      </c>
      <c r="Q153" s="122">
        <f t="shared" si="28"/>
        <v>-1</v>
      </c>
      <c r="R153" s="8"/>
      <c r="S153" s="9"/>
      <c r="T153" s="9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  <c r="OO153" s="40"/>
      <c r="OP153" s="40"/>
      <c r="OQ153" s="40"/>
      <c r="OR153" s="40"/>
      <c r="OS153" s="40"/>
      <c r="OT153" s="40"/>
      <c r="OU153" s="40"/>
      <c r="OV153" s="40"/>
      <c r="OW153" s="40"/>
      <c r="OX153" s="40"/>
      <c r="OY153" s="40"/>
      <c r="OZ153" s="40"/>
      <c r="PA153" s="40"/>
      <c r="PB153" s="40"/>
      <c r="PC153" s="40"/>
      <c r="PD153" s="40"/>
      <c r="PE153" s="40"/>
      <c r="PF153" s="40"/>
      <c r="PG153" s="40"/>
      <c r="PH153" s="40"/>
      <c r="PI153" s="40"/>
      <c r="PJ153" s="40"/>
      <c r="PK153" s="40"/>
      <c r="PL153" s="40"/>
      <c r="PM153" s="40"/>
      <c r="PN153" s="40"/>
      <c r="PO153" s="40"/>
      <c r="PP153" s="40"/>
      <c r="PQ153" s="40"/>
      <c r="PR153" s="40"/>
      <c r="PS153" s="40"/>
      <c r="PT153" s="40"/>
      <c r="PU153" s="40"/>
      <c r="PV153" s="40"/>
      <c r="PW153" s="40"/>
      <c r="PX153" s="40"/>
      <c r="PY153" s="40"/>
      <c r="PZ153" s="40"/>
      <c r="QA153" s="40"/>
      <c r="QB153" s="40"/>
      <c r="QC153" s="40"/>
      <c r="QD153" s="40"/>
      <c r="QE153" s="40"/>
      <c r="QF153" s="40"/>
      <c r="QG153" s="40"/>
      <c r="QH153" s="40"/>
      <c r="QI153" s="40"/>
      <c r="QJ153" s="40"/>
      <c r="QK153" s="40"/>
      <c r="QL153" s="40"/>
      <c r="QM153" s="40"/>
      <c r="QN153" s="40"/>
      <c r="QO153" s="40"/>
      <c r="QP153" s="40"/>
      <c r="QQ153" s="40"/>
      <c r="QR153" s="40"/>
      <c r="QS153" s="40"/>
      <c r="QT153" s="40"/>
      <c r="QU153" s="40"/>
      <c r="QV153" s="40"/>
      <c r="QW153" s="40"/>
      <c r="QX153" s="40"/>
      <c r="QY153" s="40"/>
      <c r="QZ153" s="40"/>
      <c r="RA153" s="40"/>
      <c r="RB153" s="40"/>
      <c r="RC153" s="40"/>
      <c r="RD153" s="40"/>
      <c r="RE153" s="40"/>
      <c r="RF153" s="40"/>
      <c r="RG153" s="40"/>
      <c r="RH153" s="40"/>
      <c r="RI153" s="40"/>
      <c r="RJ153" s="40"/>
      <c r="RK153" s="40"/>
      <c r="RL153" s="40"/>
      <c r="RM153" s="40"/>
      <c r="RN153" s="40"/>
      <c r="RO153" s="40"/>
      <c r="RP153" s="40"/>
      <c r="RQ153" s="40"/>
      <c r="RR153" s="40"/>
      <c r="RS153" s="40"/>
      <c r="RT153" s="40"/>
      <c r="RU153" s="40"/>
      <c r="RV153" s="40"/>
      <c r="RW153" s="40"/>
      <c r="RX153" s="40"/>
      <c r="RY153" s="40"/>
      <c r="RZ153" s="40"/>
      <c r="SA153" s="40"/>
      <c r="SB153" s="40"/>
      <c r="SC153" s="40"/>
      <c r="SD153" s="40"/>
      <c r="SE153" s="40"/>
      <c r="SF153" s="40"/>
      <c r="SG153" s="40"/>
      <c r="SH153" s="40"/>
      <c r="SI153" s="40"/>
      <c r="SJ153" s="40"/>
      <c r="SK153" s="40"/>
      <c r="SL153" s="40"/>
      <c r="SM153" s="40"/>
      <c r="SN153" s="40"/>
      <c r="SO153" s="40"/>
      <c r="SP153" s="40"/>
      <c r="SQ153" s="40"/>
      <c r="SR153" s="40"/>
      <c r="SS153" s="40"/>
      <c r="ST153" s="40"/>
      <c r="SU153" s="40"/>
      <c r="SV153" s="40"/>
      <c r="SW153" s="40"/>
      <c r="SX153" s="40"/>
      <c r="SY153" s="40"/>
      <c r="SZ153" s="40"/>
      <c r="TA153" s="40"/>
      <c r="TB153" s="40"/>
      <c r="TC153" s="40"/>
      <c r="TD153" s="40"/>
      <c r="TE153" s="40"/>
      <c r="TF153" s="40"/>
      <c r="TG153" s="40"/>
      <c r="TH153" s="40"/>
      <c r="TI153" s="40"/>
      <c r="TJ153" s="40"/>
      <c r="TK153" s="40"/>
      <c r="TL153" s="40"/>
      <c r="TM153" s="40"/>
      <c r="TN153" s="40"/>
      <c r="TO153" s="40"/>
      <c r="TP153" s="40"/>
      <c r="TQ153" s="40"/>
      <c r="TR153" s="40"/>
      <c r="TS153" s="40"/>
      <c r="TT153" s="40"/>
      <c r="TU153" s="40"/>
      <c r="TV153" s="40"/>
      <c r="TW153" s="40"/>
      <c r="TX153" s="40"/>
      <c r="TY153" s="40"/>
      <c r="TZ153" s="40"/>
      <c r="UA153" s="40"/>
      <c r="UB153" s="40"/>
      <c r="UC153" s="40"/>
      <c r="UD153" s="40"/>
      <c r="UE153" s="40"/>
      <c r="UF153" s="40"/>
      <c r="UG153" s="40"/>
      <c r="UH153" s="40"/>
      <c r="UI153" s="40"/>
      <c r="UJ153" s="40"/>
      <c r="UK153" s="40"/>
      <c r="UL153" s="40"/>
      <c r="UM153" s="40"/>
      <c r="UN153" s="40"/>
      <c r="UO153" s="40"/>
      <c r="UP153" s="40"/>
      <c r="UQ153" s="40"/>
      <c r="UR153" s="40"/>
      <c r="US153" s="40"/>
      <c r="UT153" s="40"/>
      <c r="UU153" s="40"/>
      <c r="UV153" s="40"/>
      <c r="UW153" s="40"/>
      <c r="UX153" s="40"/>
      <c r="UY153" s="40"/>
      <c r="UZ153" s="40"/>
      <c r="VA153" s="40"/>
      <c r="VB153" s="40"/>
      <c r="VC153" s="40"/>
      <c r="VD153" s="40"/>
      <c r="VE153" s="40"/>
      <c r="VF153" s="40"/>
      <c r="VG153" s="40"/>
      <c r="VH153" s="40"/>
      <c r="VI153" s="40"/>
      <c r="VJ153" s="40"/>
      <c r="VK153" s="40"/>
      <c r="VL153" s="40"/>
      <c r="VM153" s="40"/>
      <c r="VN153" s="40"/>
      <c r="VO153" s="40"/>
      <c r="VP153" s="40"/>
      <c r="VQ153" s="40"/>
      <c r="VR153" s="40"/>
      <c r="VS153" s="40"/>
      <c r="VT153" s="40"/>
      <c r="VU153" s="40"/>
      <c r="VV153" s="40"/>
      <c r="VW153" s="40"/>
      <c r="VX153" s="40"/>
      <c r="VY153" s="40"/>
      <c r="VZ153" s="40"/>
      <c r="WA153" s="40"/>
      <c r="WB153" s="40"/>
      <c r="WC153" s="40"/>
      <c r="WD153" s="40"/>
      <c r="WE153" s="40"/>
      <c r="WF153" s="40"/>
      <c r="WG153" s="40"/>
      <c r="WH153" s="40"/>
      <c r="WI153" s="40"/>
      <c r="WJ153" s="40"/>
      <c r="WK153" s="40"/>
      <c r="WL153" s="40"/>
      <c r="WM153" s="40"/>
      <c r="WN153" s="40"/>
      <c r="WO153" s="40"/>
      <c r="WP153" s="40"/>
      <c r="WQ153" s="40"/>
      <c r="WR153" s="40"/>
      <c r="WS153" s="40"/>
      <c r="WT153" s="40"/>
      <c r="WU153" s="40"/>
      <c r="WV153" s="40"/>
      <c r="WW153" s="40"/>
      <c r="WX153" s="40"/>
      <c r="WY153" s="40"/>
      <c r="WZ153" s="40"/>
      <c r="XA153" s="40"/>
      <c r="XB153" s="40"/>
      <c r="XC153" s="40"/>
      <c r="XD153" s="40"/>
      <c r="XE153" s="40"/>
      <c r="XF153" s="40"/>
      <c r="XG153" s="40"/>
      <c r="XH153" s="40"/>
      <c r="XI153" s="40"/>
      <c r="XJ153" s="40"/>
      <c r="XK153" s="40"/>
      <c r="XL153" s="40"/>
      <c r="XM153" s="40"/>
      <c r="XN153" s="40"/>
      <c r="XO153" s="40"/>
      <c r="XP153" s="40"/>
      <c r="XQ153" s="40"/>
      <c r="XR153" s="40"/>
      <c r="XS153" s="40"/>
      <c r="XT153" s="40"/>
      <c r="XU153" s="40"/>
      <c r="XV153" s="40"/>
      <c r="XW153" s="40"/>
      <c r="XX153" s="40"/>
      <c r="XY153" s="40"/>
      <c r="XZ153" s="40"/>
      <c r="YA153" s="40"/>
      <c r="YB153" s="40"/>
      <c r="YC153" s="40"/>
      <c r="YD153" s="40"/>
      <c r="YE153" s="40"/>
      <c r="YF153" s="40"/>
      <c r="YG153" s="40"/>
      <c r="YH153" s="40"/>
      <c r="YI153" s="40"/>
      <c r="YJ153" s="40"/>
      <c r="YK153" s="40"/>
      <c r="YL153" s="40"/>
      <c r="YM153" s="40"/>
      <c r="YN153" s="40"/>
      <c r="YO153" s="40"/>
      <c r="YP153" s="40"/>
      <c r="YQ153" s="40"/>
      <c r="YR153" s="40"/>
      <c r="YS153" s="40"/>
      <c r="YT153" s="40"/>
      <c r="YU153" s="40"/>
      <c r="YV153" s="40"/>
      <c r="YW153" s="40"/>
      <c r="YX153" s="40"/>
      <c r="YY153" s="40"/>
      <c r="YZ153" s="40"/>
      <c r="ZA153" s="40"/>
      <c r="ZB153" s="40"/>
      <c r="ZC153" s="40"/>
      <c r="ZD153" s="40"/>
      <c r="ZE153" s="40"/>
      <c r="ZF153" s="40"/>
      <c r="ZG153" s="40"/>
      <c r="ZH153" s="40"/>
      <c r="ZI153" s="40"/>
      <c r="ZJ153" s="40"/>
      <c r="ZK153" s="40"/>
      <c r="ZL153" s="40"/>
      <c r="ZM153" s="40"/>
      <c r="ZN153" s="40"/>
      <c r="ZO153" s="40"/>
      <c r="ZP153" s="40"/>
      <c r="ZQ153" s="40"/>
      <c r="ZR153" s="40"/>
      <c r="ZS153" s="40"/>
      <c r="ZT153" s="40"/>
      <c r="ZU153" s="40"/>
      <c r="ZV153" s="40"/>
      <c r="ZW153" s="40"/>
      <c r="ZX153" s="40"/>
      <c r="ZY153" s="40"/>
      <c r="ZZ153" s="40"/>
      <c r="AAA153" s="40"/>
      <c r="AAB153" s="40"/>
      <c r="AAC153" s="40"/>
      <c r="AAD153" s="40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40"/>
      <c r="AKO153" s="40"/>
      <c r="AKP153" s="40"/>
      <c r="AKQ153" s="40"/>
      <c r="AKR153" s="40"/>
      <c r="AKS153" s="40"/>
      <c r="AKT153" s="40"/>
      <c r="AKU153" s="40"/>
      <c r="AKV153" s="40"/>
      <c r="AKW153" s="40"/>
      <c r="AKX153" s="40"/>
      <c r="AKY153" s="40"/>
      <c r="AKZ153" s="40"/>
      <c r="ALA153" s="40"/>
      <c r="ALB153" s="40"/>
      <c r="ALC153" s="40"/>
      <c r="ALD153" s="40"/>
      <c r="ALE153" s="40"/>
      <c r="ALF153" s="40"/>
      <c r="ALG153" s="40"/>
      <c r="ALH153" s="40"/>
      <c r="ALI153" s="40"/>
      <c r="ALJ153" s="40"/>
      <c r="ALK153" s="40"/>
      <c r="ALL153" s="40"/>
      <c r="ALM153" s="40"/>
      <c r="ALN153" s="40"/>
      <c r="ALO153" s="40"/>
      <c r="ALP153" s="40"/>
      <c r="ALQ153" s="40"/>
      <c r="ALR153" s="40"/>
      <c r="ALS153" s="40"/>
      <c r="ALT153" s="40"/>
      <c r="ALU153" s="40"/>
    </row>
    <row r="154" spans="1:1009" s="41" customFormat="1" ht="18.75" x14ac:dyDescent="0.3">
      <c r="A154" s="10" t="s">
        <v>180</v>
      </c>
      <c r="B154" s="11" t="s">
        <v>178</v>
      </c>
      <c r="C154" s="12">
        <v>3</v>
      </c>
      <c r="D154" s="13">
        <v>1.45</v>
      </c>
      <c r="E154" s="14">
        <v>1.1000000000000001</v>
      </c>
      <c r="F154" s="46" t="s">
        <v>24</v>
      </c>
      <c r="G154" s="15">
        <v>4</v>
      </c>
      <c r="H154" s="16">
        <f t="shared" si="29"/>
        <v>1.7999999999999998</v>
      </c>
      <c r="I154" s="19">
        <f t="shared" si="23"/>
        <v>-37.102499999999999</v>
      </c>
      <c r="J154" s="39"/>
      <c r="K154" s="50">
        <f t="shared" si="26"/>
        <v>-30.482500000000009</v>
      </c>
      <c r="L154" s="60">
        <f t="shared" si="22"/>
        <v>-28.302500000000013</v>
      </c>
      <c r="M154" s="60"/>
      <c r="N154" s="121">
        <f t="shared" si="24"/>
        <v>1.45</v>
      </c>
      <c r="O154" s="9">
        <f t="shared" si="25"/>
        <v>-1</v>
      </c>
      <c r="P154" s="9">
        <f t="shared" si="27"/>
        <v>0.44999999999999996</v>
      </c>
      <c r="Q154" s="122">
        <f t="shared" si="28"/>
        <v>0.44999999999999996</v>
      </c>
      <c r="R154" s="8"/>
      <c r="S154" s="9"/>
      <c r="T154" s="9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  <c r="OO154" s="40"/>
      <c r="OP154" s="40"/>
      <c r="OQ154" s="40"/>
      <c r="OR154" s="40"/>
      <c r="OS154" s="40"/>
      <c r="OT154" s="40"/>
      <c r="OU154" s="40"/>
      <c r="OV154" s="40"/>
      <c r="OW154" s="40"/>
      <c r="OX154" s="40"/>
      <c r="OY154" s="40"/>
      <c r="OZ154" s="40"/>
      <c r="PA154" s="40"/>
      <c r="PB154" s="40"/>
      <c r="PC154" s="40"/>
      <c r="PD154" s="40"/>
      <c r="PE154" s="40"/>
      <c r="PF154" s="40"/>
      <c r="PG154" s="40"/>
      <c r="PH154" s="40"/>
      <c r="PI154" s="40"/>
      <c r="PJ154" s="40"/>
      <c r="PK154" s="40"/>
      <c r="PL154" s="40"/>
      <c r="PM154" s="40"/>
      <c r="PN154" s="40"/>
      <c r="PO154" s="40"/>
      <c r="PP154" s="40"/>
      <c r="PQ154" s="40"/>
      <c r="PR154" s="40"/>
      <c r="PS154" s="40"/>
      <c r="PT154" s="40"/>
      <c r="PU154" s="40"/>
      <c r="PV154" s="40"/>
      <c r="PW154" s="40"/>
      <c r="PX154" s="40"/>
      <c r="PY154" s="40"/>
      <c r="PZ154" s="40"/>
      <c r="QA154" s="40"/>
      <c r="QB154" s="40"/>
      <c r="QC154" s="40"/>
      <c r="QD154" s="40"/>
      <c r="QE154" s="40"/>
      <c r="QF154" s="40"/>
      <c r="QG154" s="40"/>
      <c r="QH154" s="40"/>
      <c r="QI154" s="40"/>
      <c r="QJ154" s="40"/>
      <c r="QK154" s="40"/>
      <c r="QL154" s="40"/>
      <c r="QM154" s="40"/>
      <c r="QN154" s="40"/>
      <c r="QO154" s="40"/>
      <c r="QP154" s="40"/>
      <c r="QQ154" s="40"/>
      <c r="QR154" s="40"/>
      <c r="QS154" s="40"/>
      <c r="QT154" s="40"/>
      <c r="QU154" s="40"/>
      <c r="QV154" s="40"/>
      <c r="QW154" s="40"/>
      <c r="QX154" s="40"/>
      <c r="QY154" s="40"/>
      <c r="QZ154" s="40"/>
      <c r="RA154" s="40"/>
      <c r="RB154" s="40"/>
      <c r="RC154" s="40"/>
      <c r="RD154" s="40"/>
      <c r="RE154" s="40"/>
      <c r="RF154" s="40"/>
      <c r="RG154" s="40"/>
      <c r="RH154" s="40"/>
      <c r="RI154" s="40"/>
      <c r="RJ154" s="40"/>
      <c r="RK154" s="40"/>
      <c r="RL154" s="40"/>
      <c r="RM154" s="40"/>
      <c r="RN154" s="40"/>
      <c r="RO154" s="40"/>
      <c r="RP154" s="40"/>
      <c r="RQ154" s="40"/>
      <c r="RR154" s="40"/>
      <c r="RS154" s="40"/>
      <c r="RT154" s="40"/>
      <c r="RU154" s="40"/>
      <c r="RV154" s="40"/>
      <c r="RW154" s="40"/>
      <c r="RX154" s="40"/>
      <c r="RY154" s="40"/>
      <c r="RZ154" s="40"/>
      <c r="SA154" s="40"/>
      <c r="SB154" s="40"/>
      <c r="SC154" s="40"/>
      <c r="SD154" s="40"/>
      <c r="SE154" s="40"/>
      <c r="SF154" s="40"/>
      <c r="SG154" s="40"/>
      <c r="SH154" s="40"/>
      <c r="SI154" s="40"/>
      <c r="SJ154" s="40"/>
      <c r="SK154" s="40"/>
      <c r="SL154" s="40"/>
      <c r="SM154" s="40"/>
      <c r="SN154" s="40"/>
      <c r="SO154" s="40"/>
      <c r="SP154" s="40"/>
      <c r="SQ154" s="40"/>
      <c r="SR154" s="40"/>
      <c r="SS154" s="40"/>
      <c r="ST154" s="40"/>
      <c r="SU154" s="40"/>
      <c r="SV154" s="40"/>
      <c r="SW154" s="40"/>
      <c r="SX154" s="40"/>
      <c r="SY154" s="40"/>
      <c r="SZ154" s="40"/>
      <c r="TA154" s="40"/>
      <c r="TB154" s="40"/>
      <c r="TC154" s="40"/>
      <c r="TD154" s="40"/>
      <c r="TE154" s="40"/>
      <c r="TF154" s="40"/>
      <c r="TG154" s="40"/>
      <c r="TH154" s="40"/>
      <c r="TI154" s="40"/>
      <c r="TJ154" s="40"/>
      <c r="TK154" s="40"/>
      <c r="TL154" s="40"/>
      <c r="TM154" s="40"/>
      <c r="TN154" s="40"/>
      <c r="TO154" s="40"/>
      <c r="TP154" s="40"/>
      <c r="TQ154" s="40"/>
      <c r="TR154" s="40"/>
      <c r="TS154" s="40"/>
      <c r="TT154" s="40"/>
      <c r="TU154" s="40"/>
      <c r="TV154" s="40"/>
      <c r="TW154" s="40"/>
      <c r="TX154" s="40"/>
      <c r="TY154" s="40"/>
      <c r="TZ154" s="40"/>
      <c r="UA154" s="40"/>
      <c r="UB154" s="40"/>
      <c r="UC154" s="40"/>
      <c r="UD154" s="40"/>
      <c r="UE154" s="40"/>
      <c r="UF154" s="40"/>
      <c r="UG154" s="40"/>
      <c r="UH154" s="40"/>
      <c r="UI154" s="40"/>
      <c r="UJ154" s="40"/>
      <c r="UK154" s="40"/>
      <c r="UL154" s="40"/>
      <c r="UM154" s="40"/>
      <c r="UN154" s="40"/>
      <c r="UO154" s="40"/>
      <c r="UP154" s="40"/>
      <c r="UQ154" s="40"/>
      <c r="UR154" s="40"/>
      <c r="US154" s="40"/>
      <c r="UT154" s="40"/>
      <c r="UU154" s="40"/>
      <c r="UV154" s="40"/>
      <c r="UW154" s="40"/>
      <c r="UX154" s="40"/>
      <c r="UY154" s="40"/>
      <c r="UZ154" s="40"/>
      <c r="VA154" s="40"/>
      <c r="VB154" s="40"/>
      <c r="VC154" s="40"/>
      <c r="VD154" s="40"/>
      <c r="VE154" s="40"/>
      <c r="VF154" s="40"/>
      <c r="VG154" s="40"/>
      <c r="VH154" s="40"/>
      <c r="VI154" s="40"/>
      <c r="VJ154" s="40"/>
      <c r="VK154" s="40"/>
      <c r="VL154" s="40"/>
      <c r="VM154" s="40"/>
      <c r="VN154" s="40"/>
      <c r="VO154" s="40"/>
      <c r="VP154" s="40"/>
      <c r="VQ154" s="40"/>
      <c r="VR154" s="40"/>
      <c r="VS154" s="40"/>
      <c r="VT154" s="40"/>
      <c r="VU154" s="40"/>
      <c r="VV154" s="40"/>
      <c r="VW154" s="40"/>
      <c r="VX154" s="40"/>
      <c r="VY154" s="40"/>
      <c r="VZ154" s="40"/>
      <c r="WA154" s="40"/>
      <c r="WB154" s="40"/>
      <c r="WC154" s="40"/>
      <c r="WD154" s="40"/>
      <c r="WE154" s="40"/>
      <c r="WF154" s="40"/>
      <c r="WG154" s="40"/>
      <c r="WH154" s="40"/>
      <c r="WI154" s="40"/>
      <c r="WJ154" s="40"/>
      <c r="WK154" s="40"/>
      <c r="WL154" s="40"/>
      <c r="WM154" s="40"/>
      <c r="WN154" s="40"/>
      <c r="WO154" s="40"/>
      <c r="WP154" s="40"/>
      <c r="WQ154" s="40"/>
      <c r="WR154" s="40"/>
      <c r="WS154" s="40"/>
      <c r="WT154" s="40"/>
      <c r="WU154" s="40"/>
      <c r="WV154" s="40"/>
      <c r="WW154" s="40"/>
      <c r="WX154" s="40"/>
      <c r="WY154" s="40"/>
      <c r="WZ154" s="40"/>
      <c r="XA154" s="40"/>
      <c r="XB154" s="40"/>
      <c r="XC154" s="40"/>
      <c r="XD154" s="40"/>
      <c r="XE154" s="40"/>
      <c r="XF154" s="40"/>
      <c r="XG154" s="40"/>
      <c r="XH154" s="40"/>
      <c r="XI154" s="40"/>
      <c r="XJ154" s="40"/>
      <c r="XK154" s="40"/>
      <c r="XL154" s="40"/>
      <c r="XM154" s="40"/>
      <c r="XN154" s="40"/>
      <c r="XO154" s="40"/>
      <c r="XP154" s="40"/>
      <c r="XQ154" s="40"/>
      <c r="XR154" s="40"/>
      <c r="XS154" s="40"/>
      <c r="XT154" s="40"/>
      <c r="XU154" s="40"/>
      <c r="XV154" s="40"/>
      <c r="XW154" s="40"/>
      <c r="XX154" s="40"/>
      <c r="XY154" s="40"/>
      <c r="XZ154" s="40"/>
      <c r="YA154" s="40"/>
      <c r="YB154" s="40"/>
      <c r="YC154" s="40"/>
      <c r="YD154" s="40"/>
      <c r="YE154" s="40"/>
      <c r="YF154" s="40"/>
      <c r="YG154" s="40"/>
      <c r="YH154" s="40"/>
      <c r="YI154" s="40"/>
      <c r="YJ154" s="40"/>
      <c r="YK154" s="40"/>
      <c r="YL154" s="40"/>
      <c r="YM154" s="40"/>
      <c r="YN154" s="40"/>
      <c r="YO154" s="40"/>
      <c r="YP154" s="40"/>
      <c r="YQ154" s="40"/>
      <c r="YR154" s="40"/>
      <c r="YS154" s="40"/>
      <c r="YT154" s="40"/>
      <c r="YU154" s="40"/>
      <c r="YV154" s="40"/>
      <c r="YW154" s="40"/>
      <c r="YX154" s="40"/>
      <c r="YY154" s="40"/>
      <c r="YZ154" s="40"/>
      <c r="ZA154" s="40"/>
      <c r="ZB154" s="40"/>
      <c r="ZC154" s="40"/>
      <c r="ZD154" s="40"/>
      <c r="ZE154" s="40"/>
      <c r="ZF154" s="40"/>
      <c r="ZG154" s="40"/>
      <c r="ZH154" s="40"/>
      <c r="ZI154" s="40"/>
      <c r="ZJ154" s="40"/>
      <c r="ZK154" s="40"/>
      <c r="ZL154" s="40"/>
      <c r="ZM154" s="40"/>
      <c r="ZN154" s="40"/>
      <c r="ZO154" s="40"/>
      <c r="ZP154" s="40"/>
      <c r="ZQ154" s="40"/>
      <c r="ZR154" s="40"/>
      <c r="ZS154" s="40"/>
      <c r="ZT154" s="40"/>
      <c r="ZU154" s="40"/>
      <c r="ZV154" s="40"/>
      <c r="ZW154" s="40"/>
      <c r="ZX154" s="40"/>
      <c r="ZY154" s="40"/>
      <c r="ZZ154" s="40"/>
      <c r="AAA154" s="40"/>
      <c r="AAB154" s="40"/>
      <c r="AAC154" s="40"/>
      <c r="AAD154" s="40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40"/>
      <c r="AKO154" s="40"/>
      <c r="AKP154" s="40"/>
      <c r="AKQ154" s="40"/>
      <c r="AKR154" s="40"/>
      <c r="AKS154" s="40"/>
      <c r="AKT154" s="40"/>
      <c r="AKU154" s="40"/>
      <c r="AKV154" s="40"/>
      <c r="AKW154" s="40"/>
      <c r="AKX154" s="40"/>
      <c r="AKY154" s="40"/>
      <c r="AKZ154" s="40"/>
      <c r="ALA154" s="40"/>
      <c r="ALB154" s="40"/>
      <c r="ALC154" s="40"/>
      <c r="ALD154" s="40"/>
      <c r="ALE154" s="40"/>
      <c r="ALF154" s="40"/>
      <c r="ALG154" s="40"/>
      <c r="ALH154" s="40"/>
      <c r="ALI154" s="40"/>
      <c r="ALJ154" s="40"/>
      <c r="ALK154" s="40"/>
      <c r="ALL154" s="40"/>
      <c r="ALM154" s="40"/>
      <c r="ALN154" s="40"/>
      <c r="ALO154" s="40"/>
      <c r="ALP154" s="40"/>
      <c r="ALQ154" s="40"/>
      <c r="ALR154" s="40"/>
      <c r="ALS154" s="40"/>
      <c r="ALT154" s="40"/>
      <c r="ALU154" s="40"/>
    </row>
    <row r="155" spans="1:1009" s="41" customFormat="1" ht="18.75" x14ac:dyDescent="0.3">
      <c r="A155" s="10" t="s">
        <v>181</v>
      </c>
      <c r="B155" s="11" t="s">
        <v>178</v>
      </c>
      <c r="C155" s="12">
        <v>4</v>
      </c>
      <c r="D155" s="13">
        <v>1.95</v>
      </c>
      <c r="E155" s="14">
        <v>1.1000000000000001</v>
      </c>
      <c r="F155" s="46" t="s">
        <v>24</v>
      </c>
      <c r="G155" s="15">
        <v>4</v>
      </c>
      <c r="H155" s="16">
        <f t="shared" si="29"/>
        <v>3.8</v>
      </c>
      <c r="I155" s="19">
        <f t="shared" si="23"/>
        <v>-33.302500000000002</v>
      </c>
      <c r="J155" s="39"/>
      <c r="K155" s="50">
        <f t="shared" si="26"/>
        <v>-30.482500000000009</v>
      </c>
      <c r="L155" s="60">
        <f t="shared" si="22"/>
        <v>-28.302500000000013</v>
      </c>
      <c r="M155" s="60"/>
      <c r="N155" s="121">
        <f t="shared" si="24"/>
        <v>1.95</v>
      </c>
      <c r="O155" s="9">
        <f t="shared" si="25"/>
        <v>-1</v>
      </c>
      <c r="P155" s="9">
        <f t="shared" si="27"/>
        <v>0.95</v>
      </c>
      <c r="Q155" s="122">
        <f t="shared" si="28"/>
        <v>0.95</v>
      </c>
      <c r="R155" s="8"/>
      <c r="S155" s="9"/>
      <c r="T155" s="9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  <c r="OO155" s="40"/>
      <c r="OP155" s="40"/>
      <c r="OQ155" s="40"/>
      <c r="OR155" s="40"/>
      <c r="OS155" s="40"/>
      <c r="OT155" s="40"/>
      <c r="OU155" s="40"/>
      <c r="OV155" s="40"/>
      <c r="OW155" s="40"/>
      <c r="OX155" s="40"/>
      <c r="OY155" s="40"/>
      <c r="OZ155" s="40"/>
      <c r="PA155" s="40"/>
      <c r="PB155" s="40"/>
      <c r="PC155" s="40"/>
      <c r="PD155" s="40"/>
      <c r="PE155" s="40"/>
      <c r="PF155" s="40"/>
      <c r="PG155" s="40"/>
      <c r="PH155" s="40"/>
      <c r="PI155" s="40"/>
      <c r="PJ155" s="40"/>
      <c r="PK155" s="40"/>
      <c r="PL155" s="40"/>
      <c r="PM155" s="40"/>
      <c r="PN155" s="40"/>
      <c r="PO155" s="40"/>
      <c r="PP155" s="40"/>
      <c r="PQ155" s="40"/>
      <c r="PR155" s="40"/>
      <c r="PS155" s="40"/>
      <c r="PT155" s="40"/>
      <c r="PU155" s="40"/>
      <c r="PV155" s="40"/>
      <c r="PW155" s="40"/>
      <c r="PX155" s="40"/>
      <c r="PY155" s="40"/>
      <c r="PZ155" s="40"/>
      <c r="QA155" s="40"/>
      <c r="QB155" s="40"/>
      <c r="QC155" s="40"/>
      <c r="QD155" s="40"/>
      <c r="QE155" s="40"/>
      <c r="QF155" s="40"/>
      <c r="QG155" s="40"/>
      <c r="QH155" s="40"/>
      <c r="QI155" s="40"/>
      <c r="QJ155" s="40"/>
      <c r="QK155" s="40"/>
      <c r="QL155" s="40"/>
      <c r="QM155" s="40"/>
      <c r="QN155" s="40"/>
      <c r="QO155" s="40"/>
      <c r="QP155" s="40"/>
      <c r="QQ155" s="40"/>
      <c r="QR155" s="40"/>
      <c r="QS155" s="40"/>
      <c r="QT155" s="40"/>
      <c r="QU155" s="40"/>
      <c r="QV155" s="40"/>
      <c r="QW155" s="40"/>
      <c r="QX155" s="40"/>
      <c r="QY155" s="40"/>
      <c r="QZ155" s="40"/>
      <c r="RA155" s="40"/>
      <c r="RB155" s="40"/>
      <c r="RC155" s="40"/>
      <c r="RD155" s="40"/>
      <c r="RE155" s="40"/>
      <c r="RF155" s="40"/>
      <c r="RG155" s="40"/>
      <c r="RH155" s="40"/>
      <c r="RI155" s="40"/>
      <c r="RJ155" s="40"/>
      <c r="RK155" s="40"/>
      <c r="RL155" s="40"/>
      <c r="RM155" s="40"/>
      <c r="RN155" s="40"/>
      <c r="RO155" s="40"/>
      <c r="RP155" s="40"/>
      <c r="RQ155" s="40"/>
      <c r="RR155" s="40"/>
      <c r="RS155" s="40"/>
      <c r="RT155" s="40"/>
      <c r="RU155" s="40"/>
      <c r="RV155" s="40"/>
      <c r="RW155" s="40"/>
      <c r="RX155" s="40"/>
      <c r="RY155" s="40"/>
      <c r="RZ155" s="40"/>
      <c r="SA155" s="40"/>
      <c r="SB155" s="40"/>
      <c r="SC155" s="40"/>
      <c r="SD155" s="40"/>
      <c r="SE155" s="40"/>
      <c r="SF155" s="40"/>
      <c r="SG155" s="40"/>
      <c r="SH155" s="40"/>
      <c r="SI155" s="40"/>
      <c r="SJ155" s="40"/>
      <c r="SK155" s="40"/>
      <c r="SL155" s="40"/>
      <c r="SM155" s="40"/>
      <c r="SN155" s="40"/>
      <c r="SO155" s="40"/>
      <c r="SP155" s="40"/>
      <c r="SQ155" s="40"/>
      <c r="SR155" s="40"/>
      <c r="SS155" s="40"/>
      <c r="ST155" s="40"/>
      <c r="SU155" s="40"/>
      <c r="SV155" s="40"/>
      <c r="SW155" s="40"/>
      <c r="SX155" s="40"/>
      <c r="SY155" s="40"/>
      <c r="SZ155" s="40"/>
      <c r="TA155" s="40"/>
      <c r="TB155" s="40"/>
      <c r="TC155" s="40"/>
      <c r="TD155" s="40"/>
      <c r="TE155" s="40"/>
      <c r="TF155" s="40"/>
      <c r="TG155" s="40"/>
      <c r="TH155" s="40"/>
      <c r="TI155" s="40"/>
      <c r="TJ155" s="40"/>
      <c r="TK155" s="40"/>
      <c r="TL155" s="40"/>
      <c r="TM155" s="40"/>
      <c r="TN155" s="40"/>
      <c r="TO155" s="40"/>
      <c r="TP155" s="40"/>
      <c r="TQ155" s="40"/>
      <c r="TR155" s="40"/>
      <c r="TS155" s="40"/>
      <c r="TT155" s="40"/>
      <c r="TU155" s="40"/>
      <c r="TV155" s="40"/>
      <c r="TW155" s="40"/>
      <c r="TX155" s="40"/>
      <c r="TY155" s="40"/>
      <c r="TZ155" s="40"/>
      <c r="UA155" s="40"/>
      <c r="UB155" s="40"/>
      <c r="UC155" s="40"/>
      <c r="UD155" s="40"/>
      <c r="UE155" s="40"/>
      <c r="UF155" s="40"/>
      <c r="UG155" s="40"/>
      <c r="UH155" s="40"/>
      <c r="UI155" s="40"/>
      <c r="UJ155" s="40"/>
      <c r="UK155" s="40"/>
      <c r="UL155" s="40"/>
      <c r="UM155" s="40"/>
      <c r="UN155" s="40"/>
      <c r="UO155" s="40"/>
      <c r="UP155" s="40"/>
      <c r="UQ155" s="40"/>
      <c r="UR155" s="40"/>
      <c r="US155" s="40"/>
      <c r="UT155" s="40"/>
      <c r="UU155" s="40"/>
      <c r="UV155" s="40"/>
      <c r="UW155" s="40"/>
      <c r="UX155" s="40"/>
      <c r="UY155" s="40"/>
      <c r="UZ155" s="40"/>
      <c r="VA155" s="40"/>
      <c r="VB155" s="40"/>
      <c r="VC155" s="40"/>
      <c r="VD155" s="40"/>
      <c r="VE155" s="40"/>
      <c r="VF155" s="40"/>
      <c r="VG155" s="40"/>
      <c r="VH155" s="40"/>
      <c r="VI155" s="40"/>
      <c r="VJ155" s="40"/>
      <c r="VK155" s="40"/>
      <c r="VL155" s="40"/>
      <c r="VM155" s="40"/>
      <c r="VN155" s="40"/>
      <c r="VO155" s="40"/>
      <c r="VP155" s="40"/>
      <c r="VQ155" s="40"/>
      <c r="VR155" s="40"/>
      <c r="VS155" s="40"/>
      <c r="VT155" s="40"/>
      <c r="VU155" s="40"/>
      <c r="VV155" s="40"/>
      <c r="VW155" s="40"/>
      <c r="VX155" s="40"/>
      <c r="VY155" s="40"/>
      <c r="VZ155" s="40"/>
      <c r="WA155" s="40"/>
      <c r="WB155" s="40"/>
      <c r="WC155" s="40"/>
      <c r="WD155" s="40"/>
      <c r="WE155" s="40"/>
      <c r="WF155" s="40"/>
      <c r="WG155" s="40"/>
      <c r="WH155" s="40"/>
      <c r="WI155" s="40"/>
      <c r="WJ155" s="40"/>
      <c r="WK155" s="40"/>
      <c r="WL155" s="40"/>
      <c r="WM155" s="40"/>
      <c r="WN155" s="40"/>
      <c r="WO155" s="40"/>
      <c r="WP155" s="40"/>
      <c r="WQ155" s="40"/>
      <c r="WR155" s="40"/>
      <c r="WS155" s="40"/>
      <c r="WT155" s="40"/>
      <c r="WU155" s="40"/>
      <c r="WV155" s="40"/>
      <c r="WW155" s="40"/>
      <c r="WX155" s="40"/>
      <c r="WY155" s="40"/>
      <c r="WZ155" s="40"/>
      <c r="XA155" s="40"/>
      <c r="XB155" s="40"/>
      <c r="XC155" s="40"/>
      <c r="XD155" s="40"/>
      <c r="XE155" s="40"/>
      <c r="XF155" s="40"/>
      <c r="XG155" s="40"/>
      <c r="XH155" s="40"/>
      <c r="XI155" s="40"/>
      <c r="XJ155" s="40"/>
      <c r="XK155" s="40"/>
      <c r="XL155" s="40"/>
      <c r="XM155" s="40"/>
      <c r="XN155" s="40"/>
      <c r="XO155" s="40"/>
      <c r="XP155" s="40"/>
      <c r="XQ155" s="40"/>
      <c r="XR155" s="40"/>
      <c r="XS155" s="40"/>
      <c r="XT155" s="40"/>
      <c r="XU155" s="40"/>
      <c r="XV155" s="40"/>
      <c r="XW155" s="40"/>
      <c r="XX155" s="40"/>
      <c r="XY155" s="40"/>
      <c r="XZ155" s="40"/>
      <c r="YA155" s="40"/>
      <c r="YB155" s="40"/>
      <c r="YC155" s="40"/>
      <c r="YD155" s="40"/>
      <c r="YE155" s="40"/>
      <c r="YF155" s="40"/>
      <c r="YG155" s="40"/>
      <c r="YH155" s="40"/>
      <c r="YI155" s="40"/>
      <c r="YJ155" s="40"/>
      <c r="YK155" s="40"/>
      <c r="YL155" s="40"/>
      <c r="YM155" s="40"/>
      <c r="YN155" s="40"/>
      <c r="YO155" s="40"/>
      <c r="YP155" s="40"/>
      <c r="YQ155" s="40"/>
      <c r="YR155" s="40"/>
      <c r="YS155" s="40"/>
      <c r="YT155" s="40"/>
      <c r="YU155" s="40"/>
      <c r="YV155" s="40"/>
      <c r="YW155" s="40"/>
      <c r="YX155" s="40"/>
      <c r="YY155" s="40"/>
      <c r="YZ155" s="40"/>
      <c r="ZA155" s="40"/>
      <c r="ZB155" s="40"/>
      <c r="ZC155" s="40"/>
      <c r="ZD155" s="40"/>
      <c r="ZE155" s="40"/>
      <c r="ZF155" s="40"/>
      <c r="ZG155" s="40"/>
      <c r="ZH155" s="40"/>
      <c r="ZI155" s="40"/>
      <c r="ZJ155" s="40"/>
      <c r="ZK155" s="40"/>
      <c r="ZL155" s="40"/>
      <c r="ZM155" s="40"/>
      <c r="ZN155" s="40"/>
      <c r="ZO155" s="40"/>
      <c r="ZP155" s="40"/>
      <c r="ZQ155" s="40"/>
      <c r="ZR155" s="40"/>
      <c r="ZS155" s="40"/>
      <c r="ZT155" s="40"/>
      <c r="ZU155" s="40"/>
      <c r="ZV155" s="40"/>
      <c r="ZW155" s="40"/>
      <c r="ZX155" s="40"/>
      <c r="ZY155" s="40"/>
      <c r="ZZ155" s="40"/>
      <c r="AAA155" s="40"/>
      <c r="AAB155" s="40"/>
      <c r="AAC155" s="40"/>
      <c r="AAD155" s="40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40"/>
      <c r="AKO155" s="40"/>
      <c r="AKP155" s="40"/>
      <c r="AKQ155" s="40"/>
      <c r="AKR155" s="40"/>
      <c r="AKS155" s="40"/>
      <c r="AKT155" s="40"/>
      <c r="AKU155" s="40"/>
      <c r="AKV155" s="40"/>
      <c r="AKW155" s="40"/>
      <c r="AKX155" s="40"/>
      <c r="AKY155" s="40"/>
      <c r="AKZ155" s="40"/>
      <c r="ALA155" s="40"/>
      <c r="ALB155" s="40"/>
      <c r="ALC155" s="40"/>
      <c r="ALD155" s="40"/>
      <c r="ALE155" s="40"/>
      <c r="ALF155" s="40"/>
      <c r="ALG155" s="40"/>
      <c r="ALH155" s="40"/>
      <c r="ALI155" s="40"/>
      <c r="ALJ155" s="40"/>
      <c r="ALK155" s="40"/>
      <c r="ALL155" s="40"/>
      <c r="ALM155" s="40"/>
      <c r="ALN155" s="40"/>
      <c r="ALO155" s="40"/>
      <c r="ALP155" s="40"/>
      <c r="ALQ155" s="40"/>
      <c r="ALR155" s="40"/>
      <c r="ALS155" s="40"/>
      <c r="ALT155" s="40"/>
      <c r="ALU155" s="40"/>
    </row>
    <row r="156" spans="1:1009" s="41" customFormat="1" ht="18.75" x14ac:dyDescent="0.3">
      <c r="A156" s="10" t="s">
        <v>47</v>
      </c>
      <c r="B156" s="11" t="s">
        <v>178</v>
      </c>
      <c r="C156" s="12">
        <v>5</v>
      </c>
      <c r="D156" s="13">
        <v>1.22</v>
      </c>
      <c r="E156" s="14">
        <v>1.01</v>
      </c>
      <c r="F156" s="46" t="s">
        <v>24</v>
      </c>
      <c r="G156" s="15">
        <v>1</v>
      </c>
      <c r="H156" s="16">
        <f t="shared" si="29"/>
        <v>0.21999999999999997</v>
      </c>
      <c r="I156" s="19">
        <f t="shared" si="23"/>
        <v>-33.082500000000003</v>
      </c>
      <c r="J156" s="39"/>
      <c r="K156" s="50">
        <f t="shared" si="26"/>
        <v>-30.482500000000009</v>
      </c>
      <c r="L156" s="60">
        <f t="shared" si="22"/>
        <v>-28.302500000000013</v>
      </c>
      <c r="M156" s="60"/>
      <c r="N156" s="121">
        <f t="shared" si="24"/>
        <v>1.22</v>
      </c>
      <c r="O156" s="9">
        <f t="shared" si="25"/>
        <v>-1</v>
      </c>
      <c r="P156" s="9">
        <f t="shared" si="27"/>
        <v>0.21999999999999997</v>
      </c>
      <c r="Q156" s="122">
        <f t="shared" si="28"/>
        <v>0.21999999999999997</v>
      </c>
      <c r="R156" s="8"/>
      <c r="S156" s="9"/>
      <c r="T156" s="9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  <c r="OO156" s="40"/>
      <c r="OP156" s="40"/>
      <c r="OQ156" s="40"/>
      <c r="OR156" s="40"/>
      <c r="OS156" s="40"/>
      <c r="OT156" s="40"/>
      <c r="OU156" s="40"/>
      <c r="OV156" s="40"/>
      <c r="OW156" s="40"/>
      <c r="OX156" s="40"/>
      <c r="OY156" s="40"/>
      <c r="OZ156" s="40"/>
      <c r="PA156" s="40"/>
      <c r="PB156" s="40"/>
      <c r="PC156" s="40"/>
      <c r="PD156" s="40"/>
      <c r="PE156" s="40"/>
      <c r="PF156" s="40"/>
      <c r="PG156" s="40"/>
      <c r="PH156" s="40"/>
      <c r="PI156" s="40"/>
      <c r="PJ156" s="40"/>
      <c r="PK156" s="40"/>
      <c r="PL156" s="40"/>
      <c r="PM156" s="40"/>
      <c r="PN156" s="40"/>
      <c r="PO156" s="40"/>
      <c r="PP156" s="40"/>
      <c r="PQ156" s="40"/>
      <c r="PR156" s="40"/>
      <c r="PS156" s="40"/>
      <c r="PT156" s="40"/>
      <c r="PU156" s="40"/>
      <c r="PV156" s="40"/>
      <c r="PW156" s="40"/>
      <c r="PX156" s="40"/>
      <c r="PY156" s="40"/>
      <c r="PZ156" s="40"/>
      <c r="QA156" s="40"/>
      <c r="QB156" s="40"/>
      <c r="QC156" s="40"/>
      <c r="QD156" s="40"/>
      <c r="QE156" s="40"/>
      <c r="QF156" s="40"/>
      <c r="QG156" s="40"/>
      <c r="QH156" s="40"/>
      <c r="QI156" s="40"/>
      <c r="QJ156" s="40"/>
      <c r="QK156" s="40"/>
      <c r="QL156" s="40"/>
      <c r="QM156" s="40"/>
      <c r="QN156" s="40"/>
      <c r="QO156" s="40"/>
      <c r="QP156" s="40"/>
      <c r="QQ156" s="40"/>
      <c r="QR156" s="40"/>
      <c r="QS156" s="40"/>
      <c r="QT156" s="40"/>
      <c r="QU156" s="40"/>
      <c r="QV156" s="40"/>
      <c r="QW156" s="40"/>
      <c r="QX156" s="40"/>
      <c r="QY156" s="40"/>
      <c r="QZ156" s="40"/>
      <c r="RA156" s="40"/>
      <c r="RB156" s="40"/>
      <c r="RC156" s="40"/>
      <c r="RD156" s="40"/>
      <c r="RE156" s="40"/>
      <c r="RF156" s="40"/>
      <c r="RG156" s="40"/>
      <c r="RH156" s="40"/>
      <c r="RI156" s="40"/>
      <c r="RJ156" s="40"/>
      <c r="RK156" s="40"/>
      <c r="RL156" s="40"/>
      <c r="RM156" s="40"/>
      <c r="RN156" s="40"/>
      <c r="RO156" s="40"/>
      <c r="RP156" s="40"/>
      <c r="RQ156" s="40"/>
      <c r="RR156" s="40"/>
      <c r="RS156" s="40"/>
      <c r="RT156" s="40"/>
      <c r="RU156" s="40"/>
      <c r="RV156" s="40"/>
      <c r="RW156" s="40"/>
      <c r="RX156" s="40"/>
      <c r="RY156" s="40"/>
      <c r="RZ156" s="40"/>
      <c r="SA156" s="40"/>
      <c r="SB156" s="40"/>
      <c r="SC156" s="40"/>
      <c r="SD156" s="40"/>
      <c r="SE156" s="40"/>
      <c r="SF156" s="40"/>
      <c r="SG156" s="40"/>
      <c r="SH156" s="40"/>
      <c r="SI156" s="40"/>
      <c r="SJ156" s="40"/>
      <c r="SK156" s="40"/>
      <c r="SL156" s="40"/>
      <c r="SM156" s="40"/>
      <c r="SN156" s="40"/>
      <c r="SO156" s="40"/>
      <c r="SP156" s="40"/>
      <c r="SQ156" s="40"/>
      <c r="SR156" s="40"/>
      <c r="SS156" s="40"/>
      <c r="ST156" s="40"/>
      <c r="SU156" s="40"/>
      <c r="SV156" s="40"/>
      <c r="SW156" s="40"/>
      <c r="SX156" s="40"/>
      <c r="SY156" s="40"/>
      <c r="SZ156" s="40"/>
      <c r="TA156" s="40"/>
      <c r="TB156" s="40"/>
      <c r="TC156" s="40"/>
      <c r="TD156" s="40"/>
      <c r="TE156" s="40"/>
      <c r="TF156" s="40"/>
      <c r="TG156" s="40"/>
      <c r="TH156" s="40"/>
      <c r="TI156" s="40"/>
      <c r="TJ156" s="40"/>
      <c r="TK156" s="40"/>
      <c r="TL156" s="40"/>
      <c r="TM156" s="40"/>
      <c r="TN156" s="40"/>
      <c r="TO156" s="40"/>
      <c r="TP156" s="40"/>
      <c r="TQ156" s="40"/>
      <c r="TR156" s="40"/>
      <c r="TS156" s="40"/>
      <c r="TT156" s="40"/>
      <c r="TU156" s="40"/>
      <c r="TV156" s="40"/>
      <c r="TW156" s="40"/>
      <c r="TX156" s="40"/>
      <c r="TY156" s="40"/>
      <c r="TZ156" s="40"/>
      <c r="UA156" s="40"/>
      <c r="UB156" s="40"/>
      <c r="UC156" s="40"/>
      <c r="UD156" s="40"/>
      <c r="UE156" s="40"/>
      <c r="UF156" s="40"/>
      <c r="UG156" s="40"/>
      <c r="UH156" s="40"/>
      <c r="UI156" s="40"/>
      <c r="UJ156" s="40"/>
      <c r="UK156" s="40"/>
      <c r="UL156" s="40"/>
      <c r="UM156" s="40"/>
      <c r="UN156" s="40"/>
      <c r="UO156" s="40"/>
      <c r="UP156" s="40"/>
      <c r="UQ156" s="40"/>
      <c r="UR156" s="40"/>
      <c r="US156" s="40"/>
      <c r="UT156" s="40"/>
      <c r="UU156" s="40"/>
      <c r="UV156" s="40"/>
      <c r="UW156" s="40"/>
      <c r="UX156" s="40"/>
      <c r="UY156" s="40"/>
      <c r="UZ156" s="40"/>
      <c r="VA156" s="40"/>
      <c r="VB156" s="40"/>
      <c r="VC156" s="40"/>
      <c r="VD156" s="40"/>
      <c r="VE156" s="40"/>
      <c r="VF156" s="40"/>
      <c r="VG156" s="40"/>
      <c r="VH156" s="40"/>
      <c r="VI156" s="40"/>
      <c r="VJ156" s="40"/>
      <c r="VK156" s="40"/>
      <c r="VL156" s="40"/>
      <c r="VM156" s="40"/>
      <c r="VN156" s="40"/>
      <c r="VO156" s="40"/>
      <c r="VP156" s="40"/>
      <c r="VQ156" s="40"/>
      <c r="VR156" s="40"/>
      <c r="VS156" s="40"/>
      <c r="VT156" s="40"/>
      <c r="VU156" s="40"/>
      <c r="VV156" s="40"/>
      <c r="VW156" s="40"/>
      <c r="VX156" s="40"/>
      <c r="VY156" s="40"/>
      <c r="VZ156" s="40"/>
      <c r="WA156" s="40"/>
      <c r="WB156" s="40"/>
      <c r="WC156" s="40"/>
      <c r="WD156" s="40"/>
      <c r="WE156" s="40"/>
      <c r="WF156" s="40"/>
      <c r="WG156" s="40"/>
      <c r="WH156" s="40"/>
      <c r="WI156" s="40"/>
      <c r="WJ156" s="40"/>
      <c r="WK156" s="40"/>
      <c r="WL156" s="40"/>
      <c r="WM156" s="40"/>
      <c r="WN156" s="40"/>
      <c r="WO156" s="40"/>
      <c r="WP156" s="40"/>
      <c r="WQ156" s="40"/>
      <c r="WR156" s="40"/>
      <c r="WS156" s="40"/>
      <c r="WT156" s="40"/>
      <c r="WU156" s="40"/>
      <c r="WV156" s="40"/>
      <c r="WW156" s="40"/>
      <c r="WX156" s="40"/>
      <c r="WY156" s="40"/>
      <c r="WZ156" s="40"/>
      <c r="XA156" s="40"/>
      <c r="XB156" s="40"/>
      <c r="XC156" s="40"/>
      <c r="XD156" s="40"/>
      <c r="XE156" s="40"/>
      <c r="XF156" s="40"/>
      <c r="XG156" s="40"/>
      <c r="XH156" s="40"/>
      <c r="XI156" s="40"/>
      <c r="XJ156" s="40"/>
      <c r="XK156" s="40"/>
      <c r="XL156" s="40"/>
      <c r="XM156" s="40"/>
      <c r="XN156" s="40"/>
      <c r="XO156" s="40"/>
      <c r="XP156" s="40"/>
      <c r="XQ156" s="40"/>
      <c r="XR156" s="40"/>
      <c r="XS156" s="40"/>
      <c r="XT156" s="40"/>
      <c r="XU156" s="40"/>
      <c r="XV156" s="40"/>
      <c r="XW156" s="40"/>
      <c r="XX156" s="40"/>
      <c r="XY156" s="40"/>
      <c r="XZ156" s="40"/>
      <c r="YA156" s="40"/>
      <c r="YB156" s="40"/>
      <c r="YC156" s="40"/>
      <c r="YD156" s="40"/>
      <c r="YE156" s="40"/>
      <c r="YF156" s="40"/>
      <c r="YG156" s="40"/>
      <c r="YH156" s="40"/>
      <c r="YI156" s="40"/>
      <c r="YJ156" s="40"/>
      <c r="YK156" s="40"/>
      <c r="YL156" s="40"/>
      <c r="YM156" s="40"/>
      <c r="YN156" s="40"/>
      <c r="YO156" s="40"/>
      <c r="YP156" s="40"/>
      <c r="YQ156" s="40"/>
      <c r="YR156" s="40"/>
      <c r="YS156" s="40"/>
      <c r="YT156" s="40"/>
      <c r="YU156" s="40"/>
      <c r="YV156" s="40"/>
      <c r="YW156" s="40"/>
      <c r="YX156" s="40"/>
      <c r="YY156" s="40"/>
      <c r="YZ156" s="40"/>
      <c r="ZA156" s="40"/>
      <c r="ZB156" s="40"/>
      <c r="ZC156" s="40"/>
      <c r="ZD156" s="40"/>
      <c r="ZE156" s="40"/>
      <c r="ZF156" s="40"/>
      <c r="ZG156" s="40"/>
      <c r="ZH156" s="40"/>
      <c r="ZI156" s="40"/>
      <c r="ZJ156" s="40"/>
      <c r="ZK156" s="40"/>
      <c r="ZL156" s="40"/>
      <c r="ZM156" s="40"/>
      <c r="ZN156" s="40"/>
      <c r="ZO156" s="40"/>
      <c r="ZP156" s="40"/>
      <c r="ZQ156" s="40"/>
      <c r="ZR156" s="40"/>
      <c r="ZS156" s="40"/>
      <c r="ZT156" s="40"/>
      <c r="ZU156" s="40"/>
      <c r="ZV156" s="40"/>
      <c r="ZW156" s="40"/>
      <c r="ZX156" s="40"/>
      <c r="ZY156" s="40"/>
      <c r="ZZ156" s="40"/>
      <c r="AAA156" s="40"/>
      <c r="AAB156" s="40"/>
      <c r="AAC156" s="40"/>
      <c r="AAD156" s="40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40"/>
      <c r="AKO156" s="40"/>
      <c r="AKP156" s="40"/>
      <c r="AKQ156" s="40"/>
      <c r="AKR156" s="40"/>
      <c r="AKS156" s="40"/>
      <c r="AKT156" s="40"/>
      <c r="AKU156" s="40"/>
      <c r="AKV156" s="40"/>
      <c r="AKW156" s="40"/>
      <c r="AKX156" s="40"/>
      <c r="AKY156" s="40"/>
      <c r="AKZ156" s="40"/>
      <c r="ALA156" s="40"/>
      <c r="ALB156" s="40"/>
      <c r="ALC156" s="40"/>
      <c r="ALD156" s="40"/>
      <c r="ALE156" s="40"/>
      <c r="ALF156" s="40"/>
      <c r="ALG156" s="40"/>
      <c r="ALH156" s="40"/>
      <c r="ALI156" s="40"/>
      <c r="ALJ156" s="40"/>
      <c r="ALK156" s="40"/>
      <c r="ALL156" s="40"/>
      <c r="ALM156" s="40"/>
      <c r="ALN156" s="40"/>
      <c r="ALO156" s="40"/>
      <c r="ALP156" s="40"/>
      <c r="ALQ156" s="40"/>
      <c r="ALR156" s="40"/>
      <c r="ALS156" s="40"/>
      <c r="ALT156" s="40"/>
      <c r="ALU156" s="40"/>
    </row>
    <row r="157" spans="1:1009" s="41" customFormat="1" ht="18.75" x14ac:dyDescent="0.3">
      <c r="A157" s="10" t="s">
        <v>182</v>
      </c>
      <c r="B157" s="11" t="s">
        <v>178</v>
      </c>
      <c r="C157" s="12">
        <v>6</v>
      </c>
      <c r="D157" s="13">
        <v>1.1599999999999999</v>
      </c>
      <c r="E157" s="14">
        <v>1.01</v>
      </c>
      <c r="F157" s="46" t="s">
        <v>24</v>
      </c>
      <c r="G157" s="15"/>
      <c r="H157" s="16" t="str">
        <f t="shared" si="29"/>
        <v/>
      </c>
      <c r="I157" s="19">
        <f t="shared" si="23"/>
        <v>-33.082500000000003</v>
      </c>
      <c r="J157" s="39"/>
      <c r="K157" s="50">
        <f t="shared" si="26"/>
        <v>-30.482500000000009</v>
      </c>
      <c r="L157" s="60">
        <f t="shared" si="22"/>
        <v>-28.302500000000013</v>
      </c>
      <c r="M157" s="60"/>
      <c r="N157" s="121">
        <f t="shared" si="24"/>
        <v>1.1599999999999999</v>
      </c>
      <c r="O157" s="9">
        <f t="shared" si="25"/>
        <v>-1</v>
      </c>
      <c r="P157" s="9">
        <f t="shared" si="27"/>
        <v>0.15999999999999992</v>
      </c>
      <c r="Q157" s="122">
        <f t="shared" si="28"/>
        <v>0.15999999999999992</v>
      </c>
      <c r="R157" s="8"/>
      <c r="S157" s="9"/>
      <c r="T157" s="9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  <c r="OO157" s="40"/>
      <c r="OP157" s="40"/>
      <c r="OQ157" s="40"/>
      <c r="OR157" s="40"/>
      <c r="OS157" s="40"/>
      <c r="OT157" s="40"/>
      <c r="OU157" s="40"/>
      <c r="OV157" s="40"/>
      <c r="OW157" s="40"/>
      <c r="OX157" s="40"/>
      <c r="OY157" s="40"/>
      <c r="OZ157" s="40"/>
      <c r="PA157" s="40"/>
      <c r="PB157" s="40"/>
      <c r="PC157" s="40"/>
      <c r="PD157" s="40"/>
      <c r="PE157" s="40"/>
      <c r="PF157" s="40"/>
      <c r="PG157" s="40"/>
      <c r="PH157" s="40"/>
      <c r="PI157" s="40"/>
      <c r="PJ157" s="40"/>
      <c r="PK157" s="40"/>
      <c r="PL157" s="40"/>
      <c r="PM157" s="40"/>
      <c r="PN157" s="40"/>
      <c r="PO157" s="40"/>
      <c r="PP157" s="40"/>
      <c r="PQ157" s="40"/>
      <c r="PR157" s="40"/>
      <c r="PS157" s="40"/>
      <c r="PT157" s="40"/>
      <c r="PU157" s="40"/>
      <c r="PV157" s="40"/>
      <c r="PW157" s="40"/>
      <c r="PX157" s="40"/>
      <c r="PY157" s="40"/>
      <c r="PZ157" s="40"/>
      <c r="QA157" s="40"/>
      <c r="QB157" s="40"/>
      <c r="QC157" s="40"/>
      <c r="QD157" s="40"/>
      <c r="QE157" s="40"/>
      <c r="QF157" s="40"/>
      <c r="QG157" s="40"/>
      <c r="QH157" s="40"/>
      <c r="QI157" s="40"/>
      <c r="QJ157" s="40"/>
      <c r="QK157" s="40"/>
      <c r="QL157" s="40"/>
      <c r="QM157" s="40"/>
      <c r="QN157" s="40"/>
      <c r="QO157" s="40"/>
      <c r="QP157" s="40"/>
      <c r="QQ157" s="40"/>
      <c r="QR157" s="40"/>
      <c r="QS157" s="40"/>
      <c r="QT157" s="40"/>
      <c r="QU157" s="40"/>
      <c r="QV157" s="40"/>
      <c r="QW157" s="40"/>
      <c r="QX157" s="40"/>
      <c r="QY157" s="40"/>
      <c r="QZ157" s="40"/>
      <c r="RA157" s="40"/>
      <c r="RB157" s="40"/>
      <c r="RC157" s="40"/>
      <c r="RD157" s="40"/>
      <c r="RE157" s="40"/>
      <c r="RF157" s="40"/>
      <c r="RG157" s="40"/>
      <c r="RH157" s="40"/>
      <c r="RI157" s="40"/>
      <c r="RJ157" s="40"/>
      <c r="RK157" s="40"/>
      <c r="RL157" s="40"/>
      <c r="RM157" s="40"/>
      <c r="RN157" s="40"/>
      <c r="RO157" s="40"/>
      <c r="RP157" s="40"/>
      <c r="RQ157" s="40"/>
      <c r="RR157" s="40"/>
      <c r="RS157" s="40"/>
      <c r="RT157" s="40"/>
      <c r="RU157" s="40"/>
      <c r="RV157" s="40"/>
      <c r="RW157" s="40"/>
      <c r="RX157" s="40"/>
      <c r="RY157" s="40"/>
      <c r="RZ157" s="40"/>
      <c r="SA157" s="40"/>
      <c r="SB157" s="40"/>
      <c r="SC157" s="40"/>
      <c r="SD157" s="40"/>
      <c r="SE157" s="40"/>
      <c r="SF157" s="40"/>
      <c r="SG157" s="40"/>
      <c r="SH157" s="40"/>
      <c r="SI157" s="40"/>
      <c r="SJ157" s="40"/>
      <c r="SK157" s="40"/>
      <c r="SL157" s="40"/>
      <c r="SM157" s="40"/>
      <c r="SN157" s="40"/>
      <c r="SO157" s="40"/>
      <c r="SP157" s="40"/>
      <c r="SQ157" s="40"/>
      <c r="SR157" s="40"/>
      <c r="SS157" s="40"/>
      <c r="ST157" s="40"/>
      <c r="SU157" s="40"/>
      <c r="SV157" s="40"/>
      <c r="SW157" s="40"/>
      <c r="SX157" s="40"/>
      <c r="SY157" s="40"/>
      <c r="SZ157" s="40"/>
      <c r="TA157" s="40"/>
      <c r="TB157" s="40"/>
      <c r="TC157" s="40"/>
      <c r="TD157" s="40"/>
      <c r="TE157" s="40"/>
      <c r="TF157" s="40"/>
      <c r="TG157" s="40"/>
      <c r="TH157" s="40"/>
      <c r="TI157" s="40"/>
      <c r="TJ157" s="40"/>
      <c r="TK157" s="40"/>
      <c r="TL157" s="40"/>
      <c r="TM157" s="40"/>
      <c r="TN157" s="40"/>
      <c r="TO157" s="40"/>
      <c r="TP157" s="40"/>
      <c r="TQ157" s="40"/>
      <c r="TR157" s="40"/>
      <c r="TS157" s="40"/>
      <c r="TT157" s="40"/>
      <c r="TU157" s="40"/>
      <c r="TV157" s="40"/>
      <c r="TW157" s="40"/>
      <c r="TX157" s="40"/>
      <c r="TY157" s="40"/>
      <c r="TZ157" s="40"/>
      <c r="UA157" s="40"/>
      <c r="UB157" s="40"/>
      <c r="UC157" s="40"/>
      <c r="UD157" s="40"/>
      <c r="UE157" s="40"/>
      <c r="UF157" s="40"/>
      <c r="UG157" s="40"/>
      <c r="UH157" s="40"/>
      <c r="UI157" s="40"/>
      <c r="UJ157" s="40"/>
      <c r="UK157" s="40"/>
      <c r="UL157" s="40"/>
      <c r="UM157" s="40"/>
      <c r="UN157" s="40"/>
      <c r="UO157" s="40"/>
      <c r="UP157" s="40"/>
      <c r="UQ157" s="40"/>
      <c r="UR157" s="40"/>
      <c r="US157" s="40"/>
      <c r="UT157" s="40"/>
      <c r="UU157" s="40"/>
      <c r="UV157" s="40"/>
      <c r="UW157" s="40"/>
      <c r="UX157" s="40"/>
      <c r="UY157" s="40"/>
      <c r="UZ157" s="40"/>
      <c r="VA157" s="40"/>
      <c r="VB157" s="40"/>
      <c r="VC157" s="40"/>
      <c r="VD157" s="40"/>
      <c r="VE157" s="40"/>
      <c r="VF157" s="40"/>
      <c r="VG157" s="40"/>
      <c r="VH157" s="40"/>
      <c r="VI157" s="40"/>
      <c r="VJ157" s="40"/>
      <c r="VK157" s="40"/>
      <c r="VL157" s="40"/>
      <c r="VM157" s="40"/>
      <c r="VN157" s="40"/>
      <c r="VO157" s="40"/>
      <c r="VP157" s="40"/>
      <c r="VQ157" s="40"/>
      <c r="VR157" s="40"/>
      <c r="VS157" s="40"/>
      <c r="VT157" s="40"/>
      <c r="VU157" s="40"/>
      <c r="VV157" s="40"/>
      <c r="VW157" s="40"/>
      <c r="VX157" s="40"/>
      <c r="VY157" s="40"/>
      <c r="VZ157" s="40"/>
      <c r="WA157" s="40"/>
      <c r="WB157" s="40"/>
      <c r="WC157" s="40"/>
      <c r="WD157" s="40"/>
      <c r="WE157" s="40"/>
      <c r="WF157" s="40"/>
      <c r="WG157" s="40"/>
      <c r="WH157" s="40"/>
      <c r="WI157" s="40"/>
      <c r="WJ157" s="40"/>
      <c r="WK157" s="40"/>
      <c r="WL157" s="40"/>
      <c r="WM157" s="40"/>
      <c r="WN157" s="40"/>
      <c r="WO157" s="40"/>
      <c r="WP157" s="40"/>
      <c r="WQ157" s="40"/>
      <c r="WR157" s="40"/>
      <c r="WS157" s="40"/>
      <c r="WT157" s="40"/>
      <c r="WU157" s="40"/>
      <c r="WV157" s="40"/>
      <c r="WW157" s="40"/>
      <c r="WX157" s="40"/>
      <c r="WY157" s="40"/>
      <c r="WZ157" s="40"/>
      <c r="XA157" s="40"/>
      <c r="XB157" s="40"/>
      <c r="XC157" s="40"/>
      <c r="XD157" s="40"/>
      <c r="XE157" s="40"/>
      <c r="XF157" s="40"/>
      <c r="XG157" s="40"/>
      <c r="XH157" s="40"/>
      <c r="XI157" s="40"/>
      <c r="XJ157" s="40"/>
      <c r="XK157" s="40"/>
      <c r="XL157" s="40"/>
      <c r="XM157" s="40"/>
      <c r="XN157" s="40"/>
      <c r="XO157" s="40"/>
      <c r="XP157" s="40"/>
      <c r="XQ157" s="40"/>
      <c r="XR157" s="40"/>
      <c r="XS157" s="40"/>
      <c r="XT157" s="40"/>
      <c r="XU157" s="40"/>
      <c r="XV157" s="40"/>
      <c r="XW157" s="40"/>
      <c r="XX157" s="40"/>
      <c r="XY157" s="40"/>
      <c r="XZ157" s="40"/>
      <c r="YA157" s="40"/>
      <c r="YB157" s="40"/>
      <c r="YC157" s="40"/>
      <c r="YD157" s="40"/>
      <c r="YE157" s="40"/>
      <c r="YF157" s="40"/>
      <c r="YG157" s="40"/>
      <c r="YH157" s="40"/>
      <c r="YI157" s="40"/>
      <c r="YJ157" s="40"/>
      <c r="YK157" s="40"/>
      <c r="YL157" s="40"/>
      <c r="YM157" s="40"/>
      <c r="YN157" s="40"/>
      <c r="YO157" s="40"/>
      <c r="YP157" s="40"/>
      <c r="YQ157" s="40"/>
      <c r="YR157" s="40"/>
      <c r="YS157" s="40"/>
      <c r="YT157" s="40"/>
      <c r="YU157" s="40"/>
      <c r="YV157" s="40"/>
      <c r="YW157" s="40"/>
      <c r="YX157" s="40"/>
      <c r="YY157" s="40"/>
      <c r="YZ157" s="40"/>
      <c r="ZA157" s="40"/>
      <c r="ZB157" s="40"/>
      <c r="ZC157" s="40"/>
      <c r="ZD157" s="40"/>
      <c r="ZE157" s="40"/>
      <c r="ZF157" s="40"/>
      <c r="ZG157" s="40"/>
      <c r="ZH157" s="40"/>
      <c r="ZI157" s="40"/>
      <c r="ZJ157" s="40"/>
      <c r="ZK157" s="40"/>
      <c r="ZL157" s="40"/>
      <c r="ZM157" s="40"/>
      <c r="ZN157" s="40"/>
      <c r="ZO157" s="40"/>
      <c r="ZP157" s="40"/>
      <c r="ZQ157" s="40"/>
      <c r="ZR157" s="40"/>
      <c r="ZS157" s="40"/>
      <c r="ZT157" s="40"/>
      <c r="ZU157" s="40"/>
      <c r="ZV157" s="40"/>
      <c r="ZW157" s="40"/>
      <c r="ZX157" s="40"/>
      <c r="ZY157" s="40"/>
      <c r="ZZ157" s="40"/>
      <c r="AAA157" s="40"/>
      <c r="AAB157" s="40"/>
      <c r="AAC157" s="40"/>
      <c r="AAD157" s="40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40"/>
      <c r="AKO157" s="40"/>
      <c r="AKP157" s="40"/>
      <c r="AKQ157" s="40"/>
      <c r="AKR157" s="40"/>
      <c r="AKS157" s="40"/>
      <c r="AKT157" s="40"/>
      <c r="AKU157" s="40"/>
      <c r="AKV157" s="40"/>
      <c r="AKW157" s="40"/>
      <c r="AKX157" s="40"/>
      <c r="AKY157" s="40"/>
      <c r="AKZ157" s="40"/>
      <c r="ALA157" s="40"/>
      <c r="ALB157" s="40"/>
      <c r="ALC157" s="40"/>
      <c r="ALD157" s="40"/>
      <c r="ALE157" s="40"/>
      <c r="ALF157" s="40"/>
      <c r="ALG157" s="40"/>
      <c r="ALH157" s="40"/>
      <c r="ALI157" s="40"/>
      <c r="ALJ157" s="40"/>
      <c r="ALK157" s="40"/>
      <c r="ALL157" s="40"/>
      <c r="ALM157" s="40"/>
      <c r="ALN157" s="40"/>
      <c r="ALO157" s="40"/>
      <c r="ALP157" s="40"/>
      <c r="ALQ157" s="40"/>
      <c r="ALR157" s="40"/>
      <c r="ALS157" s="40"/>
      <c r="ALT157" s="40"/>
      <c r="ALU157" s="40"/>
    </row>
    <row r="158" spans="1:1009" s="41" customFormat="1" ht="18.75" x14ac:dyDescent="0.3">
      <c r="A158" s="10" t="s">
        <v>183</v>
      </c>
      <c r="B158" s="11" t="s">
        <v>178</v>
      </c>
      <c r="C158" s="12">
        <v>7</v>
      </c>
      <c r="D158" s="13">
        <v>2.8</v>
      </c>
      <c r="E158" s="14">
        <v>1.4</v>
      </c>
      <c r="F158" s="46" t="s">
        <v>24</v>
      </c>
      <c r="G158" s="15">
        <v>1.5</v>
      </c>
      <c r="H158" s="16">
        <f t="shared" si="29"/>
        <v>2.6999999999999993</v>
      </c>
      <c r="I158" s="19">
        <f t="shared" si="23"/>
        <v>-30.382500000000004</v>
      </c>
      <c r="J158" s="39"/>
      <c r="K158" s="50">
        <f t="shared" si="26"/>
        <v>-30.482500000000009</v>
      </c>
      <c r="L158" s="60">
        <f t="shared" si="22"/>
        <v>-28.302500000000013</v>
      </c>
      <c r="M158" s="60"/>
      <c r="N158" s="121">
        <f t="shared" si="24"/>
        <v>2.8</v>
      </c>
      <c r="O158" s="9">
        <f t="shared" si="25"/>
        <v>-1</v>
      </c>
      <c r="P158" s="9">
        <f t="shared" si="27"/>
        <v>1.7999999999999998</v>
      </c>
      <c r="Q158" s="122">
        <f t="shared" si="28"/>
        <v>1.7999999999999998</v>
      </c>
      <c r="R158" s="8"/>
      <c r="S158" s="9"/>
      <c r="T158" s="9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  <c r="OO158" s="40"/>
      <c r="OP158" s="40"/>
      <c r="OQ158" s="40"/>
      <c r="OR158" s="40"/>
      <c r="OS158" s="40"/>
      <c r="OT158" s="40"/>
      <c r="OU158" s="40"/>
      <c r="OV158" s="40"/>
      <c r="OW158" s="40"/>
      <c r="OX158" s="40"/>
      <c r="OY158" s="40"/>
      <c r="OZ158" s="40"/>
      <c r="PA158" s="40"/>
      <c r="PB158" s="40"/>
      <c r="PC158" s="40"/>
      <c r="PD158" s="40"/>
      <c r="PE158" s="40"/>
      <c r="PF158" s="40"/>
      <c r="PG158" s="40"/>
      <c r="PH158" s="40"/>
      <c r="PI158" s="40"/>
      <c r="PJ158" s="40"/>
      <c r="PK158" s="40"/>
      <c r="PL158" s="40"/>
      <c r="PM158" s="40"/>
      <c r="PN158" s="40"/>
      <c r="PO158" s="40"/>
      <c r="PP158" s="40"/>
      <c r="PQ158" s="40"/>
      <c r="PR158" s="40"/>
      <c r="PS158" s="40"/>
      <c r="PT158" s="40"/>
      <c r="PU158" s="40"/>
      <c r="PV158" s="40"/>
      <c r="PW158" s="40"/>
      <c r="PX158" s="40"/>
      <c r="PY158" s="40"/>
      <c r="PZ158" s="40"/>
      <c r="QA158" s="40"/>
      <c r="QB158" s="40"/>
      <c r="QC158" s="40"/>
      <c r="QD158" s="40"/>
      <c r="QE158" s="40"/>
      <c r="QF158" s="40"/>
      <c r="QG158" s="40"/>
      <c r="QH158" s="40"/>
      <c r="QI158" s="40"/>
      <c r="QJ158" s="40"/>
      <c r="QK158" s="40"/>
      <c r="QL158" s="40"/>
      <c r="QM158" s="40"/>
      <c r="QN158" s="40"/>
      <c r="QO158" s="40"/>
      <c r="QP158" s="40"/>
      <c r="QQ158" s="40"/>
      <c r="QR158" s="40"/>
      <c r="QS158" s="40"/>
      <c r="QT158" s="40"/>
      <c r="QU158" s="40"/>
      <c r="QV158" s="40"/>
      <c r="QW158" s="40"/>
      <c r="QX158" s="40"/>
      <c r="QY158" s="40"/>
      <c r="QZ158" s="40"/>
      <c r="RA158" s="40"/>
      <c r="RB158" s="40"/>
      <c r="RC158" s="40"/>
      <c r="RD158" s="40"/>
      <c r="RE158" s="40"/>
      <c r="RF158" s="40"/>
      <c r="RG158" s="40"/>
      <c r="RH158" s="40"/>
      <c r="RI158" s="40"/>
      <c r="RJ158" s="40"/>
      <c r="RK158" s="40"/>
      <c r="RL158" s="40"/>
      <c r="RM158" s="40"/>
      <c r="RN158" s="40"/>
      <c r="RO158" s="40"/>
      <c r="RP158" s="40"/>
      <c r="RQ158" s="40"/>
      <c r="RR158" s="40"/>
      <c r="RS158" s="40"/>
      <c r="RT158" s="40"/>
      <c r="RU158" s="40"/>
      <c r="RV158" s="40"/>
      <c r="RW158" s="40"/>
      <c r="RX158" s="40"/>
      <c r="RY158" s="40"/>
      <c r="RZ158" s="40"/>
      <c r="SA158" s="40"/>
      <c r="SB158" s="40"/>
      <c r="SC158" s="40"/>
      <c r="SD158" s="40"/>
      <c r="SE158" s="40"/>
      <c r="SF158" s="40"/>
      <c r="SG158" s="40"/>
      <c r="SH158" s="40"/>
      <c r="SI158" s="40"/>
      <c r="SJ158" s="40"/>
      <c r="SK158" s="40"/>
      <c r="SL158" s="40"/>
      <c r="SM158" s="40"/>
      <c r="SN158" s="40"/>
      <c r="SO158" s="40"/>
      <c r="SP158" s="40"/>
      <c r="SQ158" s="40"/>
      <c r="SR158" s="40"/>
      <c r="SS158" s="40"/>
      <c r="ST158" s="40"/>
      <c r="SU158" s="40"/>
      <c r="SV158" s="40"/>
      <c r="SW158" s="40"/>
      <c r="SX158" s="40"/>
      <c r="SY158" s="40"/>
      <c r="SZ158" s="40"/>
      <c r="TA158" s="40"/>
      <c r="TB158" s="40"/>
      <c r="TC158" s="40"/>
      <c r="TD158" s="40"/>
      <c r="TE158" s="40"/>
      <c r="TF158" s="40"/>
      <c r="TG158" s="40"/>
      <c r="TH158" s="40"/>
      <c r="TI158" s="40"/>
      <c r="TJ158" s="40"/>
      <c r="TK158" s="40"/>
      <c r="TL158" s="40"/>
      <c r="TM158" s="40"/>
      <c r="TN158" s="40"/>
      <c r="TO158" s="40"/>
      <c r="TP158" s="40"/>
      <c r="TQ158" s="40"/>
      <c r="TR158" s="40"/>
      <c r="TS158" s="40"/>
      <c r="TT158" s="40"/>
      <c r="TU158" s="40"/>
      <c r="TV158" s="40"/>
      <c r="TW158" s="40"/>
      <c r="TX158" s="40"/>
      <c r="TY158" s="40"/>
      <c r="TZ158" s="40"/>
      <c r="UA158" s="40"/>
      <c r="UB158" s="40"/>
      <c r="UC158" s="40"/>
      <c r="UD158" s="40"/>
      <c r="UE158" s="40"/>
      <c r="UF158" s="40"/>
      <c r="UG158" s="40"/>
      <c r="UH158" s="40"/>
      <c r="UI158" s="40"/>
      <c r="UJ158" s="40"/>
      <c r="UK158" s="40"/>
      <c r="UL158" s="40"/>
      <c r="UM158" s="40"/>
      <c r="UN158" s="40"/>
      <c r="UO158" s="40"/>
      <c r="UP158" s="40"/>
      <c r="UQ158" s="40"/>
      <c r="UR158" s="40"/>
      <c r="US158" s="40"/>
      <c r="UT158" s="40"/>
      <c r="UU158" s="40"/>
      <c r="UV158" s="40"/>
      <c r="UW158" s="40"/>
      <c r="UX158" s="40"/>
      <c r="UY158" s="40"/>
      <c r="UZ158" s="40"/>
      <c r="VA158" s="40"/>
      <c r="VB158" s="40"/>
      <c r="VC158" s="40"/>
      <c r="VD158" s="40"/>
      <c r="VE158" s="40"/>
      <c r="VF158" s="40"/>
      <c r="VG158" s="40"/>
      <c r="VH158" s="40"/>
      <c r="VI158" s="40"/>
      <c r="VJ158" s="40"/>
      <c r="VK158" s="40"/>
      <c r="VL158" s="40"/>
      <c r="VM158" s="40"/>
      <c r="VN158" s="40"/>
      <c r="VO158" s="40"/>
      <c r="VP158" s="40"/>
      <c r="VQ158" s="40"/>
      <c r="VR158" s="40"/>
      <c r="VS158" s="40"/>
      <c r="VT158" s="40"/>
      <c r="VU158" s="40"/>
      <c r="VV158" s="40"/>
      <c r="VW158" s="40"/>
      <c r="VX158" s="40"/>
      <c r="VY158" s="40"/>
      <c r="VZ158" s="40"/>
      <c r="WA158" s="40"/>
      <c r="WB158" s="40"/>
      <c r="WC158" s="40"/>
      <c r="WD158" s="40"/>
      <c r="WE158" s="40"/>
      <c r="WF158" s="40"/>
      <c r="WG158" s="40"/>
      <c r="WH158" s="40"/>
      <c r="WI158" s="40"/>
      <c r="WJ158" s="40"/>
      <c r="WK158" s="40"/>
      <c r="WL158" s="40"/>
      <c r="WM158" s="40"/>
      <c r="WN158" s="40"/>
      <c r="WO158" s="40"/>
      <c r="WP158" s="40"/>
      <c r="WQ158" s="40"/>
      <c r="WR158" s="40"/>
      <c r="WS158" s="40"/>
      <c r="WT158" s="40"/>
      <c r="WU158" s="40"/>
      <c r="WV158" s="40"/>
      <c r="WW158" s="40"/>
      <c r="WX158" s="40"/>
      <c r="WY158" s="40"/>
      <c r="WZ158" s="40"/>
      <c r="XA158" s="40"/>
      <c r="XB158" s="40"/>
      <c r="XC158" s="40"/>
      <c r="XD158" s="40"/>
      <c r="XE158" s="40"/>
      <c r="XF158" s="40"/>
      <c r="XG158" s="40"/>
      <c r="XH158" s="40"/>
      <c r="XI158" s="40"/>
      <c r="XJ158" s="40"/>
      <c r="XK158" s="40"/>
      <c r="XL158" s="40"/>
      <c r="XM158" s="40"/>
      <c r="XN158" s="40"/>
      <c r="XO158" s="40"/>
      <c r="XP158" s="40"/>
      <c r="XQ158" s="40"/>
      <c r="XR158" s="40"/>
      <c r="XS158" s="40"/>
      <c r="XT158" s="40"/>
      <c r="XU158" s="40"/>
      <c r="XV158" s="40"/>
      <c r="XW158" s="40"/>
      <c r="XX158" s="40"/>
      <c r="XY158" s="40"/>
      <c r="XZ158" s="40"/>
      <c r="YA158" s="40"/>
      <c r="YB158" s="40"/>
      <c r="YC158" s="40"/>
      <c r="YD158" s="40"/>
      <c r="YE158" s="40"/>
      <c r="YF158" s="40"/>
      <c r="YG158" s="40"/>
      <c r="YH158" s="40"/>
      <c r="YI158" s="40"/>
      <c r="YJ158" s="40"/>
      <c r="YK158" s="40"/>
      <c r="YL158" s="40"/>
      <c r="YM158" s="40"/>
      <c r="YN158" s="40"/>
      <c r="YO158" s="40"/>
      <c r="YP158" s="40"/>
      <c r="YQ158" s="40"/>
      <c r="YR158" s="40"/>
      <c r="YS158" s="40"/>
      <c r="YT158" s="40"/>
      <c r="YU158" s="40"/>
      <c r="YV158" s="40"/>
      <c r="YW158" s="40"/>
      <c r="YX158" s="40"/>
      <c r="YY158" s="40"/>
      <c r="YZ158" s="40"/>
      <c r="ZA158" s="40"/>
      <c r="ZB158" s="40"/>
      <c r="ZC158" s="40"/>
      <c r="ZD158" s="40"/>
      <c r="ZE158" s="40"/>
      <c r="ZF158" s="40"/>
      <c r="ZG158" s="40"/>
      <c r="ZH158" s="40"/>
      <c r="ZI158" s="40"/>
      <c r="ZJ158" s="40"/>
      <c r="ZK158" s="40"/>
      <c r="ZL158" s="40"/>
      <c r="ZM158" s="40"/>
      <c r="ZN158" s="40"/>
      <c r="ZO158" s="40"/>
      <c r="ZP158" s="40"/>
      <c r="ZQ158" s="40"/>
      <c r="ZR158" s="40"/>
      <c r="ZS158" s="40"/>
      <c r="ZT158" s="40"/>
      <c r="ZU158" s="40"/>
      <c r="ZV158" s="40"/>
      <c r="ZW158" s="40"/>
      <c r="ZX158" s="40"/>
      <c r="ZY158" s="40"/>
      <c r="ZZ158" s="40"/>
      <c r="AAA158" s="40"/>
      <c r="AAB158" s="40"/>
      <c r="AAC158" s="40"/>
      <c r="AAD158" s="40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40"/>
      <c r="AKO158" s="40"/>
      <c r="AKP158" s="40"/>
      <c r="AKQ158" s="40"/>
      <c r="AKR158" s="40"/>
      <c r="AKS158" s="40"/>
      <c r="AKT158" s="40"/>
      <c r="AKU158" s="40"/>
      <c r="AKV158" s="40"/>
      <c r="AKW158" s="40"/>
      <c r="AKX158" s="40"/>
      <c r="AKY158" s="40"/>
      <c r="AKZ158" s="40"/>
      <c r="ALA158" s="40"/>
      <c r="ALB158" s="40"/>
      <c r="ALC158" s="40"/>
      <c r="ALD158" s="40"/>
      <c r="ALE158" s="40"/>
      <c r="ALF158" s="40"/>
      <c r="ALG158" s="40"/>
      <c r="ALH158" s="40"/>
      <c r="ALI158" s="40"/>
      <c r="ALJ158" s="40"/>
      <c r="ALK158" s="40"/>
      <c r="ALL158" s="40"/>
      <c r="ALM158" s="40"/>
      <c r="ALN158" s="40"/>
      <c r="ALO158" s="40"/>
      <c r="ALP158" s="40"/>
      <c r="ALQ158" s="40"/>
      <c r="ALR158" s="40"/>
      <c r="ALS158" s="40"/>
      <c r="ALT158" s="40"/>
      <c r="ALU158" s="40"/>
    </row>
    <row r="159" spans="1:1009" s="41" customFormat="1" ht="18.75" x14ac:dyDescent="0.3">
      <c r="A159" s="10" t="s">
        <v>184</v>
      </c>
      <c r="B159" s="11" t="s">
        <v>178</v>
      </c>
      <c r="C159" s="12">
        <v>8</v>
      </c>
      <c r="D159" s="13">
        <v>3.9</v>
      </c>
      <c r="E159" s="14">
        <v>1.3</v>
      </c>
      <c r="F159" s="46" t="s">
        <v>21</v>
      </c>
      <c r="G159" s="15">
        <v>1</v>
      </c>
      <c r="H159" s="16">
        <f t="shared" si="29"/>
        <v>-1</v>
      </c>
      <c r="I159" s="19">
        <f t="shared" si="23"/>
        <v>-31.382500000000004</v>
      </c>
      <c r="J159" s="39"/>
      <c r="K159" s="50">
        <f t="shared" si="26"/>
        <v>-30.482500000000009</v>
      </c>
      <c r="L159" s="60">
        <f t="shared" si="22"/>
        <v>-28.302500000000013</v>
      </c>
      <c r="M159" s="60"/>
      <c r="N159" s="121">
        <f t="shared" si="24"/>
        <v>3.9</v>
      </c>
      <c r="O159" s="9">
        <f t="shared" si="25"/>
        <v>-1</v>
      </c>
      <c r="P159" s="9">
        <f t="shared" si="27"/>
        <v>-1</v>
      </c>
      <c r="Q159" s="122">
        <f t="shared" si="28"/>
        <v>-1</v>
      </c>
      <c r="R159" s="8"/>
      <c r="S159" s="9"/>
      <c r="T159" s="9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  <c r="OO159" s="40"/>
      <c r="OP159" s="40"/>
      <c r="OQ159" s="40"/>
      <c r="OR159" s="40"/>
      <c r="OS159" s="40"/>
      <c r="OT159" s="40"/>
      <c r="OU159" s="40"/>
      <c r="OV159" s="40"/>
      <c r="OW159" s="40"/>
      <c r="OX159" s="40"/>
      <c r="OY159" s="40"/>
      <c r="OZ159" s="40"/>
      <c r="PA159" s="40"/>
      <c r="PB159" s="40"/>
      <c r="PC159" s="40"/>
      <c r="PD159" s="40"/>
      <c r="PE159" s="40"/>
      <c r="PF159" s="40"/>
      <c r="PG159" s="40"/>
      <c r="PH159" s="40"/>
      <c r="PI159" s="40"/>
      <c r="PJ159" s="40"/>
      <c r="PK159" s="40"/>
      <c r="PL159" s="40"/>
      <c r="PM159" s="40"/>
      <c r="PN159" s="40"/>
      <c r="PO159" s="40"/>
      <c r="PP159" s="40"/>
      <c r="PQ159" s="40"/>
      <c r="PR159" s="40"/>
      <c r="PS159" s="40"/>
      <c r="PT159" s="40"/>
      <c r="PU159" s="40"/>
      <c r="PV159" s="40"/>
      <c r="PW159" s="40"/>
      <c r="PX159" s="40"/>
      <c r="PY159" s="40"/>
      <c r="PZ159" s="40"/>
      <c r="QA159" s="40"/>
      <c r="QB159" s="40"/>
      <c r="QC159" s="40"/>
      <c r="QD159" s="40"/>
      <c r="QE159" s="40"/>
      <c r="QF159" s="40"/>
      <c r="QG159" s="40"/>
      <c r="QH159" s="40"/>
      <c r="QI159" s="40"/>
      <c r="QJ159" s="40"/>
      <c r="QK159" s="40"/>
      <c r="QL159" s="40"/>
      <c r="QM159" s="40"/>
      <c r="QN159" s="40"/>
      <c r="QO159" s="40"/>
      <c r="QP159" s="40"/>
      <c r="QQ159" s="40"/>
      <c r="QR159" s="40"/>
      <c r="QS159" s="40"/>
      <c r="QT159" s="40"/>
      <c r="QU159" s="40"/>
      <c r="QV159" s="40"/>
      <c r="QW159" s="40"/>
      <c r="QX159" s="40"/>
      <c r="QY159" s="40"/>
      <c r="QZ159" s="40"/>
      <c r="RA159" s="40"/>
      <c r="RB159" s="40"/>
      <c r="RC159" s="40"/>
      <c r="RD159" s="40"/>
      <c r="RE159" s="40"/>
      <c r="RF159" s="40"/>
      <c r="RG159" s="40"/>
      <c r="RH159" s="40"/>
      <c r="RI159" s="40"/>
      <c r="RJ159" s="40"/>
      <c r="RK159" s="40"/>
      <c r="RL159" s="40"/>
      <c r="RM159" s="40"/>
      <c r="RN159" s="40"/>
      <c r="RO159" s="40"/>
      <c r="RP159" s="40"/>
      <c r="RQ159" s="40"/>
      <c r="RR159" s="40"/>
      <c r="RS159" s="40"/>
      <c r="RT159" s="40"/>
      <c r="RU159" s="40"/>
      <c r="RV159" s="40"/>
      <c r="RW159" s="40"/>
      <c r="RX159" s="40"/>
      <c r="RY159" s="40"/>
      <c r="RZ159" s="40"/>
      <c r="SA159" s="40"/>
      <c r="SB159" s="40"/>
      <c r="SC159" s="40"/>
      <c r="SD159" s="40"/>
      <c r="SE159" s="40"/>
      <c r="SF159" s="40"/>
      <c r="SG159" s="40"/>
      <c r="SH159" s="40"/>
      <c r="SI159" s="40"/>
      <c r="SJ159" s="40"/>
      <c r="SK159" s="40"/>
      <c r="SL159" s="40"/>
      <c r="SM159" s="40"/>
      <c r="SN159" s="40"/>
      <c r="SO159" s="40"/>
      <c r="SP159" s="40"/>
      <c r="SQ159" s="40"/>
      <c r="SR159" s="40"/>
      <c r="SS159" s="40"/>
      <c r="ST159" s="40"/>
      <c r="SU159" s="40"/>
      <c r="SV159" s="40"/>
      <c r="SW159" s="40"/>
      <c r="SX159" s="40"/>
      <c r="SY159" s="40"/>
      <c r="SZ159" s="40"/>
      <c r="TA159" s="40"/>
      <c r="TB159" s="40"/>
      <c r="TC159" s="40"/>
      <c r="TD159" s="40"/>
      <c r="TE159" s="40"/>
      <c r="TF159" s="40"/>
      <c r="TG159" s="40"/>
      <c r="TH159" s="40"/>
      <c r="TI159" s="40"/>
      <c r="TJ159" s="40"/>
      <c r="TK159" s="40"/>
      <c r="TL159" s="40"/>
      <c r="TM159" s="40"/>
      <c r="TN159" s="40"/>
      <c r="TO159" s="40"/>
      <c r="TP159" s="40"/>
      <c r="TQ159" s="40"/>
      <c r="TR159" s="40"/>
      <c r="TS159" s="40"/>
      <c r="TT159" s="40"/>
      <c r="TU159" s="40"/>
      <c r="TV159" s="40"/>
      <c r="TW159" s="40"/>
      <c r="TX159" s="40"/>
      <c r="TY159" s="40"/>
      <c r="TZ159" s="40"/>
      <c r="UA159" s="40"/>
      <c r="UB159" s="40"/>
      <c r="UC159" s="40"/>
      <c r="UD159" s="40"/>
      <c r="UE159" s="40"/>
      <c r="UF159" s="40"/>
      <c r="UG159" s="40"/>
      <c r="UH159" s="40"/>
      <c r="UI159" s="40"/>
      <c r="UJ159" s="40"/>
      <c r="UK159" s="40"/>
      <c r="UL159" s="40"/>
      <c r="UM159" s="40"/>
      <c r="UN159" s="40"/>
      <c r="UO159" s="40"/>
      <c r="UP159" s="40"/>
      <c r="UQ159" s="40"/>
      <c r="UR159" s="40"/>
      <c r="US159" s="40"/>
      <c r="UT159" s="40"/>
      <c r="UU159" s="40"/>
      <c r="UV159" s="40"/>
      <c r="UW159" s="40"/>
      <c r="UX159" s="40"/>
      <c r="UY159" s="40"/>
      <c r="UZ159" s="40"/>
      <c r="VA159" s="40"/>
      <c r="VB159" s="40"/>
      <c r="VC159" s="40"/>
      <c r="VD159" s="40"/>
      <c r="VE159" s="40"/>
      <c r="VF159" s="40"/>
      <c r="VG159" s="40"/>
      <c r="VH159" s="40"/>
      <c r="VI159" s="40"/>
      <c r="VJ159" s="40"/>
      <c r="VK159" s="40"/>
      <c r="VL159" s="40"/>
      <c r="VM159" s="40"/>
      <c r="VN159" s="40"/>
      <c r="VO159" s="40"/>
      <c r="VP159" s="40"/>
      <c r="VQ159" s="40"/>
      <c r="VR159" s="40"/>
      <c r="VS159" s="40"/>
      <c r="VT159" s="40"/>
      <c r="VU159" s="40"/>
      <c r="VV159" s="40"/>
      <c r="VW159" s="40"/>
      <c r="VX159" s="40"/>
      <c r="VY159" s="40"/>
      <c r="VZ159" s="40"/>
      <c r="WA159" s="40"/>
      <c r="WB159" s="40"/>
      <c r="WC159" s="40"/>
      <c r="WD159" s="40"/>
      <c r="WE159" s="40"/>
      <c r="WF159" s="40"/>
      <c r="WG159" s="40"/>
      <c r="WH159" s="40"/>
      <c r="WI159" s="40"/>
      <c r="WJ159" s="40"/>
      <c r="WK159" s="40"/>
      <c r="WL159" s="40"/>
      <c r="WM159" s="40"/>
      <c r="WN159" s="40"/>
      <c r="WO159" s="40"/>
      <c r="WP159" s="40"/>
      <c r="WQ159" s="40"/>
      <c r="WR159" s="40"/>
      <c r="WS159" s="40"/>
      <c r="WT159" s="40"/>
      <c r="WU159" s="40"/>
      <c r="WV159" s="40"/>
      <c r="WW159" s="40"/>
      <c r="WX159" s="40"/>
      <c r="WY159" s="40"/>
      <c r="WZ159" s="40"/>
      <c r="XA159" s="40"/>
      <c r="XB159" s="40"/>
      <c r="XC159" s="40"/>
      <c r="XD159" s="40"/>
      <c r="XE159" s="40"/>
      <c r="XF159" s="40"/>
      <c r="XG159" s="40"/>
      <c r="XH159" s="40"/>
      <c r="XI159" s="40"/>
      <c r="XJ159" s="40"/>
      <c r="XK159" s="40"/>
      <c r="XL159" s="40"/>
      <c r="XM159" s="40"/>
      <c r="XN159" s="40"/>
      <c r="XO159" s="40"/>
      <c r="XP159" s="40"/>
      <c r="XQ159" s="40"/>
      <c r="XR159" s="40"/>
      <c r="XS159" s="40"/>
      <c r="XT159" s="40"/>
      <c r="XU159" s="40"/>
      <c r="XV159" s="40"/>
      <c r="XW159" s="40"/>
      <c r="XX159" s="40"/>
      <c r="XY159" s="40"/>
      <c r="XZ159" s="40"/>
      <c r="YA159" s="40"/>
      <c r="YB159" s="40"/>
      <c r="YC159" s="40"/>
      <c r="YD159" s="40"/>
      <c r="YE159" s="40"/>
      <c r="YF159" s="40"/>
      <c r="YG159" s="40"/>
      <c r="YH159" s="40"/>
      <c r="YI159" s="40"/>
      <c r="YJ159" s="40"/>
      <c r="YK159" s="40"/>
      <c r="YL159" s="40"/>
      <c r="YM159" s="40"/>
      <c r="YN159" s="40"/>
      <c r="YO159" s="40"/>
      <c r="YP159" s="40"/>
      <c r="YQ159" s="40"/>
      <c r="YR159" s="40"/>
      <c r="YS159" s="40"/>
      <c r="YT159" s="40"/>
      <c r="YU159" s="40"/>
      <c r="YV159" s="40"/>
      <c r="YW159" s="40"/>
      <c r="YX159" s="40"/>
      <c r="YY159" s="40"/>
      <c r="YZ159" s="40"/>
      <c r="ZA159" s="40"/>
      <c r="ZB159" s="40"/>
      <c r="ZC159" s="40"/>
      <c r="ZD159" s="40"/>
      <c r="ZE159" s="40"/>
      <c r="ZF159" s="40"/>
      <c r="ZG159" s="40"/>
      <c r="ZH159" s="40"/>
      <c r="ZI159" s="40"/>
      <c r="ZJ159" s="40"/>
      <c r="ZK159" s="40"/>
      <c r="ZL159" s="40"/>
      <c r="ZM159" s="40"/>
      <c r="ZN159" s="40"/>
      <c r="ZO159" s="40"/>
      <c r="ZP159" s="40"/>
      <c r="ZQ159" s="40"/>
      <c r="ZR159" s="40"/>
      <c r="ZS159" s="40"/>
      <c r="ZT159" s="40"/>
      <c r="ZU159" s="40"/>
      <c r="ZV159" s="40"/>
      <c r="ZW159" s="40"/>
      <c r="ZX159" s="40"/>
      <c r="ZY159" s="40"/>
      <c r="ZZ159" s="40"/>
      <c r="AAA159" s="40"/>
      <c r="AAB159" s="40"/>
      <c r="AAC159" s="40"/>
      <c r="AAD159" s="40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40"/>
      <c r="AKO159" s="40"/>
      <c r="AKP159" s="40"/>
      <c r="AKQ159" s="40"/>
      <c r="AKR159" s="40"/>
      <c r="AKS159" s="40"/>
      <c r="AKT159" s="40"/>
      <c r="AKU159" s="40"/>
      <c r="AKV159" s="40"/>
      <c r="AKW159" s="40"/>
      <c r="AKX159" s="40"/>
      <c r="AKY159" s="40"/>
      <c r="AKZ159" s="40"/>
      <c r="ALA159" s="40"/>
      <c r="ALB159" s="40"/>
      <c r="ALC159" s="40"/>
      <c r="ALD159" s="40"/>
      <c r="ALE159" s="40"/>
      <c r="ALF159" s="40"/>
      <c r="ALG159" s="40"/>
      <c r="ALH159" s="40"/>
      <c r="ALI159" s="40"/>
      <c r="ALJ159" s="40"/>
      <c r="ALK159" s="40"/>
      <c r="ALL159" s="40"/>
      <c r="ALM159" s="40"/>
      <c r="ALN159" s="40"/>
      <c r="ALO159" s="40"/>
      <c r="ALP159" s="40"/>
      <c r="ALQ159" s="40"/>
      <c r="ALR159" s="40"/>
      <c r="ALS159" s="40"/>
      <c r="ALT159" s="40"/>
      <c r="ALU159" s="40"/>
    </row>
    <row r="160" spans="1:1009" s="41" customFormat="1" ht="18.75" x14ac:dyDescent="0.3">
      <c r="A160" s="10" t="s">
        <v>185</v>
      </c>
      <c r="B160" s="11" t="s">
        <v>178</v>
      </c>
      <c r="C160" s="12">
        <v>9</v>
      </c>
      <c r="D160" s="13">
        <v>1.35</v>
      </c>
      <c r="E160" s="14">
        <v>1.01</v>
      </c>
      <c r="F160" s="46" t="s">
        <v>171</v>
      </c>
      <c r="G160" s="15">
        <v>1</v>
      </c>
      <c r="H160" s="16">
        <f t="shared" si="29"/>
        <v>-1</v>
      </c>
      <c r="I160" s="19">
        <f t="shared" si="23"/>
        <v>-32.382500000000007</v>
      </c>
      <c r="J160" s="39"/>
      <c r="K160" s="50">
        <f t="shared" si="26"/>
        <v>-30.482500000000009</v>
      </c>
      <c r="L160" s="60">
        <f t="shared" si="22"/>
        <v>-28.302500000000013</v>
      </c>
      <c r="M160" s="60"/>
      <c r="N160" s="121">
        <f t="shared" si="24"/>
        <v>1.35</v>
      </c>
      <c r="O160" s="9">
        <f t="shared" si="25"/>
        <v>-1</v>
      </c>
      <c r="P160" s="9">
        <f t="shared" si="27"/>
        <v>-1</v>
      </c>
      <c r="Q160" s="122">
        <f t="shared" si="28"/>
        <v>-1</v>
      </c>
      <c r="R160" s="8"/>
      <c r="S160" s="9"/>
      <c r="T160" s="9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  <c r="OO160" s="40"/>
      <c r="OP160" s="40"/>
      <c r="OQ160" s="40"/>
      <c r="OR160" s="40"/>
      <c r="OS160" s="40"/>
      <c r="OT160" s="40"/>
      <c r="OU160" s="40"/>
      <c r="OV160" s="40"/>
      <c r="OW160" s="40"/>
      <c r="OX160" s="40"/>
      <c r="OY160" s="40"/>
      <c r="OZ160" s="40"/>
      <c r="PA160" s="40"/>
      <c r="PB160" s="40"/>
      <c r="PC160" s="40"/>
      <c r="PD160" s="40"/>
      <c r="PE160" s="40"/>
      <c r="PF160" s="40"/>
      <c r="PG160" s="40"/>
      <c r="PH160" s="40"/>
      <c r="PI160" s="40"/>
      <c r="PJ160" s="40"/>
      <c r="PK160" s="40"/>
      <c r="PL160" s="40"/>
      <c r="PM160" s="40"/>
      <c r="PN160" s="40"/>
      <c r="PO160" s="40"/>
      <c r="PP160" s="40"/>
      <c r="PQ160" s="40"/>
      <c r="PR160" s="40"/>
      <c r="PS160" s="40"/>
      <c r="PT160" s="40"/>
      <c r="PU160" s="40"/>
      <c r="PV160" s="40"/>
      <c r="PW160" s="40"/>
      <c r="PX160" s="40"/>
      <c r="PY160" s="40"/>
      <c r="PZ160" s="40"/>
      <c r="QA160" s="40"/>
      <c r="QB160" s="40"/>
      <c r="QC160" s="40"/>
      <c r="QD160" s="40"/>
      <c r="QE160" s="40"/>
      <c r="QF160" s="40"/>
      <c r="QG160" s="40"/>
      <c r="QH160" s="40"/>
      <c r="QI160" s="40"/>
      <c r="QJ160" s="40"/>
      <c r="QK160" s="40"/>
      <c r="QL160" s="40"/>
      <c r="QM160" s="40"/>
      <c r="QN160" s="40"/>
      <c r="QO160" s="40"/>
      <c r="QP160" s="40"/>
      <c r="QQ160" s="40"/>
      <c r="QR160" s="40"/>
      <c r="QS160" s="40"/>
      <c r="QT160" s="40"/>
      <c r="QU160" s="40"/>
      <c r="QV160" s="40"/>
      <c r="QW160" s="40"/>
      <c r="QX160" s="40"/>
      <c r="QY160" s="40"/>
      <c r="QZ160" s="40"/>
      <c r="RA160" s="40"/>
      <c r="RB160" s="40"/>
      <c r="RC160" s="40"/>
      <c r="RD160" s="40"/>
      <c r="RE160" s="40"/>
      <c r="RF160" s="40"/>
      <c r="RG160" s="40"/>
      <c r="RH160" s="40"/>
      <c r="RI160" s="40"/>
      <c r="RJ160" s="40"/>
      <c r="RK160" s="40"/>
      <c r="RL160" s="40"/>
      <c r="RM160" s="40"/>
      <c r="RN160" s="40"/>
      <c r="RO160" s="40"/>
      <c r="RP160" s="40"/>
      <c r="RQ160" s="40"/>
      <c r="RR160" s="40"/>
      <c r="RS160" s="40"/>
      <c r="RT160" s="40"/>
      <c r="RU160" s="40"/>
      <c r="RV160" s="40"/>
      <c r="RW160" s="40"/>
      <c r="RX160" s="40"/>
      <c r="RY160" s="40"/>
      <c r="RZ160" s="40"/>
      <c r="SA160" s="40"/>
      <c r="SB160" s="40"/>
      <c r="SC160" s="40"/>
      <c r="SD160" s="40"/>
      <c r="SE160" s="40"/>
      <c r="SF160" s="40"/>
      <c r="SG160" s="40"/>
      <c r="SH160" s="40"/>
      <c r="SI160" s="40"/>
      <c r="SJ160" s="40"/>
      <c r="SK160" s="40"/>
      <c r="SL160" s="40"/>
      <c r="SM160" s="40"/>
      <c r="SN160" s="40"/>
      <c r="SO160" s="40"/>
      <c r="SP160" s="40"/>
      <c r="SQ160" s="40"/>
      <c r="SR160" s="40"/>
      <c r="SS160" s="40"/>
      <c r="ST160" s="40"/>
      <c r="SU160" s="40"/>
      <c r="SV160" s="40"/>
      <c r="SW160" s="40"/>
      <c r="SX160" s="40"/>
      <c r="SY160" s="40"/>
      <c r="SZ160" s="40"/>
      <c r="TA160" s="40"/>
      <c r="TB160" s="40"/>
      <c r="TC160" s="40"/>
      <c r="TD160" s="40"/>
      <c r="TE160" s="40"/>
      <c r="TF160" s="40"/>
      <c r="TG160" s="40"/>
      <c r="TH160" s="40"/>
      <c r="TI160" s="40"/>
      <c r="TJ160" s="40"/>
      <c r="TK160" s="40"/>
      <c r="TL160" s="40"/>
      <c r="TM160" s="40"/>
      <c r="TN160" s="40"/>
      <c r="TO160" s="40"/>
      <c r="TP160" s="40"/>
      <c r="TQ160" s="40"/>
      <c r="TR160" s="40"/>
      <c r="TS160" s="40"/>
      <c r="TT160" s="40"/>
      <c r="TU160" s="40"/>
      <c r="TV160" s="40"/>
      <c r="TW160" s="40"/>
      <c r="TX160" s="40"/>
      <c r="TY160" s="40"/>
      <c r="TZ160" s="40"/>
      <c r="UA160" s="40"/>
      <c r="UB160" s="40"/>
      <c r="UC160" s="40"/>
      <c r="UD160" s="40"/>
      <c r="UE160" s="40"/>
      <c r="UF160" s="40"/>
      <c r="UG160" s="40"/>
      <c r="UH160" s="40"/>
      <c r="UI160" s="40"/>
      <c r="UJ160" s="40"/>
      <c r="UK160" s="40"/>
      <c r="UL160" s="40"/>
      <c r="UM160" s="40"/>
      <c r="UN160" s="40"/>
      <c r="UO160" s="40"/>
      <c r="UP160" s="40"/>
      <c r="UQ160" s="40"/>
      <c r="UR160" s="40"/>
      <c r="US160" s="40"/>
      <c r="UT160" s="40"/>
      <c r="UU160" s="40"/>
      <c r="UV160" s="40"/>
      <c r="UW160" s="40"/>
      <c r="UX160" s="40"/>
      <c r="UY160" s="40"/>
      <c r="UZ160" s="40"/>
      <c r="VA160" s="40"/>
      <c r="VB160" s="40"/>
      <c r="VC160" s="40"/>
      <c r="VD160" s="40"/>
      <c r="VE160" s="40"/>
      <c r="VF160" s="40"/>
      <c r="VG160" s="40"/>
      <c r="VH160" s="40"/>
      <c r="VI160" s="40"/>
      <c r="VJ160" s="40"/>
      <c r="VK160" s="40"/>
      <c r="VL160" s="40"/>
      <c r="VM160" s="40"/>
      <c r="VN160" s="40"/>
      <c r="VO160" s="40"/>
      <c r="VP160" s="40"/>
      <c r="VQ160" s="40"/>
      <c r="VR160" s="40"/>
      <c r="VS160" s="40"/>
      <c r="VT160" s="40"/>
      <c r="VU160" s="40"/>
      <c r="VV160" s="40"/>
      <c r="VW160" s="40"/>
      <c r="VX160" s="40"/>
      <c r="VY160" s="40"/>
      <c r="VZ160" s="40"/>
      <c r="WA160" s="40"/>
      <c r="WB160" s="40"/>
      <c r="WC160" s="40"/>
      <c r="WD160" s="40"/>
      <c r="WE160" s="40"/>
      <c r="WF160" s="40"/>
      <c r="WG160" s="40"/>
      <c r="WH160" s="40"/>
      <c r="WI160" s="40"/>
      <c r="WJ160" s="40"/>
      <c r="WK160" s="40"/>
      <c r="WL160" s="40"/>
      <c r="WM160" s="40"/>
      <c r="WN160" s="40"/>
      <c r="WO160" s="40"/>
      <c r="WP160" s="40"/>
      <c r="WQ160" s="40"/>
      <c r="WR160" s="40"/>
      <c r="WS160" s="40"/>
      <c r="WT160" s="40"/>
      <c r="WU160" s="40"/>
      <c r="WV160" s="40"/>
      <c r="WW160" s="40"/>
      <c r="WX160" s="40"/>
      <c r="WY160" s="40"/>
      <c r="WZ160" s="40"/>
      <c r="XA160" s="40"/>
      <c r="XB160" s="40"/>
      <c r="XC160" s="40"/>
      <c r="XD160" s="40"/>
      <c r="XE160" s="40"/>
      <c r="XF160" s="40"/>
      <c r="XG160" s="40"/>
      <c r="XH160" s="40"/>
      <c r="XI160" s="40"/>
      <c r="XJ160" s="40"/>
      <c r="XK160" s="40"/>
      <c r="XL160" s="40"/>
      <c r="XM160" s="40"/>
      <c r="XN160" s="40"/>
      <c r="XO160" s="40"/>
      <c r="XP160" s="40"/>
      <c r="XQ160" s="40"/>
      <c r="XR160" s="40"/>
      <c r="XS160" s="40"/>
      <c r="XT160" s="40"/>
      <c r="XU160" s="40"/>
      <c r="XV160" s="40"/>
      <c r="XW160" s="40"/>
      <c r="XX160" s="40"/>
      <c r="XY160" s="40"/>
      <c r="XZ160" s="40"/>
      <c r="YA160" s="40"/>
      <c r="YB160" s="40"/>
      <c r="YC160" s="40"/>
      <c r="YD160" s="40"/>
      <c r="YE160" s="40"/>
      <c r="YF160" s="40"/>
      <c r="YG160" s="40"/>
      <c r="YH160" s="40"/>
      <c r="YI160" s="40"/>
      <c r="YJ160" s="40"/>
      <c r="YK160" s="40"/>
      <c r="YL160" s="40"/>
      <c r="YM160" s="40"/>
      <c r="YN160" s="40"/>
      <c r="YO160" s="40"/>
      <c r="YP160" s="40"/>
      <c r="YQ160" s="40"/>
      <c r="YR160" s="40"/>
      <c r="YS160" s="40"/>
      <c r="YT160" s="40"/>
      <c r="YU160" s="40"/>
      <c r="YV160" s="40"/>
      <c r="YW160" s="40"/>
      <c r="YX160" s="40"/>
      <c r="YY160" s="40"/>
      <c r="YZ160" s="40"/>
      <c r="ZA160" s="40"/>
      <c r="ZB160" s="40"/>
      <c r="ZC160" s="40"/>
      <c r="ZD160" s="40"/>
      <c r="ZE160" s="40"/>
      <c r="ZF160" s="40"/>
      <c r="ZG160" s="40"/>
      <c r="ZH160" s="40"/>
      <c r="ZI160" s="40"/>
      <c r="ZJ160" s="40"/>
      <c r="ZK160" s="40"/>
      <c r="ZL160" s="40"/>
      <c r="ZM160" s="40"/>
      <c r="ZN160" s="40"/>
      <c r="ZO160" s="40"/>
      <c r="ZP160" s="40"/>
      <c r="ZQ160" s="40"/>
      <c r="ZR160" s="40"/>
      <c r="ZS160" s="40"/>
      <c r="ZT160" s="40"/>
      <c r="ZU160" s="40"/>
      <c r="ZV160" s="40"/>
      <c r="ZW160" s="40"/>
      <c r="ZX160" s="40"/>
      <c r="ZY160" s="40"/>
      <c r="ZZ160" s="40"/>
      <c r="AAA160" s="40"/>
      <c r="AAB160" s="40"/>
      <c r="AAC160" s="40"/>
      <c r="AAD160" s="40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40"/>
      <c r="AKO160" s="40"/>
      <c r="AKP160" s="40"/>
      <c r="AKQ160" s="40"/>
      <c r="AKR160" s="40"/>
      <c r="AKS160" s="40"/>
      <c r="AKT160" s="40"/>
      <c r="AKU160" s="40"/>
      <c r="AKV160" s="40"/>
      <c r="AKW160" s="40"/>
      <c r="AKX160" s="40"/>
      <c r="AKY160" s="40"/>
      <c r="AKZ160" s="40"/>
      <c r="ALA160" s="40"/>
      <c r="ALB160" s="40"/>
      <c r="ALC160" s="40"/>
      <c r="ALD160" s="40"/>
      <c r="ALE160" s="40"/>
      <c r="ALF160" s="40"/>
      <c r="ALG160" s="40"/>
      <c r="ALH160" s="40"/>
      <c r="ALI160" s="40"/>
      <c r="ALJ160" s="40"/>
      <c r="ALK160" s="40"/>
      <c r="ALL160" s="40"/>
      <c r="ALM160" s="40"/>
      <c r="ALN160" s="40"/>
      <c r="ALO160" s="40"/>
      <c r="ALP160" s="40"/>
      <c r="ALQ160" s="40"/>
      <c r="ALR160" s="40"/>
      <c r="ALS160" s="40"/>
      <c r="ALT160" s="40"/>
      <c r="ALU160" s="40"/>
    </row>
    <row r="161" spans="1:1009" s="41" customFormat="1" ht="19.5" thickBot="1" x14ac:dyDescent="0.35">
      <c r="A161" s="10" t="s">
        <v>186</v>
      </c>
      <c r="B161" s="11" t="s">
        <v>178</v>
      </c>
      <c r="C161" s="12">
        <v>10</v>
      </c>
      <c r="D161" s="13">
        <v>2.9</v>
      </c>
      <c r="E161" s="14">
        <v>1.8</v>
      </c>
      <c r="F161" s="46" t="s">
        <v>24</v>
      </c>
      <c r="G161" s="15">
        <v>1</v>
      </c>
      <c r="H161" s="16">
        <f t="shared" si="29"/>
        <v>1.9</v>
      </c>
      <c r="I161" s="19">
        <f t="shared" si="23"/>
        <v>-30.482500000000009</v>
      </c>
      <c r="J161" s="39"/>
      <c r="K161" s="50">
        <f t="shared" si="26"/>
        <v>-30.482500000000009</v>
      </c>
      <c r="L161" s="60">
        <f t="shared" si="22"/>
        <v>-28.302500000000013</v>
      </c>
      <c r="M161" s="60"/>
      <c r="N161" s="121">
        <f t="shared" si="24"/>
        <v>2.9</v>
      </c>
      <c r="O161" s="9">
        <f t="shared" si="25"/>
        <v>-1</v>
      </c>
      <c r="P161" s="9">
        <f t="shared" si="27"/>
        <v>1.9</v>
      </c>
      <c r="Q161" s="122">
        <f t="shared" si="28"/>
        <v>1.9</v>
      </c>
      <c r="R161" s="8"/>
      <c r="S161" s="9"/>
      <c r="T161" s="9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  <c r="OO161" s="40"/>
      <c r="OP161" s="40"/>
      <c r="OQ161" s="40"/>
      <c r="OR161" s="40"/>
      <c r="OS161" s="40"/>
      <c r="OT161" s="40"/>
      <c r="OU161" s="40"/>
      <c r="OV161" s="40"/>
      <c r="OW161" s="40"/>
      <c r="OX161" s="40"/>
      <c r="OY161" s="40"/>
      <c r="OZ161" s="40"/>
      <c r="PA161" s="40"/>
      <c r="PB161" s="40"/>
      <c r="PC161" s="40"/>
      <c r="PD161" s="40"/>
      <c r="PE161" s="40"/>
      <c r="PF161" s="40"/>
      <c r="PG161" s="40"/>
      <c r="PH161" s="40"/>
      <c r="PI161" s="40"/>
      <c r="PJ161" s="40"/>
      <c r="PK161" s="40"/>
      <c r="PL161" s="40"/>
      <c r="PM161" s="40"/>
      <c r="PN161" s="40"/>
      <c r="PO161" s="40"/>
      <c r="PP161" s="40"/>
      <c r="PQ161" s="40"/>
      <c r="PR161" s="40"/>
      <c r="PS161" s="40"/>
      <c r="PT161" s="40"/>
      <c r="PU161" s="40"/>
      <c r="PV161" s="40"/>
      <c r="PW161" s="40"/>
      <c r="PX161" s="40"/>
      <c r="PY161" s="40"/>
      <c r="PZ161" s="40"/>
      <c r="QA161" s="40"/>
      <c r="QB161" s="40"/>
      <c r="QC161" s="40"/>
      <c r="QD161" s="40"/>
      <c r="QE161" s="40"/>
      <c r="QF161" s="40"/>
      <c r="QG161" s="40"/>
      <c r="QH161" s="40"/>
      <c r="QI161" s="40"/>
      <c r="QJ161" s="40"/>
      <c r="QK161" s="40"/>
      <c r="QL161" s="40"/>
      <c r="QM161" s="40"/>
      <c r="QN161" s="40"/>
      <c r="QO161" s="40"/>
      <c r="QP161" s="40"/>
      <c r="QQ161" s="40"/>
      <c r="QR161" s="40"/>
      <c r="QS161" s="40"/>
      <c r="QT161" s="40"/>
      <c r="QU161" s="40"/>
      <c r="QV161" s="40"/>
      <c r="QW161" s="40"/>
      <c r="QX161" s="40"/>
      <c r="QY161" s="40"/>
      <c r="QZ161" s="40"/>
      <c r="RA161" s="40"/>
      <c r="RB161" s="40"/>
      <c r="RC161" s="40"/>
      <c r="RD161" s="40"/>
      <c r="RE161" s="40"/>
      <c r="RF161" s="40"/>
      <c r="RG161" s="40"/>
      <c r="RH161" s="40"/>
      <c r="RI161" s="40"/>
      <c r="RJ161" s="40"/>
      <c r="RK161" s="40"/>
      <c r="RL161" s="40"/>
      <c r="RM161" s="40"/>
      <c r="RN161" s="40"/>
      <c r="RO161" s="40"/>
      <c r="RP161" s="40"/>
      <c r="RQ161" s="40"/>
      <c r="RR161" s="40"/>
      <c r="RS161" s="40"/>
      <c r="RT161" s="40"/>
      <c r="RU161" s="40"/>
      <c r="RV161" s="40"/>
      <c r="RW161" s="40"/>
      <c r="RX161" s="40"/>
      <c r="RY161" s="40"/>
      <c r="RZ161" s="40"/>
      <c r="SA161" s="40"/>
      <c r="SB161" s="40"/>
      <c r="SC161" s="40"/>
      <c r="SD161" s="40"/>
      <c r="SE161" s="40"/>
      <c r="SF161" s="40"/>
      <c r="SG161" s="40"/>
      <c r="SH161" s="40"/>
      <c r="SI161" s="40"/>
      <c r="SJ161" s="40"/>
      <c r="SK161" s="40"/>
      <c r="SL161" s="40"/>
      <c r="SM161" s="40"/>
      <c r="SN161" s="40"/>
      <c r="SO161" s="40"/>
      <c r="SP161" s="40"/>
      <c r="SQ161" s="40"/>
      <c r="SR161" s="40"/>
      <c r="SS161" s="40"/>
      <c r="ST161" s="40"/>
      <c r="SU161" s="40"/>
      <c r="SV161" s="40"/>
      <c r="SW161" s="40"/>
      <c r="SX161" s="40"/>
      <c r="SY161" s="40"/>
      <c r="SZ161" s="40"/>
      <c r="TA161" s="40"/>
      <c r="TB161" s="40"/>
      <c r="TC161" s="40"/>
      <c r="TD161" s="40"/>
      <c r="TE161" s="40"/>
      <c r="TF161" s="40"/>
      <c r="TG161" s="40"/>
      <c r="TH161" s="40"/>
      <c r="TI161" s="40"/>
      <c r="TJ161" s="40"/>
      <c r="TK161" s="40"/>
      <c r="TL161" s="40"/>
      <c r="TM161" s="40"/>
      <c r="TN161" s="40"/>
      <c r="TO161" s="40"/>
      <c r="TP161" s="40"/>
      <c r="TQ161" s="40"/>
      <c r="TR161" s="40"/>
      <c r="TS161" s="40"/>
      <c r="TT161" s="40"/>
      <c r="TU161" s="40"/>
      <c r="TV161" s="40"/>
      <c r="TW161" s="40"/>
      <c r="TX161" s="40"/>
      <c r="TY161" s="40"/>
      <c r="TZ161" s="40"/>
      <c r="UA161" s="40"/>
      <c r="UB161" s="40"/>
      <c r="UC161" s="40"/>
      <c r="UD161" s="40"/>
      <c r="UE161" s="40"/>
      <c r="UF161" s="40"/>
      <c r="UG161" s="40"/>
      <c r="UH161" s="40"/>
      <c r="UI161" s="40"/>
      <c r="UJ161" s="40"/>
      <c r="UK161" s="40"/>
      <c r="UL161" s="40"/>
      <c r="UM161" s="40"/>
      <c r="UN161" s="40"/>
      <c r="UO161" s="40"/>
      <c r="UP161" s="40"/>
      <c r="UQ161" s="40"/>
      <c r="UR161" s="40"/>
      <c r="US161" s="40"/>
      <c r="UT161" s="40"/>
      <c r="UU161" s="40"/>
      <c r="UV161" s="40"/>
      <c r="UW161" s="40"/>
      <c r="UX161" s="40"/>
      <c r="UY161" s="40"/>
      <c r="UZ161" s="40"/>
      <c r="VA161" s="40"/>
      <c r="VB161" s="40"/>
      <c r="VC161" s="40"/>
      <c r="VD161" s="40"/>
      <c r="VE161" s="40"/>
      <c r="VF161" s="40"/>
      <c r="VG161" s="40"/>
      <c r="VH161" s="40"/>
      <c r="VI161" s="40"/>
      <c r="VJ161" s="40"/>
      <c r="VK161" s="40"/>
      <c r="VL161" s="40"/>
      <c r="VM161" s="40"/>
      <c r="VN161" s="40"/>
      <c r="VO161" s="40"/>
      <c r="VP161" s="40"/>
      <c r="VQ161" s="40"/>
      <c r="VR161" s="40"/>
      <c r="VS161" s="40"/>
      <c r="VT161" s="40"/>
      <c r="VU161" s="40"/>
      <c r="VV161" s="40"/>
      <c r="VW161" s="40"/>
      <c r="VX161" s="40"/>
      <c r="VY161" s="40"/>
      <c r="VZ161" s="40"/>
      <c r="WA161" s="40"/>
      <c r="WB161" s="40"/>
      <c r="WC161" s="40"/>
      <c r="WD161" s="40"/>
      <c r="WE161" s="40"/>
      <c r="WF161" s="40"/>
      <c r="WG161" s="40"/>
      <c r="WH161" s="40"/>
      <c r="WI161" s="40"/>
      <c r="WJ161" s="40"/>
      <c r="WK161" s="40"/>
      <c r="WL161" s="40"/>
      <c r="WM161" s="40"/>
      <c r="WN161" s="40"/>
      <c r="WO161" s="40"/>
      <c r="WP161" s="40"/>
      <c r="WQ161" s="40"/>
      <c r="WR161" s="40"/>
      <c r="WS161" s="40"/>
      <c r="WT161" s="40"/>
      <c r="WU161" s="40"/>
      <c r="WV161" s="40"/>
      <c r="WW161" s="40"/>
      <c r="WX161" s="40"/>
      <c r="WY161" s="40"/>
      <c r="WZ161" s="40"/>
      <c r="XA161" s="40"/>
      <c r="XB161" s="40"/>
      <c r="XC161" s="40"/>
      <c r="XD161" s="40"/>
      <c r="XE161" s="40"/>
      <c r="XF161" s="40"/>
      <c r="XG161" s="40"/>
      <c r="XH161" s="40"/>
      <c r="XI161" s="40"/>
      <c r="XJ161" s="40"/>
      <c r="XK161" s="40"/>
      <c r="XL161" s="40"/>
      <c r="XM161" s="40"/>
      <c r="XN161" s="40"/>
      <c r="XO161" s="40"/>
      <c r="XP161" s="40"/>
      <c r="XQ161" s="40"/>
      <c r="XR161" s="40"/>
      <c r="XS161" s="40"/>
      <c r="XT161" s="40"/>
      <c r="XU161" s="40"/>
      <c r="XV161" s="40"/>
      <c r="XW161" s="40"/>
      <c r="XX161" s="40"/>
      <c r="XY161" s="40"/>
      <c r="XZ161" s="40"/>
      <c r="YA161" s="40"/>
      <c r="YB161" s="40"/>
      <c r="YC161" s="40"/>
      <c r="YD161" s="40"/>
      <c r="YE161" s="40"/>
      <c r="YF161" s="40"/>
      <c r="YG161" s="40"/>
      <c r="YH161" s="40"/>
      <c r="YI161" s="40"/>
      <c r="YJ161" s="40"/>
      <c r="YK161" s="40"/>
      <c r="YL161" s="40"/>
      <c r="YM161" s="40"/>
      <c r="YN161" s="40"/>
      <c r="YO161" s="40"/>
      <c r="YP161" s="40"/>
      <c r="YQ161" s="40"/>
      <c r="YR161" s="40"/>
      <c r="YS161" s="40"/>
      <c r="YT161" s="40"/>
      <c r="YU161" s="40"/>
      <c r="YV161" s="40"/>
      <c r="YW161" s="40"/>
      <c r="YX161" s="40"/>
      <c r="YY161" s="40"/>
      <c r="YZ161" s="40"/>
      <c r="ZA161" s="40"/>
      <c r="ZB161" s="40"/>
      <c r="ZC161" s="40"/>
      <c r="ZD161" s="40"/>
      <c r="ZE161" s="40"/>
      <c r="ZF161" s="40"/>
      <c r="ZG161" s="40"/>
      <c r="ZH161" s="40"/>
      <c r="ZI161" s="40"/>
      <c r="ZJ161" s="40"/>
      <c r="ZK161" s="40"/>
      <c r="ZL161" s="40"/>
      <c r="ZM161" s="40"/>
      <c r="ZN161" s="40"/>
      <c r="ZO161" s="40"/>
      <c r="ZP161" s="40"/>
      <c r="ZQ161" s="40"/>
      <c r="ZR161" s="40"/>
      <c r="ZS161" s="40"/>
      <c r="ZT161" s="40"/>
      <c r="ZU161" s="40"/>
      <c r="ZV161" s="40"/>
      <c r="ZW161" s="40"/>
      <c r="ZX161" s="40"/>
      <c r="ZY161" s="40"/>
      <c r="ZZ161" s="40"/>
      <c r="AAA161" s="40"/>
      <c r="AAB161" s="40"/>
      <c r="AAC161" s="40"/>
      <c r="AAD161" s="40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40"/>
      <c r="AKO161" s="40"/>
      <c r="AKP161" s="40"/>
      <c r="AKQ161" s="40"/>
      <c r="AKR161" s="40"/>
      <c r="AKS161" s="40"/>
      <c r="AKT161" s="40"/>
      <c r="AKU161" s="40"/>
      <c r="AKV161" s="40"/>
      <c r="AKW161" s="40"/>
      <c r="AKX161" s="40"/>
      <c r="AKY161" s="40"/>
      <c r="AKZ161" s="40"/>
      <c r="ALA161" s="40"/>
      <c r="ALB161" s="40"/>
      <c r="ALC161" s="40"/>
      <c r="ALD161" s="40"/>
      <c r="ALE161" s="40"/>
      <c r="ALF161" s="40"/>
      <c r="ALG161" s="40"/>
      <c r="ALH161" s="40"/>
      <c r="ALI161" s="40"/>
      <c r="ALJ161" s="40"/>
      <c r="ALK161" s="40"/>
      <c r="ALL161" s="40"/>
      <c r="ALM161" s="40"/>
      <c r="ALN161" s="40"/>
      <c r="ALO161" s="40"/>
      <c r="ALP161" s="40"/>
      <c r="ALQ161" s="40"/>
      <c r="ALR161" s="40"/>
      <c r="ALS161" s="40"/>
      <c r="ALT161" s="40"/>
      <c r="ALU161" s="40"/>
    </row>
    <row r="162" spans="1:1009" s="41" customFormat="1" ht="24" thickBot="1" x14ac:dyDescent="0.3">
      <c r="A162" s="222">
        <v>44176</v>
      </c>
      <c r="B162" s="225"/>
      <c r="C162" s="225"/>
      <c r="D162" s="225"/>
      <c r="E162" s="225"/>
      <c r="F162" s="225"/>
      <c r="G162" s="225"/>
      <c r="H162" s="226" t="str">
        <f>IF(OR(F162="",G162=""),"",IF(F162="1st",G162*D162,-G162))</f>
        <v/>
      </c>
      <c r="I162" s="19">
        <f t="shared" si="23"/>
        <v>-30.482500000000009</v>
      </c>
      <c r="J162" s="39"/>
      <c r="K162" s="50">
        <f t="shared" si="26"/>
        <v>-30.482500000000009</v>
      </c>
      <c r="L162" s="60">
        <f t="shared" si="22"/>
        <v>-28.302500000000013</v>
      </c>
      <c r="M162" s="60"/>
      <c r="N162" s="121" t="str">
        <f t="shared" si="24"/>
        <v/>
      </c>
      <c r="O162" s="9" t="str">
        <f t="shared" si="25"/>
        <v/>
      </c>
      <c r="P162" s="9" t="str">
        <f t="shared" si="27"/>
        <v/>
      </c>
      <c r="Q162" s="122" t="str">
        <f t="shared" si="28"/>
        <v/>
      </c>
      <c r="R162" s="8"/>
      <c r="S162" s="9"/>
      <c r="T162" s="9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  <c r="OO162" s="40"/>
      <c r="OP162" s="40"/>
      <c r="OQ162" s="40"/>
      <c r="OR162" s="40"/>
      <c r="OS162" s="40"/>
      <c r="OT162" s="40"/>
      <c r="OU162" s="40"/>
      <c r="OV162" s="40"/>
      <c r="OW162" s="40"/>
      <c r="OX162" s="40"/>
      <c r="OY162" s="40"/>
      <c r="OZ162" s="40"/>
      <c r="PA162" s="40"/>
      <c r="PB162" s="40"/>
      <c r="PC162" s="40"/>
      <c r="PD162" s="40"/>
      <c r="PE162" s="40"/>
      <c r="PF162" s="40"/>
      <c r="PG162" s="40"/>
      <c r="PH162" s="40"/>
      <c r="PI162" s="40"/>
      <c r="PJ162" s="40"/>
      <c r="PK162" s="40"/>
      <c r="PL162" s="40"/>
      <c r="PM162" s="40"/>
      <c r="PN162" s="40"/>
      <c r="PO162" s="40"/>
      <c r="PP162" s="40"/>
      <c r="PQ162" s="40"/>
      <c r="PR162" s="40"/>
      <c r="PS162" s="40"/>
      <c r="PT162" s="40"/>
      <c r="PU162" s="40"/>
      <c r="PV162" s="40"/>
      <c r="PW162" s="40"/>
      <c r="PX162" s="40"/>
      <c r="PY162" s="40"/>
      <c r="PZ162" s="40"/>
      <c r="QA162" s="40"/>
      <c r="QB162" s="40"/>
      <c r="QC162" s="40"/>
      <c r="QD162" s="40"/>
      <c r="QE162" s="40"/>
      <c r="QF162" s="40"/>
      <c r="QG162" s="40"/>
      <c r="QH162" s="40"/>
      <c r="QI162" s="40"/>
      <c r="QJ162" s="40"/>
      <c r="QK162" s="40"/>
      <c r="QL162" s="40"/>
      <c r="QM162" s="40"/>
      <c r="QN162" s="40"/>
      <c r="QO162" s="40"/>
      <c r="QP162" s="40"/>
      <c r="QQ162" s="40"/>
      <c r="QR162" s="40"/>
      <c r="QS162" s="40"/>
      <c r="QT162" s="40"/>
      <c r="QU162" s="40"/>
      <c r="QV162" s="40"/>
      <c r="QW162" s="40"/>
      <c r="QX162" s="40"/>
      <c r="QY162" s="40"/>
      <c r="QZ162" s="40"/>
      <c r="RA162" s="40"/>
      <c r="RB162" s="40"/>
      <c r="RC162" s="40"/>
      <c r="RD162" s="40"/>
      <c r="RE162" s="40"/>
      <c r="RF162" s="40"/>
      <c r="RG162" s="40"/>
      <c r="RH162" s="40"/>
      <c r="RI162" s="40"/>
      <c r="RJ162" s="40"/>
      <c r="RK162" s="40"/>
      <c r="RL162" s="40"/>
      <c r="RM162" s="40"/>
      <c r="RN162" s="40"/>
      <c r="RO162" s="40"/>
      <c r="RP162" s="40"/>
      <c r="RQ162" s="40"/>
      <c r="RR162" s="40"/>
      <c r="RS162" s="40"/>
      <c r="RT162" s="40"/>
      <c r="RU162" s="40"/>
      <c r="RV162" s="40"/>
      <c r="RW162" s="40"/>
      <c r="RX162" s="40"/>
      <c r="RY162" s="40"/>
      <c r="RZ162" s="40"/>
      <c r="SA162" s="40"/>
      <c r="SB162" s="40"/>
      <c r="SC162" s="40"/>
      <c r="SD162" s="40"/>
      <c r="SE162" s="40"/>
      <c r="SF162" s="40"/>
      <c r="SG162" s="40"/>
      <c r="SH162" s="40"/>
      <c r="SI162" s="40"/>
      <c r="SJ162" s="40"/>
      <c r="SK162" s="40"/>
      <c r="SL162" s="40"/>
      <c r="SM162" s="40"/>
      <c r="SN162" s="40"/>
      <c r="SO162" s="40"/>
      <c r="SP162" s="40"/>
      <c r="SQ162" s="40"/>
      <c r="SR162" s="40"/>
      <c r="SS162" s="40"/>
      <c r="ST162" s="40"/>
      <c r="SU162" s="40"/>
      <c r="SV162" s="40"/>
      <c r="SW162" s="40"/>
      <c r="SX162" s="40"/>
      <c r="SY162" s="40"/>
      <c r="SZ162" s="40"/>
      <c r="TA162" s="40"/>
      <c r="TB162" s="40"/>
      <c r="TC162" s="40"/>
      <c r="TD162" s="40"/>
      <c r="TE162" s="40"/>
      <c r="TF162" s="40"/>
      <c r="TG162" s="40"/>
      <c r="TH162" s="40"/>
      <c r="TI162" s="40"/>
      <c r="TJ162" s="40"/>
      <c r="TK162" s="40"/>
      <c r="TL162" s="40"/>
      <c r="TM162" s="40"/>
      <c r="TN162" s="40"/>
      <c r="TO162" s="40"/>
      <c r="TP162" s="40"/>
      <c r="TQ162" s="40"/>
      <c r="TR162" s="40"/>
      <c r="TS162" s="40"/>
      <c r="TT162" s="40"/>
      <c r="TU162" s="40"/>
      <c r="TV162" s="40"/>
      <c r="TW162" s="40"/>
      <c r="TX162" s="40"/>
      <c r="TY162" s="40"/>
      <c r="TZ162" s="40"/>
      <c r="UA162" s="40"/>
      <c r="UB162" s="40"/>
      <c r="UC162" s="40"/>
      <c r="UD162" s="40"/>
      <c r="UE162" s="40"/>
      <c r="UF162" s="40"/>
      <c r="UG162" s="40"/>
      <c r="UH162" s="40"/>
      <c r="UI162" s="40"/>
      <c r="UJ162" s="40"/>
      <c r="UK162" s="40"/>
      <c r="UL162" s="40"/>
      <c r="UM162" s="40"/>
      <c r="UN162" s="40"/>
      <c r="UO162" s="40"/>
      <c r="UP162" s="40"/>
      <c r="UQ162" s="40"/>
      <c r="UR162" s="40"/>
      <c r="US162" s="40"/>
      <c r="UT162" s="40"/>
      <c r="UU162" s="40"/>
      <c r="UV162" s="40"/>
      <c r="UW162" s="40"/>
      <c r="UX162" s="40"/>
      <c r="UY162" s="40"/>
      <c r="UZ162" s="40"/>
      <c r="VA162" s="40"/>
      <c r="VB162" s="40"/>
      <c r="VC162" s="40"/>
      <c r="VD162" s="40"/>
      <c r="VE162" s="40"/>
      <c r="VF162" s="40"/>
      <c r="VG162" s="40"/>
      <c r="VH162" s="40"/>
      <c r="VI162" s="40"/>
      <c r="VJ162" s="40"/>
      <c r="VK162" s="40"/>
      <c r="VL162" s="40"/>
      <c r="VM162" s="40"/>
      <c r="VN162" s="40"/>
      <c r="VO162" s="40"/>
      <c r="VP162" s="40"/>
      <c r="VQ162" s="40"/>
      <c r="VR162" s="40"/>
      <c r="VS162" s="40"/>
      <c r="VT162" s="40"/>
      <c r="VU162" s="40"/>
      <c r="VV162" s="40"/>
      <c r="VW162" s="40"/>
      <c r="VX162" s="40"/>
      <c r="VY162" s="40"/>
      <c r="VZ162" s="40"/>
      <c r="WA162" s="40"/>
      <c r="WB162" s="40"/>
      <c r="WC162" s="40"/>
      <c r="WD162" s="40"/>
      <c r="WE162" s="40"/>
      <c r="WF162" s="40"/>
      <c r="WG162" s="40"/>
      <c r="WH162" s="40"/>
      <c r="WI162" s="40"/>
      <c r="WJ162" s="40"/>
      <c r="WK162" s="40"/>
      <c r="WL162" s="40"/>
      <c r="WM162" s="40"/>
      <c r="WN162" s="40"/>
      <c r="WO162" s="40"/>
      <c r="WP162" s="40"/>
      <c r="WQ162" s="40"/>
      <c r="WR162" s="40"/>
      <c r="WS162" s="40"/>
      <c r="WT162" s="40"/>
      <c r="WU162" s="40"/>
      <c r="WV162" s="40"/>
      <c r="WW162" s="40"/>
      <c r="WX162" s="40"/>
      <c r="WY162" s="40"/>
      <c r="WZ162" s="40"/>
      <c r="XA162" s="40"/>
      <c r="XB162" s="40"/>
      <c r="XC162" s="40"/>
      <c r="XD162" s="40"/>
      <c r="XE162" s="40"/>
      <c r="XF162" s="40"/>
      <c r="XG162" s="40"/>
      <c r="XH162" s="40"/>
      <c r="XI162" s="40"/>
      <c r="XJ162" s="40"/>
      <c r="XK162" s="40"/>
      <c r="XL162" s="40"/>
      <c r="XM162" s="40"/>
      <c r="XN162" s="40"/>
      <c r="XO162" s="40"/>
      <c r="XP162" s="40"/>
      <c r="XQ162" s="40"/>
      <c r="XR162" s="40"/>
      <c r="XS162" s="40"/>
      <c r="XT162" s="40"/>
      <c r="XU162" s="40"/>
      <c r="XV162" s="40"/>
      <c r="XW162" s="40"/>
      <c r="XX162" s="40"/>
      <c r="XY162" s="40"/>
      <c r="XZ162" s="40"/>
      <c r="YA162" s="40"/>
      <c r="YB162" s="40"/>
      <c r="YC162" s="40"/>
      <c r="YD162" s="40"/>
      <c r="YE162" s="40"/>
      <c r="YF162" s="40"/>
      <c r="YG162" s="40"/>
      <c r="YH162" s="40"/>
      <c r="YI162" s="40"/>
      <c r="YJ162" s="40"/>
      <c r="YK162" s="40"/>
      <c r="YL162" s="40"/>
      <c r="YM162" s="40"/>
      <c r="YN162" s="40"/>
      <c r="YO162" s="40"/>
      <c r="YP162" s="40"/>
      <c r="YQ162" s="40"/>
      <c r="YR162" s="40"/>
      <c r="YS162" s="40"/>
      <c r="YT162" s="40"/>
      <c r="YU162" s="40"/>
      <c r="YV162" s="40"/>
      <c r="YW162" s="40"/>
      <c r="YX162" s="40"/>
      <c r="YY162" s="40"/>
      <c r="YZ162" s="40"/>
      <c r="ZA162" s="40"/>
      <c r="ZB162" s="40"/>
      <c r="ZC162" s="40"/>
      <c r="ZD162" s="40"/>
      <c r="ZE162" s="40"/>
      <c r="ZF162" s="40"/>
      <c r="ZG162" s="40"/>
      <c r="ZH162" s="40"/>
      <c r="ZI162" s="40"/>
      <c r="ZJ162" s="40"/>
      <c r="ZK162" s="40"/>
      <c r="ZL162" s="40"/>
      <c r="ZM162" s="40"/>
      <c r="ZN162" s="40"/>
      <c r="ZO162" s="40"/>
      <c r="ZP162" s="40"/>
      <c r="ZQ162" s="40"/>
      <c r="ZR162" s="40"/>
      <c r="ZS162" s="40"/>
      <c r="ZT162" s="40"/>
      <c r="ZU162" s="40"/>
      <c r="ZV162" s="40"/>
      <c r="ZW162" s="40"/>
      <c r="ZX162" s="40"/>
      <c r="ZY162" s="40"/>
      <c r="ZZ162" s="40"/>
      <c r="AAA162" s="40"/>
      <c r="AAB162" s="40"/>
      <c r="AAC162" s="40"/>
      <c r="AAD162" s="40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40"/>
      <c r="AKO162" s="40"/>
      <c r="AKP162" s="40"/>
      <c r="AKQ162" s="40"/>
      <c r="AKR162" s="40"/>
      <c r="AKS162" s="40"/>
      <c r="AKT162" s="40"/>
      <c r="AKU162" s="40"/>
      <c r="AKV162" s="40"/>
      <c r="AKW162" s="40"/>
      <c r="AKX162" s="40"/>
      <c r="AKY162" s="40"/>
      <c r="AKZ162" s="40"/>
      <c r="ALA162" s="40"/>
      <c r="ALB162" s="40"/>
      <c r="ALC162" s="40"/>
      <c r="ALD162" s="40"/>
      <c r="ALE162" s="40"/>
      <c r="ALF162" s="40"/>
      <c r="ALG162" s="40"/>
      <c r="ALH162" s="40"/>
      <c r="ALI162" s="40"/>
      <c r="ALJ162" s="40"/>
      <c r="ALK162" s="40"/>
      <c r="ALL162" s="40"/>
      <c r="ALM162" s="40"/>
      <c r="ALN162" s="40"/>
      <c r="ALO162" s="40"/>
      <c r="ALP162" s="40"/>
      <c r="ALQ162" s="40"/>
      <c r="ALR162" s="40"/>
      <c r="ALS162" s="40"/>
      <c r="ALT162" s="40"/>
      <c r="ALU162" s="40"/>
    </row>
    <row r="163" spans="1:1009" s="41" customFormat="1" ht="18.75" x14ac:dyDescent="0.3">
      <c r="A163" s="10" t="s">
        <v>187</v>
      </c>
      <c r="B163" s="11" t="s">
        <v>114</v>
      </c>
      <c r="C163" s="12">
        <v>2</v>
      </c>
      <c r="D163" s="13">
        <v>3.2</v>
      </c>
      <c r="E163" s="14">
        <v>1.71</v>
      </c>
      <c r="F163" s="46" t="s">
        <v>24</v>
      </c>
      <c r="G163" s="15">
        <v>2</v>
      </c>
      <c r="H163" s="16">
        <f>IF(OR(F163="",G163=""),"",IF(F163="1st",G163*D163-G163,-G163))</f>
        <v>4.4000000000000004</v>
      </c>
      <c r="I163" s="19">
        <f t="shared" si="23"/>
        <v>-26.08250000000001</v>
      </c>
      <c r="J163" s="42">
        <f>SUM(H163:H165)</f>
        <v>1.9000000000000004</v>
      </c>
      <c r="K163" s="50">
        <f t="shared" si="26"/>
        <v>-28.58250000000001</v>
      </c>
      <c r="L163" s="60">
        <f t="shared" si="22"/>
        <v>-28.302500000000013</v>
      </c>
      <c r="M163" s="60"/>
      <c r="N163" s="121">
        <f t="shared" si="24"/>
        <v>0</v>
      </c>
      <c r="O163" s="9">
        <f t="shared" si="25"/>
        <v>0</v>
      </c>
      <c r="P163" s="9">
        <f t="shared" si="27"/>
        <v>0</v>
      </c>
      <c r="Q163" s="122" t="str">
        <f t="shared" si="28"/>
        <v/>
      </c>
      <c r="R163" s="8"/>
      <c r="S163" s="9"/>
      <c r="T163" s="9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  <c r="OO163" s="40"/>
      <c r="OP163" s="40"/>
      <c r="OQ163" s="40"/>
      <c r="OR163" s="40"/>
      <c r="OS163" s="40"/>
      <c r="OT163" s="40"/>
      <c r="OU163" s="40"/>
      <c r="OV163" s="40"/>
      <c r="OW163" s="40"/>
      <c r="OX163" s="40"/>
      <c r="OY163" s="40"/>
      <c r="OZ163" s="40"/>
      <c r="PA163" s="40"/>
      <c r="PB163" s="40"/>
      <c r="PC163" s="40"/>
      <c r="PD163" s="40"/>
      <c r="PE163" s="40"/>
      <c r="PF163" s="40"/>
      <c r="PG163" s="40"/>
      <c r="PH163" s="40"/>
      <c r="PI163" s="40"/>
      <c r="PJ163" s="40"/>
      <c r="PK163" s="40"/>
      <c r="PL163" s="40"/>
      <c r="PM163" s="40"/>
      <c r="PN163" s="40"/>
      <c r="PO163" s="40"/>
      <c r="PP163" s="40"/>
      <c r="PQ163" s="40"/>
      <c r="PR163" s="40"/>
      <c r="PS163" s="40"/>
      <c r="PT163" s="40"/>
      <c r="PU163" s="40"/>
      <c r="PV163" s="40"/>
      <c r="PW163" s="40"/>
      <c r="PX163" s="40"/>
      <c r="PY163" s="40"/>
      <c r="PZ163" s="40"/>
      <c r="QA163" s="40"/>
      <c r="QB163" s="40"/>
      <c r="QC163" s="40"/>
      <c r="QD163" s="40"/>
      <c r="QE163" s="40"/>
      <c r="QF163" s="40"/>
      <c r="QG163" s="40"/>
      <c r="QH163" s="40"/>
      <c r="QI163" s="40"/>
      <c r="QJ163" s="40"/>
      <c r="QK163" s="40"/>
      <c r="QL163" s="40"/>
      <c r="QM163" s="40"/>
      <c r="QN163" s="40"/>
      <c r="QO163" s="40"/>
      <c r="QP163" s="40"/>
      <c r="QQ163" s="40"/>
      <c r="QR163" s="40"/>
      <c r="QS163" s="40"/>
      <c r="QT163" s="40"/>
      <c r="QU163" s="40"/>
      <c r="QV163" s="40"/>
      <c r="QW163" s="40"/>
      <c r="QX163" s="40"/>
      <c r="QY163" s="40"/>
      <c r="QZ163" s="40"/>
      <c r="RA163" s="40"/>
      <c r="RB163" s="40"/>
      <c r="RC163" s="40"/>
      <c r="RD163" s="40"/>
      <c r="RE163" s="40"/>
      <c r="RF163" s="40"/>
      <c r="RG163" s="40"/>
      <c r="RH163" s="40"/>
      <c r="RI163" s="40"/>
      <c r="RJ163" s="40"/>
      <c r="RK163" s="40"/>
      <c r="RL163" s="40"/>
      <c r="RM163" s="40"/>
      <c r="RN163" s="40"/>
      <c r="RO163" s="40"/>
      <c r="RP163" s="40"/>
      <c r="RQ163" s="40"/>
      <c r="RR163" s="40"/>
      <c r="RS163" s="40"/>
      <c r="RT163" s="40"/>
      <c r="RU163" s="40"/>
      <c r="RV163" s="40"/>
      <c r="RW163" s="40"/>
      <c r="RX163" s="40"/>
      <c r="RY163" s="40"/>
      <c r="RZ163" s="40"/>
      <c r="SA163" s="40"/>
      <c r="SB163" s="40"/>
      <c r="SC163" s="40"/>
      <c r="SD163" s="40"/>
      <c r="SE163" s="40"/>
      <c r="SF163" s="40"/>
      <c r="SG163" s="40"/>
      <c r="SH163" s="40"/>
      <c r="SI163" s="40"/>
      <c r="SJ163" s="40"/>
      <c r="SK163" s="40"/>
      <c r="SL163" s="40"/>
      <c r="SM163" s="40"/>
      <c r="SN163" s="40"/>
      <c r="SO163" s="40"/>
      <c r="SP163" s="40"/>
      <c r="SQ163" s="40"/>
      <c r="SR163" s="40"/>
      <c r="SS163" s="40"/>
      <c r="ST163" s="40"/>
      <c r="SU163" s="40"/>
      <c r="SV163" s="40"/>
      <c r="SW163" s="40"/>
      <c r="SX163" s="40"/>
      <c r="SY163" s="40"/>
      <c r="SZ163" s="40"/>
      <c r="TA163" s="40"/>
      <c r="TB163" s="40"/>
      <c r="TC163" s="40"/>
      <c r="TD163" s="40"/>
      <c r="TE163" s="40"/>
      <c r="TF163" s="40"/>
      <c r="TG163" s="40"/>
      <c r="TH163" s="40"/>
      <c r="TI163" s="40"/>
      <c r="TJ163" s="40"/>
      <c r="TK163" s="40"/>
      <c r="TL163" s="40"/>
      <c r="TM163" s="40"/>
      <c r="TN163" s="40"/>
      <c r="TO163" s="40"/>
      <c r="TP163" s="40"/>
      <c r="TQ163" s="40"/>
      <c r="TR163" s="40"/>
      <c r="TS163" s="40"/>
      <c r="TT163" s="40"/>
      <c r="TU163" s="40"/>
      <c r="TV163" s="40"/>
      <c r="TW163" s="40"/>
      <c r="TX163" s="40"/>
      <c r="TY163" s="40"/>
      <c r="TZ163" s="40"/>
      <c r="UA163" s="40"/>
      <c r="UB163" s="40"/>
      <c r="UC163" s="40"/>
      <c r="UD163" s="40"/>
      <c r="UE163" s="40"/>
      <c r="UF163" s="40"/>
      <c r="UG163" s="40"/>
      <c r="UH163" s="40"/>
      <c r="UI163" s="40"/>
      <c r="UJ163" s="40"/>
      <c r="UK163" s="40"/>
      <c r="UL163" s="40"/>
      <c r="UM163" s="40"/>
      <c r="UN163" s="40"/>
      <c r="UO163" s="40"/>
      <c r="UP163" s="40"/>
      <c r="UQ163" s="40"/>
      <c r="UR163" s="40"/>
      <c r="US163" s="40"/>
      <c r="UT163" s="40"/>
      <c r="UU163" s="40"/>
      <c r="UV163" s="40"/>
      <c r="UW163" s="40"/>
      <c r="UX163" s="40"/>
      <c r="UY163" s="40"/>
      <c r="UZ163" s="40"/>
      <c r="VA163" s="40"/>
      <c r="VB163" s="40"/>
      <c r="VC163" s="40"/>
      <c r="VD163" s="40"/>
      <c r="VE163" s="40"/>
      <c r="VF163" s="40"/>
      <c r="VG163" s="40"/>
      <c r="VH163" s="40"/>
      <c r="VI163" s="40"/>
      <c r="VJ163" s="40"/>
      <c r="VK163" s="40"/>
      <c r="VL163" s="40"/>
      <c r="VM163" s="40"/>
      <c r="VN163" s="40"/>
      <c r="VO163" s="40"/>
      <c r="VP163" s="40"/>
      <c r="VQ163" s="40"/>
      <c r="VR163" s="40"/>
      <c r="VS163" s="40"/>
      <c r="VT163" s="40"/>
      <c r="VU163" s="40"/>
      <c r="VV163" s="40"/>
      <c r="VW163" s="40"/>
      <c r="VX163" s="40"/>
      <c r="VY163" s="40"/>
      <c r="VZ163" s="40"/>
      <c r="WA163" s="40"/>
      <c r="WB163" s="40"/>
      <c r="WC163" s="40"/>
      <c r="WD163" s="40"/>
      <c r="WE163" s="40"/>
      <c r="WF163" s="40"/>
      <c r="WG163" s="40"/>
      <c r="WH163" s="40"/>
      <c r="WI163" s="40"/>
      <c r="WJ163" s="40"/>
      <c r="WK163" s="40"/>
      <c r="WL163" s="40"/>
      <c r="WM163" s="40"/>
      <c r="WN163" s="40"/>
      <c r="WO163" s="40"/>
      <c r="WP163" s="40"/>
      <c r="WQ163" s="40"/>
      <c r="WR163" s="40"/>
      <c r="WS163" s="40"/>
      <c r="WT163" s="40"/>
      <c r="WU163" s="40"/>
      <c r="WV163" s="40"/>
      <c r="WW163" s="40"/>
      <c r="WX163" s="40"/>
      <c r="WY163" s="40"/>
      <c r="WZ163" s="40"/>
      <c r="XA163" s="40"/>
      <c r="XB163" s="40"/>
      <c r="XC163" s="40"/>
      <c r="XD163" s="40"/>
      <c r="XE163" s="40"/>
      <c r="XF163" s="40"/>
      <c r="XG163" s="40"/>
      <c r="XH163" s="40"/>
      <c r="XI163" s="40"/>
      <c r="XJ163" s="40"/>
      <c r="XK163" s="40"/>
      <c r="XL163" s="40"/>
      <c r="XM163" s="40"/>
      <c r="XN163" s="40"/>
      <c r="XO163" s="40"/>
      <c r="XP163" s="40"/>
      <c r="XQ163" s="40"/>
      <c r="XR163" s="40"/>
      <c r="XS163" s="40"/>
      <c r="XT163" s="40"/>
      <c r="XU163" s="40"/>
      <c r="XV163" s="40"/>
      <c r="XW163" s="40"/>
      <c r="XX163" s="40"/>
      <c r="XY163" s="40"/>
      <c r="XZ163" s="40"/>
      <c r="YA163" s="40"/>
      <c r="YB163" s="40"/>
      <c r="YC163" s="40"/>
      <c r="YD163" s="40"/>
      <c r="YE163" s="40"/>
      <c r="YF163" s="40"/>
      <c r="YG163" s="40"/>
      <c r="YH163" s="40"/>
      <c r="YI163" s="40"/>
      <c r="YJ163" s="40"/>
      <c r="YK163" s="40"/>
      <c r="YL163" s="40"/>
      <c r="YM163" s="40"/>
      <c r="YN163" s="40"/>
      <c r="YO163" s="40"/>
      <c r="YP163" s="40"/>
      <c r="YQ163" s="40"/>
      <c r="YR163" s="40"/>
      <c r="YS163" s="40"/>
      <c r="YT163" s="40"/>
      <c r="YU163" s="40"/>
      <c r="YV163" s="40"/>
      <c r="YW163" s="40"/>
      <c r="YX163" s="40"/>
      <c r="YY163" s="40"/>
      <c r="YZ163" s="40"/>
      <c r="ZA163" s="40"/>
      <c r="ZB163" s="40"/>
      <c r="ZC163" s="40"/>
      <c r="ZD163" s="40"/>
      <c r="ZE163" s="40"/>
      <c r="ZF163" s="40"/>
      <c r="ZG163" s="40"/>
      <c r="ZH163" s="40"/>
      <c r="ZI163" s="40"/>
      <c r="ZJ163" s="40"/>
      <c r="ZK163" s="40"/>
      <c r="ZL163" s="40"/>
      <c r="ZM163" s="40"/>
      <c r="ZN163" s="40"/>
      <c r="ZO163" s="40"/>
      <c r="ZP163" s="40"/>
      <c r="ZQ163" s="40"/>
      <c r="ZR163" s="40"/>
      <c r="ZS163" s="40"/>
      <c r="ZT163" s="40"/>
      <c r="ZU163" s="40"/>
      <c r="ZV163" s="40"/>
      <c r="ZW163" s="40"/>
      <c r="ZX163" s="40"/>
      <c r="ZY163" s="40"/>
      <c r="ZZ163" s="40"/>
      <c r="AAA163" s="40"/>
      <c r="AAB163" s="40"/>
      <c r="AAC163" s="40"/>
      <c r="AAD163" s="40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40"/>
      <c r="AKO163" s="40"/>
      <c r="AKP163" s="40"/>
      <c r="AKQ163" s="40"/>
      <c r="AKR163" s="40"/>
      <c r="AKS163" s="40"/>
      <c r="AKT163" s="40"/>
      <c r="AKU163" s="40"/>
      <c r="AKV163" s="40"/>
      <c r="AKW163" s="40"/>
      <c r="AKX163" s="40"/>
      <c r="AKY163" s="40"/>
      <c r="AKZ163" s="40"/>
      <c r="ALA163" s="40"/>
      <c r="ALB163" s="40"/>
      <c r="ALC163" s="40"/>
      <c r="ALD163" s="40"/>
      <c r="ALE163" s="40"/>
      <c r="ALF163" s="40"/>
      <c r="ALG163" s="40"/>
      <c r="ALH163" s="40"/>
      <c r="ALI163" s="40"/>
      <c r="ALJ163" s="40"/>
      <c r="ALK163" s="40"/>
      <c r="ALL163" s="40"/>
      <c r="ALM163" s="40"/>
      <c r="ALN163" s="40"/>
      <c r="ALO163" s="40"/>
      <c r="ALP163" s="40"/>
      <c r="ALQ163" s="40"/>
      <c r="ALR163" s="40"/>
      <c r="ALS163" s="40"/>
      <c r="ALT163" s="40"/>
      <c r="ALU163" s="40"/>
    </row>
    <row r="164" spans="1:1009" s="41" customFormat="1" ht="18.75" x14ac:dyDescent="0.3">
      <c r="A164" s="10" t="s">
        <v>188</v>
      </c>
      <c r="B164" s="11" t="s">
        <v>50</v>
      </c>
      <c r="C164" s="12">
        <v>6</v>
      </c>
      <c r="D164" s="13">
        <v>4.8</v>
      </c>
      <c r="E164" s="14">
        <v>2.02</v>
      </c>
      <c r="F164" s="46" t="s">
        <v>34</v>
      </c>
      <c r="G164" s="15">
        <v>1.5</v>
      </c>
      <c r="H164" s="16">
        <f>IF(OR(F164="",G164=""),"",IF(F164="1st",G164*D164-G164,-G164))</f>
        <v>-1.5</v>
      </c>
      <c r="I164" s="19">
        <f t="shared" si="23"/>
        <v>-27.58250000000001</v>
      </c>
      <c r="J164" s="39"/>
      <c r="K164" s="50">
        <f t="shared" si="26"/>
        <v>-28.58250000000001</v>
      </c>
      <c r="L164" s="60">
        <f t="shared" si="22"/>
        <v>-28.302500000000013</v>
      </c>
      <c r="M164" s="60"/>
      <c r="N164" s="121">
        <f t="shared" si="24"/>
        <v>4.8</v>
      </c>
      <c r="O164" s="9">
        <f t="shared" si="25"/>
        <v>-1</v>
      </c>
      <c r="P164" s="9">
        <f t="shared" si="27"/>
        <v>-1</v>
      </c>
      <c r="Q164" s="122">
        <f t="shared" si="28"/>
        <v>-1</v>
      </c>
      <c r="R164" s="8"/>
      <c r="S164" s="9"/>
      <c r="T164" s="9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  <c r="OO164" s="40"/>
      <c r="OP164" s="40"/>
      <c r="OQ164" s="40"/>
      <c r="OR164" s="40"/>
      <c r="OS164" s="40"/>
      <c r="OT164" s="40"/>
      <c r="OU164" s="40"/>
      <c r="OV164" s="40"/>
      <c r="OW164" s="40"/>
      <c r="OX164" s="40"/>
      <c r="OY164" s="40"/>
      <c r="OZ164" s="40"/>
      <c r="PA164" s="40"/>
      <c r="PB164" s="40"/>
      <c r="PC164" s="40"/>
      <c r="PD164" s="40"/>
      <c r="PE164" s="40"/>
      <c r="PF164" s="40"/>
      <c r="PG164" s="40"/>
      <c r="PH164" s="40"/>
      <c r="PI164" s="40"/>
      <c r="PJ164" s="40"/>
      <c r="PK164" s="40"/>
      <c r="PL164" s="40"/>
      <c r="PM164" s="40"/>
      <c r="PN164" s="40"/>
      <c r="PO164" s="40"/>
      <c r="PP164" s="40"/>
      <c r="PQ164" s="40"/>
      <c r="PR164" s="40"/>
      <c r="PS164" s="40"/>
      <c r="PT164" s="40"/>
      <c r="PU164" s="40"/>
      <c r="PV164" s="40"/>
      <c r="PW164" s="40"/>
      <c r="PX164" s="40"/>
      <c r="PY164" s="40"/>
      <c r="PZ164" s="40"/>
      <c r="QA164" s="40"/>
      <c r="QB164" s="40"/>
      <c r="QC164" s="40"/>
      <c r="QD164" s="40"/>
      <c r="QE164" s="40"/>
      <c r="QF164" s="40"/>
      <c r="QG164" s="40"/>
      <c r="QH164" s="40"/>
      <c r="QI164" s="40"/>
      <c r="QJ164" s="40"/>
      <c r="QK164" s="40"/>
      <c r="QL164" s="40"/>
      <c r="QM164" s="40"/>
      <c r="QN164" s="40"/>
      <c r="QO164" s="40"/>
      <c r="QP164" s="40"/>
      <c r="QQ164" s="40"/>
      <c r="QR164" s="40"/>
      <c r="QS164" s="40"/>
      <c r="QT164" s="40"/>
      <c r="QU164" s="40"/>
      <c r="QV164" s="40"/>
      <c r="QW164" s="40"/>
      <c r="QX164" s="40"/>
      <c r="QY164" s="40"/>
      <c r="QZ164" s="40"/>
      <c r="RA164" s="40"/>
      <c r="RB164" s="40"/>
      <c r="RC164" s="40"/>
      <c r="RD164" s="40"/>
      <c r="RE164" s="40"/>
      <c r="RF164" s="40"/>
      <c r="RG164" s="40"/>
      <c r="RH164" s="40"/>
      <c r="RI164" s="40"/>
      <c r="RJ164" s="40"/>
      <c r="RK164" s="40"/>
      <c r="RL164" s="40"/>
      <c r="RM164" s="40"/>
      <c r="RN164" s="40"/>
      <c r="RO164" s="40"/>
      <c r="RP164" s="40"/>
      <c r="RQ164" s="40"/>
      <c r="RR164" s="40"/>
      <c r="RS164" s="40"/>
      <c r="RT164" s="40"/>
      <c r="RU164" s="40"/>
      <c r="RV164" s="40"/>
      <c r="RW164" s="40"/>
      <c r="RX164" s="40"/>
      <c r="RY164" s="40"/>
      <c r="RZ164" s="40"/>
      <c r="SA164" s="40"/>
      <c r="SB164" s="40"/>
      <c r="SC164" s="40"/>
      <c r="SD164" s="40"/>
      <c r="SE164" s="40"/>
      <c r="SF164" s="40"/>
      <c r="SG164" s="40"/>
      <c r="SH164" s="40"/>
      <c r="SI164" s="40"/>
      <c r="SJ164" s="40"/>
      <c r="SK164" s="40"/>
      <c r="SL164" s="40"/>
      <c r="SM164" s="40"/>
      <c r="SN164" s="40"/>
      <c r="SO164" s="40"/>
      <c r="SP164" s="40"/>
      <c r="SQ164" s="40"/>
      <c r="SR164" s="40"/>
      <c r="SS164" s="40"/>
      <c r="ST164" s="40"/>
      <c r="SU164" s="40"/>
      <c r="SV164" s="40"/>
      <c r="SW164" s="40"/>
      <c r="SX164" s="40"/>
      <c r="SY164" s="40"/>
      <c r="SZ164" s="40"/>
      <c r="TA164" s="40"/>
      <c r="TB164" s="40"/>
      <c r="TC164" s="40"/>
      <c r="TD164" s="40"/>
      <c r="TE164" s="40"/>
      <c r="TF164" s="40"/>
      <c r="TG164" s="40"/>
      <c r="TH164" s="40"/>
      <c r="TI164" s="40"/>
      <c r="TJ164" s="40"/>
      <c r="TK164" s="40"/>
      <c r="TL164" s="40"/>
      <c r="TM164" s="40"/>
      <c r="TN164" s="40"/>
      <c r="TO164" s="40"/>
      <c r="TP164" s="40"/>
      <c r="TQ164" s="40"/>
      <c r="TR164" s="40"/>
      <c r="TS164" s="40"/>
      <c r="TT164" s="40"/>
      <c r="TU164" s="40"/>
      <c r="TV164" s="40"/>
      <c r="TW164" s="40"/>
      <c r="TX164" s="40"/>
      <c r="TY164" s="40"/>
      <c r="TZ164" s="40"/>
      <c r="UA164" s="40"/>
      <c r="UB164" s="40"/>
      <c r="UC164" s="40"/>
      <c r="UD164" s="40"/>
      <c r="UE164" s="40"/>
      <c r="UF164" s="40"/>
      <c r="UG164" s="40"/>
      <c r="UH164" s="40"/>
      <c r="UI164" s="40"/>
      <c r="UJ164" s="40"/>
      <c r="UK164" s="40"/>
      <c r="UL164" s="40"/>
      <c r="UM164" s="40"/>
      <c r="UN164" s="40"/>
      <c r="UO164" s="40"/>
      <c r="UP164" s="40"/>
      <c r="UQ164" s="40"/>
      <c r="UR164" s="40"/>
      <c r="US164" s="40"/>
      <c r="UT164" s="40"/>
      <c r="UU164" s="40"/>
      <c r="UV164" s="40"/>
      <c r="UW164" s="40"/>
      <c r="UX164" s="40"/>
      <c r="UY164" s="40"/>
      <c r="UZ164" s="40"/>
      <c r="VA164" s="40"/>
      <c r="VB164" s="40"/>
      <c r="VC164" s="40"/>
      <c r="VD164" s="40"/>
      <c r="VE164" s="40"/>
      <c r="VF164" s="40"/>
      <c r="VG164" s="40"/>
      <c r="VH164" s="40"/>
      <c r="VI164" s="40"/>
      <c r="VJ164" s="40"/>
      <c r="VK164" s="40"/>
      <c r="VL164" s="40"/>
      <c r="VM164" s="40"/>
      <c r="VN164" s="40"/>
      <c r="VO164" s="40"/>
      <c r="VP164" s="40"/>
      <c r="VQ164" s="40"/>
      <c r="VR164" s="40"/>
      <c r="VS164" s="40"/>
      <c r="VT164" s="40"/>
      <c r="VU164" s="40"/>
      <c r="VV164" s="40"/>
      <c r="VW164" s="40"/>
      <c r="VX164" s="40"/>
      <c r="VY164" s="40"/>
      <c r="VZ164" s="40"/>
      <c r="WA164" s="40"/>
      <c r="WB164" s="40"/>
      <c r="WC164" s="40"/>
      <c r="WD164" s="40"/>
      <c r="WE164" s="40"/>
      <c r="WF164" s="40"/>
      <c r="WG164" s="40"/>
      <c r="WH164" s="40"/>
      <c r="WI164" s="40"/>
      <c r="WJ164" s="40"/>
      <c r="WK164" s="40"/>
      <c r="WL164" s="40"/>
      <c r="WM164" s="40"/>
      <c r="WN164" s="40"/>
      <c r="WO164" s="40"/>
      <c r="WP164" s="40"/>
      <c r="WQ164" s="40"/>
      <c r="WR164" s="40"/>
      <c r="WS164" s="40"/>
      <c r="WT164" s="40"/>
      <c r="WU164" s="40"/>
      <c r="WV164" s="40"/>
      <c r="WW164" s="40"/>
      <c r="WX164" s="40"/>
      <c r="WY164" s="40"/>
      <c r="WZ164" s="40"/>
      <c r="XA164" s="40"/>
      <c r="XB164" s="40"/>
      <c r="XC164" s="40"/>
      <c r="XD164" s="40"/>
      <c r="XE164" s="40"/>
      <c r="XF164" s="40"/>
      <c r="XG164" s="40"/>
      <c r="XH164" s="40"/>
      <c r="XI164" s="40"/>
      <c r="XJ164" s="40"/>
      <c r="XK164" s="40"/>
      <c r="XL164" s="40"/>
      <c r="XM164" s="40"/>
      <c r="XN164" s="40"/>
      <c r="XO164" s="40"/>
      <c r="XP164" s="40"/>
      <c r="XQ164" s="40"/>
      <c r="XR164" s="40"/>
      <c r="XS164" s="40"/>
      <c r="XT164" s="40"/>
      <c r="XU164" s="40"/>
      <c r="XV164" s="40"/>
      <c r="XW164" s="40"/>
      <c r="XX164" s="40"/>
      <c r="XY164" s="40"/>
      <c r="XZ164" s="40"/>
      <c r="YA164" s="40"/>
      <c r="YB164" s="40"/>
      <c r="YC164" s="40"/>
      <c r="YD164" s="40"/>
      <c r="YE164" s="40"/>
      <c r="YF164" s="40"/>
      <c r="YG164" s="40"/>
      <c r="YH164" s="40"/>
      <c r="YI164" s="40"/>
      <c r="YJ164" s="40"/>
      <c r="YK164" s="40"/>
      <c r="YL164" s="40"/>
      <c r="YM164" s="40"/>
      <c r="YN164" s="40"/>
      <c r="YO164" s="40"/>
      <c r="YP164" s="40"/>
      <c r="YQ164" s="40"/>
      <c r="YR164" s="40"/>
      <c r="YS164" s="40"/>
      <c r="YT164" s="40"/>
      <c r="YU164" s="40"/>
      <c r="YV164" s="40"/>
      <c r="YW164" s="40"/>
      <c r="YX164" s="40"/>
      <c r="YY164" s="40"/>
      <c r="YZ164" s="40"/>
      <c r="ZA164" s="40"/>
      <c r="ZB164" s="40"/>
      <c r="ZC164" s="40"/>
      <c r="ZD164" s="40"/>
      <c r="ZE164" s="40"/>
      <c r="ZF164" s="40"/>
      <c r="ZG164" s="40"/>
      <c r="ZH164" s="40"/>
      <c r="ZI164" s="40"/>
      <c r="ZJ164" s="40"/>
      <c r="ZK164" s="40"/>
      <c r="ZL164" s="40"/>
      <c r="ZM164" s="40"/>
      <c r="ZN164" s="40"/>
      <c r="ZO164" s="40"/>
      <c r="ZP164" s="40"/>
      <c r="ZQ164" s="40"/>
      <c r="ZR164" s="40"/>
      <c r="ZS164" s="40"/>
      <c r="ZT164" s="40"/>
      <c r="ZU164" s="40"/>
      <c r="ZV164" s="40"/>
      <c r="ZW164" s="40"/>
      <c r="ZX164" s="40"/>
      <c r="ZY164" s="40"/>
      <c r="ZZ164" s="40"/>
      <c r="AAA164" s="40"/>
      <c r="AAB164" s="40"/>
      <c r="AAC164" s="40"/>
      <c r="AAD164" s="40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40"/>
      <c r="AKO164" s="40"/>
      <c r="AKP164" s="40"/>
      <c r="AKQ164" s="40"/>
      <c r="AKR164" s="40"/>
      <c r="AKS164" s="40"/>
      <c r="AKT164" s="40"/>
      <c r="AKU164" s="40"/>
      <c r="AKV164" s="40"/>
      <c r="AKW164" s="40"/>
      <c r="AKX164" s="40"/>
      <c r="AKY164" s="40"/>
      <c r="AKZ164" s="40"/>
      <c r="ALA164" s="40"/>
      <c r="ALB164" s="40"/>
      <c r="ALC164" s="40"/>
      <c r="ALD164" s="40"/>
      <c r="ALE164" s="40"/>
      <c r="ALF164" s="40"/>
      <c r="ALG164" s="40"/>
      <c r="ALH164" s="40"/>
      <c r="ALI164" s="40"/>
      <c r="ALJ164" s="40"/>
      <c r="ALK164" s="40"/>
      <c r="ALL164" s="40"/>
      <c r="ALM164" s="40"/>
      <c r="ALN164" s="40"/>
      <c r="ALO164" s="40"/>
      <c r="ALP164" s="40"/>
      <c r="ALQ164" s="40"/>
      <c r="ALR164" s="40"/>
      <c r="ALS164" s="40"/>
      <c r="ALT164" s="40"/>
      <c r="ALU164" s="40"/>
    </row>
    <row r="165" spans="1:1009" s="41" customFormat="1" ht="19.5" thickBot="1" x14ac:dyDescent="0.35">
      <c r="A165" s="10" t="s">
        <v>189</v>
      </c>
      <c r="B165" s="11" t="s">
        <v>50</v>
      </c>
      <c r="C165" s="12">
        <v>9</v>
      </c>
      <c r="D165" s="13">
        <v>7.65</v>
      </c>
      <c r="E165" s="14">
        <v>2.7</v>
      </c>
      <c r="F165" s="46" t="s">
        <v>16</v>
      </c>
      <c r="G165" s="15">
        <v>1</v>
      </c>
      <c r="H165" s="16">
        <f>IF(OR(F165="",G165=""),"",IF(F165="1st",G165*D165-G165,-G165))</f>
        <v>-1</v>
      </c>
      <c r="I165" s="19">
        <f t="shared" si="23"/>
        <v>-28.58250000000001</v>
      </c>
      <c r="J165" s="39"/>
      <c r="K165" s="50">
        <f t="shared" si="26"/>
        <v>-28.58250000000001</v>
      </c>
      <c r="L165" s="60">
        <f t="shared" si="22"/>
        <v>-28.302500000000013</v>
      </c>
      <c r="M165" s="60"/>
      <c r="N165" s="121">
        <f t="shared" si="24"/>
        <v>0</v>
      </c>
      <c r="O165" s="9">
        <f t="shared" si="25"/>
        <v>0</v>
      </c>
      <c r="P165" s="9">
        <f t="shared" si="27"/>
        <v>0</v>
      </c>
      <c r="Q165" s="122" t="str">
        <f t="shared" si="28"/>
        <v/>
      </c>
      <c r="R165" s="8"/>
      <c r="S165" s="9"/>
      <c r="T165" s="9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  <c r="OO165" s="40"/>
      <c r="OP165" s="40"/>
      <c r="OQ165" s="40"/>
      <c r="OR165" s="40"/>
      <c r="OS165" s="40"/>
      <c r="OT165" s="40"/>
      <c r="OU165" s="40"/>
      <c r="OV165" s="40"/>
      <c r="OW165" s="40"/>
      <c r="OX165" s="40"/>
      <c r="OY165" s="40"/>
      <c r="OZ165" s="40"/>
      <c r="PA165" s="40"/>
      <c r="PB165" s="40"/>
      <c r="PC165" s="40"/>
      <c r="PD165" s="40"/>
      <c r="PE165" s="40"/>
      <c r="PF165" s="40"/>
      <c r="PG165" s="40"/>
      <c r="PH165" s="40"/>
      <c r="PI165" s="40"/>
      <c r="PJ165" s="40"/>
      <c r="PK165" s="40"/>
      <c r="PL165" s="40"/>
      <c r="PM165" s="40"/>
      <c r="PN165" s="40"/>
      <c r="PO165" s="40"/>
      <c r="PP165" s="40"/>
      <c r="PQ165" s="40"/>
      <c r="PR165" s="40"/>
      <c r="PS165" s="40"/>
      <c r="PT165" s="40"/>
      <c r="PU165" s="40"/>
      <c r="PV165" s="40"/>
      <c r="PW165" s="40"/>
      <c r="PX165" s="40"/>
      <c r="PY165" s="40"/>
      <c r="PZ165" s="40"/>
      <c r="QA165" s="40"/>
      <c r="QB165" s="40"/>
      <c r="QC165" s="40"/>
      <c r="QD165" s="40"/>
      <c r="QE165" s="40"/>
      <c r="QF165" s="40"/>
      <c r="QG165" s="40"/>
      <c r="QH165" s="40"/>
      <c r="QI165" s="40"/>
      <c r="QJ165" s="40"/>
      <c r="QK165" s="40"/>
      <c r="QL165" s="40"/>
      <c r="QM165" s="40"/>
      <c r="QN165" s="40"/>
      <c r="QO165" s="40"/>
      <c r="QP165" s="40"/>
      <c r="QQ165" s="40"/>
      <c r="QR165" s="40"/>
      <c r="QS165" s="40"/>
      <c r="QT165" s="40"/>
      <c r="QU165" s="40"/>
      <c r="QV165" s="40"/>
      <c r="QW165" s="40"/>
      <c r="QX165" s="40"/>
      <c r="QY165" s="40"/>
      <c r="QZ165" s="40"/>
      <c r="RA165" s="40"/>
      <c r="RB165" s="40"/>
      <c r="RC165" s="40"/>
      <c r="RD165" s="40"/>
      <c r="RE165" s="40"/>
      <c r="RF165" s="40"/>
      <c r="RG165" s="40"/>
      <c r="RH165" s="40"/>
      <c r="RI165" s="40"/>
      <c r="RJ165" s="40"/>
      <c r="RK165" s="40"/>
      <c r="RL165" s="40"/>
      <c r="RM165" s="40"/>
      <c r="RN165" s="40"/>
      <c r="RO165" s="40"/>
      <c r="RP165" s="40"/>
      <c r="RQ165" s="40"/>
      <c r="RR165" s="40"/>
      <c r="RS165" s="40"/>
      <c r="RT165" s="40"/>
      <c r="RU165" s="40"/>
      <c r="RV165" s="40"/>
      <c r="RW165" s="40"/>
      <c r="RX165" s="40"/>
      <c r="RY165" s="40"/>
      <c r="RZ165" s="40"/>
      <c r="SA165" s="40"/>
      <c r="SB165" s="40"/>
      <c r="SC165" s="40"/>
      <c r="SD165" s="40"/>
      <c r="SE165" s="40"/>
      <c r="SF165" s="40"/>
      <c r="SG165" s="40"/>
      <c r="SH165" s="40"/>
      <c r="SI165" s="40"/>
      <c r="SJ165" s="40"/>
      <c r="SK165" s="40"/>
      <c r="SL165" s="40"/>
      <c r="SM165" s="40"/>
      <c r="SN165" s="40"/>
      <c r="SO165" s="40"/>
      <c r="SP165" s="40"/>
      <c r="SQ165" s="40"/>
      <c r="SR165" s="40"/>
      <c r="SS165" s="40"/>
      <c r="ST165" s="40"/>
      <c r="SU165" s="40"/>
      <c r="SV165" s="40"/>
      <c r="SW165" s="40"/>
      <c r="SX165" s="40"/>
      <c r="SY165" s="40"/>
      <c r="SZ165" s="40"/>
      <c r="TA165" s="40"/>
      <c r="TB165" s="40"/>
      <c r="TC165" s="40"/>
      <c r="TD165" s="40"/>
      <c r="TE165" s="40"/>
      <c r="TF165" s="40"/>
      <c r="TG165" s="40"/>
      <c r="TH165" s="40"/>
      <c r="TI165" s="40"/>
      <c r="TJ165" s="40"/>
      <c r="TK165" s="40"/>
      <c r="TL165" s="40"/>
      <c r="TM165" s="40"/>
      <c r="TN165" s="40"/>
      <c r="TO165" s="40"/>
      <c r="TP165" s="40"/>
      <c r="TQ165" s="40"/>
      <c r="TR165" s="40"/>
      <c r="TS165" s="40"/>
      <c r="TT165" s="40"/>
      <c r="TU165" s="40"/>
      <c r="TV165" s="40"/>
      <c r="TW165" s="40"/>
      <c r="TX165" s="40"/>
      <c r="TY165" s="40"/>
      <c r="TZ165" s="40"/>
      <c r="UA165" s="40"/>
      <c r="UB165" s="40"/>
      <c r="UC165" s="40"/>
      <c r="UD165" s="40"/>
      <c r="UE165" s="40"/>
      <c r="UF165" s="40"/>
      <c r="UG165" s="40"/>
      <c r="UH165" s="40"/>
      <c r="UI165" s="40"/>
      <c r="UJ165" s="40"/>
      <c r="UK165" s="40"/>
      <c r="UL165" s="40"/>
      <c r="UM165" s="40"/>
      <c r="UN165" s="40"/>
      <c r="UO165" s="40"/>
      <c r="UP165" s="40"/>
      <c r="UQ165" s="40"/>
      <c r="UR165" s="40"/>
      <c r="US165" s="40"/>
      <c r="UT165" s="40"/>
      <c r="UU165" s="40"/>
      <c r="UV165" s="40"/>
      <c r="UW165" s="40"/>
      <c r="UX165" s="40"/>
      <c r="UY165" s="40"/>
      <c r="UZ165" s="40"/>
      <c r="VA165" s="40"/>
      <c r="VB165" s="40"/>
      <c r="VC165" s="40"/>
      <c r="VD165" s="40"/>
      <c r="VE165" s="40"/>
      <c r="VF165" s="40"/>
      <c r="VG165" s="40"/>
      <c r="VH165" s="40"/>
      <c r="VI165" s="40"/>
      <c r="VJ165" s="40"/>
      <c r="VK165" s="40"/>
      <c r="VL165" s="40"/>
      <c r="VM165" s="40"/>
      <c r="VN165" s="40"/>
      <c r="VO165" s="40"/>
      <c r="VP165" s="40"/>
      <c r="VQ165" s="40"/>
      <c r="VR165" s="40"/>
      <c r="VS165" s="40"/>
      <c r="VT165" s="40"/>
      <c r="VU165" s="40"/>
      <c r="VV165" s="40"/>
      <c r="VW165" s="40"/>
      <c r="VX165" s="40"/>
      <c r="VY165" s="40"/>
      <c r="VZ165" s="40"/>
      <c r="WA165" s="40"/>
      <c r="WB165" s="40"/>
      <c r="WC165" s="40"/>
      <c r="WD165" s="40"/>
      <c r="WE165" s="40"/>
      <c r="WF165" s="40"/>
      <c r="WG165" s="40"/>
      <c r="WH165" s="40"/>
      <c r="WI165" s="40"/>
      <c r="WJ165" s="40"/>
      <c r="WK165" s="40"/>
      <c r="WL165" s="40"/>
      <c r="WM165" s="40"/>
      <c r="WN165" s="40"/>
      <c r="WO165" s="40"/>
      <c r="WP165" s="40"/>
      <c r="WQ165" s="40"/>
      <c r="WR165" s="40"/>
      <c r="WS165" s="40"/>
      <c r="WT165" s="40"/>
      <c r="WU165" s="40"/>
      <c r="WV165" s="40"/>
      <c r="WW165" s="40"/>
      <c r="WX165" s="40"/>
      <c r="WY165" s="40"/>
      <c r="WZ165" s="40"/>
      <c r="XA165" s="40"/>
      <c r="XB165" s="40"/>
      <c r="XC165" s="40"/>
      <c r="XD165" s="40"/>
      <c r="XE165" s="40"/>
      <c r="XF165" s="40"/>
      <c r="XG165" s="40"/>
      <c r="XH165" s="40"/>
      <c r="XI165" s="40"/>
      <c r="XJ165" s="40"/>
      <c r="XK165" s="40"/>
      <c r="XL165" s="40"/>
      <c r="XM165" s="40"/>
      <c r="XN165" s="40"/>
      <c r="XO165" s="40"/>
      <c r="XP165" s="40"/>
      <c r="XQ165" s="40"/>
      <c r="XR165" s="40"/>
      <c r="XS165" s="40"/>
      <c r="XT165" s="40"/>
      <c r="XU165" s="40"/>
      <c r="XV165" s="40"/>
      <c r="XW165" s="40"/>
      <c r="XX165" s="40"/>
      <c r="XY165" s="40"/>
      <c r="XZ165" s="40"/>
      <c r="YA165" s="40"/>
      <c r="YB165" s="40"/>
      <c r="YC165" s="40"/>
      <c r="YD165" s="40"/>
      <c r="YE165" s="40"/>
      <c r="YF165" s="40"/>
      <c r="YG165" s="40"/>
      <c r="YH165" s="40"/>
      <c r="YI165" s="40"/>
      <c r="YJ165" s="40"/>
      <c r="YK165" s="40"/>
      <c r="YL165" s="40"/>
      <c r="YM165" s="40"/>
      <c r="YN165" s="40"/>
      <c r="YO165" s="40"/>
      <c r="YP165" s="40"/>
      <c r="YQ165" s="40"/>
      <c r="YR165" s="40"/>
      <c r="YS165" s="40"/>
      <c r="YT165" s="40"/>
      <c r="YU165" s="40"/>
      <c r="YV165" s="40"/>
      <c r="YW165" s="40"/>
      <c r="YX165" s="40"/>
      <c r="YY165" s="40"/>
      <c r="YZ165" s="40"/>
      <c r="ZA165" s="40"/>
      <c r="ZB165" s="40"/>
      <c r="ZC165" s="40"/>
      <c r="ZD165" s="40"/>
      <c r="ZE165" s="40"/>
      <c r="ZF165" s="40"/>
      <c r="ZG165" s="40"/>
      <c r="ZH165" s="40"/>
      <c r="ZI165" s="40"/>
      <c r="ZJ165" s="40"/>
      <c r="ZK165" s="40"/>
      <c r="ZL165" s="40"/>
      <c r="ZM165" s="40"/>
      <c r="ZN165" s="40"/>
      <c r="ZO165" s="40"/>
      <c r="ZP165" s="40"/>
      <c r="ZQ165" s="40"/>
      <c r="ZR165" s="40"/>
      <c r="ZS165" s="40"/>
      <c r="ZT165" s="40"/>
      <c r="ZU165" s="40"/>
      <c r="ZV165" s="40"/>
      <c r="ZW165" s="40"/>
      <c r="ZX165" s="40"/>
      <c r="ZY165" s="40"/>
      <c r="ZZ165" s="40"/>
      <c r="AAA165" s="40"/>
      <c r="AAB165" s="40"/>
      <c r="AAC165" s="40"/>
      <c r="AAD165" s="40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40"/>
      <c r="AKO165" s="40"/>
      <c r="AKP165" s="40"/>
      <c r="AKQ165" s="40"/>
      <c r="AKR165" s="40"/>
      <c r="AKS165" s="40"/>
      <c r="AKT165" s="40"/>
      <c r="AKU165" s="40"/>
      <c r="AKV165" s="40"/>
      <c r="AKW165" s="40"/>
      <c r="AKX165" s="40"/>
      <c r="AKY165" s="40"/>
      <c r="AKZ165" s="40"/>
      <c r="ALA165" s="40"/>
      <c r="ALB165" s="40"/>
      <c r="ALC165" s="40"/>
      <c r="ALD165" s="40"/>
      <c r="ALE165" s="40"/>
      <c r="ALF165" s="40"/>
      <c r="ALG165" s="40"/>
      <c r="ALH165" s="40"/>
      <c r="ALI165" s="40"/>
      <c r="ALJ165" s="40"/>
      <c r="ALK165" s="40"/>
      <c r="ALL165" s="40"/>
      <c r="ALM165" s="40"/>
      <c r="ALN165" s="40"/>
      <c r="ALO165" s="40"/>
      <c r="ALP165" s="40"/>
      <c r="ALQ165" s="40"/>
      <c r="ALR165" s="40"/>
      <c r="ALS165" s="40"/>
      <c r="ALT165" s="40"/>
      <c r="ALU165" s="40"/>
    </row>
    <row r="166" spans="1:1009" s="41" customFormat="1" ht="24" thickBot="1" x14ac:dyDescent="0.3">
      <c r="A166" s="222">
        <v>44177</v>
      </c>
      <c r="B166" s="225"/>
      <c r="C166" s="225"/>
      <c r="D166" s="225"/>
      <c r="E166" s="225"/>
      <c r="F166" s="225"/>
      <c r="G166" s="225"/>
      <c r="H166" s="226" t="str">
        <f>IF(OR(F166="",G166=""),"",IF(F166="1st",G166*D166,-G166))</f>
        <v/>
      </c>
      <c r="I166" s="19">
        <f t="shared" si="23"/>
        <v>-28.58250000000001</v>
      </c>
      <c r="J166" s="39"/>
      <c r="K166" s="50">
        <f t="shared" si="26"/>
        <v>-28.58250000000001</v>
      </c>
      <c r="L166" s="60">
        <f t="shared" si="22"/>
        <v>-28.302500000000013</v>
      </c>
      <c r="M166" s="60"/>
      <c r="N166" s="121" t="str">
        <f t="shared" si="24"/>
        <v/>
      </c>
      <c r="O166" s="9" t="str">
        <f t="shared" si="25"/>
        <v/>
      </c>
      <c r="P166" s="9" t="str">
        <f t="shared" si="27"/>
        <v/>
      </c>
      <c r="Q166" s="122" t="str">
        <f t="shared" si="28"/>
        <v/>
      </c>
      <c r="R166" s="8"/>
      <c r="S166" s="9"/>
      <c r="T166" s="9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  <c r="OO166" s="40"/>
      <c r="OP166" s="40"/>
      <c r="OQ166" s="40"/>
      <c r="OR166" s="40"/>
      <c r="OS166" s="40"/>
      <c r="OT166" s="40"/>
      <c r="OU166" s="40"/>
      <c r="OV166" s="40"/>
      <c r="OW166" s="40"/>
      <c r="OX166" s="40"/>
      <c r="OY166" s="40"/>
      <c r="OZ166" s="40"/>
      <c r="PA166" s="40"/>
      <c r="PB166" s="40"/>
      <c r="PC166" s="40"/>
      <c r="PD166" s="40"/>
      <c r="PE166" s="40"/>
      <c r="PF166" s="40"/>
      <c r="PG166" s="40"/>
      <c r="PH166" s="40"/>
      <c r="PI166" s="40"/>
      <c r="PJ166" s="40"/>
      <c r="PK166" s="40"/>
      <c r="PL166" s="40"/>
      <c r="PM166" s="40"/>
      <c r="PN166" s="40"/>
      <c r="PO166" s="40"/>
      <c r="PP166" s="40"/>
      <c r="PQ166" s="40"/>
      <c r="PR166" s="40"/>
      <c r="PS166" s="40"/>
      <c r="PT166" s="40"/>
      <c r="PU166" s="40"/>
      <c r="PV166" s="40"/>
      <c r="PW166" s="40"/>
      <c r="PX166" s="40"/>
      <c r="PY166" s="40"/>
      <c r="PZ166" s="40"/>
      <c r="QA166" s="40"/>
      <c r="QB166" s="40"/>
      <c r="QC166" s="40"/>
      <c r="QD166" s="40"/>
      <c r="QE166" s="40"/>
      <c r="QF166" s="40"/>
      <c r="QG166" s="40"/>
      <c r="QH166" s="40"/>
      <c r="QI166" s="40"/>
      <c r="QJ166" s="40"/>
      <c r="QK166" s="40"/>
      <c r="QL166" s="40"/>
      <c r="QM166" s="40"/>
      <c r="QN166" s="40"/>
      <c r="QO166" s="40"/>
      <c r="QP166" s="40"/>
      <c r="QQ166" s="40"/>
      <c r="QR166" s="40"/>
      <c r="QS166" s="40"/>
      <c r="QT166" s="40"/>
      <c r="QU166" s="40"/>
      <c r="QV166" s="40"/>
      <c r="QW166" s="40"/>
      <c r="QX166" s="40"/>
      <c r="QY166" s="40"/>
      <c r="QZ166" s="40"/>
      <c r="RA166" s="40"/>
      <c r="RB166" s="40"/>
      <c r="RC166" s="40"/>
      <c r="RD166" s="40"/>
      <c r="RE166" s="40"/>
      <c r="RF166" s="40"/>
      <c r="RG166" s="40"/>
      <c r="RH166" s="40"/>
      <c r="RI166" s="40"/>
      <c r="RJ166" s="40"/>
      <c r="RK166" s="40"/>
      <c r="RL166" s="40"/>
      <c r="RM166" s="40"/>
      <c r="RN166" s="40"/>
      <c r="RO166" s="40"/>
      <c r="RP166" s="40"/>
      <c r="RQ166" s="40"/>
      <c r="RR166" s="40"/>
      <c r="RS166" s="40"/>
      <c r="RT166" s="40"/>
      <c r="RU166" s="40"/>
      <c r="RV166" s="40"/>
      <c r="RW166" s="40"/>
      <c r="RX166" s="40"/>
      <c r="RY166" s="40"/>
      <c r="RZ166" s="40"/>
      <c r="SA166" s="40"/>
      <c r="SB166" s="40"/>
      <c r="SC166" s="40"/>
      <c r="SD166" s="40"/>
      <c r="SE166" s="40"/>
      <c r="SF166" s="40"/>
      <c r="SG166" s="40"/>
      <c r="SH166" s="40"/>
      <c r="SI166" s="40"/>
      <c r="SJ166" s="40"/>
      <c r="SK166" s="40"/>
      <c r="SL166" s="40"/>
      <c r="SM166" s="40"/>
      <c r="SN166" s="40"/>
      <c r="SO166" s="40"/>
      <c r="SP166" s="40"/>
      <c r="SQ166" s="40"/>
      <c r="SR166" s="40"/>
      <c r="SS166" s="40"/>
      <c r="ST166" s="40"/>
      <c r="SU166" s="40"/>
      <c r="SV166" s="40"/>
      <c r="SW166" s="40"/>
      <c r="SX166" s="40"/>
      <c r="SY166" s="40"/>
      <c r="SZ166" s="40"/>
      <c r="TA166" s="40"/>
      <c r="TB166" s="40"/>
      <c r="TC166" s="40"/>
      <c r="TD166" s="40"/>
      <c r="TE166" s="40"/>
      <c r="TF166" s="40"/>
      <c r="TG166" s="40"/>
      <c r="TH166" s="40"/>
      <c r="TI166" s="40"/>
      <c r="TJ166" s="40"/>
      <c r="TK166" s="40"/>
      <c r="TL166" s="40"/>
      <c r="TM166" s="40"/>
      <c r="TN166" s="40"/>
      <c r="TO166" s="40"/>
      <c r="TP166" s="40"/>
      <c r="TQ166" s="40"/>
      <c r="TR166" s="40"/>
      <c r="TS166" s="40"/>
      <c r="TT166" s="40"/>
      <c r="TU166" s="40"/>
      <c r="TV166" s="40"/>
      <c r="TW166" s="40"/>
      <c r="TX166" s="40"/>
      <c r="TY166" s="40"/>
      <c r="TZ166" s="40"/>
      <c r="UA166" s="40"/>
      <c r="UB166" s="40"/>
      <c r="UC166" s="40"/>
      <c r="UD166" s="40"/>
      <c r="UE166" s="40"/>
      <c r="UF166" s="40"/>
      <c r="UG166" s="40"/>
      <c r="UH166" s="40"/>
      <c r="UI166" s="40"/>
      <c r="UJ166" s="40"/>
      <c r="UK166" s="40"/>
      <c r="UL166" s="40"/>
      <c r="UM166" s="40"/>
      <c r="UN166" s="40"/>
      <c r="UO166" s="40"/>
      <c r="UP166" s="40"/>
      <c r="UQ166" s="40"/>
      <c r="UR166" s="40"/>
      <c r="US166" s="40"/>
      <c r="UT166" s="40"/>
      <c r="UU166" s="40"/>
      <c r="UV166" s="40"/>
      <c r="UW166" s="40"/>
      <c r="UX166" s="40"/>
      <c r="UY166" s="40"/>
      <c r="UZ166" s="40"/>
      <c r="VA166" s="40"/>
      <c r="VB166" s="40"/>
      <c r="VC166" s="40"/>
      <c r="VD166" s="40"/>
      <c r="VE166" s="40"/>
      <c r="VF166" s="40"/>
      <c r="VG166" s="40"/>
      <c r="VH166" s="40"/>
      <c r="VI166" s="40"/>
      <c r="VJ166" s="40"/>
      <c r="VK166" s="40"/>
      <c r="VL166" s="40"/>
      <c r="VM166" s="40"/>
      <c r="VN166" s="40"/>
      <c r="VO166" s="40"/>
      <c r="VP166" s="40"/>
      <c r="VQ166" s="40"/>
      <c r="VR166" s="40"/>
      <c r="VS166" s="40"/>
      <c r="VT166" s="40"/>
      <c r="VU166" s="40"/>
      <c r="VV166" s="40"/>
      <c r="VW166" s="40"/>
      <c r="VX166" s="40"/>
      <c r="VY166" s="40"/>
      <c r="VZ166" s="40"/>
      <c r="WA166" s="40"/>
      <c r="WB166" s="40"/>
      <c r="WC166" s="40"/>
      <c r="WD166" s="40"/>
      <c r="WE166" s="40"/>
      <c r="WF166" s="40"/>
      <c r="WG166" s="40"/>
      <c r="WH166" s="40"/>
      <c r="WI166" s="40"/>
      <c r="WJ166" s="40"/>
      <c r="WK166" s="40"/>
      <c r="WL166" s="40"/>
      <c r="WM166" s="40"/>
      <c r="WN166" s="40"/>
      <c r="WO166" s="40"/>
      <c r="WP166" s="40"/>
      <c r="WQ166" s="40"/>
      <c r="WR166" s="40"/>
      <c r="WS166" s="40"/>
      <c r="WT166" s="40"/>
      <c r="WU166" s="40"/>
      <c r="WV166" s="40"/>
      <c r="WW166" s="40"/>
      <c r="WX166" s="40"/>
      <c r="WY166" s="40"/>
      <c r="WZ166" s="40"/>
      <c r="XA166" s="40"/>
      <c r="XB166" s="40"/>
      <c r="XC166" s="40"/>
      <c r="XD166" s="40"/>
      <c r="XE166" s="40"/>
      <c r="XF166" s="40"/>
      <c r="XG166" s="40"/>
      <c r="XH166" s="40"/>
      <c r="XI166" s="40"/>
      <c r="XJ166" s="40"/>
      <c r="XK166" s="40"/>
      <c r="XL166" s="40"/>
      <c r="XM166" s="40"/>
      <c r="XN166" s="40"/>
      <c r="XO166" s="40"/>
      <c r="XP166" s="40"/>
      <c r="XQ166" s="40"/>
      <c r="XR166" s="40"/>
      <c r="XS166" s="40"/>
      <c r="XT166" s="40"/>
      <c r="XU166" s="40"/>
      <c r="XV166" s="40"/>
      <c r="XW166" s="40"/>
      <c r="XX166" s="40"/>
      <c r="XY166" s="40"/>
      <c r="XZ166" s="40"/>
      <c r="YA166" s="40"/>
      <c r="YB166" s="40"/>
      <c r="YC166" s="40"/>
      <c r="YD166" s="40"/>
      <c r="YE166" s="40"/>
      <c r="YF166" s="40"/>
      <c r="YG166" s="40"/>
      <c r="YH166" s="40"/>
      <c r="YI166" s="40"/>
      <c r="YJ166" s="40"/>
      <c r="YK166" s="40"/>
      <c r="YL166" s="40"/>
      <c r="YM166" s="40"/>
      <c r="YN166" s="40"/>
      <c r="YO166" s="40"/>
      <c r="YP166" s="40"/>
      <c r="YQ166" s="40"/>
      <c r="YR166" s="40"/>
      <c r="YS166" s="40"/>
      <c r="YT166" s="40"/>
      <c r="YU166" s="40"/>
      <c r="YV166" s="40"/>
      <c r="YW166" s="40"/>
      <c r="YX166" s="40"/>
      <c r="YY166" s="40"/>
      <c r="YZ166" s="40"/>
      <c r="ZA166" s="40"/>
      <c r="ZB166" s="40"/>
      <c r="ZC166" s="40"/>
      <c r="ZD166" s="40"/>
      <c r="ZE166" s="40"/>
      <c r="ZF166" s="40"/>
      <c r="ZG166" s="40"/>
      <c r="ZH166" s="40"/>
      <c r="ZI166" s="40"/>
      <c r="ZJ166" s="40"/>
      <c r="ZK166" s="40"/>
      <c r="ZL166" s="40"/>
      <c r="ZM166" s="40"/>
      <c r="ZN166" s="40"/>
      <c r="ZO166" s="40"/>
      <c r="ZP166" s="40"/>
      <c r="ZQ166" s="40"/>
      <c r="ZR166" s="40"/>
      <c r="ZS166" s="40"/>
      <c r="ZT166" s="40"/>
      <c r="ZU166" s="40"/>
      <c r="ZV166" s="40"/>
      <c r="ZW166" s="40"/>
      <c r="ZX166" s="40"/>
      <c r="ZY166" s="40"/>
      <c r="ZZ166" s="40"/>
      <c r="AAA166" s="40"/>
      <c r="AAB166" s="40"/>
      <c r="AAC166" s="40"/>
      <c r="AAD166" s="40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40"/>
      <c r="AKO166" s="40"/>
      <c r="AKP166" s="40"/>
      <c r="AKQ166" s="40"/>
      <c r="AKR166" s="40"/>
      <c r="AKS166" s="40"/>
      <c r="AKT166" s="40"/>
      <c r="AKU166" s="40"/>
      <c r="AKV166" s="40"/>
      <c r="AKW166" s="40"/>
      <c r="AKX166" s="40"/>
      <c r="AKY166" s="40"/>
      <c r="AKZ166" s="40"/>
      <c r="ALA166" s="40"/>
      <c r="ALB166" s="40"/>
      <c r="ALC166" s="40"/>
      <c r="ALD166" s="40"/>
      <c r="ALE166" s="40"/>
      <c r="ALF166" s="40"/>
      <c r="ALG166" s="40"/>
      <c r="ALH166" s="40"/>
      <c r="ALI166" s="40"/>
      <c r="ALJ166" s="40"/>
      <c r="ALK166" s="40"/>
      <c r="ALL166" s="40"/>
      <c r="ALM166" s="40"/>
      <c r="ALN166" s="40"/>
      <c r="ALO166" s="40"/>
      <c r="ALP166" s="40"/>
      <c r="ALQ166" s="40"/>
      <c r="ALR166" s="40"/>
      <c r="ALS166" s="40"/>
      <c r="ALT166" s="40"/>
      <c r="ALU166" s="40"/>
    </row>
    <row r="167" spans="1:1009" s="41" customFormat="1" ht="18.75" x14ac:dyDescent="0.3">
      <c r="A167" s="10" t="s">
        <v>190</v>
      </c>
      <c r="B167" s="11" t="s">
        <v>30</v>
      </c>
      <c r="C167" s="12">
        <v>6</v>
      </c>
      <c r="D167" s="13">
        <v>2.79</v>
      </c>
      <c r="E167" s="14">
        <v>1.94</v>
      </c>
      <c r="F167" s="46" t="s">
        <v>34</v>
      </c>
      <c r="G167" s="15">
        <v>3</v>
      </c>
      <c r="H167" s="16">
        <f>IF(OR(F167="",G167=""),"",IF(F167="1st",G167*D167-G167,-G167))</f>
        <v>-3</v>
      </c>
      <c r="I167" s="19">
        <f t="shared" si="23"/>
        <v>-31.58250000000001</v>
      </c>
      <c r="J167" s="42">
        <f>SUM(H167:H169)</f>
        <v>-6</v>
      </c>
      <c r="K167" s="50">
        <f t="shared" si="26"/>
        <v>-34.58250000000001</v>
      </c>
      <c r="L167" s="60">
        <f t="shared" si="22"/>
        <v>-28.302500000000013</v>
      </c>
      <c r="M167" s="60"/>
      <c r="N167" s="121">
        <f t="shared" si="24"/>
        <v>2.79</v>
      </c>
      <c r="O167" s="9">
        <f t="shared" si="25"/>
        <v>-1</v>
      </c>
      <c r="P167" s="9">
        <f t="shared" si="27"/>
        <v>-1</v>
      </c>
      <c r="Q167" s="122">
        <f t="shared" si="28"/>
        <v>-1</v>
      </c>
      <c r="R167" s="8"/>
      <c r="S167" s="9"/>
      <c r="T167" s="9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  <c r="OO167" s="40"/>
      <c r="OP167" s="40"/>
      <c r="OQ167" s="40"/>
      <c r="OR167" s="40"/>
      <c r="OS167" s="40"/>
      <c r="OT167" s="40"/>
      <c r="OU167" s="40"/>
      <c r="OV167" s="40"/>
      <c r="OW167" s="40"/>
      <c r="OX167" s="40"/>
      <c r="OY167" s="40"/>
      <c r="OZ167" s="40"/>
      <c r="PA167" s="40"/>
      <c r="PB167" s="40"/>
      <c r="PC167" s="40"/>
      <c r="PD167" s="40"/>
      <c r="PE167" s="40"/>
      <c r="PF167" s="40"/>
      <c r="PG167" s="40"/>
      <c r="PH167" s="40"/>
      <c r="PI167" s="40"/>
      <c r="PJ167" s="40"/>
      <c r="PK167" s="40"/>
      <c r="PL167" s="40"/>
      <c r="PM167" s="40"/>
      <c r="PN167" s="40"/>
      <c r="PO167" s="40"/>
      <c r="PP167" s="40"/>
      <c r="PQ167" s="40"/>
      <c r="PR167" s="40"/>
      <c r="PS167" s="40"/>
      <c r="PT167" s="40"/>
      <c r="PU167" s="40"/>
      <c r="PV167" s="40"/>
      <c r="PW167" s="40"/>
      <c r="PX167" s="40"/>
      <c r="PY167" s="40"/>
      <c r="PZ167" s="40"/>
      <c r="QA167" s="40"/>
      <c r="QB167" s="40"/>
      <c r="QC167" s="40"/>
      <c r="QD167" s="40"/>
      <c r="QE167" s="40"/>
      <c r="QF167" s="40"/>
      <c r="QG167" s="40"/>
      <c r="QH167" s="40"/>
      <c r="QI167" s="40"/>
      <c r="QJ167" s="40"/>
      <c r="QK167" s="40"/>
      <c r="QL167" s="40"/>
      <c r="QM167" s="40"/>
      <c r="QN167" s="40"/>
      <c r="QO167" s="40"/>
      <c r="QP167" s="40"/>
      <c r="QQ167" s="40"/>
      <c r="QR167" s="40"/>
      <c r="QS167" s="40"/>
      <c r="QT167" s="40"/>
      <c r="QU167" s="40"/>
      <c r="QV167" s="40"/>
      <c r="QW167" s="40"/>
      <c r="QX167" s="40"/>
      <c r="QY167" s="40"/>
      <c r="QZ167" s="40"/>
      <c r="RA167" s="40"/>
      <c r="RB167" s="40"/>
      <c r="RC167" s="40"/>
      <c r="RD167" s="40"/>
      <c r="RE167" s="40"/>
      <c r="RF167" s="40"/>
      <c r="RG167" s="40"/>
      <c r="RH167" s="40"/>
      <c r="RI167" s="40"/>
      <c r="RJ167" s="40"/>
      <c r="RK167" s="40"/>
      <c r="RL167" s="40"/>
      <c r="RM167" s="40"/>
      <c r="RN167" s="40"/>
      <c r="RO167" s="40"/>
      <c r="RP167" s="40"/>
      <c r="RQ167" s="40"/>
      <c r="RR167" s="40"/>
      <c r="RS167" s="40"/>
      <c r="RT167" s="40"/>
      <c r="RU167" s="40"/>
      <c r="RV167" s="40"/>
      <c r="RW167" s="40"/>
      <c r="RX167" s="40"/>
      <c r="RY167" s="40"/>
      <c r="RZ167" s="40"/>
      <c r="SA167" s="40"/>
      <c r="SB167" s="40"/>
      <c r="SC167" s="40"/>
      <c r="SD167" s="40"/>
      <c r="SE167" s="40"/>
      <c r="SF167" s="40"/>
      <c r="SG167" s="40"/>
      <c r="SH167" s="40"/>
      <c r="SI167" s="40"/>
      <c r="SJ167" s="40"/>
      <c r="SK167" s="40"/>
      <c r="SL167" s="40"/>
      <c r="SM167" s="40"/>
      <c r="SN167" s="40"/>
      <c r="SO167" s="40"/>
      <c r="SP167" s="40"/>
      <c r="SQ167" s="40"/>
      <c r="SR167" s="40"/>
      <c r="SS167" s="40"/>
      <c r="ST167" s="40"/>
      <c r="SU167" s="40"/>
      <c r="SV167" s="40"/>
      <c r="SW167" s="40"/>
      <c r="SX167" s="40"/>
      <c r="SY167" s="40"/>
      <c r="SZ167" s="40"/>
      <c r="TA167" s="40"/>
      <c r="TB167" s="40"/>
      <c r="TC167" s="40"/>
      <c r="TD167" s="40"/>
      <c r="TE167" s="40"/>
      <c r="TF167" s="40"/>
      <c r="TG167" s="40"/>
      <c r="TH167" s="40"/>
      <c r="TI167" s="40"/>
      <c r="TJ167" s="40"/>
      <c r="TK167" s="40"/>
      <c r="TL167" s="40"/>
      <c r="TM167" s="40"/>
      <c r="TN167" s="40"/>
      <c r="TO167" s="40"/>
      <c r="TP167" s="40"/>
      <c r="TQ167" s="40"/>
      <c r="TR167" s="40"/>
      <c r="TS167" s="40"/>
      <c r="TT167" s="40"/>
      <c r="TU167" s="40"/>
      <c r="TV167" s="40"/>
      <c r="TW167" s="40"/>
      <c r="TX167" s="40"/>
      <c r="TY167" s="40"/>
      <c r="TZ167" s="40"/>
      <c r="UA167" s="40"/>
      <c r="UB167" s="40"/>
      <c r="UC167" s="40"/>
      <c r="UD167" s="40"/>
      <c r="UE167" s="40"/>
      <c r="UF167" s="40"/>
      <c r="UG167" s="40"/>
      <c r="UH167" s="40"/>
      <c r="UI167" s="40"/>
      <c r="UJ167" s="40"/>
      <c r="UK167" s="40"/>
      <c r="UL167" s="40"/>
      <c r="UM167" s="40"/>
      <c r="UN167" s="40"/>
      <c r="UO167" s="40"/>
      <c r="UP167" s="40"/>
      <c r="UQ167" s="40"/>
      <c r="UR167" s="40"/>
      <c r="US167" s="40"/>
      <c r="UT167" s="40"/>
      <c r="UU167" s="40"/>
      <c r="UV167" s="40"/>
      <c r="UW167" s="40"/>
      <c r="UX167" s="40"/>
      <c r="UY167" s="40"/>
      <c r="UZ167" s="40"/>
      <c r="VA167" s="40"/>
      <c r="VB167" s="40"/>
      <c r="VC167" s="40"/>
      <c r="VD167" s="40"/>
      <c r="VE167" s="40"/>
      <c r="VF167" s="40"/>
      <c r="VG167" s="40"/>
      <c r="VH167" s="40"/>
      <c r="VI167" s="40"/>
      <c r="VJ167" s="40"/>
      <c r="VK167" s="40"/>
      <c r="VL167" s="40"/>
      <c r="VM167" s="40"/>
      <c r="VN167" s="40"/>
      <c r="VO167" s="40"/>
      <c r="VP167" s="40"/>
      <c r="VQ167" s="40"/>
      <c r="VR167" s="40"/>
      <c r="VS167" s="40"/>
      <c r="VT167" s="40"/>
      <c r="VU167" s="40"/>
      <c r="VV167" s="40"/>
      <c r="VW167" s="40"/>
      <c r="VX167" s="40"/>
      <c r="VY167" s="40"/>
      <c r="VZ167" s="40"/>
      <c r="WA167" s="40"/>
      <c r="WB167" s="40"/>
      <c r="WC167" s="40"/>
      <c r="WD167" s="40"/>
      <c r="WE167" s="40"/>
      <c r="WF167" s="40"/>
      <c r="WG167" s="40"/>
      <c r="WH167" s="40"/>
      <c r="WI167" s="40"/>
      <c r="WJ167" s="40"/>
      <c r="WK167" s="40"/>
      <c r="WL167" s="40"/>
      <c r="WM167" s="40"/>
      <c r="WN167" s="40"/>
      <c r="WO167" s="40"/>
      <c r="WP167" s="40"/>
      <c r="WQ167" s="40"/>
      <c r="WR167" s="40"/>
      <c r="WS167" s="40"/>
      <c r="WT167" s="40"/>
      <c r="WU167" s="40"/>
      <c r="WV167" s="40"/>
      <c r="WW167" s="40"/>
      <c r="WX167" s="40"/>
      <c r="WY167" s="40"/>
      <c r="WZ167" s="40"/>
      <c r="XA167" s="40"/>
      <c r="XB167" s="40"/>
      <c r="XC167" s="40"/>
      <c r="XD167" s="40"/>
      <c r="XE167" s="40"/>
      <c r="XF167" s="40"/>
      <c r="XG167" s="40"/>
      <c r="XH167" s="40"/>
      <c r="XI167" s="40"/>
      <c r="XJ167" s="40"/>
      <c r="XK167" s="40"/>
      <c r="XL167" s="40"/>
      <c r="XM167" s="40"/>
      <c r="XN167" s="40"/>
      <c r="XO167" s="40"/>
      <c r="XP167" s="40"/>
      <c r="XQ167" s="40"/>
      <c r="XR167" s="40"/>
      <c r="XS167" s="40"/>
      <c r="XT167" s="40"/>
      <c r="XU167" s="40"/>
      <c r="XV167" s="40"/>
      <c r="XW167" s="40"/>
      <c r="XX167" s="40"/>
      <c r="XY167" s="40"/>
      <c r="XZ167" s="40"/>
      <c r="YA167" s="40"/>
      <c r="YB167" s="40"/>
      <c r="YC167" s="40"/>
      <c r="YD167" s="40"/>
      <c r="YE167" s="40"/>
      <c r="YF167" s="40"/>
      <c r="YG167" s="40"/>
      <c r="YH167" s="40"/>
      <c r="YI167" s="40"/>
      <c r="YJ167" s="40"/>
      <c r="YK167" s="40"/>
      <c r="YL167" s="40"/>
      <c r="YM167" s="40"/>
      <c r="YN167" s="40"/>
      <c r="YO167" s="40"/>
      <c r="YP167" s="40"/>
      <c r="YQ167" s="40"/>
      <c r="YR167" s="40"/>
      <c r="YS167" s="40"/>
      <c r="YT167" s="40"/>
      <c r="YU167" s="40"/>
      <c r="YV167" s="40"/>
      <c r="YW167" s="40"/>
      <c r="YX167" s="40"/>
      <c r="YY167" s="40"/>
      <c r="YZ167" s="40"/>
      <c r="ZA167" s="40"/>
      <c r="ZB167" s="40"/>
      <c r="ZC167" s="40"/>
      <c r="ZD167" s="40"/>
      <c r="ZE167" s="40"/>
      <c r="ZF167" s="40"/>
      <c r="ZG167" s="40"/>
      <c r="ZH167" s="40"/>
      <c r="ZI167" s="40"/>
      <c r="ZJ167" s="40"/>
      <c r="ZK167" s="40"/>
      <c r="ZL167" s="40"/>
      <c r="ZM167" s="40"/>
      <c r="ZN167" s="40"/>
      <c r="ZO167" s="40"/>
      <c r="ZP167" s="40"/>
      <c r="ZQ167" s="40"/>
      <c r="ZR167" s="40"/>
      <c r="ZS167" s="40"/>
      <c r="ZT167" s="40"/>
      <c r="ZU167" s="40"/>
      <c r="ZV167" s="40"/>
      <c r="ZW167" s="40"/>
      <c r="ZX167" s="40"/>
      <c r="ZY167" s="40"/>
      <c r="ZZ167" s="40"/>
      <c r="AAA167" s="40"/>
      <c r="AAB167" s="40"/>
      <c r="AAC167" s="40"/>
      <c r="AAD167" s="40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40"/>
      <c r="AKO167" s="40"/>
      <c r="AKP167" s="40"/>
      <c r="AKQ167" s="40"/>
      <c r="AKR167" s="40"/>
      <c r="AKS167" s="40"/>
      <c r="AKT167" s="40"/>
      <c r="AKU167" s="40"/>
      <c r="AKV167" s="40"/>
      <c r="AKW167" s="40"/>
      <c r="AKX167" s="40"/>
      <c r="AKY167" s="40"/>
      <c r="AKZ167" s="40"/>
      <c r="ALA167" s="40"/>
      <c r="ALB167" s="40"/>
      <c r="ALC167" s="40"/>
      <c r="ALD167" s="40"/>
      <c r="ALE167" s="40"/>
      <c r="ALF167" s="40"/>
      <c r="ALG167" s="40"/>
      <c r="ALH167" s="40"/>
      <c r="ALI167" s="40"/>
      <c r="ALJ167" s="40"/>
      <c r="ALK167" s="40"/>
      <c r="ALL167" s="40"/>
      <c r="ALM167" s="40"/>
      <c r="ALN167" s="40"/>
      <c r="ALO167" s="40"/>
      <c r="ALP167" s="40"/>
      <c r="ALQ167" s="40"/>
      <c r="ALR167" s="40"/>
      <c r="ALS167" s="40"/>
      <c r="ALT167" s="40"/>
      <c r="ALU167" s="40"/>
    </row>
    <row r="168" spans="1:1009" s="41" customFormat="1" ht="18.75" x14ac:dyDescent="0.3">
      <c r="A168" s="10" t="s">
        <v>191</v>
      </c>
      <c r="B168" s="11" t="s">
        <v>127</v>
      </c>
      <c r="C168" s="12">
        <v>3</v>
      </c>
      <c r="D168" s="13">
        <v>2.16</v>
      </c>
      <c r="E168" s="14">
        <v>1.21</v>
      </c>
      <c r="F168" s="46" t="s">
        <v>21</v>
      </c>
      <c r="G168" s="15">
        <v>1.5</v>
      </c>
      <c r="H168" s="16">
        <f>IF(OR(F168="",G168=""),"",IF(F168="1st",G168*D168-G168,-G168))</f>
        <v>-1.5</v>
      </c>
      <c r="I168" s="19">
        <f t="shared" si="23"/>
        <v>-33.08250000000001</v>
      </c>
      <c r="J168" s="39"/>
      <c r="K168" s="50">
        <f t="shared" si="26"/>
        <v>-34.58250000000001</v>
      </c>
      <c r="L168" s="60">
        <f t="shared" si="22"/>
        <v>-28.302500000000013</v>
      </c>
      <c r="M168" s="60"/>
      <c r="N168" s="121">
        <f t="shared" si="24"/>
        <v>2.16</v>
      </c>
      <c r="O168" s="9">
        <f t="shared" si="25"/>
        <v>-1</v>
      </c>
      <c r="P168" s="9">
        <f t="shared" si="27"/>
        <v>-1</v>
      </c>
      <c r="Q168" s="122">
        <f t="shared" si="28"/>
        <v>-1</v>
      </c>
      <c r="R168" s="8"/>
      <c r="S168" s="9"/>
      <c r="T168" s="9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  <c r="OO168" s="40"/>
      <c r="OP168" s="40"/>
      <c r="OQ168" s="40"/>
      <c r="OR168" s="40"/>
      <c r="OS168" s="40"/>
      <c r="OT168" s="40"/>
      <c r="OU168" s="40"/>
      <c r="OV168" s="40"/>
      <c r="OW168" s="40"/>
      <c r="OX168" s="40"/>
      <c r="OY168" s="40"/>
      <c r="OZ168" s="40"/>
      <c r="PA168" s="40"/>
      <c r="PB168" s="40"/>
      <c r="PC168" s="40"/>
      <c r="PD168" s="40"/>
      <c r="PE168" s="40"/>
      <c r="PF168" s="40"/>
      <c r="PG168" s="40"/>
      <c r="PH168" s="40"/>
      <c r="PI168" s="40"/>
      <c r="PJ168" s="40"/>
      <c r="PK168" s="40"/>
      <c r="PL168" s="40"/>
      <c r="PM168" s="40"/>
      <c r="PN168" s="40"/>
      <c r="PO168" s="40"/>
      <c r="PP168" s="40"/>
      <c r="PQ168" s="40"/>
      <c r="PR168" s="40"/>
      <c r="PS168" s="40"/>
      <c r="PT168" s="40"/>
      <c r="PU168" s="40"/>
      <c r="PV168" s="40"/>
      <c r="PW168" s="40"/>
      <c r="PX168" s="40"/>
      <c r="PY168" s="40"/>
      <c r="PZ168" s="40"/>
      <c r="QA168" s="40"/>
      <c r="QB168" s="40"/>
      <c r="QC168" s="40"/>
      <c r="QD168" s="40"/>
      <c r="QE168" s="40"/>
      <c r="QF168" s="40"/>
      <c r="QG168" s="40"/>
      <c r="QH168" s="40"/>
      <c r="QI168" s="40"/>
      <c r="QJ168" s="40"/>
      <c r="QK168" s="40"/>
      <c r="QL168" s="40"/>
      <c r="QM168" s="40"/>
      <c r="QN168" s="40"/>
      <c r="QO168" s="40"/>
      <c r="QP168" s="40"/>
      <c r="QQ168" s="40"/>
      <c r="QR168" s="40"/>
      <c r="QS168" s="40"/>
      <c r="QT168" s="40"/>
      <c r="QU168" s="40"/>
      <c r="QV168" s="40"/>
      <c r="QW168" s="40"/>
      <c r="QX168" s="40"/>
      <c r="QY168" s="40"/>
      <c r="QZ168" s="40"/>
      <c r="RA168" s="40"/>
      <c r="RB168" s="40"/>
      <c r="RC168" s="40"/>
      <c r="RD168" s="40"/>
      <c r="RE168" s="40"/>
      <c r="RF168" s="40"/>
      <c r="RG168" s="40"/>
      <c r="RH168" s="40"/>
      <c r="RI168" s="40"/>
      <c r="RJ168" s="40"/>
      <c r="RK168" s="40"/>
      <c r="RL168" s="40"/>
      <c r="RM168" s="40"/>
      <c r="RN168" s="40"/>
      <c r="RO168" s="40"/>
      <c r="RP168" s="40"/>
      <c r="RQ168" s="40"/>
      <c r="RR168" s="40"/>
      <c r="RS168" s="40"/>
      <c r="RT168" s="40"/>
      <c r="RU168" s="40"/>
      <c r="RV168" s="40"/>
      <c r="RW168" s="40"/>
      <c r="RX168" s="40"/>
      <c r="RY168" s="40"/>
      <c r="RZ168" s="40"/>
      <c r="SA168" s="40"/>
      <c r="SB168" s="40"/>
      <c r="SC168" s="40"/>
      <c r="SD168" s="40"/>
      <c r="SE168" s="40"/>
      <c r="SF168" s="40"/>
      <c r="SG168" s="40"/>
      <c r="SH168" s="40"/>
      <c r="SI168" s="40"/>
      <c r="SJ168" s="40"/>
      <c r="SK168" s="40"/>
      <c r="SL168" s="40"/>
      <c r="SM168" s="40"/>
      <c r="SN168" s="40"/>
      <c r="SO168" s="40"/>
      <c r="SP168" s="40"/>
      <c r="SQ168" s="40"/>
      <c r="SR168" s="40"/>
      <c r="SS168" s="40"/>
      <c r="ST168" s="40"/>
      <c r="SU168" s="40"/>
      <c r="SV168" s="40"/>
      <c r="SW168" s="40"/>
      <c r="SX168" s="40"/>
      <c r="SY168" s="40"/>
      <c r="SZ168" s="40"/>
      <c r="TA168" s="40"/>
      <c r="TB168" s="40"/>
      <c r="TC168" s="40"/>
      <c r="TD168" s="40"/>
      <c r="TE168" s="40"/>
      <c r="TF168" s="40"/>
      <c r="TG168" s="40"/>
      <c r="TH168" s="40"/>
      <c r="TI168" s="40"/>
      <c r="TJ168" s="40"/>
      <c r="TK168" s="40"/>
      <c r="TL168" s="40"/>
      <c r="TM168" s="40"/>
      <c r="TN168" s="40"/>
      <c r="TO168" s="40"/>
      <c r="TP168" s="40"/>
      <c r="TQ168" s="40"/>
      <c r="TR168" s="40"/>
      <c r="TS168" s="40"/>
      <c r="TT168" s="40"/>
      <c r="TU168" s="40"/>
      <c r="TV168" s="40"/>
      <c r="TW168" s="40"/>
      <c r="TX168" s="40"/>
      <c r="TY168" s="40"/>
      <c r="TZ168" s="40"/>
      <c r="UA168" s="40"/>
      <c r="UB168" s="40"/>
      <c r="UC168" s="40"/>
      <c r="UD168" s="40"/>
      <c r="UE168" s="40"/>
      <c r="UF168" s="40"/>
      <c r="UG168" s="40"/>
      <c r="UH168" s="40"/>
      <c r="UI168" s="40"/>
      <c r="UJ168" s="40"/>
      <c r="UK168" s="40"/>
      <c r="UL168" s="40"/>
      <c r="UM168" s="40"/>
      <c r="UN168" s="40"/>
      <c r="UO168" s="40"/>
      <c r="UP168" s="40"/>
      <c r="UQ168" s="40"/>
      <c r="UR168" s="40"/>
      <c r="US168" s="40"/>
      <c r="UT168" s="40"/>
      <c r="UU168" s="40"/>
      <c r="UV168" s="40"/>
      <c r="UW168" s="40"/>
      <c r="UX168" s="40"/>
      <c r="UY168" s="40"/>
      <c r="UZ168" s="40"/>
      <c r="VA168" s="40"/>
      <c r="VB168" s="40"/>
      <c r="VC168" s="40"/>
      <c r="VD168" s="40"/>
      <c r="VE168" s="40"/>
      <c r="VF168" s="40"/>
      <c r="VG168" s="40"/>
      <c r="VH168" s="40"/>
      <c r="VI168" s="40"/>
      <c r="VJ168" s="40"/>
      <c r="VK168" s="40"/>
      <c r="VL168" s="40"/>
      <c r="VM168" s="40"/>
      <c r="VN168" s="40"/>
      <c r="VO168" s="40"/>
      <c r="VP168" s="40"/>
      <c r="VQ168" s="40"/>
      <c r="VR168" s="40"/>
      <c r="VS168" s="40"/>
      <c r="VT168" s="40"/>
      <c r="VU168" s="40"/>
      <c r="VV168" s="40"/>
      <c r="VW168" s="40"/>
      <c r="VX168" s="40"/>
      <c r="VY168" s="40"/>
      <c r="VZ168" s="40"/>
      <c r="WA168" s="40"/>
      <c r="WB168" s="40"/>
      <c r="WC168" s="40"/>
      <c r="WD168" s="40"/>
      <c r="WE168" s="40"/>
      <c r="WF168" s="40"/>
      <c r="WG168" s="40"/>
      <c r="WH168" s="40"/>
      <c r="WI168" s="40"/>
      <c r="WJ168" s="40"/>
      <c r="WK168" s="40"/>
      <c r="WL168" s="40"/>
      <c r="WM168" s="40"/>
      <c r="WN168" s="40"/>
      <c r="WO168" s="40"/>
      <c r="WP168" s="40"/>
      <c r="WQ168" s="40"/>
      <c r="WR168" s="40"/>
      <c r="WS168" s="40"/>
      <c r="WT168" s="40"/>
      <c r="WU168" s="40"/>
      <c r="WV168" s="40"/>
      <c r="WW168" s="40"/>
      <c r="WX168" s="40"/>
      <c r="WY168" s="40"/>
      <c r="WZ168" s="40"/>
      <c r="XA168" s="40"/>
      <c r="XB168" s="40"/>
      <c r="XC168" s="40"/>
      <c r="XD168" s="40"/>
      <c r="XE168" s="40"/>
      <c r="XF168" s="40"/>
      <c r="XG168" s="40"/>
      <c r="XH168" s="40"/>
      <c r="XI168" s="40"/>
      <c r="XJ168" s="40"/>
      <c r="XK168" s="40"/>
      <c r="XL168" s="40"/>
      <c r="XM168" s="40"/>
      <c r="XN168" s="40"/>
      <c r="XO168" s="40"/>
      <c r="XP168" s="40"/>
      <c r="XQ168" s="40"/>
      <c r="XR168" s="40"/>
      <c r="XS168" s="40"/>
      <c r="XT168" s="40"/>
      <c r="XU168" s="40"/>
      <c r="XV168" s="40"/>
      <c r="XW168" s="40"/>
      <c r="XX168" s="40"/>
      <c r="XY168" s="40"/>
      <c r="XZ168" s="40"/>
      <c r="YA168" s="40"/>
      <c r="YB168" s="40"/>
      <c r="YC168" s="40"/>
      <c r="YD168" s="40"/>
      <c r="YE168" s="40"/>
      <c r="YF168" s="40"/>
      <c r="YG168" s="40"/>
      <c r="YH168" s="40"/>
      <c r="YI168" s="40"/>
      <c r="YJ168" s="40"/>
      <c r="YK168" s="40"/>
      <c r="YL168" s="40"/>
      <c r="YM168" s="40"/>
      <c r="YN168" s="40"/>
      <c r="YO168" s="40"/>
      <c r="YP168" s="40"/>
      <c r="YQ168" s="40"/>
      <c r="YR168" s="40"/>
      <c r="YS168" s="40"/>
      <c r="YT168" s="40"/>
      <c r="YU168" s="40"/>
      <c r="YV168" s="40"/>
      <c r="YW168" s="40"/>
      <c r="YX168" s="40"/>
      <c r="YY168" s="40"/>
      <c r="YZ168" s="40"/>
      <c r="ZA168" s="40"/>
      <c r="ZB168" s="40"/>
      <c r="ZC168" s="40"/>
      <c r="ZD168" s="40"/>
      <c r="ZE168" s="40"/>
      <c r="ZF168" s="40"/>
      <c r="ZG168" s="40"/>
      <c r="ZH168" s="40"/>
      <c r="ZI168" s="40"/>
      <c r="ZJ168" s="40"/>
      <c r="ZK168" s="40"/>
      <c r="ZL168" s="40"/>
      <c r="ZM168" s="40"/>
      <c r="ZN168" s="40"/>
      <c r="ZO168" s="40"/>
      <c r="ZP168" s="40"/>
      <c r="ZQ168" s="40"/>
      <c r="ZR168" s="40"/>
      <c r="ZS168" s="40"/>
      <c r="ZT168" s="40"/>
      <c r="ZU168" s="40"/>
      <c r="ZV168" s="40"/>
      <c r="ZW168" s="40"/>
      <c r="ZX168" s="40"/>
      <c r="ZY168" s="40"/>
      <c r="ZZ168" s="40"/>
      <c r="AAA168" s="40"/>
      <c r="AAB168" s="40"/>
      <c r="AAC168" s="40"/>
      <c r="AAD168" s="40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40"/>
      <c r="AKO168" s="40"/>
      <c r="AKP168" s="40"/>
      <c r="AKQ168" s="40"/>
      <c r="AKR168" s="40"/>
      <c r="AKS168" s="40"/>
      <c r="AKT168" s="40"/>
      <c r="AKU168" s="40"/>
      <c r="AKV168" s="40"/>
      <c r="AKW168" s="40"/>
      <c r="AKX168" s="40"/>
      <c r="AKY168" s="40"/>
      <c r="AKZ168" s="40"/>
      <c r="ALA168" s="40"/>
      <c r="ALB168" s="40"/>
      <c r="ALC168" s="40"/>
      <c r="ALD168" s="40"/>
      <c r="ALE168" s="40"/>
      <c r="ALF168" s="40"/>
      <c r="ALG168" s="40"/>
      <c r="ALH168" s="40"/>
      <c r="ALI168" s="40"/>
      <c r="ALJ168" s="40"/>
      <c r="ALK168" s="40"/>
      <c r="ALL168" s="40"/>
      <c r="ALM168" s="40"/>
      <c r="ALN168" s="40"/>
      <c r="ALO168" s="40"/>
      <c r="ALP168" s="40"/>
      <c r="ALQ168" s="40"/>
      <c r="ALR168" s="40"/>
      <c r="ALS168" s="40"/>
      <c r="ALT168" s="40"/>
      <c r="ALU168" s="40"/>
    </row>
    <row r="169" spans="1:1009" s="41" customFormat="1" ht="19.5" thickBot="1" x14ac:dyDescent="0.35">
      <c r="A169" s="10" t="s">
        <v>192</v>
      </c>
      <c r="B169" s="11" t="s">
        <v>127</v>
      </c>
      <c r="C169" s="12">
        <v>7</v>
      </c>
      <c r="D169" s="13">
        <v>6.1</v>
      </c>
      <c r="E169" s="14">
        <v>3.29</v>
      </c>
      <c r="F169" s="46" t="s">
        <v>107</v>
      </c>
      <c r="G169" s="15">
        <v>1.5</v>
      </c>
      <c r="H169" s="16">
        <f>IF(OR(F169="",G169=""),"",IF(F169="1st",G169*D169-G169,-G169))</f>
        <v>-1.5</v>
      </c>
      <c r="I169" s="19">
        <f t="shared" si="23"/>
        <v>-34.58250000000001</v>
      </c>
      <c r="J169" s="39"/>
      <c r="K169" s="50">
        <f t="shared" si="26"/>
        <v>-34.58250000000001</v>
      </c>
      <c r="L169" s="60">
        <f t="shared" si="22"/>
        <v>-28.302500000000013</v>
      </c>
      <c r="M169" s="60"/>
      <c r="N169" s="121">
        <f t="shared" si="24"/>
        <v>6.1</v>
      </c>
      <c r="O169" s="9">
        <f t="shared" si="25"/>
        <v>-1</v>
      </c>
      <c r="P169" s="9">
        <f t="shared" si="27"/>
        <v>-1</v>
      </c>
      <c r="Q169" s="122">
        <f t="shared" si="28"/>
        <v>-1</v>
      </c>
      <c r="R169" s="8"/>
      <c r="S169" s="9"/>
      <c r="T169" s="9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  <c r="OO169" s="40"/>
      <c r="OP169" s="40"/>
      <c r="OQ169" s="40"/>
      <c r="OR169" s="40"/>
      <c r="OS169" s="40"/>
      <c r="OT169" s="40"/>
      <c r="OU169" s="40"/>
      <c r="OV169" s="40"/>
      <c r="OW169" s="40"/>
      <c r="OX169" s="40"/>
      <c r="OY169" s="40"/>
      <c r="OZ169" s="40"/>
      <c r="PA169" s="40"/>
      <c r="PB169" s="40"/>
      <c r="PC169" s="40"/>
      <c r="PD169" s="40"/>
      <c r="PE169" s="40"/>
      <c r="PF169" s="40"/>
      <c r="PG169" s="40"/>
      <c r="PH169" s="40"/>
      <c r="PI169" s="40"/>
      <c r="PJ169" s="40"/>
      <c r="PK169" s="40"/>
      <c r="PL169" s="40"/>
      <c r="PM169" s="40"/>
      <c r="PN169" s="40"/>
      <c r="PO169" s="40"/>
      <c r="PP169" s="40"/>
      <c r="PQ169" s="40"/>
      <c r="PR169" s="40"/>
      <c r="PS169" s="40"/>
      <c r="PT169" s="40"/>
      <c r="PU169" s="40"/>
      <c r="PV169" s="40"/>
      <c r="PW169" s="40"/>
      <c r="PX169" s="40"/>
      <c r="PY169" s="40"/>
      <c r="PZ169" s="40"/>
      <c r="QA169" s="40"/>
      <c r="QB169" s="40"/>
      <c r="QC169" s="40"/>
      <c r="QD169" s="40"/>
      <c r="QE169" s="40"/>
      <c r="QF169" s="40"/>
      <c r="QG169" s="40"/>
      <c r="QH169" s="40"/>
      <c r="QI169" s="40"/>
      <c r="QJ169" s="40"/>
      <c r="QK169" s="40"/>
      <c r="QL169" s="40"/>
      <c r="QM169" s="40"/>
      <c r="QN169" s="40"/>
      <c r="QO169" s="40"/>
      <c r="QP169" s="40"/>
      <c r="QQ169" s="40"/>
      <c r="QR169" s="40"/>
      <c r="QS169" s="40"/>
      <c r="QT169" s="40"/>
      <c r="QU169" s="40"/>
      <c r="QV169" s="40"/>
      <c r="QW169" s="40"/>
      <c r="QX169" s="40"/>
      <c r="QY169" s="40"/>
      <c r="QZ169" s="40"/>
      <c r="RA169" s="40"/>
      <c r="RB169" s="40"/>
      <c r="RC169" s="40"/>
      <c r="RD169" s="40"/>
      <c r="RE169" s="40"/>
      <c r="RF169" s="40"/>
      <c r="RG169" s="40"/>
      <c r="RH169" s="40"/>
      <c r="RI169" s="40"/>
      <c r="RJ169" s="40"/>
      <c r="RK169" s="40"/>
      <c r="RL169" s="40"/>
      <c r="RM169" s="40"/>
      <c r="RN169" s="40"/>
      <c r="RO169" s="40"/>
      <c r="RP169" s="40"/>
      <c r="RQ169" s="40"/>
      <c r="RR169" s="40"/>
      <c r="RS169" s="40"/>
      <c r="RT169" s="40"/>
      <c r="RU169" s="40"/>
      <c r="RV169" s="40"/>
      <c r="RW169" s="40"/>
      <c r="RX169" s="40"/>
      <c r="RY169" s="40"/>
      <c r="RZ169" s="40"/>
      <c r="SA169" s="40"/>
      <c r="SB169" s="40"/>
      <c r="SC169" s="40"/>
      <c r="SD169" s="40"/>
      <c r="SE169" s="40"/>
      <c r="SF169" s="40"/>
      <c r="SG169" s="40"/>
      <c r="SH169" s="40"/>
      <c r="SI169" s="40"/>
      <c r="SJ169" s="40"/>
      <c r="SK169" s="40"/>
      <c r="SL169" s="40"/>
      <c r="SM169" s="40"/>
      <c r="SN169" s="40"/>
      <c r="SO169" s="40"/>
      <c r="SP169" s="40"/>
      <c r="SQ169" s="40"/>
      <c r="SR169" s="40"/>
      <c r="SS169" s="40"/>
      <c r="ST169" s="40"/>
      <c r="SU169" s="40"/>
      <c r="SV169" s="40"/>
      <c r="SW169" s="40"/>
      <c r="SX169" s="40"/>
      <c r="SY169" s="40"/>
      <c r="SZ169" s="40"/>
      <c r="TA169" s="40"/>
      <c r="TB169" s="40"/>
      <c r="TC169" s="40"/>
      <c r="TD169" s="40"/>
      <c r="TE169" s="40"/>
      <c r="TF169" s="40"/>
      <c r="TG169" s="40"/>
      <c r="TH169" s="40"/>
      <c r="TI169" s="40"/>
      <c r="TJ169" s="40"/>
      <c r="TK169" s="40"/>
      <c r="TL169" s="40"/>
      <c r="TM169" s="40"/>
      <c r="TN169" s="40"/>
      <c r="TO169" s="40"/>
      <c r="TP169" s="40"/>
      <c r="TQ169" s="40"/>
      <c r="TR169" s="40"/>
      <c r="TS169" s="40"/>
      <c r="TT169" s="40"/>
      <c r="TU169" s="40"/>
      <c r="TV169" s="40"/>
      <c r="TW169" s="40"/>
      <c r="TX169" s="40"/>
      <c r="TY169" s="40"/>
      <c r="TZ169" s="40"/>
      <c r="UA169" s="40"/>
      <c r="UB169" s="40"/>
      <c r="UC169" s="40"/>
      <c r="UD169" s="40"/>
      <c r="UE169" s="40"/>
      <c r="UF169" s="40"/>
      <c r="UG169" s="40"/>
      <c r="UH169" s="40"/>
      <c r="UI169" s="40"/>
      <c r="UJ169" s="40"/>
      <c r="UK169" s="40"/>
      <c r="UL169" s="40"/>
      <c r="UM169" s="40"/>
      <c r="UN169" s="40"/>
      <c r="UO169" s="40"/>
      <c r="UP169" s="40"/>
      <c r="UQ169" s="40"/>
      <c r="UR169" s="40"/>
      <c r="US169" s="40"/>
      <c r="UT169" s="40"/>
      <c r="UU169" s="40"/>
      <c r="UV169" s="40"/>
      <c r="UW169" s="40"/>
      <c r="UX169" s="40"/>
      <c r="UY169" s="40"/>
      <c r="UZ169" s="40"/>
      <c r="VA169" s="40"/>
      <c r="VB169" s="40"/>
      <c r="VC169" s="40"/>
      <c r="VD169" s="40"/>
      <c r="VE169" s="40"/>
      <c r="VF169" s="40"/>
      <c r="VG169" s="40"/>
      <c r="VH169" s="40"/>
      <c r="VI169" s="40"/>
      <c r="VJ169" s="40"/>
      <c r="VK169" s="40"/>
      <c r="VL169" s="40"/>
      <c r="VM169" s="40"/>
      <c r="VN169" s="40"/>
      <c r="VO169" s="40"/>
      <c r="VP169" s="40"/>
      <c r="VQ169" s="40"/>
      <c r="VR169" s="40"/>
      <c r="VS169" s="40"/>
      <c r="VT169" s="40"/>
      <c r="VU169" s="40"/>
      <c r="VV169" s="40"/>
      <c r="VW169" s="40"/>
      <c r="VX169" s="40"/>
      <c r="VY169" s="40"/>
      <c r="VZ169" s="40"/>
      <c r="WA169" s="40"/>
      <c r="WB169" s="40"/>
      <c r="WC169" s="40"/>
      <c r="WD169" s="40"/>
      <c r="WE169" s="40"/>
      <c r="WF169" s="40"/>
      <c r="WG169" s="40"/>
      <c r="WH169" s="40"/>
      <c r="WI169" s="40"/>
      <c r="WJ169" s="40"/>
      <c r="WK169" s="40"/>
      <c r="WL169" s="40"/>
      <c r="WM169" s="40"/>
      <c r="WN169" s="40"/>
      <c r="WO169" s="40"/>
      <c r="WP169" s="40"/>
      <c r="WQ169" s="40"/>
      <c r="WR169" s="40"/>
      <c r="WS169" s="40"/>
      <c r="WT169" s="40"/>
      <c r="WU169" s="40"/>
      <c r="WV169" s="40"/>
      <c r="WW169" s="40"/>
      <c r="WX169" s="40"/>
      <c r="WY169" s="40"/>
      <c r="WZ169" s="40"/>
      <c r="XA169" s="40"/>
      <c r="XB169" s="40"/>
      <c r="XC169" s="40"/>
      <c r="XD169" s="40"/>
      <c r="XE169" s="40"/>
      <c r="XF169" s="40"/>
      <c r="XG169" s="40"/>
      <c r="XH169" s="40"/>
      <c r="XI169" s="40"/>
      <c r="XJ169" s="40"/>
      <c r="XK169" s="40"/>
      <c r="XL169" s="40"/>
      <c r="XM169" s="40"/>
      <c r="XN169" s="40"/>
      <c r="XO169" s="40"/>
      <c r="XP169" s="40"/>
      <c r="XQ169" s="40"/>
      <c r="XR169" s="40"/>
      <c r="XS169" s="40"/>
      <c r="XT169" s="40"/>
      <c r="XU169" s="40"/>
      <c r="XV169" s="40"/>
      <c r="XW169" s="40"/>
      <c r="XX169" s="40"/>
      <c r="XY169" s="40"/>
      <c r="XZ169" s="40"/>
      <c r="YA169" s="40"/>
      <c r="YB169" s="40"/>
      <c r="YC169" s="40"/>
      <c r="YD169" s="40"/>
      <c r="YE169" s="40"/>
      <c r="YF169" s="40"/>
      <c r="YG169" s="40"/>
      <c r="YH169" s="40"/>
      <c r="YI169" s="40"/>
      <c r="YJ169" s="40"/>
      <c r="YK169" s="40"/>
      <c r="YL169" s="40"/>
      <c r="YM169" s="40"/>
      <c r="YN169" s="40"/>
      <c r="YO169" s="40"/>
      <c r="YP169" s="40"/>
      <c r="YQ169" s="40"/>
      <c r="YR169" s="40"/>
      <c r="YS169" s="40"/>
      <c r="YT169" s="40"/>
      <c r="YU169" s="40"/>
      <c r="YV169" s="40"/>
      <c r="YW169" s="40"/>
      <c r="YX169" s="40"/>
      <c r="YY169" s="40"/>
      <c r="YZ169" s="40"/>
      <c r="ZA169" s="40"/>
      <c r="ZB169" s="40"/>
      <c r="ZC169" s="40"/>
      <c r="ZD169" s="40"/>
      <c r="ZE169" s="40"/>
      <c r="ZF169" s="40"/>
      <c r="ZG169" s="40"/>
      <c r="ZH169" s="40"/>
      <c r="ZI169" s="40"/>
      <c r="ZJ169" s="40"/>
      <c r="ZK169" s="40"/>
      <c r="ZL169" s="40"/>
      <c r="ZM169" s="40"/>
      <c r="ZN169" s="40"/>
      <c r="ZO169" s="40"/>
      <c r="ZP169" s="40"/>
      <c r="ZQ169" s="40"/>
      <c r="ZR169" s="40"/>
      <c r="ZS169" s="40"/>
      <c r="ZT169" s="40"/>
      <c r="ZU169" s="40"/>
      <c r="ZV169" s="40"/>
      <c r="ZW169" s="40"/>
      <c r="ZX169" s="40"/>
      <c r="ZY169" s="40"/>
      <c r="ZZ169" s="40"/>
      <c r="AAA169" s="40"/>
      <c r="AAB169" s="40"/>
      <c r="AAC169" s="40"/>
      <c r="AAD169" s="40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40"/>
      <c r="AKO169" s="40"/>
      <c r="AKP169" s="40"/>
      <c r="AKQ169" s="40"/>
      <c r="AKR169" s="40"/>
      <c r="AKS169" s="40"/>
      <c r="AKT169" s="40"/>
      <c r="AKU169" s="40"/>
      <c r="AKV169" s="40"/>
      <c r="AKW169" s="40"/>
      <c r="AKX169" s="40"/>
      <c r="AKY169" s="40"/>
      <c r="AKZ169" s="40"/>
      <c r="ALA169" s="40"/>
      <c r="ALB169" s="40"/>
      <c r="ALC169" s="40"/>
      <c r="ALD169" s="40"/>
      <c r="ALE169" s="40"/>
      <c r="ALF169" s="40"/>
      <c r="ALG169" s="40"/>
      <c r="ALH169" s="40"/>
      <c r="ALI169" s="40"/>
      <c r="ALJ169" s="40"/>
      <c r="ALK169" s="40"/>
      <c r="ALL169" s="40"/>
      <c r="ALM169" s="40"/>
      <c r="ALN169" s="40"/>
      <c r="ALO169" s="40"/>
      <c r="ALP169" s="40"/>
      <c r="ALQ169" s="40"/>
      <c r="ALR169" s="40"/>
      <c r="ALS169" s="40"/>
      <c r="ALT169" s="40"/>
      <c r="ALU169" s="40"/>
    </row>
    <row r="170" spans="1:1009" s="41" customFormat="1" ht="24" thickBot="1" x14ac:dyDescent="0.3">
      <c r="A170" s="222">
        <v>44178</v>
      </c>
      <c r="B170" s="225"/>
      <c r="C170" s="225"/>
      <c r="D170" s="225"/>
      <c r="E170" s="225"/>
      <c r="F170" s="225"/>
      <c r="G170" s="225"/>
      <c r="H170" s="226"/>
      <c r="I170" s="19">
        <f t="shared" si="23"/>
        <v>-34.58250000000001</v>
      </c>
      <c r="J170" s="39"/>
      <c r="K170" s="50">
        <f t="shared" si="26"/>
        <v>-34.58250000000001</v>
      </c>
      <c r="L170" s="60">
        <f t="shared" si="22"/>
        <v>-28.302500000000013</v>
      </c>
      <c r="M170" s="60"/>
      <c r="N170" s="121" t="str">
        <f t="shared" si="24"/>
        <v/>
      </c>
      <c r="O170" s="9" t="str">
        <f t="shared" si="25"/>
        <v/>
      </c>
      <c r="P170" s="9" t="str">
        <f t="shared" si="27"/>
        <v/>
      </c>
      <c r="Q170" s="122" t="str">
        <f t="shared" si="28"/>
        <v/>
      </c>
      <c r="R170" s="8"/>
      <c r="S170" s="9"/>
      <c r="T170" s="9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  <c r="OO170" s="40"/>
      <c r="OP170" s="40"/>
      <c r="OQ170" s="40"/>
      <c r="OR170" s="40"/>
      <c r="OS170" s="40"/>
      <c r="OT170" s="40"/>
      <c r="OU170" s="40"/>
      <c r="OV170" s="40"/>
      <c r="OW170" s="40"/>
      <c r="OX170" s="40"/>
      <c r="OY170" s="40"/>
      <c r="OZ170" s="40"/>
      <c r="PA170" s="40"/>
      <c r="PB170" s="40"/>
      <c r="PC170" s="40"/>
      <c r="PD170" s="40"/>
      <c r="PE170" s="40"/>
      <c r="PF170" s="40"/>
      <c r="PG170" s="40"/>
      <c r="PH170" s="40"/>
      <c r="PI170" s="40"/>
      <c r="PJ170" s="40"/>
      <c r="PK170" s="40"/>
      <c r="PL170" s="40"/>
      <c r="PM170" s="40"/>
      <c r="PN170" s="40"/>
      <c r="PO170" s="40"/>
      <c r="PP170" s="40"/>
      <c r="PQ170" s="40"/>
      <c r="PR170" s="40"/>
      <c r="PS170" s="40"/>
      <c r="PT170" s="40"/>
      <c r="PU170" s="40"/>
      <c r="PV170" s="40"/>
      <c r="PW170" s="40"/>
      <c r="PX170" s="40"/>
      <c r="PY170" s="40"/>
      <c r="PZ170" s="40"/>
      <c r="QA170" s="40"/>
      <c r="QB170" s="40"/>
      <c r="QC170" s="40"/>
      <c r="QD170" s="40"/>
      <c r="QE170" s="40"/>
      <c r="QF170" s="40"/>
      <c r="QG170" s="40"/>
      <c r="QH170" s="40"/>
      <c r="QI170" s="40"/>
      <c r="QJ170" s="40"/>
      <c r="QK170" s="40"/>
      <c r="QL170" s="40"/>
      <c r="QM170" s="40"/>
      <c r="QN170" s="40"/>
      <c r="QO170" s="40"/>
      <c r="QP170" s="40"/>
      <c r="QQ170" s="40"/>
      <c r="QR170" s="40"/>
      <c r="QS170" s="40"/>
      <c r="QT170" s="40"/>
      <c r="QU170" s="40"/>
      <c r="QV170" s="40"/>
      <c r="QW170" s="40"/>
      <c r="QX170" s="40"/>
      <c r="QY170" s="40"/>
      <c r="QZ170" s="40"/>
      <c r="RA170" s="40"/>
      <c r="RB170" s="40"/>
      <c r="RC170" s="40"/>
      <c r="RD170" s="40"/>
      <c r="RE170" s="40"/>
      <c r="RF170" s="40"/>
      <c r="RG170" s="40"/>
      <c r="RH170" s="40"/>
      <c r="RI170" s="40"/>
      <c r="RJ170" s="40"/>
      <c r="RK170" s="40"/>
      <c r="RL170" s="40"/>
      <c r="RM170" s="40"/>
      <c r="RN170" s="40"/>
      <c r="RO170" s="40"/>
      <c r="RP170" s="40"/>
      <c r="RQ170" s="40"/>
      <c r="RR170" s="40"/>
      <c r="RS170" s="40"/>
      <c r="RT170" s="40"/>
      <c r="RU170" s="40"/>
      <c r="RV170" s="40"/>
      <c r="RW170" s="40"/>
      <c r="RX170" s="40"/>
      <c r="RY170" s="40"/>
      <c r="RZ170" s="40"/>
      <c r="SA170" s="40"/>
      <c r="SB170" s="40"/>
      <c r="SC170" s="40"/>
      <c r="SD170" s="40"/>
      <c r="SE170" s="40"/>
      <c r="SF170" s="40"/>
      <c r="SG170" s="40"/>
      <c r="SH170" s="40"/>
      <c r="SI170" s="40"/>
      <c r="SJ170" s="40"/>
      <c r="SK170" s="40"/>
      <c r="SL170" s="40"/>
      <c r="SM170" s="40"/>
      <c r="SN170" s="40"/>
      <c r="SO170" s="40"/>
      <c r="SP170" s="40"/>
      <c r="SQ170" s="40"/>
      <c r="SR170" s="40"/>
      <c r="SS170" s="40"/>
      <c r="ST170" s="40"/>
      <c r="SU170" s="40"/>
      <c r="SV170" s="40"/>
      <c r="SW170" s="40"/>
      <c r="SX170" s="40"/>
      <c r="SY170" s="40"/>
      <c r="SZ170" s="40"/>
      <c r="TA170" s="40"/>
      <c r="TB170" s="40"/>
      <c r="TC170" s="40"/>
      <c r="TD170" s="40"/>
      <c r="TE170" s="40"/>
      <c r="TF170" s="40"/>
      <c r="TG170" s="40"/>
      <c r="TH170" s="40"/>
      <c r="TI170" s="40"/>
      <c r="TJ170" s="40"/>
      <c r="TK170" s="40"/>
      <c r="TL170" s="40"/>
      <c r="TM170" s="40"/>
      <c r="TN170" s="40"/>
      <c r="TO170" s="40"/>
      <c r="TP170" s="40"/>
      <c r="TQ170" s="40"/>
      <c r="TR170" s="40"/>
      <c r="TS170" s="40"/>
      <c r="TT170" s="40"/>
      <c r="TU170" s="40"/>
      <c r="TV170" s="40"/>
      <c r="TW170" s="40"/>
      <c r="TX170" s="40"/>
      <c r="TY170" s="40"/>
      <c r="TZ170" s="40"/>
      <c r="UA170" s="40"/>
      <c r="UB170" s="40"/>
      <c r="UC170" s="40"/>
      <c r="UD170" s="40"/>
      <c r="UE170" s="40"/>
      <c r="UF170" s="40"/>
      <c r="UG170" s="40"/>
      <c r="UH170" s="40"/>
      <c r="UI170" s="40"/>
      <c r="UJ170" s="40"/>
      <c r="UK170" s="40"/>
      <c r="UL170" s="40"/>
      <c r="UM170" s="40"/>
      <c r="UN170" s="40"/>
      <c r="UO170" s="40"/>
      <c r="UP170" s="40"/>
      <c r="UQ170" s="40"/>
      <c r="UR170" s="40"/>
      <c r="US170" s="40"/>
      <c r="UT170" s="40"/>
      <c r="UU170" s="40"/>
      <c r="UV170" s="40"/>
      <c r="UW170" s="40"/>
      <c r="UX170" s="40"/>
      <c r="UY170" s="40"/>
      <c r="UZ170" s="40"/>
      <c r="VA170" s="40"/>
      <c r="VB170" s="40"/>
      <c r="VC170" s="40"/>
      <c r="VD170" s="40"/>
      <c r="VE170" s="40"/>
      <c r="VF170" s="40"/>
      <c r="VG170" s="40"/>
      <c r="VH170" s="40"/>
      <c r="VI170" s="40"/>
      <c r="VJ170" s="40"/>
      <c r="VK170" s="40"/>
      <c r="VL170" s="40"/>
      <c r="VM170" s="40"/>
      <c r="VN170" s="40"/>
      <c r="VO170" s="40"/>
      <c r="VP170" s="40"/>
      <c r="VQ170" s="40"/>
      <c r="VR170" s="40"/>
      <c r="VS170" s="40"/>
      <c r="VT170" s="40"/>
      <c r="VU170" s="40"/>
      <c r="VV170" s="40"/>
      <c r="VW170" s="40"/>
      <c r="VX170" s="40"/>
      <c r="VY170" s="40"/>
      <c r="VZ170" s="40"/>
      <c r="WA170" s="40"/>
      <c r="WB170" s="40"/>
      <c r="WC170" s="40"/>
      <c r="WD170" s="40"/>
      <c r="WE170" s="40"/>
      <c r="WF170" s="40"/>
      <c r="WG170" s="40"/>
      <c r="WH170" s="40"/>
      <c r="WI170" s="40"/>
      <c r="WJ170" s="40"/>
      <c r="WK170" s="40"/>
      <c r="WL170" s="40"/>
      <c r="WM170" s="40"/>
      <c r="WN170" s="40"/>
      <c r="WO170" s="40"/>
      <c r="WP170" s="40"/>
      <c r="WQ170" s="40"/>
      <c r="WR170" s="40"/>
      <c r="WS170" s="40"/>
      <c r="WT170" s="40"/>
      <c r="WU170" s="40"/>
      <c r="WV170" s="40"/>
      <c r="WW170" s="40"/>
      <c r="WX170" s="40"/>
      <c r="WY170" s="40"/>
      <c r="WZ170" s="40"/>
      <c r="XA170" s="40"/>
      <c r="XB170" s="40"/>
      <c r="XC170" s="40"/>
      <c r="XD170" s="40"/>
      <c r="XE170" s="40"/>
      <c r="XF170" s="40"/>
      <c r="XG170" s="40"/>
      <c r="XH170" s="40"/>
      <c r="XI170" s="40"/>
      <c r="XJ170" s="40"/>
      <c r="XK170" s="40"/>
      <c r="XL170" s="40"/>
      <c r="XM170" s="40"/>
      <c r="XN170" s="40"/>
      <c r="XO170" s="40"/>
      <c r="XP170" s="40"/>
      <c r="XQ170" s="40"/>
      <c r="XR170" s="40"/>
      <c r="XS170" s="40"/>
      <c r="XT170" s="40"/>
      <c r="XU170" s="40"/>
      <c r="XV170" s="40"/>
      <c r="XW170" s="40"/>
      <c r="XX170" s="40"/>
      <c r="XY170" s="40"/>
      <c r="XZ170" s="40"/>
      <c r="YA170" s="40"/>
      <c r="YB170" s="40"/>
      <c r="YC170" s="40"/>
      <c r="YD170" s="40"/>
      <c r="YE170" s="40"/>
      <c r="YF170" s="40"/>
      <c r="YG170" s="40"/>
      <c r="YH170" s="40"/>
      <c r="YI170" s="40"/>
      <c r="YJ170" s="40"/>
      <c r="YK170" s="40"/>
      <c r="YL170" s="40"/>
      <c r="YM170" s="40"/>
      <c r="YN170" s="40"/>
      <c r="YO170" s="40"/>
      <c r="YP170" s="40"/>
      <c r="YQ170" s="40"/>
      <c r="YR170" s="40"/>
      <c r="YS170" s="40"/>
      <c r="YT170" s="40"/>
      <c r="YU170" s="40"/>
      <c r="YV170" s="40"/>
      <c r="YW170" s="40"/>
      <c r="YX170" s="40"/>
      <c r="YY170" s="40"/>
      <c r="YZ170" s="40"/>
      <c r="ZA170" s="40"/>
      <c r="ZB170" s="40"/>
      <c r="ZC170" s="40"/>
      <c r="ZD170" s="40"/>
      <c r="ZE170" s="40"/>
      <c r="ZF170" s="40"/>
      <c r="ZG170" s="40"/>
      <c r="ZH170" s="40"/>
      <c r="ZI170" s="40"/>
      <c r="ZJ170" s="40"/>
      <c r="ZK170" s="40"/>
      <c r="ZL170" s="40"/>
      <c r="ZM170" s="40"/>
      <c r="ZN170" s="40"/>
      <c r="ZO170" s="40"/>
      <c r="ZP170" s="40"/>
      <c r="ZQ170" s="40"/>
      <c r="ZR170" s="40"/>
      <c r="ZS170" s="40"/>
      <c r="ZT170" s="40"/>
      <c r="ZU170" s="40"/>
      <c r="ZV170" s="40"/>
      <c r="ZW170" s="40"/>
      <c r="ZX170" s="40"/>
      <c r="ZY170" s="40"/>
      <c r="ZZ170" s="40"/>
      <c r="AAA170" s="40"/>
      <c r="AAB170" s="40"/>
      <c r="AAC170" s="40"/>
      <c r="AAD170" s="40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40"/>
      <c r="AKO170" s="40"/>
      <c r="AKP170" s="40"/>
      <c r="AKQ170" s="40"/>
      <c r="AKR170" s="40"/>
      <c r="AKS170" s="40"/>
      <c r="AKT170" s="40"/>
      <c r="AKU170" s="40"/>
      <c r="AKV170" s="40"/>
      <c r="AKW170" s="40"/>
      <c r="AKX170" s="40"/>
      <c r="AKY170" s="40"/>
      <c r="AKZ170" s="40"/>
      <c r="ALA170" s="40"/>
      <c r="ALB170" s="40"/>
      <c r="ALC170" s="40"/>
      <c r="ALD170" s="40"/>
      <c r="ALE170" s="40"/>
      <c r="ALF170" s="40"/>
      <c r="ALG170" s="40"/>
      <c r="ALH170" s="40"/>
      <c r="ALI170" s="40"/>
      <c r="ALJ170" s="40"/>
      <c r="ALK170" s="40"/>
      <c r="ALL170" s="40"/>
      <c r="ALM170" s="40"/>
      <c r="ALN170" s="40"/>
      <c r="ALO170" s="40"/>
      <c r="ALP170" s="40"/>
      <c r="ALQ170" s="40"/>
      <c r="ALR170" s="40"/>
      <c r="ALS170" s="40"/>
      <c r="ALT170" s="40"/>
      <c r="ALU170" s="40"/>
    </row>
    <row r="171" spans="1:1009" s="41" customFormat="1" ht="19.5" thickBot="1" x14ac:dyDescent="0.35">
      <c r="A171" s="10" t="s">
        <v>193</v>
      </c>
      <c r="B171" s="11" t="s">
        <v>91</v>
      </c>
      <c r="C171" s="12">
        <v>4</v>
      </c>
      <c r="D171" s="13">
        <v>1.77</v>
      </c>
      <c r="E171" s="14">
        <v>1.27</v>
      </c>
      <c r="F171" s="46" t="s">
        <v>21</v>
      </c>
      <c r="G171" s="15">
        <v>1.5</v>
      </c>
      <c r="H171" s="16">
        <f>IF(OR(F171="",G171=""),"",IF(F171="1st",G171*D171-G171,-G171))</f>
        <v>-1.5</v>
      </c>
      <c r="I171" s="19">
        <f t="shared" si="23"/>
        <v>-36.08250000000001</v>
      </c>
      <c r="J171" s="42">
        <f>SUM(H171)</f>
        <v>-1.5</v>
      </c>
      <c r="K171" s="50">
        <f t="shared" si="26"/>
        <v>-36.08250000000001</v>
      </c>
      <c r="L171" s="60">
        <f t="shared" si="22"/>
        <v>-28.302500000000013</v>
      </c>
      <c r="M171" s="60"/>
      <c r="N171" s="121">
        <f t="shared" si="24"/>
        <v>1.77</v>
      </c>
      <c r="O171" s="9">
        <f t="shared" si="25"/>
        <v>-1</v>
      </c>
      <c r="P171" s="9">
        <f t="shared" si="27"/>
        <v>-1</v>
      </c>
      <c r="Q171" s="122">
        <f t="shared" si="28"/>
        <v>-1</v>
      </c>
      <c r="R171" s="8"/>
      <c r="S171" s="9"/>
      <c r="T171" s="9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  <c r="PI171" s="40"/>
      <c r="PJ171" s="40"/>
      <c r="PK171" s="40"/>
      <c r="PL171" s="40"/>
      <c r="PM171" s="40"/>
      <c r="PN171" s="40"/>
      <c r="PO171" s="40"/>
      <c r="PP171" s="40"/>
      <c r="PQ171" s="40"/>
      <c r="PR171" s="40"/>
      <c r="PS171" s="40"/>
      <c r="PT171" s="40"/>
      <c r="PU171" s="40"/>
      <c r="PV171" s="40"/>
      <c r="PW171" s="40"/>
      <c r="PX171" s="40"/>
      <c r="PY171" s="40"/>
      <c r="PZ171" s="40"/>
      <c r="QA171" s="40"/>
      <c r="QB171" s="40"/>
      <c r="QC171" s="40"/>
      <c r="QD171" s="40"/>
      <c r="QE171" s="40"/>
      <c r="QF171" s="40"/>
      <c r="QG171" s="40"/>
      <c r="QH171" s="40"/>
      <c r="QI171" s="40"/>
      <c r="QJ171" s="40"/>
      <c r="QK171" s="40"/>
      <c r="QL171" s="40"/>
      <c r="QM171" s="40"/>
      <c r="QN171" s="40"/>
      <c r="QO171" s="40"/>
      <c r="QP171" s="40"/>
      <c r="QQ171" s="40"/>
      <c r="QR171" s="40"/>
      <c r="QS171" s="40"/>
      <c r="QT171" s="40"/>
      <c r="QU171" s="40"/>
      <c r="QV171" s="40"/>
      <c r="QW171" s="40"/>
      <c r="QX171" s="40"/>
      <c r="QY171" s="40"/>
      <c r="QZ171" s="40"/>
      <c r="RA171" s="40"/>
      <c r="RB171" s="40"/>
      <c r="RC171" s="40"/>
      <c r="RD171" s="40"/>
      <c r="RE171" s="40"/>
      <c r="RF171" s="40"/>
      <c r="RG171" s="40"/>
      <c r="RH171" s="40"/>
      <c r="RI171" s="40"/>
      <c r="RJ171" s="40"/>
      <c r="RK171" s="40"/>
      <c r="RL171" s="40"/>
      <c r="RM171" s="40"/>
      <c r="RN171" s="40"/>
      <c r="RO171" s="40"/>
      <c r="RP171" s="40"/>
      <c r="RQ171" s="40"/>
      <c r="RR171" s="40"/>
      <c r="RS171" s="40"/>
      <c r="RT171" s="40"/>
      <c r="RU171" s="40"/>
      <c r="RV171" s="40"/>
      <c r="RW171" s="40"/>
      <c r="RX171" s="40"/>
      <c r="RY171" s="40"/>
      <c r="RZ171" s="40"/>
      <c r="SA171" s="40"/>
      <c r="SB171" s="40"/>
      <c r="SC171" s="40"/>
      <c r="SD171" s="40"/>
      <c r="SE171" s="40"/>
      <c r="SF171" s="40"/>
      <c r="SG171" s="40"/>
      <c r="SH171" s="40"/>
      <c r="SI171" s="40"/>
      <c r="SJ171" s="40"/>
      <c r="SK171" s="40"/>
      <c r="SL171" s="40"/>
      <c r="SM171" s="40"/>
      <c r="SN171" s="40"/>
      <c r="SO171" s="40"/>
      <c r="SP171" s="40"/>
      <c r="SQ171" s="40"/>
      <c r="SR171" s="40"/>
      <c r="SS171" s="40"/>
      <c r="ST171" s="40"/>
      <c r="SU171" s="40"/>
      <c r="SV171" s="40"/>
      <c r="SW171" s="40"/>
      <c r="SX171" s="40"/>
      <c r="SY171" s="40"/>
      <c r="SZ171" s="40"/>
      <c r="TA171" s="40"/>
      <c r="TB171" s="40"/>
      <c r="TC171" s="40"/>
      <c r="TD171" s="40"/>
      <c r="TE171" s="40"/>
      <c r="TF171" s="40"/>
      <c r="TG171" s="40"/>
      <c r="TH171" s="40"/>
      <c r="TI171" s="40"/>
      <c r="TJ171" s="40"/>
      <c r="TK171" s="40"/>
      <c r="TL171" s="40"/>
      <c r="TM171" s="40"/>
      <c r="TN171" s="40"/>
      <c r="TO171" s="40"/>
      <c r="TP171" s="40"/>
      <c r="TQ171" s="40"/>
      <c r="TR171" s="40"/>
      <c r="TS171" s="40"/>
      <c r="TT171" s="40"/>
      <c r="TU171" s="40"/>
      <c r="TV171" s="40"/>
      <c r="TW171" s="40"/>
      <c r="TX171" s="40"/>
      <c r="TY171" s="40"/>
      <c r="TZ171" s="40"/>
      <c r="UA171" s="40"/>
      <c r="UB171" s="40"/>
      <c r="UC171" s="40"/>
      <c r="UD171" s="40"/>
      <c r="UE171" s="40"/>
      <c r="UF171" s="40"/>
      <c r="UG171" s="40"/>
      <c r="UH171" s="40"/>
      <c r="UI171" s="40"/>
      <c r="UJ171" s="40"/>
      <c r="UK171" s="40"/>
      <c r="UL171" s="40"/>
      <c r="UM171" s="40"/>
      <c r="UN171" s="40"/>
      <c r="UO171" s="40"/>
      <c r="UP171" s="40"/>
      <c r="UQ171" s="40"/>
      <c r="UR171" s="40"/>
      <c r="US171" s="40"/>
      <c r="UT171" s="40"/>
      <c r="UU171" s="40"/>
      <c r="UV171" s="40"/>
      <c r="UW171" s="40"/>
      <c r="UX171" s="40"/>
      <c r="UY171" s="40"/>
      <c r="UZ171" s="40"/>
      <c r="VA171" s="40"/>
      <c r="VB171" s="40"/>
      <c r="VC171" s="40"/>
      <c r="VD171" s="40"/>
      <c r="VE171" s="40"/>
      <c r="VF171" s="40"/>
      <c r="VG171" s="40"/>
      <c r="VH171" s="40"/>
      <c r="VI171" s="40"/>
      <c r="VJ171" s="40"/>
      <c r="VK171" s="40"/>
      <c r="VL171" s="40"/>
      <c r="VM171" s="40"/>
      <c r="VN171" s="40"/>
      <c r="VO171" s="40"/>
      <c r="VP171" s="40"/>
      <c r="VQ171" s="40"/>
      <c r="VR171" s="40"/>
      <c r="VS171" s="40"/>
      <c r="VT171" s="40"/>
      <c r="VU171" s="40"/>
      <c r="VV171" s="40"/>
      <c r="VW171" s="40"/>
      <c r="VX171" s="40"/>
      <c r="VY171" s="40"/>
      <c r="VZ171" s="40"/>
      <c r="WA171" s="40"/>
      <c r="WB171" s="40"/>
      <c r="WC171" s="40"/>
      <c r="WD171" s="40"/>
      <c r="WE171" s="40"/>
      <c r="WF171" s="40"/>
      <c r="WG171" s="40"/>
      <c r="WH171" s="40"/>
      <c r="WI171" s="40"/>
      <c r="WJ171" s="40"/>
      <c r="WK171" s="40"/>
      <c r="WL171" s="40"/>
      <c r="WM171" s="40"/>
      <c r="WN171" s="40"/>
      <c r="WO171" s="40"/>
      <c r="WP171" s="40"/>
      <c r="WQ171" s="40"/>
      <c r="WR171" s="40"/>
      <c r="WS171" s="40"/>
      <c r="WT171" s="40"/>
      <c r="WU171" s="40"/>
      <c r="WV171" s="40"/>
      <c r="WW171" s="40"/>
      <c r="WX171" s="40"/>
      <c r="WY171" s="40"/>
      <c r="WZ171" s="40"/>
      <c r="XA171" s="40"/>
      <c r="XB171" s="40"/>
      <c r="XC171" s="40"/>
      <c r="XD171" s="40"/>
      <c r="XE171" s="40"/>
      <c r="XF171" s="40"/>
      <c r="XG171" s="40"/>
      <c r="XH171" s="40"/>
      <c r="XI171" s="40"/>
      <c r="XJ171" s="40"/>
      <c r="XK171" s="40"/>
      <c r="XL171" s="40"/>
      <c r="XM171" s="40"/>
      <c r="XN171" s="40"/>
      <c r="XO171" s="40"/>
      <c r="XP171" s="40"/>
      <c r="XQ171" s="40"/>
      <c r="XR171" s="40"/>
      <c r="XS171" s="40"/>
      <c r="XT171" s="40"/>
      <c r="XU171" s="40"/>
      <c r="XV171" s="40"/>
      <c r="XW171" s="40"/>
      <c r="XX171" s="40"/>
      <c r="XY171" s="40"/>
      <c r="XZ171" s="40"/>
      <c r="YA171" s="40"/>
      <c r="YB171" s="40"/>
      <c r="YC171" s="40"/>
      <c r="YD171" s="40"/>
      <c r="YE171" s="40"/>
      <c r="YF171" s="40"/>
      <c r="YG171" s="40"/>
      <c r="YH171" s="40"/>
      <c r="YI171" s="40"/>
      <c r="YJ171" s="40"/>
      <c r="YK171" s="40"/>
      <c r="YL171" s="40"/>
      <c r="YM171" s="40"/>
      <c r="YN171" s="40"/>
      <c r="YO171" s="40"/>
      <c r="YP171" s="40"/>
      <c r="YQ171" s="40"/>
      <c r="YR171" s="40"/>
      <c r="YS171" s="40"/>
      <c r="YT171" s="40"/>
      <c r="YU171" s="40"/>
      <c r="YV171" s="40"/>
      <c r="YW171" s="40"/>
      <c r="YX171" s="40"/>
      <c r="YY171" s="40"/>
      <c r="YZ171" s="40"/>
      <c r="ZA171" s="40"/>
      <c r="ZB171" s="40"/>
      <c r="ZC171" s="40"/>
      <c r="ZD171" s="40"/>
      <c r="ZE171" s="40"/>
      <c r="ZF171" s="40"/>
      <c r="ZG171" s="40"/>
      <c r="ZH171" s="40"/>
      <c r="ZI171" s="40"/>
      <c r="ZJ171" s="40"/>
      <c r="ZK171" s="40"/>
      <c r="ZL171" s="40"/>
      <c r="ZM171" s="40"/>
      <c r="ZN171" s="40"/>
      <c r="ZO171" s="40"/>
      <c r="ZP171" s="40"/>
      <c r="ZQ171" s="40"/>
      <c r="ZR171" s="40"/>
      <c r="ZS171" s="40"/>
      <c r="ZT171" s="40"/>
      <c r="ZU171" s="40"/>
      <c r="ZV171" s="40"/>
      <c r="ZW171" s="40"/>
      <c r="ZX171" s="40"/>
      <c r="ZY171" s="40"/>
      <c r="ZZ171" s="40"/>
      <c r="AAA171" s="40"/>
      <c r="AAB171" s="40"/>
      <c r="AAC171" s="40"/>
      <c r="AAD171" s="40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40"/>
      <c r="AKO171" s="40"/>
      <c r="AKP171" s="40"/>
      <c r="AKQ171" s="40"/>
      <c r="AKR171" s="40"/>
      <c r="AKS171" s="40"/>
      <c r="AKT171" s="40"/>
      <c r="AKU171" s="40"/>
      <c r="AKV171" s="40"/>
      <c r="AKW171" s="40"/>
      <c r="AKX171" s="40"/>
      <c r="AKY171" s="40"/>
      <c r="AKZ171" s="40"/>
      <c r="ALA171" s="40"/>
      <c r="ALB171" s="40"/>
      <c r="ALC171" s="40"/>
      <c r="ALD171" s="40"/>
      <c r="ALE171" s="40"/>
      <c r="ALF171" s="40"/>
      <c r="ALG171" s="40"/>
      <c r="ALH171" s="40"/>
      <c r="ALI171" s="40"/>
      <c r="ALJ171" s="40"/>
      <c r="ALK171" s="40"/>
      <c r="ALL171" s="40"/>
      <c r="ALM171" s="40"/>
      <c r="ALN171" s="40"/>
      <c r="ALO171" s="40"/>
      <c r="ALP171" s="40"/>
      <c r="ALQ171" s="40"/>
      <c r="ALR171" s="40"/>
      <c r="ALS171" s="40"/>
      <c r="ALT171" s="40"/>
      <c r="ALU171" s="40"/>
    </row>
    <row r="172" spans="1:1009" s="41" customFormat="1" ht="24" thickBot="1" x14ac:dyDescent="0.3">
      <c r="A172" s="222">
        <v>44179</v>
      </c>
      <c r="B172" s="225"/>
      <c r="C172" s="225"/>
      <c r="D172" s="225"/>
      <c r="E172" s="225"/>
      <c r="F172" s="225"/>
      <c r="G172" s="225"/>
      <c r="H172" s="226"/>
      <c r="I172" s="19">
        <f t="shared" si="23"/>
        <v>-36.08250000000001</v>
      </c>
      <c r="J172" s="39"/>
      <c r="K172" s="50">
        <f t="shared" si="26"/>
        <v>-36.08250000000001</v>
      </c>
      <c r="L172" s="60">
        <f t="shared" si="22"/>
        <v>-28.302500000000013</v>
      </c>
      <c r="M172" s="60"/>
      <c r="N172" s="121" t="str">
        <f t="shared" si="24"/>
        <v/>
      </c>
      <c r="O172" s="9" t="str">
        <f t="shared" si="25"/>
        <v/>
      </c>
      <c r="P172" s="9" t="str">
        <f t="shared" si="27"/>
        <v/>
      </c>
      <c r="Q172" s="122" t="str">
        <f t="shared" si="28"/>
        <v/>
      </c>
      <c r="R172" s="8"/>
      <c r="S172" s="9"/>
      <c r="T172" s="9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  <c r="PI172" s="40"/>
      <c r="PJ172" s="40"/>
      <c r="PK172" s="40"/>
      <c r="PL172" s="40"/>
      <c r="PM172" s="40"/>
      <c r="PN172" s="40"/>
      <c r="PO172" s="40"/>
      <c r="PP172" s="40"/>
      <c r="PQ172" s="40"/>
      <c r="PR172" s="40"/>
      <c r="PS172" s="40"/>
      <c r="PT172" s="40"/>
      <c r="PU172" s="40"/>
      <c r="PV172" s="40"/>
      <c r="PW172" s="40"/>
      <c r="PX172" s="40"/>
      <c r="PY172" s="40"/>
      <c r="PZ172" s="40"/>
      <c r="QA172" s="40"/>
      <c r="QB172" s="40"/>
      <c r="QC172" s="40"/>
      <c r="QD172" s="40"/>
      <c r="QE172" s="40"/>
      <c r="QF172" s="40"/>
      <c r="QG172" s="40"/>
      <c r="QH172" s="40"/>
      <c r="QI172" s="40"/>
      <c r="QJ172" s="40"/>
      <c r="QK172" s="40"/>
      <c r="QL172" s="40"/>
      <c r="QM172" s="40"/>
      <c r="QN172" s="40"/>
      <c r="QO172" s="40"/>
      <c r="QP172" s="40"/>
      <c r="QQ172" s="40"/>
      <c r="QR172" s="40"/>
      <c r="QS172" s="40"/>
      <c r="QT172" s="40"/>
      <c r="QU172" s="40"/>
      <c r="QV172" s="40"/>
      <c r="QW172" s="40"/>
      <c r="QX172" s="40"/>
      <c r="QY172" s="40"/>
      <c r="QZ172" s="40"/>
      <c r="RA172" s="40"/>
      <c r="RB172" s="40"/>
      <c r="RC172" s="40"/>
      <c r="RD172" s="40"/>
      <c r="RE172" s="40"/>
      <c r="RF172" s="40"/>
      <c r="RG172" s="40"/>
      <c r="RH172" s="40"/>
      <c r="RI172" s="40"/>
      <c r="RJ172" s="40"/>
      <c r="RK172" s="40"/>
      <c r="RL172" s="40"/>
      <c r="RM172" s="40"/>
      <c r="RN172" s="40"/>
      <c r="RO172" s="40"/>
      <c r="RP172" s="40"/>
      <c r="RQ172" s="40"/>
      <c r="RR172" s="40"/>
      <c r="RS172" s="40"/>
      <c r="RT172" s="40"/>
      <c r="RU172" s="40"/>
      <c r="RV172" s="40"/>
      <c r="RW172" s="40"/>
      <c r="RX172" s="40"/>
      <c r="RY172" s="40"/>
      <c r="RZ172" s="40"/>
      <c r="SA172" s="40"/>
      <c r="SB172" s="40"/>
      <c r="SC172" s="40"/>
      <c r="SD172" s="40"/>
      <c r="SE172" s="40"/>
      <c r="SF172" s="40"/>
      <c r="SG172" s="40"/>
      <c r="SH172" s="40"/>
      <c r="SI172" s="40"/>
      <c r="SJ172" s="40"/>
      <c r="SK172" s="40"/>
      <c r="SL172" s="40"/>
      <c r="SM172" s="40"/>
      <c r="SN172" s="40"/>
      <c r="SO172" s="40"/>
      <c r="SP172" s="40"/>
      <c r="SQ172" s="40"/>
      <c r="SR172" s="40"/>
      <c r="SS172" s="40"/>
      <c r="ST172" s="40"/>
      <c r="SU172" s="40"/>
      <c r="SV172" s="40"/>
      <c r="SW172" s="40"/>
      <c r="SX172" s="40"/>
      <c r="SY172" s="40"/>
      <c r="SZ172" s="40"/>
      <c r="TA172" s="40"/>
      <c r="TB172" s="40"/>
      <c r="TC172" s="40"/>
      <c r="TD172" s="40"/>
      <c r="TE172" s="40"/>
      <c r="TF172" s="40"/>
      <c r="TG172" s="40"/>
      <c r="TH172" s="40"/>
      <c r="TI172" s="40"/>
      <c r="TJ172" s="40"/>
      <c r="TK172" s="40"/>
      <c r="TL172" s="40"/>
      <c r="TM172" s="40"/>
      <c r="TN172" s="40"/>
      <c r="TO172" s="40"/>
      <c r="TP172" s="40"/>
      <c r="TQ172" s="40"/>
      <c r="TR172" s="40"/>
      <c r="TS172" s="40"/>
      <c r="TT172" s="40"/>
      <c r="TU172" s="40"/>
      <c r="TV172" s="40"/>
      <c r="TW172" s="40"/>
      <c r="TX172" s="40"/>
      <c r="TY172" s="40"/>
      <c r="TZ172" s="40"/>
      <c r="UA172" s="40"/>
      <c r="UB172" s="40"/>
      <c r="UC172" s="40"/>
      <c r="UD172" s="40"/>
      <c r="UE172" s="40"/>
      <c r="UF172" s="40"/>
      <c r="UG172" s="40"/>
      <c r="UH172" s="40"/>
      <c r="UI172" s="40"/>
      <c r="UJ172" s="40"/>
      <c r="UK172" s="40"/>
      <c r="UL172" s="40"/>
      <c r="UM172" s="40"/>
      <c r="UN172" s="40"/>
      <c r="UO172" s="40"/>
      <c r="UP172" s="40"/>
      <c r="UQ172" s="40"/>
      <c r="UR172" s="40"/>
      <c r="US172" s="40"/>
      <c r="UT172" s="40"/>
      <c r="UU172" s="40"/>
      <c r="UV172" s="40"/>
      <c r="UW172" s="40"/>
      <c r="UX172" s="40"/>
      <c r="UY172" s="40"/>
      <c r="UZ172" s="40"/>
      <c r="VA172" s="40"/>
      <c r="VB172" s="40"/>
      <c r="VC172" s="40"/>
      <c r="VD172" s="40"/>
      <c r="VE172" s="40"/>
      <c r="VF172" s="40"/>
      <c r="VG172" s="40"/>
      <c r="VH172" s="40"/>
      <c r="VI172" s="40"/>
      <c r="VJ172" s="40"/>
      <c r="VK172" s="40"/>
      <c r="VL172" s="40"/>
      <c r="VM172" s="40"/>
      <c r="VN172" s="40"/>
      <c r="VO172" s="40"/>
      <c r="VP172" s="40"/>
      <c r="VQ172" s="40"/>
      <c r="VR172" s="40"/>
      <c r="VS172" s="40"/>
      <c r="VT172" s="40"/>
      <c r="VU172" s="40"/>
      <c r="VV172" s="40"/>
      <c r="VW172" s="40"/>
      <c r="VX172" s="40"/>
      <c r="VY172" s="40"/>
      <c r="VZ172" s="40"/>
      <c r="WA172" s="40"/>
      <c r="WB172" s="40"/>
      <c r="WC172" s="40"/>
      <c r="WD172" s="40"/>
      <c r="WE172" s="40"/>
      <c r="WF172" s="40"/>
      <c r="WG172" s="40"/>
      <c r="WH172" s="40"/>
      <c r="WI172" s="40"/>
      <c r="WJ172" s="40"/>
      <c r="WK172" s="40"/>
      <c r="WL172" s="40"/>
      <c r="WM172" s="40"/>
      <c r="WN172" s="40"/>
      <c r="WO172" s="40"/>
      <c r="WP172" s="40"/>
      <c r="WQ172" s="40"/>
      <c r="WR172" s="40"/>
      <c r="WS172" s="40"/>
      <c r="WT172" s="40"/>
      <c r="WU172" s="40"/>
      <c r="WV172" s="40"/>
      <c r="WW172" s="40"/>
      <c r="WX172" s="40"/>
      <c r="WY172" s="40"/>
      <c r="WZ172" s="40"/>
      <c r="XA172" s="40"/>
      <c r="XB172" s="40"/>
      <c r="XC172" s="40"/>
      <c r="XD172" s="40"/>
      <c r="XE172" s="40"/>
      <c r="XF172" s="40"/>
      <c r="XG172" s="40"/>
      <c r="XH172" s="40"/>
      <c r="XI172" s="40"/>
      <c r="XJ172" s="40"/>
      <c r="XK172" s="40"/>
      <c r="XL172" s="40"/>
      <c r="XM172" s="40"/>
      <c r="XN172" s="40"/>
      <c r="XO172" s="40"/>
      <c r="XP172" s="40"/>
      <c r="XQ172" s="40"/>
      <c r="XR172" s="40"/>
      <c r="XS172" s="40"/>
      <c r="XT172" s="40"/>
      <c r="XU172" s="40"/>
      <c r="XV172" s="40"/>
      <c r="XW172" s="40"/>
      <c r="XX172" s="40"/>
      <c r="XY172" s="40"/>
      <c r="XZ172" s="40"/>
      <c r="YA172" s="40"/>
      <c r="YB172" s="40"/>
      <c r="YC172" s="40"/>
      <c r="YD172" s="40"/>
      <c r="YE172" s="40"/>
      <c r="YF172" s="40"/>
      <c r="YG172" s="40"/>
      <c r="YH172" s="40"/>
      <c r="YI172" s="40"/>
      <c r="YJ172" s="40"/>
      <c r="YK172" s="40"/>
      <c r="YL172" s="40"/>
      <c r="YM172" s="40"/>
      <c r="YN172" s="40"/>
      <c r="YO172" s="40"/>
      <c r="YP172" s="40"/>
      <c r="YQ172" s="40"/>
      <c r="YR172" s="40"/>
      <c r="YS172" s="40"/>
      <c r="YT172" s="40"/>
      <c r="YU172" s="40"/>
      <c r="YV172" s="40"/>
      <c r="YW172" s="40"/>
      <c r="YX172" s="40"/>
      <c r="YY172" s="40"/>
      <c r="YZ172" s="40"/>
      <c r="ZA172" s="40"/>
      <c r="ZB172" s="40"/>
      <c r="ZC172" s="40"/>
      <c r="ZD172" s="40"/>
      <c r="ZE172" s="40"/>
      <c r="ZF172" s="40"/>
      <c r="ZG172" s="40"/>
      <c r="ZH172" s="40"/>
      <c r="ZI172" s="40"/>
      <c r="ZJ172" s="40"/>
      <c r="ZK172" s="40"/>
      <c r="ZL172" s="40"/>
      <c r="ZM172" s="40"/>
      <c r="ZN172" s="40"/>
      <c r="ZO172" s="40"/>
      <c r="ZP172" s="40"/>
      <c r="ZQ172" s="40"/>
      <c r="ZR172" s="40"/>
      <c r="ZS172" s="40"/>
      <c r="ZT172" s="40"/>
      <c r="ZU172" s="40"/>
      <c r="ZV172" s="40"/>
      <c r="ZW172" s="40"/>
      <c r="ZX172" s="40"/>
      <c r="ZY172" s="40"/>
      <c r="ZZ172" s="40"/>
      <c r="AAA172" s="40"/>
      <c r="AAB172" s="40"/>
      <c r="AAC172" s="40"/>
      <c r="AAD172" s="40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40"/>
      <c r="AKO172" s="40"/>
      <c r="AKP172" s="40"/>
      <c r="AKQ172" s="40"/>
      <c r="AKR172" s="40"/>
      <c r="AKS172" s="40"/>
      <c r="AKT172" s="40"/>
      <c r="AKU172" s="40"/>
      <c r="AKV172" s="40"/>
      <c r="AKW172" s="40"/>
      <c r="AKX172" s="40"/>
      <c r="AKY172" s="40"/>
      <c r="AKZ172" s="40"/>
      <c r="ALA172" s="40"/>
      <c r="ALB172" s="40"/>
      <c r="ALC172" s="40"/>
      <c r="ALD172" s="40"/>
      <c r="ALE172" s="40"/>
      <c r="ALF172" s="40"/>
      <c r="ALG172" s="40"/>
      <c r="ALH172" s="40"/>
      <c r="ALI172" s="40"/>
      <c r="ALJ172" s="40"/>
      <c r="ALK172" s="40"/>
      <c r="ALL172" s="40"/>
      <c r="ALM172" s="40"/>
      <c r="ALN172" s="40"/>
      <c r="ALO172" s="40"/>
      <c r="ALP172" s="40"/>
      <c r="ALQ172" s="40"/>
      <c r="ALR172" s="40"/>
      <c r="ALS172" s="40"/>
      <c r="ALT172" s="40"/>
      <c r="ALU172" s="40"/>
    </row>
    <row r="173" spans="1:1009" s="41" customFormat="1" ht="19.5" thickBot="1" x14ac:dyDescent="0.35">
      <c r="A173" s="10" t="s">
        <v>194</v>
      </c>
      <c r="B173" s="11" t="s">
        <v>127</v>
      </c>
      <c r="C173" s="12">
        <v>7</v>
      </c>
      <c r="D173" s="13">
        <v>2.95</v>
      </c>
      <c r="E173" s="14">
        <v>1.47</v>
      </c>
      <c r="F173" s="46" t="s">
        <v>24</v>
      </c>
      <c r="G173" s="15">
        <v>1.5</v>
      </c>
      <c r="H173" s="16">
        <f>IF(OR(F173="",G173=""),"",IF(F173="1st",G173*D173-G173,-G173))</f>
        <v>2.9250000000000007</v>
      </c>
      <c r="I173" s="19">
        <f t="shared" si="23"/>
        <v>-33.157500000000013</v>
      </c>
      <c r="J173" s="42">
        <f>SUM(H173)</f>
        <v>2.9250000000000007</v>
      </c>
      <c r="K173" s="50">
        <f t="shared" si="26"/>
        <v>-33.157500000000013</v>
      </c>
      <c r="L173" s="60">
        <f t="shared" si="22"/>
        <v>-28.302500000000013</v>
      </c>
      <c r="M173" s="60"/>
      <c r="N173" s="121">
        <f t="shared" si="24"/>
        <v>2.95</v>
      </c>
      <c r="O173" s="9">
        <f t="shared" si="25"/>
        <v>-1</v>
      </c>
      <c r="P173" s="9">
        <f t="shared" si="27"/>
        <v>1.9500000000000002</v>
      </c>
      <c r="Q173" s="122">
        <f t="shared" si="28"/>
        <v>1.9500000000000002</v>
      </c>
      <c r="R173" s="8"/>
      <c r="S173" s="9"/>
      <c r="T173" s="9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  <c r="OO173" s="40"/>
      <c r="OP173" s="40"/>
      <c r="OQ173" s="40"/>
      <c r="OR173" s="40"/>
      <c r="OS173" s="40"/>
      <c r="OT173" s="40"/>
      <c r="OU173" s="40"/>
      <c r="OV173" s="40"/>
      <c r="OW173" s="40"/>
      <c r="OX173" s="40"/>
      <c r="OY173" s="40"/>
      <c r="OZ173" s="40"/>
      <c r="PA173" s="40"/>
      <c r="PB173" s="40"/>
      <c r="PC173" s="40"/>
      <c r="PD173" s="40"/>
      <c r="PE173" s="40"/>
      <c r="PF173" s="40"/>
      <c r="PG173" s="40"/>
      <c r="PH173" s="40"/>
      <c r="PI173" s="40"/>
      <c r="PJ173" s="40"/>
      <c r="PK173" s="40"/>
      <c r="PL173" s="40"/>
      <c r="PM173" s="40"/>
      <c r="PN173" s="40"/>
      <c r="PO173" s="40"/>
      <c r="PP173" s="40"/>
      <c r="PQ173" s="40"/>
      <c r="PR173" s="40"/>
      <c r="PS173" s="40"/>
      <c r="PT173" s="40"/>
      <c r="PU173" s="40"/>
      <c r="PV173" s="40"/>
      <c r="PW173" s="40"/>
      <c r="PX173" s="40"/>
      <c r="PY173" s="40"/>
      <c r="PZ173" s="40"/>
      <c r="QA173" s="40"/>
      <c r="QB173" s="40"/>
      <c r="QC173" s="40"/>
      <c r="QD173" s="40"/>
      <c r="QE173" s="40"/>
      <c r="QF173" s="40"/>
      <c r="QG173" s="40"/>
      <c r="QH173" s="40"/>
      <c r="QI173" s="40"/>
      <c r="QJ173" s="40"/>
      <c r="QK173" s="40"/>
      <c r="QL173" s="40"/>
      <c r="QM173" s="40"/>
      <c r="QN173" s="40"/>
      <c r="QO173" s="40"/>
      <c r="QP173" s="40"/>
      <c r="QQ173" s="40"/>
      <c r="QR173" s="40"/>
      <c r="QS173" s="40"/>
      <c r="QT173" s="40"/>
      <c r="QU173" s="40"/>
      <c r="QV173" s="40"/>
      <c r="QW173" s="40"/>
      <c r="QX173" s="40"/>
      <c r="QY173" s="40"/>
      <c r="QZ173" s="40"/>
      <c r="RA173" s="40"/>
      <c r="RB173" s="40"/>
      <c r="RC173" s="40"/>
      <c r="RD173" s="40"/>
      <c r="RE173" s="40"/>
      <c r="RF173" s="40"/>
      <c r="RG173" s="40"/>
      <c r="RH173" s="40"/>
      <c r="RI173" s="40"/>
      <c r="RJ173" s="40"/>
      <c r="RK173" s="40"/>
      <c r="RL173" s="40"/>
      <c r="RM173" s="40"/>
      <c r="RN173" s="40"/>
      <c r="RO173" s="40"/>
      <c r="RP173" s="40"/>
      <c r="RQ173" s="40"/>
      <c r="RR173" s="40"/>
      <c r="RS173" s="40"/>
      <c r="RT173" s="40"/>
      <c r="RU173" s="40"/>
      <c r="RV173" s="40"/>
      <c r="RW173" s="40"/>
      <c r="RX173" s="40"/>
      <c r="RY173" s="40"/>
      <c r="RZ173" s="40"/>
      <c r="SA173" s="40"/>
      <c r="SB173" s="40"/>
      <c r="SC173" s="40"/>
      <c r="SD173" s="40"/>
      <c r="SE173" s="40"/>
      <c r="SF173" s="40"/>
      <c r="SG173" s="40"/>
      <c r="SH173" s="40"/>
      <c r="SI173" s="40"/>
      <c r="SJ173" s="40"/>
      <c r="SK173" s="40"/>
      <c r="SL173" s="40"/>
      <c r="SM173" s="40"/>
      <c r="SN173" s="40"/>
      <c r="SO173" s="40"/>
      <c r="SP173" s="40"/>
      <c r="SQ173" s="40"/>
      <c r="SR173" s="40"/>
      <c r="SS173" s="40"/>
      <c r="ST173" s="40"/>
      <c r="SU173" s="40"/>
      <c r="SV173" s="40"/>
      <c r="SW173" s="40"/>
      <c r="SX173" s="40"/>
      <c r="SY173" s="40"/>
      <c r="SZ173" s="40"/>
      <c r="TA173" s="40"/>
      <c r="TB173" s="40"/>
      <c r="TC173" s="40"/>
      <c r="TD173" s="40"/>
      <c r="TE173" s="40"/>
      <c r="TF173" s="40"/>
      <c r="TG173" s="40"/>
      <c r="TH173" s="40"/>
      <c r="TI173" s="40"/>
      <c r="TJ173" s="40"/>
      <c r="TK173" s="40"/>
      <c r="TL173" s="40"/>
      <c r="TM173" s="40"/>
      <c r="TN173" s="40"/>
      <c r="TO173" s="40"/>
      <c r="TP173" s="40"/>
      <c r="TQ173" s="40"/>
      <c r="TR173" s="40"/>
      <c r="TS173" s="40"/>
      <c r="TT173" s="40"/>
      <c r="TU173" s="40"/>
      <c r="TV173" s="40"/>
      <c r="TW173" s="40"/>
      <c r="TX173" s="40"/>
      <c r="TY173" s="40"/>
      <c r="TZ173" s="40"/>
      <c r="UA173" s="40"/>
      <c r="UB173" s="40"/>
      <c r="UC173" s="40"/>
      <c r="UD173" s="40"/>
      <c r="UE173" s="40"/>
      <c r="UF173" s="40"/>
      <c r="UG173" s="40"/>
      <c r="UH173" s="40"/>
      <c r="UI173" s="40"/>
      <c r="UJ173" s="40"/>
      <c r="UK173" s="40"/>
      <c r="UL173" s="40"/>
      <c r="UM173" s="40"/>
      <c r="UN173" s="40"/>
      <c r="UO173" s="40"/>
      <c r="UP173" s="40"/>
      <c r="UQ173" s="40"/>
      <c r="UR173" s="40"/>
      <c r="US173" s="40"/>
      <c r="UT173" s="40"/>
      <c r="UU173" s="40"/>
      <c r="UV173" s="40"/>
      <c r="UW173" s="40"/>
      <c r="UX173" s="40"/>
      <c r="UY173" s="40"/>
      <c r="UZ173" s="40"/>
      <c r="VA173" s="40"/>
      <c r="VB173" s="40"/>
      <c r="VC173" s="40"/>
      <c r="VD173" s="40"/>
      <c r="VE173" s="40"/>
      <c r="VF173" s="40"/>
      <c r="VG173" s="40"/>
      <c r="VH173" s="40"/>
      <c r="VI173" s="40"/>
      <c r="VJ173" s="40"/>
      <c r="VK173" s="40"/>
      <c r="VL173" s="40"/>
      <c r="VM173" s="40"/>
      <c r="VN173" s="40"/>
      <c r="VO173" s="40"/>
      <c r="VP173" s="40"/>
      <c r="VQ173" s="40"/>
      <c r="VR173" s="40"/>
      <c r="VS173" s="40"/>
      <c r="VT173" s="40"/>
      <c r="VU173" s="40"/>
      <c r="VV173" s="40"/>
      <c r="VW173" s="40"/>
      <c r="VX173" s="40"/>
      <c r="VY173" s="40"/>
      <c r="VZ173" s="40"/>
      <c r="WA173" s="40"/>
      <c r="WB173" s="40"/>
      <c r="WC173" s="40"/>
      <c r="WD173" s="40"/>
      <c r="WE173" s="40"/>
      <c r="WF173" s="40"/>
      <c r="WG173" s="40"/>
      <c r="WH173" s="40"/>
      <c r="WI173" s="40"/>
      <c r="WJ173" s="40"/>
      <c r="WK173" s="40"/>
      <c r="WL173" s="40"/>
      <c r="WM173" s="40"/>
      <c r="WN173" s="40"/>
      <c r="WO173" s="40"/>
      <c r="WP173" s="40"/>
      <c r="WQ173" s="40"/>
      <c r="WR173" s="40"/>
      <c r="WS173" s="40"/>
      <c r="WT173" s="40"/>
      <c r="WU173" s="40"/>
      <c r="WV173" s="40"/>
      <c r="WW173" s="40"/>
      <c r="WX173" s="40"/>
      <c r="WY173" s="40"/>
      <c r="WZ173" s="40"/>
      <c r="XA173" s="40"/>
      <c r="XB173" s="40"/>
      <c r="XC173" s="40"/>
      <c r="XD173" s="40"/>
      <c r="XE173" s="40"/>
      <c r="XF173" s="40"/>
      <c r="XG173" s="40"/>
      <c r="XH173" s="40"/>
      <c r="XI173" s="40"/>
      <c r="XJ173" s="40"/>
      <c r="XK173" s="40"/>
      <c r="XL173" s="40"/>
      <c r="XM173" s="40"/>
      <c r="XN173" s="40"/>
      <c r="XO173" s="40"/>
      <c r="XP173" s="40"/>
      <c r="XQ173" s="40"/>
      <c r="XR173" s="40"/>
      <c r="XS173" s="40"/>
      <c r="XT173" s="40"/>
      <c r="XU173" s="40"/>
      <c r="XV173" s="40"/>
      <c r="XW173" s="40"/>
      <c r="XX173" s="40"/>
      <c r="XY173" s="40"/>
      <c r="XZ173" s="40"/>
      <c r="YA173" s="40"/>
      <c r="YB173" s="40"/>
      <c r="YC173" s="40"/>
      <c r="YD173" s="40"/>
      <c r="YE173" s="40"/>
      <c r="YF173" s="40"/>
      <c r="YG173" s="40"/>
      <c r="YH173" s="40"/>
      <c r="YI173" s="40"/>
      <c r="YJ173" s="40"/>
      <c r="YK173" s="40"/>
      <c r="YL173" s="40"/>
      <c r="YM173" s="40"/>
      <c r="YN173" s="40"/>
      <c r="YO173" s="40"/>
      <c r="YP173" s="40"/>
      <c r="YQ173" s="40"/>
      <c r="YR173" s="40"/>
      <c r="YS173" s="40"/>
      <c r="YT173" s="40"/>
      <c r="YU173" s="40"/>
      <c r="YV173" s="40"/>
      <c r="YW173" s="40"/>
      <c r="YX173" s="40"/>
      <c r="YY173" s="40"/>
      <c r="YZ173" s="40"/>
      <c r="ZA173" s="40"/>
      <c r="ZB173" s="40"/>
      <c r="ZC173" s="40"/>
      <c r="ZD173" s="40"/>
      <c r="ZE173" s="40"/>
      <c r="ZF173" s="40"/>
      <c r="ZG173" s="40"/>
      <c r="ZH173" s="40"/>
      <c r="ZI173" s="40"/>
      <c r="ZJ173" s="40"/>
      <c r="ZK173" s="40"/>
      <c r="ZL173" s="40"/>
      <c r="ZM173" s="40"/>
      <c r="ZN173" s="40"/>
      <c r="ZO173" s="40"/>
      <c r="ZP173" s="40"/>
      <c r="ZQ173" s="40"/>
      <c r="ZR173" s="40"/>
      <c r="ZS173" s="40"/>
      <c r="ZT173" s="40"/>
      <c r="ZU173" s="40"/>
      <c r="ZV173" s="40"/>
      <c r="ZW173" s="40"/>
      <c r="ZX173" s="40"/>
      <c r="ZY173" s="40"/>
      <c r="ZZ173" s="40"/>
      <c r="AAA173" s="40"/>
      <c r="AAB173" s="40"/>
      <c r="AAC173" s="40"/>
      <c r="AAD173" s="40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40"/>
      <c r="AKO173" s="40"/>
      <c r="AKP173" s="40"/>
      <c r="AKQ173" s="40"/>
      <c r="AKR173" s="40"/>
      <c r="AKS173" s="40"/>
      <c r="AKT173" s="40"/>
      <c r="AKU173" s="40"/>
      <c r="AKV173" s="40"/>
      <c r="AKW173" s="40"/>
      <c r="AKX173" s="40"/>
      <c r="AKY173" s="40"/>
      <c r="AKZ173" s="40"/>
      <c r="ALA173" s="40"/>
      <c r="ALB173" s="40"/>
      <c r="ALC173" s="40"/>
      <c r="ALD173" s="40"/>
      <c r="ALE173" s="40"/>
      <c r="ALF173" s="40"/>
      <c r="ALG173" s="40"/>
      <c r="ALH173" s="40"/>
      <c r="ALI173" s="40"/>
      <c r="ALJ173" s="40"/>
      <c r="ALK173" s="40"/>
      <c r="ALL173" s="40"/>
      <c r="ALM173" s="40"/>
      <c r="ALN173" s="40"/>
      <c r="ALO173" s="40"/>
      <c r="ALP173" s="40"/>
      <c r="ALQ173" s="40"/>
      <c r="ALR173" s="40"/>
      <c r="ALS173" s="40"/>
      <c r="ALT173" s="40"/>
      <c r="ALU173" s="40"/>
    </row>
    <row r="174" spans="1:1009" s="41" customFormat="1" ht="24" thickBot="1" x14ac:dyDescent="0.3">
      <c r="A174" s="222">
        <v>44180</v>
      </c>
      <c r="B174" s="225"/>
      <c r="C174" s="225"/>
      <c r="D174" s="225"/>
      <c r="E174" s="225"/>
      <c r="F174" s="225"/>
      <c r="G174" s="225"/>
      <c r="H174" s="226" t="str">
        <f>IF(OR(F174="",G174=""),"",IF(F174="1st",G174*D174,-G174))</f>
        <v/>
      </c>
      <c r="I174" s="19">
        <f t="shared" si="23"/>
        <v>-33.157500000000013</v>
      </c>
      <c r="J174" s="39"/>
      <c r="K174" s="50">
        <f t="shared" si="26"/>
        <v>-33.157500000000013</v>
      </c>
      <c r="L174" s="60">
        <f t="shared" si="22"/>
        <v>-28.302500000000013</v>
      </c>
      <c r="M174" s="60"/>
      <c r="N174" s="121" t="str">
        <f t="shared" si="24"/>
        <v/>
      </c>
      <c r="O174" s="9" t="str">
        <f t="shared" si="25"/>
        <v/>
      </c>
      <c r="P174" s="9" t="str">
        <f t="shared" si="27"/>
        <v/>
      </c>
      <c r="Q174" s="122" t="str">
        <f t="shared" si="28"/>
        <v/>
      </c>
      <c r="R174" s="8"/>
      <c r="S174" s="9"/>
      <c r="T174" s="9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  <c r="OO174" s="40"/>
      <c r="OP174" s="40"/>
      <c r="OQ174" s="40"/>
      <c r="OR174" s="40"/>
      <c r="OS174" s="40"/>
      <c r="OT174" s="40"/>
      <c r="OU174" s="40"/>
      <c r="OV174" s="40"/>
      <c r="OW174" s="40"/>
      <c r="OX174" s="40"/>
      <c r="OY174" s="40"/>
      <c r="OZ174" s="40"/>
      <c r="PA174" s="40"/>
      <c r="PB174" s="40"/>
      <c r="PC174" s="40"/>
      <c r="PD174" s="40"/>
      <c r="PE174" s="40"/>
      <c r="PF174" s="40"/>
      <c r="PG174" s="40"/>
      <c r="PH174" s="40"/>
      <c r="PI174" s="40"/>
      <c r="PJ174" s="40"/>
      <c r="PK174" s="40"/>
      <c r="PL174" s="40"/>
      <c r="PM174" s="40"/>
      <c r="PN174" s="40"/>
      <c r="PO174" s="40"/>
      <c r="PP174" s="40"/>
      <c r="PQ174" s="40"/>
      <c r="PR174" s="40"/>
      <c r="PS174" s="40"/>
      <c r="PT174" s="40"/>
      <c r="PU174" s="40"/>
      <c r="PV174" s="40"/>
      <c r="PW174" s="40"/>
      <c r="PX174" s="40"/>
      <c r="PY174" s="40"/>
      <c r="PZ174" s="40"/>
      <c r="QA174" s="40"/>
      <c r="QB174" s="40"/>
      <c r="QC174" s="40"/>
      <c r="QD174" s="40"/>
      <c r="QE174" s="40"/>
      <c r="QF174" s="40"/>
      <c r="QG174" s="40"/>
      <c r="QH174" s="40"/>
      <c r="QI174" s="40"/>
      <c r="QJ174" s="40"/>
      <c r="QK174" s="40"/>
      <c r="QL174" s="40"/>
      <c r="QM174" s="40"/>
      <c r="QN174" s="40"/>
      <c r="QO174" s="40"/>
      <c r="QP174" s="40"/>
      <c r="QQ174" s="40"/>
      <c r="QR174" s="40"/>
      <c r="QS174" s="40"/>
      <c r="QT174" s="40"/>
      <c r="QU174" s="40"/>
      <c r="QV174" s="40"/>
      <c r="QW174" s="40"/>
      <c r="QX174" s="40"/>
      <c r="QY174" s="40"/>
      <c r="QZ174" s="40"/>
      <c r="RA174" s="40"/>
      <c r="RB174" s="40"/>
      <c r="RC174" s="40"/>
      <c r="RD174" s="40"/>
      <c r="RE174" s="40"/>
      <c r="RF174" s="40"/>
      <c r="RG174" s="40"/>
      <c r="RH174" s="40"/>
      <c r="RI174" s="40"/>
      <c r="RJ174" s="40"/>
      <c r="RK174" s="40"/>
      <c r="RL174" s="40"/>
      <c r="RM174" s="40"/>
      <c r="RN174" s="40"/>
      <c r="RO174" s="40"/>
      <c r="RP174" s="40"/>
      <c r="RQ174" s="40"/>
      <c r="RR174" s="40"/>
      <c r="RS174" s="40"/>
      <c r="RT174" s="40"/>
      <c r="RU174" s="40"/>
      <c r="RV174" s="40"/>
      <c r="RW174" s="40"/>
      <c r="RX174" s="40"/>
      <c r="RY174" s="40"/>
      <c r="RZ174" s="40"/>
      <c r="SA174" s="40"/>
      <c r="SB174" s="40"/>
      <c r="SC174" s="40"/>
      <c r="SD174" s="40"/>
      <c r="SE174" s="40"/>
      <c r="SF174" s="40"/>
      <c r="SG174" s="40"/>
      <c r="SH174" s="40"/>
      <c r="SI174" s="40"/>
      <c r="SJ174" s="40"/>
      <c r="SK174" s="40"/>
      <c r="SL174" s="40"/>
      <c r="SM174" s="40"/>
      <c r="SN174" s="40"/>
      <c r="SO174" s="40"/>
      <c r="SP174" s="40"/>
      <c r="SQ174" s="40"/>
      <c r="SR174" s="40"/>
      <c r="SS174" s="40"/>
      <c r="ST174" s="40"/>
      <c r="SU174" s="40"/>
      <c r="SV174" s="40"/>
      <c r="SW174" s="40"/>
      <c r="SX174" s="40"/>
      <c r="SY174" s="40"/>
      <c r="SZ174" s="40"/>
      <c r="TA174" s="40"/>
      <c r="TB174" s="40"/>
      <c r="TC174" s="40"/>
      <c r="TD174" s="40"/>
      <c r="TE174" s="40"/>
      <c r="TF174" s="40"/>
      <c r="TG174" s="40"/>
      <c r="TH174" s="40"/>
      <c r="TI174" s="40"/>
      <c r="TJ174" s="40"/>
      <c r="TK174" s="40"/>
      <c r="TL174" s="40"/>
      <c r="TM174" s="40"/>
      <c r="TN174" s="40"/>
      <c r="TO174" s="40"/>
      <c r="TP174" s="40"/>
      <c r="TQ174" s="40"/>
      <c r="TR174" s="40"/>
      <c r="TS174" s="40"/>
      <c r="TT174" s="40"/>
      <c r="TU174" s="40"/>
      <c r="TV174" s="40"/>
      <c r="TW174" s="40"/>
      <c r="TX174" s="40"/>
      <c r="TY174" s="40"/>
      <c r="TZ174" s="40"/>
      <c r="UA174" s="40"/>
      <c r="UB174" s="40"/>
      <c r="UC174" s="40"/>
      <c r="UD174" s="40"/>
      <c r="UE174" s="40"/>
      <c r="UF174" s="40"/>
      <c r="UG174" s="40"/>
      <c r="UH174" s="40"/>
      <c r="UI174" s="40"/>
      <c r="UJ174" s="40"/>
      <c r="UK174" s="40"/>
      <c r="UL174" s="40"/>
      <c r="UM174" s="40"/>
      <c r="UN174" s="40"/>
      <c r="UO174" s="40"/>
      <c r="UP174" s="40"/>
      <c r="UQ174" s="40"/>
      <c r="UR174" s="40"/>
      <c r="US174" s="40"/>
      <c r="UT174" s="40"/>
      <c r="UU174" s="40"/>
      <c r="UV174" s="40"/>
      <c r="UW174" s="40"/>
      <c r="UX174" s="40"/>
      <c r="UY174" s="40"/>
      <c r="UZ174" s="40"/>
      <c r="VA174" s="40"/>
      <c r="VB174" s="40"/>
      <c r="VC174" s="40"/>
      <c r="VD174" s="40"/>
      <c r="VE174" s="40"/>
      <c r="VF174" s="40"/>
      <c r="VG174" s="40"/>
      <c r="VH174" s="40"/>
      <c r="VI174" s="40"/>
      <c r="VJ174" s="40"/>
      <c r="VK174" s="40"/>
      <c r="VL174" s="40"/>
      <c r="VM174" s="40"/>
      <c r="VN174" s="40"/>
      <c r="VO174" s="40"/>
      <c r="VP174" s="40"/>
      <c r="VQ174" s="40"/>
      <c r="VR174" s="40"/>
      <c r="VS174" s="40"/>
      <c r="VT174" s="40"/>
      <c r="VU174" s="40"/>
      <c r="VV174" s="40"/>
      <c r="VW174" s="40"/>
      <c r="VX174" s="40"/>
      <c r="VY174" s="40"/>
      <c r="VZ174" s="40"/>
      <c r="WA174" s="40"/>
      <c r="WB174" s="40"/>
      <c r="WC174" s="40"/>
      <c r="WD174" s="40"/>
      <c r="WE174" s="40"/>
      <c r="WF174" s="40"/>
      <c r="WG174" s="40"/>
      <c r="WH174" s="40"/>
      <c r="WI174" s="40"/>
      <c r="WJ174" s="40"/>
      <c r="WK174" s="40"/>
      <c r="WL174" s="40"/>
      <c r="WM174" s="40"/>
      <c r="WN174" s="40"/>
      <c r="WO174" s="40"/>
      <c r="WP174" s="40"/>
      <c r="WQ174" s="40"/>
      <c r="WR174" s="40"/>
      <c r="WS174" s="40"/>
      <c r="WT174" s="40"/>
      <c r="WU174" s="40"/>
      <c r="WV174" s="40"/>
      <c r="WW174" s="40"/>
      <c r="WX174" s="40"/>
      <c r="WY174" s="40"/>
      <c r="WZ174" s="40"/>
      <c r="XA174" s="40"/>
      <c r="XB174" s="40"/>
      <c r="XC174" s="40"/>
      <c r="XD174" s="40"/>
      <c r="XE174" s="40"/>
      <c r="XF174" s="40"/>
      <c r="XG174" s="40"/>
      <c r="XH174" s="40"/>
      <c r="XI174" s="40"/>
      <c r="XJ174" s="40"/>
      <c r="XK174" s="40"/>
      <c r="XL174" s="40"/>
      <c r="XM174" s="40"/>
      <c r="XN174" s="40"/>
      <c r="XO174" s="40"/>
      <c r="XP174" s="40"/>
      <c r="XQ174" s="40"/>
      <c r="XR174" s="40"/>
      <c r="XS174" s="40"/>
      <c r="XT174" s="40"/>
      <c r="XU174" s="40"/>
      <c r="XV174" s="40"/>
      <c r="XW174" s="40"/>
      <c r="XX174" s="40"/>
      <c r="XY174" s="40"/>
      <c r="XZ174" s="40"/>
      <c r="YA174" s="40"/>
      <c r="YB174" s="40"/>
      <c r="YC174" s="40"/>
      <c r="YD174" s="40"/>
      <c r="YE174" s="40"/>
      <c r="YF174" s="40"/>
      <c r="YG174" s="40"/>
      <c r="YH174" s="40"/>
      <c r="YI174" s="40"/>
      <c r="YJ174" s="40"/>
      <c r="YK174" s="40"/>
      <c r="YL174" s="40"/>
      <c r="YM174" s="40"/>
      <c r="YN174" s="40"/>
      <c r="YO174" s="40"/>
      <c r="YP174" s="40"/>
      <c r="YQ174" s="40"/>
      <c r="YR174" s="40"/>
      <c r="YS174" s="40"/>
      <c r="YT174" s="40"/>
      <c r="YU174" s="40"/>
      <c r="YV174" s="40"/>
      <c r="YW174" s="40"/>
      <c r="YX174" s="40"/>
      <c r="YY174" s="40"/>
      <c r="YZ174" s="40"/>
      <c r="ZA174" s="40"/>
      <c r="ZB174" s="40"/>
      <c r="ZC174" s="40"/>
      <c r="ZD174" s="40"/>
      <c r="ZE174" s="40"/>
      <c r="ZF174" s="40"/>
      <c r="ZG174" s="40"/>
      <c r="ZH174" s="40"/>
      <c r="ZI174" s="40"/>
      <c r="ZJ174" s="40"/>
      <c r="ZK174" s="40"/>
      <c r="ZL174" s="40"/>
      <c r="ZM174" s="40"/>
      <c r="ZN174" s="40"/>
      <c r="ZO174" s="40"/>
      <c r="ZP174" s="40"/>
      <c r="ZQ174" s="40"/>
      <c r="ZR174" s="40"/>
      <c r="ZS174" s="40"/>
      <c r="ZT174" s="40"/>
      <c r="ZU174" s="40"/>
      <c r="ZV174" s="40"/>
      <c r="ZW174" s="40"/>
      <c r="ZX174" s="40"/>
      <c r="ZY174" s="40"/>
      <c r="ZZ174" s="40"/>
      <c r="AAA174" s="40"/>
      <c r="AAB174" s="40"/>
      <c r="AAC174" s="40"/>
      <c r="AAD174" s="40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0"/>
      <c r="AKO174" s="40"/>
      <c r="AKP174" s="40"/>
      <c r="AKQ174" s="40"/>
      <c r="AKR174" s="40"/>
      <c r="AKS174" s="40"/>
      <c r="AKT174" s="40"/>
      <c r="AKU174" s="40"/>
      <c r="AKV174" s="40"/>
      <c r="AKW174" s="40"/>
      <c r="AKX174" s="40"/>
      <c r="AKY174" s="40"/>
      <c r="AKZ174" s="40"/>
      <c r="ALA174" s="40"/>
      <c r="ALB174" s="40"/>
      <c r="ALC174" s="40"/>
      <c r="ALD174" s="40"/>
      <c r="ALE174" s="40"/>
      <c r="ALF174" s="40"/>
      <c r="ALG174" s="40"/>
      <c r="ALH174" s="40"/>
      <c r="ALI174" s="40"/>
      <c r="ALJ174" s="40"/>
      <c r="ALK174" s="40"/>
      <c r="ALL174" s="40"/>
      <c r="ALM174" s="40"/>
      <c r="ALN174" s="40"/>
      <c r="ALO174" s="40"/>
      <c r="ALP174" s="40"/>
      <c r="ALQ174" s="40"/>
      <c r="ALR174" s="40"/>
      <c r="ALS174" s="40"/>
      <c r="ALT174" s="40"/>
      <c r="ALU174" s="40"/>
    </row>
    <row r="175" spans="1:1009" s="41" customFormat="1" ht="18.75" x14ac:dyDescent="0.3">
      <c r="A175" s="10" t="s">
        <v>195</v>
      </c>
      <c r="B175" s="11" t="s">
        <v>124</v>
      </c>
      <c r="C175" s="12">
        <v>5</v>
      </c>
      <c r="D175" s="13">
        <v>6.25</v>
      </c>
      <c r="E175" s="14">
        <v>1.96</v>
      </c>
      <c r="F175" s="46" t="s">
        <v>24</v>
      </c>
      <c r="G175" s="15">
        <v>1.5</v>
      </c>
      <c r="H175" s="16">
        <f>IF(OR(F175="",G175=""),"",IF(F175="1st",G175*D175-G175,-G175))</f>
        <v>7.875</v>
      </c>
      <c r="I175" s="19">
        <f t="shared" si="23"/>
        <v>-25.282500000000013</v>
      </c>
      <c r="J175" s="42">
        <f>SUM(H175:H177)</f>
        <v>11.754999999999999</v>
      </c>
      <c r="K175" s="50">
        <f t="shared" si="26"/>
        <v>-21.402500000000014</v>
      </c>
      <c r="L175" s="60">
        <f t="shared" si="22"/>
        <v>-28.302500000000013</v>
      </c>
      <c r="M175" s="60"/>
      <c r="N175" s="121">
        <f t="shared" si="24"/>
        <v>6.25</v>
      </c>
      <c r="O175" s="9">
        <f t="shared" si="25"/>
        <v>-1</v>
      </c>
      <c r="P175" s="9">
        <f t="shared" si="27"/>
        <v>5.25</v>
      </c>
      <c r="Q175" s="122">
        <f t="shared" si="28"/>
        <v>5.25</v>
      </c>
      <c r="R175" s="8"/>
      <c r="S175" s="9"/>
      <c r="T175" s="9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  <c r="PI175" s="40"/>
      <c r="PJ175" s="40"/>
      <c r="PK175" s="40"/>
      <c r="PL175" s="40"/>
      <c r="PM175" s="40"/>
      <c r="PN175" s="40"/>
      <c r="PO175" s="40"/>
      <c r="PP175" s="40"/>
      <c r="PQ175" s="40"/>
      <c r="PR175" s="40"/>
      <c r="PS175" s="40"/>
      <c r="PT175" s="40"/>
      <c r="PU175" s="40"/>
      <c r="PV175" s="40"/>
      <c r="PW175" s="40"/>
      <c r="PX175" s="40"/>
      <c r="PY175" s="40"/>
      <c r="PZ175" s="40"/>
      <c r="QA175" s="40"/>
      <c r="QB175" s="40"/>
      <c r="QC175" s="40"/>
      <c r="QD175" s="40"/>
      <c r="QE175" s="40"/>
      <c r="QF175" s="40"/>
      <c r="QG175" s="40"/>
      <c r="QH175" s="40"/>
      <c r="QI175" s="40"/>
      <c r="QJ175" s="40"/>
      <c r="QK175" s="40"/>
      <c r="QL175" s="40"/>
      <c r="QM175" s="40"/>
      <c r="QN175" s="40"/>
      <c r="QO175" s="40"/>
      <c r="QP175" s="40"/>
      <c r="QQ175" s="40"/>
      <c r="QR175" s="40"/>
      <c r="QS175" s="40"/>
      <c r="QT175" s="40"/>
      <c r="QU175" s="40"/>
      <c r="QV175" s="40"/>
      <c r="QW175" s="40"/>
      <c r="QX175" s="40"/>
      <c r="QY175" s="40"/>
      <c r="QZ175" s="40"/>
      <c r="RA175" s="40"/>
      <c r="RB175" s="40"/>
      <c r="RC175" s="40"/>
      <c r="RD175" s="40"/>
      <c r="RE175" s="40"/>
      <c r="RF175" s="40"/>
      <c r="RG175" s="40"/>
      <c r="RH175" s="40"/>
      <c r="RI175" s="40"/>
      <c r="RJ175" s="40"/>
      <c r="RK175" s="40"/>
      <c r="RL175" s="40"/>
      <c r="RM175" s="40"/>
      <c r="RN175" s="40"/>
      <c r="RO175" s="40"/>
      <c r="RP175" s="40"/>
      <c r="RQ175" s="40"/>
      <c r="RR175" s="40"/>
      <c r="RS175" s="40"/>
      <c r="RT175" s="40"/>
      <c r="RU175" s="40"/>
      <c r="RV175" s="40"/>
      <c r="RW175" s="40"/>
      <c r="RX175" s="40"/>
      <c r="RY175" s="40"/>
      <c r="RZ175" s="40"/>
      <c r="SA175" s="40"/>
      <c r="SB175" s="40"/>
      <c r="SC175" s="40"/>
      <c r="SD175" s="40"/>
      <c r="SE175" s="40"/>
      <c r="SF175" s="40"/>
      <c r="SG175" s="40"/>
      <c r="SH175" s="40"/>
      <c r="SI175" s="40"/>
      <c r="SJ175" s="40"/>
      <c r="SK175" s="40"/>
      <c r="SL175" s="40"/>
      <c r="SM175" s="40"/>
      <c r="SN175" s="40"/>
      <c r="SO175" s="40"/>
      <c r="SP175" s="40"/>
      <c r="SQ175" s="40"/>
      <c r="SR175" s="40"/>
      <c r="SS175" s="40"/>
      <c r="ST175" s="40"/>
      <c r="SU175" s="40"/>
      <c r="SV175" s="40"/>
      <c r="SW175" s="40"/>
      <c r="SX175" s="40"/>
      <c r="SY175" s="40"/>
      <c r="SZ175" s="40"/>
      <c r="TA175" s="40"/>
      <c r="TB175" s="40"/>
      <c r="TC175" s="40"/>
      <c r="TD175" s="40"/>
      <c r="TE175" s="40"/>
      <c r="TF175" s="40"/>
      <c r="TG175" s="40"/>
      <c r="TH175" s="40"/>
      <c r="TI175" s="40"/>
      <c r="TJ175" s="40"/>
      <c r="TK175" s="40"/>
      <c r="TL175" s="40"/>
      <c r="TM175" s="40"/>
      <c r="TN175" s="40"/>
      <c r="TO175" s="40"/>
      <c r="TP175" s="40"/>
      <c r="TQ175" s="40"/>
      <c r="TR175" s="40"/>
      <c r="TS175" s="40"/>
      <c r="TT175" s="40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40"/>
      <c r="UF175" s="40"/>
      <c r="UG175" s="40"/>
      <c r="UH175" s="40"/>
      <c r="UI175" s="40"/>
      <c r="UJ175" s="40"/>
      <c r="UK175" s="40"/>
      <c r="UL175" s="40"/>
      <c r="UM175" s="40"/>
      <c r="UN175" s="40"/>
      <c r="UO175" s="40"/>
      <c r="UP175" s="40"/>
      <c r="UQ175" s="40"/>
      <c r="UR175" s="40"/>
      <c r="US175" s="40"/>
      <c r="UT175" s="40"/>
      <c r="UU175" s="40"/>
      <c r="UV175" s="40"/>
      <c r="UW175" s="40"/>
      <c r="UX175" s="40"/>
      <c r="UY175" s="40"/>
      <c r="UZ175" s="40"/>
      <c r="VA175" s="40"/>
      <c r="VB175" s="40"/>
      <c r="VC175" s="40"/>
      <c r="VD175" s="40"/>
      <c r="VE175" s="40"/>
      <c r="VF175" s="40"/>
      <c r="VG175" s="40"/>
      <c r="VH175" s="40"/>
      <c r="VI175" s="40"/>
      <c r="VJ175" s="40"/>
      <c r="VK175" s="40"/>
      <c r="VL175" s="40"/>
      <c r="VM175" s="40"/>
      <c r="VN175" s="40"/>
      <c r="VO175" s="40"/>
      <c r="VP175" s="40"/>
      <c r="VQ175" s="40"/>
      <c r="VR175" s="40"/>
      <c r="VS175" s="40"/>
      <c r="VT175" s="40"/>
      <c r="VU175" s="40"/>
      <c r="VV175" s="40"/>
      <c r="VW175" s="40"/>
      <c r="VX175" s="40"/>
      <c r="VY175" s="40"/>
      <c r="VZ175" s="40"/>
      <c r="WA175" s="40"/>
      <c r="WB175" s="40"/>
      <c r="WC175" s="40"/>
      <c r="WD175" s="40"/>
      <c r="WE175" s="40"/>
      <c r="WF175" s="40"/>
      <c r="WG175" s="40"/>
      <c r="WH175" s="40"/>
      <c r="WI175" s="40"/>
      <c r="WJ175" s="40"/>
      <c r="WK175" s="40"/>
      <c r="WL175" s="40"/>
      <c r="WM175" s="40"/>
      <c r="WN175" s="40"/>
      <c r="WO175" s="40"/>
      <c r="WP175" s="40"/>
      <c r="WQ175" s="40"/>
      <c r="WR175" s="40"/>
      <c r="WS175" s="40"/>
      <c r="WT175" s="40"/>
      <c r="WU175" s="40"/>
      <c r="WV175" s="40"/>
      <c r="WW175" s="40"/>
      <c r="WX175" s="40"/>
      <c r="WY175" s="40"/>
      <c r="WZ175" s="40"/>
      <c r="XA175" s="40"/>
      <c r="XB175" s="40"/>
      <c r="XC175" s="40"/>
      <c r="XD175" s="40"/>
      <c r="XE175" s="40"/>
      <c r="XF175" s="40"/>
      <c r="XG175" s="40"/>
      <c r="XH175" s="40"/>
      <c r="XI175" s="40"/>
      <c r="XJ175" s="40"/>
      <c r="XK175" s="40"/>
      <c r="XL175" s="40"/>
      <c r="XM175" s="40"/>
      <c r="XN175" s="40"/>
      <c r="XO175" s="40"/>
      <c r="XP175" s="40"/>
      <c r="XQ175" s="40"/>
      <c r="XR175" s="40"/>
      <c r="XS175" s="40"/>
      <c r="XT175" s="40"/>
      <c r="XU175" s="40"/>
      <c r="XV175" s="40"/>
      <c r="XW175" s="40"/>
      <c r="XX175" s="40"/>
      <c r="XY175" s="40"/>
      <c r="XZ175" s="40"/>
      <c r="YA175" s="40"/>
      <c r="YB175" s="40"/>
      <c r="YC175" s="40"/>
      <c r="YD175" s="40"/>
      <c r="YE175" s="40"/>
      <c r="YF175" s="40"/>
      <c r="YG175" s="40"/>
      <c r="YH175" s="40"/>
      <c r="YI175" s="40"/>
      <c r="YJ175" s="40"/>
      <c r="YK175" s="40"/>
      <c r="YL175" s="40"/>
      <c r="YM175" s="40"/>
      <c r="YN175" s="40"/>
      <c r="YO175" s="40"/>
      <c r="YP175" s="40"/>
      <c r="YQ175" s="40"/>
      <c r="YR175" s="40"/>
      <c r="YS175" s="40"/>
      <c r="YT175" s="40"/>
      <c r="YU175" s="40"/>
      <c r="YV175" s="40"/>
      <c r="YW175" s="40"/>
      <c r="YX175" s="40"/>
      <c r="YY175" s="40"/>
      <c r="YZ175" s="40"/>
      <c r="ZA175" s="40"/>
      <c r="ZB175" s="40"/>
      <c r="ZC175" s="40"/>
      <c r="ZD175" s="40"/>
      <c r="ZE175" s="40"/>
      <c r="ZF175" s="40"/>
      <c r="ZG175" s="40"/>
      <c r="ZH175" s="40"/>
      <c r="ZI175" s="40"/>
      <c r="ZJ175" s="40"/>
      <c r="ZK175" s="40"/>
      <c r="ZL175" s="40"/>
      <c r="ZM175" s="40"/>
      <c r="ZN175" s="40"/>
      <c r="ZO175" s="40"/>
      <c r="ZP175" s="40"/>
      <c r="ZQ175" s="40"/>
      <c r="ZR175" s="40"/>
      <c r="ZS175" s="40"/>
      <c r="ZT175" s="40"/>
      <c r="ZU175" s="40"/>
      <c r="ZV175" s="40"/>
      <c r="ZW175" s="40"/>
      <c r="ZX175" s="40"/>
      <c r="ZY175" s="40"/>
      <c r="ZZ175" s="40"/>
      <c r="AAA175" s="40"/>
      <c r="AAB175" s="40"/>
      <c r="AAC175" s="40"/>
      <c r="AAD175" s="40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0"/>
      <c r="AKO175" s="40"/>
      <c r="AKP175" s="40"/>
      <c r="AKQ175" s="40"/>
      <c r="AKR175" s="40"/>
      <c r="AKS175" s="40"/>
      <c r="AKT175" s="40"/>
      <c r="AKU175" s="40"/>
      <c r="AKV175" s="40"/>
      <c r="AKW175" s="40"/>
      <c r="AKX175" s="40"/>
      <c r="AKY175" s="40"/>
      <c r="AKZ175" s="40"/>
      <c r="ALA175" s="40"/>
      <c r="ALB175" s="40"/>
      <c r="ALC175" s="40"/>
      <c r="ALD175" s="40"/>
      <c r="ALE175" s="40"/>
      <c r="ALF175" s="40"/>
      <c r="ALG175" s="40"/>
      <c r="ALH175" s="40"/>
      <c r="ALI175" s="40"/>
      <c r="ALJ175" s="40"/>
      <c r="ALK175" s="40"/>
      <c r="ALL175" s="40"/>
      <c r="ALM175" s="40"/>
      <c r="ALN175" s="40"/>
      <c r="ALO175" s="40"/>
      <c r="ALP175" s="40"/>
      <c r="ALQ175" s="40"/>
      <c r="ALR175" s="40"/>
      <c r="ALS175" s="40"/>
      <c r="ALT175" s="40"/>
      <c r="ALU175" s="40"/>
    </row>
    <row r="176" spans="1:1009" s="41" customFormat="1" ht="18.75" x14ac:dyDescent="0.3">
      <c r="A176" s="10" t="s">
        <v>196</v>
      </c>
      <c r="B176" s="11" t="s">
        <v>15</v>
      </c>
      <c r="C176" s="12">
        <v>4</v>
      </c>
      <c r="D176" s="13">
        <v>6.88</v>
      </c>
      <c r="E176" s="14">
        <v>2.37</v>
      </c>
      <c r="F176" s="46" t="s">
        <v>24</v>
      </c>
      <c r="G176" s="15">
        <v>1</v>
      </c>
      <c r="H176" s="16">
        <f>IF(OR(F176="",G176=""),"",IF(F176="1st",G176*D176-G176,-G176))</f>
        <v>5.88</v>
      </c>
      <c r="I176" s="19">
        <f t="shared" si="23"/>
        <v>-19.402500000000014</v>
      </c>
      <c r="J176" s="39"/>
      <c r="K176" s="50">
        <f t="shared" si="26"/>
        <v>-21.402500000000014</v>
      </c>
      <c r="L176" s="60">
        <f t="shared" si="22"/>
        <v>-28.302500000000013</v>
      </c>
      <c r="M176" s="60"/>
      <c r="N176" s="121">
        <f t="shared" si="24"/>
        <v>6.88</v>
      </c>
      <c r="O176" s="9">
        <f t="shared" si="25"/>
        <v>-1</v>
      </c>
      <c r="P176" s="9">
        <f t="shared" si="27"/>
        <v>5.88</v>
      </c>
      <c r="Q176" s="122">
        <f t="shared" si="28"/>
        <v>5.88</v>
      </c>
      <c r="R176" s="8"/>
      <c r="S176" s="9"/>
      <c r="T176" s="9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  <c r="OO176" s="40"/>
      <c r="OP176" s="40"/>
      <c r="OQ176" s="40"/>
      <c r="OR176" s="40"/>
      <c r="OS176" s="40"/>
      <c r="OT176" s="40"/>
      <c r="OU176" s="40"/>
      <c r="OV176" s="40"/>
      <c r="OW176" s="40"/>
      <c r="OX176" s="40"/>
      <c r="OY176" s="40"/>
      <c r="OZ176" s="40"/>
      <c r="PA176" s="40"/>
      <c r="PB176" s="40"/>
      <c r="PC176" s="40"/>
      <c r="PD176" s="40"/>
      <c r="PE176" s="40"/>
      <c r="PF176" s="40"/>
      <c r="PG176" s="40"/>
      <c r="PH176" s="40"/>
      <c r="PI176" s="40"/>
      <c r="PJ176" s="40"/>
      <c r="PK176" s="40"/>
      <c r="PL176" s="40"/>
      <c r="PM176" s="40"/>
      <c r="PN176" s="40"/>
      <c r="PO176" s="40"/>
      <c r="PP176" s="40"/>
      <c r="PQ176" s="40"/>
      <c r="PR176" s="40"/>
      <c r="PS176" s="40"/>
      <c r="PT176" s="40"/>
      <c r="PU176" s="40"/>
      <c r="PV176" s="40"/>
      <c r="PW176" s="40"/>
      <c r="PX176" s="40"/>
      <c r="PY176" s="40"/>
      <c r="PZ176" s="40"/>
      <c r="QA176" s="40"/>
      <c r="QB176" s="40"/>
      <c r="QC176" s="40"/>
      <c r="QD176" s="40"/>
      <c r="QE176" s="40"/>
      <c r="QF176" s="40"/>
      <c r="QG176" s="40"/>
      <c r="QH176" s="40"/>
      <c r="QI176" s="40"/>
      <c r="QJ176" s="40"/>
      <c r="QK176" s="40"/>
      <c r="QL176" s="40"/>
      <c r="QM176" s="40"/>
      <c r="QN176" s="40"/>
      <c r="QO176" s="40"/>
      <c r="QP176" s="40"/>
      <c r="QQ176" s="40"/>
      <c r="QR176" s="40"/>
      <c r="QS176" s="40"/>
      <c r="QT176" s="40"/>
      <c r="QU176" s="40"/>
      <c r="QV176" s="40"/>
      <c r="QW176" s="40"/>
      <c r="QX176" s="40"/>
      <c r="QY176" s="40"/>
      <c r="QZ176" s="40"/>
      <c r="RA176" s="40"/>
      <c r="RB176" s="40"/>
      <c r="RC176" s="40"/>
      <c r="RD176" s="40"/>
      <c r="RE176" s="40"/>
      <c r="RF176" s="40"/>
      <c r="RG176" s="40"/>
      <c r="RH176" s="40"/>
      <c r="RI176" s="40"/>
      <c r="RJ176" s="40"/>
      <c r="RK176" s="40"/>
      <c r="RL176" s="40"/>
      <c r="RM176" s="40"/>
      <c r="RN176" s="40"/>
      <c r="RO176" s="40"/>
      <c r="RP176" s="40"/>
      <c r="RQ176" s="40"/>
      <c r="RR176" s="40"/>
      <c r="RS176" s="40"/>
      <c r="RT176" s="40"/>
      <c r="RU176" s="40"/>
      <c r="RV176" s="40"/>
      <c r="RW176" s="40"/>
      <c r="RX176" s="40"/>
      <c r="RY176" s="40"/>
      <c r="RZ176" s="40"/>
      <c r="SA176" s="40"/>
      <c r="SB176" s="40"/>
      <c r="SC176" s="40"/>
      <c r="SD176" s="40"/>
      <c r="SE176" s="40"/>
      <c r="SF176" s="40"/>
      <c r="SG176" s="40"/>
      <c r="SH176" s="40"/>
      <c r="SI176" s="40"/>
      <c r="SJ176" s="40"/>
      <c r="SK176" s="40"/>
      <c r="SL176" s="40"/>
      <c r="SM176" s="40"/>
      <c r="SN176" s="40"/>
      <c r="SO176" s="40"/>
      <c r="SP176" s="40"/>
      <c r="SQ176" s="40"/>
      <c r="SR176" s="40"/>
      <c r="SS176" s="40"/>
      <c r="ST176" s="40"/>
      <c r="SU176" s="40"/>
      <c r="SV176" s="40"/>
      <c r="SW176" s="40"/>
      <c r="SX176" s="40"/>
      <c r="SY176" s="40"/>
      <c r="SZ176" s="40"/>
      <c r="TA176" s="40"/>
      <c r="TB176" s="40"/>
      <c r="TC176" s="40"/>
      <c r="TD176" s="40"/>
      <c r="TE176" s="40"/>
      <c r="TF176" s="40"/>
      <c r="TG176" s="40"/>
      <c r="TH176" s="40"/>
      <c r="TI176" s="40"/>
      <c r="TJ176" s="40"/>
      <c r="TK176" s="40"/>
      <c r="TL176" s="40"/>
      <c r="TM176" s="40"/>
      <c r="TN176" s="40"/>
      <c r="TO176" s="40"/>
      <c r="TP176" s="40"/>
      <c r="TQ176" s="40"/>
      <c r="TR176" s="40"/>
      <c r="TS176" s="40"/>
      <c r="TT176" s="40"/>
      <c r="TU176" s="40"/>
      <c r="TV176" s="40"/>
      <c r="TW176" s="40"/>
      <c r="TX176" s="40"/>
      <c r="TY176" s="40"/>
      <c r="TZ176" s="40"/>
      <c r="UA176" s="40"/>
      <c r="UB176" s="40"/>
      <c r="UC176" s="40"/>
      <c r="UD176" s="40"/>
      <c r="UE176" s="40"/>
      <c r="UF176" s="40"/>
      <c r="UG176" s="40"/>
      <c r="UH176" s="40"/>
      <c r="UI176" s="40"/>
      <c r="UJ176" s="40"/>
      <c r="UK176" s="40"/>
      <c r="UL176" s="40"/>
      <c r="UM176" s="40"/>
      <c r="UN176" s="40"/>
      <c r="UO176" s="40"/>
      <c r="UP176" s="40"/>
      <c r="UQ176" s="40"/>
      <c r="UR176" s="40"/>
      <c r="US176" s="40"/>
      <c r="UT176" s="40"/>
      <c r="UU176" s="40"/>
      <c r="UV176" s="40"/>
      <c r="UW176" s="40"/>
      <c r="UX176" s="40"/>
      <c r="UY176" s="40"/>
      <c r="UZ176" s="40"/>
      <c r="VA176" s="40"/>
      <c r="VB176" s="40"/>
      <c r="VC176" s="40"/>
      <c r="VD176" s="40"/>
      <c r="VE176" s="40"/>
      <c r="VF176" s="40"/>
      <c r="VG176" s="40"/>
      <c r="VH176" s="40"/>
      <c r="VI176" s="40"/>
      <c r="VJ176" s="40"/>
      <c r="VK176" s="40"/>
      <c r="VL176" s="40"/>
      <c r="VM176" s="40"/>
      <c r="VN176" s="40"/>
      <c r="VO176" s="40"/>
      <c r="VP176" s="40"/>
      <c r="VQ176" s="40"/>
      <c r="VR176" s="40"/>
      <c r="VS176" s="40"/>
      <c r="VT176" s="40"/>
      <c r="VU176" s="40"/>
      <c r="VV176" s="40"/>
      <c r="VW176" s="40"/>
      <c r="VX176" s="40"/>
      <c r="VY176" s="40"/>
      <c r="VZ176" s="40"/>
      <c r="WA176" s="40"/>
      <c r="WB176" s="40"/>
      <c r="WC176" s="40"/>
      <c r="WD176" s="40"/>
      <c r="WE176" s="40"/>
      <c r="WF176" s="40"/>
      <c r="WG176" s="40"/>
      <c r="WH176" s="40"/>
      <c r="WI176" s="40"/>
      <c r="WJ176" s="40"/>
      <c r="WK176" s="40"/>
      <c r="WL176" s="40"/>
      <c r="WM176" s="40"/>
      <c r="WN176" s="40"/>
      <c r="WO176" s="40"/>
      <c r="WP176" s="40"/>
      <c r="WQ176" s="40"/>
      <c r="WR176" s="40"/>
      <c r="WS176" s="40"/>
      <c r="WT176" s="40"/>
      <c r="WU176" s="40"/>
      <c r="WV176" s="40"/>
      <c r="WW176" s="40"/>
      <c r="WX176" s="40"/>
      <c r="WY176" s="40"/>
      <c r="WZ176" s="40"/>
      <c r="XA176" s="40"/>
      <c r="XB176" s="40"/>
      <c r="XC176" s="40"/>
      <c r="XD176" s="40"/>
      <c r="XE176" s="40"/>
      <c r="XF176" s="40"/>
      <c r="XG176" s="40"/>
      <c r="XH176" s="40"/>
      <c r="XI176" s="40"/>
      <c r="XJ176" s="40"/>
      <c r="XK176" s="40"/>
      <c r="XL176" s="40"/>
      <c r="XM176" s="40"/>
      <c r="XN176" s="40"/>
      <c r="XO176" s="40"/>
      <c r="XP176" s="40"/>
      <c r="XQ176" s="40"/>
      <c r="XR176" s="40"/>
      <c r="XS176" s="40"/>
      <c r="XT176" s="40"/>
      <c r="XU176" s="40"/>
      <c r="XV176" s="40"/>
      <c r="XW176" s="40"/>
      <c r="XX176" s="40"/>
      <c r="XY176" s="40"/>
      <c r="XZ176" s="40"/>
      <c r="YA176" s="40"/>
      <c r="YB176" s="40"/>
      <c r="YC176" s="40"/>
      <c r="YD176" s="40"/>
      <c r="YE176" s="40"/>
      <c r="YF176" s="40"/>
      <c r="YG176" s="40"/>
      <c r="YH176" s="40"/>
      <c r="YI176" s="40"/>
      <c r="YJ176" s="40"/>
      <c r="YK176" s="40"/>
      <c r="YL176" s="40"/>
      <c r="YM176" s="40"/>
      <c r="YN176" s="40"/>
      <c r="YO176" s="40"/>
      <c r="YP176" s="40"/>
      <c r="YQ176" s="40"/>
      <c r="YR176" s="40"/>
      <c r="YS176" s="40"/>
      <c r="YT176" s="40"/>
      <c r="YU176" s="40"/>
      <c r="YV176" s="40"/>
      <c r="YW176" s="40"/>
      <c r="YX176" s="40"/>
      <c r="YY176" s="40"/>
      <c r="YZ176" s="40"/>
      <c r="ZA176" s="40"/>
      <c r="ZB176" s="40"/>
      <c r="ZC176" s="40"/>
      <c r="ZD176" s="40"/>
      <c r="ZE176" s="40"/>
      <c r="ZF176" s="40"/>
      <c r="ZG176" s="40"/>
      <c r="ZH176" s="40"/>
      <c r="ZI176" s="40"/>
      <c r="ZJ176" s="40"/>
      <c r="ZK176" s="40"/>
      <c r="ZL176" s="40"/>
      <c r="ZM176" s="40"/>
      <c r="ZN176" s="40"/>
      <c r="ZO176" s="40"/>
      <c r="ZP176" s="40"/>
      <c r="ZQ176" s="40"/>
      <c r="ZR176" s="40"/>
      <c r="ZS176" s="40"/>
      <c r="ZT176" s="40"/>
      <c r="ZU176" s="40"/>
      <c r="ZV176" s="40"/>
      <c r="ZW176" s="40"/>
      <c r="ZX176" s="40"/>
      <c r="ZY176" s="40"/>
      <c r="ZZ176" s="40"/>
      <c r="AAA176" s="40"/>
      <c r="AAB176" s="40"/>
      <c r="AAC176" s="40"/>
      <c r="AAD176" s="40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0"/>
      <c r="AKO176" s="40"/>
      <c r="AKP176" s="40"/>
      <c r="AKQ176" s="40"/>
      <c r="AKR176" s="40"/>
      <c r="AKS176" s="40"/>
      <c r="AKT176" s="40"/>
      <c r="AKU176" s="40"/>
      <c r="AKV176" s="40"/>
      <c r="AKW176" s="40"/>
      <c r="AKX176" s="40"/>
      <c r="AKY176" s="40"/>
      <c r="AKZ176" s="40"/>
      <c r="ALA176" s="40"/>
      <c r="ALB176" s="40"/>
      <c r="ALC176" s="40"/>
      <c r="ALD176" s="40"/>
      <c r="ALE176" s="40"/>
      <c r="ALF176" s="40"/>
      <c r="ALG176" s="40"/>
      <c r="ALH176" s="40"/>
      <c r="ALI176" s="40"/>
      <c r="ALJ176" s="40"/>
      <c r="ALK176" s="40"/>
      <c r="ALL176" s="40"/>
      <c r="ALM176" s="40"/>
      <c r="ALN176" s="40"/>
      <c r="ALO176" s="40"/>
      <c r="ALP176" s="40"/>
      <c r="ALQ176" s="40"/>
      <c r="ALR176" s="40"/>
      <c r="ALS176" s="40"/>
      <c r="ALT176" s="40"/>
      <c r="ALU176" s="40"/>
    </row>
    <row r="177" spans="1:1009" s="41" customFormat="1" ht="19.5" thickBot="1" x14ac:dyDescent="0.35">
      <c r="A177" s="10" t="s">
        <v>197</v>
      </c>
      <c r="B177" s="11" t="s">
        <v>28</v>
      </c>
      <c r="C177" s="12">
        <v>5</v>
      </c>
      <c r="D177" s="13">
        <v>2.0299999999999998</v>
      </c>
      <c r="E177" s="14">
        <v>1.33</v>
      </c>
      <c r="F177" s="46" t="s">
        <v>16</v>
      </c>
      <c r="G177" s="15">
        <v>2</v>
      </c>
      <c r="H177" s="16">
        <f>IF(OR(F177="",G177=""),"",IF(F177="1st",G177*D177-G177,-G177))</f>
        <v>-2</v>
      </c>
      <c r="I177" s="19">
        <f t="shared" si="23"/>
        <v>-21.402500000000014</v>
      </c>
      <c r="J177" s="39"/>
      <c r="K177" s="50">
        <f t="shared" si="26"/>
        <v>-21.402500000000014</v>
      </c>
      <c r="L177" s="60">
        <f t="shared" ref="L177:L240" si="30">$K$244</f>
        <v>-28.302500000000013</v>
      </c>
      <c r="M177" s="60"/>
      <c r="N177" s="121">
        <f t="shared" si="24"/>
        <v>2.0299999999999998</v>
      </c>
      <c r="O177" s="9">
        <f t="shared" si="25"/>
        <v>-1</v>
      </c>
      <c r="P177" s="9">
        <f t="shared" si="27"/>
        <v>-1</v>
      </c>
      <c r="Q177" s="122">
        <f t="shared" si="28"/>
        <v>-1</v>
      </c>
      <c r="R177" s="8"/>
      <c r="S177" s="9"/>
      <c r="T177" s="9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  <c r="PI177" s="40"/>
      <c r="PJ177" s="40"/>
      <c r="PK177" s="40"/>
      <c r="PL177" s="40"/>
      <c r="PM177" s="40"/>
      <c r="PN177" s="40"/>
      <c r="PO177" s="40"/>
      <c r="PP177" s="40"/>
      <c r="PQ177" s="40"/>
      <c r="PR177" s="40"/>
      <c r="PS177" s="40"/>
      <c r="PT177" s="40"/>
      <c r="PU177" s="40"/>
      <c r="PV177" s="40"/>
      <c r="PW177" s="40"/>
      <c r="PX177" s="40"/>
      <c r="PY177" s="40"/>
      <c r="PZ177" s="40"/>
      <c r="QA177" s="40"/>
      <c r="QB177" s="40"/>
      <c r="QC177" s="40"/>
      <c r="QD177" s="40"/>
      <c r="QE177" s="40"/>
      <c r="QF177" s="40"/>
      <c r="QG177" s="40"/>
      <c r="QH177" s="40"/>
      <c r="QI177" s="40"/>
      <c r="QJ177" s="40"/>
      <c r="QK177" s="40"/>
      <c r="QL177" s="40"/>
      <c r="QM177" s="40"/>
      <c r="QN177" s="40"/>
      <c r="QO177" s="40"/>
      <c r="QP177" s="40"/>
      <c r="QQ177" s="40"/>
      <c r="QR177" s="40"/>
      <c r="QS177" s="40"/>
      <c r="QT177" s="40"/>
      <c r="QU177" s="40"/>
      <c r="QV177" s="40"/>
      <c r="QW177" s="40"/>
      <c r="QX177" s="40"/>
      <c r="QY177" s="40"/>
      <c r="QZ177" s="40"/>
      <c r="RA177" s="40"/>
      <c r="RB177" s="40"/>
      <c r="RC177" s="40"/>
      <c r="RD177" s="40"/>
      <c r="RE177" s="40"/>
      <c r="RF177" s="40"/>
      <c r="RG177" s="40"/>
      <c r="RH177" s="40"/>
      <c r="RI177" s="40"/>
      <c r="RJ177" s="40"/>
      <c r="RK177" s="40"/>
      <c r="RL177" s="40"/>
      <c r="RM177" s="40"/>
      <c r="RN177" s="40"/>
      <c r="RO177" s="40"/>
      <c r="RP177" s="40"/>
      <c r="RQ177" s="40"/>
      <c r="RR177" s="40"/>
      <c r="RS177" s="40"/>
      <c r="RT177" s="40"/>
      <c r="RU177" s="40"/>
      <c r="RV177" s="40"/>
      <c r="RW177" s="40"/>
      <c r="RX177" s="40"/>
      <c r="RY177" s="40"/>
      <c r="RZ177" s="40"/>
      <c r="SA177" s="40"/>
      <c r="SB177" s="40"/>
      <c r="SC177" s="40"/>
      <c r="SD177" s="40"/>
      <c r="SE177" s="40"/>
      <c r="SF177" s="40"/>
      <c r="SG177" s="40"/>
      <c r="SH177" s="40"/>
      <c r="SI177" s="40"/>
      <c r="SJ177" s="40"/>
      <c r="SK177" s="40"/>
      <c r="SL177" s="40"/>
      <c r="SM177" s="40"/>
      <c r="SN177" s="40"/>
      <c r="SO177" s="40"/>
      <c r="SP177" s="40"/>
      <c r="SQ177" s="40"/>
      <c r="SR177" s="40"/>
      <c r="SS177" s="40"/>
      <c r="ST177" s="40"/>
      <c r="SU177" s="40"/>
      <c r="SV177" s="40"/>
      <c r="SW177" s="40"/>
      <c r="SX177" s="40"/>
      <c r="SY177" s="40"/>
      <c r="SZ177" s="40"/>
      <c r="TA177" s="40"/>
      <c r="TB177" s="40"/>
      <c r="TC177" s="40"/>
      <c r="TD177" s="40"/>
      <c r="TE177" s="40"/>
      <c r="TF177" s="40"/>
      <c r="TG177" s="40"/>
      <c r="TH177" s="40"/>
      <c r="TI177" s="40"/>
      <c r="TJ177" s="40"/>
      <c r="TK177" s="40"/>
      <c r="TL177" s="40"/>
      <c r="TM177" s="40"/>
      <c r="TN177" s="40"/>
      <c r="TO177" s="40"/>
      <c r="TP177" s="40"/>
      <c r="TQ177" s="40"/>
      <c r="TR177" s="40"/>
      <c r="TS177" s="40"/>
      <c r="TT177" s="40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40"/>
      <c r="UF177" s="40"/>
      <c r="UG177" s="40"/>
      <c r="UH177" s="40"/>
      <c r="UI177" s="40"/>
      <c r="UJ177" s="40"/>
      <c r="UK177" s="40"/>
      <c r="UL177" s="40"/>
      <c r="UM177" s="40"/>
      <c r="UN177" s="40"/>
      <c r="UO177" s="40"/>
      <c r="UP177" s="40"/>
      <c r="UQ177" s="40"/>
      <c r="UR177" s="40"/>
      <c r="US177" s="40"/>
      <c r="UT177" s="40"/>
      <c r="UU177" s="40"/>
      <c r="UV177" s="40"/>
      <c r="UW177" s="40"/>
      <c r="UX177" s="40"/>
      <c r="UY177" s="40"/>
      <c r="UZ177" s="40"/>
      <c r="VA177" s="40"/>
      <c r="VB177" s="40"/>
      <c r="VC177" s="40"/>
      <c r="VD177" s="40"/>
      <c r="VE177" s="40"/>
      <c r="VF177" s="40"/>
      <c r="VG177" s="40"/>
      <c r="VH177" s="40"/>
      <c r="VI177" s="40"/>
      <c r="VJ177" s="40"/>
      <c r="VK177" s="40"/>
      <c r="VL177" s="40"/>
      <c r="VM177" s="40"/>
      <c r="VN177" s="40"/>
      <c r="VO177" s="40"/>
      <c r="VP177" s="40"/>
      <c r="VQ177" s="40"/>
      <c r="VR177" s="40"/>
      <c r="VS177" s="40"/>
      <c r="VT177" s="40"/>
      <c r="VU177" s="40"/>
      <c r="VV177" s="40"/>
      <c r="VW177" s="40"/>
      <c r="VX177" s="40"/>
      <c r="VY177" s="40"/>
      <c r="VZ177" s="40"/>
      <c r="WA177" s="40"/>
      <c r="WB177" s="40"/>
      <c r="WC177" s="40"/>
      <c r="WD177" s="40"/>
      <c r="WE177" s="40"/>
      <c r="WF177" s="40"/>
      <c r="WG177" s="40"/>
      <c r="WH177" s="40"/>
      <c r="WI177" s="40"/>
      <c r="WJ177" s="40"/>
      <c r="WK177" s="40"/>
      <c r="WL177" s="40"/>
      <c r="WM177" s="40"/>
      <c r="WN177" s="40"/>
      <c r="WO177" s="40"/>
      <c r="WP177" s="40"/>
      <c r="WQ177" s="40"/>
      <c r="WR177" s="40"/>
      <c r="WS177" s="40"/>
      <c r="WT177" s="40"/>
      <c r="WU177" s="40"/>
      <c r="WV177" s="40"/>
      <c r="WW177" s="40"/>
      <c r="WX177" s="40"/>
      <c r="WY177" s="40"/>
      <c r="WZ177" s="40"/>
      <c r="XA177" s="40"/>
      <c r="XB177" s="40"/>
      <c r="XC177" s="40"/>
      <c r="XD177" s="40"/>
      <c r="XE177" s="40"/>
      <c r="XF177" s="40"/>
      <c r="XG177" s="40"/>
      <c r="XH177" s="40"/>
      <c r="XI177" s="40"/>
      <c r="XJ177" s="40"/>
      <c r="XK177" s="40"/>
      <c r="XL177" s="40"/>
      <c r="XM177" s="40"/>
      <c r="XN177" s="40"/>
      <c r="XO177" s="40"/>
      <c r="XP177" s="40"/>
      <c r="XQ177" s="40"/>
      <c r="XR177" s="40"/>
      <c r="XS177" s="40"/>
      <c r="XT177" s="40"/>
      <c r="XU177" s="40"/>
      <c r="XV177" s="40"/>
      <c r="XW177" s="40"/>
      <c r="XX177" s="40"/>
      <c r="XY177" s="40"/>
      <c r="XZ177" s="40"/>
      <c r="YA177" s="40"/>
      <c r="YB177" s="40"/>
      <c r="YC177" s="40"/>
      <c r="YD177" s="40"/>
      <c r="YE177" s="40"/>
      <c r="YF177" s="40"/>
      <c r="YG177" s="40"/>
      <c r="YH177" s="40"/>
      <c r="YI177" s="40"/>
      <c r="YJ177" s="40"/>
      <c r="YK177" s="40"/>
      <c r="YL177" s="40"/>
      <c r="YM177" s="40"/>
      <c r="YN177" s="40"/>
      <c r="YO177" s="40"/>
      <c r="YP177" s="40"/>
      <c r="YQ177" s="40"/>
      <c r="YR177" s="40"/>
      <c r="YS177" s="40"/>
      <c r="YT177" s="40"/>
      <c r="YU177" s="40"/>
      <c r="YV177" s="40"/>
      <c r="YW177" s="40"/>
      <c r="YX177" s="40"/>
      <c r="YY177" s="40"/>
      <c r="YZ177" s="40"/>
      <c r="ZA177" s="40"/>
      <c r="ZB177" s="40"/>
      <c r="ZC177" s="40"/>
      <c r="ZD177" s="40"/>
      <c r="ZE177" s="40"/>
      <c r="ZF177" s="40"/>
      <c r="ZG177" s="40"/>
      <c r="ZH177" s="40"/>
      <c r="ZI177" s="40"/>
      <c r="ZJ177" s="40"/>
      <c r="ZK177" s="40"/>
      <c r="ZL177" s="40"/>
      <c r="ZM177" s="40"/>
      <c r="ZN177" s="40"/>
      <c r="ZO177" s="40"/>
      <c r="ZP177" s="40"/>
      <c r="ZQ177" s="40"/>
      <c r="ZR177" s="40"/>
      <c r="ZS177" s="40"/>
      <c r="ZT177" s="40"/>
      <c r="ZU177" s="40"/>
      <c r="ZV177" s="40"/>
      <c r="ZW177" s="40"/>
      <c r="ZX177" s="40"/>
      <c r="ZY177" s="40"/>
      <c r="ZZ177" s="40"/>
      <c r="AAA177" s="40"/>
      <c r="AAB177" s="40"/>
      <c r="AAC177" s="40"/>
      <c r="AAD177" s="40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0"/>
      <c r="AKO177" s="40"/>
      <c r="AKP177" s="40"/>
      <c r="AKQ177" s="40"/>
      <c r="AKR177" s="40"/>
      <c r="AKS177" s="40"/>
      <c r="AKT177" s="40"/>
      <c r="AKU177" s="40"/>
      <c r="AKV177" s="40"/>
      <c r="AKW177" s="40"/>
      <c r="AKX177" s="40"/>
      <c r="AKY177" s="40"/>
      <c r="AKZ177" s="40"/>
      <c r="ALA177" s="40"/>
      <c r="ALB177" s="40"/>
      <c r="ALC177" s="40"/>
      <c r="ALD177" s="40"/>
      <c r="ALE177" s="40"/>
      <c r="ALF177" s="40"/>
      <c r="ALG177" s="40"/>
      <c r="ALH177" s="40"/>
      <c r="ALI177" s="40"/>
      <c r="ALJ177" s="40"/>
      <c r="ALK177" s="40"/>
      <c r="ALL177" s="40"/>
      <c r="ALM177" s="40"/>
      <c r="ALN177" s="40"/>
      <c r="ALO177" s="40"/>
      <c r="ALP177" s="40"/>
      <c r="ALQ177" s="40"/>
      <c r="ALR177" s="40"/>
      <c r="ALS177" s="40"/>
      <c r="ALT177" s="40"/>
      <c r="ALU177" s="40"/>
    </row>
    <row r="178" spans="1:1009" s="41" customFormat="1" ht="24" thickBot="1" x14ac:dyDescent="0.3">
      <c r="A178" s="222">
        <v>44181</v>
      </c>
      <c r="B178" s="225"/>
      <c r="C178" s="225"/>
      <c r="D178" s="225"/>
      <c r="E178" s="225"/>
      <c r="F178" s="225"/>
      <c r="G178" s="225"/>
      <c r="H178" s="226" t="str">
        <f>IF(OR(F178="",G178=""),"",IF(F178="1st",G178*D178,-G178))</f>
        <v/>
      </c>
      <c r="I178" s="19">
        <f t="shared" si="23"/>
        <v>-21.402500000000014</v>
      </c>
      <c r="J178" s="39"/>
      <c r="K178" s="50">
        <f t="shared" si="26"/>
        <v>-21.402500000000014</v>
      </c>
      <c r="L178" s="60">
        <f t="shared" si="30"/>
        <v>-28.302500000000013</v>
      </c>
      <c r="M178" s="60"/>
      <c r="N178" s="121" t="str">
        <f t="shared" si="24"/>
        <v/>
      </c>
      <c r="O178" s="9" t="str">
        <f t="shared" si="25"/>
        <v/>
      </c>
      <c r="P178" s="9" t="str">
        <f t="shared" si="27"/>
        <v/>
      </c>
      <c r="Q178" s="122" t="str">
        <f t="shared" si="28"/>
        <v/>
      </c>
      <c r="R178" s="8"/>
      <c r="S178" s="9"/>
      <c r="T178" s="9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  <c r="PI178" s="40"/>
      <c r="PJ178" s="40"/>
      <c r="PK178" s="40"/>
      <c r="PL178" s="40"/>
      <c r="PM178" s="40"/>
      <c r="PN178" s="40"/>
      <c r="PO178" s="40"/>
      <c r="PP178" s="40"/>
      <c r="PQ178" s="40"/>
      <c r="PR178" s="40"/>
      <c r="PS178" s="40"/>
      <c r="PT178" s="40"/>
      <c r="PU178" s="40"/>
      <c r="PV178" s="40"/>
      <c r="PW178" s="40"/>
      <c r="PX178" s="40"/>
      <c r="PY178" s="40"/>
      <c r="PZ178" s="40"/>
      <c r="QA178" s="40"/>
      <c r="QB178" s="40"/>
      <c r="QC178" s="40"/>
      <c r="QD178" s="40"/>
      <c r="QE178" s="40"/>
      <c r="QF178" s="40"/>
      <c r="QG178" s="40"/>
      <c r="QH178" s="40"/>
      <c r="QI178" s="40"/>
      <c r="QJ178" s="40"/>
      <c r="QK178" s="40"/>
      <c r="QL178" s="40"/>
      <c r="QM178" s="40"/>
      <c r="QN178" s="40"/>
      <c r="QO178" s="40"/>
      <c r="QP178" s="40"/>
      <c r="QQ178" s="40"/>
      <c r="QR178" s="40"/>
      <c r="QS178" s="40"/>
      <c r="QT178" s="40"/>
      <c r="QU178" s="40"/>
      <c r="QV178" s="40"/>
      <c r="QW178" s="40"/>
      <c r="QX178" s="40"/>
      <c r="QY178" s="40"/>
      <c r="QZ178" s="40"/>
      <c r="RA178" s="40"/>
      <c r="RB178" s="40"/>
      <c r="RC178" s="40"/>
      <c r="RD178" s="40"/>
      <c r="RE178" s="40"/>
      <c r="RF178" s="40"/>
      <c r="RG178" s="40"/>
      <c r="RH178" s="40"/>
      <c r="RI178" s="40"/>
      <c r="RJ178" s="40"/>
      <c r="RK178" s="40"/>
      <c r="RL178" s="40"/>
      <c r="RM178" s="40"/>
      <c r="RN178" s="40"/>
      <c r="RO178" s="40"/>
      <c r="RP178" s="40"/>
      <c r="RQ178" s="40"/>
      <c r="RR178" s="40"/>
      <c r="RS178" s="40"/>
      <c r="RT178" s="40"/>
      <c r="RU178" s="40"/>
      <c r="RV178" s="40"/>
      <c r="RW178" s="40"/>
      <c r="RX178" s="40"/>
      <c r="RY178" s="40"/>
      <c r="RZ178" s="40"/>
      <c r="SA178" s="40"/>
      <c r="SB178" s="40"/>
      <c r="SC178" s="40"/>
      <c r="SD178" s="40"/>
      <c r="SE178" s="40"/>
      <c r="SF178" s="40"/>
      <c r="SG178" s="40"/>
      <c r="SH178" s="40"/>
      <c r="SI178" s="40"/>
      <c r="SJ178" s="40"/>
      <c r="SK178" s="40"/>
      <c r="SL178" s="40"/>
      <c r="SM178" s="40"/>
      <c r="SN178" s="40"/>
      <c r="SO178" s="40"/>
      <c r="SP178" s="40"/>
      <c r="SQ178" s="40"/>
      <c r="SR178" s="40"/>
      <c r="SS178" s="40"/>
      <c r="ST178" s="40"/>
      <c r="SU178" s="40"/>
      <c r="SV178" s="40"/>
      <c r="SW178" s="40"/>
      <c r="SX178" s="40"/>
      <c r="SY178" s="40"/>
      <c r="SZ178" s="40"/>
      <c r="TA178" s="40"/>
      <c r="TB178" s="40"/>
      <c r="TC178" s="40"/>
      <c r="TD178" s="40"/>
      <c r="TE178" s="40"/>
      <c r="TF178" s="40"/>
      <c r="TG178" s="40"/>
      <c r="TH178" s="40"/>
      <c r="TI178" s="40"/>
      <c r="TJ178" s="40"/>
      <c r="TK178" s="40"/>
      <c r="TL178" s="40"/>
      <c r="TM178" s="40"/>
      <c r="TN178" s="40"/>
      <c r="TO178" s="40"/>
      <c r="TP178" s="40"/>
      <c r="TQ178" s="40"/>
      <c r="TR178" s="40"/>
      <c r="TS178" s="40"/>
      <c r="TT178" s="40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40"/>
      <c r="UF178" s="40"/>
      <c r="UG178" s="40"/>
      <c r="UH178" s="40"/>
      <c r="UI178" s="40"/>
      <c r="UJ178" s="40"/>
      <c r="UK178" s="40"/>
      <c r="UL178" s="40"/>
      <c r="UM178" s="40"/>
      <c r="UN178" s="40"/>
      <c r="UO178" s="40"/>
      <c r="UP178" s="40"/>
      <c r="UQ178" s="40"/>
      <c r="UR178" s="40"/>
      <c r="US178" s="40"/>
      <c r="UT178" s="40"/>
      <c r="UU178" s="40"/>
      <c r="UV178" s="40"/>
      <c r="UW178" s="40"/>
      <c r="UX178" s="40"/>
      <c r="UY178" s="40"/>
      <c r="UZ178" s="40"/>
      <c r="VA178" s="40"/>
      <c r="VB178" s="40"/>
      <c r="VC178" s="40"/>
      <c r="VD178" s="40"/>
      <c r="VE178" s="40"/>
      <c r="VF178" s="40"/>
      <c r="VG178" s="40"/>
      <c r="VH178" s="40"/>
      <c r="VI178" s="40"/>
      <c r="VJ178" s="40"/>
      <c r="VK178" s="40"/>
      <c r="VL178" s="40"/>
      <c r="VM178" s="40"/>
      <c r="VN178" s="40"/>
      <c r="VO178" s="40"/>
      <c r="VP178" s="40"/>
      <c r="VQ178" s="40"/>
      <c r="VR178" s="40"/>
      <c r="VS178" s="40"/>
      <c r="VT178" s="40"/>
      <c r="VU178" s="40"/>
      <c r="VV178" s="40"/>
      <c r="VW178" s="40"/>
      <c r="VX178" s="40"/>
      <c r="VY178" s="40"/>
      <c r="VZ178" s="40"/>
      <c r="WA178" s="40"/>
      <c r="WB178" s="40"/>
      <c r="WC178" s="40"/>
      <c r="WD178" s="40"/>
      <c r="WE178" s="40"/>
      <c r="WF178" s="40"/>
      <c r="WG178" s="40"/>
      <c r="WH178" s="40"/>
      <c r="WI178" s="40"/>
      <c r="WJ178" s="40"/>
      <c r="WK178" s="40"/>
      <c r="WL178" s="40"/>
      <c r="WM178" s="40"/>
      <c r="WN178" s="40"/>
      <c r="WO178" s="40"/>
      <c r="WP178" s="40"/>
      <c r="WQ178" s="40"/>
      <c r="WR178" s="40"/>
      <c r="WS178" s="40"/>
      <c r="WT178" s="40"/>
      <c r="WU178" s="40"/>
      <c r="WV178" s="40"/>
      <c r="WW178" s="40"/>
      <c r="WX178" s="40"/>
      <c r="WY178" s="40"/>
      <c r="WZ178" s="40"/>
      <c r="XA178" s="40"/>
      <c r="XB178" s="40"/>
      <c r="XC178" s="40"/>
      <c r="XD178" s="40"/>
      <c r="XE178" s="40"/>
      <c r="XF178" s="40"/>
      <c r="XG178" s="40"/>
      <c r="XH178" s="40"/>
      <c r="XI178" s="40"/>
      <c r="XJ178" s="40"/>
      <c r="XK178" s="40"/>
      <c r="XL178" s="40"/>
      <c r="XM178" s="40"/>
      <c r="XN178" s="40"/>
      <c r="XO178" s="40"/>
      <c r="XP178" s="40"/>
      <c r="XQ178" s="40"/>
      <c r="XR178" s="40"/>
      <c r="XS178" s="40"/>
      <c r="XT178" s="40"/>
      <c r="XU178" s="40"/>
      <c r="XV178" s="40"/>
      <c r="XW178" s="40"/>
      <c r="XX178" s="40"/>
      <c r="XY178" s="40"/>
      <c r="XZ178" s="40"/>
      <c r="YA178" s="40"/>
      <c r="YB178" s="40"/>
      <c r="YC178" s="40"/>
      <c r="YD178" s="40"/>
      <c r="YE178" s="40"/>
      <c r="YF178" s="40"/>
      <c r="YG178" s="40"/>
      <c r="YH178" s="40"/>
      <c r="YI178" s="40"/>
      <c r="YJ178" s="40"/>
      <c r="YK178" s="40"/>
      <c r="YL178" s="40"/>
      <c r="YM178" s="40"/>
      <c r="YN178" s="40"/>
      <c r="YO178" s="40"/>
      <c r="YP178" s="40"/>
      <c r="YQ178" s="40"/>
      <c r="YR178" s="40"/>
      <c r="YS178" s="40"/>
      <c r="YT178" s="40"/>
      <c r="YU178" s="40"/>
      <c r="YV178" s="40"/>
      <c r="YW178" s="40"/>
      <c r="YX178" s="40"/>
      <c r="YY178" s="40"/>
      <c r="YZ178" s="40"/>
      <c r="ZA178" s="40"/>
      <c r="ZB178" s="40"/>
      <c r="ZC178" s="40"/>
      <c r="ZD178" s="40"/>
      <c r="ZE178" s="40"/>
      <c r="ZF178" s="40"/>
      <c r="ZG178" s="40"/>
      <c r="ZH178" s="40"/>
      <c r="ZI178" s="40"/>
      <c r="ZJ178" s="40"/>
      <c r="ZK178" s="40"/>
      <c r="ZL178" s="40"/>
      <c r="ZM178" s="40"/>
      <c r="ZN178" s="40"/>
      <c r="ZO178" s="40"/>
      <c r="ZP178" s="40"/>
      <c r="ZQ178" s="40"/>
      <c r="ZR178" s="40"/>
      <c r="ZS178" s="40"/>
      <c r="ZT178" s="40"/>
      <c r="ZU178" s="40"/>
      <c r="ZV178" s="40"/>
      <c r="ZW178" s="40"/>
      <c r="ZX178" s="40"/>
      <c r="ZY178" s="40"/>
      <c r="ZZ178" s="40"/>
      <c r="AAA178" s="40"/>
      <c r="AAB178" s="40"/>
      <c r="AAC178" s="40"/>
      <c r="AAD178" s="40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0"/>
      <c r="AKO178" s="40"/>
      <c r="AKP178" s="40"/>
      <c r="AKQ178" s="40"/>
      <c r="AKR178" s="40"/>
      <c r="AKS178" s="40"/>
      <c r="AKT178" s="40"/>
      <c r="AKU178" s="40"/>
      <c r="AKV178" s="40"/>
      <c r="AKW178" s="40"/>
      <c r="AKX178" s="40"/>
      <c r="AKY178" s="40"/>
      <c r="AKZ178" s="40"/>
      <c r="ALA178" s="40"/>
      <c r="ALB178" s="40"/>
      <c r="ALC178" s="40"/>
      <c r="ALD178" s="40"/>
      <c r="ALE178" s="40"/>
      <c r="ALF178" s="40"/>
      <c r="ALG178" s="40"/>
      <c r="ALH178" s="40"/>
      <c r="ALI178" s="40"/>
      <c r="ALJ178" s="40"/>
      <c r="ALK178" s="40"/>
      <c r="ALL178" s="40"/>
      <c r="ALM178" s="40"/>
      <c r="ALN178" s="40"/>
      <c r="ALO178" s="40"/>
      <c r="ALP178" s="40"/>
      <c r="ALQ178" s="40"/>
      <c r="ALR178" s="40"/>
      <c r="ALS178" s="40"/>
      <c r="ALT178" s="40"/>
      <c r="ALU178" s="40"/>
    </row>
    <row r="179" spans="1:1009" s="41" customFormat="1" ht="19.5" thickBot="1" x14ac:dyDescent="0.35">
      <c r="A179" s="10" t="s">
        <v>198</v>
      </c>
      <c r="B179" s="11" t="s">
        <v>20</v>
      </c>
      <c r="C179" s="12">
        <v>8</v>
      </c>
      <c r="D179" s="13">
        <v>1.82</v>
      </c>
      <c r="E179" s="14">
        <v>1.3</v>
      </c>
      <c r="F179" s="46" t="s">
        <v>21</v>
      </c>
      <c r="G179" s="15">
        <v>2</v>
      </c>
      <c r="H179" s="16">
        <f>IF(OR(F179="",G179=""),"",IF(F179="1st",G179*D179-G179,-G179))</f>
        <v>-2</v>
      </c>
      <c r="I179" s="19">
        <f t="shared" si="23"/>
        <v>-23.402500000000014</v>
      </c>
      <c r="J179" s="42">
        <f>SUM(H179)</f>
        <v>-2</v>
      </c>
      <c r="K179" s="50">
        <f t="shared" si="26"/>
        <v>-23.402500000000014</v>
      </c>
      <c r="L179" s="60">
        <f t="shared" si="30"/>
        <v>-28.302500000000013</v>
      </c>
      <c r="M179" s="60"/>
      <c r="N179" s="121">
        <f t="shared" si="24"/>
        <v>1.82</v>
      </c>
      <c r="O179" s="9">
        <f t="shared" si="25"/>
        <v>-1</v>
      </c>
      <c r="P179" s="9">
        <f t="shared" si="27"/>
        <v>-1</v>
      </c>
      <c r="Q179" s="122">
        <f t="shared" si="28"/>
        <v>-1</v>
      </c>
      <c r="R179" s="8"/>
      <c r="S179" s="9"/>
      <c r="T179" s="9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  <c r="PI179" s="40"/>
      <c r="PJ179" s="40"/>
      <c r="PK179" s="40"/>
      <c r="PL179" s="40"/>
      <c r="PM179" s="40"/>
      <c r="PN179" s="40"/>
      <c r="PO179" s="40"/>
      <c r="PP179" s="40"/>
      <c r="PQ179" s="40"/>
      <c r="PR179" s="40"/>
      <c r="PS179" s="40"/>
      <c r="PT179" s="40"/>
      <c r="PU179" s="40"/>
      <c r="PV179" s="40"/>
      <c r="PW179" s="40"/>
      <c r="PX179" s="40"/>
      <c r="PY179" s="40"/>
      <c r="PZ179" s="40"/>
      <c r="QA179" s="40"/>
      <c r="QB179" s="40"/>
      <c r="QC179" s="40"/>
      <c r="QD179" s="40"/>
      <c r="QE179" s="40"/>
      <c r="QF179" s="40"/>
      <c r="QG179" s="40"/>
      <c r="QH179" s="40"/>
      <c r="QI179" s="40"/>
      <c r="QJ179" s="40"/>
      <c r="QK179" s="40"/>
      <c r="QL179" s="40"/>
      <c r="QM179" s="40"/>
      <c r="QN179" s="40"/>
      <c r="QO179" s="40"/>
      <c r="QP179" s="40"/>
      <c r="QQ179" s="40"/>
      <c r="QR179" s="40"/>
      <c r="QS179" s="40"/>
      <c r="QT179" s="40"/>
      <c r="QU179" s="40"/>
      <c r="QV179" s="40"/>
      <c r="QW179" s="40"/>
      <c r="QX179" s="40"/>
      <c r="QY179" s="40"/>
      <c r="QZ179" s="40"/>
      <c r="RA179" s="40"/>
      <c r="RB179" s="40"/>
      <c r="RC179" s="40"/>
      <c r="RD179" s="40"/>
      <c r="RE179" s="40"/>
      <c r="RF179" s="40"/>
      <c r="RG179" s="40"/>
      <c r="RH179" s="40"/>
      <c r="RI179" s="40"/>
      <c r="RJ179" s="40"/>
      <c r="RK179" s="40"/>
      <c r="RL179" s="40"/>
      <c r="RM179" s="40"/>
      <c r="RN179" s="40"/>
      <c r="RO179" s="40"/>
      <c r="RP179" s="40"/>
      <c r="RQ179" s="40"/>
      <c r="RR179" s="40"/>
      <c r="RS179" s="40"/>
      <c r="RT179" s="40"/>
      <c r="RU179" s="40"/>
      <c r="RV179" s="40"/>
      <c r="RW179" s="40"/>
      <c r="RX179" s="40"/>
      <c r="RY179" s="40"/>
      <c r="RZ179" s="40"/>
      <c r="SA179" s="40"/>
      <c r="SB179" s="40"/>
      <c r="SC179" s="40"/>
      <c r="SD179" s="40"/>
      <c r="SE179" s="40"/>
      <c r="SF179" s="40"/>
      <c r="SG179" s="40"/>
      <c r="SH179" s="40"/>
      <c r="SI179" s="40"/>
      <c r="SJ179" s="40"/>
      <c r="SK179" s="40"/>
      <c r="SL179" s="40"/>
      <c r="SM179" s="40"/>
      <c r="SN179" s="40"/>
      <c r="SO179" s="40"/>
      <c r="SP179" s="40"/>
      <c r="SQ179" s="40"/>
      <c r="SR179" s="40"/>
      <c r="SS179" s="40"/>
      <c r="ST179" s="40"/>
      <c r="SU179" s="40"/>
      <c r="SV179" s="40"/>
      <c r="SW179" s="40"/>
      <c r="SX179" s="40"/>
      <c r="SY179" s="40"/>
      <c r="SZ179" s="40"/>
      <c r="TA179" s="40"/>
      <c r="TB179" s="40"/>
      <c r="TC179" s="40"/>
      <c r="TD179" s="40"/>
      <c r="TE179" s="40"/>
      <c r="TF179" s="40"/>
      <c r="TG179" s="40"/>
      <c r="TH179" s="40"/>
      <c r="TI179" s="40"/>
      <c r="TJ179" s="40"/>
      <c r="TK179" s="40"/>
      <c r="TL179" s="40"/>
      <c r="TM179" s="40"/>
      <c r="TN179" s="40"/>
      <c r="TO179" s="40"/>
      <c r="TP179" s="40"/>
      <c r="TQ179" s="40"/>
      <c r="TR179" s="40"/>
      <c r="TS179" s="40"/>
      <c r="TT179" s="40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40"/>
      <c r="UF179" s="40"/>
      <c r="UG179" s="40"/>
      <c r="UH179" s="40"/>
      <c r="UI179" s="40"/>
      <c r="UJ179" s="40"/>
      <c r="UK179" s="40"/>
      <c r="UL179" s="40"/>
      <c r="UM179" s="40"/>
      <c r="UN179" s="40"/>
      <c r="UO179" s="40"/>
      <c r="UP179" s="40"/>
      <c r="UQ179" s="40"/>
      <c r="UR179" s="40"/>
      <c r="US179" s="40"/>
      <c r="UT179" s="40"/>
      <c r="UU179" s="40"/>
      <c r="UV179" s="40"/>
      <c r="UW179" s="40"/>
      <c r="UX179" s="40"/>
      <c r="UY179" s="40"/>
      <c r="UZ179" s="40"/>
      <c r="VA179" s="40"/>
      <c r="VB179" s="40"/>
      <c r="VC179" s="40"/>
      <c r="VD179" s="40"/>
      <c r="VE179" s="40"/>
      <c r="VF179" s="40"/>
      <c r="VG179" s="40"/>
      <c r="VH179" s="40"/>
      <c r="VI179" s="40"/>
      <c r="VJ179" s="40"/>
      <c r="VK179" s="40"/>
      <c r="VL179" s="40"/>
      <c r="VM179" s="40"/>
      <c r="VN179" s="40"/>
      <c r="VO179" s="40"/>
      <c r="VP179" s="40"/>
      <c r="VQ179" s="40"/>
      <c r="VR179" s="40"/>
      <c r="VS179" s="40"/>
      <c r="VT179" s="40"/>
      <c r="VU179" s="40"/>
      <c r="VV179" s="40"/>
      <c r="VW179" s="40"/>
      <c r="VX179" s="40"/>
      <c r="VY179" s="40"/>
      <c r="VZ179" s="40"/>
      <c r="WA179" s="40"/>
      <c r="WB179" s="40"/>
      <c r="WC179" s="40"/>
      <c r="WD179" s="40"/>
      <c r="WE179" s="40"/>
      <c r="WF179" s="40"/>
      <c r="WG179" s="40"/>
      <c r="WH179" s="40"/>
      <c r="WI179" s="40"/>
      <c r="WJ179" s="40"/>
      <c r="WK179" s="40"/>
      <c r="WL179" s="40"/>
      <c r="WM179" s="40"/>
      <c r="WN179" s="40"/>
      <c r="WO179" s="40"/>
      <c r="WP179" s="40"/>
      <c r="WQ179" s="40"/>
      <c r="WR179" s="40"/>
      <c r="WS179" s="40"/>
      <c r="WT179" s="40"/>
      <c r="WU179" s="40"/>
      <c r="WV179" s="40"/>
      <c r="WW179" s="40"/>
      <c r="WX179" s="40"/>
      <c r="WY179" s="40"/>
      <c r="WZ179" s="40"/>
      <c r="XA179" s="40"/>
      <c r="XB179" s="40"/>
      <c r="XC179" s="40"/>
      <c r="XD179" s="40"/>
      <c r="XE179" s="40"/>
      <c r="XF179" s="40"/>
      <c r="XG179" s="40"/>
      <c r="XH179" s="40"/>
      <c r="XI179" s="40"/>
      <c r="XJ179" s="40"/>
      <c r="XK179" s="40"/>
      <c r="XL179" s="40"/>
      <c r="XM179" s="40"/>
      <c r="XN179" s="40"/>
      <c r="XO179" s="40"/>
      <c r="XP179" s="40"/>
      <c r="XQ179" s="40"/>
      <c r="XR179" s="40"/>
      <c r="XS179" s="40"/>
      <c r="XT179" s="40"/>
      <c r="XU179" s="40"/>
      <c r="XV179" s="40"/>
      <c r="XW179" s="40"/>
      <c r="XX179" s="40"/>
      <c r="XY179" s="40"/>
      <c r="XZ179" s="40"/>
      <c r="YA179" s="40"/>
      <c r="YB179" s="40"/>
      <c r="YC179" s="40"/>
      <c r="YD179" s="40"/>
      <c r="YE179" s="40"/>
      <c r="YF179" s="40"/>
      <c r="YG179" s="40"/>
      <c r="YH179" s="40"/>
      <c r="YI179" s="40"/>
      <c r="YJ179" s="40"/>
      <c r="YK179" s="40"/>
      <c r="YL179" s="40"/>
      <c r="YM179" s="40"/>
      <c r="YN179" s="40"/>
      <c r="YO179" s="40"/>
      <c r="YP179" s="40"/>
      <c r="YQ179" s="40"/>
      <c r="YR179" s="40"/>
      <c r="YS179" s="40"/>
      <c r="YT179" s="40"/>
      <c r="YU179" s="40"/>
      <c r="YV179" s="40"/>
      <c r="YW179" s="40"/>
      <c r="YX179" s="40"/>
      <c r="YY179" s="40"/>
      <c r="YZ179" s="40"/>
      <c r="ZA179" s="40"/>
      <c r="ZB179" s="40"/>
      <c r="ZC179" s="40"/>
      <c r="ZD179" s="40"/>
      <c r="ZE179" s="40"/>
      <c r="ZF179" s="40"/>
      <c r="ZG179" s="40"/>
      <c r="ZH179" s="40"/>
      <c r="ZI179" s="40"/>
      <c r="ZJ179" s="40"/>
      <c r="ZK179" s="40"/>
      <c r="ZL179" s="40"/>
      <c r="ZM179" s="40"/>
      <c r="ZN179" s="40"/>
      <c r="ZO179" s="40"/>
      <c r="ZP179" s="40"/>
      <c r="ZQ179" s="40"/>
      <c r="ZR179" s="40"/>
      <c r="ZS179" s="40"/>
      <c r="ZT179" s="40"/>
      <c r="ZU179" s="40"/>
      <c r="ZV179" s="40"/>
      <c r="ZW179" s="40"/>
      <c r="ZX179" s="40"/>
      <c r="ZY179" s="40"/>
      <c r="ZZ179" s="40"/>
      <c r="AAA179" s="40"/>
      <c r="AAB179" s="40"/>
      <c r="AAC179" s="40"/>
      <c r="AAD179" s="40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0"/>
      <c r="AKO179" s="40"/>
      <c r="AKP179" s="40"/>
      <c r="AKQ179" s="40"/>
      <c r="AKR179" s="40"/>
      <c r="AKS179" s="40"/>
      <c r="AKT179" s="40"/>
      <c r="AKU179" s="40"/>
      <c r="AKV179" s="40"/>
      <c r="AKW179" s="40"/>
      <c r="AKX179" s="40"/>
      <c r="AKY179" s="40"/>
      <c r="AKZ179" s="40"/>
      <c r="ALA179" s="40"/>
      <c r="ALB179" s="40"/>
      <c r="ALC179" s="40"/>
      <c r="ALD179" s="40"/>
      <c r="ALE179" s="40"/>
      <c r="ALF179" s="40"/>
      <c r="ALG179" s="40"/>
      <c r="ALH179" s="40"/>
      <c r="ALI179" s="40"/>
      <c r="ALJ179" s="40"/>
      <c r="ALK179" s="40"/>
      <c r="ALL179" s="40"/>
      <c r="ALM179" s="40"/>
      <c r="ALN179" s="40"/>
      <c r="ALO179" s="40"/>
      <c r="ALP179" s="40"/>
      <c r="ALQ179" s="40"/>
      <c r="ALR179" s="40"/>
      <c r="ALS179" s="40"/>
      <c r="ALT179" s="40"/>
      <c r="ALU179" s="40"/>
    </row>
    <row r="180" spans="1:1009" s="41" customFormat="1" ht="24" thickBot="1" x14ac:dyDescent="0.3">
      <c r="A180" s="222">
        <v>44182</v>
      </c>
      <c r="B180" s="225"/>
      <c r="C180" s="225"/>
      <c r="D180" s="225"/>
      <c r="E180" s="225"/>
      <c r="F180" s="225"/>
      <c r="G180" s="225"/>
      <c r="H180" s="226" t="str">
        <f>IF(OR(F180="",G180=""),"",IF(F180="1st",G180*D180,-G180))</f>
        <v/>
      </c>
      <c r="I180" s="19">
        <f t="shared" si="23"/>
        <v>-23.402500000000014</v>
      </c>
      <c r="J180" s="39"/>
      <c r="K180" s="50">
        <f t="shared" si="26"/>
        <v>-23.402500000000014</v>
      </c>
      <c r="L180" s="60">
        <f t="shared" si="30"/>
        <v>-28.302500000000013</v>
      </c>
      <c r="M180" s="60"/>
      <c r="N180" s="121" t="str">
        <f t="shared" si="24"/>
        <v/>
      </c>
      <c r="O180" s="9" t="str">
        <f t="shared" si="25"/>
        <v/>
      </c>
      <c r="P180" s="9" t="str">
        <f t="shared" si="27"/>
        <v/>
      </c>
      <c r="Q180" s="122" t="str">
        <f t="shared" si="28"/>
        <v/>
      </c>
      <c r="R180" s="8"/>
      <c r="S180" s="9"/>
      <c r="T180" s="9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  <c r="OO180" s="40"/>
      <c r="OP180" s="40"/>
      <c r="OQ180" s="40"/>
      <c r="OR180" s="40"/>
      <c r="OS180" s="40"/>
      <c r="OT180" s="40"/>
      <c r="OU180" s="40"/>
      <c r="OV180" s="40"/>
      <c r="OW180" s="40"/>
      <c r="OX180" s="40"/>
      <c r="OY180" s="40"/>
      <c r="OZ180" s="40"/>
      <c r="PA180" s="40"/>
      <c r="PB180" s="40"/>
      <c r="PC180" s="40"/>
      <c r="PD180" s="40"/>
      <c r="PE180" s="40"/>
      <c r="PF180" s="40"/>
      <c r="PG180" s="40"/>
      <c r="PH180" s="40"/>
      <c r="PI180" s="40"/>
      <c r="PJ180" s="40"/>
      <c r="PK180" s="40"/>
      <c r="PL180" s="40"/>
      <c r="PM180" s="40"/>
      <c r="PN180" s="40"/>
      <c r="PO180" s="40"/>
      <c r="PP180" s="40"/>
      <c r="PQ180" s="40"/>
      <c r="PR180" s="40"/>
      <c r="PS180" s="40"/>
      <c r="PT180" s="40"/>
      <c r="PU180" s="40"/>
      <c r="PV180" s="40"/>
      <c r="PW180" s="40"/>
      <c r="PX180" s="40"/>
      <c r="PY180" s="40"/>
      <c r="PZ180" s="40"/>
      <c r="QA180" s="40"/>
      <c r="QB180" s="40"/>
      <c r="QC180" s="40"/>
      <c r="QD180" s="40"/>
      <c r="QE180" s="40"/>
      <c r="QF180" s="40"/>
      <c r="QG180" s="40"/>
      <c r="QH180" s="40"/>
      <c r="QI180" s="40"/>
      <c r="QJ180" s="40"/>
      <c r="QK180" s="40"/>
      <c r="QL180" s="40"/>
      <c r="QM180" s="40"/>
      <c r="QN180" s="40"/>
      <c r="QO180" s="40"/>
      <c r="QP180" s="40"/>
      <c r="QQ180" s="40"/>
      <c r="QR180" s="40"/>
      <c r="QS180" s="40"/>
      <c r="QT180" s="40"/>
      <c r="QU180" s="40"/>
      <c r="QV180" s="40"/>
      <c r="QW180" s="40"/>
      <c r="QX180" s="40"/>
      <c r="QY180" s="40"/>
      <c r="QZ180" s="40"/>
      <c r="RA180" s="40"/>
      <c r="RB180" s="40"/>
      <c r="RC180" s="40"/>
      <c r="RD180" s="40"/>
      <c r="RE180" s="40"/>
      <c r="RF180" s="40"/>
      <c r="RG180" s="40"/>
      <c r="RH180" s="40"/>
      <c r="RI180" s="40"/>
      <c r="RJ180" s="40"/>
      <c r="RK180" s="40"/>
      <c r="RL180" s="40"/>
      <c r="RM180" s="40"/>
      <c r="RN180" s="40"/>
      <c r="RO180" s="40"/>
      <c r="RP180" s="40"/>
      <c r="RQ180" s="40"/>
      <c r="RR180" s="40"/>
      <c r="RS180" s="40"/>
      <c r="RT180" s="40"/>
      <c r="RU180" s="40"/>
      <c r="RV180" s="40"/>
      <c r="RW180" s="40"/>
      <c r="RX180" s="40"/>
      <c r="RY180" s="40"/>
      <c r="RZ180" s="40"/>
      <c r="SA180" s="40"/>
      <c r="SB180" s="40"/>
      <c r="SC180" s="40"/>
      <c r="SD180" s="40"/>
      <c r="SE180" s="40"/>
      <c r="SF180" s="40"/>
      <c r="SG180" s="40"/>
      <c r="SH180" s="40"/>
      <c r="SI180" s="40"/>
      <c r="SJ180" s="40"/>
      <c r="SK180" s="40"/>
      <c r="SL180" s="40"/>
      <c r="SM180" s="40"/>
      <c r="SN180" s="40"/>
      <c r="SO180" s="40"/>
      <c r="SP180" s="40"/>
      <c r="SQ180" s="40"/>
      <c r="SR180" s="40"/>
      <c r="SS180" s="40"/>
      <c r="ST180" s="40"/>
      <c r="SU180" s="40"/>
      <c r="SV180" s="40"/>
      <c r="SW180" s="40"/>
      <c r="SX180" s="40"/>
      <c r="SY180" s="40"/>
      <c r="SZ180" s="40"/>
      <c r="TA180" s="40"/>
      <c r="TB180" s="40"/>
      <c r="TC180" s="40"/>
      <c r="TD180" s="40"/>
      <c r="TE180" s="40"/>
      <c r="TF180" s="40"/>
      <c r="TG180" s="40"/>
      <c r="TH180" s="40"/>
      <c r="TI180" s="40"/>
      <c r="TJ180" s="40"/>
      <c r="TK180" s="40"/>
      <c r="TL180" s="40"/>
      <c r="TM180" s="40"/>
      <c r="TN180" s="40"/>
      <c r="TO180" s="40"/>
      <c r="TP180" s="40"/>
      <c r="TQ180" s="40"/>
      <c r="TR180" s="40"/>
      <c r="TS180" s="40"/>
      <c r="TT180" s="40"/>
      <c r="TU180" s="40"/>
      <c r="TV180" s="40"/>
      <c r="TW180" s="40"/>
      <c r="TX180" s="40"/>
      <c r="TY180" s="40"/>
      <c r="TZ180" s="40"/>
      <c r="UA180" s="40"/>
      <c r="UB180" s="40"/>
      <c r="UC180" s="40"/>
      <c r="UD180" s="40"/>
      <c r="UE180" s="40"/>
      <c r="UF180" s="40"/>
      <c r="UG180" s="40"/>
      <c r="UH180" s="40"/>
      <c r="UI180" s="40"/>
      <c r="UJ180" s="40"/>
      <c r="UK180" s="40"/>
      <c r="UL180" s="40"/>
      <c r="UM180" s="40"/>
      <c r="UN180" s="40"/>
      <c r="UO180" s="40"/>
      <c r="UP180" s="40"/>
      <c r="UQ180" s="40"/>
      <c r="UR180" s="40"/>
      <c r="US180" s="40"/>
      <c r="UT180" s="40"/>
      <c r="UU180" s="40"/>
      <c r="UV180" s="40"/>
      <c r="UW180" s="40"/>
      <c r="UX180" s="40"/>
      <c r="UY180" s="40"/>
      <c r="UZ180" s="40"/>
      <c r="VA180" s="40"/>
      <c r="VB180" s="40"/>
      <c r="VC180" s="40"/>
      <c r="VD180" s="40"/>
      <c r="VE180" s="40"/>
      <c r="VF180" s="40"/>
      <c r="VG180" s="40"/>
      <c r="VH180" s="40"/>
      <c r="VI180" s="40"/>
      <c r="VJ180" s="40"/>
      <c r="VK180" s="40"/>
      <c r="VL180" s="40"/>
      <c r="VM180" s="40"/>
      <c r="VN180" s="40"/>
      <c r="VO180" s="40"/>
      <c r="VP180" s="40"/>
      <c r="VQ180" s="40"/>
      <c r="VR180" s="40"/>
      <c r="VS180" s="40"/>
      <c r="VT180" s="40"/>
      <c r="VU180" s="40"/>
      <c r="VV180" s="40"/>
      <c r="VW180" s="40"/>
      <c r="VX180" s="40"/>
      <c r="VY180" s="40"/>
      <c r="VZ180" s="40"/>
      <c r="WA180" s="40"/>
      <c r="WB180" s="40"/>
      <c r="WC180" s="40"/>
      <c r="WD180" s="40"/>
      <c r="WE180" s="40"/>
      <c r="WF180" s="40"/>
      <c r="WG180" s="40"/>
      <c r="WH180" s="40"/>
      <c r="WI180" s="40"/>
      <c r="WJ180" s="40"/>
      <c r="WK180" s="40"/>
      <c r="WL180" s="40"/>
      <c r="WM180" s="40"/>
      <c r="WN180" s="40"/>
      <c r="WO180" s="40"/>
      <c r="WP180" s="40"/>
      <c r="WQ180" s="40"/>
      <c r="WR180" s="40"/>
      <c r="WS180" s="40"/>
      <c r="WT180" s="40"/>
      <c r="WU180" s="40"/>
      <c r="WV180" s="40"/>
      <c r="WW180" s="40"/>
      <c r="WX180" s="40"/>
      <c r="WY180" s="40"/>
      <c r="WZ180" s="40"/>
      <c r="XA180" s="40"/>
      <c r="XB180" s="40"/>
      <c r="XC180" s="40"/>
      <c r="XD180" s="40"/>
      <c r="XE180" s="40"/>
      <c r="XF180" s="40"/>
      <c r="XG180" s="40"/>
      <c r="XH180" s="40"/>
      <c r="XI180" s="40"/>
      <c r="XJ180" s="40"/>
      <c r="XK180" s="40"/>
      <c r="XL180" s="40"/>
      <c r="XM180" s="40"/>
      <c r="XN180" s="40"/>
      <c r="XO180" s="40"/>
      <c r="XP180" s="40"/>
      <c r="XQ180" s="40"/>
      <c r="XR180" s="40"/>
      <c r="XS180" s="40"/>
      <c r="XT180" s="40"/>
      <c r="XU180" s="40"/>
      <c r="XV180" s="40"/>
      <c r="XW180" s="40"/>
      <c r="XX180" s="40"/>
      <c r="XY180" s="40"/>
      <c r="XZ180" s="40"/>
      <c r="YA180" s="40"/>
      <c r="YB180" s="40"/>
      <c r="YC180" s="40"/>
      <c r="YD180" s="40"/>
      <c r="YE180" s="40"/>
      <c r="YF180" s="40"/>
      <c r="YG180" s="40"/>
      <c r="YH180" s="40"/>
      <c r="YI180" s="40"/>
      <c r="YJ180" s="40"/>
      <c r="YK180" s="40"/>
      <c r="YL180" s="40"/>
      <c r="YM180" s="40"/>
      <c r="YN180" s="40"/>
      <c r="YO180" s="40"/>
      <c r="YP180" s="40"/>
      <c r="YQ180" s="40"/>
      <c r="YR180" s="40"/>
      <c r="YS180" s="40"/>
      <c r="YT180" s="40"/>
      <c r="YU180" s="40"/>
      <c r="YV180" s="40"/>
      <c r="YW180" s="40"/>
      <c r="YX180" s="40"/>
      <c r="YY180" s="40"/>
      <c r="YZ180" s="40"/>
      <c r="ZA180" s="40"/>
      <c r="ZB180" s="40"/>
      <c r="ZC180" s="40"/>
      <c r="ZD180" s="40"/>
      <c r="ZE180" s="40"/>
      <c r="ZF180" s="40"/>
      <c r="ZG180" s="40"/>
      <c r="ZH180" s="40"/>
      <c r="ZI180" s="40"/>
      <c r="ZJ180" s="40"/>
      <c r="ZK180" s="40"/>
      <c r="ZL180" s="40"/>
      <c r="ZM180" s="40"/>
      <c r="ZN180" s="40"/>
      <c r="ZO180" s="40"/>
      <c r="ZP180" s="40"/>
      <c r="ZQ180" s="40"/>
      <c r="ZR180" s="40"/>
      <c r="ZS180" s="40"/>
      <c r="ZT180" s="40"/>
      <c r="ZU180" s="40"/>
      <c r="ZV180" s="40"/>
      <c r="ZW180" s="40"/>
      <c r="ZX180" s="40"/>
      <c r="ZY180" s="40"/>
      <c r="ZZ180" s="40"/>
      <c r="AAA180" s="40"/>
      <c r="AAB180" s="40"/>
      <c r="AAC180" s="40"/>
      <c r="AAD180" s="40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0"/>
      <c r="AKO180" s="40"/>
      <c r="AKP180" s="40"/>
      <c r="AKQ180" s="40"/>
      <c r="AKR180" s="40"/>
      <c r="AKS180" s="40"/>
      <c r="AKT180" s="40"/>
      <c r="AKU180" s="40"/>
      <c r="AKV180" s="40"/>
      <c r="AKW180" s="40"/>
      <c r="AKX180" s="40"/>
      <c r="AKY180" s="40"/>
      <c r="AKZ180" s="40"/>
      <c r="ALA180" s="40"/>
      <c r="ALB180" s="40"/>
      <c r="ALC180" s="40"/>
      <c r="ALD180" s="40"/>
      <c r="ALE180" s="40"/>
      <c r="ALF180" s="40"/>
      <c r="ALG180" s="40"/>
      <c r="ALH180" s="40"/>
      <c r="ALI180" s="40"/>
      <c r="ALJ180" s="40"/>
      <c r="ALK180" s="40"/>
      <c r="ALL180" s="40"/>
      <c r="ALM180" s="40"/>
      <c r="ALN180" s="40"/>
      <c r="ALO180" s="40"/>
      <c r="ALP180" s="40"/>
      <c r="ALQ180" s="40"/>
      <c r="ALR180" s="40"/>
      <c r="ALS180" s="40"/>
      <c r="ALT180" s="40"/>
      <c r="ALU180" s="40"/>
    </row>
    <row r="181" spans="1:1009" s="41" customFormat="1" ht="18.75" x14ac:dyDescent="0.3">
      <c r="A181" s="10" t="s">
        <v>37</v>
      </c>
      <c r="B181" s="11" t="s">
        <v>38</v>
      </c>
      <c r="C181" s="12">
        <v>2</v>
      </c>
      <c r="D181" s="13">
        <v>3.8</v>
      </c>
      <c r="E181" s="14">
        <v>1.6</v>
      </c>
      <c r="F181" s="46" t="s">
        <v>24</v>
      </c>
      <c r="G181" s="15">
        <v>1</v>
      </c>
      <c r="H181" s="16">
        <f>IF(OR(F181="",G181=""),"",IF(F181="1st",G181*D181-G181,-G181))</f>
        <v>2.8</v>
      </c>
      <c r="I181" s="19">
        <f t="shared" si="23"/>
        <v>-20.602500000000013</v>
      </c>
      <c r="J181" s="42">
        <f>SUM(H181:H184)</f>
        <v>-1.7000000000000002</v>
      </c>
      <c r="K181" s="50">
        <f t="shared" si="26"/>
        <v>-25.102500000000013</v>
      </c>
      <c r="L181" s="60">
        <f t="shared" si="30"/>
        <v>-28.302500000000013</v>
      </c>
      <c r="M181" s="60"/>
      <c r="N181" s="121">
        <f t="shared" si="24"/>
        <v>3.8</v>
      </c>
      <c r="O181" s="9">
        <f t="shared" si="25"/>
        <v>-1</v>
      </c>
      <c r="P181" s="9">
        <f t="shared" si="27"/>
        <v>2.8</v>
      </c>
      <c r="Q181" s="122">
        <f t="shared" si="28"/>
        <v>2.8</v>
      </c>
      <c r="R181" s="8"/>
      <c r="S181" s="9"/>
      <c r="T181" s="9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  <c r="PI181" s="40"/>
      <c r="PJ181" s="40"/>
      <c r="PK181" s="40"/>
      <c r="PL181" s="40"/>
      <c r="PM181" s="40"/>
      <c r="PN181" s="40"/>
      <c r="PO181" s="40"/>
      <c r="PP181" s="40"/>
      <c r="PQ181" s="40"/>
      <c r="PR181" s="40"/>
      <c r="PS181" s="40"/>
      <c r="PT181" s="40"/>
      <c r="PU181" s="40"/>
      <c r="PV181" s="40"/>
      <c r="PW181" s="40"/>
      <c r="PX181" s="40"/>
      <c r="PY181" s="40"/>
      <c r="PZ181" s="40"/>
      <c r="QA181" s="40"/>
      <c r="QB181" s="40"/>
      <c r="QC181" s="40"/>
      <c r="QD181" s="40"/>
      <c r="QE181" s="40"/>
      <c r="QF181" s="40"/>
      <c r="QG181" s="40"/>
      <c r="QH181" s="40"/>
      <c r="QI181" s="40"/>
      <c r="QJ181" s="40"/>
      <c r="QK181" s="40"/>
      <c r="QL181" s="40"/>
      <c r="QM181" s="40"/>
      <c r="QN181" s="40"/>
      <c r="QO181" s="40"/>
      <c r="QP181" s="40"/>
      <c r="QQ181" s="40"/>
      <c r="QR181" s="40"/>
      <c r="QS181" s="40"/>
      <c r="QT181" s="40"/>
      <c r="QU181" s="40"/>
      <c r="QV181" s="40"/>
      <c r="QW181" s="40"/>
      <c r="QX181" s="40"/>
      <c r="QY181" s="40"/>
      <c r="QZ181" s="40"/>
      <c r="RA181" s="40"/>
      <c r="RB181" s="40"/>
      <c r="RC181" s="40"/>
      <c r="RD181" s="40"/>
      <c r="RE181" s="40"/>
      <c r="RF181" s="40"/>
      <c r="RG181" s="40"/>
      <c r="RH181" s="40"/>
      <c r="RI181" s="40"/>
      <c r="RJ181" s="40"/>
      <c r="RK181" s="40"/>
      <c r="RL181" s="40"/>
      <c r="RM181" s="40"/>
      <c r="RN181" s="40"/>
      <c r="RO181" s="40"/>
      <c r="RP181" s="40"/>
      <c r="RQ181" s="40"/>
      <c r="RR181" s="40"/>
      <c r="RS181" s="40"/>
      <c r="RT181" s="40"/>
      <c r="RU181" s="40"/>
      <c r="RV181" s="40"/>
      <c r="RW181" s="40"/>
      <c r="RX181" s="40"/>
      <c r="RY181" s="40"/>
      <c r="RZ181" s="40"/>
      <c r="SA181" s="40"/>
      <c r="SB181" s="40"/>
      <c r="SC181" s="40"/>
      <c r="SD181" s="40"/>
      <c r="SE181" s="40"/>
      <c r="SF181" s="40"/>
      <c r="SG181" s="40"/>
      <c r="SH181" s="40"/>
      <c r="SI181" s="40"/>
      <c r="SJ181" s="40"/>
      <c r="SK181" s="40"/>
      <c r="SL181" s="40"/>
      <c r="SM181" s="40"/>
      <c r="SN181" s="40"/>
      <c r="SO181" s="40"/>
      <c r="SP181" s="40"/>
      <c r="SQ181" s="40"/>
      <c r="SR181" s="40"/>
      <c r="SS181" s="40"/>
      <c r="ST181" s="40"/>
      <c r="SU181" s="40"/>
      <c r="SV181" s="40"/>
      <c r="SW181" s="40"/>
      <c r="SX181" s="40"/>
      <c r="SY181" s="40"/>
      <c r="SZ181" s="40"/>
      <c r="TA181" s="40"/>
      <c r="TB181" s="40"/>
      <c r="TC181" s="40"/>
      <c r="TD181" s="40"/>
      <c r="TE181" s="40"/>
      <c r="TF181" s="40"/>
      <c r="TG181" s="40"/>
      <c r="TH181" s="40"/>
      <c r="TI181" s="40"/>
      <c r="TJ181" s="40"/>
      <c r="TK181" s="40"/>
      <c r="TL181" s="40"/>
      <c r="TM181" s="40"/>
      <c r="TN181" s="40"/>
      <c r="TO181" s="40"/>
      <c r="TP181" s="40"/>
      <c r="TQ181" s="40"/>
      <c r="TR181" s="40"/>
      <c r="TS181" s="40"/>
      <c r="TT181" s="40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40"/>
      <c r="UF181" s="40"/>
      <c r="UG181" s="40"/>
      <c r="UH181" s="40"/>
      <c r="UI181" s="40"/>
      <c r="UJ181" s="40"/>
      <c r="UK181" s="40"/>
      <c r="UL181" s="40"/>
      <c r="UM181" s="40"/>
      <c r="UN181" s="40"/>
      <c r="UO181" s="40"/>
      <c r="UP181" s="40"/>
      <c r="UQ181" s="40"/>
      <c r="UR181" s="40"/>
      <c r="US181" s="40"/>
      <c r="UT181" s="40"/>
      <c r="UU181" s="40"/>
      <c r="UV181" s="40"/>
      <c r="UW181" s="40"/>
      <c r="UX181" s="40"/>
      <c r="UY181" s="40"/>
      <c r="UZ181" s="40"/>
      <c r="VA181" s="40"/>
      <c r="VB181" s="40"/>
      <c r="VC181" s="40"/>
      <c r="VD181" s="40"/>
      <c r="VE181" s="40"/>
      <c r="VF181" s="40"/>
      <c r="VG181" s="40"/>
      <c r="VH181" s="40"/>
      <c r="VI181" s="40"/>
      <c r="VJ181" s="40"/>
      <c r="VK181" s="40"/>
      <c r="VL181" s="40"/>
      <c r="VM181" s="40"/>
      <c r="VN181" s="40"/>
      <c r="VO181" s="40"/>
      <c r="VP181" s="40"/>
      <c r="VQ181" s="40"/>
      <c r="VR181" s="40"/>
      <c r="VS181" s="40"/>
      <c r="VT181" s="40"/>
      <c r="VU181" s="40"/>
      <c r="VV181" s="40"/>
      <c r="VW181" s="40"/>
      <c r="VX181" s="40"/>
      <c r="VY181" s="40"/>
      <c r="VZ181" s="40"/>
      <c r="WA181" s="40"/>
      <c r="WB181" s="40"/>
      <c r="WC181" s="40"/>
      <c r="WD181" s="40"/>
      <c r="WE181" s="40"/>
      <c r="WF181" s="40"/>
      <c r="WG181" s="40"/>
      <c r="WH181" s="40"/>
      <c r="WI181" s="40"/>
      <c r="WJ181" s="40"/>
      <c r="WK181" s="40"/>
      <c r="WL181" s="40"/>
      <c r="WM181" s="40"/>
      <c r="WN181" s="40"/>
      <c r="WO181" s="40"/>
      <c r="WP181" s="40"/>
      <c r="WQ181" s="40"/>
      <c r="WR181" s="40"/>
      <c r="WS181" s="40"/>
      <c r="WT181" s="40"/>
      <c r="WU181" s="40"/>
      <c r="WV181" s="40"/>
      <c r="WW181" s="40"/>
      <c r="WX181" s="40"/>
      <c r="WY181" s="40"/>
      <c r="WZ181" s="40"/>
      <c r="XA181" s="40"/>
      <c r="XB181" s="40"/>
      <c r="XC181" s="40"/>
      <c r="XD181" s="40"/>
      <c r="XE181" s="40"/>
      <c r="XF181" s="40"/>
      <c r="XG181" s="40"/>
      <c r="XH181" s="40"/>
      <c r="XI181" s="40"/>
      <c r="XJ181" s="40"/>
      <c r="XK181" s="40"/>
      <c r="XL181" s="40"/>
      <c r="XM181" s="40"/>
      <c r="XN181" s="40"/>
      <c r="XO181" s="40"/>
      <c r="XP181" s="40"/>
      <c r="XQ181" s="40"/>
      <c r="XR181" s="40"/>
      <c r="XS181" s="40"/>
      <c r="XT181" s="40"/>
      <c r="XU181" s="40"/>
      <c r="XV181" s="40"/>
      <c r="XW181" s="40"/>
      <c r="XX181" s="40"/>
      <c r="XY181" s="40"/>
      <c r="XZ181" s="40"/>
      <c r="YA181" s="40"/>
      <c r="YB181" s="40"/>
      <c r="YC181" s="40"/>
      <c r="YD181" s="40"/>
      <c r="YE181" s="40"/>
      <c r="YF181" s="40"/>
      <c r="YG181" s="40"/>
      <c r="YH181" s="40"/>
      <c r="YI181" s="40"/>
      <c r="YJ181" s="40"/>
      <c r="YK181" s="40"/>
      <c r="YL181" s="40"/>
      <c r="YM181" s="40"/>
      <c r="YN181" s="40"/>
      <c r="YO181" s="40"/>
      <c r="YP181" s="40"/>
      <c r="YQ181" s="40"/>
      <c r="YR181" s="40"/>
      <c r="YS181" s="40"/>
      <c r="YT181" s="40"/>
      <c r="YU181" s="40"/>
      <c r="YV181" s="40"/>
      <c r="YW181" s="40"/>
      <c r="YX181" s="40"/>
      <c r="YY181" s="40"/>
      <c r="YZ181" s="40"/>
      <c r="ZA181" s="40"/>
      <c r="ZB181" s="40"/>
      <c r="ZC181" s="40"/>
      <c r="ZD181" s="40"/>
      <c r="ZE181" s="40"/>
      <c r="ZF181" s="40"/>
      <c r="ZG181" s="40"/>
      <c r="ZH181" s="40"/>
      <c r="ZI181" s="40"/>
      <c r="ZJ181" s="40"/>
      <c r="ZK181" s="40"/>
      <c r="ZL181" s="40"/>
      <c r="ZM181" s="40"/>
      <c r="ZN181" s="40"/>
      <c r="ZO181" s="40"/>
      <c r="ZP181" s="40"/>
      <c r="ZQ181" s="40"/>
      <c r="ZR181" s="40"/>
      <c r="ZS181" s="40"/>
      <c r="ZT181" s="40"/>
      <c r="ZU181" s="40"/>
      <c r="ZV181" s="40"/>
      <c r="ZW181" s="40"/>
      <c r="ZX181" s="40"/>
      <c r="ZY181" s="40"/>
      <c r="ZZ181" s="40"/>
      <c r="AAA181" s="40"/>
      <c r="AAB181" s="40"/>
      <c r="AAC181" s="40"/>
      <c r="AAD181" s="40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0"/>
      <c r="AKO181" s="40"/>
      <c r="AKP181" s="40"/>
      <c r="AKQ181" s="40"/>
      <c r="AKR181" s="40"/>
      <c r="AKS181" s="40"/>
      <c r="AKT181" s="40"/>
      <c r="AKU181" s="40"/>
      <c r="AKV181" s="40"/>
      <c r="AKW181" s="40"/>
      <c r="AKX181" s="40"/>
      <c r="AKY181" s="40"/>
      <c r="AKZ181" s="40"/>
      <c r="ALA181" s="40"/>
      <c r="ALB181" s="40"/>
      <c r="ALC181" s="40"/>
      <c r="ALD181" s="40"/>
      <c r="ALE181" s="40"/>
      <c r="ALF181" s="40"/>
      <c r="ALG181" s="40"/>
      <c r="ALH181" s="40"/>
      <c r="ALI181" s="40"/>
      <c r="ALJ181" s="40"/>
      <c r="ALK181" s="40"/>
      <c r="ALL181" s="40"/>
      <c r="ALM181" s="40"/>
      <c r="ALN181" s="40"/>
      <c r="ALO181" s="40"/>
      <c r="ALP181" s="40"/>
      <c r="ALQ181" s="40"/>
      <c r="ALR181" s="40"/>
      <c r="ALS181" s="40"/>
      <c r="ALT181" s="40"/>
      <c r="ALU181" s="40"/>
    </row>
    <row r="182" spans="1:1009" s="41" customFormat="1" ht="18.75" x14ac:dyDescent="0.3">
      <c r="A182" s="10" t="s">
        <v>199</v>
      </c>
      <c r="B182" s="11" t="s">
        <v>38</v>
      </c>
      <c r="C182" s="12">
        <v>7</v>
      </c>
      <c r="D182" s="13">
        <v>3</v>
      </c>
      <c r="E182" s="14">
        <v>1.55</v>
      </c>
      <c r="F182" s="46" t="s">
        <v>26</v>
      </c>
      <c r="G182" s="15">
        <v>2</v>
      </c>
      <c r="H182" s="16">
        <f>IF(OR(F182="",G182=""),"",IF(F182="1st",G182*D182-G182,-G182))</f>
        <v>-2</v>
      </c>
      <c r="I182" s="19">
        <f t="shared" si="23"/>
        <v>-22.602500000000013</v>
      </c>
      <c r="J182" s="39"/>
      <c r="K182" s="50">
        <f t="shared" si="26"/>
        <v>-25.102500000000013</v>
      </c>
      <c r="L182" s="60">
        <f t="shared" si="30"/>
        <v>-28.302500000000013</v>
      </c>
      <c r="M182" s="60"/>
      <c r="N182" s="121">
        <f t="shared" si="24"/>
        <v>3</v>
      </c>
      <c r="O182" s="9">
        <f t="shared" si="25"/>
        <v>-1</v>
      </c>
      <c r="P182" s="9">
        <f t="shared" si="27"/>
        <v>-1</v>
      </c>
      <c r="Q182" s="122">
        <f t="shared" si="28"/>
        <v>-1</v>
      </c>
      <c r="R182" s="8"/>
      <c r="S182" s="9"/>
      <c r="T182" s="9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  <c r="OO182" s="40"/>
      <c r="OP182" s="40"/>
      <c r="OQ182" s="40"/>
      <c r="OR182" s="40"/>
      <c r="OS182" s="40"/>
      <c r="OT182" s="40"/>
      <c r="OU182" s="40"/>
      <c r="OV182" s="40"/>
      <c r="OW182" s="40"/>
      <c r="OX182" s="40"/>
      <c r="OY182" s="40"/>
      <c r="OZ182" s="40"/>
      <c r="PA182" s="40"/>
      <c r="PB182" s="40"/>
      <c r="PC182" s="40"/>
      <c r="PD182" s="40"/>
      <c r="PE182" s="40"/>
      <c r="PF182" s="40"/>
      <c r="PG182" s="40"/>
      <c r="PH182" s="40"/>
      <c r="PI182" s="40"/>
      <c r="PJ182" s="40"/>
      <c r="PK182" s="40"/>
      <c r="PL182" s="40"/>
      <c r="PM182" s="40"/>
      <c r="PN182" s="40"/>
      <c r="PO182" s="40"/>
      <c r="PP182" s="40"/>
      <c r="PQ182" s="40"/>
      <c r="PR182" s="40"/>
      <c r="PS182" s="40"/>
      <c r="PT182" s="40"/>
      <c r="PU182" s="40"/>
      <c r="PV182" s="40"/>
      <c r="PW182" s="40"/>
      <c r="PX182" s="40"/>
      <c r="PY182" s="40"/>
      <c r="PZ182" s="40"/>
      <c r="QA182" s="40"/>
      <c r="QB182" s="40"/>
      <c r="QC182" s="40"/>
      <c r="QD182" s="40"/>
      <c r="QE182" s="40"/>
      <c r="QF182" s="40"/>
      <c r="QG182" s="40"/>
      <c r="QH182" s="40"/>
      <c r="QI182" s="40"/>
      <c r="QJ182" s="40"/>
      <c r="QK182" s="40"/>
      <c r="QL182" s="40"/>
      <c r="QM182" s="40"/>
      <c r="QN182" s="40"/>
      <c r="QO182" s="40"/>
      <c r="QP182" s="40"/>
      <c r="QQ182" s="40"/>
      <c r="QR182" s="40"/>
      <c r="QS182" s="40"/>
      <c r="QT182" s="40"/>
      <c r="QU182" s="40"/>
      <c r="QV182" s="40"/>
      <c r="QW182" s="40"/>
      <c r="QX182" s="40"/>
      <c r="QY182" s="40"/>
      <c r="QZ182" s="40"/>
      <c r="RA182" s="40"/>
      <c r="RB182" s="40"/>
      <c r="RC182" s="40"/>
      <c r="RD182" s="40"/>
      <c r="RE182" s="40"/>
      <c r="RF182" s="40"/>
      <c r="RG182" s="40"/>
      <c r="RH182" s="40"/>
      <c r="RI182" s="40"/>
      <c r="RJ182" s="40"/>
      <c r="RK182" s="40"/>
      <c r="RL182" s="40"/>
      <c r="RM182" s="40"/>
      <c r="RN182" s="40"/>
      <c r="RO182" s="40"/>
      <c r="RP182" s="40"/>
      <c r="RQ182" s="40"/>
      <c r="RR182" s="40"/>
      <c r="RS182" s="40"/>
      <c r="RT182" s="40"/>
      <c r="RU182" s="40"/>
      <c r="RV182" s="40"/>
      <c r="RW182" s="40"/>
      <c r="RX182" s="40"/>
      <c r="RY182" s="40"/>
      <c r="RZ182" s="40"/>
      <c r="SA182" s="40"/>
      <c r="SB182" s="40"/>
      <c r="SC182" s="40"/>
      <c r="SD182" s="40"/>
      <c r="SE182" s="40"/>
      <c r="SF182" s="40"/>
      <c r="SG182" s="40"/>
      <c r="SH182" s="40"/>
      <c r="SI182" s="40"/>
      <c r="SJ182" s="40"/>
      <c r="SK182" s="40"/>
      <c r="SL182" s="40"/>
      <c r="SM182" s="40"/>
      <c r="SN182" s="40"/>
      <c r="SO182" s="40"/>
      <c r="SP182" s="40"/>
      <c r="SQ182" s="40"/>
      <c r="SR182" s="40"/>
      <c r="SS182" s="40"/>
      <c r="ST182" s="40"/>
      <c r="SU182" s="40"/>
      <c r="SV182" s="40"/>
      <c r="SW182" s="40"/>
      <c r="SX182" s="40"/>
      <c r="SY182" s="40"/>
      <c r="SZ182" s="40"/>
      <c r="TA182" s="40"/>
      <c r="TB182" s="40"/>
      <c r="TC182" s="40"/>
      <c r="TD182" s="40"/>
      <c r="TE182" s="40"/>
      <c r="TF182" s="40"/>
      <c r="TG182" s="40"/>
      <c r="TH182" s="40"/>
      <c r="TI182" s="40"/>
      <c r="TJ182" s="40"/>
      <c r="TK182" s="40"/>
      <c r="TL182" s="40"/>
      <c r="TM182" s="40"/>
      <c r="TN182" s="40"/>
      <c r="TO182" s="40"/>
      <c r="TP182" s="40"/>
      <c r="TQ182" s="40"/>
      <c r="TR182" s="40"/>
      <c r="TS182" s="40"/>
      <c r="TT182" s="40"/>
      <c r="TU182" s="40"/>
      <c r="TV182" s="40"/>
      <c r="TW182" s="40"/>
      <c r="TX182" s="40"/>
      <c r="TY182" s="40"/>
      <c r="TZ182" s="40"/>
      <c r="UA182" s="40"/>
      <c r="UB182" s="40"/>
      <c r="UC182" s="40"/>
      <c r="UD182" s="40"/>
      <c r="UE182" s="40"/>
      <c r="UF182" s="40"/>
      <c r="UG182" s="40"/>
      <c r="UH182" s="40"/>
      <c r="UI182" s="40"/>
      <c r="UJ182" s="40"/>
      <c r="UK182" s="40"/>
      <c r="UL182" s="40"/>
      <c r="UM182" s="40"/>
      <c r="UN182" s="40"/>
      <c r="UO182" s="40"/>
      <c r="UP182" s="40"/>
      <c r="UQ182" s="40"/>
      <c r="UR182" s="40"/>
      <c r="US182" s="40"/>
      <c r="UT182" s="40"/>
      <c r="UU182" s="40"/>
      <c r="UV182" s="40"/>
      <c r="UW182" s="40"/>
      <c r="UX182" s="40"/>
      <c r="UY182" s="40"/>
      <c r="UZ182" s="40"/>
      <c r="VA182" s="40"/>
      <c r="VB182" s="40"/>
      <c r="VC182" s="40"/>
      <c r="VD182" s="40"/>
      <c r="VE182" s="40"/>
      <c r="VF182" s="40"/>
      <c r="VG182" s="40"/>
      <c r="VH182" s="40"/>
      <c r="VI182" s="40"/>
      <c r="VJ182" s="40"/>
      <c r="VK182" s="40"/>
      <c r="VL182" s="40"/>
      <c r="VM182" s="40"/>
      <c r="VN182" s="40"/>
      <c r="VO182" s="40"/>
      <c r="VP182" s="40"/>
      <c r="VQ182" s="40"/>
      <c r="VR182" s="40"/>
      <c r="VS182" s="40"/>
      <c r="VT182" s="40"/>
      <c r="VU182" s="40"/>
      <c r="VV182" s="40"/>
      <c r="VW182" s="40"/>
      <c r="VX182" s="40"/>
      <c r="VY182" s="40"/>
      <c r="VZ182" s="40"/>
      <c r="WA182" s="40"/>
      <c r="WB182" s="40"/>
      <c r="WC182" s="40"/>
      <c r="WD182" s="40"/>
      <c r="WE182" s="40"/>
      <c r="WF182" s="40"/>
      <c r="WG182" s="40"/>
      <c r="WH182" s="40"/>
      <c r="WI182" s="40"/>
      <c r="WJ182" s="40"/>
      <c r="WK182" s="40"/>
      <c r="WL182" s="40"/>
      <c r="WM182" s="40"/>
      <c r="WN182" s="40"/>
      <c r="WO182" s="40"/>
      <c r="WP182" s="40"/>
      <c r="WQ182" s="40"/>
      <c r="WR182" s="40"/>
      <c r="WS182" s="40"/>
      <c r="WT182" s="40"/>
      <c r="WU182" s="40"/>
      <c r="WV182" s="40"/>
      <c r="WW182" s="40"/>
      <c r="WX182" s="40"/>
      <c r="WY182" s="40"/>
      <c r="WZ182" s="40"/>
      <c r="XA182" s="40"/>
      <c r="XB182" s="40"/>
      <c r="XC182" s="40"/>
      <c r="XD182" s="40"/>
      <c r="XE182" s="40"/>
      <c r="XF182" s="40"/>
      <c r="XG182" s="40"/>
      <c r="XH182" s="40"/>
      <c r="XI182" s="40"/>
      <c r="XJ182" s="40"/>
      <c r="XK182" s="40"/>
      <c r="XL182" s="40"/>
      <c r="XM182" s="40"/>
      <c r="XN182" s="40"/>
      <c r="XO182" s="40"/>
      <c r="XP182" s="40"/>
      <c r="XQ182" s="40"/>
      <c r="XR182" s="40"/>
      <c r="XS182" s="40"/>
      <c r="XT182" s="40"/>
      <c r="XU182" s="40"/>
      <c r="XV182" s="40"/>
      <c r="XW182" s="40"/>
      <c r="XX182" s="40"/>
      <c r="XY182" s="40"/>
      <c r="XZ182" s="40"/>
      <c r="YA182" s="40"/>
      <c r="YB182" s="40"/>
      <c r="YC182" s="40"/>
      <c r="YD182" s="40"/>
      <c r="YE182" s="40"/>
      <c r="YF182" s="40"/>
      <c r="YG182" s="40"/>
      <c r="YH182" s="40"/>
      <c r="YI182" s="40"/>
      <c r="YJ182" s="40"/>
      <c r="YK182" s="40"/>
      <c r="YL182" s="40"/>
      <c r="YM182" s="40"/>
      <c r="YN182" s="40"/>
      <c r="YO182" s="40"/>
      <c r="YP182" s="40"/>
      <c r="YQ182" s="40"/>
      <c r="YR182" s="40"/>
      <c r="YS182" s="40"/>
      <c r="YT182" s="40"/>
      <c r="YU182" s="40"/>
      <c r="YV182" s="40"/>
      <c r="YW182" s="40"/>
      <c r="YX182" s="40"/>
      <c r="YY182" s="40"/>
      <c r="YZ182" s="40"/>
      <c r="ZA182" s="40"/>
      <c r="ZB182" s="40"/>
      <c r="ZC182" s="40"/>
      <c r="ZD182" s="40"/>
      <c r="ZE182" s="40"/>
      <c r="ZF182" s="40"/>
      <c r="ZG182" s="40"/>
      <c r="ZH182" s="40"/>
      <c r="ZI182" s="40"/>
      <c r="ZJ182" s="40"/>
      <c r="ZK182" s="40"/>
      <c r="ZL182" s="40"/>
      <c r="ZM182" s="40"/>
      <c r="ZN182" s="40"/>
      <c r="ZO182" s="40"/>
      <c r="ZP182" s="40"/>
      <c r="ZQ182" s="40"/>
      <c r="ZR182" s="40"/>
      <c r="ZS182" s="40"/>
      <c r="ZT182" s="40"/>
      <c r="ZU182" s="40"/>
      <c r="ZV182" s="40"/>
      <c r="ZW182" s="40"/>
      <c r="ZX182" s="40"/>
      <c r="ZY182" s="40"/>
      <c r="ZZ182" s="40"/>
      <c r="AAA182" s="40"/>
      <c r="AAB182" s="40"/>
      <c r="AAC182" s="40"/>
      <c r="AAD182" s="40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0"/>
      <c r="AKO182" s="40"/>
      <c r="AKP182" s="40"/>
      <c r="AKQ182" s="40"/>
      <c r="AKR182" s="40"/>
      <c r="AKS182" s="40"/>
      <c r="AKT182" s="40"/>
      <c r="AKU182" s="40"/>
      <c r="AKV182" s="40"/>
      <c r="AKW182" s="40"/>
      <c r="AKX182" s="40"/>
      <c r="AKY182" s="40"/>
      <c r="AKZ182" s="40"/>
      <c r="ALA182" s="40"/>
      <c r="ALB182" s="40"/>
      <c r="ALC182" s="40"/>
      <c r="ALD182" s="40"/>
      <c r="ALE182" s="40"/>
      <c r="ALF182" s="40"/>
      <c r="ALG182" s="40"/>
      <c r="ALH182" s="40"/>
      <c r="ALI182" s="40"/>
      <c r="ALJ182" s="40"/>
      <c r="ALK182" s="40"/>
      <c r="ALL182" s="40"/>
      <c r="ALM182" s="40"/>
      <c r="ALN182" s="40"/>
      <c r="ALO182" s="40"/>
      <c r="ALP182" s="40"/>
      <c r="ALQ182" s="40"/>
      <c r="ALR182" s="40"/>
      <c r="ALS182" s="40"/>
      <c r="ALT182" s="40"/>
      <c r="ALU182" s="40"/>
    </row>
    <row r="183" spans="1:1009" s="41" customFormat="1" ht="18.75" x14ac:dyDescent="0.3">
      <c r="A183" s="10" t="s">
        <v>200</v>
      </c>
      <c r="B183" s="11" t="s">
        <v>55</v>
      </c>
      <c r="C183" s="12">
        <v>2</v>
      </c>
      <c r="D183" s="13">
        <v>4.5</v>
      </c>
      <c r="E183" s="14">
        <v>1.4</v>
      </c>
      <c r="F183" s="46" t="s">
        <v>34</v>
      </c>
      <c r="G183" s="15">
        <v>1</v>
      </c>
      <c r="H183" s="16">
        <f>IF(OR(F183="",G183=""),"",IF(F183="1st",G183*D183-G183,-G183))</f>
        <v>-1</v>
      </c>
      <c r="I183" s="19">
        <f t="shared" si="23"/>
        <v>-23.602500000000013</v>
      </c>
      <c r="J183" s="39"/>
      <c r="K183" s="50">
        <f t="shared" si="26"/>
        <v>-25.102500000000013</v>
      </c>
      <c r="L183" s="60">
        <f t="shared" si="30"/>
        <v>-28.302500000000013</v>
      </c>
      <c r="M183" s="60"/>
      <c r="N183" s="121">
        <f t="shared" si="24"/>
        <v>4.5</v>
      </c>
      <c r="O183" s="9">
        <f t="shared" si="25"/>
        <v>-1</v>
      </c>
      <c r="P183" s="9">
        <f t="shared" si="27"/>
        <v>-1</v>
      </c>
      <c r="Q183" s="122">
        <f t="shared" si="28"/>
        <v>-1</v>
      </c>
      <c r="R183" s="8"/>
      <c r="S183" s="9"/>
      <c r="T183" s="9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  <c r="OO183" s="40"/>
      <c r="OP183" s="40"/>
      <c r="OQ183" s="40"/>
      <c r="OR183" s="40"/>
      <c r="OS183" s="40"/>
      <c r="OT183" s="40"/>
      <c r="OU183" s="40"/>
      <c r="OV183" s="40"/>
      <c r="OW183" s="40"/>
      <c r="OX183" s="40"/>
      <c r="OY183" s="40"/>
      <c r="OZ183" s="40"/>
      <c r="PA183" s="40"/>
      <c r="PB183" s="40"/>
      <c r="PC183" s="40"/>
      <c r="PD183" s="40"/>
      <c r="PE183" s="40"/>
      <c r="PF183" s="40"/>
      <c r="PG183" s="40"/>
      <c r="PH183" s="40"/>
      <c r="PI183" s="40"/>
      <c r="PJ183" s="40"/>
      <c r="PK183" s="40"/>
      <c r="PL183" s="40"/>
      <c r="PM183" s="40"/>
      <c r="PN183" s="40"/>
      <c r="PO183" s="40"/>
      <c r="PP183" s="40"/>
      <c r="PQ183" s="40"/>
      <c r="PR183" s="40"/>
      <c r="PS183" s="40"/>
      <c r="PT183" s="40"/>
      <c r="PU183" s="40"/>
      <c r="PV183" s="40"/>
      <c r="PW183" s="40"/>
      <c r="PX183" s="40"/>
      <c r="PY183" s="40"/>
      <c r="PZ183" s="40"/>
      <c r="QA183" s="40"/>
      <c r="QB183" s="40"/>
      <c r="QC183" s="40"/>
      <c r="QD183" s="40"/>
      <c r="QE183" s="40"/>
      <c r="QF183" s="40"/>
      <c r="QG183" s="40"/>
      <c r="QH183" s="40"/>
      <c r="QI183" s="40"/>
      <c r="QJ183" s="40"/>
      <c r="QK183" s="40"/>
      <c r="QL183" s="40"/>
      <c r="QM183" s="40"/>
      <c r="QN183" s="40"/>
      <c r="QO183" s="40"/>
      <c r="QP183" s="40"/>
      <c r="QQ183" s="40"/>
      <c r="QR183" s="40"/>
      <c r="QS183" s="40"/>
      <c r="QT183" s="40"/>
      <c r="QU183" s="40"/>
      <c r="QV183" s="40"/>
      <c r="QW183" s="40"/>
      <c r="QX183" s="40"/>
      <c r="QY183" s="40"/>
      <c r="QZ183" s="40"/>
      <c r="RA183" s="40"/>
      <c r="RB183" s="40"/>
      <c r="RC183" s="40"/>
      <c r="RD183" s="40"/>
      <c r="RE183" s="40"/>
      <c r="RF183" s="40"/>
      <c r="RG183" s="40"/>
      <c r="RH183" s="40"/>
      <c r="RI183" s="40"/>
      <c r="RJ183" s="40"/>
      <c r="RK183" s="40"/>
      <c r="RL183" s="40"/>
      <c r="RM183" s="40"/>
      <c r="RN183" s="40"/>
      <c r="RO183" s="40"/>
      <c r="RP183" s="40"/>
      <c r="RQ183" s="40"/>
      <c r="RR183" s="40"/>
      <c r="RS183" s="40"/>
      <c r="RT183" s="40"/>
      <c r="RU183" s="40"/>
      <c r="RV183" s="40"/>
      <c r="RW183" s="40"/>
      <c r="RX183" s="40"/>
      <c r="RY183" s="40"/>
      <c r="RZ183" s="40"/>
      <c r="SA183" s="40"/>
      <c r="SB183" s="40"/>
      <c r="SC183" s="40"/>
      <c r="SD183" s="40"/>
      <c r="SE183" s="40"/>
      <c r="SF183" s="40"/>
      <c r="SG183" s="40"/>
      <c r="SH183" s="40"/>
      <c r="SI183" s="40"/>
      <c r="SJ183" s="40"/>
      <c r="SK183" s="40"/>
      <c r="SL183" s="40"/>
      <c r="SM183" s="40"/>
      <c r="SN183" s="40"/>
      <c r="SO183" s="40"/>
      <c r="SP183" s="40"/>
      <c r="SQ183" s="40"/>
      <c r="SR183" s="40"/>
      <c r="SS183" s="40"/>
      <c r="ST183" s="40"/>
      <c r="SU183" s="40"/>
      <c r="SV183" s="40"/>
      <c r="SW183" s="40"/>
      <c r="SX183" s="40"/>
      <c r="SY183" s="40"/>
      <c r="SZ183" s="40"/>
      <c r="TA183" s="40"/>
      <c r="TB183" s="40"/>
      <c r="TC183" s="40"/>
      <c r="TD183" s="40"/>
      <c r="TE183" s="40"/>
      <c r="TF183" s="40"/>
      <c r="TG183" s="40"/>
      <c r="TH183" s="40"/>
      <c r="TI183" s="40"/>
      <c r="TJ183" s="40"/>
      <c r="TK183" s="40"/>
      <c r="TL183" s="40"/>
      <c r="TM183" s="40"/>
      <c r="TN183" s="40"/>
      <c r="TO183" s="40"/>
      <c r="TP183" s="40"/>
      <c r="TQ183" s="40"/>
      <c r="TR183" s="40"/>
      <c r="TS183" s="40"/>
      <c r="TT183" s="40"/>
      <c r="TU183" s="40"/>
      <c r="TV183" s="40"/>
      <c r="TW183" s="40"/>
      <c r="TX183" s="40"/>
      <c r="TY183" s="40"/>
      <c r="TZ183" s="40"/>
      <c r="UA183" s="40"/>
      <c r="UB183" s="40"/>
      <c r="UC183" s="40"/>
      <c r="UD183" s="40"/>
      <c r="UE183" s="40"/>
      <c r="UF183" s="40"/>
      <c r="UG183" s="40"/>
      <c r="UH183" s="40"/>
      <c r="UI183" s="40"/>
      <c r="UJ183" s="40"/>
      <c r="UK183" s="40"/>
      <c r="UL183" s="40"/>
      <c r="UM183" s="40"/>
      <c r="UN183" s="40"/>
      <c r="UO183" s="40"/>
      <c r="UP183" s="40"/>
      <c r="UQ183" s="40"/>
      <c r="UR183" s="40"/>
      <c r="US183" s="40"/>
      <c r="UT183" s="40"/>
      <c r="UU183" s="40"/>
      <c r="UV183" s="40"/>
      <c r="UW183" s="40"/>
      <c r="UX183" s="40"/>
      <c r="UY183" s="40"/>
      <c r="UZ183" s="40"/>
      <c r="VA183" s="40"/>
      <c r="VB183" s="40"/>
      <c r="VC183" s="40"/>
      <c r="VD183" s="40"/>
      <c r="VE183" s="40"/>
      <c r="VF183" s="40"/>
      <c r="VG183" s="40"/>
      <c r="VH183" s="40"/>
      <c r="VI183" s="40"/>
      <c r="VJ183" s="40"/>
      <c r="VK183" s="40"/>
      <c r="VL183" s="40"/>
      <c r="VM183" s="40"/>
      <c r="VN183" s="40"/>
      <c r="VO183" s="40"/>
      <c r="VP183" s="40"/>
      <c r="VQ183" s="40"/>
      <c r="VR183" s="40"/>
      <c r="VS183" s="40"/>
      <c r="VT183" s="40"/>
      <c r="VU183" s="40"/>
      <c r="VV183" s="40"/>
      <c r="VW183" s="40"/>
      <c r="VX183" s="40"/>
      <c r="VY183" s="40"/>
      <c r="VZ183" s="40"/>
      <c r="WA183" s="40"/>
      <c r="WB183" s="40"/>
      <c r="WC183" s="40"/>
      <c r="WD183" s="40"/>
      <c r="WE183" s="40"/>
      <c r="WF183" s="40"/>
      <c r="WG183" s="40"/>
      <c r="WH183" s="40"/>
      <c r="WI183" s="40"/>
      <c r="WJ183" s="40"/>
      <c r="WK183" s="40"/>
      <c r="WL183" s="40"/>
      <c r="WM183" s="40"/>
      <c r="WN183" s="40"/>
      <c r="WO183" s="40"/>
      <c r="WP183" s="40"/>
      <c r="WQ183" s="40"/>
      <c r="WR183" s="40"/>
      <c r="WS183" s="40"/>
      <c r="WT183" s="40"/>
      <c r="WU183" s="40"/>
      <c r="WV183" s="40"/>
      <c r="WW183" s="40"/>
      <c r="WX183" s="40"/>
      <c r="WY183" s="40"/>
      <c r="WZ183" s="40"/>
      <c r="XA183" s="40"/>
      <c r="XB183" s="40"/>
      <c r="XC183" s="40"/>
      <c r="XD183" s="40"/>
      <c r="XE183" s="40"/>
      <c r="XF183" s="40"/>
      <c r="XG183" s="40"/>
      <c r="XH183" s="40"/>
      <c r="XI183" s="40"/>
      <c r="XJ183" s="40"/>
      <c r="XK183" s="40"/>
      <c r="XL183" s="40"/>
      <c r="XM183" s="40"/>
      <c r="XN183" s="40"/>
      <c r="XO183" s="40"/>
      <c r="XP183" s="40"/>
      <c r="XQ183" s="40"/>
      <c r="XR183" s="40"/>
      <c r="XS183" s="40"/>
      <c r="XT183" s="40"/>
      <c r="XU183" s="40"/>
      <c r="XV183" s="40"/>
      <c r="XW183" s="40"/>
      <c r="XX183" s="40"/>
      <c r="XY183" s="40"/>
      <c r="XZ183" s="40"/>
      <c r="YA183" s="40"/>
      <c r="YB183" s="40"/>
      <c r="YC183" s="40"/>
      <c r="YD183" s="40"/>
      <c r="YE183" s="40"/>
      <c r="YF183" s="40"/>
      <c r="YG183" s="40"/>
      <c r="YH183" s="40"/>
      <c r="YI183" s="40"/>
      <c r="YJ183" s="40"/>
      <c r="YK183" s="40"/>
      <c r="YL183" s="40"/>
      <c r="YM183" s="40"/>
      <c r="YN183" s="40"/>
      <c r="YO183" s="40"/>
      <c r="YP183" s="40"/>
      <c r="YQ183" s="40"/>
      <c r="YR183" s="40"/>
      <c r="YS183" s="40"/>
      <c r="YT183" s="40"/>
      <c r="YU183" s="40"/>
      <c r="YV183" s="40"/>
      <c r="YW183" s="40"/>
      <c r="YX183" s="40"/>
      <c r="YY183" s="40"/>
      <c r="YZ183" s="40"/>
      <c r="ZA183" s="40"/>
      <c r="ZB183" s="40"/>
      <c r="ZC183" s="40"/>
      <c r="ZD183" s="40"/>
      <c r="ZE183" s="40"/>
      <c r="ZF183" s="40"/>
      <c r="ZG183" s="40"/>
      <c r="ZH183" s="40"/>
      <c r="ZI183" s="40"/>
      <c r="ZJ183" s="40"/>
      <c r="ZK183" s="40"/>
      <c r="ZL183" s="40"/>
      <c r="ZM183" s="40"/>
      <c r="ZN183" s="40"/>
      <c r="ZO183" s="40"/>
      <c r="ZP183" s="40"/>
      <c r="ZQ183" s="40"/>
      <c r="ZR183" s="40"/>
      <c r="ZS183" s="40"/>
      <c r="ZT183" s="40"/>
      <c r="ZU183" s="40"/>
      <c r="ZV183" s="40"/>
      <c r="ZW183" s="40"/>
      <c r="ZX183" s="40"/>
      <c r="ZY183" s="40"/>
      <c r="ZZ183" s="40"/>
      <c r="AAA183" s="40"/>
      <c r="AAB183" s="40"/>
      <c r="AAC183" s="40"/>
      <c r="AAD183" s="40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0"/>
      <c r="AKO183" s="40"/>
      <c r="AKP183" s="40"/>
      <c r="AKQ183" s="40"/>
      <c r="AKR183" s="40"/>
      <c r="AKS183" s="40"/>
      <c r="AKT183" s="40"/>
      <c r="AKU183" s="40"/>
      <c r="AKV183" s="40"/>
      <c r="AKW183" s="40"/>
      <c r="AKX183" s="40"/>
      <c r="AKY183" s="40"/>
      <c r="AKZ183" s="40"/>
      <c r="ALA183" s="40"/>
      <c r="ALB183" s="40"/>
      <c r="ALC183" s="40"/>
      <c r="ALD183" s="40"/>
      <c r="ALE183" s="40"/>
      <c r="ALF183" s="40"/>
      <c r="ALG183" s="40"/>
      <c r="ALH183" s="40"/>
      <c r="ALI183" s="40"/>
      <c r="ALJ183" s="40"/>
      <c r="ALK183" s="40"/>
      <c r="ALL183" s="40"/>
      <c r="ALM183" s="40"/>
      <c r="ALN183" s="40"/>
      <c r="ALO183" s="40"/>
      <c r="ALP183" s="40"/>
      <c r="ALQ183" s="40"/>
      <c r="ALR183" s="40"/>
      <c r="ALS183" s="40"/>
      <c r="ALT183" s="40"/>
      <c r="ALU183" s="40"/>
    </row>
    <row r="184" spans="1:1009" s="41" customFormat="1" ht="19.5" thickBot="1" x14ac:dyDescent="0.35">
      <c r="A184" s="10" t="s">
        <v>201</v>
      </c>
      <c r="B184" s="11" t="s">
        <v>91</v>
      </c>
      <c r="C184" s="12">
        <v>9</v>
      </c>
      <c r="D184" s="13">
        <v>3.6</v>
      </c>
      <c r="E184" s="14">
        <v>1.3</v>
      </c>
      <c r="F184" s="46" t="s">
        <v>34</v>
      </c>
      <c r="G184" s="15">
        <v>1.5</v>
      </c>
      <c r="H184" s="16">
        <f>IF(OR(F184="",G184=""),"",IF(F184="1st",G184*D184-G184,-G184))</f>
        <v>-1.5</v>
      </c>
      <c r="I184" s="19">
        <f t="shared" si="23"/>
        <v>-25.102500000000013</v>
      </c>
      <c r="J184" s="39"/>
      <c r="K184" s="50">
        <f t="shared" si="26"/>
        <v>-25.102500000000013</v>
      </c>
      <c r="L184" s="60">
        <f t="shared" si="30"/>
        <v>-28.302500000000013</v>
      </c>
      <c r="M184" s="60"/>
      <c r="N184" s="121">
        <f t="shared" si="24"/>
        <v>0</v>
      </c>
      <c r="O184" s="9">
        <f t="shared" si="25"/>
        <v>0</v>
      </c>
      <c r="P184" s="9">
        <f t="shared" si="27"/>
        <v>0</v>
      </c>
      <c r="Q184" s="122" t="str">
        <f t="shared" si="28"/>
        <v/>
      </c>
      <c r="R184" s="8"/>
      <c r="S184" s="9"/>
      <c r="T184" s="9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  <c r="OO184" s="40"/>
      <c r="OP184" s="40"/>
      <c r="OQ184" s="40"/>
      <c r="OR184" s="40"/>
      <c r="OS184" s="40"/>
      <c r="OT184" s="40"/>
      <c r="OU184" s="40"/>
      <c r="OV184" s="40"/>
      <c r="OW184" s="40"/>
      <c r="OX184" s="40"/>
      <c r="OY184" s="40"/>
      <c r="OZ184" s="40"/>
      <c r="PA184" s="40"/>
      <c r="PB184" s="40"/>
      <c r="PC184" s="40"/>
      <c r="PD184" s="40"/>
      <c r="PE184" s="40"/>
      <c r="PF184" s="40"/>
      <c r="PG184" s="40"/>
      <c r="PH184" s="40"/>
      <c r="PI184" s="40"/>
      <c r="PJ184" s="40"/>
      <c r="PK184" s="40"/>
      <c r="PL184" s="40"/>
      <c r="PM184" s="40"/>
      <c r="PN184" s="40"/>
      <c r="PO184" s="40"/>
      <c r="PP184" s="40"/>
      <c r="PQ184" s="40"/>
      <c r="PR184" s="40"/>
      <c r="PS184" s="40"/>
      <c r="PT184" s="40"/>
      <c r="PU184" s="40"/>
      <c r="PV184" s="40"/>
      <c r="PW184" s="40"/>
      <c r="PX184" s="40"/>
      <c r="PY184" s="40"/>
      <c r="PZ184" s="40"/>
      <c r="QA184" s="40"/>
      <c r="QB184" s="40"/>
      <c r="QC184" s="40"/>
      <c r="QD184" s="40"/>
      <c r="QE184" s="40"/>
      <c r="QF184" s="40"/>
      <c r="QG184" s="40"/>
      <c r="QH184" s="40"/>
      <c r="QI184" s="40"/>
      <c r="QJ184" s="40"/>
      <c r="QK184" s="40"/>
      <c r="QL184" s="40"/>
      <c r="QM184" s="40"/>
      <c r="QN184" s="40"/>
      <c r="QO184" s="40"/>
      <c r="QP184" s="40"/>
      <c r="QQ184" s="40"/>
      <c r="QR184" s="40"/>
      <c r="QS184" s="40"/>
      <c r="QT184" s="40"/>
      <c r="QU184" s="40"/>
      <c r="QV184" s="40"/>
      <c r="QW184" s="40"/>
      <c r="QX184" s="40"/>
      <c r="QY184" s="40"/>
      <c r="QZ184" s="40"/>
      <c r="RA184" s="40"/>
      <c r="RB184" s="40"/>
      <c r="RC184" s="40"/>
      <c r="RD184" s="40"/>
      <c r="RE184" s="40"/>
      <c r="RF184" s="40"/>
      <c r="RG184" s="40"/>
      <c r="RH184" s="40"/>
      <c r="RI184" s="40"/>
      <c r="RJ184" s="40"/>
      <c r="RK184" s="40"/>
      <c r="RL184" s="40"/>
      <c r="RM184" s="40"/>
      <c r="RN184" s="40"/>
      <c r="RO184" s="40"/>
      <c r="RP184" s="40"/>
      <c r="RQ184" s="40"/>
      <c r="RR184" s="40"/>
      <c r="RS184" s="40"/>
      <c r="RT184" s="40"/>
      <c r="RU184" s="40"/>
      <c r="RV184" s="40"/>
      <c r="RW184" s="40"/>
      <c r="RX184" s="40"/>
      <c r="RY184" s="40"/>
      <c r="RZ184" s="40"/>
      <c r="SA184" s="40"/>
      <c r="SB184" s="40"/>
      <c r="SC184" s="40"/>
      <c r="SD184" s="40"/>
      <c r="SE184" s="40"/>
      <c r="SF184" s="40"/>
      <c r="SG184" s="40"/>
      <c r="SH184" s="40"/>
      <c r="SI184" s="40"/>
      <c r="SJ184" s="40"/>
      <c r="SK184" s="40"/>
      <c r="SL184" s="40"/>
      <c r="SM184" s="40"/>
      <c r="SN184" s="40"/>
      <c r="SO184" s="40"/>
      <c r="SP184" s="40"/>
      <c r="SQ184" s="40"/>
      <c r="SR184" s="40"/>
      <c r="SS184" s="40"/>
      <c r="ST184" s="40"/>
      <c r="SU184" s="40"/>
      <c r="SV184" s="40"/>
      <c r="SW184" s="40"/>
      <c r="SX184" s="40"/>
      <c r="SY184" s="40"/>
      <c r="SZ184" s="40"/>
      <c r="TA184" s="40"/>
      <c r="TB184" s="40"/>
      <c r="TC184" s="40"/>
      <c r="TD184" s="40"/>
      <c r="TE184" s="40"/>
      <c r="TF184" s="40"/>
      <c r="TG184" s="40"/>
      <c r="TH184" s="40"/>
      <c r="TI184" s="40"/>
      <c r="TJ184" s="40"/>
      <c r="TK184" s="40"/>
      <c r="TL184" s="40"/>
      <c r="TM184" s="40"/>
      <c r="TN184" s="40"/>
      <c r="TO184" s="40"/>
      <c r="TP184" s="40"/>
      <c r="TQ184" s="40"/>
      <c r="TR184" s="40"/>
      <c r="TS184" s="40"/>
      <c r="TT184" s="40"/>
      <c r="TU184" s="40"/>
      <c r="TV184" s="40"/>
      <c r="TW184" s="40"/>
      <c r="TX184" s="40"/>
      <c r="TY184" s="40"/>
      <c r="TZ184" s="40"/>
      <c r="UA184" s="40"/>
      <c r="UB184" s="40"/>
      <c r="UC184" s="40"/>
      <c r="UD184" s="40"/>
      <c r="UE184" s="40"/>
      <c r="UF184" s="40"/>
      <c r="UG184" s="40"/>
      <c r="UH184" s="40"/>
      <c r="UI184" s="40"/>
      <c r="UJ184" s="40"/>
      <c r="UK184" s="40"/>
      <c r="UL184" s="40"/>
      <c r="UM184" s="40"/>
      <c r="UN184" s="40"/>
      <c r="UO184" s="40"/>
      <c r="UP184" s="40"/>
      <c r="UQ184" s="40"/>
      <c r="UR184" s="40"/>
      <c r="US184" s="40"/>
      <c r="UT184" s="40"/>
      <c r="UU184" s="40"/>
      <c r="UV184" s="40"/>
      <c r="UW184" s="40"/>
      <c r="UX184" s="40"/>
      <c r="UY184" s="40"/>
      <c r="UZ184" s="40"/>
      <c r="VA184" s="40"/>
      <c r="VB184" s="40"/>
      <c r="VC184" s="40"/>
      <c r="VD184" s="40"/>
      <c r="VE184" s="40"/>
      <c r="VF184" s="40"/>
      <c r="VG184" s="40"/>
      <c r="VH184" s="40"/>
      <c r="VI184" s="40"/>
      <c r="VJ184" s="40"/>
      <c r="VK184" s="40"/>
      <c r="VL184" s="40"/>
      <c r="VM184" s="40"/>
      <c r="VN184" s="40"/>
      <c r="VO184" s="40"/>
      <c r="VP184" s="40"/>
      <c r="VQ184" s="40"/>
      <c r="VR184" s="40"/>
      <c r="VS184" s="40"/>
      <c r="VT184" s="40"/>
      <c r="VU184" s="40"/>
      <c r="VV184" s="40"/>
      <c r="VW184" s="40"/>
      <c r="VX184" s="40"/>
      <c r="VY184" s="40"/>
      <c r="VZ184" s="40"/>
      <c r="WA184" s="40"/>
      <c r="WB184" s="40"/>
      <c r="WC184" s="40"/>
      <c r="WD184" s="40"/>
      <c r="WE184" s="40"/>
      <c r="WF184" s="40"/>
      <c r="WG184" s="40"/>
      <c r="WH184" s="40"/>
      <c r="WI184" s="40"/>
      <c r="WJ184" s="40"/>
      <c r="WK184" s="40"/>
      <c r="WL184" s="40"/>
      <c r="WM184" s="40"/>
      <c r="WN184" s="40"/>
      <c r="WO184" s="40"/>
      <c r="WP184" s="40"/>
      <c r="WQ184" s="40"/>
      <c r="WR184" s="40"/>
      <c r="WS184" s="40"/>
      <c r="WT184" s="40"/>
      <c r="WU184" s="40"/>
      <c r="WV184" s="40"/>
      <c r="WW184" s="40"/>
      <c r="WX184" s="40"/>
      <c r="WY184" s="40"/>
      <c r="WZ184" s="40"/>
      <c r="XA184" s="40"/>
      <c r="XB184" s="40"/>
      <c r="XC184" s="40"/>
      <c r="XD184" s="40"/>
      <c r="XE184" s="40"/>
      <c r="XF184" s="40"/>
      <c r="XG184" s="40"/>
      <c r="XH184" s="40"/>
      <c r="XI184" s="40"/>
      <c r="XJ184" s="40"/>
      <c r="XK184" s="40"/>
      <c r="XL184" s="40"/>
      <c r="XM184" s="40"/>
      <c r="XN184" s="40"/>
      <c r="XO184" s="40"/>
      <c r="XP184" s="40"/>
      <c r="XQ184" s="40"/>
      <c r="XR184" s="40"/>
      <c r="XS184" s="40"/>
      <c r="XT184" s="40"/>
      <c r="XU184" s="40"/>
      <c r="XV184" s="40"/>
      <c r="XW184" s="40"/>
      <c r="XX184" s="40"/>
      <c r="XY184" s="40"/>
      <c r="XZ184" s="40"/>
      <c r="YA184" s="40"/>
      <c r="YB184" s="40"/>
      <c r="YC184" s="40"/>
      <c r="YD184" s="40"/>
      <c r="YE184" s="40"/>
      <c r="YF184" s="40"/>
      <c r="YG184" s="40"/>
      <c r="YH184" s="40"/>
      <c r="YI184" s="40"/>
      <c r="YJ184" s="40"/>
      <c r="YK184" s="40"/>
      <c r="YL184" s="40"/>
      <c r="YM184" s="40"/>
      <c r="YN184" s="40"/>
      <c r="YO184" s="40"/>
      <c r="YP184" s="40"/>
      <c r="YQ184" s="40"/>
      <c r="YR184" s="40"/>
      <c r="YS184" s="40"/>
      <c r="YT184" s="40"/>
      <c r="YU184" s="40"/>
      <c r="YV184" s="40"/>
      <c r="YW184" s="40"/>
      <c r="YX184" s="40"/>
      <c r="YY184" s="40"/>
      <c r="YZ184" s="40"/>
      <c r="ZA184" s="40"/>
      <c r="ZB184" s="40"/>
      <c r="ZC184" s="40"/>
      <c r="ZD184" s="40"/>
      <c r="ZE184" s="40"/>
      <c r="ZF184" s="40"/>
      <c r="ZG184" s="40"/>
      <c r="ZH184" s="40"/>
      <c r="ZI184" s="40"/>
      <c r="ZJ184" s="40"/>
      <c r="ZK184" s="40"/>
      <c r="ZL184" s="40"/>
      <c r="ZM184" s="40"/>
      <c r="ZN184" s="40"/>
      <c r="ZO184" s="40"/>
      <c r="ZP184" s="40"/>
      <c r="ZQ184" s="40"/>
      <c r="ZR184" s="40"/>
      <c r="ZS184" s="40"/>
      <c r="ZT184" s="40"/>
      <c r="ZU184" s="40"/>
      <c r="ZV184" s="40"/>
      <c r="ZW184" s="40"/>
      <c r="ZX184" s="40"/>
      <c r="ZY184" s="40"/>
      <c r="ZZ184" s="40"/>
      <c r="AAA184" s="40"/>
      <c r="AAB184" s="40"/>
      <c r="AAC184" s="40"/>
      <c r="AAD184" s="40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0"/>
      <c r="AKO184" s="40"/>
      <c r="AKP184" s="40"/>
      <c r="AKQ184" s="40"/>
      <c r="AKR184" s="40"/>
      <c r="AKS184" s="40"/>
      <c r="AKT184" s="40"/>
      <c r="AKU184" s="40"/>
      <c r="AKV184" s="40"/>
      <c r="AKW184" s="40"/>
      <c r="AKX184" s="40"/>
      <c r="AKY184" s="40"/>
      <c r="AKZ184" s="40"/>
      <c r="ALA184" s="40"/>
      <c r="ALB184" s="40"/>
      <c r="ALC184" s="40"/>
      <c r="ALD184" s="40"/>
      <c r="ALE184" s="40"/>
      <c r="ALF184" s="40"/>
      <c r="ALG184" s="40"/>
      <c r="ALH184" s="40"/>
      <c r="ALI184" s="40"/>
      <c r="ALJ184" s="40"/>
      <c r="ALK184" s="40"/>
      <c r="ALL184" s="40"/>
      <c r="ALM184" s="40"/>
      <c r="ALN184" s="40"/>
      <c r="ALO184" s="40"/>
      <c r="ALP184" s="40"/>
      <c r="ALQ184" s="40"/>
      <c r="ALR184" s="40"/>
      <c r="ALS184" s="40"/>
      <c r="ALT184" s="40"/>
      <c r="ALU184" s="40"/>
    </row>
    <row r="185" spans="1:1009" s="41" customFormat="1" ht="24" thickBot="1" x14ac:dyDescent="0.3">
      <c r="A185" s="222">
        <v>44183</v>
      </c>
      <c r="B185" s="225"/>
      <c r="C185" s="225"/>
      <c r="D185" s="225"/>
      <c r="E185" s="225"/>
      <c r="F185" s="225"/>
      <c r="G185" s="225"/>
      <c r="H185" s="226" t="str">
        <f>IF(OR(F185="",G185=""),"",IF(F185="1st",G185*D185,-G185))</f>
        <v/>
      </c>
      <c r="I185" s="19">
        <f t="shared" si="23"/>
        <v>-25.102500000000013</v>
      </c>
      <c r="J185" s="39"/>
      <c r="K185" s="50">
        <f t="shared" si="26"/>
        <v>-25.102500000000013</v>
      </c>
      <c r="L185" s="60">
        <f t="shared" si="30"/>
        <v>-28.302500000000013</v>
      </c>
      <c r="M185" s="60"/>
      <c r="N185" s="121" t="str">
        <f t="shared" si="24"/>
        <v/>
      </c>
      <c r="O185" s="9" t="str">
        <f t="shared" si="25"/>
        <v/>
      </c>
      <c r="P185" s="9" t="str">
        <f t="shared" si="27"/>
        <v/>
      </c>
      <c r="Q185" s="122" t="str">
        <f t="shared" si="28"/>
        <v/>
      </c>
      <c r="R185" s="8"/>
      <c r="S185" s="9"/>
      <c r="T185" s="9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  <c r="OO185" s="40"/>
      <c r="OP185" s="40"/>
      <c r="OQ185" s="40"/>
      <c r="OR185" s="40"/>
      <c r="OS185" s="40"/>
      <c r="OT185" s="40"/>
      <c r="OU185" s="40"/>
      <c r="OV185" s="40"/>
      <c r="OW185" s="40"/>
      <c r="OX185" s="40"/>
      <c r="OY185" s="40"/>
      <c r="OZ185" s="40"/>
      <c r="PA185" s="40"/>
      <c r="PB185" s="40"/>
      <c r="PC185" s="40"/>
      <c r="PD185" s="40"/>
      <c r="PE185" s="40"/>
      <c r="PF185" s="40"/>
      <c r="PG185" s="40"/>
      <c r="PH185" s="40"/>
      <c r="PI185" s="40"/>
      <c r="PJ185" s="40"/>
      <c r="PK185" s="40"/>
      <c r="PL185" s="40"/>
      <c r="PM185" s="40"/>
      <c r="PN185" s="40"/>
      <c r="PO185" s="40"/>
      <c r="PP185" s="40"/>
      <c r="PQ185" s="40"/>
      <c r="PR185" s="40"/>
      <c r="PS185" s="40"/>
      <c r="PT185" s="40"/>
      <c r="PU185" s="40"/>
      <c r="PV185" s="40"/>
      <c r="PW185" s="40"/>
      <c r="PX185" s="40"/>
      <c r="PY185" s="40"/>
      <c r="PZ185" s="40"/>
      <c r="QA185" s="40"/>
      <c r="QB185" s="40"/>
      <c r="QC185" s="40"/>
      <c r="QD185" s="40"/>
      <c r="QE185" s="40"/>
      <c r="QF185" s="40"/>
      <c r="QG185" s="40"/>
      <c r="QH185" s="40"/>
      <c r="QI185" s="40"/>
      <c r="QJ185" s="40"/>
      <c r="QK185" s="40"/>
      <c r="QL185" s="40"/>
      <c r="QM185" s="40"/>
      <c r="QN185" s="40"/>
      <c r="QO185" s="40"/>
      <c r="QP185" s="40"/>
      <c r="QQ185" s="40"/>
      <c r="QR185" s="40"/>
      <c r="QS185" s="40"/>
      <c r="QT185" s="40"/>
      <c r="QU185" s="40"/>
      <c r="QV185" s="40"/>
      <c r="QW185" s="40"/>
      <c r="QX185" s="40"/>
      <c r="QY185" s="40"/>
      <c r="QZ185" s="40"/>
      <c r="RA185" s="40"/>
      <c r="RB185" s="40"/>
      <c r="RC185" s="40"/>
      <c r="RD185" s="40"/>
      <c r="RE185" s="40"/>
      <c r="RF185" s="40"/>
      <c r="RG185" s="40"/>
      <c r="RH185" s="40"/>
      <c r="RI185" s="40"/>
      <c r="RJ185" s="40"/>
      <c r="RK185" s="40"/>
      <c r="RL185" s="40"/>
      <c r="RM185" s="40"/>
      <c r="RN185" s="40"/>
      <c r="RO185" s="40"/>
      <c r="RP185" s="40"/>
      <c r="RQ185" s="40"/>
      <c r="RR185" s="40"/>
      <c r="RS185" s="40"/>
      <c r="RT185" s="40"/>
      <c r="RU185" s="40"/>
      <c r="RV185" s="40"/>
      <c r="RW185" s="40"/>
      <c r="RX185" s="40"/>
      <c r="RY185" s="40"/>
      <c r="RZ185" s="40"/>
      <c r="SA185" s="40"/>
      <c r="SB185" s="40"/>
      <c r="SC185" s="40"/>
      <c r="SD185" s="40"/>
      <c r="SE185" s="40"/>
      <c r="SF185" s="40"/>
      <c r="SG185" s="40"/>
      <c r="SH185" s="40"/>
      <c r="SI185" s="40"/>
      <c r="SJ185" s="40"/>
      <c r="SK185" s="40"/>
      <c r="SL185" s="40"/>
      <c r="SM185" s="40"/>
      <c r="SN185" s="40"/>
      <c r="SO185" s="40"/>
      <c r="SP185" s="40"/>
      <c r="SQ185" s="40"/>
      <c r="SR185" s="40"/>
      <c r="SS185" s="40"/>
      <c r="ST185" s="40"/>
      <c r="SU185" s="40"/>
      <c r="SV185" s="40"/>
      <c r="SW185" s="40"/>
      <c r="SX185" s="40"/>
      <c r="SY185" s="40"/>
      <c r="SZ185" s="40"/>
      <c r="TA185" s="40"/>
      <c r="TB185" s="40"/>
      <c r="TC185" s="40"/>
      <c r="TD185" s="40"/>
      <c r="TE185" s="40"/>
      <c r="TF185" s="40"/>
      <c r="TG185" s="40"/>
      <c r="TH185" s="40"/>
      <c r="TI185" s="40"/>
      <c r="TJ185" s="40"/>
      <c r="TK185" s="40"/>
      <c r="TL185" s="40"/>
      <c r="TM185" s="40"/>
      <c r="TN185" s="40"/>
      <c r="TO185" s="40"/>
      <c r="TP185" s="40"/>
      <c r="TQ185" s="40"/>
      <c r="TR185" s="40"/>
      <c r="TS185" s="40"/>
      <c r="TT185" s="40"/>
      <c r="TU185" s="40"/>
      <c r="TV185" s="40"/>
      <c r="TW185" s="40"/>
      <c r="TX185" s="40"/>
      <c r="TY185" s="40"/>
      <c r="TZ185" s="40"/>
      <c r="UA185" s="40"/>
      <c r="UB185" s="40"/>
      <c r="UC185" s="40"/>
      <c r="UD185" s="40"/>
      <c r="UE185" s="40"/>
      <c r="UF185" s="40"/>
      <c r="UG185" s="40"/>
      <c r="UH185" s="40"/>
      <c r="UI185" s="40"/>
      <c r="UJ185" s="40"/>
      <c r="UK185" s="40"/>
      <c r="UL185" s="40"/>
      <c r="UM185" s="40"/>
      <c r="UN185" s="40"/>
      <c r="UO185" s="40"/>
      <c r="UP185" s="40"/>
      <c r="UQ185" s="40"/>
      <c r="UR185" s="40"/>
      <c r="US185" s="40"/>
      <c r="UT185" s="40"/>
      <c r="UU185" s="40"/>
      <c r="UV185" s="40"/>
      <c r="UW185" s="40"/>
      <c r="UX185" s="40"/>
      <c r="UY185" s="40"/>
      <c r="UZ185" s="40"/>
      <c r="VA185" s="40"/>
      <c r="VB185" s="40"/>
      <c r="VC185" s="40"/>
      <c r="VD185" s="40"/>
      <c r="VE185" s="40"/>
      <c r="VF185" s="40"/>
      <c r="VG185" s="40"/>
      <c r="VH185" s="40"/>
      <c r="VI185" s="40"/>
      <c r="VJ185" s="40"/>
      <c r="VK185" s="40"/>
      <c r="VL185" s="40"/>
      <c r="VM185" s="40"/>
      <c r="VN185" s="40"/>
      <c r="VO185" s="40"/>
      <c r="VP185" s="40"/>
      <c r="VQ185" s="40"/>
      <c r="VR185" s="40"/>
      <c r="VS185" s="40"/>
      <c r="VT185" s="40"/>
      <c r="VU185" s="40"/>
      <c r="VV185" s="40"/>
      <c r="VW185" s="40"/>
      <c r="VX185" s="40"/>
      <c r="VY185" s="40"/>
      <c r="VZ185" s="40"/>
      <c r="WA185" s="40"/>
      <c r="WB185" s="40"/>
      <c r="WC185" s="40"/>
      <c r="WD185" s="40"/>
      <c r="WE185" s="40"/>
      <c r="WF185" s="40"/>
      <c r="WG185" s="40"/>
      <c r="WH185" s="40"/>
      <c r="WI185" s="40"/>
      <c r="WJ185" s="40"/>
      <c r="WK185" s="40"/>
      <c r="WL185" s="40"/>
      <c r="WM185" s="40"/>
      <c r="WN185" s="40"/>
      <c r="WO185" s="40"/>
      <c r="WP185" s="40"/>
      <c r="WQ185" s="40"/>
      <c r="WR185" s="40"/>
      <c r="WS185" s="40"/>
      <c r="WT185" s="40"/>
      <c r="WU185" s="40"/>
      <c r="WV185" s="40"/>
      <c r="WW185" s="40"/>
      <c r="WX185" s="40"/>
      <c r="WY185" s="40"/>
      <c r="WZ185" s="40"/>
      <c r="XA185" s="40"/>
      <c r="XB185" s="40"/>
      <c r="XC185" s="40"/>
      <c r="XD185" s="40"/>
      <c r="XE185" s="40"/>
      <c r="XF185" s="40"/>
      <c r="XG185" s="40"/>
      <c r="XH185" s="40"/>
      <c r="XI185" s="40"/>
      <c r="XJ185" s="40"/>
      <c r="XK185" s="40"/>
      <c r="XL185" s="40"/>
      <c r="XM185" s="40"/>
      <c r="XN185" s="40"/>
      <c r="XO185" s="40"/>
      <c r="XP185" s="40"/>
      <c r="XQ185" s="40"/>
      <c r="XR185" s="40"/>
      <c r="XS185" s="40"/>
      <c r="XT185" s="40"/>
      <c r="XU185" s="40"/>
      <c r="XV185" s="40"/>
      <c r="XW185" s="40"/>
      <c r="XX185" s="40"/>
      <c r="XY185" s="40"/>
      <c r="XZ185" s="40"/>
      <c r="YA185" s="40"/>
      <c r="YB185" s="40"/>
      <c r="YC185" s="40"/>
      <c r="YD185" s="40"/>
      <c r="YE185" s="40"/>
      <c r="YF185" s="40"/>
      <c r="YG185" s="40"/>
      <c r="YH185" s="40"/>
      <c r="YI185" s="40"/>
      <c r="YJ185" s="40"/>
      <c r="YK185" s="40"/>
      <c r="YL185" s="40"/>
      <c r="YM185" s="40"/>
      <c r="YN185" s="40"/>
      <c r="YO185" s="40"/>
      <c r="YP185" s="40"/>
      <c r="YQ185" s="40"/>
      <c r="YR185" s="40"/>
      <c r="YS185" s="40"/>
      <c r="YT185" s="40"/>
      <c r="YU185" s="40"/>
      <c r="YV185" s="40"/>
      <c r="YW185" s="40"/>
      <c r="YX185" s="40"/>
      <c r="YY185" s="40"/>
      <c r="YZ185" s="40"/>
      <c r="ZA185" s="40"/>
      <c r="ZB185" s="40"/>
      <c r="ZC185" s="40"/>
      <c r="ZD185" s="40"/>
      <c r="ZE185" s="40"/>
      <c r="ZF185" s="40"/>
      <c r="ZG185" s="40"/>
      <c r="ZH185" s="40"/>
      <c r="ZI185" s="40"/>
      <c r="ZJ185" s="40"/>
      <c r="ZK185" s="40"/>
      <c r="ZL185" s="40"/>
      <c r="ZM185" s="40"/>
      <c r="ZN185" s="40"/>
      <c r="ZO185" s="40"/>
      <c r="ZP185" s="40"/>
      <c r="ZQ185" s="40"/>
      <c r="ZR185" s="40"/>
      <c r="ZS185" s="40"/>
      <c r="ZT185" s="40"/>
      <c r="ZU185" s="40"/>
      <c r="ZV185" s="40"/>
      <c r="ZW185" s="40"/>
      <c r="ZX185" s="40"/>
      <c r="ZY185" s="40"/>
      <c r="ZZ185" s="40"/>
      <c r="AAA185" s="40"/>
      <c r="AAB185" s="40"/>
      <c r="AAC185" s="40"/>
      <c r="AAD185" s="40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0"/>
      <c r="AKO185" s="40"/>
      <c r="AKP185" s="40"/>
      <c r="AKQ185" s="40"/>
      <c r="AKR185" s="40"/>
      <c r="AKS185" s="40"/>
      <c r="AKT185" s="40"/>
      <c r="AKU185" s="40"/>
      <c r="AKV185" s="40"/>
      <c r="AKW185" s="40"/>
      <c r="AKX185" s="40"/>
      <c r="AKY185" s="40"/>
      <c r="AKZ185" s="40"/>
      <c r="ALA185" s="40"/>
      <c r="ALB185" s="40"/>
      <c r="ALC185" s="40"/>
      <c r="ALD185" s="40"/>
      <c r="ALE185" s="40"/>
      <c r="ALF185" s="40"/>
      <c r="ALG185" s="40"/>
      <c r="ALH185" s="40"/>
      <c r="ALI185" s="40"/>
      <c r="ALJ185" s="40"/>
      <c r="ALK185" s="40"/>
      <c r="ALL185" s="40"/>
      <c r="ALM185" s="40"/>
      <c r="ALN185" s="40"/>
      <c r="ALO185" s="40"/>
      <c r="ALP185" s="40"/>
      <c r="ALQ185" s="40"/>
      <c r="ALR185" s="40"/>
      <c r="ALS185" s="40"/>
      <c r="ALT185" s="40"/>
      <c r="ALU185" s="40"/>
    </row>
    <row r="186" spans="1:1009" s="41" customFormat="1" ht="18.75" x14ac:dyDescent="0.3">
      <c r="A186" s="10" t="s">
        <v>202</v>
      </c>
      <c r="B186" s="11" t="s">
        <v>114</v>
      </c>
      <c r="C186" s="12">
        <v>8</v>
      </c>
      <c r="D186" s="13">
        <v>2.5</v>
      </c>
      <c r="E186" s="14">
        <v>1.3</v>
      </c>
      <c r="F186" s="46" t="s">
        <v>24</v>
      </c>
      <c r="G186" s="15">
        <v>2</v>
      </c>
      <c r="H186" s="16">
        <f>IF(OR(F186="",G186=""),"",IF(F186="1st",G186*D186-G186,-G186))</f>
        <v>3</v>
      </c>
      <c r="I186" s="19">
        <f t="shared" si="23"/>
        <v>-22.102500000000013</v>
      </c>
      <c r="J186" s="42">
        <f>SUM(H186:H197)</f>
        <v>2.95</v>
      </c>
      <c r="K186" s="50">
        <f t="shared" si="26"/>
        <v>-22.152500000000014</v>
      </c>
      <c r="L186" s="60">
        <f t="shared" si="30"/>
        <v>-28.302500000000013</v>
      </c>
      <c r="M186" s="60"/>
      <c r="N186" s="121">
        <f t="shared" si="24"/>
        <v>2.5</v>
      </c>
      <c r="O186" s="9">
        <f t="shared" si="25"/>
        <v>-1</v>
      </c>
      <c r="P186" s="9">
        <f t="shared" si="27"/>
        <v>1.5</v>
      </c>
      <c r="Q186" s="122">
        <f t="shared" si="28"/>
        <v>1.5</v>
      </c>
      <c r="R186" s="8"/>
      <c r="S186" s="9"/>
      <c r="T186" s="9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  <c r="OO186" s="40"/>
      <c r="OP186" s="40"/>
      <c r="OQ186" s="40"/>
      <c r="OR186" s="40"/>
      <c r="OS186" s="40"/>
      <c r="OT186" s="40"/>
      <c r="OU186" s="40"/>
      <c r="OV186" s="40"/>
      <c r="OW186" s="40"/>
      <c r="OX186" s="40"/>
      <c r="OY186" s="40"/>
      <c r="OZ186" s="40"/>
      <c r="PA186" s="40"/>
      <c r="PB186" s="40"/>
      <c r="PC186" s="40"/>
      <c r="PD186" s="40"/>
      <c r="PE186" s="40"/>
      <c r="PF186" s="40"/>
      <c r="PG186" s="40"/>
      <c r="PH186" s="40"/>
      <c r="PI186" s="40"/>
      <c r="PJ186" s="40"/>
      <c r="PK186" s="40"/>
      <c r="PL186" s="40"/>
      <c r="PM186" s="40"/>
      <c r="PN186" s="40"/>
      <c r="PO186" s="40"/>
      <c r="PP186" s="40"/>
      <c r="PQ186" s="40"/>
      <c r="PR186" s="40"/>
      <c r="PS186" s="40"/>
      <c r="PT186" s="40"/>
      <c r="PU186" s="40"/>
      <c r="PV186" s="40"/>
      <c r="PW186" s="40"/>
      <c r="PX186" s="40"/>
      <c r="PY186" s="40"/>
      <c r="PZ186" s="40"/>
      <c r="QA186" s="40"/>
      <c r="QB186" s="40"/>
      <c r="QC186" s="40"/>
      <c r="QD186" s="40"/>
      <c r="QE186" s="40"/>
      <c r="QF186" s="40"/>
      <c r="QG186" s="40"/>
      <c r="QH186" s="40"/>
      <c r="QI186" s="40"/>
      <c r="QJ186" s="40"/>
      <c r="QK186" s="40"/>
      <c r="QL186" s="40"/>
      <c r="QM186" s="40"/>
      <c r="QN186" s="40"/>
      <c r="QO186" s="40"/>
      <c r="QP186" s="40"/>
      <c r="QQ186" s="40"/>
      <c r="QR186" s="40"/>
      <c r="QS186" s="40"/>
      <c r="QT186" s="40"/>
      <c r="QU186" s="40"/>
      <c r="QV186" s="40"/>
      <c r="QW186" s="40"/>
      <c r="QX186" s="40"/>
      <c r="QY186" s="40"/>
      <c r="QZ186" s="40"/>
      <c r="RA186" s="40"/>
      <c r="RB186" s="40"/>
      <c r="RC186" s="40"/>
      <c r="RD186" s="40"/>
      <c r="RE186" s="40"/>
      <c r="RF186" s="40"/>
      <c r="RG186" s="40"/>
      <c r="RH186" s="40"/>
      <c r="RI186" s="40"/>
      <c r="RJ186" s="40"/>
      <c r="RK186" s="40"/>
      <c r="RL186" s="40"/>
      <c r="RM186" s="40"/>
      <c r="RN186" s="40"/>
      <c r="RO186" s="40"/>
      <c r="RP186" s="40"/>
      <c r="RQ186" s="40"/>
      <c r="RR186" s="40"/>
      <c r="RS186" s="40"/>
      <c r="RT186" s="40"/>
      <c r="RU186" s="40"/>
      <c r="RV186" s="40"/>
      <c r="RW186" s="40"/>
      <c r="RX186" s="40"/>
      <c r="RY186" s="40"/>
      <c r="RZ186" s="40"/>
      <c r="SA186" s="40"/>
      <c r="SB186" s="40"/>
      <c r="SC186" s="40"/>
      <c r="SD186" s="40"/>
      <c r="SE186" s="40"/>
      <c r="SF186" s="40"/>
      <c r="SG186" s="40"/>
      <c r="SH186" s="40"/>
      <c r="SI186" s="40"/>
      <c r="SJ186" s="40"/>
      <c r="SK186" s="40"/>
      <c r="SL186" s="40"/>
      <c r="SM186" s="40"/>
      <c r="SN186" s="40"/>
      <c r="SO186" s="40"/>
      <c r="SP186" s="40"/>
      <c r="SQ186" s="40"/>
      <c r="SR186" s="40"/>
      <c r="SS186" s="40"/>
      <c r="ST186" s="40"/>
      <c r="SU186" s="40"/>
      <c r="SV186" s="40"/>
      <c r="SW186" s="40"/>
      <c r="SX186" s="40"/>
      <c r="SY186" s="40"/>
      <c r="SZ186" s="40"/>
      <c r="TA186" s="40"/>
      <c r="TB186" s="40"/>
      <c r="TC186" s="40"/>
      <c r="TD186" s="40"/>
      <c r="TE186" s="40"/>
      <c r="TF186" s="40"/>
      <c r="TG186" s="40"/>
      <c r="TH186" s="40"/>
      <c r="TI186" s="40"/>
      <c r="TJ186" s="40"/>
      <c r="TK186" s="40"/>
      <c r="TL186" s="40"/>
      <c r="TM186" s="40"/>
      <c r="TN186" s="40"/>
      <c r="TO186" s="40"/>
      <c r="TP186" s="40"/>
      <c r="TQ186" s="40"/>
      <c r="TR186" s="40"/>
      <c r="TS186" s="40"/>
      <c r="TT186" s="40"/>
      <c r="TU186" s="40"/>
      <c r="TV186" s="40"/>
      <c r="TW186" s="40"/>
      <c r="TX186" s="40"/>
      <c r="TY186" s="40"/>
      <c r="TZ186" s="40"/>
      <c r="UA186" s="40"/>
      <c r="UB186" s="40"/>
      <c r="UC186" s="40"/>
      <c r="UD186" s="40"/>
      <c r="UE186" s="40"/>
      <c r="UF186" s="40"/>
      <c r="UG186" s="40"/>
      <c r="UH186" s="40"/>
      <c r="UI186" s="40"/>
      <c r="UJ186" s="40"/>
      <c r="UK186" s="40"/>
      <c r="UL186" s="40"/>
      <c r="UM186" s="40"/>
      <c r="UN186" s="40"/>
      <c r="UO186" s="40"/>
      <c r="UP186" s="40"/>
      <c r="UQ186" s="40"/>
      <c r="UR186" s="40"/>
      <c r="US186" s="40"/>
      <c r="UT186" s="40"/>
      <c r="UU186" s="40"/>
      <c r="UV186" s="40"/>
      <c r="UW186" s="40"/>
      <c r="UX186" s="40"/>
      <c r="UY186" s="40"/>
      <c r="UZ186" s="40"/>
      <c r="VA186" s="40"/>
      <c r="VB186" s="40"/>
      <c r="VC186" s="40"/>
      <c r="VD186" s="40"/>
      <c r="VE186" s="40"/>
      <c r="VF186" s="40"/>
      <c r="VG186" s="40"/>
      <c r="VH186" s="40"/>
      <c r="VI186" s="40"/>
      <c r="VJ186" s="40"/>
      <c r="VK186" s="40"/>
      <c r="VL186" s="40"/>
      <c r="VM186" s="40"/>
      <c r="VN186" s="40"/>
      <c r="VO186" s="40"/>
      <c r="VP186" s="40"/>
      <c r="VQ186" s="40"/>
      <c r="VR186" s="40"/>
      <c r="VS186" s="40"/>
      <c r="VT186" s="40"/>
      <c r="VU186" s="40"/>
      <c r="VV186" s="40"/>
      <c r="VW186" s="40"/>
      <c r="VX186" s="40"/>
      <c r="VY186" s="40"/>
      <c r="VZ186" s="40"/>
      <c r="WA186" s="40"/>
      <c r="WB186" s="40"/>
      <c r="WC186" s="40"/>
      <c r="WD186" s="40"/>
      <c r="WE186" s="40"/>
      <c r="WF186" s="40"/>
      <c r="WG186" s="40"/>
      <c r="WH186" s="40"/>
      <c r="WI186" s="40"/>
      <c r="WJ186" s="40"/>
      <c r="WK186" s="40"/>
      <c r="WL186" s="40"/>
      <c r="WM186" s="40"/>
      <c r="WN186" s="40"/>
      <c r="WO186" s="40"/>
      <c r="WP186" s="40"/>
      <c r="WQ186" s="40"/>
      <c r="WR186" s="40"/>
      <c r="WS186" s="40"/>
      <c r="WT186" s="40"/>
      <c r="WU186" s="40"/>
      <c r="WV186" s="40"/>
      <c r="WW186" s="40"/>
      <c r="WX186" s="40"/>
      <c r="WY186" s="40"/>
      <c r="WZ186" s="40"/>
      <c r="XA186" s="40"/>
      <c r="XB186" s="40"/>
      <c r="XC186" s="40"/>
      <c r="XD186" s="40"/>
      <c r="XE186" s="40"/>
      <c r="XF186" s="40"/>
      <c r="XG186" s="40"/>
      <c r="XH186" s="40"/>
      <c r="XI186" s="40"/>
      <c r="XJ186" s="40"/>
      <c r="XK186" s="40"/>
      <c r="XL186" s="40"/>
      <c r="XM186" s="40"/>
      <c r="XN186" s="40"/>
      <c r="XO186" s="40"/>
      <c r="XP186" s="40"/>
      <c r="XQ186" s="40"/>
      <c r="XR186" s="40"/>
      <c r="XS186" s="40"/>
      <c r="XT186" s="40"/>
      <c r="XU186" s="40"/>
      <c r="XV186" s="40"/>
      <c r="XW186" s="40"/>
      <c r="XX186" s="40"/>
      <c r="XY186" s="40"/>
      <c r="XZ186" s="40"/>
      <c r="YA186" s="40"/>
      <c r="YB186" s="40"/>
      <c r="YC186" s="40"/>
      <c r="YD186" s="40"/>
      <c r="YE186" s="40"/>
      <c r="YF186" s="40"/>
      <c r="YG186" s="40"/>
      <c r="YH186" s="40"/>
      <c r="YI186" s="40"/>
      <c r="YJ186" s="40"/>
      <c r="YK186" s="40"/>
      <c r="YL186" s="40"/>
      <c r="YM186" s="40"/>
      <c r="YN186" s="40"/>
      <c r="YO186" s="40"/>
      <c r="YP186" s="40"/>
      <c r="YQ186" s="40"/>
      <c r="YR186" s="40"/>
      <c r="YS186" s="40"/>
      <c r="YT186" s="40"/>
      <c r="YU186" s="40"/>
      <c r="YV186" s="40"/>
      <c r="YW186" s="40"/>
      <c r="YX186" s="40"/>
      <c r="YY186" s="40"/>
      <c r="YZ186" s="40"/>
      <c r="ZA186" s="40"/>
      <c r="ZB186" s="40"/>
      <c r="ZC186" s="40"/>
      <c r="ZD186" s="40"/>
      <c r="ZE186" s="40"/>
      <c r="ZF186" s="40"/>
      <c r="ZG186" s="40"/>
      <c r="ZH186" s="40"/>
      <c r="ZI186" s="40"/>
      <c r="ZJ186" s="40"/>
      <c r="ZK186" s="40"/>
      <c r="ZL186" s="40"/>
      <c r="ZM186" s="40"/>
      <c r="ZN186" s="40"/>
      <c r="ZO186" s="40"/>
      <c r="ZP186" s="40"/>
      <c r="ZQ186" s="40"/>
      <c r="ZR186" s="40"/>
      <c r="ZS186" s="40"/>
      <c r="ZT186" s="40"/>
      <c r="ZU186" s="40"/>
      <c r="ZV186" s="40"/>
      <c r="ZW186" s="40"/>
      <c r="ZX186" s="40"/>
      <c r="ZY186" s="40"/>
      <c r="ZZ186" s="40"/>
      <c r="AAA186" s="40"/>
      <c r="AAB186" s="40"/>
      <c r="AAC186" s="40"/>
      <c r="AAD186" s="40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0"/>
      <c r="AKO186" s="40"/>
      <c r="AKP186" s="40"/>
      <c r="AKQ186" s="40"/>
      <c r="AKR186" s="40"/>
      <c r="AKS186" s="40"/>
      <c r="AKT186" s="40"/>
      <c r="AKU186" s="40"/>
      <c r="AKV186" s="40"/>
      <c r="AKW186" s="40"/>
      <c r="AKX186" s="40"/>
      <c r="AKY186" s="40"/>
      <c r="AKZ186" s="40"/>
      <c r="ALA186" s="40"/>
      <c r="ALB186" s="40"/>
      <c r="ALC186" s="40"/>
      <c r="ALD186" s="40"/>
      <c r="ALE186" s="40"/>
      <c r="ALF186" s="40"/>
      <c r="ALG186" s="40"/>
      <c r="ALH186" s="40"/>
      <c r="ALI186" s="40"/>
      <c r="ALJ186" s="40"/>
      <c r="ALK186" s="40"/>
      <c r="ALL186" s="40"/>
      <c r="ALM186" s="40"/>
      <c r="ALN186" s="40"/>
      <c r="ALO186" s="40"/>
      <c r="ALP186" s="40"/>
      <c r="ALQ186" s="40"/>
      <c r="ALR186" s="40"/>
      <c r="ALS186" s="40"/>
      <c r="ALT186" s="40"/>
      <c r="ALU186" s="40"/>
    </row>
    <row r="187" spans="1:1009" s="41" customFormat="1" ht="18.75" x14ac:dyDescent="0.3">
      <c r="A187" s="10" t="s">
        <v>203</v>
      </c>
      <c r="B187" s="11" t="s">
        <v>45</v>
      </c>
      <c r="C187" s="12">
        <v>10</v>
      </c>
      <c r="D187" s="13">
        <v>3.3</v>
      </c>
      <c r="E187" s="14">
        <v>1.35</v>
      </c>
      <c r="F187" s="46" t="s">
        <v>24</v>
      </c>
      <c r="G187" s="15">
        <v>1</v>
      </c>
      <c r="H187" s="16">
        <f t="shared" ref="H187:H197" si="31">IF(OR(F187="",G187=""),"",IF(F187="1st",G187*D187-G187,-G187))</f>
        <v>2.2999999999999998</v>
      </c>
      <c r="I187" s="19">
        <f t="shared" si="23"/>
        <v>-19.802500000000013</v>
      </c>
      <c r="J187" s="39"/>
      <c r="K187" s="50">
        <f t="shared" si="26"/>
        <v>-22.152500000000014</v>
      </c>
      <c r="L187" s="60">
        <f t="shared" si="30"/>
        <v>-28.302500000000013</v>
      </c>
      <c r="M187" s="60"/>
      <c r="N187" s="121">
        <f t="shared" si="24"/>
        <v>0</v>
      </c>
      <c r="O187" s="9">
        <f t="shared" si="25"/>
        <v>0</v>
      </c>
      <c r="P187" s="9">
        <f t="shared" si="27"/>
        <v>0</v>
      </c>
      <c r="Q187" s="122" t="str">
        <f t="shared" si="28"/>
        <v/>
      </c>
      <c r="R187" s="8"/>
      <c r="S187" s="9"/>
      <c r="T187" s="9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  <c r="OO187" s="40"/>
      <c r="OP187" s="40"/>
      <c r="OQ187" s="40"/>
      <c r="OR187" s="40"/>
      <c r="OS187" s="40"/>
      <c r="OT187" s="40"/>
      <c r="OU187" s="40"/>
      <c r="OV187" s="40"/>
      <c r="OW187" s="40"/>
      <c r="OX187" s="40"/>
      <c r="OY187" s="40"/>
      <c r="OZ187" s="40"/>
      <c r="PA187" s="40"/>
      <c r="PB187" s="40"/>
      <c r="PC187" s="40"/>
      <c r="PD187" s="40"/>
      <c r="PE187" s="40"/>
      <c r="PF187" s="40"/>
      <c r="PG187" s="40"/>
      <c r="PH187" s="40"/>
      <c r="PI187" s="40"/>
      <c r="PJ187" s="40"/>
      <c r="PK187" s="40"/>
      <c r="PL187" s="40"/>
      <c r="PM187" s="40"/>
      <c r="PN187" s="40"/>
      <c r="PO187" s="40"/>
      <c r="PP187" s="40"/>
      <c r="PQ187" s="40"/>
      <c r="PR187" s="40"/>
      <c r="PS187" s="40"/>
      <c r="PT187" s="40"/>
      <c r="PU187" s="40"/>
      <c r="PV187" s="40"/>
      <c r="PW187" s="40"/>
      <c r="PX187" s="40"/>
      <c r="PY187" s="40"/>
      <c r="PZ187" s="40"/>
      <c r="QA187" s="40"/>
      <c r="QB187" s="40"/>
      <c r="QC187" s="40"/>
      <c r="QD187" s="40"/>
      <c r="QE187" s="40"/>
      <c r="QF187" s="40"/>
      <c r="QG187" s="40"/>
      <c r="QH187" s="40"/>
      <c r="QI187" s="40"/>
      <c r="QJ187" s="40"/>
      <c r="QK187" s="40"/>
      <c r="QL187" s="40"/>
      <c r="QM187" s="40"/>
      <c r="QN187" s="40"/>
      <c r="QO187" s="40"/>
      <c r="QP187" s="40"/>
      <c r="QQ187" s="40"/>
      <c r="QR187" s="40"/>
      <c r="QS187" s="40"/>
      <c r="QT187" s="40"/>
      <c r="QU187" s="40"/>
      <c r="QV187" s="40"/>
      <c r="QW187" s="40"/>
      <c r="QX187" s="40"/>
      <c r="QY187" s="40"/>
      <c r="QZ187" s="40"/>
      <c r="RA187" s="40"/>
      <c r="RB187" s="40"/>
      <c r="RC187" s="40"/>
      <c r="RD187" s="40"/>
      <c r="RE187" s="40"/>
      <c r="RF187" s="40"/>
      <c r="RG187" s="40"/>
      <c r="RH187" s="40"/>
      <c r="RI187" s="40"/>
      <c r="RJ187" s="40"/>
      <c r="RK187" s="40"/>
      <c r="RL187" s="40"/>
      <c r="RM187" s="40"/>
      <c r="RN187" s="40"/>
      <c r="RO187" s="40"/>
      <c r="RP187" s="40"/>
      <c r="RQ187" s="40"/>
      <c r="RR187" s="40"/>
      <c r="RS187" s="40"/>
      <c r="RT187" s="40"/>
      <c r="RU187" s="40"/>
      <c r="RV187" s="40"/>
      <c r="RW187" s="40"/>
      <c r="RX187" s="40"/>
      <c r="RY187" s="40"/>
      <c r="RZ187" s="40"/>
      <c r="SA187" s="40"/>
      <c r="SB187" s="40"/>
      <c r="SC187" s="40"/>
      <c r="SD187" s="40"/>
      <c r="SE187" s="40"/>
      <c r="SF187" s="40"/>
      <c r="SG187" s="40"/>
      <c r="SH187" s="40"/>
      <c r="SI187" s="40"/>
      <c r="SJ187" s="40"/>
      <c r="SK187" s="40"/>
      <c r="SL187" s="40"/>
      <c r="SM187" s="40"/>
      <c r="SN187" s="40"/>
      <c r="SO187" s="40"/>
      <c r="SP187" s="40"/>
      <c r="SQ187" s="40"/>
      <c r="SR187" s="40"/>
      <c r="SS187" s="40"/>
      <c r="ST187" s="40"/>
      <c r="SU187" s="40"/>
      <c r="SV187" s="40"/>
      <c r="SW187" s="40"/>
      <c r="SX187" s="40"/>
      <c r="SY187" s="40"/>
      <c r="SZ187" s="40"/>
      <c r="TA187" s="40"/>
      <c r="TB187" s="40"/>
      <c r="TC187" s="40"/>
      <c r="TD187" s="40"/>
      <c r="TE187" s="40"/>
      <c r="TF187" s="40"/>
      <c r="TG187" s="40"/>
      <c r="TH187" s="40"/>
      <c r="TI187" s="40"/>
      <c r="TJ187" s="40"/>
      <c r="TK187" s="40"/>
      <c r="TL187" s="40"/>
      <c r="TM187" s="40"/>
      <c r="TN187" s="40"/>
      <c r="TO187" s="40"/>
      <c r="TP187" s="40"/>
      <c r="TQ187" s="40"/>
      <c r="TR187" s="40"/>
      <c r="TS187" s="40"/>
      <c r="TT187" s="40"/>
      <c r="TU187" s="40"/>
      <c r="TV187" s="40"/>
      <c r="TW187" s="40"/>
      <c r="TX187" s="40"/>
      <c r="TY187" s="40"/>
      <c r="TZ187" s="40"/>
      <c r="UA187" s="40"/>
      <c r="UB187" s="40"/>
      <c r="UC187" s="40"/>
      <c r="UD187" s="40"/>
      <c r="UE187" s="40"/>
      <c r="UF187" s="40"/>
      <c r="UG187" s="40"/>
      <c r="UH187" s="40"/>
      <c r="UI187" s="40"/>
      <c r="UJ187" s="40"/>
      <c r="UK187" s="40"/>
      <c r="UL187" s="40"/>
      <c r="UM187" s="40"/>
      <c r="UN187" s="40"/>
      <c r="UO187" s="40"/>
      <c r="UP187" s="40"/>
      <c r="UQ187" s="40"/>
      <c r="UR187" s="40"/>
      <c r="US187" s="40"/>
      <c r="UT187" s="40"/>
      <c r="UU187" s="40"/>
      <c r="UV187" s="40"/>
      <c r="UW187" s="40"/>
      <c r="UX187" s="40"/>
      <c r="UY187" s="40"/>
      <c r="UZ187" s="40"/>
      <c r="VA187" s="40"/>
      <c r="VB187" s="40"/>
      <c r="VC187" s="40"/>
      <c r="VD187" s="40"/>
      <c r="VE187" s="40"/>
      <c r="VF187" s="40"/>
      <c r="VG187" s="40"/>
      <c r="VH187" s="40"/>
      <c r="VI187" s="40"/>
      <c r="VJ187" s="40"/>
      <c r="VK187" s="40"/>
      <c r="VL187" s="40"/>
      <c r="VM187" s="40"/>
      <c r="VN187" s="40"/>
      <c r="VO187" s="40"/>
      <c r="VP187" s="40"/>
      <c r="VQ187" s="40"/>
      <c r="VR187" s="40"/>
      <c r="VS187" s="40"/>
      <c r="VT187" s="40"/>
      <c r="VU187" s="40"/>
      <c r="VV187" s="40"/>
      <c r="VW187" s="40"/>
      <c r="VX187" s="40"/>
      <c r="VY187" s="40"/>
      <c r="VZ187" s="40"/>
      <c r="WA187" s="40"/>
      <c r="WB187" s="40"/>
      <c r="WC187" s="40"/>
      <c r="WD187" s="40"/>
      <c r="WE187" s="40"/>
      <c r="WF187" s="40"/>
      <c r="WG187" s="40"/>
      <c r="WH187" s="40"/>
      <c r="WI187" s="40"/>
      <c r="WJ187" s="40"/>
      <c r="WK187" s="40"/>
      <c r="WL187" s="40"/>
      <c r="WM187" s="40"/>
      <c r="WN187" s="40"/>
      <c r="WO187" s="40"/>
      <c r="WP187" s="40"/>
      <c r="WQ187" s="40"/>
      <c r="WR187" s="40"/>
      <c r="WS187" s="40"/>
      <c r="WT187" s="40"/>
      <c r="WU187" s="40"/>
      <c r="WV187" s="40"/>
      <c r="WW187" s="40"/>
      <c r="WX187" s="40"/>
      <c r="WY187" s="40"/>
      <c r="WZ187" s="40"/>
      <c r="XA187" s="40"/>
      <c r="XB187" s="40"/>
      <c r="XC187" s="40"/>
      <c r="XD187" s="40"/>
      <c r="XE187" s="40"/>
      <c r="XF187" s="40"/>
      <c r="XG187" s="40"/>
      <c r="XH187" s="40"/>
      <c r="XI187" s="40"/>
      <c r="XJ187" s="40"/>
      <c r="XK187" s="40"/>
      <c r="XL187" s="40"/>
      <c r="XM187" s="40"/>
      <c r="XN187" s="40"/>
      <c r="XO187" s="40"/>
      <c r="XP187" s="40"/>
      <c r="XQ187" s="40"/>
      <c r="XR187" s="40"/>
      <c r="XS187" s="40"/>
      <c r="XT187" s="40"/>
      <c r="XU187" s="40"/>
      <c r="XV187" s="40"/>
      <c r="XW187" s="40"/>
      <c r="XX187" s="40"/>
      <c r="XY187" s="40"/>
      <c r="XZ187" s="40"/>
      <c r="YA187" s="40"/>
      <c r="YB187" s="40"/>
      <c r="YC187" s="40"/>
      <c r="YD187" s="40"/>
      <c r="YE187" s="40"/>
      <c r="YF187" s="40"/>
      <c r="YG187" s="40"/>
      <c r="YH187" s="40"/>
      <c r="YI187" s="40"/>
      <c r="YJ187" s="40"/>
      <c r="YK187" s="40"/>
      <c r="YL187" s="40"/>
      <c r="YM187" s="40"/>
      <c r="YN187" s="40"/>
      <c r="YO187" s="40"/>
      <c r="YP187" s="40"/>
      <c r="YQ187" s="40"/>
      <c r="YR187" s="40"/>
      <c r="YS187" s="40"/>
      <c r="YT187" s="40"/>
      <c r="YU187" s="40"/>
      <c r="YV187" s="40"/>
      <c r="YW187" s="40"/>
      <c r="YX187" s="40"/>
      <c r="YY187" s="40"/>
      <c r="YZ187" s="40"/>
      <c r="ZA187" s="40"/>
      <c r="ZB187" s="40"/>
      <c r="ZC187" s="40"/>
      <c r="ZD187" s="40"/>
      <c r="ZE187" s="40"/>
      <c r="ZF187" s="40"/>
      <c r="ZG187" s="40"/>
      <c r="ZH187" s="40"/>
      <c r="ZI187" s="40"/>
      <c r="ZJ187" s="40"/>
      <c r="ZK187" s="40"/>
      <c r="ZL187" s="40"/>
      <c r="ZM187" s="40"/>
      <c r="ZN187" s="40"/>
      <c r="ZO187" s="40"/>
      <c r="ZP187" s="40"/>
      <c r="ZQ187" s="40"/>
      <c r="ZR187" s="40"/>
      <c r="ZS187" s="40"/>
      <c r="ZT187" s="40"/>
      <c r="ZU187" s="40"/>
      <c r="ZV187" s="40"/>
      <c r="ZW187" s="40"/>
      <c r="ZX187" s="40"/>
      <c r="ZY187" s="40"/>
      <c r="ZZ187" s="40"/>
      <c r="AAA187" s="40"/>
      <c r="AAB187" s="40"/>
      <c r="AAC187" s="40"/>
      <c r="AAD187" s="40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0"/>
      <c r="AKO187" s="40"/>
      <c r="AKP187" s="40"/>
      <c r="AKQ187" s="40"/>
      <c r="AKR187" s="40"/>
      <c r="AKS187" s="40"/>
      <c r="AKT187" s="40"/>
      <c r="AKU187" s="40"/>
      <c r="AKV187" s="40"/>
      <c r="AKW187" s="40"/>
      <c r="AKX187" s="40"/>
      <c r="AKY187" s="40"/>
      <c r="AKZ187" s="40"/>
      <c r="ALA187" s="40"/>
      <c r="ALB187" s="40"/>
      <c r="ALC187" s="40"/>
      <c r="ALD187" s="40"/>
      <c r="ALE187" s="40"/>
      <c r="ALF187" s="40"/>
      <c r="ALG187" s="40"/>
      <c r="ALH187" s="40"/>
      <c r="ALI187" s="40"/>
      <c r="ALJ187" s="40"/>
      <c r="ALK187" s="40"/>
      <c r="ALL187" s="40"/>
      <c r="ALM187" s="40"/>
      <c r="ALN187" s="40"/>
      <c r="ALO187" s="40"/>
      <c r="ALP187" s="40"/>
      <c r="ALQ187" s="40"/>
      <c r="ALR187" s="40"/>
      <c r="ALS187" s="40"/>
      <c r="ALT187" s="40"/>
      <c r="ALU187" s="40"/>
    </row>
    <row r="188" spans="1:1009" s="41" customFormat="1" ht="18.75" x14ac:dyDescent="0.3">
      <c r="A188" s="10" t="s">
        <v>204</v>
      </c>
      <c r="B188" s="11" t="s">
        <v>119</v>
      </c>
      <c r="C188" s="12">
        <v>1</v>
      </c>
      <c r="D188" s="13">
        <v>4.2</v>
      </c>
      <c r="E188" s="14">
        <v>1.55</v>
      </c>
      <c r="F188" s="46" t="s">
        <v>24</v>
      </c>
      <c r="G188" s="15">
        <v>0.75</v>
      </c>
      <c r="H188" s="16">
        <f t="shared" si="31"/>
        <v>2.4000000000000004</v>
      </c>
      <c r="I188" s="19">
        <f t="shared" si="23"/>
        <v>-17.402500000000011</v>
      </c>
      <c r="J188" s="39"/>
      <c r="K188" s="50">
        <f t="shared" si="26"/>
        <v>-22.152500000000014</v>
      </c>
      <c r="L188" s="60">
        <f t="shared" si="30"/>
        <v>-28.302500000000013</v>
      </c>
      <c r="M188" s="60"/>
      <c r="N188" s="121">
        <f t="shared" si="24"/>
        <v>4.2</v>
      </c>
      <c r="O188" s="9">
        <f t="shared" si="25"/>
        <v>-1</v>
      </c>
      <c r="P188" s="9">
        <f t="shared" si="27"/>
        <v>3.2</v>
      </c>
      <c r="Q188" s="122">
        <f t="shared" si="28"/>
        <v>3.2</v>
      </c>
      <c r="R188" s="8"/>
      <c r="S188" s="9"/>
      <c r="T188" s="9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  <c r="OO188" s="40"/>
      <c r="OP188" s="40"/>
      <c r="OQ188" s="40"/>
      <c r="OR188" s="40"/>
      <c r="OS188" s="40"/>
      <c r="OT188" s="40"/>
      <c r="OU188" s="40"/>
      <c r="OV188" s="40"/>
      <c r="OW188" s="40"/>
      <c r="OX188" s="40"/>
      <c r="OY188" s="40"/>
      <c r="OZ188" s="40"/>
      <c r="PA188" s="40"/>
      <c r="PB188" s="40"/>
      <c r="PC188" s="40"/>
      <c r="PD188" s="40"/>
      <c r="PE188" s="40"/>
      <c r="PF188" s="40"/>
      <c r="PG188" s="40"/>
      <c r="PH188" s="40"/>
      <c r="PI188" s="40"/>
      <c r="PJ188" s="40"/>
      <c r="PK188" s="40"/>
      <c r="PL188" s="40"/>
      <c r="PM188" s="40"/>
      <c r="PN188" s="40"/>
      <c r="PO188" s="40"/>
      <c r="PP188" s="40"/>
      <c r="PQ188" s="40"/>
      <c r="PR188" s="40"/>
      <c r="PS188" s="40"/>
      <c r="PT188" s="40"/>
      <c r="PU188" s="40"/>
      <c r="PV188" s="40"/>
      <c r="PW188" s="40"/>
      <c r="PX188" s="40"/>
      <c r="PY188" s="40"/>
      <c r="PZ188" s="40"/>
      <c r="QA188" s="40"/>
      <c r="QB188" s="40"/>
      <c r="QC188" s="40"/>
      <c r="QD188" s="40"/>
      <c r="QE188" s="40"/>
      <c r="QF188" s="40"/>
      <c r="QG188" s="40"/>
      <c r="QH188" s="40"/>
      <c r="QI188" s="40"/>
      <c r="QJ188" s="40"/>
      <c r="QK188" s="40"/>
      <c r="QL188" s="40"/>
      <c r="QM188" s="40"/>
      <c r="QN188" s="40"/>
      <c r="QO188" s="40"/>
      <c r="QP188" s="40"/>
      <c r="QQ188" s="40"/>
      <c r="QR188" s="40"/>
      <c r="QS188" s="40"/>
      <c r="QT188" s="40"/>
      <c r="QU188" s="40"/>
      <c r="QV188" s="40"/>
      <c r="QW188" s="40"/>
      <c r="QX188" s="40"/>
      <c r="QY188" s="40"/>
      <c r="QZ188" s="40"/>
      <c r="RA188" s="40"/>
      <c r="RB188" s="40"/>
      <c r="RC188" s="40"/>
      <c r="RD188" s="40"/>
      <c r="RE188" s="40"/>
      <c r="RF188" s="40"/>
      <c r="RG188" s="40"/>
      <c r="RH188" s="40"/>
      <c r="RI188" s="40"/>
      <c r="RJ188" s="40"/>
      <c r="RK188" s="40"/>
      <c r="RL188" s="40"/>
      <c r="RM188" s="40"/>
      <c r="RN188" s="40"/>
      <c r="RO188" s="40"/>
      <c r="RP188" s="40"/>
      <c r="RQ188" s="40"/>
      <c r="RR188" s="40"/>
      <c r="RS188" s="40"/>
      <c r="RT188" s="40"/>
      <c r="RU188" s="40"/>
      <c r="RV188" s="40"/>
      <c r="RW188" s="40"/>
      <c r="RX188" s="40"/>
      <c r="RY188" s="40"/>
      <c r="RZ188" s="40"/>
      <c r="SA188" s="40"/>
      <c r="SB188" s="40"/>
      <c r="SC188" s="40"/>
      <c r="SD188" s="40"/>
      <c r="SE188" s="40"/>
      <c r="SF188" s="40"/>
      <c r="SG188" s="40"/>
      <c r="SH188" s="40"/>
      <c r="SI188" s="40"/>
      <c r="SJ188" s="40"/>
      <c r="SK188" s="40"/>
      <c r="SL188" s="40"/>
      <c r="SM188" s="40"/>
      <c r="SN188" s="40"/>
      <c r="SO188" s="40"/>
      <c r="SP188" s="40"/>
      <c r="SQ188" s="40"/>
      <c r="SR188" s="40"/>
      <c r="SS188" s="40"/>
      <c r="ST188" s="40"/>
      <c r="SU188" s="40"/>
      <c r="SV188" s="40"/>
      <c r="SW188" s="40"/>
      <c r="SX188" s="40"/>
      <c r="SY188" s="40"/>
      <c r="SZ188" s="40"/>
      <c r="TA188" s="40"/>
      <c r="TB188" s="40"/>
      <c r="TC188" s="40"/>
      <c r="TD188" s="40"/>
      <c r="TE188" s="40"/>
      <c r="TF188" s="40"/>
      <c r="TG188" s="40"/>
      <c r="TH188" s="40"/>
      <c r="TI188" s="40"/>
      <c r="TJ188" s="40"/>
      <c r="TK188" s="40"/>
      <c r="TL188" s="40"/>
      <c r="TM188" s="40"/>
      <c r="TN188" s="40"/>
      <c r="TO188" s="40"/>
      <c r="TP188" s="40"/>
      <c r="TQ188" s="40"/>
      <c r="TR188" s="40"/>
      <c r="TS188" s="40"/>
      <c r="TT188" s="40"/>
      <c r="TU188" s="40"/>
      <c r="TV188" s="40"/>
      <c r="TW188" s="40"/>
      <c r="TX188" s="40"/>
      <c r="TY188" s="40"/>
      <c r="TZ188" s="40"/>
      <c r="UA188" s="40"/>
      <c r="UB188" s="40"/>
      <c r="UC188" s="40"/>
      <c r="UD188" s="40"/>
      <c r="UE188" s="40"/>
      <c r="UF188" s="40"/>
      <c r="UG188" s="40"/>
      <c r="UH188" s="40"/>
      <c r="UI188" s="40"/>
      <c r="UJ188" s="40"/>
      <c r="UK188" s="40"/>
      <c r="UL188" s="40"/>
      <c r="UM188" s="40"/>
      <c r="UN188" s="40"/>
      <c r="UO188" s="40"/>
      <c r="UP188" s="40"/>
      <c r="UQ188" s="40"/>
      <c r="UR188" s="40"/>
      <c r="US188" s="40"/>
      <c r="UT188" s="40"/>
      <c r="UU188" s="40"/>
      <c r="UV188" s="40"/>
      <c r="UW188" s="40"/>
      <c r="UX188" s="40"/>
      <c r="UY188" s="40"/>
      <c r="UZ188" s="40"/>
      <c r="VA188" s="40"/>
      <c r="VB188" s="40"/>
      <c r="VC188" s="40"/>
      <c r="VD188" s="40"/>
      <c r="VE188" s="40"/>
      <c r="VF188" s="40"/>
      <c r="VG188" s="40"/>
      <c r="VH188" s="40"/>
      <c r="VI188" s="40"/>
      <c r="VJ188" s="40"/>
      <c r="VK188" s="40"/>
      <c r="VL188" s="40"/>
      <c r="VM188" s="40"/>
      <c r="VN188" s="40"/>
      <c r="VO188" s="40"/>
      <c r="VP188" s="40"/>
      <c r="VQ188" s="40"/>
      <c r="VR188" s="40"/>
      <c r="VS188" s="40"/>
      <c r="VT188" s="40"/>
      <c r="VU188" s="40"/>
      <c r="VV188" s="40"/>
      <c r="VW188" s="40"/>
      <c r="VX188" s="40"/>
      <c r="VY188" s="40"/>
      <c r="VZ188" s="40"/>
      <c r="WA188" s="40"/>
      <c r="WB188" s="40"/>
      <c r="WC188" s="40"/>
      <c r="WD188" s="40"/>
      <c r="WE188" s="40"/>
      <c r="WF188" s="40"/>
      <c r="WG188" s="40"/>
      <c r="WH188" s="40"/>
      <c r="WI188" s="40"/>
      <c r="WJ188" s="40"/>
      <c r="WK188" s="40"/>
      <c r="WL188" s="40"/>
      <c r="WM188" s="40"/>
      <c r="WN188" s="40"/>
      <c r="WO188" s="40"/>
      <c r="WP188" s="40"/>
      <c r="WQ188" s="40"/>
      <c r="WR188" s="40"/>
      <c r="WS188" s="40"/>
      <c r="WT188" s="40"/>
      <c r="WU188" s="40"/>
      <c r="WV188" s="40"/>
      <c r="WW188" s="40"/>
      <c r="WX188" s="40"/>
      <c r="WY188" s="40"/>
      <c r="WZ188" s="40"/>
      <c r="XA188" s="40"/>
      <c r="XB188" s="40"/>
      <c r="XC188" s="40"/>
      <c r="XD188" s="40"/>
      <c r="XE188" s="40"/>
      <c r="XF188" s="40"/>
      <c r="XG188" s="40"/>
      <c r="XH188" s="40"/>
      <c r="XI188" s="40"/>
      <c r="XJ188" s="40"/>
      <c r="XK188" s="40"/>
      <c r="XL188" s="40"/>
      <c r="XM188" s="40"/>
      <c r="XN188" s="40"/>
      <c r="XO188" s="40"/>
      <c r="XP188" s="40"/>
      <c r="XQ188" s="40"/>
      <c r="XR188" s="40"/>
      <c r="XS188" s="40"/>
      <c r="XT188" s="40"/>
      <c r="XU188" s="40"/>
      <c r="XV188" s="40"/>
      <c r="XW188" s="40"/>
      <c r="XX188" s="40"/>
      <c r="XY188" s="40"/>
      <c r="XZ188" s="40"/>
      <c r="YA188" s="40"/>
      <c r="YB188" s="40"/>
      <c r="YC188" s="40"/>
      <c r="YD188" s="40"/>
      <c r="YE188" s="40"/>
      <c r="YF188" s="40"/>
      <c r="YG188" s="40"/>
      <c r="YH188" s="40"/>
      <c r="YI188" s="40"/>
      <c r="YJ188" s="40"/>
      <c r="YK188" s="40"/>
      <c r="YL188" s="40"/>
      <c r="YM188" s="40"/>
      <c r="YN188" s="40"/>
      <c r="YO188" s="40"/>
      <c r="YP188" s="40"/>
      <c r="YQ188" s="40"/>
      <c r="YR188" s="40"/>
      <c r="YS188" s="40"/>
      <c r="YT188" s="40"/>
      <c r="YU188" s="40"/>
      <c r="YV188" s="40"/>
      <c r="YW188" s="40"/>
      <c r="YX188" s="40"/>
      <c r="YY188" s="40"/>
      <c r="YZ188" s="40"/>
      <c r="ZA188" s="40"/>
      <c r="ZB188" s="40"/>
      <c r="ZC188" s="40"/>
      <c r="ZD188" s="40"/>
      <c r="ZE188" s="40"/>
      <c r="ZF188" s="40"/>
      <c r="ZG188" s="40"/>
      <c r="ZH188" s="40"/>
      <c r="ZI188" s="40"/>
      <c r="ZJ188" s="40"/>
      <c r="ZK188" s="40"/>
      <c r="ZL188" s="40"/>
      <c r="ZM188" s="40"/>
      <c r="ZN188" s="40"/>
      <c r="ZO188" s="40"/>
      <c r="ZP188" s="40"/>
      <c r="ZQ188" s="40"/>
      <c r="ZR188" s="40"/>
      <c r="ZS188" s="40"/>
      <c r="ZT188" s="40"/>
      <c r="ZU188" s="40"/>
      <c r="ZV188" s="40"/>
      <c r="ZW188" s="40"/>
      <c r="ZX188" s="40"/>
      <c r="ZY188" s="40"/>
      <c r="ZZ188" s="40"/>
      <c r="AAA188" s="40"/>
      <c r="AAB188" s="40"/>
      <c r="AAC188" s="40"/>
      <c r="AAD188" s="40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0"/>
      <c r="AKO188" s="40"/>
      <c r="AKP188" s="40"/>
      <c r="AKQ188" s="40"/>
      <c r="AKR188" s="40"/>
      <c r="AKS188" s="40"/>
      <c r="AKT188" s="40"/>
      <c r="AKU188" s="40"/>
      <c r="AKV188" s="40"/>
      <c r="AKW188" s="40"/>
      <c r="AKX188" s="40"/>
      <c r="AKY188" s="40"/>
      <c r="AKZ188" s="40"/>
      <c r="ALA188" s="40"/>
      <c r="ALB188" s="40"/>
      <c r="ALC188" s="40"/>
      <c r="ALD188" s="40"/>
      <c r="ALE188" s="40"/>
      <c r="ALF188" s="40"/>
      <c r="ALG188" s="40"/>
      <c r="ALH188" s="40"/>
      <c r="ALI188" s="40"/>
      <c r="ALJ188" s="40"/>
      <c r="ALK188" s="40"/>
      <c r="ALL188" s="40"/>
      <c r="ALM188" s="40"/>
      <c r="ALN188" s="40"/>
      <c r="ALO188" s="40"/>
      <c r="ALP188" s="40"/>
      <c r="ALQ188" s="40"/>
      <c r="ALR188" s="40"/>
      <c r="ALS188" s="40"/>
      <c r="ALT188" s="40"/>
      <c r="ALU188" s="40"/>
    </row>
    <row r="189" spans="1:1009" s="41" customFormat="1" ht="18.75" x14ac:dyDescent="0.3">
      <c r="A189" s="10" t="s">
        <v>205</v>
      </c>
      <c r="B189" s="11" t="s">
        <v>119</v>
      </c>
      <c r="C189" s="12">
        <v>2</v>
      </c>
      <c r="D189" s="13">
        <v>2.8</v>
      </c>
      <c r="E189" s="14">
        <v>1.45</v>
      </c>
      <c r="F189" s="46" t="s">
        <v>21</v>
      </c>
      <c r="G189" s="15">
        <v>0.5</v>
      </c>
      <c r="H189" s="16">
        <f t="shared" si="31"/>
        <v>-0.5</v>
      </c>
      <c r="I189" s="19">
        <f t="shared" si="23"/>
        <v>-17.902500000000011</v>
      </c>
      <c r="J189" s="39"/>
      <c r="K189" s="50">
        <f t="shared" si="26"/>
        <v>-22.152500000000014</v>
      </c>
      <c r="L189" s="60">
        <f t="shared" si="30"/>
        <v>-28.302500000000013</v>
      </c>
      <c r="M189" s="60"/>
      <c r="N189" s="121">
        <f t="shared" si="24"/>
        <v>2.8</v>
      </c>
      <c r="O189" s="9">
        <f t="shared" si="25"/>
        <v>-1</v>
      </c>
      <c r="P189" s="9">
        <f t="shared" si="27"/>
        <v>-1</v>
      </c>
      <c r="Q189" s="122">
        <f t="shared" si="28"/>
        <v>-1</v>
      </c>
      <c r="R189" s="8"/>
      <c r="S189" s="9"/>
      <c r="T189" s="9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  <c r="OO189" s="40"/>
      <c r="OP189" s="40"/>
      <c r="OQ189" s="40"/>
      <c r="OR189" s="40"/>
      <c r="OS189" s="40"/>
      <c r="OT189" s="40"/>
      <c r="OU189" s="40"/>
      <c r="OV189" s="40"/>
      <c r="OW189" s="40"/>
      <c r="OX189" s="40"/>
      <c r="OY189" s="40"/>
      <c r="OZ189" s="40"/>
      <c r="PA189" s="40"/>
      <c r="PB189" s="40"/>
      <c r="PC189" s="40"/>
      <c r="PD189" s="40"/>
      <c r="PE189" s="40"/>
      <c r="PF189" s="40"/>
      <c r="PG189" s="40"/>
      <c r="PH189" s="40"/>
      <c r="PI189" s="40"/>
      <c r="PJ189" s="40"/>
      <c r="PK189" s="40"/>
      <c r="PL189" s="40"/>
      <c r="PM189" s="40"/>
      <c r="PN189" s="40"/>
      <c r="PO189" s="40"/>
      <c r="PP189" s="40"/>
      <c r="PQ189" s="40"/>
      <c r="PR189" s="40"/>
      <c r="PS189" s="40"/>
      <c r="PT189" s="40"/>
      <c r="PU189" s="40"/>
      <c r="PV189" s="40"/>
      <c r="PW189" s="40"/>
      <c r="PX189" s="40"/>
      <c r="PY189" s="40"/>
      <c r="PZ189" s="40"/>
      <c r="QA189" s="40"/>
      <c r="QB189" s="40"/>
      <c r="QC189" s="40"/>
      <c r="QD189" s="40"/>
      <c r="QE189" s="40"/>
      <c r="QF189" s="40"/>
      <c r="QG189" s="40"/>
      <c r="QH189" s="40"/>
      <c r="QI189" s="40"/>
      <c r="QJ189" s="40"/>
      <c r="QK189" s="40"/>
      <c r="QL189" s="40"/>
      <c r="QM189" s="40"/>
      <c r="QN189" s="40"/>
      <c r="QO189" s="40"/>
      <c r="QP189" s="40"/>
      <c r="QQ189" s="40"/>
      <c r="QR189" s="40"/>
      <c r="QS189" s="40"/>
      <c r="QT189" s="40"/>
      <c r="QU189" s="40"/>
      <c r="QV189" s="40"/>
      <c r="QW189" s="40"/>
      <c r="QX189" s="40"/>
      <c r="QY189" s="40"/>
      <c r="QZ189" s="40"/>
      <c r="RA189" s="40"/>
      <c r="RB189" s="40"/>
      <c r="RC189" s="40"/>
      <c r="RD189" s="40"/>
      <c r="RE189" s="40"/>
      <c r="RF189" s="40"/>
      <c r="RG189" s="40"/>
      <c r="RH189" s="40"/>
      <c r="RI189" s="40"/>
      <c r="RJ189" s="40"/>
      <c r="RK189" s="40"/>
      <c r="RL189" s="40"/>
      <c r="RM189" s="40"/>
      <c r="RN189" s="40"/>
      <c r="RO189" s="40"/>
      <c r="RP189" s="40"/>
      <c r="RQ189" s="40"/>
      <c r="RR189" s="40"/>
      <c r="RS189" s="40"/>
      <c r="RT189" s="40"/>
      <c r="RU189" s="40"/>
      <c r="RV189" s="40"/>
      <c r="RW189" s="40"/>
      <c r="RX189" s="40"/>
      <c r="RY189" s="40"/>
      <c r="RZ189" s="40"/>
      <c r="SA189" s="40"/>
      <c r="SB189" s="40"/>
      <c r="SC189" s="40"/>
      <c r="SD189" s="40"/>
      <c r="SE189" s="40"/>
      <c r="SF189" s="40"/>
      <c r="SG189" s="40"/>
      <c r="SH189" s="40"/>
      <c r="SI189" s="40"/>
      <c r="SJ189" s="40"/>
      <c r="SK189" s="40"/>
      <c r="SL189" s="40"/>
      <c r="SM189" s="40"/>
      <c r="SN189" s="40"/>
      <c r="SO189" s="40"/>
      <c r="SP189" s="40"/>
      <c r="SQ189" s="40"/>
      <c r="SR189" s="40"/>
      <c r="SS189" s="40"/>
      <c r="ST189" s="40"/>
      <c r="SU189" s="40"/>
      <c r="SV189" s="40"/>
      <c r="SW189" s="40"/>
      <c r="SX189" s="40"/>
      <c r="SY189" s="40"/>
      <c r="SZ189" s="40"/>
      <c r="TA189" s="40"/>
      <c r="TB189" s="40"/>
      <c r="TC189" s="40"/>
      <c r="TD189" s="40"/>
      <c r="TE189" s="40"/>
      <c r="TF189" s="40"/>
      <c r="TG189" s="40"/>
      <c r="TH189" s="40"/>
      <c r="TI189" s="40"/>
      <c r="TJ189" s="40"/>
      <c r="TK189" s="40"/>
      <c r="TL189" s="40"/>
      <c r="TM189" s="40"/>
      <c r="TN189" s="40"/>
      <c r="TO189" s="40"/>
      <c r="TP189" s="40"/>
      <c r="TQ189" s="40"/>
      <c r="TR189" s="40"/>
      <c r="TS189" s="40"/>
      <c r="TT189" s="40"/>
      <c r="TU189" s="40"/>
      <c r="TV189" s="40"/>
      <c r="TW189" s="40"/>
      <c r="TX189" s="40"/>
      <c r="TY189" s="40"/>
      <c r="TZ189" s="40"/>
      <c r="UA189" s="40"/>
      <c r="UB189" s="40"/>
      <c r="UC189" s="40"/>
      <c r="UD189" s="40"/>
      <c r="UE189" s="40"/>
      <c r="UF189" s="40"/>
      <c r="UG189" s="40"/>
      <c r="UH189" s="40"/>
      <c r="UI189" s="40"/>
      <c r="UJ189" s="40"/>
      <c r="UK189" s="40"/>
      <c r="UL189" s="40"/>
      <c r="UM189" s="40"/>
      <c r="UN189" s="40"/>
      <c r="UO189" s="40"/>
      <c r="UP189" s="40"/>
      <c r="UQ189" s="40"/>
      <c r="UR189" s="40"/>
      <c r="US189" s="40"/>
      <c r="UT189" s="40"/>
      <c r="UU189" s="40"/>
      <c r="UV189" s="40"/>
      <c r="UW189" s="40"/>
      <c r="UX189" s="40"/>
      <c r="UY189" s="40"/>
      <c r="UZ189" s="40"/>
      <c r="VA189" s="40"/>
      <c r="VB189" s="40"/>
      <c r="VC189" s="40"/>
      <c r="VD189" s="40"/>
      <c r="VE189" s="40"/>
      <c r="VF189" s="40"/>
      <c r="VG189" s="40"/>
      <c r="VH189" s="40"/>
      <c r="VI189" s="40"/>
      <c r="VJ189" s="40"/>
      <c r="VK189" s="40"/>
      <c r="VL189" s="40"/>
      <c r="VM189" s="40"/>
      <c r="VN189" s="40"/>
      <c r="VO189" s="40"/>
      <c r="VP189" s="40"/>
      <c r="VQ189" s="40"/>
      <c r="VR189" s="40"/>
      <c r="VS189" s="40"/>
      <c r="VT189" s="40"/>
      <c r="VU189" s="40"/>
      <c r="VV189" s="40"/>
      <c r="VW189" s="40"/>
      <c r="VX189" s="40"/>
      <c r="VY189" s="40"/>
      <c r="VZ189" s="40"/>
      <c r="WA189" s="40"/>
      <c r="WB189" s="40"/>
      <c r="WC189" s="40"/>
      <c r="WD189" s="40"/>
      <c r="WE189" s="40"/>
      <c r="WF189" s="40"/>
      <c r="WG189" s="40"/>
      <c r="WH189" s="40"/>
      <c r="WI189" s="40"/>
      <c r="WJ189" s="40"/>
      <c r="WK189" s="40"/>
      <c r="WL189" s="40"/>
      <c r="WM189" s="40"/>
      <c r="WN189" s="40"/>
      <c r="WO189" s="40"/>
      <c r="WP189" s="40"/>
      <c r="WQ189" s="40"/>
      <c r="WR189" s="40"/>
      <c r="WS189" s="40"/>
      <c r="WT189" s="40"/>
      <c r="WU189" s="40"/>
      <c r="WV189" s="40"/>
      <c r="WW189" s="40"/>
      <c r="WX189" s="40"/>
      <c r="WY189" s="40"/>
      <c r="WZ189" s="40"/>
      <c r="XA189" s="40"/>
      <c r="XB189" s="40"/>
      <c r="XC189" s="40"/>
      <c r="XD189" s="40"/>
      <c r="XE189" s="40"/>
      <c r="XF189" s="40"/>
      <c r="XG189" s="40"/>
      <c r="XH189" s="40"/>
      <c r="XI189" s="40"/>
      <c r="XJ189" s="40"/>
      <c r="XK189" s="40"/>
      <c r="XL189" s="40"/>
      <c r="XM189" s="40"/>
      <c r="XN189" s="40"/>
      <c r="XO189" s="40"/>
      <c r="XP189" s="40"/>
      <c r="XQ189" s="40"/>
      <c r="XR189" s="40"/>
      <c r="XS189" s="40"/>
      <c r="XT189" s="40"/>
      <c r="XU189" s="40"/>
      <c r="XV189" s="40"/>
      <c r="XW189" s="40"/>
      <c r="XX189" s="40"/>
      <c r="XY189" s="40"/>
      <c r="XZ189" s="40"/>
      <c r="YA189" s="40"/>
      <c r="YB189" s="40"/>
      <c r="YC189" s="40"/>
      <c r="YD189" s="40"/>
      <c r="YE189" s="40"/>
      <c r="YF189" s="40"/>
      <c r="YG189" s="40"/>
      <c r="YH189" s="40"/>
      <c r="YI189" s="40"/>
      <c r="YJ189" s="40"/>
      <c r="YK189" s="40"/>
      <c r="YL189" s="40"/>
      <c r="YM189" s="40"/>
      <c r="YN189" s="40"/>
      <c r="YO189" s="40"/>
      <c r="YP189" s="40"/>
      <c r="YQ189" s="40"/>
      <c r="YR189" s="40"/>
      <c r="YS189" s="40"/>
      <c r="YT189" s="40"/>
      <c r="YU189" s="40"/>
      <c r="YV189" s="40"/>
      <c r="YW189" s="40"/>
      <c r="YX189" s="40"/>
      <c r="YY189" s="40"/>
      <c r="YZ189" s="40"/>
      <c r="ZA189" s="40"/>
      <c r="ZB189" s="40"/>
      <c r="ZC189" s="40"/>
      <c r="ZD189" s="40"/>
      <c r="ZE189" s="40"/>
      <c r="ZF189" s="40"/>
      <c r="ZG189" s="40"/>
      <c r="ZH189" s="40"/>
      <c r="ZI189" s="40"/>
      <c r="ZJ189" s="40"/>
      <c r="ZK189" s="40"/>
      <c r="ZL189" s="40"/>
      <c r="ZM189" s="40"/>
      <c r="ZN189" s="40"/>
      <c r="ZO189" s="40"/>
      <c r="ZP189" s="40"/>
      <c r="ZQ189" s="40"/>
      <c r="ZR189" s="40"/>
      <c r="ZS189" s="40"/>
      <c r="ZT189" s="40"/>
      <c r="ZU189" s="40"/>
      <c r="ZV189" s="40"/>
      <c r="ZW189" s="40"/>
      <c r="ZX189" s="40"/>
      <c r="ZY189" s="40"/>
      <c r="ZZ189" s="40"/>
      <c r="AAA189" s="40"/>
      <c r="AAB189" s="40"/>
      <c r="AAC189" s="40"/>
      <c r="AAD189" s="40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0"/>
      <c r="AKO189" s="40"/>
      <c r="AKP189" s="40"/>
      <c r="AKQ189" s="40"/>
      <c r="AKR189" s="40"/>
      <c r="AKS189" s="40"/>
      <c r="AKT189" s="40"/>
      <c r="AKU189" s="40"/>
      <c r="AKV189" s="40"/>
      <c r="AKW189" s="40"/>
      <c r="AKX189" s="40"/>
      <c r="AKY189" s="40"/>
      <c r="AKZ189" s="40"/>
      <c r="ALA189" s="40"/>
      <c r="ALB189" s="40"/>
      <c r="ALC189" s="40"/>
      <c r="ALD189" s="40"/>
      <c r="ALE189" s="40"/>
      <c r="ALF189" s="40"/>
      <c r="ALG189" s="40"/>
      <c r="ALH189" s="40"/>
      <c r="ALI189" s="40"/>
      <c r="ALJ189" s="40"/>
      <c r="ALK189" s="40"/>
      <c r="ALL189" s="40"/>
      <c r="ALM189" s="40"/>
      <c r="ALN189" s="40"/>
      <c r="ALO189" s="40"/>
      <c r="ALP189" s="40"/>
      <c r="ALQ189" s="40"/>
      <c r="ALR189" s="40"/>
      <c r="ALS189" s="40"/>
      <c r="ALT189" s="40"/>
      <c r="ALU189" s="40"/>
    </row>
    <row r="190" spans="1:1009" s="41" customFormat="1" ht="18.75" x14ac:dyDescent="0.3">
      <c r="A190" s="10" t="s">
        <v>206</v>
      </c>
      <c r="B190" s="11" t="s">
        <v>119</v>
      </c>
      <c r="C190" s="12">
        <v>3</v>
      </c>
      <c r="D190" s="13">
        <v>1.75</v>
      </c>
      <c r="E190" s="14">
        <v>1.1000000000000001</v>
      </c>
      <c r="F190" s="46" t="s">
        <v>24</v>
      </c>
      <c r="G190" s="15">
        <v>1</v>
      </c>
      <c r="H190" s="16">
        <f t="shared" si="31"/>
        <v>0.75</v>
      </c>
      <c r="I190" s="19">
        <f t="shared" si="23"/>
        <v>-17.152500000000011</v>
      </c>
      <c r="J190" s="39"/>
      <c r="K190" s="50">
        <f t="shared" si="26"/>
        <v>-22.152500000000014</v>
      </c>
      <c r="L190" s="60">
        <f t="shared" si="30"/>
        <v>-28.302500000000013</v>
      </c>
      <c r="M190" s="60"/>
      <c r="N190" s="121">
        <f t="shared" si="24"/>
        <v>1.75</v>
      </c>
      <c r="O190" s="9">
        <f t="shared" si="25"/>
        <v>-1</v>
      </c>
      <c r="P190" s="9">
        <f t="shared" si="27"/>
        <v>0.75</v>
      </c>
      <c r="Q190" s="122">
        <f t="shared" si="28"/>
        <v>0.75</v>
      </c>
      <c r="R190" s="8"/>
      <c r="S190" s="9"/>
      <c r="T190" s="9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  <c r="OO190" s="40"/>
      <c r="OP190" s="40"/>
      <c r="OQ190" s="40"/>
      <c r="OR190" s="40"/>
      <c r="OS190" s="40"/>
      <c r="OT190" s="40"/>
      <c r="OU190" s="40"/>
      <c r="OV190" s="40"/>
      <c r="OW190" s="40"/>
      <c r="OX190" s="40"/>
      <c r="OY190" s="40"/>
      <c r="OZ190" s="40"/>
      <c r="PA190" s="40"/>
      <c r="PB190" s="40"/>
      <c r="PC190" s="40"/>
      <c r="PD190" s="40"/>
      <c r="PE190" s="40"/>
      <c r="PF190" s="40"/>
      <c r="PG190" s="40"/>
      <c r="PH190" s="40"/>
      <c r="PI190" s="40"/>
      <c r="PJ190" s="40"/>
      <c r="PK190" s="40"/>
      <c r="PL190" s="40"/>
      <c r="PM190" s="40"/>
      <c r="PN190" s="40"/>
      <c r="PO190" s="40"/>
      <c r="PP190" s="40"/>
      <c r="PQ190" s="40"/>
      <c r="PR190" s="40"/>
      <c r="PS190" s="40"/>
      <c r="PT190" s="40"/>
      <c r="PU190" s="40"/>
      <c r="PV190" s="40"/>
      <c r="PW190" s="40"/>
      <c r="PX190" s="40"/>
      <c r="PY190" s="40"/>
      <c r="PZ190" s="40"/>
      <c r="QA190" s="40"/>
      <c r="QB190" s="40"/>
      <c r="QC190" s="40"/>
      <c r="QD190" s="40"/>
      <c r="QE190" s="40"/>
      <c r="QF190" s="40"/>
      <c r="QG190" s="40"/>
      <c r="QH190" s="40"/>
      <c r="QI190" s="40"/>
      <c r="QJ190" s="40"/>
      <c r="QK190" s="40"/>
      <c r="QL190" s="40"/>
      <c r="QM190" s="40"/>
      <c r="QN190" s="40"/>
      <c r="QO190" s="40"/>
      <c r="QP190" s="40"/>
      <c r="QQ190" s="40"/>
      <c r="QR190" s="40"/>
      <c r="QS190" s="40"/>
      <c r="QT190" s="40"/>
      <c r="QU190" s="40"/>
      <c r="QV190" s="40"/>
      <c r="QW190" s="40"/>
      <c r="QX190" s="40"/>
      <c r="QY190" s="40"/>
      <c r="QZ190" s="40"/>
      <c r="RA190" s="40"/>
      <c r="RB190" s="40"/>
      <c r="RC190" s="40"/>
      <c r="RD190" s="40"/>
      <c r="RE190" s="40"/>
      <c r="RF190" s="40"/>
      <c r="RG190" s="40"/>
      <c r="RH190" s="40"/>
      <c r="RI190" s="40"/>
      <c r="RJ190" s="40"/>
      <c r="RK190" s="40"/>
      <c r="RL190" s="40"/>
      <c r="RM190" s="40"/>
      <c r="RN190" s="40"/>
      <c r="RO190" s="40"/>
      <c r="RP190" s="40"/>
      <c r="RQ190" s="40"/>
      <c r="RR190" s="40"/>
      <c r="RS190" s="40"/>
      <c r="RT190" s="40"/>
      <c r="RU190" s="40"/>
      <c r="RV190" s="40"/>
      <c r="RW190" s="40"/>
      <c r="RX190" s="40"/>
      <c r="RY190" s="40"/>
      <c r="RZ190" s="40"/>
      <c r="SA190" s="40"/>
      <c r="SB190" s="40"/>
      <c r="SC190" s="40"/>
      <c r="SD190" s="40"/>
      <c r="SE190" s="40"/>
      <c r="SF190" s="40"/>
      <c r="SG190" s="40"/>
      <c r="SH190" s="40"/>
      <c r="SI190" s="40"/>
      <c r="SJ190" s="40"/>
      <c r="SK190" s="40"/>
      <c r="SL190" s="40"/>
      <c r="SM190" s="40"/>
      <c r="SN190" s="40"/>
      <c r="SO190" s="40"/>
      <c r="SP190" s="40"/>
      <c r="SQ190" s="40"/>
      <c r="SR190" s="40"/>
      <c r="SS190" s="40"/>
      <c r="ST190" s="40"/>
      <c r="SU190" s="40"/>
      <c r="SV190" s="40"/>
      <c r="SW190" s="40"/>
      <c r="SX190" s="40"/>
      <c r="SY190" s="40"/>
      <c r="SZ190" s="40"/>
      <c r="TA190" s="40"/>
      <c r="TB190" s="40"/>
      <c r="TC190" s="40"/>
      <c r="TD190" s="40"/>
      <c r="TE190" s="40"/>
      <c r="TF190" s="40"/>
      <c r="TG190" s="40"/>
      <c r="TH190" s="40"/>
      <c r="TI190" s="40"/>
      <c r="TJ190" s="40"/>
      <c r="TK190" s="40"/>
      <c r="TL190" s="40"/>
      <c r="TM190" s="40"/>
      <c r="TN190" s="40"/>
      <c r="TO190" s="40"/>
      <c r="TP190" s="40"/>
      <c r="TQ190" s="40"/>
      <c r="TR190" s="40"/>
      <c r="TS190" s="40"/>
      <c r="TT190" s="40"/>
      <c r="TU190" s="40"/>
      <c r="TV190" s="40"/>
      <c r="TW190" s="40"/>
      <c r="TX190" s="40"/>
      <c r="TY190" s="40"/>
      <c r="TZ190" s="40"/>
      <c r="UA190" s="40"/>
      <c r="UB190" s="40"/>
      <c r="UC190" s="40"/>
      <c r="UD190" s="40"/>
      <c r="UE190" s="40"/>
      <c r="UF190" s="40"/>
      <c r="UG190" s="40"/>
      <c r="UH190" s="40"/>
      <c r="UI190" s="40"/>
      <c r="UJ190" s="40"/>
      <c r="UK190" s="40"/>
      <c r="UL190" s="40"/>
      <c r="UM190" s="40"/>
      <c r="UN190" s="40"/>
      <c r="UO190" s="40"/>
      <c r="UP190" s="40"/>
      <c r="UQ190" s="40"/>
      <c r="UR190" s="40"/>
      <c r="US190" s="40"/>
      <c r="UT190" s="40"/>
      <c r="UU190" s="40"/>
      <c r="UV190" s="40"/>
      <c r="UW190" s="40"/>
      <c r="UX190" s="40"/>
      <c r="UY190" s="40"/>
      <c r="UZ190" s="40"/>
      <c r="VA190" s="40"/>
      <c r="VB190" s="40"/>
      <c r="VC190" s="40"/>
      <c r="VD190" s="40"/>
      <c r="VE190" s="40"/>
      <c r="VF190" s="40"/>
      <c r="VG190" s="40"/>
      <c r="VH190" s="40"/>
      <c r="VI190" s="40"/>
      <c r="VJ190" s="40"/>
      <c r="VK190" s="40"/>
      <c r="VL190" s="40"/>
      <c r="VM190" s="40"/>
      <c r="VN190" s="40"/>
      <c r="VO190" s="40"/>
      <c r="VP190" s="40"/>
      <c r="VQ190" s="40"/>
      <c r="VR190" s="40"/>
      <c r="VS190" s="40"/>
      <c r="VT190" s="40"/>
      <c r="VU190" s="40"/>
      <c r="VV190" s="40"/>
      <c r="VW190" s="40"/>
      <c r="VX190" s="40"/>
      <c r="VY190" s="40"/>
      <c r="VZ190" s="40"/>
      <c r="WA190" s="40"/>
      <c r="WB190" s="40"/>
      <c r="WC190" s="40"/>
      <c r="WD190" s="40"/>
      <c r="WE190" s="40"/>
      <c r="WF190" s="40"/>
      <c r="WG190" s="40"/>
      <c r="WH190" s="40"/>
      <c r="WI190" s="40"/>
      <c r="WJ190" s="40"/>
      <c r="WK190" s="40"/>
      <c r="WL190" s="40"/>
      <c r="WM190" s="40"/>
      <c r="WN190" s="40"/>
      <c r="WO190" s="40"/>
      <c r="WP190" s="40"/>
      <c r="WQ190" s="40"/>
      <c r="WR190" s="40"/>
      <c r="WS190" s="40"/>
      <c r="WT190" s="40"/>
      <c r="WU190" s="40"/>
      <c r="WV190" s="40"/>
      <c r="WW190" s="40"/>
      <c r="WX190" s="40"/>
      <c r="WY190" s="40"/>
      <c r="WZ190" s="40"/>
      <c r="XA190" s="40"/>
      <c r="XB190" s="40"/>
      <c r="XC190" s="40"/>
      <c r="XD190" s="40"/>
      <c r="XE190" s="40"/>
      <c r="XF190" s="40"/>
      <c r="XG190" s="40"/>
      <c r="XH190" s="40"/>
      <c r="XI190" s="40"/>
      <c r="XJ190" s="40"/>
      <c r="XK190" s="40"/>
      <c r="XL190" s="40"/>
      <c r="XM190" s="40"/>
      <c r="XN190" s="40"/>
      <c r="XO190" s="40"/>
      <c r="XP190" s="40"/>
      <c r="XQ190" s="40"/>
      <c r="XR190" s="40"/>
      <c r="XS190" s="40"/>
      <c r="XT190" s="40"/>
      <c r="XU190" s="40"/>
      <c r="XV190" s="40"/>
      <c r="XW190" s="40"/>
      <c r="XX190" s="40"/>
      <c r="XY190" s="40"/>
      <c r="XZ190" s="40"/>
      <c r="YA190" s="40"/>
      <c r="YB190" s="40"/>
      <c r="YC190" s="40"/>
      <c r="YD190" s="40"/>
      <c r="YE190" s="40"/>
      <c r="YF190" s="40"/>
      <c r="YG190" s="40"/>
      <c r="YH190" s="40"/>
      <c r="YI190" s="40"/>
      <c r="YJ190" s="40"/>
      <c r="YK190" s="40"/>
      <c r="YL190" s="40"/>
      <c r="YM190" s="40"/>
      <c r="YN190" s="40"/>
      <c r="YO190" s="40"/>
      <c r="YP190" s="40"/>
      <c r="YQ190" s="40"/>
      <c r="YR190" s="40"/>
      <c r="YS190" s="40"/>
      <c r="YT190" s="40"/>
      <c r="YU190" s="40"/>
      <c r="YV190" s="40"/>
      <c r="YW190" s="40"/>
      <c r="YX190" s="40"/>
      <c r="YY190" s="40"/>
      <c r="YZ190" s="40"/>
      <c r="ZA190" s="40"/>
      <c r="ZB190" s="40"/>
      <c r="ZC190" s="40"/>
      <c r="ZD190" s="40"/>
      <c r="ZE190" s="40"/>
      <c r="ZF190" s="40"/>
      <c r="ZG190" s="40"/>
      <c r="ZH190" s="40"/>
      <c r="ZI190" s="40"/>
      <c r="ZJ190" s="40"/>
      <c r="ZK190" s="40"/>
      <c r="ZL190" s="40"/>
      <c r="ZM190" s="40"/>
      <c r="ZN190" s="40"/>
      <c r="ZO190" s="40"/>
      <c r="ZP190" s="40"/>
      <c r="ZQ190" s="40"/>
      <c r="ZR190" s="40"/>
      <c r="ZS190" s="40"/>
      <c r="ZT190" s="40"/>
      <c r="ZU190" s="40"/>
      <c r="ZV190" s="40"/>
      <c r="ZW190" s="40"/>
      <c r="ZX190" s="40"/>
      <c r="ZY190" s="40"/>
      <c r="ZZ190" s="40"/>
      <c r="AAA190" s="40"/>
      <c r="AAB190" s="40"/>
      <c r="AAC190" s="40"/>
      <c r="AAD190" s="40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0"/>
      <c r="AKO190" s="40"/>
      <c r="AKP190" s="40"/>
      <c r="AKQ190" s="40"/>
      <c r="AKR190" s="40"/>
      <c r="AKS190" s="40"/>
      <c r="AKT190" s="40"/>
      <c r="AKU190" s="40"/>
      <c r="AKV190" s="40"/>
      <c r="AKW190" s="40"/>
      <c r="AKX190" s="40"/>
      <c r="AKY190" s="40"/>
      <c r="AKZ190" s="40"/>
      <c r="ALA190" s="40"/>
      <c r="ALB190" s="40"/>
      <c r="ALC190" s="40"/>
      <c r="ALD190" s="40"/>
      <c r="ALE190" s="40"/>
      <c r="ALF190" s="40"/>
      <c r="ALG190" s="40"/>
      <c r="ALH190" s="40"/>
      <c r="ALI190" s="40"/>
      <c r="ALJ190" s="40"/>
      <c r="ALK190" s="40"/>
      <c r="ALL190" s="40"/>
      <c r="ALM190" s="40"/>
      <c r="ALN190" s="40"/>
      <c r="ALO190" s="40"/>
      <c r="ALP190" s="40"/>
      <c r="ALQ190" s="40"/>
      <c r="ALR190" s="40"/>
      <c r="ALS190" s="40"/>
      <c r="ALT190" s="40"/>
      <c r="ALU190" s="40"/>
    </row>
    <row r="191" spans="1:1009" s="41" customFormat="1" ht="18.75" x14ac:dyDescent="0.3">
      <c r="A191" s="10" t="s">
        <v>207</v>
      </c>
      <c r="B191" s="11" t="s">
        <v>119</v>
      </c>
      <c r="C191" s="12">
        <v>4</v>
      </c>
      <c r="D191" s="13">
        <v>3.6</v>
      </c>
      <c r="E191" s="14">
        <v>1.35</v>
      </c>
      <c r="F191" s="46" t="s">
        <v>26</v>
      </c>
      <c r="G191" s="15">
        <v>0.5</v>
      </c>
      <c r="H191" s="16">
        <f t="shared" si="31"/>
        <v>-0.5</v>
      </c>
      <c r="I191" s="19">
        <f t="shared" si="23"/>
        <v>-17.652500000000011</v>
      </c>
      <c r="J191" s="39"/>
      <c r="K191" s="50">
        <f t="shared" si="26"/>
        <v>-22.152500000000014</v>
      </c>
      <c r="L191" s="60">
        <f t="shared" si="30"/>
        <v>-28.302500000000013</v>
      </c>
      <c r="M191" s="60"/>
      <c r="N191" s="121">
        <f t="shared" si="24"/>
        <v>0</v>
      </c>
      <c r="O191" s="9">
        <f t="shared" si="25"/>
        <v>0</v>
      </c>
      <c r="P191" s="9">
        <f t="shared" si="27"/>
        <v>0</v>
      </c>
      <c r="Q191" s="122" t="str">
        <f t="shared" si="28"/>
        <v/>
      </c>
      <c r="R191" s="8"/>
      <c r="S191" s="9"/>
      <c r="T191" s="9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  <c r="OO191" s="40"/>
      <c r="OP191" s="40"/>
      <c r="OQ191" s="40"/>
      <c r="OR191" s="40"/>
      <c r="OS191" s="40"/>
      <c r="OT191" s="40"/>
      <c r="OU191" s="40"/>
      <c r="OV191" s="40"/>
      <c r="OW191" s="40"/>
      <c r="OX191" s="40"/>
      <c r="OY191" s="40"/>
      <c r="OZ191" s="40"/>
      <c r="PA191" s="40"/>
      <c r="PB191" s="40"/>
      <c r="PC191" s="40"/>
      <c r="PD191" s="40"/>
      <c r="PE191" s="40"/>
      <c r="PF191" s="40"/>
      <c r="PG191" s="40"/>
      <c r="PH191" s="40"/>
      <c r="PI191" s="40"/>
      <c r="PJ191" s="40"/>
      <c r="PK191" s="40"/>
      <c r="PL191" s="40"/>
      <c r="PM191" s="40"/>
      <c r="PN191" s="40"/>
      <c r="PO191" s="40"/>
      <c r="PP191" s="40"/>
      <c r="PQ191" s="40"/>
      <c r="PR191" s="40"/>
      <c r="PS191" s="40"/>
      <c r="PT191" s="40"/>
      <c r="PU191" s="40"/>
      <c r="PV191" s="40"/>
      <c r="PW191" s="40"/>
      <c r="PX191" s="40"/>
      <c r="PY191" s="40"/>
      <c r="PZ191" s="40"/>
      <c r="QA191" s="40"/>
      <c r="QB191" s="40"/>
      <c r="QC191" s="40"/>
      <c r="QD191" s="40"/>
      <c r="QE191" s="40"/>
      <c r="QF191" s="40"/>
      <c r="QG191" s="40"/>
      <c r="QH191" s="40"/>
      <c r="QI191" s="40"/>
      <c r="QJ191" s="40"/>
      <c r="QK191" s="40"/>
      <c r="QL191" s="40"/>
      <c r="QM191" s="40"/>
      <c r="QN191" s="40"/>
      <c r="QO191" s="40"/>
      <c r="QP191" s="40"/>
      <c r="QQ191" s="40"/>
      <c r="QR191" s="40"/>
      <c r="QS191" s="40"/>
      <c r="QT191" s="40"/>
      <c r="QU191" s="40"/>
      <c r="QV191" s="40"/>
      <c r="QW191" s="40"/>
      <c r="QX191" s="40"/>
      <c r="QY191" s="40"/>
      <c r="QZ191" s="40"/>
      <c r="RA191" s="40"/>
      <c r="RB191" s="40"/>
      <c r="RC191" s="40"/>
      <c r="RD191" s="40"/>
      <c r="RE191" s="40"/>
      <c r="RF191" s="40"/>
      <c r="RG191" s="40"/>
      <c r="RH191" s="40"/>
      <c r="RI191" s="40"/>
      <c r="RJ191" s="40"/>
      <c r="RK191" s="40"/>
      <c r="RL191" s="40"/>
      <c r="RM191" s="40"/>
      <c r="RN191" s="40"/>
      <c r="RO191" s="40"/>
      <c r="RP191" s="40"/>
      <c r="RQ191" s="40"/>
      <c r="RR191" s="40"/>
      <c r="RS191" s="40"/>
      <c r="RT191" s="40"/>
      <c r="RU191" s="40"/>
      <c r="RV191" s="40"/>
      <c r="RW191" s="40"/>
      <c r="RX191" s="40"/>
      <c r="RY191" s="40"/>
      <c r="RZ191" s="40"/>
      <c r="SA191" s="40"/>
      <c r="SB191" s="40"/>
      <c r="SC191" s="40"/>
      <c r="SD191" s="40"/>
      <c r="SE191" s="40"/>
      <c r="SF191" s="40"/>
      <c r="SG191" s="40"/>
      <c r="SH191" s="40"/>
      <c r="SI191" s="40"/>
      <c r="SJ191" s="40"/>
      <c r="SK191" s="40"/>
      <c r="SL191" s="40"/>
      <c r="SM191" s="40"/>
      <c r="SN191" s="40"/>
      <c r="SO191" s="40"/>
      <c r="SP191" s="40"/>
      <c r="SQ191" s="40"/>
      <c r="SR191" s="40"/>
      <c r="SS191" s="40"/>
      <c r="ST191" s="40"/>
      <c r="SU191" s="40"/>
      <c r="SV191" s="40"/>
      <c r="SW191" s="40"/>
      <c r="SX191" s="40"/>
      <c r="SY191" s="40"/>
      <c r="SZ191" s="40"/>
      <c r="TA191" s="40"/>
      <c r="TB191" s="40"/>
      <c r="TC191" s="40"/>
      <c r="TD191" s="40"/>
      <c r="TE191" s="40"/>
      <c r="TF191" s="40"/>
      <c r="TG191" s="40"/>
      <c r="TH191" s="40"/>
      <c r="TI191" s="40"/>
      <c r="TJ191" s="40"/>
      <c r="TK191" s="40"/>
      <c r="TL191" s="40"/>
      <c r="TM191" s="40"/>
      <c r="TN191" s="40"/>
      <c r="TO191" s="40"/>
      <c r="TP191" s="40"/>
      <c r="TQ191" s="40"/>
      <c r="TR191" s="40"/>
      <c r="TS191" s="40"/>
      <c r="TT191" s="40"/>
      <c r="TU191" s="40"/>
      <c r="TV191" s="40"/>
      <c r="TW191" s="40"/>
      <c r="TX191" s="40"/>
      <c r="TY191" s="40"/>
      <c r="TZ191" s="40"/>
      <c r="UA191" s="40"/>
      <c r="UB191" s="40"/>
      <c r="UC191" s="40"/>
      <c r="UD191" s="40"/>
      <c r="UE191" s="40"/>
      <c r="UF191" s="40"/>
      <c r="UG191" s="40"/>
      <c r="UH191" s="40"/>
      <c r="UI191" s="40"/>
      <c r="UJ191" s="40"/>
      <c r="UK191" s="40"/>
      <c r="UL191" s="40"/>
      <c r="UM191" s="40"/>
      <c r="UN191" s="40"/>
      <c r="UO191" s="40"/>
      <c r="UP191" s="40"/>
      <c r="UQ191" s="40"/>
      <c r="UR191" s="40"/>
      <c r="US191" s="40"/>
      <c r="UT191" s="40"/>
      <c r="UU191" s="40"/>
      <c r="UV191" s="40"/>
      <c r="UW191" s="40"/>
      <c r="UX191" s="40"/>
      <c r="UY191" s="40"/>
      <c r="UZ191" s="40"/>
      <c r="VA191" s="40"/>
      <c r="VB191" s="40"/>
      <c r="VC191" s="40"/>
      <c r="VD191" s="40"/>
      <c r="VE191" s="40"/>
      <c r="VF191" s="40"/>
      <c r="VG191" s="40"/>
      <c r="VH191" s="40"/>
      <c r="VI191" s="40"/>
      <c r="VJ191" s="40"/>
      <c r="VK191" s="40"/>
      <c r="VL191" s="40"/>
      <c r="VM191" s="40"/>
      <c r="VN191" s="40"/>
      <c r="VO191" s="40"/>
      <c r="VP191" s="40"/>
      <c r="VQ191" s="40"/>
      <c r="VR191" s="40"/>
      <c r="VS191" s="40"/>
      <c r="VT191" s="40"/>
      <c r="VU191" s="40"/>
      <c r="VV191" s="40"/>
      <c r="VW191" s="40"/>
      <c r="VX191" s="40"/>
      <c r="VY191" s="40"/>
      <c r="VZ191" s="40"/>
      <c r="WA191" s="40"/>
      <c r="WB191" s="40"/>
      <c r="WC191" s="40"/>
      <c r="WD191" s="40"/>
      <c r="WE191" s="40"/>
      <c r="WF191" s="40"/>
      <c r="WG191" s="40"/>
      <c r="WH191" s="40"/>
      <c r="WI191" s="40"/>
      <c r="WJ191" s="40"/>
      <c r="WK191" s="40"/>
      <c r="WL191" s="40"/>
      <c r="WM191" s="40"/>
      <c r="WN191" s="40"/>
      <c r="WO191" s="40"/>
      <c r="WP191" s="40"/>
      <c r="WQ191" s="40"/>
      <c r="WR191" s="40"/>
      <c r="WS191" s="40"/>
      <c r="WT191" s="40"/>
      <c r="WU191" s="40"/>
      <c r="WV191" s="40"/>
      <c r="WW191" s="40"/>
      <c r="WX191" s="40"/>
      <c r="WY191" s="40"/>
      <c r="WZ191" s="40"/>
      <c r="XA191" s="40"/>
      <c r="XB191" s="40"/>
      <c r="XC191" s="40"/>
      <c r="XD191" s="40"/>
      <c r="XE191" s="40"/>
      <c r="XF191" s="40"/>
      <c r="XG191" s="40"/>
      <c r="XH191" s="40"/>
      <c r="XI191" s="40"/>
      <c r="XJ191" s="40"/>
      <c r="XK191" s="40"/>
      <c r="XL191" s="40"/>
      <c r="XM191" s="40"/>
      <c r="XN191" s="40"/>
      <c r="XO191" s="40"/>
      <c r="XP191" s="40"/>
      <c r="XQ191" s="40"/>
      <c r="XR191" s="40"/>
      <c r="XS191" s="40"/>
      <c r="XT191" s="40"/>
      <c r="XU191" s="40"/>
      <c r="XV191" s="40"/>
      <c r="XW191" s="40"/>
      <c r="XX191" s="40"/>
      <c r="XY191" s="40"/>
      <c r="XZ191" s="40"/>
      <c r="YA191" s="40"/>
      <c r="YB191" s="40"/>
      <c r="YC191" s="40"/>
      <c r="YD191" s="40"/>
      <c r="YE191" s="40"/>
      <c r="YF191" s="40"/>
      <c r="YG191" s="40"/>
      <c r="YH191" s="40"/>
      <c r="YI191" s="40"/>
      <c r="YJ191" s="40"/>
      <c r="YK191" s="40"/>
      <c r="YL191" s="40"/>
      <c r="YM191" s="40"/>
      <c r="YN191" s="40"/>
      <c r="YO191" s="40"/>
      <c r="YP191" s="40"/>
      <c r="YQ191" s="40"/>
      <c r="YR191" s="40"/>
      <c r="YS191" s="40"/>
      <c r="YT191" s="40"/>
      <c r="YU191" s="40"/>
      <c r="YV191" s="40"/>
      <c r="YW191" s="40"/>
      <c r="YX191" s="40"/>
      <c r="YY191" s="40"/>
      <c r="YZ191" s="40"/>
      <c r="ZA191" s="40"/>
      <c r="ZB191" s="40"/>
      <c r="ZC191" s="40"/>
      <c r="ZD191" s="40"/>
      <c r="ZE191" s="40"/>
      <c r="ZF191" s="40"/>
      <c r="ZG191" s="40"/>
      <c r="ZH191" s="40"/>
      <c r="ZI191" s="40"/>
      <c r="ZJ191" s="40"/>
      <c r="ZK191" s="40"/>
      <c r="ZL191" s="40"/>
      <c r="ZM191" s="40"/>
      <c r="ZN191" s="40"/>
      <c r="ZO191" s="40"/>
      <c r="ZP191" s="40"/>
      <c r="ZQ191" s="40"/>
      <c r="ZR191" s="40"/>
      <c r="ZS191" s="40"/>
      <c r="ZT191" s="40"/>
      <c r="ZU191" s="40"/>
      <c r="ZV191" s="40"/>
      <c r="ZW191" s="40"/>
      <c r="ZX191" s="40"/>
      <c r="ZY191" s="40"/>
      <c r="ZZ191" s="40"/>
      <c r="AAA191" s="40"/>
      <c r="AAB191" s="40"/>
      <c r="AAC191" s="40"/>
      <c r="AAD191" s="40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0"/>
      <c r="AKO191" s="40"/>
      <c r="AKP191" s="40"/>
      <c r="AKQ191" s="40"/>
      <c r="AKR191" s="40"/>
      <c r="AKS191" s="40"/>
      <c r="AKT191" s="40"/>
      <c r="AKU191" s="40"/>
      <c r="AKV191" s="40"/>
      <c r="AKW191" s="40"/>
      <c r="AKX191" s="40"/>
      <c r="AKY191" s="40"/>
      <c r="AKZ191" s="40"/>
      <c r="ALA191" s="40"/>
      <c r="ALB191" s="40"/>
      <c r="ALC191" s="40"/>
      <c r="ALD191" s="40"/>
      <c r="ALE191" s="40"/>
      <c r="ALF191" s="40"/>
      <c r="ALG191" s="40"/>
      <c r="ALH191" s="40"/>
      <c r="ALI191" s="40"/>
      <c r="ALJ191" s="40"/>
      <c r="ALK191" s="40"/>
      <c r="ALL191" s="40"/>
      <c r="ALM191" s="40"/>
      <c r="ALN191" s="40"/>
      <c r="ALO191" s="40"/>
      <c r="ALP191" s="40"/>
      <c r="ALQ191" s="40"/>
      <c r="ALR191" s="40"/>
      <c r="ALS191" s="40"/>
      <c r="ALT191" s="40"/>
      <c r="ALU191" s="40"/>
    </row>
    <row r="192" spans="1:1009" s="41" customFormat="1" ht="18.75" x14ac:dyDescent="0.3">
      <c r="A192" s="10" t="s">
        <v>208</v>
      </c>
      <c r="B192" s="11" t="s">
        <v>119</v>
      </c>
      <c r="C192" s="12">
        <v>5</v>
      </c>
      <c r="D192" s="13">
        <v>5.5</v>
      </c>
      <c r="E192" s="14">
        <v>2.2999999999999998</v>
      </c>
      <c r="F192" s="46" t="s">
        <v>16</v>
      </c>
      <c r="G192" s="15">
        <v>1</v>
      </c>
      <c r="H192" s="16">
        <f t="shared" si="31"/>
        <v>-1</v>
      </c>
      <c r="I192" s="19">
        <f t="shared" si="23"/>
        <v>-18.652500000000011</v>
      </c>
      <c r="J192" s="39"/>
      <c r="K192" s="50">
        <f t="shared" si="26"/>
        <v>-22.152500000000014</v>
      </c>
      <c r="L192" s="60">
        <f t="shared" si="30"/>
        <v>-28.302500000000013</v>
      </c>
      <c r="M192" s="60"/>
      <c r="N192" s="121">
        <f t="shared" si="24"/>
        <v>5.5</v>
      </c>
      <c r="O192" s="9">
        <f t="shared" si="25"/>
        <v>-1</v>
      </c>
      <c r="P192" s="9">
        <f t="shared" si="27"/>
        <v>-1</v>
      </c>
      <c r="Q192" s="122">
        <f t="shared" si="28"/>
        <v>-1</v>
      </c>
      <c r="R192" s="8"/>
      <c r="S192" s="9"/>
      <c r="T192" s="9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  <c r="OO192" s="40"/>
      <c r="OP192" s="40"/>
      <c r="OQ192" s="40"/>
      <c r="OR192" s="40"/>
      <c r="OS192" s="40"/>
      <c r="OT192" s="40"/>
      <c r="OU192" s="40"/>
      <c r="OV192" s="40"/>
      <c r="OW192" s="40"/>
      <c r="OX192" s="40"/>
      <c r="OY192" s="40"/>
      <c r="OZ192" s="40"/>
      <c r="PA192" s="40"/>
      <c r="PB192" s="40"/>
      <c r="PC192" s="40"/>
      <c r="PD192" s="40"/>
      <c r="PE192" s="40"/>
      <c r="PF192" s="40"/>
      <c r="PG192" s="40"/>
      <c r="PH192" s="40"/>
      <c r="PI192" s="40"/>
      <c r="PJ192" s="40"/>
      <c r="PK192" s="40"/>
      <c r="PL192" s="40"/>
      <c r="PM192" s="40"/>
      <c r="PN192" s="40"/>
      <c r="PO192" s="40"/>
      <c r="PP192" s="40"/>
      <c r="PQ192" s="40"/>
      <c r="PR192" s="40"/>
      <c r="PS192" s="40"/>
      <c r="PT192" s="40"/>
      <c r="PU192" s="40"/>
      <c r="PV192" s="40"/>
      <c r="PW192" s="40"/>
      <c r="PX192" s="40"/>
      <c r="PY192" s="40"/>
      <c r="PZ192" s="40"/>
      <c r="QA192" s="40"/>
      <c r="QB192" s="40"/>
      <c r="QC192" s="40"/>
      <c r="QD192" s="40"/>
      <c r="QE192" s="40"/>
      <c r="QF192" s="40"/>
      <c r="QG192" s="40"/>
      <c r="QH192" s="40"/>
      <c r="QI192" s="40"/>
      <c r="QJ192" s="40"/>
      <c r="QK192" s="40"/>
      <c r="QL192" s="40"/>
      <c r="QM192" s="40"/>
      <c r="QN192" s="40"/>
      <c r="QO192" s="40"/>
      <c r="QP192" s="40"/>
      <c r="QQ192" s="40"/>
      <c r="QR192" s="40"/>
      <c r="QS192" s="40"/>
      <c r="QT192" s="40"/>
      <c r="QU192" s="40"/>
      <c r="QV192" s="40"/>
      <c r="QW192" s="40"/>
      <c r="QX192" s="40"/>
      <c r="QY192" s="40"/>
      <c r="QZ192" s="40"/>
      <c r="RA192" s="40"/>
      <c r="RB192" s="40"/>
      <c r="RC192" s="40"/>
      <c r="RD192" s="40"/>
      <c r="RE192" s="40"/>
      <c r="RF192" s="40"/>
      <c r="RG192" s="40"/>
      <c r="RH192" s="40"/>
      <c r="RI192" s="40"/>
      <c r="RJ192" s="40"/>
      <c r="RK192" s="40"/>
      <c r="RL192" s="40"/>
      <c r="RM192" s="40"/>
      <c r="RN192" s="40"/>
      <c r="RO192" s="40"/>
      <c r="RP192" s="40"/>
      <c r="RQ192" s="40"/>
      <c r="RR192" s="40"/>
      <c r="RS192" s="40"/>
      <c r="RT192" s="40"/>
      <c r="RU192" s="40"/>
      <c r="RV192" s="40"/>
      <c r="RW192" s="40"/>
      <c r="RX192" s="40"/>
      <c r="RY192" s="40"/>
      <c r="RZ192" s="40"/>
      <c r="SA192" s="40"/>
      <c r="SB192" s="40"/>
      <c r="SC192" s="40"/>
      <c r="SD192" s="40"/>
      <c r="SE192" s="40"/>
      <c r="SF192" s="40"/>
      <c r="SG192" s="40"/>
      <c r="SH192" s="40"/>
      <c r="SI192" s="40"/>
      <c r="SJ192" s="40"/>
      <c r="SK192" s="40"/>
      <c r="SL192" s="40"/>
      <c r="SM192" s="40"/>
      <c r="SN192" s="40"/>
      <c r="SO192" s="40"/>
      <c r="SP192" s="40"/>
      <c r="SQ192" s="40"/>
      <c r="SR192" s="40"/>
      <c r="SS192" s="40"/>
      <c r="ST192" s="40"/>
      <c r="SU192" s="40"/>
      <c r="SV192" s="40"/>
      <c r="SW192" s="40"/>
      <c r="SX192" s="40"/>
      <c r="SY192" s="40"/>
      <c r="SZ192" s="40"/>
      <c r="TA192" s="40"/>
      <c r="TB192" s="40"/>
      <c r="TC192" s="40"/>
      <c r="TD192" s="40"/>
      <c r="TE192" s="40"/>
      <c r="TF192" s="40"/>
      <c r="TG192" s="40"/>
      <c r="TH192" s="40"/>
      <c r="TI192" s="40"/>
      <c r="TJ192" s="40"/>
      <c r="TK192" s="40"/>
      <c r="TL192" s="40"/>
      <c r="TM192" s="40"/>
      <c r="TN192" s="40"/>
      <c r="TO192" s="40"/>
      <c r="TP192" s="40"/>
      <c r="TQ192" s="40"/>
      <c r="TR192" s="40"/>
      <c r="TS192" s="40"/>
      <c r="TT192" s="40"/>
      <c r="TU192" s="40"/>
      <c r="TV192" s="40"/>
      <c r="TW192" s="40"/>
      <c r="TX192" s="40"/>
      <c r="TY192" s="40"/>
      <c r="TZ192" s="40"/>
      <c r="UA192" s="40"/>
      <c r="UB192" s="40"/>
      <c r="UC192" s="40"/>
      <c r="UD192" s="40"/>
      <c r="UE192" s="40"/>
      <c r="UF192" s="40"/>
      <c r="UG192" s="40"/>
      <c r="UH192" s="40"/>
      <c r="UI192" s="40"/>
      <c r="UJ192" s="40"/>
      <c r="UK192" s="40"/>
      <c r="UL192" s="40"/>
      <c r="UM192" s="40"/>
      <c r="UN192" s="40"/>
      <c r="UO192" s="40"/>
      <c r="UP192" s="40"/>
      <c r="UQ192" s="40"/>
      <c r="UR192" s="40"/>
      <c r="US192" s="40"/>
      <c r="UT192" s="40"/>
      <c r="UU192" s="40"/>
      <c r="UV192" s="40"/>
      <c r="UW192" s="40"/>
      <c r="UX192" s="40"/>
      <c r="UY192" s="40"/>
      <c r="UZ192" s="40"/>
      <c r="VA192" s="40"/>
      <c r="VB192" s="40"/>
      <c r="VC192" s="40"/>
      <c r="VD192" s="40"/>
      <c r="VE192" s="40"/>
      <c r="VF192" s="40"/>
      <c r="VG192" s="40"/>
      <c r="VH192" s="40"/>
      <c r="VI192" s="40"/>
      <c r="VJ192" s="40"/>
      <c r="VK192" s="40"/>
      <c r="VL192" s="40"/>
      <c r="VM192" s="40"/>
      <c r="VN192" s="40"/>
      <c r="VO192" s="40"/>
      <c r="VP192" s="40"/>
      <c r="VQ192" s="40"/>
      <c r="VR192" s="40"/>
      <c r="VS192" s="40"/>
      <c r="VT192" s="40"/>
      <c r="VU192" s="40"/>
      <c r="VV192" s="40"/>
      <c r="VW192" s="40"/>
      <c r="VX192" s="40"/>
      <c r="VY192" s="40"/>
      <c r="VZ192" s="40"/>
      <c r="WA192" s="40"/>
      <c r="WB192" s="40"/>
      <c r="WC192" s="40"/>
      <c r="WD192" s="40"/>
      <c r="WE192" s="40"/>
      <c r="WF192" s="40"/>
      <c r="WG192" s="40"/>
      <c r="WH192" s="40"/>
      <c r="WI192" s="40"/>
      <c r="WJ192" s="40"/>
      <c r="WK192" s="40"/>
      <c r="WL192" s="40"/>
      <c r="WM192" s="40"/>
      <c r="WN192" s="40"/>
      <c r="WO192" s="40"/>
      <c r="WP192" s="40"/>
      <c r="WQ192" s="40"/>
      <c r="WR192" s="40"/>
      <c r="WS192" s="40"/>
      <c r="WT192" s="40"/>
      <c r="WU192" s="40"/>
      <c r="WV192" s="40"/>
      <c r="WW192" s="40"/>
      <c r="WX192" s="40"/>
      <c r="WY192" s="40"/>
      <c r="WZ192" s="40"/>
      <c r="XA192" s="40"/>
      <c r="XB192" s="40"/>
      <c r="XC192" s="40"/>
      <c r="XD192" s="40"/>
      <c r="XE192" s="40"/>
      <c r="XF192" s="40"/>
      <c r="XG192" s="40"/>
      <c r="XH192" s="40"/>
      <c r="XI192" s="40"/>
      <c r="XJ192" s="40"/>
      <c r="XK192" s="40"/>
      <c r="XL192" s="40"/>
      <c r="XM192" s="40"/>
      <c r="XN192" s="40"/>
      <c r="XO192" s="40"/>
      <c r="XP192" s="40"/>
      <c r="XQ192" s="40"/>
      <c r="XR192" s="40"/>
      <c r="XS192" s="40"/>
      <c r="XT192" s="40"/>
      <c r="XU192" s="40"/>
      <c r="XV192" s="40"/>
      <c r="XW192" s="40"/>
      <c r="XX192" s="40"/>
      <c r="XY192" s="40"/>
      <c r="XZ192" s="40"/>
      <c r="YA192" s="40"/>
      <c r="YB192" s="40"/>
      <c r="YC192" s="40"/>
      <c r="YD192" s="40"/>
      <c r="YE192" s="40"/>
      <c r="YF192" s="40"/>
      <c r="YG192" s="40"/>
      <c r="YH192" s="40"/>
      <c r="YI192" s="40"/>
      <c r="YJ192" s="40"/>
      <c r="YK192" s="40"/>
      <c r="YL192" s="40"/>
      <c r="YM192" s="40"/>
      <c r="YN192" s="40"/>
      <c r="YO192" s="40"/>
      <c r="YP192" s="40"/>
      <c r="YQ192" s="40"/>
      <c r="YR192" s="40"/>
      <c r="YS192" s="40"/>
      <c r="YT192" s="40"/>
      <c r="YU192" s="40"/>
      <c r="YV192" s="40"/>
      <c r="YW192" s="40"/>
      <c r="YX192" s="40"/>
      <c r="YY192" s="40"/>
      <c r="YZ192" s="40"/>
      <c r="ZA192" s="40"/>
      <c r="ZB192" s="40"/>
      <c r="ZC192" s="40"/>
      <c r="ZD192" s="40"/>
      <c r="ZE192" s="40"/>
      <c r="ZF192" s="40"/>
      <c r="ZG192" s="40"/>
      <c r="ZH192" s="40"/>
      <c r="ZI192" s="40"/>
      <c r="ZJ192" s="40"/>
      <c r="ZK192" s="40"/>
      <c r="ZL192" s="40"/>
      <c r="ZM192" s="40"/>
      <c r="ZN192" s="40"/>
      <c r="ZO192" s="40"/>
      <c r="ZP192" s="40"/>
      <c r="ZQ192" s="40"/>
      <c r="ZR192" s="40"/>
      <c r="ZS192" s="40"/>
      <c r="ZT192" s="40"/>
      <c r="ZU192" s="40"/>
      <c r="ZV192" s="40"/>
      <c r="ZW192" s="40"/>
      <c r="ZX192" s="40"/>
      <c r="ZY192" s="40"/>
      <c r="ZZ192" s="40"/>
      <c r="AAA192" s="40"/>
      <c r="AAB192" s="40"/>
      <c r="AAC192" s="40"/>
      <c r="AAD192" s="40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0"/>
      <c r="AKO192" s="40"/>
      <c r="AKP192" s="40"/>
      <c r="AKQ192" s="40"/>
      <c r="AKR192" s="40"/>
      <c r="AKS192" s="40"/>
      <c r="AKT192" s="40"/>
      <c r="AKU192" s="40"/>
      <c r="AKV192" s="40"/>
      <c r="AKW192" s="40"/>
      <c r="AKX192" s="40"/>
      <c r="AKY192" s="40"/>
      <c r="AKZ192" s="40"/>
      <c r="ALA192" s="40"/>
      <c r="ALB192" s="40"/>
      <c r="ALC192" s="40"/>
      <c r="ALD192" s="40"/>
      <c r="ALE192" s="40"/>
      <c r="ALF192" s="40"/>
      <c r="ALG192" s="40"/>
      <c r="ALH192" s="40"/>
      <c r="ALI192" s="40"/>
      <c r="ALJ192" s="40"/>
      <c r="ALK192" s="40"/>
      <c r="ALL192" s="40"/>
      <c r="ALM192" s="40"/>
      <c r="ALN192" s="40"/>
      <c r="ALO192" s="40"/>
      <c r="ALP192" s="40"/>
      <c r="ALQ192" s="40"/>
      <c r="ALR192" s="40"/>
      <c r="ALS192" s="40"/>
      <c r="ALT192" s="40"/>
      <c r="ALU192" s="40"/>
    </row>
    <row r="193" spans="1:1009" s="41" customFormat="1" ht="18.75" x14ac:dyDescent="0.3">
      <c r="A193" s="10" t="s">
        <v>209</v>
      </c>
      <c r="B193" s="11" t="s">
        <v>119</v>
      </c>
      <c r="C193" s="12">
        <v>6</v>
      </c>
      <c r="D193" s="13">
        <v>4.5</v>
      </c>
      <c r="E193" s="14">
        <v>1.4</v>
      </c>
      <c r="F193" s="46" t="s">
        <v>34</v>
      </c>
      <c r="G193" s="15">
        <v>1</v>
      </c>
      <c r="H193" s="16">
        <f t="shared" si="31"/>
        <v>-1</v>
      </c>
      <c r="I193" s="19">
        <f t="shared" si="23"/>
        <v>-19.652500000000011</v>
      </c>
      <c r="J193" s="39"/>
      <c r="K193" s="50">
        <f t="shared" si="26"/>
        <v>-22.152500000000014</v>
      </c>
      <c r="L193" s="60">
        <f t="shared" si="30"/>
        <v>-28.302500000000013</v>
      </c>
      <c r="M193" s="60"/>
      <c r="N193" s="121">
        <f t="shared" si="24"/>
        <v>4.5</v>
      </c>
      <c r="O193" s="9">
        <f t="shared" si="25"/>
        <v>-1</v>
      </c>
      <c r="P193" s="9">
        <f t="shared" si="27"/>
        <v>-1</v>
      </c>
      <c r="Q193" s="122">
        <f t="shared" si="28"/>
        <v>-1</v>
      </c>
      <c r="R193" s="8"/>
      <c r="S193" s="9"/>
      <c r="T193" s="9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  <c r="OO193" s="40"/>
      <c r="OP193" s="40"/>
      <c r="OQ193" s="40"/>
      <c r="OR193" s="40"/>
      <c r="OS193" s="40"/>
      <c r="OT193" s="40"/>
      <c r="OU193" s="40"/>
      <c r="OV193" s="40"/>
      <c r="OW193" s="40"/>
      <c r="OX193" s="40"/>
      <c r="OY193" s="40"/>
      <c r="OZ193" s="40"/>
      <c r="PA193" s="40"/>
      <c r="PB193" s="40"/>
      <c r="PC193" s="40"/>
      <c r="PD193" s="40"/>
      <c r="PE193" s="40"/>
      <c r="PF193" s="40"/>
      <c r="PG193" s="40"/>
      <c r="PH193" s="40"/>
      <c r="PI193" s="40"/>
      <c r="PJ193" s="40"/>
      <c r="PK193" s="40"/>
      <c r="PL193" s="40"/>
      <c r="PM193" s="40"/>
      <c r="PN193" s="40"/>
      <c r="PO193" s="40"/>
      <c r="PP193" s="40"/>
      <c r="PQ193" s="40"/>
      <c r="PR193" s="40"/>
      <c r="PS193" s="40"/>
      <c r="PT193" s="40"/>
      <c r="PU193" s="40"/>
      <c r="PV193" s="40"/>
      <c r="PW193" s="40"/>
      <c r="PX193" s="40"/>
      <c r="PY193" s="40"/>
      <c r="PZ193" s="40"/>
      <c r="QA193" s="40"/>
      <c r="QB193" s="40"/>
      <c r="QC193" s="40"/>
      <c r="QD193" s="40"/>
      <c r="QE193" s="40"/>
      <c r="QF193" s="40"/>
      <c r="QG193" s="40"/>
      <c r="QH193" s="40"/>
      <c r="QI193" s="40"/>
      <c r="QJ193" s="40"/>
      <c r="QK193" s="40"/>
      <c r="QL193" s="40"/>
      <c r="QM193" s="40"/>
      <c r="QN193" s="40"/>
      <c r="QO193" s="40"/>
      <c r="QP193" s="40"/>
      <c r="QQ193" s="40"/>
      <c r="QR193" s="40"/>
      <c r="QS193" s="40"/>
      <c r="QT193" s="40"/>
      <c r="QU193" s="40"/>
      <c r="QV193" s="40"/>
      <c r="QW193" s="40"/>
      <c r="QX193" s="40"/>
      <c r="QY193" s="40"/>
      <c r="QZ193" s="40"/>
      <c r="RA193" s="40"/>
      <c r="RB193" s="40"/>
      <c r="RC193" s="40"/>
      <c r="RD193" s="40"/>
      <c r="RE193" s="40"/>
      <c r="RF193" s="40"/>
      <c r="RG193" s="40"/>
      <c r="RH193" s="40"/>
      <c r="RI193" s="40"/>
      <c r="RJ193" s="40"/>
      <c r="RK193" s="40"/>
      <c r="RL193" s="40"/>
      <c r="RM193" s="40"/>
      <c r="RN193" s="40"/>
      <c r="RO193" s="40"/>
      <c r="RP193" s="40"/>
      <c r="RQ193" s="40"/>
      <c r="RR193" s="40"/>
      <c r="RS193" s="40"/>
      <c r="RT193" s="40"/>
      <c r="RU193" s="40"/>
      <c r="RV193" s="40"/>
      <c r="RW193" s="40"/>
      <c r="RX193" s="40"/>
      <c r="RY193" s="40"/>
      <c r="RZ193" s="40"/>
      <c r="SA193" s="40"/>
      <c r="SB193" s="40"/>
      <c r="SC193" s="40"/>
      <c r="SD193" s="40"/>
      <c r="SE193" s="40"/>
      <c r="SF193" s="40"/>
      <c r="SG193" s="40"/>
      <c r="SH193" s="40"/>
      <c r="SI193" s="40"/>
      <c r="SJ193" s="40"/>
      <c r="SK193" s="40"/>
      <c r="SL193" s="40"/>
      <c r="SM193" s="40"/>
      <c r="SN193" s="40"/>
      <c r="SO193" s="40"/>
      <c r="SP193" s="40"/>
      <c r="SQ193" s="40"/>
      <c r="SR193" s="40"/>
      <c r="SS193" s="40"/>
      <c r="ST193" s="40"/>
      <c r="SU193" s="40"/>
      <c r="SV193" s="40"/>
      <c r="SW193" s="40"/>
      <c r="SX193" s="40"/>
      <c r="SY193" s="40"/>
      <c r="SZ193" s="40"/>
      <c r="TA193" s="40"/>
      <c r="TB193" s="40"/>
      <c r="TC193" s="40"/>
      <c r="TD193" s="40"/>
      <c r="TE193" s="40"/>
      <c r="TF193" s="40"/>
      <c r="TG193" s="40"/>
      <c r="TH193" s="40"/>
      <c r="TI193" s="40"/>
      <c r="TJ193" s="40"/>
      <c r="TK193" s="40"/>
      <c r="TL193" s="40"/>
      <c r="TM193" s="40"/>
      <c r="TN193" s="40"/>
      <c r="TO193" s="40"/>
      <c r="TP193" s="40"/>
      <c r="TQ193" s="40"/>
      <c r="TR193" s="40"/>
      <c r="TS193" s="40"/>
      <c r="TT193" s="40"/>
      <c r="TU193" s="40"/>
      <c r="TV193" s="40"/>
      <c r="TW193" s="40"/>
      <c r="TX193" s="40"/>
      <c r="TY193" s="40"/>
      <c r="TZ193" s="40"/>
      <c r="UA193" s="40"/>
      <c r="UB193" s="40"/>
      <c r="UC193" s="40"/>
      <c r="UD193" s="40"/>
      <c r="UE193" s="40"/>
      <c r="UF193" s="40"/>
      <c r="UG193" s="40"/>
      <c r="UH193" s="40"/>
      <c r="UI193" s="40"/>
      <c r="UJ193" s="40"/>
      <c r="UK193" s="40"/>
      <c r="UL193" s="40"/>
      <c r="UM193" s="40"/>
      <c r="UN193" s="40"/>
      <c r="UO193" s="40"/>
      <c r="UP193" s="40"/>
      <c r="UQ193" s="40"/>
      <c r="UR193" s="40"/>
      <c r="US193" s="40"/>
      <c r="UT193" s="40"/>
      <c r="UU193" s="40"/>
      <c r="UV193" s="40"/>
      <c r="UW193" s="40"/>
      <c r="UX193" s="40"/>
      <c r="UY193" s="40"/>
      <c r="UZ193" s="40"/>
      <c r="VA193" s="40"/>
      <c r="VB193" s="40"/>
      <c r="VC193" s="40"/>
      <c r="VD193" s="40"/>
      <c r="VE193" s="40"/>
      <c r="VF193" s="40"/>
      <c r="VG193" s="40"/>
      <c r="VH193" s="40"/>
      <c r="VI193" s="40"/>
      <c r="VJ193" s="40"/>
      <c r="VK193" s="40"/>
      <c r="VL193" s="40"/>
      <c r="VM193" s="40"/>
      <c r="VN193" s="40"/>
      <c r="VO193" s="40"/>
      <c r="VP193" s="40"/>
      <c r="VQ193" s="40"/>
      <c r="VR193" s="40"/>
      <c r="VS193" s="40"/>
      <c r="VT193" s="40"/>
      <c r="VU193" s="40"/>
      <c r="VV193" s="40"/>
      <c r="VW193" s="40"/>
      <c r="VX193" s="40"/>
      <c r="VY193" s="40"/>
      <c r="VZ193" s="40"/>
      <c r="WA193" s="40"/>
      <c r="WB193" s="40"/>
      <c r="WC193" s="40"/>
      <c r="WD193" s="40"/>
      <c r="WE193" s="40"/>
      <c r="WF193" s="40"/>
      <c r="WG193" s="40"/>
      <c r="WH193" s="40"/>
      <c r="WI193" s="40"/>
      <c r="WJ193" s="40"/>
      <c r="WK193" s="40"/>
      <c r="WL193" s="40"/>
      <c r="WM193" s="40"/>
      <c r="WN193" s="40"/>
      <c r="WO193" s="40"/>
      <c r="WP193" s="40"/>
      <c r="WQ193" s="40"/>
      <c r="WR193" s="40"/>
      <c r="WS193" s="40"/>
      <c r="WT193" s="40"/>
      <c r="WU193" s="40"/>
      <c r="WV193" s="40"/>
      <c r="WW193" s="40"/>
      <c r="WX193" s="40"/>
      <c r="WY193" s="40"/>
      <c r="WZ193" s="40"/>
      <c r="XA193" s="40"/>
      <c r="XB193" s="40"/>
      <c r="XC193" s="40"/>
      <c r="XD193" s="40"/>
      <c r="XE193" s="40"/>
      <c r="XF193" s="40"/>
      <c r="XG193" s="40"/>
      <c r="XH193" s="40"/>
      <c r="XI193" s="40"/>
      <c r="XJ193" s="40"/>
      <c r="XK193" s="40"/>
      <c r="XL193" s="40"/>
      <c r="XM193" s="40"/>
      <c r="XN193" s="40"/>
      <c r="XO193" s="40"/>
      <c r="XP193" s="40"/>
      <c r="XQ193" s="40"/>
      <c r="XR193" s="40"/>
      <c r="XS193" s="40"/>
      <c r="XT193" s="40"/>
      <c r="XU193" s="40"/>
      <c r="XV193" s="40"/>
      <c r="XW193" s="40"/>
      <c r="XX193" s="40"/>
      <c r="XY193" s="40"/>
      <c r="XZ193" s="40"/>
      <c r="YA193" s="40"/>
      <c r="YB193" s="40"/>
      <c r="YC193" s="40"/>
      <c r="YD193" s="40"/>
      <c r="YE193" s="40"/>
      <c r="YF193" s="40"/>
      <c r="YG193" s="40"/>
      <c r="YH193" s="40"/>
      <c r="YI193" s="40"/>
      <c r="YJ193" s="40"/>
      <c r="YK193" s="40"/>
      <c r="YL193" s="40"/>
      <c r="YM193" s="40"/>
      <c r="YN193" s="40"/>
      <c r="YO193" s="40"/>
      <c r="YP193" s="40"/>
      <c r="YQ193" s="40"/>
      <c r="YR193" s="40"/>
      <c r="YS193" s="40"/>
      <c r="YT193" s="40"/>
      <c r="YU193" s="40"/>
      <c r="YV193" s="40"/>
      <c r="YW193" s="40"/>
      <c r="YX193" s="40"/>
      <c r="YY193" s="40"/>
      <c r="YZ193" s="40"/>
      <c r="ZA193" s="40"/>
      <c r="ZB193" s="40"/>
      <c r="ZC193" s="40"/>
      <c r="ZD193" s="40"/>
      <c r="ZE193" s="40"/>
      <c r="ZF193" s="40"/>
      <c r="ZG193" s="40"/>
      <c r="ZH193" s="40"/>
      <c r="ZI193" s="40"/>
      <c r="ZJ193" s="40"/>
      <c r="ZK193" s="40"/>
      <c r="ZL193" s="40"/>
      <c r="ZM193" s="40"/>
      <c r="ZN193" s="40"/>
      <c r="ZO193" s="40"/>
      <c r="ZP193" s="40"/>
      <c r="ZQ193" s="40"/>
      <c r="ZR193" s="40"/>
      <c r="ZS193" s="40"/>
      <c r="ZT193" s="40"/>
      <c r="ZU193" s="40"/>
      <c r="ZV193" s="40"/>
      <c r="ZW193" s="40"/>
      <c r="ZX193" s="40"/>
      <c r="ZY193" s="40"/>
      <c r="ZZ193" s="40"/>
      <c r="AAA193" s="40"/>
      <c r="AAB193" s="40"/>
      <c r="AAC193" s="40"/>
      <c r="AAD193" s="40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0"/>
      <c r="AKO193" s="40"/>
      <c r="AKP193" s="40"/>
      <c r="AKQ193" s="40"/>
      <c r="AKR193" s="40"/>
      <c r="AKS193" s="40"/>
      <c r="AKT193" s="40"/>
      <c r="AKU193" s="40"/>
      <c r="AKV193" s="40"/>
      <c r="AKW193" s="40"/>
      <c r="AKX193" s="40"/>
      <c r="AKY193" s="40"/>
      <c r="AKZ193" s="40"/>
      <c r="ALA193" s="40"/>
      <c r="ALB193" s="40"/>
      <c r="ALC193" s="40"/>
      <c r="ALD193" s="40"/>
      <c r="ALE193" s="40"/>
      <c r="ALF193" s="40"/>
      <c r="ALG193" s="40"/>
      <c r="ALH193" s="40"/>
      <c r="ALI193" s="40"/>
      <c r="ALJ193" s="40"/>
      <c r="ALK193" s="40"/>
      <c r="ALL193" s="40"/>
      <c r="ALM193" s="40"/>
      <c r="ALN193" s="40"/>
      <c r="ALO193" s="40"/>
      <c r="ALP193" s="40"/>
      <c r="ALQ193" s="40"/>
      <c r="ALR193" s="40"/>
      <c r="ALS193" s="40"/>
      <c r="ALT193" s="40"/>
      <c r="ALU193" s="40"/>
    </row>
    <row r="194" spans="1:1009" s="41" customFormat="1" ht="18.75" x14ac:dyDescent="0.3">
      <c r="A194" s="10" t="s">
        <v>210</v>
      </c>
      <c r="B194" s="11" t="s">
        <v>119</v>
      </c>
      <c r="C194" s="12">
        <v>7</v>
      </c>
      <c r="D194" s="13">
        <v>2.5</v>
      </c>
      <c r="E194" s="14">
        <v>1.3</v>
      </c>
      <c r="F194" s="46" t="s">
        <v>16</v>
      </c>
      <c r="G194" s="15">
        <v>1.5</v>
      </c>
      <c r="H194" s="16">
        <f t="shared" si="31"/>
        <v>-1.5</v>
      </c>
      <c r="I194" s="19">
        <f t="shared" si="23"/>
        <v>-21.152500000000011</v>
      </c>
      <c r="J194" s="39"/>
      <c r="K194" s="50">
        <f t="shared" si="26"/>
        <v>-22.152500000000014</v>
      </c>
      <c r="L194" s="60">
        <f t="shared" si="30"/>
        <v>-28.302500000000013</v>
      </c>
      <c r="M194" s="60"/>
      <c r="N194" s="121">
        <f t="shared" si="24"/>
        <v>2.5</v>
      </c>
      <c r="O194" s="9">
        <f t="shared" si="25"/>
        <v>-1</v>
      </c>
      <c r="P194" s="9">
        <f t="shared" si="27"/>
        <v>-1</v>
      </c>
      <c r="Q194" s="122">
        <f t="shared" si="28"/>
        <v>-1</v>
      </c>
      <c r="R194" s="8"/>
      <c r="S194" s="9"/>
      <c r="T194" s="9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/>
      <c r="OV194" s="40"/>
      <c r="OW194" s="40"/>
      <c r="OX194" s="40"/>
      <c r="OY194" s="40"/>
      <c r="OZ194" s="40"/>
      <c r="PA194" s="40"/>
      <c r="PB194" s="40"/>
      <c r="PC194" s="40"/>
      <c r="PD194" s="40"/>
      <c r="PE194" s="40"/>
      <c r="PF194" s="40"/>
      <c r="PG194" s="40"/>
      <c r="PH194" s="40"/>
      <c r="PI194" s="40"/>
      <c r="PJ194" s="40"/>
      <c r="PK194" s="40"/>
      <c r="PL194" s="40"/>
      <c r="PM194" s="40"/>
      <c r="PN194" s="40"/>
      <c r="PO194" s="40"/>
      <c r="PP194" s="40"/>
      <c r="PQ194" s="40"/>
      <c r="PR194" s="40"/>
      <c r="PS194" s="40"/>
      <c r="PT194" s="40"/>
      <c r="PU194" s="40"/>
      <c r="PV194" s="40"/>
      <c r="PW194" s="40"/>
      <c r="PX194" s="40"/>
      <c r="PY194" s="40"/>
      <c r="PZ194" s="40"/>
      <c r="QA194" s="40"/>
      <c r="QB194" s="40"/>
      <c r="QC194" s="40"/>
      <c r="QD194" s="40"/>
      <c r="QE194" s="40"/>
      <c r="QF194" s="40"/>
      <c r="QG194" s="40"/>
      <c r="QH194" s="40"/>
      <c r="QI194" s="40"/>
      <c r="QJ194" s="40"/>
      <c r="QK194" s="40"/>
      <c r="QL194" s="40"/>
      <c r="QM194" s="40"/>
      <c r="QN194" s="40"/>
      <c r="QO194" s="40"/>
      <c r="QP194" s="40"/>
      <c r="QQ194" s="40"/>
      <c r="QR194" s="40"/>
      <c r="QS194" s="40"/>
      <c r="QT194" s="40"/>
      <c r="QU194" s="40"/>
      <c r="QV194" s="40"/>
      <c r="QW194" s="40"/>
      <c r="QX194" s="40"/>
      <c r="QY194" s="40"/>
      <c r="QZ194" s="40"/>
      <c r="RA194" s="40"/>
      <c r="RB194" s="40"/>
      <c r="RC194" s="40"/>
      <c r="RD194" s="40"/>
      <c r="RE194" s="40"/>
      <c r="RF194" s="40"/>
      <c r="RG194" s="40"/>
      <c r="RH194" s="40"/>
      <c r="RI194" s="40"/>
      <c r="RJ194" s="40"/>
      <c r="RK194" s="40"/>
      <c r="RL194" s="40"/>
      <c r="RM194" s="40"/>
      <c r="RN194" s="40"/>
      <c r="RO194" s="40"/>
      <c r="RP194" s="40"/>
      <c r="RQ194" s="40"/>
      <c r="RR194" s="40"/>
      <c r="RS194" s="40"/>
      <c r="RT194" s="40"/>
      <c r="RU194" s="40"/>
      <c r="RV194" s="40"/>
      <c r="RW194" s="40"/>
      <c r="RX194" s="40"/>
      <c r="RY194" s="40"/>
      <c r="RZ194" s="40"/>
      <c r="SA194" s="40"/>
      <c r="SB194" s="40"/>
      <c r="SC194" s="40"/>
      <c r="SD194" s="40"/>
      <c r="SE194" s="40"/>
      <c r="SF194" s="40"/>
      <c r="SG194" s="40"/>
      <c r="SH194" s="40"/>
      <c r="SI194" s="40"/>
      <c r="SJ194" s="40"/>
      <c r="SK194" s="40"/>
      <c r="SL194" s="40"/>
      <c r="SM194" s="40"/>
      <c r="SN194" s="40"/>
      <c r="SO194" s="40"/>
      <c r="SP194" s="40"/>
      <c r="SQ194" s="40"/>
      <c r="SR194" s="40"/>
      <c r="SS194" s="40"/>
      <c r="ST194" s="40"/>
      <c r="SU194" s="40"/>
      <c r="SV194" s="40"/>
      <c r="SW194" s="40"/>
      <c r="SX194" s="40"/>
      <c r="SY194" s="40"/>
      <c r="SZ194" s="40"/>
      <c r="TA194" s="40"/>
      <c r="TB194" s="40"/>
      <c r="TC194" s="40"/>
      <c r="TD194" s="40"/>
      <c r="TE194" s="40"/>
      <c r="TF194" s="40"/>
      <c r="TG194" s="40"/>
      <c r="TH194" s="40"/>
      <c r="TI194" s="40"/>
      <c r="TJ194" s="40"/>
      <c r="TK194" s="40"/>
      <c r="TL194" s="40"/>
      <c r="TM194" s="40"/>
      <c r="TN194" s="40"/>
      <c r="TO194" s="40"/>
      <c r="TP194" s="40"/>
      <c r="TQ194" s="40"/>
      <c r="TR194" s="40"/>
      <c r="TS194" s="40"/>
      <c r="TT194" s="40"/>
      <c r="TU194" s="40"/>
      <c r="TV194" s="40"/>
      <c r="TW194" s="40"/>
      <c r="TX194" s="40"/>
      <c r="TY194" s="40"/>
      <c r="TZ194" s="40"/>
      <c r="UA194" s="40"/>
      <c r="UB194" s="40"/>
      <c r="UC194" s="40"/>
      <c r="UD194" s="40"/>
      <c r="UE194" s="40"/>
      <c r="UF194" s="40"/>
      <c r="UG194" s="40"/>
      <c r="UH194" s="40"/>
      <c r="UI194" s="40"/>
      <c r="UJ194" s="40"/>
      <c r="UK194" s="40"/>
      <c r="UL194" s="40"/>
      <c r="UM194" s="40"/>
      <c r="UN194" s="40"/>
      <c r="UO194" s="40"/>
      <c r="UP194" s="40"/>
      <c r="UQ194" s="40"/>
      <c r="UR194" s="40"/>
      <c r="US194" s="40"/>
      <c r="UT194" s="40"/>
      <c r="UU194" s="40"/>
      <c r="UV194" s="40"/>
      <c r="UW194" s="40"/>
      <c r="UX194" s="40"/>
      <c r="UY194" s="40"/>
      <c r="UZ194" s="40"/>
      <c r="VA194" s="40"/>
      <c r="VB194" s="40"/>
      <c r="VC194" s="40"/>
      <c r="VD194" s="40"/>
      <c r="VE194" s="40"/>
      <c r="VF194" s="40"/>
      <c r="VG194" s="40"/>
      <c r="VH194" s="40"/>
      <c r="VI194" s="40"/>
      <c r="VJ194" s="40"/>
      <c r="VK194" s="40"/>
      <c r="VL194" s="40"/>
      <c r="VM194" s="40"/>
      <c r="VN194" s="40"/>
      <c r="VO194" s="40"/>
      <c r="VP194" s="40"/>
      <c r="VQ194" s="40"/>
      <c r="VR194" s="40"/>
      <c r="VS194" s="40"/>
      <c r="VT194" s="40"/>
      <c r="VU194" s="40"/>
      <c r="VV194" s="40"/>
      <c r="VW194" s="40"/>
      <c r="VX194" s="40"/>
      <c r="VY194" s="40"/>
      <c r="VZ194" s="40"/>
      <c r="WA194" s="40"/>
      <c r="WB194" s="40"/>
      <c r="WC194" s="40"/>
      <c r="WD194" s="40"/>
      <c r="WE194" s="40"/>
      <c r="WF194" s="40"/>
      <c r="WG194" s="40"/>
      <c r="WH194" s="40"/>
      <c r="WI194" s="40"/>
      <c r="WJ194" s="40"/>
      <c r="WK194" s="40"/>
      <c r="WL194" s="40"/>
      <c r="WM194" s="40"/>
      <c r="WN194" s="40"/>
      <c r="WO194" s="40"/>
      <c r="WP194" s="40"/>
      <c r="WQ194" s="40"/>
      <c r="WR194" s="40"/>
      <c r="WS194" s="40"/>
      <c r="WT194" s="40"/>
      <c r="WU194" s="40"/>
      <c r="WV194" s="40"/>
      <c r="WW194" s="40"/>
      <c r="WX194" s="40"/>
      <c r="WY194" s="40"/>
      <c r="WZ194" s="40"/>
      <c r="XA194" s="40"/>
      <c r="XB194" s="40"/>
      <c r="XC194" s="40"/>
      <c r="XD194" s="40"/>
      <c r="XE194" s="40"/>
      <c r="XF194" s="40"/>
      <c r="XG194" s="40"/>
      <c r="XH194" s="40"/>
      <c r="XI194" s="40"/>
      <c r="XJ194" s="40"/>
      <c r="XK194" s="40"/>
      <c r="XL194" s="40"/>
      <c r="XM194" s="40"/>
      <c r="XN194" s="40"/>
      <c r="XO194" s="40"/>
      <c r="XP194" s="40"/>
      <c r="XQ194" s="40"/>
      <c r="XR194" s="40"/>
      <c r="XS194" s="40"/>
      <c r="XT194" s="40"/>
      <c r="XU194" s="40"/>
      <c r="XV194" s="40"/>
      <c r="XW194" s="40"/>
      <c r="XX194" s="40"/>
      <c r="XY194" s="40"/>
      <c r="XZ194" s="40"/>
      <c r="YA194" s="40"/>
      <c r="YB194" s="40"/>
      <c r="YC194" s="40"/>
      <c r="YD194" s="40"/>
      <c r="YE194" s="40"/>
      <c r="YF194" s="40"/>
      <c r="YG194" s="40"/>
      <c r="YH194" s="40"/>
      <c r="YI194" s="40"/>
      <c r="YJ194" s="40"/>
      <c r="YK194" s="40"/>
      <c r="YL194" s="40"/>
      <c r="YM194" s="40"/>
      <c r="YN194" s="40"/>
      <c r="YO194" s="40"/>
      <c r="YP194" s="40"/>
      <c r="YQ194" s="40"/>
      <c r="YR194" s="40"/>
      <c r="YS194" s="40"/>
      <c r="YT194" s="40"/>
      <c r="YU194" s="40"/>
      <c r="YV194" s="40"/>
      <c r="YW194" s="40"/>
      <c r="YX194" s="40"/>
      <c r="YY194" s="40"/>
      <c r="YZ194" s="40"/>
      <c r="ZA194" s="40"/>
      <c r="ZB194" s="40"/>
      <c r="ZC194" s="40"/>
      <c r="ZD194" s="40"/>
      <c r="ZE194" s="40"/>
      <c r="ZF194" s="40"/>
      <c r="ZG194" s="40"/>
      <c r="ZH194" s="40"/>
      <c r="ZI194" s="40"/>
      <c r="ZJ194" s="40"/>
      <c r="ZK194" s="40"/>
      <c r="ZL194" s="40"/>
      <c r="ZM194" s="40"/>
      <c r="ZN194" s="40"/>
      <c r="ZO194" s="40"/>
      <c r="ZP194" s="40"/>
      <c r="ZQ194" s="40"/>
      <c r="ZR194" s="40"/>
      <c r="ZS194" s="40"/>
      <c r="ZT194" s="40"/>
      <c r="ZU194" s="40"/>
      <c r="ZV194" s="40"/>
      <c r="ZW194" s="40"/>
      <c r="ZX194" s="40"/>
      <c r="ZY194" s="40"/>
      <c r="ZZ194" s="40"/>
      <c r="AAA194" s="40"/>
      <c r="AAB194" s="40"/>
      <c r="AAC194" s="40"/>
      <c r="AAD194" s="40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0"/>
      <c r="AKO194" s="40"/>
      <c r="AKP194" s="40"/>
      <c r="AKQ194" s="40"/>
      <c r="AKR194" s="40"/>
      <c r="AKS194" s="40"/>
      <c r="AKT194" s="40"/>
      <c r="AKU194" s="40"/>
      <c r="AKV194" s="40"/>
      <c r="AKW194" s="40"/>
      <c r="AKX194" s="40"/>
      <c r="AKY194" s="40"/>
      <c r="AKZ194" s="40"/>
      <c r="ALA194" s="40"/>
      <c r="ALB194" s="40"/>
      <c r="ALC194" s="40"/>
      <c r="ALD194" s="40"/>
      <c r="ALE194" s="40"/>
      <c r="ALF194" s="40"/>
      <c r="ALG194" s="40"/>
      <c r="ALH194" s="40"/>
      <c r="ALI194" s="40"/>
      <c r="ALJ194" s="40"/>
      <c r="ALK194" s="40"/>
      <c r="ALL194" s="40"/>
      <c r="ALM194" s="40"/>
      <c r="ALN194" s="40"/>
      <c r="ALO194" s="40"/>
      <c r="ALP194" s="40"/>
      <c r="ALQ194" s="40"/>
      <c r="ALR194" s="40"/>
      <c r="ALS194" s="40"/>
      <c r="ALT194" s="40"/>
      <c r="ALU194" s="40"/>
    </row>
    <row r="195" spans="1:1009" s="41" customFormat="1" ht="18.75" x14ac:dyDescent="0.3">
      <c r="A195" s="10" t="s">
        <v>211</v>
      </c>
      <c r="B195" s="11" t="s">
        <v>119</v>
      </c>
      <c r="C195" s="12">
        <v>8</v>
      </c>
      <c r="D195" s="13">
        <v>2.8</v>
      </c>
      <c r="E195" s="14">
        <v>1.3</v>
      </c>
      <c r="F195" s="46" t="s">
        <v>148</v>
      </c>
      <c r="G195" s="15">
        <v>1.5</v>
      </c>
      <c r="H195" s="16">
        <f t="shared" si="31"/>
        <v>-1.5</v>
      </c>
      <c r="I195" s="19">
        <f t="shared" ref="I195:I258" si="32">IF(H195="",I194,I194+H195)</f>
        <v>-22.652500000000011</v>
      </c>
      <c r="J195" s="39"/>
      <c r="K195" s="50">
        <f t="shared" si="26"/>
        <v>-22.152500000000014</v>
      </c>
      <c r="L195" s="60">
        <f t="shared" si="30"/>
        <v>-28.302500000000013</v>
      </c>
      <c r="M195" s="60"/>
      <c r="N195" s="121">
        <f t="shared" ref="N195:N258" si="33">IF(D195="","",IF(D195&gt;$V$57,$X$57*D195,IF(AND(D195&gt;$V$56,D195&lt;$W$56),$X$56*D195,IF(AND(D195&lt;$W$55,D195&gt;$V$55),$X$55*D195,IF(D195&lt;$W$54,D195*$X$54,0)))))</f>
        <v>2.8</v>
      </c>
      <c r="O195" s="9">
        <f t="shared" ref="O195:O258" si="34">IF(D195="","",IF(D195&gt;=$V$57,-$X$57,IF(AND(D195&gt;=$V$56,D195&lt;$W$56),-$X$56,IF(AND(D195&lt;$W$55,D195&gt;=$V$55),-$X$55,IF(D195&lt;$W$54,-$X$54,0)))))</f>
        <v>-1</v>
      </c>
      <c r="P195" s="9">
        <f t="shared" si="27"/>
        <v>-1</v>
      </c>
      <c r="Q195" s="122">
        <f t="shared" si="28"/>
        <v>-1</v>
      </c>
      <c r="R195" s="8"/>
      <c r="S195" s="9"/>
      <c r="T195" s="9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  <c r="OO195" s="40"/>
      <c r="OP195" s="40"/>
      <c r="OQ195" s="40"/>
      <c r="OR195" s="40"/>
      <c r="OS195" s="40"/>
      <c r="OT195" s="40"/>
      <c r="OU195" s="40"/>
      <c r="OV195" s="40"/>
      <c r="OW195" s="40"/>
      <c r="OX195" s="40"/>
      <c r="OY195" s="40"/>
      <c r="OZ195" s="40"/>
      <c r="PA195" s="40"/>
      <c r="PB195" s="40"/>
      <c r="PC195" s="40"/>
      <c r="PD195" s="40"/>
      <c r="PE195" s="40"/>
      <c r="PF195" s="40"/>
      <c r="PG195" s="40"/>
      <c r="PH195" s="40"/>
      <c r="PI195" s="40"/>
      <c r="PJ195" s="40"/>
      <c r="PK195" s="40"/>
      <c r="PL195" s="40"/>
      <c r="PM195" s="40"/>
      <c r="PN195" s="40"/>
      <c r="PO195" s="40"/>
      <c r="PP195" s="40"/>
      <c r="PQ195" s="40"/>
      <c r="PR195" s="40"/>
      <c r="PS195" s="40"/>
      <c r="PT195" s="40"/>
      <c r="PU195" s="40"/>
      <c r="PV195" s="40"/>
      <c r="PW195" s="40"/>
      <c r="PX195" s="40"/>
      <c r="PY195" s="40"/>
      <c r="PZ195" s="40"/>
      <c r="QA195" s="40"/>
      <c r="QB195" s="40"/>
      <c r="QC195" s="40"/>
      <c r="QD195" s="40"/>
      <c r="QE195" s="40"/>
      <c r="QF195" s="40"/>
      <c r="QG195" s="40"/>
      <c r="QH195" s="40"/>
      <c r="QI195" s="40"/>
      <c r="QJ195" s="40"/>
      <c r="QK195" s="40"/>
      <c r="QL195" s="40"/>
      <c r="QM195" s="40"/>
      <c r="QN195" s="40"/>
      <c r="QO195" s="40"/>
      <c r="QP195" s="40"/>
      <c r="QQ195" s="40"/>
      <c r="QR195" s="40"/>
      <c r="QS195" s="40"/>
      <c r="QT195" s="40"/>
      <c r="QU195" s="40"/>
      <c r="QV195" s="40"/>
      <c r="QW195" s="40"/>
      <c r="QX195" s="40"/>
      <c r="QY195" s="40"/>
      <c r="QZ195" s="40"/>
      <c r="RA195" s="40"/>
      <c r="RB195" s="40"/>
      <c r="RC195" s="40"/>
      <c r="RD195" s="40"/>
      <c r="RE195" s="40"/>
      <c r="RF195" s="40"/>
      <c r="RG195" s="40"/>
      <c r="RH195" s="40"/>
      <c r="RI195" s="40"/>
      <c r="RJ195" s="40"/>
      <c r="RK195" s="40"/>
      <c r="RL195" s="40"/>
      <c r="RM195" s="40"/>
      <c r="RN195" s="40"/>
      <c r="RO195" s="40"/>
      <c r="RP195" s="40"/>
      <c r="RQ195" s="40"/>
      <c r="RR195" s="40"/>
      <c r="RS195" s="40"/>
      <c r="RT195" s="40"/>
      <c r="RU195" s="40"/>
      <c r="RV195" s="40"/>
      <c r="RW195" s="40"/>
      <c r="RX195" s="40"/>
      <c r="RY195" s="40"/>
      <c r="RZ195" s="40"/>
      <c r="SA195" s="40"/>
      <c r="SB195" s="40"/>
      <c r="SC195" s="40"/>
      <c r="SD195" s="40"/>
      <c r="SE195" s="40"/>
      <c r="SF195" s="40"/>
      <c r="SG195" s="40"/>
      <c r="SH195" s="40"/>
      <c r="SI195" s="40"/>
      <c r="SJ195" s="40"/>
      <c r="SK195" s="40"/>
      <c r="SL195" s="40"/>
      <c r="SM195" s="40"/>
      <c r="SN195" s="40"/>
      <c r="SO195" s="40"/>
      <c r="SP195" s="40"/>
      <c r="SQ195" s="40"/>
      <c r="SR195" s="40"/>
      <c r="SS195" s="40"/>
      <c r="ST195" s="40"/>
      <c r="SU195" s="40"/>
      <c r="SV195" s="40"/>
      <c r="SW195" s="40"/>
      <c r="SX195" s="40"/>
      <c r="SY195" s="40"/>
      <c r="SZ195" s="40"/>
      <c r="TA195" s="40"/>
      <c r="TB195" s="40"/>
      <c r="TC195" s="40"/>
      <c r="TD195" s="40"/>
      <c r="TE195" s="40"/>
      <c r="TF195" s="40"/>
      <c r="TG195" s="40"/>
      <c r="TH195" s="40"/>
      <c r="TI195" s="40"/>
      <c r="TJ195" s="40"/>
      <c r="TK195" s="40"/>
      <c r="TL195" s="40"/>
      <c r="TM195" s="40"/>
      <c r="TN195" s="40"/>
      <c r="TO195" s="40"/>
      <c r="TP195" s="40"/>
      <c r="TQ195" s="40"/>
      <c r="TR195" s="40"/>
      <c r="TS195" s="40"/>
      <c r="TT195" s="40"/>
      <c r="TU195" s="40"/>
      <c r="TV195" s="40"/>
      <c r="TW195" s="40"/>
      <c r="TX195" s="40"/>
      <c r="TY195" s="40"/>
      <c r="TZ195" s="40"/>
      <c r="UA195" s="40"/>
      <c r="UB195" s="40"/>
      <c r="UC195" s="40"/>
      <c r="UD195" s="40"/>
      <c r="UE195" s="40"/>
      <c r="UF195" s="40"/>
      <c r="UG195" s="40"/>
      <c r="UH195" s="40"/>
      <c r="UI195" s="40"/>
      <c r="UJ195" s="40"/>
      <c r="UK195" s="40"/>
      <c r="UL195" s="40"/>
      <c r="UM195" s="40"/>
      <c r="UN195" s="40"/>
      <c r="UO195" s="40"/>
      <c r="UP195" s="40"/>
      <c r="UQ195" s="40"/>
      <c r="UR195" s="40"/>
      <c r="US195" s="40"/>
      <c r="UT195" s="40"/>
      <c r="UU195" s="40"/>
      <c r="UV195" s="40"/>
      <c r="UW195" s="40"/>
      <c r="UX195" s="40"/>
      <c r="UY195" s="40"/>
      <c r="UZ195" s="40"/>
      <c r="VA195" s="40"/>
      <c r="VB195" s="40"/>
      <c r="VC195" s="40"/>
      <c r="VD195" s="40"/>
      <c r="VE195" s="40"/>
      <c r="VF195" s="40"/>
      <c r="VG195" s="40"/>
      <c r="VH195" s="40"/>
      <c r="VI195" s="40"/>
      <c r="VJ195" s="40"/>
      <c r="VK195" s="40"/>
      <c r="VL195" s="40"/>
      <c r="VM195" s="40"/>
      <c r="VN195" s="40"/>
      <c r="VO195" s="40"/>
      <c r="VP195" s="40"/>
      <c r="VQ195" s="40"/>
      <c r="VR195" s="40"/>
      <c r="VS195" s="40"/>
      <c r="VT195" s="40"/>
      <c r="VU195" s="40"/>
      <c r="VV195" s="40"/>
      <c r="VW195" s="40"/>
      <c r="VX195" s="40"/>
      <c r="VY195" s="40"/>
      <c r="VZ195" s="40"/>
      <c r="WA195" s="40"/>
      <c r="WB195" s="40"/>
      <c r="WC195" s="40"/>
      <c r="WD195" s="40"/>
      <c r="WE195" s="40"/>
      <c r="WF195" s="40"/>
      <c r="WG195" s="40"/>
      <c r="WH195" s="40"/>
      <c r="WI195" s="40"/>
      <c r="WJ195" s="40"/>
      <c r="WK195" s="40"/>
      <c r="WL195" s="40"/>
      <c r="WM195" s="40"/>
      <c r="WN195" s="40"/>
      <c r="WO195" s="40"/>
      <c r="WP195" s="40"/>
      <c r="WQ195" s="40"/>
      <c r="WR195" s="40"/>
      <c r="WS195" s="40"/>
      <c r="WT195" s="40"/>
      <c r="WU195" s="40"/>
      <c r="WV195" s="40"/>
      <c r="WW195" s="40"/>
      <c r="WX195" s="40"/>
      <c r="WY195" s="40"/>
      <c r="WZ195" s="40"/>
      <c r="XA195" s="40"/>
      <c r="XB195" s="40"/>
      <c r="XC195" s="40"/>
      <c r="XD195" s="40"/>
      <c r="XE195" s="40"/>
      <c r="XF195" s="40"/>
      <c r="XG195" s="40"/>
      <c r="XH195" s="40"/>
      <c r="XI195" s="40"/>
      <c r="XJ195" s="40"/>
      <c r="XK195" s="40"/>
      <c r="XL195" s="40"/>
      <c r="XM195" s="40"/>
      <c r="XN195" s="40"/>
      <c r="XO195" s="40"/>
      <c r="XP195" s="40"/>
      <c r="XQ195" s="40"/>
      <c r="XR195" s="40"/>
      <c r="XS195" s="40"/>
      <c r="XT195" s="40"/>
      <c r="XU195" s="40"/>
      <c r="XV195" s="40"/>
      <c r="XW195" s="40"/>
      <c r="XX195" s="40"/>
      <c r="XY195" s="40"/>
      <c r="XZ195" s="40"/>
      <c r="YA195" s="40"/>
      <c r="YB195" s="40"/>
      <c r="YC195" s="40"/>
      <c r="YD195" s="40"/>
      <c r="YE195" s="40"/>
      <c r="YF195" s="40"/>
      <c r="YG195" s="40"/>
      <c r="YH195" s="40"/>
      <c r="YI195" s="40"/>
      <c r="YJ195" s="40"/>
      <c r="YK195" s="40"/>
      <c r="YL195" s="40"/>
      <c r="YM195" s="40"/>
      <c r="YN195" s="40"/>
      <c r="YO195" s="40"/>
      <c r="YP195" s="40"/>
      <c r="YQ195" s="40"/>
      <c r="YR195" s="40"/>
      <c r="YS195" s="40"/>
      <c r="YT195" s="40"/>
      <c r="YU195" s="40"/>
      <c r="YV195" s="40"/>
      <c r="YW195" s="40"/>
      <c r="YX195" s="40"/>
      <c r="YY195" s="40"/>
      <c r="YZ195" s="40"/>
      <c r="ZA195" s="40"/>
      <c r="ZB195" s="40"/>
      <c r="ZC195" s="40"/>
      <c r="ZD195" s="40"/>
      <c r="ZE195" s="40"/>
      <c r="ZF195" s="40"/>
      <c r="ZG195" s="40"/>
      <c r="ZH195" s="40"/>
      <c r="ZI195" s="40"/>
      <c r="ZJ195" s="40"/>
      <c r="ZK195" s="40"/>
      <c r="ZL195" s="40"/>
      <c r="ZM195" s="40"/>
      <c r="ZN195" s="40"/>
      <c r="ZO195" s="40"/>
      <c r="ZP195" s="40"/>
      <c r="ZQ195" s="40"/>
      <c r="ZR195" s="40"/>
      <c r="ZS195" s="40"/>
      <c r="ZT195" s="40"/>
      <c r="ZU195" s="40"/>
      <c r="ZV195" s="40"/>
      <c r="ZW195" s="40"/>
      <c r="ZX195" s="40"/>
      <c r="ZY195" s="40"/>
      <c r="ZZ195" s="40"/>
      <c r="AAA195" s="40"/>
      <c r="AAB195" s="40"/>
      <c r="AAC195" s="40"/>
      <c r="AAD195" s="40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0"/>
      <c r="AKO195" s="40"/>
      <c r="AKP195" s="40"/>
      <c r="AKQ195" s="40"/>
      <c r="AKR195" s="40"/>
      <c r="AKS195" s="40"/>
      <c r="AKT195" s="40"/>
      <c r="AKU195" s="40"/>
      <c r="AKV195" s="40"/>
      <c r="AKW195" s="40"/>
      <c r="AKX195" s="40"/>
      <c r="AKY195" s="40"/>
      <c r="AKZ195" s="40"/>
      <c r="ALA195" s="40"/>
      <c r="ALB195" s="40"/>
      <c r="ALC195" s="40"/>
      <c r="ALD195" s="40"/>
      <c r="ALE195" s="40"/>
      <c r="ALF195" s="40"/>
      <c r="ALG195" s="40"/>
      <c r="ALH195" s="40"/>
      <c r="ALI195" s="40"/>
      <c r="ALJ195" s="40"/>
      <c r="ALK195" s="40"/>
      <c r="ALL195" s="40"/>
      <c r="ALM195" s="40"/>
      <c r="ALN195" s="40"/>
      <c r="ALO195" s="40"/>
      <c r="ALP195" s="40"/>
      <c r="ALQ195" s="40"/>
      <c r="ALR195" s="40"/>
      <c r="ALS195" s="40"/>
      <c r="ALT195" s="40"/>
      <c r="ALU195" s="40"/>
    </row>
    <row r="196" spans="1:1009" s="41" customFormat="1" ht="18.75" x14ac:dyDescent="0.3">
      <c r="A196" s="10" t="s">
        <v>212</v>
      </c>
      <c r="B196" s="11" t="s">
        <v>119</v>
      </c>
      <c r="C196" s="12">
        <v>9</v>
      </c>
      <c r="D196" s="13">
        <v>1.5</v>
      </c>
      <c r="E196" s="14">
        <v>1.06</v>
      </c>
      <c r="F196" s="46" t="s">
        <v>24</v>
      </c>
      <c r="G196" s="15">
        <v>3</v>
      </c>
      <c r="H196" s="16">
        <f t="shared" si="31"/>
        <v>1.5</v>
      </c>
      <c r="I196" s="19">
        <f t="shared" si="32"/>
        <v>-21.152500000000011</v>
      </c>
      <c r="J196" s="39"/>
      <c r="K196" s="50">
        <f t="shared" ref="K196:K259" si="35">IF(J196="",K195,J196+K195)</f>
        <v>-22.152500000000014</v>
      </c>
      <c r="L196" s="60">
        <f t="shared" si="30"/>
        <v>-28.302500000000013</v>
      </c>
      <c r="M196" s="60"/>
      <c r="N196" s="121">
        <f t="shared" si="33"/>
        <v>1.5</v>
      </c>
      <c r="O196" s="9">
        <f t="shared" si="34"/>
        <v>-1</v>
      </c>
      <c r="P196" s="9">
        <f t="shared" ref="P196:P259" si="36">IF(F196="1st",N196+O196,O196)</f>
        <v>0.5</v>
      </c>
      <c r="Q196" s="122">
        <f t="shared" ref="Q196:Q259" si="37">IF(P196=0,"",P196)</f>
        <v>0.5</v>
      </c>
      <c r="R196" s="8"/>
      <c r="S196" s="9"/>
      <c r="T196" s="9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  <c r="OO196" s="40"/>
      <c r="OP196" s="40"/>
      <c r="OQ196" s="40"/>
      <c r="OR196" s="40"/>
      <c r="OS196" s="40"/>
      <c r="OT196" s="40"/>
      <c r="OU196" s="40"/>
      <c r="OV196" s="40"/>
      <c r="OW196" s="40"/>
      <c r="OX196" s="40"/>
      <c r="OY196" s="40"/>
      <c r="OZ196" s="40"/>
      <c r="PA196" s="40"/>
      <c r="PB196" s="40"/>
      <c r="PC196" s="40"/>
      <c r="PD196" s="40"/>
      <c r="PE196" s="40"/>
      <c r="PF196" s="40"/>
      <c r="PG196" s="40"/>
      <c r="PH196" s="40"/>
      <c r="PI196" s="40"/>
      <c r="PJ196" s="40"/>
      <c r="PK196" s="40"/>
      <c r="PL196" s="40"/>
      <c r="PM196" s="40"/>
      <c r="PN196" s="40"/>
      <c r="PO196" s="40"/>
      <c r="PP196" s="40"/>
      <c r="PQ196" s="40"/>
      <c r="PR196" s="40"/>
      <c r="PS196" s="40"/>
      <c r="PT196" s="40"/>
      <c r="PU196" s="40"/>
      <c r="PV196" s="40"/>
      <c r="PW196" s="40"/>
      <c r="PX196" s="40"/>
      <c r="PY196" s="40"/>
      <c r="PZ196" s="40"/>
      <c r="QA196" s="40"/>
      <c r="QB196" s="40"/>
      <c r="QC196" s="40"/>
      <c r="QD196" s="40"/>
      <c r="QE196" s="40"/>
      <c r="QF196" s="40"/>
      <c r="QG196" s="40"/>
      <c r="QH196" s="40"/>
      <c r="QI196" s="40"/>
      <c r="QJ196" s="40"/>
      <c r="QK196" s="40"/>
      <c r="QL196" s="40"/>
      <c r="QM196" s="40"/>
      <c r="QN196" s="40"/>
      <c r="QO196" s="40"/>
      <c r="QP196" s="40"/>
      <c r="QQ196" s="40"/>
      <c r="QR196" s="40"/>
      <c r="QS196" s="40"/>
      <c r="QT196" s="40"/>
      <c r="QU196" s="40"/>
      <c r="QV196" s="40"/>
      <c r="QW196" s="40"/>
      <c r="QX196" s="40"/>
      <c r="QY196" s="40"/>
      <c r="QZ196" s="40"/>
      <c r="RA196" s="40"/>
      <c r="RB196" s="40"/>
      <c r="RC196" s="40"/>
      <c r="RD196" s="40"/>
      <c r="RE196" s="40"/>
      <c r="RF196" s="40"/>
      <c r="RG196" s="40"/>
      <c r="RH196" s="40"/>
      <c r="RI196" s="40"/>
      <c r="RJ196" s="40"/>
      <c r="RK196" s="40"/>
      <c r="RL196" s="40"/>
      <c r="RM196" s="40"/>
      <c r="RN196" s="40"/>
      <c r="RO196" s="40"/>
      <c r="RP196" s="40"/>
      <c r="RQ196" s="40"/>
      <c r="RR196" s="40"/>
      <c r="RS196" s="40"/>
      <c r="RT196" s="40"/>
      <c r="RU196" s="40"/>
      <c r="RV196" s="40"/>
      <c r="RW196" s="40"/>
      <c r="RX196" s="40"/>
      <c r="RY196" s="40"/>
      <c r="RZ196" s="40"/>
      <c r="SA196" s="40"/>
      <c r="SB196" s="40"/>
      <c r="SC196" s="40"/>
      <c r="SD196" s="40"/>
      <c r="SE196" s="40"/>
      <c r="SF196" s="40"/>
      <c r="SG196" s="40"/>
      <c r="SH196" s="40"/>
      <c r="SI196" s="40"/>
      <c r="SJ196" s="40"/>
      <c r="SK196" s="40"/>
      <c r="SL196" s="40"/>
      <c r="SM196" s="40"/>
      <c r="SN196" s="40"/>
      <c r="SO196" s="40"/>
      <c r="SP196" s="40"/>
      <c r="SQ196" s="40"/>
      <c r="SR196" s="40"/>
      <c r="SS196" s="40"/>
      <c r="ST196" s="40"/>
      <c r="SU196" s="40"/>
      <c r="SV196" s="40"/>
      <c r="SW196" s="40"/>
      <c r="SX196" s="40"/>
      <c r="SY196" s="40"/>
      <c r="SZ196" s="40"/>
      <c r="TA196" s="40"/>
      <c r="TB196" s="40"/>
      <c r="TC196" s="40"/>
      <c r="TD196" s="40"/>
      <c r="TE196" s="40"/>
      <c r="TF196" s="40"/>
      <c r="TG196" s="40"/>
      <c r="TH196" s="40"/>
      <c r="TI196" s="40"/>
      <c r="TJ196" s="40"/>
      <c r="TK196" s="40"/>
      <c r="TL196" s="40"/>
      <c r="TM196" s="40"/>
      <c r="TN196" s="40"/>
      <c r="TO196" s="40"/>
      <c r="TP196" s="40"/>
      <c r="TQ196" s="40"/>
      <c r="TR196" s="40"/>
      <c r="TS196" s="40"/>
      <c r="TT196" s="40"/>
      <c r="TU196" s="40"/>
      <c r="TV196" s="40"/>
      <c r="TW196" s="40"/>
      <c r="TX196" s="40"/>
      <c r="TY196" s="40"/>
      <c r="TZ196" s="40"/>
      <c r="UA196" s="40"/>
      <c r="UB196" s="40"/>
      <c r="UC196" s="40"/>
      <c r="UD196" s="40"/>
      <c r="UE196" s="40"/>
      <c r="UF196" s="40"/>
      <c r="UG196" s="40"/>
      <c r="UH196" s="40"/>
      <c r="UI196" s="40"/>
      <c r="UJ196" s="40"/>
      <c r="UK196" s="40"/>
      <c r="UL196" s="40"/>
      <c r="UM196" s="40"/>
      <c r="UN196" s="40"/>
      <c r="UO196" s="40"/>
      <c r="UP196" s="40"/>
      <c r="UQ196" s="40"/>
      <c r="UR196" s="40"/>
      <c r="US196" s="40"/>
      <c r="UT196" s="40"/>
      <c r="UU196" s="40"/>
      <c r="UV196" s="40"/>
      <c r="UW196" s="40"/>
      <c r="UX196" s="40"/>
      <c r="UY196" s="40"/>
      <c r="UZ196" s="40"/>
      <c r="VA196" s="40"/>
      <c r="VB196" s="40"/>
      <c r="VC196" s="40"/>
      <c r="VD196" s="40"/>
      <c r="VE196" s="40"/>
      <c r="VF196" s="40"/>
      <c r="VG196" s="40"/>
      <c r="VH196" s="40"/>
      <c r="VI196" s="40"/>
      <c r="VJ196" s="40"/>
      <c r="VK196" s="40"/>
      <c r="VL196" s="40"/>
      <c r="VM196" s="40"/>
      <c r="VN196" s="40"/>
      <c r="VO196" s="40"/>
      <c r="VP196" s="40"/>
      <c r="VQ196" s="40"/>
      <c r="VR196" s="40"/>
      <c r="VS196" s="40"/>
      <c r="VT196" s="40"/>
      <c r="VU196" s="40"/>
      <c r="VV196" s="40"/>
      <c r="VW196" s="40"/>
      <c r="VX196" s="40"/>
      <c r="VY196" s="40"/>
      <c r="VZ196" s="40"/>
      <c r="WA196" s="40"/>
      <c r="WB196" s="40"/>
      <c r="WC196" s="40"/>
      <c r="WD196" s="40"/>
      <c r="WE196" s="40"/>
      <c r="WF196" s="40"/>
      <c r="WG196" s="40"/>
      <c r="WH196" s="40"/>
      <c r="WI196" s="40"/>
      <c r="WJ196" s="40"/>
      <c r="WK196" s="40"/>
      <c r="WL196" s="40"/>
      <c r="WM196" s="40"/>
      <c r="WN196" s="40"/>
      <c r="WO196" s="40"/>
      <c r="WP196" s="40"/>
      <c r="WQ196" s="40"/>
      <c r="WR196" s="40"/>
      <c r="WS196" s="40"/>
      <c r="WT196" s="40"/>
      <c r="WU196" s="40"/>
      <c r="WV196" s="40"/>
      <c r="WW196" s="40"/>
      <c r="WX196" s="40"/>
      <c r="WY196" s="40"/>
      <c r="WZ196" s="40"/>
      <c r="XA196" s="40"/>
      <c r="XB196" s="40"/>
      <c r="XC196" s="40"/>
      <c r="XD196" s="40"/>
      <c r="XE196" s="40"/>
      <c r="XF196" s="40"/>
      <c r="XG196" s="40"/>
      <c r="XH196" s="40"/>
      <c r="XI196" s="40"/>
      <c r="XJ196" s="40"/>
      <c r="XK196" s="40"/>
      <c r="XL196" s="40"/>
      <c r="XM196" s="40"/>
      <c r="XN196" s="40"/>
      <c r="XO196" s="40"/>
      <c r="XP196" s="40"/>
      <c r="XQ196" s="40"/>
      <c r="XR196" s="40"/>
      <c r="XS196" s="40"/>
      <c r="XT196" s="40"/>
      <c r="XU196" s="40"/>
      <c r="XV196" s="40"/>
      <c r="XW196" s="40"/>
      <c r="XX196" s="40"/>
      <c r="XY196" s="40"/>
      <c r="XZ196" s="40"/>
      <c r="YA196" s="40"/>
      <c r="YB196" s="40"/>
      <c r="YC196" s="40"/>
      <c r="YD196" s="40"/>
      <c r="YE196" s="40"/>
      <c r="YF196" s="40"/>
      <c r="YG196" s="40"/>
      <c r="YH196" s="40"/>
      <c r="YI196" s="40"/>
      <c r="YJ196" s="40"/>
      <c r="YK196" s="40"/>
      <c r="YL196" s="40"/>
      <c r="YM196" s="40"/>
      <c r="YN196" s="40"/>
      <c r="YO196" s="40"/>
      <c r="YP196" s="40"/>
      <c r="YQ196" s="40"/>
      <c r="YR196" s="40"/>
      <c r="YS196" s="40"/>
      <c r="YT196" s="40"/>
      <c r="YU196" s="40"/>
      <c r="YV196" s="40"/>
      <c r="YW196" s="40"/>
      <c r="YX196" s="40"/>
      <c r="YY196" s="40"/>
      <c r="YZ196" s="40"/>
      <c r="ZA196" s="40"/>
      <c r="ZB196" s="40"/>
      <c r="ZC196" s="40"/>
      <c r="ZD196" s="40"/>
      <c r="ZE196" s="40"/>
      <c r="ZF196" s="40"/>
      <c r="ZG196" s="40"/>
      <c r="ZH196" s="40"/>
      <c r="ZI196" s="40"/>
      <c r="ZJ196" s="40"/>
      <c r="ZK196" s="40"/>
      <c r="ZL196" s="40"/>
      <c r="ZM196" s="40"/>
      <c r="ZN196" s="40"/>
      <c r="ZO196" s="40"/>
      <c r="ZP196" s="40"/>
      <c r="ZQ196" s="40"/>
      <c r="ZR196" s="40"/>
      <c r="ZS196" s="40"/>
      <c r="ZT196" s="40"/>
      <c r="ZU196" s="40"/>
      <c r="ZV196" s="40"/>
      <c r="ZW196" s="40"/>
      <c r="ZX196" s="40"/>
      <c r="ZY196" s="40"/>
      <c r="ZZ196" s="40"/>
      <c r="AAA196" s="40"/>
      <c r="AAB196" s="40"/>
      <c r="AAC196" s="40"/>
      <c r="AAD196" s="40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0"/>
      <c r="AKO196" s="40"/>
      <c r="AKP196" s="40"/>
      <c r="AKQ196" s="40"/>
      <c r="AKR196" s="40"/>
      <c r="AKS196" s="40"/>
      <c r="AKT196" s="40"/>
      <c r="AKU196" s="40"/>
      <c r="AKV196" s="40"/>
      <c r="AKW196" s="40"/>
      <c r="AKX196" s="40"/>
      <c r="AKY196" s="40"/>
      <c r="AKZ196" s="40"/>
      <c r="ALA196" s="40"/>
      <c r="ALB196" s="40"/>
      <c r="ALC196" s="40"/>
      <c r="ALD196" s="40"/>
      <c r="ALE196" s="40"/>
      <c r="ALF196" s="40"/>
      <c r="ALG196" s="40"/>
      <c r="ALH196" s="40"/>
      <c r="ALI196" s="40"/>
      <c r="ALJ196" s="40"/>
      <c r="ALK196" s="40"/>
      <c r="ALL196" s="40"/>
      <c r="ALM196" s="40"/>
      <c r="ALN196" s="40"/>
      <c r="ALO196" s="40"/>
      <c r="ALP196" s="40"/>
      <c r="ALQ196" s="40"/>
      <c r="ALR196" s="40"/>
      <c r="ALS196" s="40"/>
      <c r="ALT196" s="40"/>
      <c r="ALU196" s="40"/>
    </row>
    <row r="197" spans="1:1009" s="41" customFormat="1" ht="19.5" thickBot="1" x14ac:dyDescent="0.35">
      <c r="A197" s="10" t="s">
        <v>213</v>
      </c>
      <c r="B197" s="11" t="s">
        <v>119</v>
      </c>
      <c r="C197" s="12">
        <v>10</v>
      </c>
      <c r="D197" s="13">
        <v>3.6</v>
      </c>
      <c r="E197" s="14">
        <v>1.35</v>
      </c>
      <c r="F197" s="46" t="s">
        <v>107</v>
      </c>
      <c r="G197" s="15">
        <v>1</v>
      </c>
      <c r="H197" s="16">
        <f t="shared" si="31"/>
        <v>-1</v>
      </c>
      <c r="I197" s="19">
        <f t="shared" si="32"/>
        <v>-22.152500000000011</v>
      </c>
      <c r="J197" s="39"/>
      <c r="K197" s="50">
        <f t="shared" si="35"/>
        <v>-22.152500000000014</v>
      </c>
      <c r="L197" s="60">
        <f t="shared" si="30"/>
        <v>-28.302500000000013</v>
      </c>
      <c r="M197" s="60"/>
      <c r="N197" s="121">
        <f t="shared" si="33"/>
        <v>0</v>
      </c>
      <c r="O197" s="9">
        <f t="shared" si="34"/>
        <v>0</v>
      </c>
      <c r="P197" s="9">
        <f t="shared" si="36"/>
        <v>0</v>
      </c>
      <c r="Q197" s="122" t="str">
        <f t="shared" si="37"/>
        <v/>
      </c>
      <c r="R197" s="8"/>
      <c r="S197" s="9"/>
      <c r="T197" s="9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0"/>
      <c r="OP197" s="40"/>
      <c r="OQ197" s="40"/>
      <c r="OR197" s="40"/>
      <c r="OS197" s="40"/>
      <c r="OT197" s="40"/>
      <c r="OU197" s="40"/>
      <c r="OV197" s="40"/>
      <c r="OW197" s="40"/>
      <c r="OX197" s="40"/>
      <c r="OY197" s="40"/>
      <c r="OZ197" s="40"/>
      <c r="PA197" s="40"/>
      <c r="PB197" s="40"/>
      <c r="PC197" s="40"/>
      <c r="PD197" s="40"/>
      <c r="PE197" s="40"/>
      <c r="PF197" s="40"/>
      <c r="PG197" s="40"/>
      <c r="PH197" s="40"/>
      <c r="PI197" s="40"/>
      <c r="PJ197" s="40"/>
      <c r="PK197" s="40"/>
      <c r="PL197" s="40"/>
      <c r="PM197" s="40"/>
      <c r="PN197" s="40"/>
      <c r="PO197" s="40"/>
      <c r="PP197" s="40"/>
      <c r="PQ197" s="40"/>
      <c r="PR197" s="40"/>
      <c r="PS197" s="40"/>
      <c r="PT197" s="40"/>
      <c r="PU197" s="40"/>
      <c r="PV197" s="40"/>
      <c r="PW197" s="40"/>
      <c r="PX197" s="40"/>
      <c r="PY197" s="40"/>
      <c r="PZ197" s="40"/>
      <c r="QA197" s="40"/>
      <c r="QB197" s="40"/>
      <c r="QC197" s="40"/>
      <c r="QD197" s="40"/>
      <c r="QE197" s="40"/>
      <c r="QF197" s="40"/>
      <c r="QG197" s="40"/>
      <c r="QH197" s="40"/>
      <c r="QI197" s="40"/>
      <c r="QJ197" s="40"/>
      <c r="QK197" s="40"/>
      <c r="QL197" s="40"/>
      <c r="QM197" s="40"/>
      <c r="QN197" s="40"/>
      <c r="QO197" s="40"/>
      <c r="QP197" s="40"/>
      <c r="QQ197" s="40"/>
      <c r="QR197" s="40"/>
      <c r="QS197" s="40"/>
      <c r="QT197" s="40"/>
      <c r="QU197" s="40"/>
      <c r="QV197" s="40"/>
      <c r="QW197" s="40"/>
      <c r="QX197" s="40"/>
      <c r="QY197" s="40"/>
      <c r="QZ197" s="40"/>
      <c r="RA197" s="40"/>
      <c r="RB197" s="40"/>
      <c r="RC197" s="40"/>
      <c r="RD197" s="40"/>
      <c r="RE197" s="40"/>
      <c r="RF197" s="40"/>
      <c r="RG197" s="40"/>
      <c r="RH197" s="40"/>
      <c r="RI197" s="40"/>
      <c r="RJ197" s="40"/>
      <c r="RK197" s="40"/>
      <c r="RL197" s="40"/>
      <c r="RM197" s="40"/>
      <c r="RN197" s="40"/>
      <c r="RO197" s="40"/>
      <c r="RP197" s="40"/>
      <c r="RQ197" s="40"/>
      <c r="RR197" s="40"/>
      <c r="RS197" s="40"/>
      <c r="RT197" s="40"/>
      <c r="RU197" s="40"/>
      <c r="RV197" s="40"/>
      <c r="RW197" s="40"/>
      <c r="RX197" s="40"/>
      <c r="RY197" s="40"/>
      <c r="RZ197" s="40"/>
      <c r="SA197" s="40"/>
      <c r="SB197" s="40"/>
      <c r="SC197" s="40"/>
      <c r="SD197" s="40"/>
      <c r="SE197" s="40"/>
      <c r="SF197" s="40"/>
      <c r="SG197" s="40"/>
      <c r="SH197" s="40"/>
      <c r="SI197" s="40"/>
      <c r="SJ197" s="40"/>
      <c r="SK197" s="40"/>
      <c r="SL197" s="40"/>
      <c r="SM197" s="40"/>
      <c r="SN197" s="40"/>
      <c r="SO197" s="40"/>
      <c r="SP197" s="40"/>
      <c r="SQ197" s="40"/>
      <c r="SR197" s="40"/>
      <c r="SS197" s="40"/>
      <c r="ST197" s="40"/>
      <c r="SU197" s="40"/>
      <c r="SV197" s="40"/>
      <c r="SW197" s="40"/>
      <c r="SX197" s="40"/>
      <c r="SY197" s="40"/>
      <c r="SZ197" s="40"/>
      <c r="TA197" s="40"/>
      <c r="TB197" s="40"/>
      <c r="TC197" s="40"/>
      <c r="TD197" s="40"/>
      <c r="TE197" s="40"/>
      <c r="TF197" s="40"/>
      <c r="TG197" s="40"/>
      <c r="TH197" s="40"/>
      <c r="TI197" s="40"/>
      <c r="TJ197" s="40"/>
      <c r="TK197" s="40"/>
      <c r="TL197" s="40"/>
      <c r="TM197" s="40"/>
      <c r="TN197" s="40"/>
      <c r="TO197" s="40"/>
      <c r="TP197" s="40"/>
      <c r="TQ197" s="40"/>
      <c r="TR197" s="40"/>
      <c r="TS197" s="40"/>
      <c r="TT197" s="40"/>
      <c r="TU197" s="40"/>
      <c r="TV197" s="40"/>
      <c r="TW197" s="40"/>
      <c r="TX197" s="40"/>
      <c r="TY197" s="40"/>
      <c r="TZ197" s="40"/>
      <c r="UA197" s="40"/>
      <c r="UB197" s="40"/>
      <c r="UC197" s="40"/>
      <c r="UD197" s="40"/>
      <c r="UE197" s="40"/>
      <c r="UF197" s="40"/>
      <c r="UG197" s="40"/>
      <c r="UH197" s="40"/>
      <c r="UI197" s="40"/>
      <c r="UJ197" s="40"/>
      <c r="UK197" s="40"/>
      <c r="UL197" s="40"/>
      <c r="UM197" s="40"/>
      <c r="UN197" s="40"/>
      <c r="UO197" s="40"/>
      <c r="UP197" s="40"/>
      <c r="UQ197" s="40"/>
      <c r="UR197" s="40"/>
      <c r="US197" s="40"/>
      <c r="UT197" s="40"/>
      <c r="UU197" s="40"/>
      <c r="UV197" s="40"/>
      <c r="UW197" s="40"/>
      <c r="UX197" s="40"/>
      <c r="UY197" s="40"/>
      <c r="UZ197" s="40"/>
      <c r="VA197" s="40"/>
      <c r="VB197" s="40"/>
      <c r="VC197" s="40"/>
      <c r="VD197" s="40"/>
      <c r="VE197" s="40"/>
      <c r="VF197" s="40"/>
      <c r="VG197" s="40"/>
      <c r="VH197" s="40"/>
      <c r="VI197" s="40"/>
      <c r="VJ197" s="40"/>
      <c r="VK197" s="40"/>
      <c r="VL197" s="40"/>
      <c r="VM197" s="40"/>
      <c r="VN197" s="40"/>
      <c r="VO197" s="40"/>
      <c r="VP197" s="40"/>
      <c r="VQ197" s="40"/>
      <c r="VR197" s="40"/>
      <c r="VS197" s="40"/>
      <c r="VT197" s="40"/>
      <c r="VU197" s="40"/>
      <c r="VV197" s="40"/>
      <c r="VW197" s="40"/>
      <c r="VX197" s="40"/>
      <c r="VY197" s="40"/>
      <c r="VZ197" s="40"/>
      <c r="WA197" s="40"/>
      <c r="WB197" s="40"/>
      <c r="WC197" s="40"/>
      <c r="WD197" s="40"/>
      <c r="WE197" s="40"/>
      <c r="WF197" s="40"/>
      <c r="WG197" s="40"/>
      <c r="WH197" s="40"/>
      <c r="WI197" s="40"/>
      <c r="WJ197" s="40"/>
      <c r="WK197" s="40"/>
      <c r="WL197" s="40"/>
      <c r="WM197" s="40"/>
      <c r="WN197" s="40"/>
      <c r="WO197" s="40"/>
      <c r="WP197" s="40"/>
      <c r="WQ197" s="40"/>
      <c r="WR197" s="40"/>
      <c r="WS197" s="40"/>
      <c r="WT197" s="40"/>
      <c r="WU197" s="40"/>
      <c r="WV197" s="40"/>
      <c r="WW197" s="40"/>
      <c r="WX197" s="40"/>
      <c r="WY197" s="40"/>
      <c r="WZ197" s="40"/>
      <c r="XA197" s="40"/>
      <c r="XB197" s="40"/>
      <c r="XC197" s="40"/>
      <c r="XD197" s="40"/>
      <c r="XE197" s="40"/>
      <c r="XF197" s="40"/>
      <c r="XG197" s="40"/>
      <c r="XH197" s="40"/>
      <c r="XI197" s="40"/>
      <c r="XJ197" s="40"/>
      <c r="XK197" s="40"/>
      <c r="XL197" s="40"/>
      <c r="XM197" s="40"/>
      <c r="XN197" s="40"/>
      <c r="XO197" s="40"/>
      <c r="XP197" s="40"/>
      <c r="XQ197" s="40"/>
      <c r="XR197" s="40"/>
      <c r="XS197" s="40"/>
      <c r="XT197" s="40"/>
      <c r="XU197" s="40"/>
      <c r="XV197" s="40"/>
      <c r="XW197" s="40"/>
      <c r="XX197" s="40"/>
      <c r="XY197" s="40"/>
      <c r="XZ197" s="40"/>
      <c r="YA197" s="40"/>
      <c r="YB197" s="40"/>
      <c r="YC197" s="40"/>
      <c r="YD197" s="40"/>
      <c r="YE197" s="40"/>
      <c r="YF197" s="40"/>
      <c r="YG197" s="40"/>
      <c r="YH197" s="40"/>
      <c r="YI197" s="40"/>
      <c r="YJ197" s="40"/>
      <c r="YK197" s="40"/>
      <c r="YL197" s="40"/>
      <c r="YM197" s="40"/>
      <c r="YN197" s="40"/>
      <c r="YO197" s="40"/>
      <c r="YP197" s="40"/>
      <c r="YQ197" s="40"/>
      <c r="YR197" s="40"/>
      <c r="YS197" s="40"/>
      <c r="YT197" s="40"/>
      <c r="YU197" s="40"/>
      <c r="YV197" s="40"/>
      <c r="YW197" s="40"/>
      <c r="YX197" s="40"/>
      <c r="YY197" s="40"/>
      <c r="YZ197" s="40"/>
      <c r="ZA197" s="40"/>
      <c r="ZB197" s="40"/>
      <c r="ZC197" s="40"/>
      <c r="ZD197" s="40"/>
      <c r="ZE197" s="40"/>
      <c r="ZF197" s="40"/>
      <c r="ZG197" s="40"/>
      <c r="ZH197" s="40"/>
      <c r="ZI197" s="40"/>
      <c r="ZJ197" s="40"/>
      <c r="ZK197" s="40"/>
      <c r="ZL197" s="40"/>
      <c r="ZM197" s="40"/>
      <c r="ZN197" s="40"/>
      <c r="ZO197" s="40"/>
      <c r="ZP197" s="40"/>
      <c r="ZQ197" s="40"/>
      <c r="ZR197" s="40"/>
      <c r="ZS197" s="40"/>
      <c r="ZT197" s="40"/>
      <c r="ZU197" s="40"/>
      <c r="ZV197" s="40"/>
      <c r="ZW197" s="40"/>
      <c r="ZX197" s="40"/>
      <c r="ZY197" s="40"/>
      <c r="ZZ197" s="40"/>
      <c r="AAA197" s="40"/>
      <c r="AAB197" s="40"/>
      <c r="AAC197" s="40"/>
      <c r="AAD197" s="40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0"/>
      <c r="AKO197" s="40"/>
      <c r="AKP197" s="40"/>
      <c r="AKQ197" s="40"/>
      <c r="AKR197" s="40"/>
      <c r="AKS197" s="40"/>
      <c r="AKT197" s="40"/>
      <c r="AKU197" s="40"/>
      <c r="AKV197" s="40"/>
      <c r="AKW197" s="40"/>
      <c r="AKX197" s="40"/>
      <c r="AKY197" s="40"/>
      <c r="AKZ197" s="40"/>
      <c r="ALA197" s="40"/>
      <c r="ALB197" s="40"/>
      <c r="ALC197" s="40"/>
      <c r="ALD197" s="40"/>
      <c r="ALE197" s="40"/>
      <c r="ALF197" s="40"/>
      <c r="ALG197" s="40"/>
      <c r="ALH197" s="40"/>
      <c r="ALI197" s="40"/>
      <c r="ALJ197" s="40"/>
      <c r="ALK197" s="40"/>
      <c r="ALL197" s="40"/>
      <c r="ALM197" s="40"/>
      <c r="ALN197" s="40"/>
      <c r="ALO197" s="40"/>
      <c r="ALP197" s="40"/>
      <c r="ALQ197" s="40"/>
      <c r="ALR197" s="40"/>
      <c r="ALS197" s="40"/>
      <c r="ALT197" s="40"/>
      <c r="ALU197" s="40"/>
    </row>
    <row r="198" spans="1:1009" s="41" customFormat="1" ht="24" thickBot="1" x14ac:dyDescent="0.3">
      <c r="A198" s="222">
        <v>44184</v>
      </c>
      <c r="B198" s="225"/>
      <c r="C198" s="225"/>
      <c r="D198" s="225"/>
      <c r="E198" s="225"/>
      <c r="F198" s="225"/>
      <c r="G198" s="225"/>
      <c r="H198" s="226" t="str">
        <f>IF(OR(F198="",G198=""),"",IF(F198="1st",G198*D198,-G198))</f>
        <v/>
      </c>
      <c r="I198" s="19">
        <f t="shared" si="32"/>
        <v>-22.152500000000011</v>
      </c>
      <c r="J198" s="39"/>
      <c r="K198" s="50">
        <f t="shared" si="35"/>
        <v>-22.152500000000014</v>
      </c>
      <c r="L198" s="60">
        <f t="shared" si="30"/>
        <v>-28.302500000000013</v>
      </c>
      <c r="M198" s="60"/>
      <c r="N198" s="121" t="str">
        <f t="shared" si="33"/>
        <v/>
      </c>
      <c r="O198" s="9" t="str">
        <f t="shared" si="34"/>
        <v/>
      </c>
      <c r="P198" s="9" t="str">
        <f t="shared" si="36"/>
        <v/>
      </c>
      <c r="Q198" s="122" t="str">
        <f t="shared" si="37"/>
        <v/>
      </c>
      <c r="R198" s="8"/>
      <c r="S198" s="9"/>
      <c r="T198" s="9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0"/>
      <c r="OP198" s="40"/>
      <c r="OQ198" s="40"/>
      <c r="OR198" s="40"/>
      <c r="OS198" s="40"/>
      <c r="OT198" s="40"/>
      <c r="OU198" s="40"/>
      <c r="OV198" s="40"/>
      <c r="OW198" s="40"/>
      <c r="OX198" s="40"/>
      <c r="OY198" s="40"/>
      <c r="OZ198" s="40"/>
      <c r="PA198" s="40"/>
      <c r="PB198" s="40"/>
      <c r="PC198" s="40"/>
      <c r="PD198" s="40"/>
      <c r="PE198" s="40"/>
      <c r="PF198" s="40"/>
      <c r="PG198" s="40"/>
      <c r="PH198" s="40"/>
      <c r="PI198" s="40"/>
      <c r="PJ198" s="40"/>
      <c r="PK198" s="40"/>
      <c r="PL198" s="40"/>
      <c r="PM198" s="40"/>
      <c r="PN198" s="40"/>
      <c r="PO198" s="40"/>
      <c r="PP198" s="40"/>
      <c r="PQ198" s="40"/>
      <c r="PR198" s="40"/>
      <c r="PS198" s="40"/>
      <c r="PT198" s="40"/>
      <c r="PU198" s="40"/>
      <c r="PV198" s="40"/>
      <c r="PW198" s="40"/>
      <c r="PX198" s="40"/>
      <c r="PY198" s="40"/>
      <c r="PZ198" s="40"/>
      <c r="QA198" s="40"/>
      <c r="QB198" s="40"/>
      <c r="QC198" s="40"/>
      <c r="QD198" s="40"/>
      <c r="QE198" s="40"/>
      <c r="QF198" s="40"/>
      <c r="QG198" s="40"/>
      <c r="QH198" s="40"/>
      <c r="QI198" s="40"/>
      <c r="QJ198" s="40"/>
      <c r="QK198" s="40"/>
      <c r="QL198" s="40"/>
      <c r="QM198" s="40"/>
      <c r="QN198" s="40"/>
      <c r="QO198" s="40"/>
      <c r="QP198" s="40"/>
      <c r="QQ198" s="40"/>
      <c r="QR198" s="40"/>
      <c r="QS198" s="40"/>
      <c r="QT198" s="40"/>
      <c r="QU198" s="40"/>
      <c r="QV198" s="40"/>
      <c r="QW198" s="40"/>
      <c r="QX198" s="40"/>
      <c r="QY198" s="40"/>
      <c r="QZ198" s="40"/>
      <c r="RA198" s="40"/>
      <c r="RB198" s="40"/>
      <c r="RC198" s="40"/>
      <c r="RD198" s="40"/>
      <c r="RE198" s="40"/>
      <c r="RF198" s="40"/>
      <c r="RG198" s="40"/>
      <c r="RH198" s="40"/>
      <c r="RI198" s="40"/>
      <c r="RJ198" s="40"/>
      <c r="RK198" s="40"/>
      <c r="RL198" s="40"/>
      <c r="RM198" s="40"/>
      <c r="RN198" s="40"/>
      <c r="RO198" s="40"/>
      <c r="RP198" s="40"/>
      <c r="RQ198" s="40"/>
      <c r="RR198" s="40"/>
      <c r="RS198" s="40"/>
      <c r="RT198" s="40"/>
      <c r="RU198" s="40"/>
      <c r="RV198" s="40"/>
      <c r="RW198" s="40"/>
      <c r="RX198" s="40"/>
      <c r="RY198" s="40"/>
      <c r="RZ198" s="40"/>
      <c r="SA198" s="40"/>
      <c r="SB198" s="40"/>
      <c r="SC198" s="40"/>
      <c r="SD198" s="40"/>
      <c r="SE198" s="40"/>
      <c r="SF198" s="40"/>
      <c r="SG198" s="40"/>
      <c r="SH198" s="40"/>
      <c r="SI198" s="40"/>
      <c r="SJ198" s="40"/>
      <c r="SK198" s="40"/>
      <c r="SL198" s="40"/>
      <c r="SM198" s="40"/>
      <c r="SN198" s="40"/>
      <c r="SO198" s="40"/>
      <c r="SP198" s="40"/>
      <c r="SQ198" s="40"/>
      <c r="SR198" s="40"/>
      <c r="SS198" s="40"/>
      <c r="ST198" s="40"/>
      <c r="SU198" s="40"/>
      <c r="SV198" s="40"/>
      <c r="SW198" s="40"/>
      <c r="SX198" s="40"/>
      <c r="SY198" s="40"/>
      <c r="SZ198" s="40"/>
      <c r="TA198" s="40"/>
      <c r="TB198" s="40"/>
      <c r="TC198" s="40"/>
      <c r="TD198" s="40"/>
      <c r="TE198" s="40"/>
      <c r="TF198" s="40"/>
      <c r="TG198" s="40"/>
      <c r="TH198" s="40"/>
      <c r="TI198" s="40"/>
      <c r="TJ198" s="40"/>
      <c r="TK198" s="40"/>
      <c r="TL198" s="40"/>
      <c r="TM198" s="40"/>
      <c r="TN198" s="40"/>
      <c r="TO198" s="40"/>
      <c r="TP198" s="40"/>
      <c r="TQ198" s="40"/>
      <c r="TR198" s="40"/>
      <c r="TS198" s="40"/>
      <c r="TT198" s="40"/>
      <c r="TU198" s="40"/>
      <c r="TV198" s="40"/>
      <c r="TW198" s="40"/>
      <c r="TX198" s="40"/>
      <c r="TY198" s="40"/>
      <c r="TZ198" s="40"/>
      <c r="UA198" s="40"/>
      <c r="UB198" s="40"/>
      <c r="UC198" s="40"/>
      <c r="UD198" s="40"/>
      <c r="UE198" s="40"/>
      <c r="UF198" s="40"/>
      <c r="UG198" s="40"/>
      <c r="UH198" s="40"/>
      <c r="UI198" s="40"/>
      <c r="UJ198" s="40"/>
      <c r="UK198" s="40"/>
      <c r="UL198" s="40"/>
      <c r="UM198" s="40"/>
      <c r="UN198" s="40"/>
      <c r="UO198" s="40"/>
      <c r="UP198" s="40"/>
      <c r="UQ198" s="40"/>
      <c r="UR198" s="40"/>
      <c r="US198" s="40"/>
      <c r="UT198" s="40"/>
      <c r="UU198" s="40"/>
      <c r="UV198" s="40"/>
      <c r="UW198" s="40"/>
      <c r="UX198" s="40"/>
      <c r="UY198" s="40"/>
      <c r="UZ198" s="40"/>
      <c r="VA198" s="40"/>
      <c r="VB198" s="40"/>
      <c r="VC198" s="40"/>
      <c r="VD198" s="40"/>
      <c r="VE198" s="40"/>
      <c r="VF198" s="40"/>
      <c r="VG198" s="40"/>
      <c r="VH198" s="40"/>
      <c r="VI198" s="40"/>
      <c r="VJ198" s="40"/>
      <c r="VK198" s="40"/>
      <c r="VL198" s="40"/>
      <c r="VM198" s="40"/>
      <c r="VN198" s="40"/>
      <c r="VO198" s="40"/>
      <c r="VP198" s="40"/>
      <c r="VQ198" s="40"/>
      <c r="VR198" s="40"/>
      <c r="VS198" s="40"/>
      <c r="VT198" s="40"/>
      <c r="VU198" s="40"/>
      <c r="VV198" s="40"/>
      <c r="VW198" s="40"/>
      <c r="VX198" s="40"/>
      <c r="VY198" s="40"/>
      <c r="VZ198" s="40"/>
      <c r="WA198" s="40"/>
      <c r="WB198" s="40"/>
      <c r="WC198" s="40"/>
      <c r="WD198" s="40"/>
      <c r="WE198" s="40"/>
      <c r="WF198" s="40"/>
      <c r="WG198" s="40"/>
      <c r="WH198" s="40"/>
      <c r="WI198" s="40"/>
      <c r="WJ198" s="40"/>
      <c r="WK198" s="40"/>
      <c r="WL198" s="40"/>
      <c r="WM198" s="40"/>
      <c r="WN198" s="40"/>
      <c r="WO198" s="40"/>
      <c r="WP198" s="40"/>
      <c r="WQ198" s="40"/>
      <c r="WR198" s="40"/>
      <c r="WS198" s="40"/>
      <c r="WT198" s="40"/>
      <c r="WU198" s="40"/>
      <c r="WV198" s="40"/>
      <c r="WW198" s="40"/>
      <c r="WX198" s="40"/>
      <c r="WY198" s="40"/>
      <c r="WZ198" s="40"/>
      <c r="XA198" s="40"/>
      <c r="XB198" s="40"/>
      <c r="XC198" s="40"/>
      <c r="XD198" s="40"/>
      <c r="XE198" s="40"/>
      <c r="XF198" s="40"/>
      <c r="XG198" s="40"/>
      <c r="XH198" s="40"/>
      <c r="XI198" s="40"/>
      <c r="XJ198" s="40"/>
      <c r="XK198" s="40"/>
      <c r="XL198" s="40"/>
      <c r="XM198" s="40"/>
      <c r="XN198" s="40"/>
      <c r="XO198" s="40"/>
      <c r="XP198" s="40"/>
      <c r="XQ198" s="40"/>
      <c r="XR198" s="40"/>
      <c r="XS198" s="40"/>
      <c r="XT198" s="40"/>
      <c r="XU198" s="40"/>
      <c r="XV198" s="40"/>
      <c r="XW198" s="40"/>
      <c r="XX198" s="40"/>
      <c r="XY198" s="40"/>
      <c r="XZ198" s="40"/>
      <c r="YA198" s="40"/>
      <c r="YB198" s="40"/>
      <c r="YC198" s="40"/>
      <c r="YD198" s="40"/>
      <c r="YE198" s="40"/>
      <c r="YF198" s="40"/>
      <c r="YG198" s="40"/>
      <c r="YH198" s="40"/>
      <c r="YI198" s="40"/>
      <c r="YJ198" s="40"/>
      <c r="YK198" s="40"/>
      <c r="YL198" s="40"/>
      <c r="YM198" s="40"/>
      <c r="YN198" s="40"/>
      <c r="YO198" s="40"/>
      <c r="YP198" s="40"/>
      <c r="YQ198" s="40"/>
      <c r="YR198" s="40"/>
      <c r="YS198" s="40"/>
      <c r="YT198" s="40"/>
      <c r="YU198" s="40"/>
      <c r="YV198" s="40"/>
      <c r="YW198" s="40"/>
      <c r="YX198" s="40"/>
      <c r="YY198" s="40"/>
      <c r="YZ198" s="40"/>
      <c r="ZA198" s="40"/>
      <c r="ZB198" s="40"/>
      <c r="ZC198" s="40"/>
      <c r="ZD198" s="40"/>
      <c r="ZE198" s="40"/>
      <c r="ZF198" s="40"/>
      <c r="ZG198" s="40"/>
      <c r="ZH198" s="40"/>
      <c r="ZI198" s="40"/>
      <c r="ZJ198" s="40"/>
      <c r="ZK198" s="40"/>
      <c r="ZL198" s="40"/>
      <c r="ZM198" s="40"/>
      <c r="ZN198" s="40"/>
      <c r="ZO198" s="40"/>
      <c r="ZP198" s="40"/>
      <c r="ZQ198" s="40"/>
      <c r="ZR198" s="40"/>
      <c r="ZS198" s="40"/>
      <c r="ZT198" s="40"/>
      <c r="ZU198" s="40"/>
      <c r="ZV198" s="40"/>
      <c r="ZW198" s="40"/>
      <c r="ZX198" s="40"/>
      <c r="ZY198" s="40"/>
      <c r="ZZ198" s="40"/>
      <c r="AAA198" s="40"/>
      <c r="AAB198" s="40"/>
      <c r="AAC198" s="40"/>
      <c r="AAD198" s="40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0"/>
      <c r="AKO198" s="40"/>
      <c r="AKP198" s="40"/>
      <c r="AKQ198" s="40"/>
      <c r="AKR198" s="40"/>
      <c r="AKS198" s="40"/>
      <c r="AKT198" s="40"/>
      <c r="AKU198" s="40"/>
      <c r="AKV198" s="40"/>
      <c r="AKW198" s="40"/>
      <c r="AKX198" s="40"/>
      <c r="AKY198" s="40"/>
      <c r="AKZ198" s="40"/>
      <c r="ALA198" s="40"/>
      <c r="ALB198" s="40"/>
      <c r="ALC198" s="40"/>
      <c r="ALD198" s="40"/>
      <c r="ALE198" s="40"/>
      <c r="ALF198" s="40"/>
      <c r="ALG198" s="40"/>
      <c r="ALH198" s="40"/>
      <c r="ALI198" s="40"/>
      <c r="ALJ198" s="40"/>
      <c r="ALK198" s="40"/>
      <c r="ALL198" s="40"/>
      <c r="ALM198" s="40"/>
      <c r="ALN198" s="40"/>
      <c r="ALO198" s="40"/>
      <c r="ALP198" s="40"/>
      <c r="ALQ198" s="40"/>
      <c r="ALR198" s="40"/>
      <c r="ALS198" s="40"/>
      <c r="ALT198" s="40"/>
      <c r="ALU198" s="40"/>
    </row>
    <row r="199" spans="1:1009" s="41" customFormat="1" ht="18.75" x14ac:dyDescent="0.3">
      <c r="A199" s="10" t="s">
        <v>194</v>
      </c>
      <c r="B199" s="11" t="s">
        <v>127</v>
      </c>
      <c r="C199" s="12">
        <v>1</v>
      </c>
      <c r="D199" s="13">
        <v>2.0499999999999998</v>
      </c>
      <c r="E199" s="14">
        <v>1.1200000000000001</v>
      </c>
      <c r="F199" s="46" t="s">
        <v>107</v>
      </c>
      <c r="G199" s="15">
        <v>4</v>
      </c>
      <c r="H199" s="16">
        <f t="shared" ref="H199:H204" si="38">IF(OR(F199="",G199=""),"",IF(F199="1st",G199*D199-G199,-G199))</f>
        <v>-4</v>
      </c>
      <c r="I199" s="19">
        <f t="shared" si="32"/>
        <v>-26.152500000000011</v>
      </c>
      <c r="J199" s="42">
        <f>SUM(H199:H204)</f>
        <v>-2.5250000000000004</v>
      </c>
      <c r="K199" s="50">
        <f t="shared" si="35"/>
        <v>-24.677500000000016</v>
      </c>
      <c r="L199" s="60">
        <f t="shared" si="30"/>
        <v>-28.302500000000013</v>
      </c>
      <c r="M199" s="60"/>
      <c r="N199" s="121">
        <f t="shared" si="33"/>
        <v>2.0499999999999998</v>
      </c>
      <c r="O199" s="9">
        <f t="shared" si="34"/>
        <v>-1</v>
      </c>
      <c r="P199" s="9">
        <f t="shared" si="36"/>
        <v>-1</v>
      </c>
      <c r="Q199" s="122">
        <f t="shared" si="37"/>
        <v>-1</v>
      </c>
      <c r="R199" s="8"/>
      <c r="S199" s="9"/>
      <c r="T199" s="9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0"/>
      <c r="OP199" s="40"/>
      <c r="OQ199" s="40"/>
      <c r="OR199" s="40"/>
      <c r="OS199" s="40"/>
      <c r="OT199" s="40"/>
      <c r="OU199" s="40"/>
      <c r="OV199" s="40"/>
      <c r="OW199" s="40"/>
      <c r="OX199" s="40"/>
      <c r="OY199" s="40"/>
      <c r="OZ199" s="40"/>
      <c r="PA199" s="40"/>
      <c r="PB199" s="40"/>
      <c r="PC199" s="40"/>
      <c r="PD199" s="40"/>
      <c r="PE199" s="40"/>
      <c r="PF199" s="40"/>
      <c r="PG199" s="40"/>
      <c r="PH199" s="40"/>
      <c r="PI199" s="40"/>
      <c r="PJ199" s="40"/>
      <c r="PK199" s="40"/>
      <c r="PL199" s="40"/>
      <c r="PM199" s="40"/>
      <c r="PN199" s="40"/>
      <c r="PO199" s="40"/>
      <c r="PP199" s="40"/>
      <c r="PQ199" s="40"/>
      <c r="PR199" s="40"/>
      <c r="PS199" s="40"/>
      <c r="PT199" s="40"/>
      <c r="PU199" s="40"/>
      <c r="PV199" s="40"/>
      <c r="PW199" s="40"/>
      <c r="PX199" s="40"/>
      <c r="PY199" s="40"/>
      <c r="PZ199" s="40"/>
      <c r="QA199" s="40"/>
      <c r="QB199" s="40"/>
      <c r="QC199" s="40"/>
      <c r="QD199" s="40"/>
      <c r="QE199" s="40"/>
      <c r="QF199" s="40"/>
      <c r="QG199" s="40"/>
      <c r="QH199" s="40"/>
      <c r="QI199" s="40"/>
      <c r="QJ199" s="40"/>
      <c r="QK199" s="40"/>
      <c r="QL199" s="40"/>
      <c r="QM199" s="40"/>
      <c r="QN199" s="40"/>
      <c r="QO199" s="40"/>
      <c r="QP199" s="40"/>
      <c r="QQ199" s="40"/>
      <c r="QR199" s="40"/>
      <c r="QS199" s="40"/>
      <c r="QT199" s="40"/>
      <c r="QU199" s="40"/>
      <c r="QV199" s="40"/>
      <c r="QW199" s="40"/>
      <c r="QX199" s="40"/>
      <c r="QY199" s="40"/>
      <c r="QZ199" s="40"/>
      <c r="RA199" s="40"/>
      <c r="RB199" s="40"/>
      <c r="RC199" s="40"/>
      <c r="RD199" s="40"/>
      <c r="RE199" s="40"/>
      <c r="RF199" s="40"/>
      <c r="RG199" s="40"/>
      <c r="RH199" s="40"/>
      <c r="RI199" s="40"/>
      <c r="RJ199" s="40"/>
      <c r="RK199" s="40"/>
      <c r="RL199" s="40"/>
      <c r="RM199" s="40"/>
      <c r="RN199" s="40"/>
      <c r="RO199" s="40"/>
      <c r="RP199" s="40"/>
      <c r="RQ199" s="40"/>
      <c r="RR199" s="40"/>
      <c r="RS199" s="40"/>
      <c r="RT199" s="40"/>
      <c r="RU199" s="40"/>
      <c r="RV199" s="40"/>
      <c r="RW199" s="40"/>
      <c r="RX199" s="40"/>
      <c r="RY199" s="40"/>
      <c r="RZ199" s="40"/>
      <c r="SA199" s="40"/>
      <c r="SB199" s="40"/>
      <c r="SC199" s="40"/>
      <c r="SD199" s="40"/>
      <c r="SE199" s="40"/>
      <c r="SF199" s="40"/>
      <c r="SG199" s="40"/>
      <c r="SH199" s="40"/>
      <c r="SI199" s="40"/>
      <c r="SJ199" s="40"/>
      <c r="SK199" s="40"/>
      <c r="SL199" s="40"/>
      <c r="SM199" s="40"/>
      <c r="SN199" s="40"/>
      <c r="SO199" s="40"/>
      <c r="SP199" s="40"/>
      <c r="SQ199" s="40"/>
      <c r="SR199" s="40"/>
      <c r="SS199" s="40"/>
      <c r="ST199" s="40"/>
      <c r="SU199" s="40"/>
      <c r="SV199" s="40"/>
      <c r="SW199" s="40"/>
      <c r="SX199" s="40"/>
      <c r="SY199" s="40"/>
      <c r="SZ199" s="40"/>
      <c r="TA199" s="40"/>
      <c r="TB199" s="40"/>
      <c r="TC199" s="40"/>
      <c r="TD199" s="40"/>
      <c r="TE199" s="40"/>
      <c r="TF199" s="40"/>
      <c r="TG199" s="40"/>
      <c r="TH199" s="40"/>
      <c r="TI199" s="40"/>
      <c r="TJ199" s="40"/>
      <c r="TK199" s="40"/>
      <c r="TL199" s="40"/>
      <c r="TM199" s="40"/>
      <c r="TN199" s="40"/>
      <c r="TO199" s="40"/>
      <c r="TP199" s="40"/>
      <c r="TQ199" s="40"/>
      <c r="TR199" s="40"/>
      <c r="TS199" s="40"/>
      <c r="TT199" s="40"/>
      <c r="TU199" s="40"/>
      <c r="TV199" s="40"/>
      <c r="TW199" s="40"/>
      <c r="TX199" s="40"/>
      <c r="TY199" s="40"/>
      <c r="TZ199" s="40"/>
      <c r="UA199" s="40"/>
      <c r="UB199" s="40"/>
      <c r="UC199" s="40"/>
      <c r="UD199" s="40"/>
      <c r="UE199" s="40"/>
      <c r="UF199" s="40"/>
      <c r="UG199" s="40"/>
      <c r="UH199" s="40"/>
      <c r="UI199" s="40"/>
      <c r="UJ199" s="40"/>
      <c r="UK199" s="40"/>
      <c r="UL199" s="40"/>
      <c r="UM199" s="40"/>
      <c r="UN199" s="40"/>
      <c r="UO199" s="40"/>
      <c r="UP199" s="40"/>
      <c r="UQ199" s="40"/>
      <c r="UR199" s="40"/>
      <c r="US199" s="40"/>
      <c r="UT199" s="40"/>
      <c r="UU199" s="40"/>
      <c r="UV199" s="40"/>
      <c r="UW199" s="40"/>
      <c r="UX199" s="40"/>
      <c r="UY199" s="40"/>
      <c r="UZ199" s="40"/>
      <c r="VA199" s="40"/>
      <c r="VB199" s="40"/>
      <c r="VC199" s="40"/>
      <c r="VD199" s="40"/>
      <c r="VE199" s="40"/>
      <c r="VF199" s="40"/>
      <c r="VG199" s="40"/>
      <c r="VH199" s="40"/>
      <c r="VI199" s="40"/>
      <c r="VJ199" s="40"/>
      <c r="VK199" s="40"/>
      <c r="VL199" s="40"/>
      <c r="VM199" s="40"/>
      <c r="VN199" s="40"/>
      <c r="VO199" s="40"/>
      <c r="VP199" s="40"/>
      <c r="VQ199" s="40"/>
      <c r="VR199" s="40"/>
      <c r="VS199" s="40"/>
      <c r="VT199" s="40"/>
      <c r="VU199" s="40"/>
      <c r="VV199" s="40"/>
      <c r="VW199" s="40"/>
      <c r="VX199" s="40"/>
      <c r="VY199" s="40"/>
      <c r="VZ199" s="40"/>
      <c r="WA199" s="40"/>
      <c r="WB199" s="40"/>
      <c r="WC199" s="40"/>
      <c r="WD199" s="40"/>
      <c r="WE199" s="40"/>
      <c r="WF199" s="40"/>
      <c r="WG199" s="40"/>
      <c r="WH199" s="40"/>
      <c r="WI199" s="40"/>
      <c r="WJ199" s="40"/>
      <c r="WK199" s="40"/>
      <c r="WL199" s="40"/>
      <c r="WM199" s="40"/>
      <c r="WN199" s="40"/>
      <c r="WO199" s="40"/>
      <c r="WP199" s="40"/>
      <c r="WQ199" s="40"/>
      <c r="WR199" s="40"/>
      <c r="WS199" s="40"/>
      <c r="WT199" s="40"/>
      <c r="WU199" s="40"/>
      <c r="WV199" s="40"/>
      <c r="WW199" s="40"/>
      <c r="WX199" s="40"/>
      <c r="WY199" s="40"/>
      <c r="WZ199" s="40"/>
      <c r="XA199" s="40"/>
      <c r="XB199" s="40"/>
      <c r="XC199" s="40"/>
      <c r="XD199" s="40"/>
      <c r="XE199" s="40"/>
      <c r="XF199" s="40"/>
      <c r="XG199" s="40"/>
      <c r="XH199" s="40"/>
      <c r="XI199" s="40"/>
      <c r="XJ199" s="40"/>
      <c r="XK199" s="40"/>
      <c r="XL199" s="40"/>
      <c r="XM199" s="40"/>
      <c r="XN199" s="40"/>
      <c r="XO199" s="40"/>
      <c r="XP199" s="40"/>
      <c r="XQ199" s="40"/>
      <c r="XR199" s="40"/>
      <c r="XS199" s="40"/>
      <c r="XT199" s="40"/>
      <c r="XU199" s="40"/>
      <c r="XV199" s="40"/>
      <c r="XW199" s="40"/>
      <c r="XX199" s="40"/>
      <c r="XY199" s="40"/>
      <c r="XZ199" s="40"/>
      <c r="YA199" s="40"/>
      <c r="YB199" s="40"/>
      <c r="YC199" s="40"/>
      <c r="YD199" s="40"/>
      <c r="YE199" s="40"/>
      <c r="YF199" s="40"/>
      <c r="YG199" s="40"/>
      <c r="YH199" s="40"/>
      <c r="YI199" s="40"/>
      <c r="YJ199" s="40"/>
      <c r="YK199" s="40"/>
      <c r="YL199" s="40"/>
      <c r="YM199" s="40"/>
      <c r="YN199" s="40"/>
      <c r="YO199" s="40"/>
      <c r="YP199" s="40"/>
      <c r="YQ199" s="40"/>
      <c r="YR199" s="40"/>
      <c r="YS199" s="40"/>
      <c r="YT199" s="40"/>
      <c r="YU199" s="40"/>
      <c r="YV199" s="40"/>
      <c r="YW199" s="40"/>
      <c r="YX199" s="40"/>
      <c r="YY199" s="40"/>
      <c r="YZ199" s="40"/>
      <c r="ZA199" s="40"/>
      <c r="ZB199" s="40"/>
      <c r="ZC199" s="40"/>
      <c r="ZD199" s="40"/>
      <c r="ZE199" s="40"/>
      <c r="ZF199" s="40"/>
      <c r="ZG199" s="40"/>
      <c r="ZH199" s="40"/>
      <c r="ZI199" s="40"/>
      <c r="ZJ199" s="40"/>
      <c r="ZK199" s="40"/>
      <c r="ZL199" s="40"/>
      <c r="ZM199" s="40"/>
      <c r="ZN199" s="40"/>
      <c r="ZO199" s="40"/>
      <c r="ZP199" s="40"/>
      <c r="ZQ199" s="40"/>
      <c r="ZR199" s="40"/>
      <c r="ZS199" s="40"/>
      <c r="ZT199" s="40"/>
      <c r="ZU199" s="40"/>
      <c r="ZV199" s="40"/>
      <c r="ZW199" s="40"/>
      <c r="ZX199" s="40"/>
      <c r="ZY199" s="40"/>
      <c r="ZZ199" s="40"/>
      <c r="AAA199" s="40"/>
      <c r="AAB199" s="40"/>
      <c r="AAC199" s="40"/>
      <c r="AAD199" s="40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0"/>
      <c r="AKO199" s="40"/>
      <c r="AKP199" s="40"/>
      <c r="AKQ199" s="40"/>
      <c r="AKR199" s="40"/>
      <c r="AKS199" s="40"/>
      <c r="AKT199" s="40"/>
      <c r="AKU199" s="40"/>
      <c r="AKV199" s="40"/>
      <c r="AKW199" s="40"/>
      <c r="AKX199" s="40"/>
      <c r="AKY199" s="40"/>
      <c r="AKZ199" s="40"/>
      <c r="ALA199" s="40"/>
      <c r="ALB199" s="40"/>
      <c r="ALC199" s="40"/>
      <c r="ALD199" s="40"/>
      <c r="ALE199" s="40"/>
      <c r="ALF199" s="40"/>
      <c r="ALG199" s="40"/>
      <c r="ALH199" s="40"/>
      <c r="ALI199" s="40"/>
      <c r="ALJ199" s="40"/>
      <c r="ALK199" s="40"/>
      <c r="ALL199" s="40"/>
      <c r="ALM199" s="40"/>
      <c r="ALN199" s="40"/>
      <c r="ALO199" s="40"/>
      <c r="ALP199" s="40"/>
      <c r="ALQ199" s="40"/>
      <c r="ALR199" s="40"/>
      <c r="ALS199" s="40"/>
      <c r="ALT199" s="40"/>
      <c r="ALU199" s="40"/>
    </row>
    <row r="200" spans="1:1009" s="41" customFormat="1" ht="18.75" x14ac:dyDescent="0.3">
      <c r="A200" s="10" t="s">
        <v>214</v>
      </c>
      <c r="B200" s="11" t="s">
        <v>83</v>
      </c>
      <c r="C200" s="12">
        <v>7</v>
      </c>
      <c r="D200" s="13">
        <v>2.6</v>
      </c>
      <c r="E200" s="14">
        <v>1.3</v>
      </c>
      <c r="F200" s="46" t="s">
        <v>26</v>
      </c>
      <c r="G200" s="15">
        <v>2</v>
      </c>
      <c r="H200" s="16">
        <f t="shared" si="38"/>
        <v>-2</v>
      </c>
      <c r="I200" s="19">
        <f t="shared" si="32"/>
        <v>-28.152500000000011</v>
      </c>
      <c r="J200" s="39"/>
      <c r="K200" s="50">
        <f t="shared" si="35"/>
        <v>-24.677500000000016</v>
      </c>
      <c r="L200" s="60">
        <f t="shared" si="30"/>
        <v>-28.302500000000013</v>
      </c>
      <c r="M200" s="60"/>
      <c r="N200" s="121">
        <f t="shared" si="33"/>
        <v>2.6</v>
      </c>
      <c r="O200" s="9">
        <f t="shared" si="34"/>
        <v>-1</v>
      </c>
      <c r="P200" s="9">
        <f t="shared" si="36"/>
        <v>-1</v>
      </c>
      <c r="Q200" s="122">
        <f t="shared" si="37"/>
        <v>-1</v>
      </c>
      <c r="R200" s="8"/>
      <c r="S200" s="9"/>
      <c r="T200" s="9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0"/>
      <c r="OP200" s="40"/>
      <c r="OQ200" s="40"/>
      <c r="OR200" s="40"/>
      <c r="OS200" s="40"/>
      <c r="OT200" s="40"/>
      <c r="OU200" s="40"/>
      <c r="OV200" s="40"/>
      <c r="OW200" s="40"/>
      <c r="OX200" s="40"/>
      <c r="OY200" s="40"/>
      <c r="OZ200" s="40"/>
      <c r="PA200" s="40"/>
      <c r="PB200" s="40"/>
      <c r="PC200" s="40"/>
      <c r="PD200" s="40"/>
      <c r="PE200" s="40"/>
      <c r="PF200" s="40"/>
      <c r="PG200" s="40"/>
      <c r="PH200" s="40"/>
      <c r="PI200" s="40"/>
      <c r="PJ200" s="40"/>
      <c r="PK200" s="40"/>
      <c r="PL200" s="40"/>
      <c r="PM200" s="40"/>
      <c r="PN200" s="40"/>
      <c r="PO200" s="40"/>
      <c r="PP200" s="40"/>
      <c r="PQ200" s="40"/>
      <c r="PR200" s="40"/>
      <c r="PS200" s="40"/>
      <c r="PT200" s="40"/>
      <c r="PU200" s="40"/>
      <c r="PV200" s="40"/>
      <c r="PW200" s="40"/>
      <c r="PX200" s="40"/>
      <c r="PY200" s="40"/>
      <c r="PZ200" s="40"/>
      <c r="QA200" s="40"/>
      <c r="QB200" s="40"/>
      <c r="QC200" s="40"/>
      <c r="QD200" s="40"/>
      <c r="QE200" s="40"/>
      <c r="QF200" s="40"/>
      <c r="QG200" s="40"/>
      <c r="QH200" s="40"/>
      <c r="QI200" s="40"/>
      <c r="QJ200" s="40"/>
      <c r="QK200" s="40"/>
      <c r="QL200" s="40"/>
      <c r="QM200" s="40"/>
      <c r="QN200" s="40"/>
      <c r="QO200" s="40"/>
      <c r="QP200" s="40"/>
      <c r="QQ200" s="40"/>
      <c r="QR200" s="40"/>
      <c r="QS200" s="40"/>
      <c r="QT200" s="40"/>
      <c r="QU200" s="40"/>
      <c r="QV200" s="40"/>
      <c r="QW200" s="40"/>
      <c r="QX200" s="40"/>
      <c r="QY200" s="40"/>
      <c r="QZ200" s="40"/>
      <c r="RA200" s="40"/>
      <c r="RB200" s="40"/>
      <c r="RC200" s="40"/>
      <c r="RD200" s="40"/>
      <c r="RE200" s="40"/>
      <c r="RF200" s="40"/>
      <c r="RG200" s="40"/>
      <c r="RH200" s="40"/>
      <c r="RI200" s="40"/>
      <c r="RJ200" s="40"/>
      <c r="RK200" s="40"/>
      <c r="RL200" s="40"/>
      <c r="RM200" s="40"/>
      <c r="RN200" s="40"/>
      <c r="RO200" s="40"/>
      <c r="RP200" s="40"/>
      <c r="RQ200" s="40"/>
      <c r="RR200" s="40"/>
      <c r="RS200" s="40"/>
      <c r="RT200" s="40"/>
      <c r="RU200" s="40"/>
      <c r="RV200" s="40"/>
      <c r="RW200" s="40"/>
      <c r="RX200" s="40"/>
      <c r="RY200" s="40"/>
      <c r="RZ200" s="40"/>
      <c r="SA200" s="40"/>
      <c r="SB200" s="40"/>
      <c r="SC200" s="40"/>
      <c r="SD200" s="40"/>
      <c r="SE200" s="40"/>
      <c r="SF200" s="40"/>
      <c r="SG200" s="40"/>
      <c r="SH200" s="40"/>
      <c r="SI200" s="40"/>
      <c r="SJ200" s="40"/>
      <c r="SK200" s="40"/>
      <c r="SL200" s="40"/>
      <c r="SM200" s="40"/>
      <c r="SN200" s="40"/>
      <c r="SO200" s="40"/>
      <c r="SP200" s="40"/>
      <c r="SQ200" s="40"/>
      <c r="SR200" s="40"/>
      <c r="SS200" s="40"/>
      <c r="ST200" s="40"/>
      <c r="SU200" s="40"/>
      <c r="SV200" s="40"/>
      <c r="SW200" s="40"/>
      <c r="SX200" s="40"/>
      <c r="SY200" s="40"/>
      <c r="SZ200" s="40"/>
      <c r="TA200" s="40"/>
      <c r="TB200" s="40"/>
      <c r="TC200" s="40"/>
      <c r="TD200" s="40"/>
      <c r="TE200" s="40"/>
      <c r="TF200" s="40"/>
      <c r="TG200" s="40"/>
      <c r="TH200" s="40"/>
      <c r="TI200" s="40"/>
      <c r="TJ200" s="40"/>
      <c r="TK200" s="40"/>
      <c r="TL200" s="40"/>
      <c r="TM200" s="40"/>
      <c r="TN200" s="40"/>
      <c r="TO200" s="40"/>
      <c r="TP200" s="40"/>
      <c r="TQ200" s="40"/>
      <c r="TR200" s="40"/>
      <c r="TS200" s="40"/>
      <c r="TT200" s="40"/>
      <c r="TU200" s="40"/>
      <c r="TV200" s="40"/>
      <c r="TW200" s="40"/>
      <c r="TX200" s="40"/>
      <c r="TY200" s="40"/>
      <c r="TZ200" s="40"/>
      <c r="UA200" s="40"/>
      <c r="UB200" s="40"/>
      <c r="UC200" s="40"/>
      <c r="UD200" s="40"/>
      <c r="UE200" s="40"/>
      <c r="UF200" s="40"/>
      <c r="UG200" s="40"/>
      <c r="UH200" s="40"/>
      <c r="UI200" s="40"/>
      <c r="UJ200" s="40"/>
      <c r="UK200" s="40"/>
      <c r="UL200" s="40"/>
      <c r="UM200" s="40"/>
      <c r="UN200" s="40"/>
      <c r="UO200" s="40"/>
      <c r="UP200" s="40"/>
      <c r="UQ200" s="40"/>
      <c r="UR200" s="40"/>
      <c r="US200" s="40"/>
      <c r="UT200" s="40"/>
      <c r="UU200" s="40"/>
      <c r="UV200" s="40"/>
      <c r="UW200" s="40"/>
      <c r="UX200" s="40"/>
      <c r="UY200" s="40"/>
      <c r="UZ200" s="40"/>
      <c r="VA200" s="40"/>
      <c r="VB200" s="40"/>
      <c r="VC200" s="40"/>
      <c r="VD200" s="40"/>
      <c r="VE200" s="40"/>
      <c r="VF200" s="40"/>
      <c r="VG200" s="40"/>
      <c r="VH200" s="40"/>
      <c r="VI200" s="40"/>
      <c r="VJ200" s="40"/>
      <c r="VK200" s="40"/>
      <c r="VL200" s="40"/>
      <c r="VM200" s="40"/>
      <c r="VN200" s="40"/>
      <c r="VO200" s="40"/>
      <c r="VP200" s="40"/>
      <c r="VQ200" s="40"/>
      <c r="VR200" s="40"/>
      <c r="VS200" s="40"/>
      <c r="VT200" s="40"/>
      <c r="VU200" s="40"/>
      <c r="VV200" s="40"/>
      <c r="VW200" s="40"/>
      <c r="VX200" s="40"/>
      <c r="VY200" s="40"/>
      <c r="VZ200" s="40"/>
      <c r="WA200" s="40"/>
      <c r="WB200" s="40"/>
      <c r="WC200" s="40"/>
      <c r="WD200" s="40"/>
      <c r="WE200" s="40"/>
      <c r="WF200" s="40"/>
      <c r="WG200" s="40"/>
      <c r="WH200" s="40"/>
      <c r="WI200" s="40"/>
      <c r="WJ200" s="40"/>
      <c r="WK200" s="40"/>
      <c r="WL200" s="40"/>
      <c r="WM200" s="40"/>
      <c r="WN200" s="40"/>
      <c r="WO200" s="40"/>
      <c r="WP200" s="40"/>
      <c r="WQ200" s="40"/>
      <c r="WR200" s="40"/>
      <c r="WS200" s="40"/>
      <c r="WT200" s="40"/>
      <c r="WU200" s="40"/>
      <c r="WV200" s="40"/>
      <c r="WW200" s="40"/>
      <c r="WX200" s="40"/>
      <c r="WY200" s="40"/>
      <c r="WZ200" s="40"/>
      <c r="XA200" s="40"/>
      <c r="XB200" s="40"/>
      <c r="XC200" s="40"/>
      <c r="XD200" s="40"/>
      <c r="XE200" s="40"/>
      <c r="XF200" s="40"/>
      <c r="XG200" s="40"/>
      <c r="XH200" s="40"/>
      <c r="XI200" s="40"/>
      <c r="XJ200" s="40"/>
      <c r="XK200" s="40"/>
      <c r="XL200" s="40"/>
      <c r="XM200" s="40"/>
      <c r="XN200" s="40"/>
      <c r="XO200" s="40"/>
      <c r="XP200" s="40"/>
      <c r="XQ200" s="40"/>
      <c r="XR200" s="40"/>
      <c r="XS200" s="40"/>
      <c r="XT200" s="40"/>
      <c r="XU200" s="40"/>
      <c r="XV200" s="40"/>
      <c r="XW200" s="40"/>
      <c r="XX200" s="40"/>
      <c r="XY200" s="40"/>
      <c r="XZ200" s="40"/>
      <c r="YA200" s="40"/>
      <c r="YB200" s="40"/>
      <c r="YC200" s="40"/>
      <c r="YD200" s="40"/>
      <c r="YE200" s="40"/>
      <c r="YF200" s="40"/>
      <c r="YG200" s="40"/>
      <c r="YH200" s="40"/>
      <c r="YI200" s="40"/>
      <c r="YJ200" s="40"/>
      <c r="YK200" s="40"/>
      <c r="YL200" s="40"/>
      <c r="YM200" s="40"/>
      <c r="YN200" s="40"/>
      <c r="YO200" s="40"/>
      <c r="YP200" s="40"/>
      <c r="YQ200" s="40"/>
      <c r="YR200" s="40"/>
      <c r="YS200" s="40"/>
      <c r="YT200" s="40"/>
      <c r="YU200" s="40"/>
      <c r="YV200" s="40"/>
      <c r="YW200" s="40"/>
      <c r="YX200" s="40"/>
      <c r="YY200" s="40"/>
      <c r="YZ200" s="40"/>
      <c r="ZA200" s="40"/>
      <c r="ZB200" s="40"/>
      <c r="ZC200" s="40"/>
      <c r="ZD200" s="40"/>
      <c r="ZE200" s="40"/>
      <c r="ZF200" s="40"/>
      <c r="ZG200" s="40"/>
      <c r="ZH200" s="40"/>
      <c r="ZI200" s="40"/>
      <c r="ZJ200" s="40"/>
      <c r="ZK200" s="40"/>
      <c r="ZL200" s="40"/>
      <c r="ZM200" s="40"/>
      <c r="ZN200" s="40"/>
      <c r="ZO200" s="40"/>
      <c r="ZP200" s="40"/>
      <c r="ZQ200" s="40"/>
      <c r="ZR200" s="40"/>
      <c r="ZS200" s="40"/>
      <c r="ZT200" s="40"/>
      <c r="ZU200" s="40"/>
      <c r="ZV200" s="40"/>
      <c r="ZW200" s="40"/>
      <c r="ZX200" s="40"/>
      <c r="ZY200" s="40"/>
      <c r="ZZ200" s="40"/>
      <c r="AAA200" s="40"/>
      <c r="AAB200" s="40"/>
      <c r="AAC200" s="40"/>
      <c r="AAD200" s="40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0"/>
      <c r="AKO200" s="40"/>
      <c r="AKP200" s="40"/>
      <c r="AKQ200" s="40"/>
      <c r="AKR200" s="40"/>
      <c r="AKS200" s="40"/>
      <c r="AKT200" s="40"/>
      <c r="AKU200" s="40"/>
      <c r="AKV200" s="40"/>
      <c r="AKW200" s="40"/>
      <c r="AKX200" s="40"/>
      <c r="AKY200" s="40"/>
      <c r="AKZ200" s="40"/>
      <c r="ALA200" s="40"/>
      <c r="ALB200" s="40"/>
      <c r="ALC200" s="40"/>
      <c r="ALD200" s="40"/>
      <c r="ALE200" s="40"/>
      <c r="ALF200" s="40"/>
      <c r="ALG200" s="40"/>
      <c r="ALH200" s="40"/>
      <c r="ALI200" s="40"/>
      <c r="ALJ200" s="40"/>
      <c r="ALK200" s="40"/>
      <c r="ALL200" s="40"/>
      <c r="ALM200" s="40"/>
      <c r="ALN200" s="40"/>
      <c r="ALO200" s="40"/>
      <c r="ALP200" s="40"/>
      <c r="ALQ200" s="40"/>
      <c r="ALR200" s="40"/>
      <c r="ALS200" s="40"/>
      <c r="ALT200" s="40"/>
      <c r="ALU200" s="40"/>
    </row>
    <row r="201" spans="1:1009" s="41" customFormat="1" ht="18.75" x14ac:dyDescent="0.3">
      <c r="A201" s="10" t="s">
        <v>215</v>
      </c>
      <c r="B201" s="11" t="s">
        <v>127</v>
      </c>
      <c r="C201" s="12">
        <v>9</v>
      </c>
      <c r="D201" s="13">
        <v>1.8</v>
      </c>
      <c r="E201" s="14">
        <v>1.1399999999999999</v>
      </c>
      <c r="F201" s="46" t="s">
        <v>171</v>
      </c>
      <c r="G201" s="15">
        <v>0.5</v>
      </c>
      <c r="H201" s="16">
        <f t="shared" si="38"/>
        <v>-0.5</v>
      </c>
      <c r="I201" s="19">
        <f t="shared" si="32"/>
        <v>-28.652500000000011</v>
      </c>
      <c r="J201" s="39"/>
      <c r="K201" s="50">
        <f t="shared" si="35"/>
        <v>-24.677500000000016</v>
      </c>
      <c r="L201" s="60">
        <f t="shared" si="30"/>
        <v>-28.302500000000013</v>
      </c>
      <c r="M201" s="60"/>
      <c r="N201" s="121">
        <f t="shared" si="33"/>
        <v>1.8</v>
      </c>
      <c r="O201" s="9">
        <f t="shared" si="34"/>
        <v>-1</v>
      </c>
      <c r="P201" s="9">
        <f t="shared" si="36"/>
        <v>-1</v>
      </c>
      <c r="Q201" s="122">
        <f t="shared" si="37"/>
        <v>-1</v>
      </c>
      <c r="R201" s="8"/>
      <c r="S201" s="9"/>
      <c r="T201" s="9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/>
      <c r="PB201" s="40"/>
      <c r="PC201" s="40"/>
      <c r="PD201" s="40"/>
      <c r="PE201" s="40"/>
      <c r="PF201" s="40"/>
      <c r="PG201" s="40"/>
      <c r="PH201" s="40"/>
      <c r="PI201" s="40"/>
      <c r="PJ201" s="40"/>
      <c r="PK201" s="40"/>
      <c r="PL201" s="40"/>
      <c r="PM201" s="40"/>
      <c r="PN201" s="40"/>
      <c r="PO201" s="40"/>
      <c r="PP201" s="40"/>
      <c r="PQ201" s="40"/>
      <c r="PR201" s="40"/>
      <c r="PS201" s="40"/>
      <c r="PT201" s="40"/>
      <c r="PU201" s="40"/>
      <c r="PV201" s="40"/>
      <c r="PW201" s="40"/>
      <c r="PX201" s="40"/>
      <c r="PY201" s="40"/>
      <c r="PZ201" s="40"/>
      <c r="QA201" s="40"/>
      <c r="QB201" s="40"/>
      <c r="QC201" s="40"/>
      <c r="QD201" s="40"/>
      <c r="QE201" s="40"/>
      <c r="QF201" s="40"/>
      <c r="QG201" s="40"/>
      <c r="QH201" s="40"/>
      <c r="QI201" s="40"/>
      <c r="QJ201" s="40"/>
      <c r="QK201" s="40"/>
      <c r="QL201" s="40"/>
      <c r="QM201" s="40"/>
      <c r="QN201" s="40"/>
      <c r="QO201" s="40"/>
      <c r="QP201" s="40"/>
      <c r="QQ201" s="40"/>
      <c r="QR201" s="40"/>
      <c r="QS201" s="40"/>
      <c r="QT201" s="40"/>
      <c r="QU201" s="40"/>
      <c r="QV201" s="40"/>
      <c r="QW201" s="40"/>
      <c r="QX201" s="40"/>
      <c r="QY201" s="40"/>
      <c r="QZ201" s="40"/>
      <c r="RA201" s="40"/>
      <c r="RB201" s="40"/>
      <c r="RC201" s="40"/>
      <c r="RD201" s="40"/>
      <c r="RE201" s="40"/>
      <c r="RF201" s="40"/>
      <c r="RG201" s="40"/>
      <c r="RH201" s="40"/>
      <c r="RI201" s="40"/>
      <c r="RJ201" s="40"/>
      <c r="RK201" s="40"/>
      <c r="RL201" s="40"/>
      <c r="RM201" s="40"/>
      <c r="RN201" s="40"/>
      <c r="RO201" s="40"/>
      <c r="RP201" s="40"/>
      <c r="RQ201" s="40"/>
      <c r="RR201" s="40"/>
      <c r="RS201" s="40"/>
      <c r="RT201" s="40"/>
      <c r="RU201" s="40"/>
      <c r="RV201" s="40"/>
      <c r="RW201" s="40"/>
      <c r="RX201" s="40"/>
      <c r="RY201" s="40"/>
      <c r="RZ201" s="40"/>
      <c r="SA201" s="40"/>
      <c r="SB201" s="40"/>
      <c r="SC201" s="40"/>
      <c r="SD201" s="40"/>
      <c r="SE201" s="40"/>
      <c r="SF201" s="40"/>
      <c r="SG201" s="40"/>
      <c r="SH201" s="40"/>
      <c r="SI201" s="40"/>
      <c r="SJ201" s="40"/>
      <c r="SK201" s="40"/>
      <c r="SL201" s="40"/>
      <c r="SM201" s="40"/>
      <c r="SN201" s="40"/>
      <c r="SO201" s="40"/>
      <c r="SP201" s="40"/>
      <c r="SQ201" s="40"/>
      <c r="SR201" s="40"/>
      <c r="SS201" s="40"/>
      <c r="ST201" s="40"/>
      <c r="SU201" s="40"/>
      <c r="SV201" s="40"/>
      <c r="SW201" s="40"/>
      <c r="SX201" s="40"/>
      <c r="SY201" s="40"/>
      <c r="SZ201" s="40"/>
      <c r="TA201" s="40"/>
      <c r="TB201" s="40"/>
      <c r="TC201" s="40"/>
      <c r="TD201" s="40"/>
      <c r="TE201" s="40"/>
      <c r="TF201" s="40"/>
      <c r="TG201" s="40"/>
      <c r="TH201" s="40"/>
      <c r="TI201" s="40"/>
      <c r="TJ201" s="40"/>
      <c r="TK201" s="40"/>
      <c r="TL201" s="40"/>
      <c r="TM201" s="40"/>
      <c r="TN201" s="40"/>
      <c r="TO201" s="40"/>
      <c r="TP201" s="40"/>
      <c r="TQ201" s="40"/>
      <c r="TR201" s="40"/>
      <c r="TS201" s="40"/>
      <c r="TT201" s="40"/>
      <c r="TU201" s="40"/>
      <c r="TV201" s="40"/>
      <c r="TW201" s="40"/>
      <c r="TX201" s="40"/>
      <c r="TY201" s="40"/>
      <c r="TZ201" s="40"/>
      <c r="UA201" s="40"/>
      <c r="UB201" s="40"/>
      <c r="UC201" s="40"/>
      <c r="UD201" s="40"/>
      <c r="UE201" s="40"/>
      <c r="UF201" s="40"/>
      <c r="UG201" s="40"/>
      <c r="UH201" s="40"/>
      <c r="UI201" s="40"/>
      <c r="UJ201" s="40"/>
      <c r="UK201" s="40"/>
      <c r="UL201" s="40"/>
      <c r="UM201" s="40"/>
      <c r="UN201" s="40"/>
      <c r="UO201" s="40"/>
      <c r="UP201" s="40"/>
      <c r="UQ201" s="40"/>
      <c r="UR201" s="40"/>
      <c r="US201" s="40"/>
      <c r="UT201" s="40"/>
      <c r="UU201" s="40"/>
      <c r="UV201" s="40"/>
      <c r="UW201" s="40"/>
      <c r="UX201" s="40"/>
      <c r="UY201" s="40"/>
      <c r="UZ201" s="40"/>
      <c r="VA201" s="40"/>
      <c r="VB201" s="40"/>
      <c r="VC201" s="40"/>
      <c r="VD201" s="40"/>
      <c r="VE201" s="40"/>
      <c r="VF201" s="40"/>
      <c r="VG201" s="40"/>
      <c r="VH201" s="40"/>
      <c r="VI201" s="40"/>
      <c r="VJ201" s="40"/>
      <c r="VK201" s="40"/>
      <c r="VL201" s="40"/>
      <c r="VM201" s="40"/>
      <c r="VN201" s="40"/>
      <c r="VO201" s="40"/>
      <c r="VP201" s="40"/>
      <c r="VQ201" s="40"/>
      <c r="VR201" s="40"/>
      <c r="VS201" s="40"/>
      <c r="VT201" s="40"/>
      <c r="VU201" s="40"/>
      <c r="VV201" s="40"/>
      <c r="VW201" s="40"/>
      <c r="VX201" s="40"/>
      <c r="VY201" s="40"/>
      <c r="VZ201" s="40"/>
      <c r="WA201" s="40"/>
      <c r="WB201" s="40"/>
      <c r="WC201" s="40"/>
      <c r="WD201" s="40"/>
      <c r="WE201" s="40"/>
      <c r="WF201" s="40"/>
      <c r="WG201" s="40"/>
      <c r="WH201" s="40"/>
      <c r="WI201" s="40"/>
      <c r="WJ201" s="40"/>
      <c r="WK201" s="40"/>
      <c r="WL201" s="40"/>
      <c r="WM201" s="40"/>
      <c r="WN201" s="40"/>
      <c r="WO201" s="40"/>
      <c r="WP201" s="40"/>
      <c r="WQ201" s="40"/>
      <c r="WR201" s="40"/>
      <c r="WS201" s="40"/>
      <c r="WT201" s="40"/>
      <c r="WU201" s="40"/>
      <c r="WV201" s="40"/>
      <c r="WW201" s="40"/>
      <c r="WX201" s="40"/>
      <c r="WY201" s="40"/>
      <c r="WZ201" s="40"/>
      <c r="XA201" s="40"/>
      <c r="XB201" s="40"/>
      <c r="XC201" s="40"/>
      <c r="XD201" s="40"/>
      <c r="XE201" s="40"/>
      <c r="XF201" s="40"/>
      <c r="XG201" s="40"/>
      <c r="XH201" s="40"/>
      <c r="XI201" s="40"/>
      <c r="XJ201" s="40"/>
      <c r="XK201" s="40"/>
      <c r="XL201" s="40"/>
      <c r="XM201" s="40"/>
      <c r="XN201" s="40"/>
      <c r="XO201" s="40"/>
      <c r="XP201" s="40"/>
      <c r="XQ201" s="40"/>
      <c r="XR201" s="40"/>
      <c r="XS201" s="40"/>
      <c r="XT201" s="40"/>
      <c r="XU201" s="40"/>
      <c r="XV201" s="40"/>
      <c r="XW201" s="40"/>
      <c r="XX201" s="40"/>
      <c r="XY201" s="40"/>
      <c r="XZ201" s="40"/>
      <c r="YA201" s="40"/>
      <c r="YB201" s="40"/>
      <c r="YC201" s="40"/>
      <c r="YD201" s="40"/>
      <c r="YE201" s="40"/>
      <c r="YF201" s="40"/>
      <c r="YG201" s="40"/>
      <c r="YH201" s="40"/>
      <c r="YI201" s="40"/>
      <c r="YJ201" s="40"/>
      <c r="YK201" s="40"/>
      <c r="YL201" s="40"/>
      <c r="YM201" s="40"/>
      <c r="YN201" s="40"/>
      <c r="YO201" s="40"/>
      <c r="YP201" s="40"/>
      <c r="YQ201" s="40"/>
      <c r="YR201" s="40"/>
      <c r="YS201" s="40"/>
      <c r="YT201" s="40"/>
      <c r="YU201" s="40"/>
      <c r="YV201" s="40"/>
      <c r="YW201" s="40"/>
      <c r="YX201" s="40"/>
      <c r="YY201" s="40"/>
      <c r="YZ201" s="40"/>
      <c r="ZA201" s="40"/>
      <c r="ZB201" s="40"/>
      <c r="ZC201" s="40"/>
      <c r="ZD201" s="40"/>
      <c r="ZE201" s="40"/>
      <c r="ZF201" s="40"/>
      <c r="ZG201" s="40"/>
      <c r="ZH201" s="40"/>
      <c r="ZI201" s="40"/>
      <c r="ZJ201" s="40"/>
      <c r="ZK201" s="40"/>
      <c r="ZL201" s="40"/>
      <c r="ZM201" s="40"/>
      <c r="ZN201" s="40"/>
      <c r="ZO201" s="40"/>
      <c r="ZP201" s="40"/>
      <c r="ZQ201" s="40"/>
      <c r="ZR201" s="40"/>
      <c r="ZS201" s="40"/>
      <c r="ZT201" s="40"/>
      <c r="ZU201" s="40"/>
      <c r="ZV201" s="40"/>
      <c r="ZW201" s="40"/>
      <c r="ZX201" s="40"/>
      <c r="ZY201" s="40"/>
      <c r="ZZ201" s="40"/>
      <c r="AAA201" s="40"/>
      <c r="AAB201" s="40"/>
      <c r="AAC201" s="40"/>
      <c r="AAD201" s="40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0"/>
      <c r="AKO201" s="40"/>
      <c r="AKP201" s="40"/>
      <c r="AKQ201" s="40"/>
      <c r="AKR201" s="40"/>
      <c r="AKS201" s="40"/>
      <c r="AKT201" s="40"/>
      <c r="AKU201" s="40"/>
      <c r="AKV201" s="40"/>
      <c r="AKW201" s="40"/>
      <c r="AKX201" s="40"/>
      <c r="AKY201" s="40"/>
      <c r="AKZ201" s="40"/>
      <c r="ALA201" s="40"/>
      <c r="ALB201" s="40"/>
      <c r="ALC201" s="40"/>
      <c r="ALD201" s="40"/>
      <c r="ALE201" s="40"/>
      <c r="ALF201" s="40"/>
      <c r="ALG201" s="40"/>
      <c r="ALH201" s="40"/>
      <c r="ALI201" s="40"/>
      <c r="ALJ201" s="40"/>
      <c r="ALK201" s="40"/>
      <c r="ALL201" s="40"/>
      <c r="ALM201" s="40"/>
      <c r="ALN201" s="40"/>
      <c r="ALO201" s="40"/>
      <c r="ALP201" s="40"/>
      <c r="ALQ201" s="40"/>
      <c r="ALR201" s="40"/>
      <c r="ALS201" s="40"/>
      <c r="ALT201" s="40"/>
      <c r="ALU201" s="40"/>
    </row>
    <row r="202" spans="1:1009" s="41" customFormat="1" ht="18.75" x14ac:dyDescent="0.3">
      <c r="A202" s="10" t="s">
        <v>33</v>
      </c>
      <c r="B202" s="11" t="s">
        <v>63</v>
      </c>
      <c r="C202" s="12">
        <v>7</v>
      </c>
      <c r="D202" s="13">
        <v>2.15</v>
      </c>
      <c r="E202" s="14">
        <v>1.24</v>
      </c>
      <c r="F202" s="46" t="s">
        <v>21</v>
      </c>
      <c r="G202" s="15">
        <v>0.5</v>
      </c>
      <c r="H202" s="16">
        <f t="shared" si="38"/>
        <v>-0.5</v>
      </c>
      <c r="I202" s="19">
        <f t="shared" si="32"/>
        <v>-29.152500000000011</v>
      </c>
      <c r="J202" s="39"/>
      <c r="K202" s="50">
        <f t="shared" si="35"/>
        <v>-24.677500000000016</v>
      </c>
      <c r="L202" s="60">
        <f t="shared" si="30"/>
        <v>-28.302500000000013</v>
      </c>
      <c r="M202" s="60"/>
      <c r="N202" s="121">
        <f t="shared" si="33"/>
        <v>2.15</v>
      </c>
      <c r="O202" s="9">
        <f t="shared" si="34"/>
        <v>-1</v>
      </c>
      <c r="P202" s="9">
        <f t="shared" si="36"/>
        <v>-1</v>
      </c>
      <c r="Q202" s="122">
        <f t="shared" si="37"/>
        <v>-1</v>
      </c>
      <c r="R202" s="8"/>
      <c r="S202" s="9"/>
      <c r="T202" s="9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  <c r="PI202" s="40"/>
      <c r="PJ202" s="40"/>
      <c r="PK202" s="40"/>
      <c r="PL202" s="40"/>
      <c r="PM202" s="40"/>
      <c r="PN202" s="40"/>
      <c r="PO202" s="40"/>
      <c r="PP202" s="40"/>
      <c r="PQ202" s="40"/>
      <c r="PR202" s="40"/>
      <c r="PS202" s="40"/>
      <c r="PT202" s="40"/>
      <c r="PU202" s="40"/>
      <c r="PV202" s="40"/>
      <c r="PW202" s="40"/>
      <c r="PX202" s="40"/>
      <c r="PY202" s="40"/>
      <c r="PZ202" s="40"/>
      <c r="QA202" s="40"/>
      <c r="QB202" s="40"/>
      <c r="QC202" s="40"/>
      <c r="QD202" s="40"/>
      <c r="QE202" s="40"/>
      <c r="QF202" s="40"/>
      <c r="QG202" s="40"/>
      <c r="QH202" s="40"/>
      <c r="QI202" s="40"/>
      <c r="QJ202" s="40"/>
      <c r="QK202" s="40"/>
      <c r="QL202" s="40"/>
      <c r="QM202" s="40"/>
      <c r="QN202" s="40"/>
      <c r="QO202" s="40"/>
      <c r="QP202" s="40"/>
      <c r="QQ202" s="40"/>
      <c r="QR202" s="40"/>
      <c r="QS202" s="40"/>
      <c r="QT202" s="40"/>
      <c r="QU202" s="40"/>
      <c r="QV202" s="40"/>
      <c r="QW202" s="40"/>
      <c r="QX202" s="40"/>
      <c r="QY202" s="40"/>
      <c r="QZ202" s="40"/>
      <c r="RA202" s="40"/>
      <c r="RB202" s="40"/>
      <c r="RC202" s="40"/>
      <c r="RD202" s="40"/>
      <c r="RE202" s="40"/>
      <c r="RF202" s="40"/>
      <c r="RG202" s="40"/>
      <c r="RH202" s="40"/>
      <c r="RI202" s="40"/>
      <c r="RJ202" s="40"/>
      <c r="RK202" s="40"/>
      <c r="RL202" s="40"/>
      <c r="RM202" s="40"/>
      <c r="RN202" s="40"/>
      <c r="RO202" s="40"/>
      <c r="RP202" s="40"/>
      <c r="RQ202" s="40"/>
      <c r="RR202" s="40"/>
      <c r="RS202" s="40"/>
      <c r="RT202" s="40"/>
      <c r="RU202" s="40"/>
      <c r="RV202" s="40"/>
      <c r="RW202" s="40"/>
      <c r="RX202" s="40"/>
      <c r="RY202" s="40"/>
      <c r="RZ202" s="40"/>
      <c r="SA202" s="40"/>
      <c r="SB202" s="40"/>
      <c r="SC202" s="40"/>
      <c r="SD202" s="40"/>
      <c r="SE202" s="40"/>
      <c r="SF202" s="40"/>
      <c r="SG202" s="40"/>
      <c r="SH202" s="40"/>
      <c r="SI202" s="40"/>
      <c r="SJ202" s="40"/>
      <c r="SK202" s="40"/>
      <c r="SL202" s="40"/>
      <c r="SM202" s="40"/>
      <c r="SN202" s="40"/>
      <c r="SO202" s="40"/>
      <c r="SP202" s="40"/>
      <c r="SQ202" s="40"/>
      <c r="SR202" s="40"/>
      <c r="SS202" s="40"/>
      <c r="ST202" s="40"/>
      <c r="SU202" s="40"/>
      <c r="SV202" s="40"/>
      <c r="SW202" s="40"/>
      <c r="SX202" s="40"/>
      <c r="SY202" s="40"/>
      <c r="SZ202" s="40"/>
      <c r="TA202" s="40"/>
      <c r="TB202" s="40"/>
      <c r="TC202" s="40"/>
      <c r="TD202" s="40"/>
      <c r="TE202" s="40"/>
      <c r="TF202" s="40"/>
      <c r="TG202" s="40"/>
      <c r="TH202" s="40"/>
      <c r="TI202" s="40"/>
      <c r="TJ202" s="40"/>
      <c r="TK202" s="40"/>
      <c r="TL202" s="40"/>
      <c r="TM202" s="40"/>
      <c r="TN202" s="40"/>
      <c r="TO202" s="40"/>
      <c r="TP202" s="40"/>
      <c r="TQ202" s="40"/>
      <c r="TR202" s="40"/>
      <c r="TS202" s="40"/>
      <c r="TT202" s="40"/>
      <c r="TU202" s="40"/>
      <c r="TV202" s="40"/>
      <c r="TW202" s="40"/>
      <c r="TX202" s="40"/>
      <c r="TY202" s="40"/>
      <c r="TZ202" s="40"/>
      <c r="UA202" s="40"/>
      <c r="UB202" s="40"/>
      <c r="UC202" s="40"/>
      <c r="UD202" s="40"/>
      <c r="UE202" s="40"/>
      <c r="UF202" s="40"/>
      <c r="UG202" s="40"/>
      <c r="UH202" s="40"/>
      <c r="UI202" s="40"/>
      <c r="UJ202" s="40"/>
      <c r="UK202" s="40"/>
      <c r="UL202" s="40"/>
      <c r="UM202" s="40"/>
      <c r="UN202" s="40"/>
      <c r="UO202" s="40"/>
      <c r="UP202" s="40"/>
      <c r="UQ202" s="40"/>
      <c r="UR202" s="40"/>
      <c r="US202" s="40"/>
      <c r="UT202" s="40"/>
      <c r="UU202" s="40"/>
      <c r="UV202" s="40"/>
      <c r="UW202" s="40"/>
      <c r="UX202" s="40"/>
      <c r="UY202" s="40"/>
      <c r="UZ202" s="40"/>
      <c r="VA202" s="40"/>
      <c r="VB202" s="40"/>
      <c r="VC202" s="40"/>
      <c r="VD202" s="40"/>
      <c r="VE202" s="40"/>
      <c r="VF202" s="40"/>
      <c r="VG202" s="40"/>
      <c r="VH202" s="40"/>
      <c r="VI202" s="40"/>
      <c r="VJ202" s="40"/>
      <c r="VK202" s="40"/>
      <c r="VL202" s="40"/>
      <c r="VM202" s="40"/>
      <c r="VN202" s="40"/>
      <c r="VO202" s="40"/>
      <c r="VP202" s="40"/>
      <c r="VQ202" s="40"/>
      <c r="VR202" s="40"/>
      <c r="VS202" s="40"/>
      <c r="VT202" s="40"/>
      <c r="VU202" s="40"/>
      <c r="VV202" s="40"/>
      <c r="VW202" s="40"/>
      <c r="VX202" s="40"/>
      <c r="VY202" s="40"/>
      <c r="VZ202" s="40"/>
      <c r="WA202" s="40"/>
      <c r="WB202" s="40"/>
      <c r="WC202" s="40"/>
      <c r="WD202" s="40"/>
      <c r="WE202" s="40"/>
      <c r="WF202" s="40"/>
      <c r="WG202" s="40"/>
      <c r="WH202" s="40"/>
      <c r="WI202" s="40"/>
      <c r="WJ202" s="40"/>
      <c r="WK202" s="40"/>
      <c r="WL202" s="40"/>
      <c r="WM202" s="40"/>
      <c r="WN202" s="40"/>
      <c r="WO202" s="40"/>
      <c r="WP202" s="40"/>
      <c r="WQ202" s="40"/>
      <c r="WR202" s="40"/>
      <c r="WS202" s="40"/>
      <c r="WT202" s="40"/>
      <c r="WU202" s="40"/>
      <c r="WV202" s="40"/>
      <c r="WW202" s="40"/>
      <c r="WX202" s="40"/>
      <c r="WY202" s="40"/>
      <c r="WZ202" s="40"/>
      <c r="XA202" s="40"/>
      <c r="XB202" s="40"/>
      <c r="XC202" s="40"/>
      <c r="XD202" s="40"/>
      <c r="XE202" s="40"/>
      <c r="XF202" s="40"/>
      <c r="XG202" s="40"/>
      <c r="XH202" s="40"/>
      <c r="XI202" s="40"/>
      <c r="XJ202" s="40"/>
      <c r="XK202" s="40"/>
      <c r="XL202" s="40"/>
      <c r="XM202" s="40"/>
      <c r="XN202" s="40"/>
      <c r="XO202" s="40"/>
      <c r="XP202" s="40"/>
      <c r="XQ202" s="40"/>
      <c r="XR202" s="40"/>
      <c r="XS202" s="40"/>
      <c r="XT202" s="40"/>
      <c r="XU202" s="40"/>
      <c r="XV202" s="40"/>
      <c r="XW202" s="40"/>
      <c r="XX202" s="40"/>
      <c r="XY202" s="40"/>
      <c r="XZ202" s="40"/>
      <c r="YA202" s="40"/>
      <c r="YB202" s="40"/>
      <c r="YC202" s="40"/>
      <c r="YD202" s="40"/>
      <c r="YE202" s="40"/>
      <c r="YF202" s="40"/>
      <c r="YG202" s="40"/>
      <c r="YH202" s="40"/>
      <c r="YI202" s="40"/>
      <c r="YJ202" s="40"/>
      <c r="YK202" s="40"/>
      <c r="YL202" s="40"/>
      <c r="YM202" s="40"/>
      <c r="YN202" s="40"/>
      <c r="YO202" s="40"/>
      <c r="YP202" s="40"/>
      <c r="YQ202" s="40"/>
      <c r="YR202" s="40"/>
      <c r="YS202" s="40"/>
      <c r="YT202" s="40"/>
      <c r="YU202" s="40"/>
      <c r="YV202" s="40"/>
      <c r="YW202" s="40"/>
      <c r="YX202" s="40"/>
      <c r="YY202" s="40"/>
      <c r="YZ202" s="40"/>
      <c r="ZA202" s="40"/>
      <c r="ZB202" s="40"/>
      <c r="ZC202" s="40"/>
      <c r="ZD202" s="40"/>
      <c r="ZE202" s="40"/>
      <c r="ZF202" s="40"/>
      <c r="ZG202" s="40"/>
      <c r="ZH202" s="40"/>
      <c r="ZI202" s="40"/>
      <c r="ZJ202" s="40"/>
      <c r="ZK202" s="40"/>
      <c r="ZL202" s="40"/>
      <c r="ZM202" s="40"/>
      <c r="ZN202" s="40"/>
      <c r="ZO202" s="40"/>
      <c r="ZP202" s="40"/>
      <c r="ZQ202" s="40"/>
      <c r="ZR202" s="40"/>
      <c r="ZS202" s="40"/>
      <c r="ZT202" s="40"/>
      <c r="ZU202" s="40"/>
      <c r="ZV202" s="40"/>
      <c r="ZW202" s="40"/>
      <c r="ZX202" s="40"/>
      <c r="ZY202" s="40"/>
      <c r="ZZ202" s="40"/>
      <c r="AAA202" s="40"/>
      <c r="AAB202" s="40"/>
      <c r="AAC202" s="40"/>
      <c r="AAD202" s="40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0"/>
      <c r="AKO202" s="40"/>
      <c r="AKP202" s="40"/>
      <c r="AKQ202" s="40"/>
      <c r="AKR202" s="40"/>
      <c r="AKS202" s="40"/>
      <c r="AKT202" s="40"/>
      <c r="AKU202" s="40"/>
      <c r="AKV202" s="40"/>
      <c r="AKW202" s="40"/>
      <c r="AKX202" s="40"/>
      <c r="AKY202" s="40"/>
      <c r="AKZ202" s="40"/>
      <c r="ALA202" s="40"/>
      <c r="ALB202" s="40"/>
      <c r="ALC202" s="40"/>
      <c r="ALD202" s="40"/>
      <c r="ALE202" s="40"/>
      <c r="ALF202" s="40"/>
      <c r="ALG202" s="40"/>
      <c r="ALH202" s="40"/>
      <c r="ALI202" s="40"/>
      <c r="ALJ202" s="40"/>
      <c r="ALK202" s="40"/>
      <c r="ALL202" s="40"/>
      <c r="ALM202" s="40"/>
      <c r="ALN202" s="40"/>
      <c r="ALO202" s="40"/>
      <c r="ALP202" s="40"/>
      <c r="ALQ202" s="40"/>
      <c r="ALR202" s="40"/>
      <c r="ALS202" s="40"/>
      <c r="ALT202" s="40"/>
      <c r="ALU202" s="40"/>
    </row>
    <row r="203" spans="1:1009" s="41" customFormat="1" ht="18.75" x14ac:dyDescent="0.3">
      <c r="A203" s="10" t="s">
        <v>216</v>
      </c>
      <c r="B203" s="11" t="s">
        <v>66</v>
      </c>
      <c r="C203" s="12">
        <v>5</v>
      </c>
      <c r="D203" s="13">
        <v>1.95</v>
      </c>
      <c r="E203" s="14">
        <v>1.1200000000000001</v>
      </c>
      <c r="F203" s="46" t="s">
        <v>24</v>
      </c>
      <c r="G203" s="15">
        <v>0.5</v>
      </c>
      <c r="H203" s="16">
        <f t="shared" si="38"/>
        <v>0.47499999999999998</v>
      </c>
      <c r="I203" s="19">
        <f t="shared" si="32"/>
        <v>-28.677500000000009</v>
      </c>
      <c r="J203" s="39"/>
      <c r="K203" s="50">
        <f t="shared" si="35"/>
        <v>-24.677500000000016</v>
      </c>
      <c r="L203" s="60">
        <f t="shared" si="30"/>
        <v>-28.302500000000013</v>
      </c>
      <c r="M203" s="60"/>
      <c r="N203" s="121">
        <f t="shared" si="33"/>
        <v>1.95</v>
      </c>
      <c r="O203" s="9">
        <f t="shared" si="34"/>
        <v>-1</v>
      </c>
      <c r="P203" s="9">
        <f t="shared" si="36"/>
        <v>0.95</v>
      </c>
      <c r="Q203" s="122">
        <f t="shared" si="37"/>
        <v>0.95</v>
      </c>
      <c r="R203" s="8"/>
      <c r="S203" s="9"/>
      <c r="T203" s="9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  <c r="PI203" s="40"/>
      <c r="PJ203" s="40"/>
      <c r="PK203" s="40"/>
      <c r="PL203" s="40"/>
      <c r="PM203" s="40"/>
      <c r="PN203" s="40"/>
      <c r="PO203" s="40"/>
      <c r="PP203" s="40"/>
      <c r="PQ203" s="40"/>
      <c r="PR203" s="40"/>
      <c r="PS203" s="40"/>
      <c r="PT203" s="40"/>
      <c r="PU203" s="40"/>
      <c r="PV203" s="40"/>
      <c r="PW203" s="40"/>
      <c r="PX203" s="40"/>
      <c r="PY203" s="40"/>
      <c r="PZ203" s="40"/>
      <c r="QA203" s="40"/>
      <c r="QB203" s="40"/>
      <c r="QC203" s="40"/>
      <c r="QD203" s="40"/>
      <c r="QE203" s="40"/>
      <c r="QF203" s="40"/>
      <c r="QG203" s="40"/>
      <c r="QH203" s="40"/>
      <c r="QI203" s="40"/>
      <c r="QJ203" s="40"/>
      <c r="QK203" s="40"/>
      <c r="QL203" s="40"/>
      <c r="QM203" s="40"/>
      <c r="QN203" s="40"/>
      <c r="QO203" s="40"/>
      <c r="QP203" s="40"/>
      <c r="QQ203" s="40"/>
      <c r="QR203" s="40"/>
      <c r="QS203" s="40"/>
      <c r="QT203" s="40"/>
      <c r="QU203" s="40"/>
      <c r="QV203" s="40"/>
      <c r="QW203" s="40"/>
      <c r="QX203" s="40"/>
      <c r="QY203" s="40"/>
      <c r="QZ203" s="40"/>
      <c r="RA203" s="40"/>
      <c r="RB203" s="40"/>
      <c r="RC203" s="40"/>
      <c r="RD203" s="40"/>
      <c r="RE203" s="40"/>
      <c r="RF203" s="40"/>
      <c r="RG203" s="40"/>
      <c r="RH203" s="40"/>
      <c r="RI203" s="40"/>
      <c r="RJ203" s="40"/>
      <c r="RK203" s="40"/>
      <c r="RL203" s="40"/>
      <c r="RM203" s="40"/>
      <c r="RN203" s="40"/>
      <c r="RO203" s="40"/>
      <c r="RP203" s="40"/>
      <c r="RQ203" s="40"/>
      <c r="RR203" s="40"/>
      <c r="RS203" s="40"/>
      <c r="RT203" s="40"/>
      <c r="RU203" s="40"/>
      <c r="RV203" s="40"/>
      <c r="RW203" s="40"/>
      <c r="RX203" s="40"/>
      <c r="RY203" s="40"/>
      <c r="RZ203" s="40"/>
      <c r="SA203" s="40"/>
      <c r="SB203" s="40"/>
      <c r="SC203" s="40"/>
      <c r="SD203" s="40"/>
      <c r="SE203" s="40"/>
      <c r="SF203" s="40"/>
      <c r="SG203" s="40"/>
      <c r="SH203" s="40"/>
      <c r="SI203" s="40"/>
      <c r="SJ203" s="40"/>
      <c r="SK203" s="40"/>
      <c r="SL203" s="40"/>
      <c r="SM203" s="40"/>
      <c r="SN203" s="40"/>
      <c r="SO203" s="40"/>
      <c r="SP203" s="40"/>
      <c r="SQ203" s="40"/>
      <c r="SR203" s="40"/>
      <c r="SS203" s="40"/>
      <c r="ST203" s="40"/>
      <c r="SU203" s="40"/>
      <c r="SV203" s="40"/>
      <c r="SW203" s="40"/>
      <c r="SX203" s="40"/>
      <c r="SY203" s="40"/>
      <c r="SZ203" s="40"/>
      <c r="TA203" s="40"/>
      <c r="TB203" s="40"/>
      <c r="TC203" s="40"/>
      <c r="TD203" s="40"/>
      <c r="TE203" s="40"/>
      <c r="TF203" s="40"/>
      <c r="TG203" s="40"/>
      <c r="TH203" s="40"/>
      <c r="TI203" s="40"/>
      <c r="TJ203" s="40"/>
      <c r="TK203" s="40"/>
      <c r="TL203" s="40"/>
      <c r="TM203" s="40"/>
      <c r="TN203" s="40"/>
      <c r="TO203" s="40"/>
      <c r="TP203" s="40"/>
      <c r="TQ203" s="40"/>
      <c r="TR203" s="40"/>
      <c r="TS203" s="40"/>
      <c r="TT203" s="40"/>
      <c r="TU203" s="40"/>
      <c r="TV203" s="40"/>
      <c r="TW203" s="40"/>
      <c r="TX203" s="40"/>
      <c r="TY203" s="40"/>
      <c r="TZ203" s="40"/>
      <c r="UA203" s="40"/>
      <c r="UB203" s="40"/>
      <c r="UC203" s="40"/>
      <c r="UD203" s="40"/>
      <c r="UE203" s="40"/>
      <c r="UF203" s="40"/>
      <c r="UG203" s="40"/>
      <c r="UH203" s="40"/>
      <c r="UI203" s="40"/>
      <c r="UJ203" s="40"/>
      <c r="UK203" s="40"/>
      <c r="UL203" s="40"/>
      <c r="UM203" s="40"/>
      <c r="UN203" s="40"/>
      <c r="UO203" s="40"/>
      <c r="UP203" s="40"/>
      <c r="UQ203" s="40"/>
      <c r="UR203" s="40"/>
      <c r="US203" s="40"/>
      <c r="UT203" s="40"/>
      <c r="UU203" s="40"/>
      <c r="UV203" s="40"/>
      <c r="UW203" s="40"/>
      <c r="UX203" s="40"/>
      <c r="UY203" s="40"/>
      <c r="UZ203" s="40"/>
      <c r="VA203" s="40"/>
      <c r="VB203" s="40"/>
      <c r="VC203" s="40"/>
      <c r="VD203" s="40"/>
      <c r="VE203" s="40"/>
      <c r="VF203" s="40"/>
      <c r="VG203" s="40"/>
      <c r="VH203" s="40"/>
      <c r="VI203" s="40"/>
      <c r="VJ203" s="40"/>
      <c r="VK203" s="40"/>
      <c r="VL203" s="40"/>
      <c r="VM203" s="40"/>
      <c r="VN203" s="40"/>
      <c r="VO203" s="40"/>
      <c r="VP203" s="40"/>
      <c r="VQ203" s="40"/>
      <c r="VR203" s="40"/>
      <c r="VS203" s="40"/>
      <c r="VT203" s="40"/>
      <c r="VU203" s="40"/>
      <c r="VV203" s="40"/>
      <c r="VW203" s="40"/>
      <c r="VX203" s="40"/>
      <c r="VY203" s="40"/>
      <c r="VZ203" s="40"/>
      <c r="WA203" s="40"/>
      <c r="WB203" s="40"/>
      <c r="WC203" s="40"/>
      <c r="WD203" s="40"/>
      <c r="WE203" s="40"/>
      <c r="WF203" s="40"/>
      <c r="WG203" s="40"/>
      <c r="WH203" s="40"/>
      <c r="WI203" s="40"/>
      <c r="WJ203" s="40"/>
      <c r="WK203" s="40"/>
      <c r="WL203" s="40"/>
      <c r="WM203" s="40"/>
      <c r="WN203" s="40"/>
      <c r="WO203" s="40"/>
      <c r="WP203" s="40"/>
      <c r="WQ203" s="40"/>
      <c r="WR203" s="40"/>
      <c r="WS203" s="40"/>
      <c r="WT203" s="40"/>
      <c r="WU203" s="40"/>
      <c r="WV203" s="40"/>
      <c r="WW203" s="40"/>
      <c r="WX203" s="40"/>
      <c r="WY203" s="40"/>
      <c r="WZ203" s="40"/>
      <c r="XA203" s="40"/>
      <c r="XB203" s="40"/>
      <c r="XC203" s="40"/>
      <c r="XD203" s="40"/>
      <c r="XE203" s="40"/>
      <c r="XF203" s="40"/>
      <c r="XG203" s="40"/>
      <c r="XH203" s="40"/>
      <c r="XI203" s="40"/>
      <c r="XJ203" s="40"/>
      <c r="XK203" s="40"/>
      <c r="XL203" s="40"/>
      <c r="XM203" s="40"/>
      <c r="XN203" s="40"/>
      <c r="XO203" s="40"/>
      <c r="XP203" s="40"/>
      <c r="XQ203" s="40"/>
      <c r="XR203" s="40"/>
      <c r="XS203" s="40"/>
      <c r="XT203" s="40"/>
      <c r="XU203" s="40"/>
      <c r="XV203" s="40"/>
      <c r="XW203" s="40"/>
      <c r="XX203" s="40"/>
      <c r="XY203" s="40"/>
      <c r="XZ203" s="40"/>
      <c r="YA203" s="40"/>
      <c r="YB203" s="40"/>
      <c r="YC203" s="40"/>
      <c r="YD203" s="40"/>
      <c r="YE203" s="40"/>
      <c r="YF203" s="40"/>
      <c r="YG203" s="40"/>
      <c r="YH203" s="40"/>
      <c r="YI203" s="40"/>
      <c r="YJ203" s="40"/>
      <c r="YK203" s="40"/>
      <c r="YL203" s="40"/>
      <c r="YM203" s="40"/>
      <c r="YN203" s="40"/>
      <c r="YO203" s="40"/>
      <c r="YP203" s="40"/>
      <c r="YQ203" s="40"/>
      <c r="YR203" s="40"/>
      <c r="YS203" s="40"/>
      <c r="YT203" s="40"/>
      <c r="YU203" s="40"/>
      <c r="YV203" s="40"/>
      <c r="YW203" s="40"/>
      <c r="YX203" s="40"/>
      <c r="YY203" s="40"/>
      <c r="YZ203" s="40"/>
      <c r="ZA203" s="40"/>
      <c r="ZB203" s="40"/>
      <c r="ZC203" s="40"/>
      <c r="ZD203" s="40"/>
      <c r="ZE203" s="40"/>
      <c r="ZF203" s="40"/>
      <c r="ZG203" s="40"/>
      <c r="ZH203" s="40"/>
      <c r="ZI203" s="40"/>
      <c r="ZJ203" s="40"/>
      <c r="ZK203" s="40"/>
      <c r="ZL203" s="40"/>
      <c r="ZM203" s="40"/>
      <c r="ZN203" s="40"/>
      <c r="ZO203" s="40"/>
      <c r="ZP203" s="40"/>
      <c r="ZQ203" s="40"/>
      <c r="ZR203" s="40"/>
      <c r="ZS203" s="40"/>
      <c r="ZT203" s="40"/>
      <c r="ZU203" s="40"/>
      <c r="ZV203" s="40"/>
      <c r="ZW203" s="40"/>
      <c r="ZX203" s="40"/>
      <c r="ZY203" s="40"/>
      <c r="ZZ203" s="40"/>
      <c r="AAA203" s="40"/>
      <c r="AAB203" s="40"/>
      <c r="AAC203" s="40"/>
      <c r="AAD203" s="40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0"/>
      <c r="AKO203" s="40"/>
      <c r="AKP203" s="40"/>
      <c r="AKQ203" s="40"/>
      <c r="AKR203" s="40"/>
      <c r="AKS203" s="40"/>
      <c r="AKT203" s="40"/>
      <c r="AKU203" s="40"/>
      <c r="AKV203" s="40"/>
      <c r="AKW203" s="40"/>
      <c r="AKX203" s="40"/>
      <c r="AKY203" s="40"/>
      <c r="AKZ203" s="40"/>
      <c r="ALA203" s="40"/>
      <c r="ALB203" s="40"/>
      <c r="ALC203" s="40"/>
      <c r="ALD203" s="40"/>
      <c r="ALE203" s="40"/>
      <c r="ALF203" s="40"/>
      <c r="ALG203" s="40"/>
      <c r="ALH203" s="40"/>
      <c r="ALI203" s="40"/>
      <c r="ALJ203" s="40"/>
      <c r="ALK203" s="40"/>
      <c r="ALL203" s="40"/>
      <c r="ALM203" s="40"/>
      <c r="ALN203" s="40"/>
      <c r="ALO203" s="40"/>
      <c r="ALP203" s="40"/>
      <c r="ALQ203" s="40"/>
      <c r="ALR203" s="40"/>
      <c r="ALS203" s="40"/>
      <c r="ALT203" s="40"/>
      <c r="ALU203" s="40"/>
    </row>
    <row r="204" spans="1:1009" s="41" customFormat="1" ht="19.5" thickBot="1" x14ac:dyDescent="0.35">
      <c r="A204" s="10" t="s">
        <v>217</v>
      </c>
      <c r="B204" s="11" t="s">
        <v>40</v>
      </c>
      <c r="C204" s="12">
        <v>5</v>
      </c>
      <c r="D204" s="13">
        <v>3</v>
      </c>
      <c r="E204" s="14">
        <v>1.3</v>
      </c>
      <c r="F204" s="46" t="s">
        <v>24</v>
      </c>
      <c r="G204" s="15">
        <v>2</v>
      </c>
      <c r="H204" s="16">
        <f t="shared" si="38"/>
        <v>4</v>
      </c>
      <c r="I204" s="19">
        <f t="shared" si="32"/>
        <v>-24.677500000000009</v>
      </c>
      <c r="J204" s="39"/>
      <c r="K204" s="50">
        <f t="shared" si="35"/>
        <v>-24.677500000000016</v>
      </c>
      <c r="L204" s="60">
        <f t="shared" si="30"/>
        <v>-28.302500000000013</v>
      </c>
      <c r="M204" s="60"/>
      <c r="N204" s="121">
        <f t="shared" si="33"/>
        <v>3</v>
      </c>
      <c r="O204" s="9">
        <f t="shared" si="34"/>
        <v>-1</v>
      </c>
      <c r="P204" s="9">
        <f t="shared" si="36"/>
        <v>2</v>
      </c>
      <c r="Q204" s="122">
        <f t="shared" si="37"/>
        <v>2</v>
      </c>
      <c r="R204" s="8"/>
      <c r="S204" s="9"/>
      <c r="T204" s="9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0"/>
      <c r="OP204" s="40"/>
      <c r="OQ204" s="40"/>
      <c r="OR204" s="40"/>
      <c r="OS204" s="40"/>
      <c r="OT204" s="40"/>
      <c r="OU204" s="40"/>
      <c r="OV204" s="40"/>
      <c r="OW204" s="40"/>
      <c r="OX204" s="40"/>
      <c r="OY204" s="40"/>
      <c r="OZ204" s="40"/>
      <c r="PA204" s="40"/>
      <c r="PB204" s="40"/>
      <c r="PC204" s="40"/>
      <c r="PD204" s="40"/>
      <c r="PE204" s="40"/>
      <c r="PF204" s="40"/>
      <c r="PG204" s="40"/>
      <c r="PH204" s="40"/>
      <c r="PI204" s="40"/>
      <c r="PJ204" s="40"/>
      <c r="PK204" s="40"/>
      <c r="PL204" s="40"/>
      <c r="PM204" s="40"/>
      <c r="PN204" s="40"/>
      <c r="PO204" s="40"/>
      <c r="PP204" s="40"/>
      <c r="PQ204" s="40"/>
      <c r="PR204" s="40"/>
      <c r="PS204" s="40"/>
      <c r="PT204" s="40"/>
      <c r="PU204" s="40"/>
      <c r="PV204" s="40"/>
      <c r="PW204" s="40"/>
      <c r="PX204" s="40"/>
      <c r="PY204" s="40"/>
      <c r="PZ204" s="40"/>
      <c r="QA204" s="40"/>
      <c r="QB204" s="40"/>
      <c r="QC204" s="40"/>
      <c r="QD204" s="40"/>
      <c r="QE204" s="40"/>
      <c r="QF204" s="40"/>
      <c r="QG204" s="40"/>
      <c r="QH204" s="40"/>
      <c r="QI204" s="40"/>
      <c r="QJ204" s="40"/>
      <c r="QK204" s="40"/>
      <c r="QL204" s="40"/>
      <c r="QM204" s="40"/>
      <c r="QN204" s="40"/>
      <c r="QO204" s="40"/>
      <c r="QP204" s="40"/>
      <c r="QQ204" s="40"/>
      <c r="QR204" s="40"/>
      <c r="QS204" s="40"/>
      <c r="QT204" s="40"/>
      <c r="QU204" s="40"/>
      <c r="QV204" s="40"/>
      <c r="QW204" s="40"/>
      <c r="QX204" s="40"/>
      <c r="QY204" s="40"/>
      <c r="QZ204" s="40"/>
      <c r="RA204" s="40"/>
      <c r="RB204" s="40"/>
      <c r="RC204" s="40"/>
      <c r="RD204" s="40"/>
      <c r="RE204" s="40"/>
      <c r="RF204" s="40"/>
      <c r="RG204" s="40"/>
      <c r="RH204" s="40"/>
      <c r="RI204" s="40"/>
      <c r="RJ204" s="40"/>
      <c r="RK204" s="40"/>
      <c r="RL204" s="40"/>
      <c r="RM204" s="40"/>
      <c r="RN204" s="40"/>
      <c r="RO204" s="40"/>
      <c r="RP204" s="40"/>
      <c r="RQ204" s="40"/>
      <c r="RR204" s="40"/>
      <c r="RS204" s="40"/>
      <c r="RT204" s="40"/>
      <c r="RU204" s="40"/>
      <c r="RV204" s="40"/>
      <c r="RW204" s="40"/>
      <c r="RX204" s="40"/>
      <c r="RY204" s="40"/>
      <c r="RZ204" s="40"/>
      <c r="SA204" s="40"/>
      <c r="SB204" s="40"/>
      <c r="SC204" s="40"/>
      <c r="SD204" s="40"/>
      <c r="SE204" s="40"/>
      <c r="SF204" s="40"/>
      <c r="SG204" s="40"/>
      <c r="SH204" s="40"/>
      <c r="SI204" s="40"/>
      <c r="SJ204" s="40"/>
      <c r="SK204" s="40"/>
      <c r="SL204" s="40"/>
      <c r="SM204" s="40"/>
      <c r="SN204" s="40"/>
      <c r="SO204" s="40"/>
      <c r="SP204" s="40"/>
      <c r="SQ204" s="40"/>
      <c r="SR204" s="40"/>
      <c r="SS204" s="40"/>
      <c r="ST204" s="40"/>
      <c r="SU204" s="40"/>
      <c r="SV204" s="40"/>
      <c r="SW204" s="40"/>
      <c r="SX204" s="40"/>
      <c r="SY204" s="40"/>
      <c r="SZ204" s="40"/>
      <c r="TA204" s="40"/>
      <c r="TB204" s="40"/>
      <c r="TC204" s="40"/>
      <c r="TD204" s="40"/>
      <c r="TE204" s="40"/>
      <c r="TF204" s="40"/>
      <c r="TG204" s="40"/>
      <c r="TH204" s="40"/>
      <c r="TI204" s="40"/>
      <c r="TJ204" s="40"/>
      <c r="TK204" s="40"/>
      <c r="TL204" s="40"/>
      <c r="TM204" s="40"/>
      <c r="TN204" s="40"/>
      <c r="TO204" s="40"/>
      <c r="TP204" s="40"/>
      <c r="TQ204" s="40"/>
      <c r="TR204" s="40"/>
      <c r="TS204" s="40"/>
      <c r="TT204" s="40"/>
      <c r="TU204" s="40"/>
      <c r="TV204" s="40"/>
      <c r="TW204" s="40"/>
      <c r="TX204" s="40"/>
      <c r="TY204" s="40"/>
      <c r="TZ204" s="40"/>
      <c r="UA204" s="40"/>
      <c r="UB204" s="40"/>
      <c r="UC204" s="40"/>
      <c r="UD204" s="40"/>
      <c r="UE204" s="40"/>
      <c r="UF204" s="40"/>
      <c r="UG204" s="40"/>
      <c r="UH204" s="40"/>
      <c r="UI204" s="40"/>
      <c r="UJ204" s="40"/>
      <c r="UK204" s="40"/>
      <c r="UL204" s="40"/>
      <c r="UM204" s="40"/>
      <c r="UN204" s="40"/>
      <c r="UO204" s="40"/>
      <c r="UP204" s="40"/>
      <c r="UQ204" s="40"/>
      <c r="UR204" s="40"/>
      <c r="US204" s="40"/>
      <c r="UT204" s="40"/>
      <c r="UU204" s="40"/>
      <c r="UV204" s="40"/>
      <c r="UW204" s="40"/>
      <c r="UX204" s="40"/>
      <c r="UY204" s="40"/>
      <c r="UZ204" s="40"/>
      <c r="VA204" s="40"/>
      <c r="VB204" s="40"/>
      <c r="VC204" s="40"/>
      <c r="VD204" s="40"/>
      <c r="VE204" s="40"/>
      <c r="VF204" s="40"/>
      <c r="VG204" s="40"/>
      <c r="VH204" s="40"/>
      <c r="VI204" s="40"/>
      <c r="VJ204" s="40"/>
      <c r="VK204" s="40"/>
      <c r="VL204" s="40"/>
      <c r="VM204" s="40"/>
      <c r="VN204" s="40"/>
      <c r="VO204" s="40"/>
      <c r="VP204" s="40"/>
      <c r="VQ204" s="40"/>
      <c r="VR204" s="40"/>
      <c r="VS204" s="40"/>
      <c r="VT204" s="40"/>
      <c r="VU204" s="40"/>
      <c r="VV204" s="40"/>
      <c r="VW204" s="40"/>
      <c r="VX204" s="40"/>
      <c r="VY204" s="40"/>
      <c r="VZ204" s="40"/>
      <c r="WA204" s="40"/>
      <c r="WB204" s="40"/>
      <c r="WC204" s="40"/>
      <c r="WD204" s="40"/>
      <c r="WE204" s="40"/>
      <c r="WF204" s="40"/>
      <c r="WG204" s="40"/>
      <c r="WH204" s="40"/>
      <c r="WI204" s="40"/>
      <c r="WJ204" s="40"/>
      <c r="WK204" s="40"/>
      <c r="WL204" s="40"/>
      <c r="WM204" s="40"/>
      <c r="WN204" s="40"/>
      <c r="WO204" s="40"/>
      <c r="WP204" s="40"/>
      <c r="WQ204" s="40"/>
      <c r="WR204" s="40"/>
      <c r="WS204" s="40"/>
      <c r="WT204" s="40"/>
      <c r="WU204" s="40"/>
      <c r="WV204" s="40"/>
      <c r="WW204" s="40"/>
      <c r="WX204" s="40"/>
      <c r="WY204" s="40"/>
      <c r="WZ204" s="40"/>
      <c r="XA204" s="40"/>
      <c r="XB204" s="40"/>
      <c r="XC204" s="40"/>
      <c r="XD204" s="40"/>
      <c r="XE204" s="40"/>
      <c r="XF204" s="40"/>
      <c r="XG204" s="40"/>
      <c r="XH204" s="40"/>
      <c r="XI204" s="40"/>
      <c r="XJ204" s="40"/>
      <c r="XK204" s="40"/>
      <c r="XL204" s="40"/>
      <c r="XM204" s="40"/>
      <c r="XN204" s="40"/>
      <c r="XO204" s="40"/>
      <c r="XP204" s="40"/>
      <c r="XQ204" s="40"/>
      <c r="XR204" s="40"/>
      <c r="XS204" s="40"/>
      <c r="XT204" s="40"/>
      <c r="XU204" s="40"/>
      <c r="XV204" s="40"/>
      <c r="XW204" s="40"/>
      <c r="XX204" s="40"/>
      <c r="XY204" s="40"/>
      <c r="XZ204" s="40"/>
      <c r="YA204" s="40"/>
      <c r="YB204" s="40"/>
      <c r="YC204" s="40"/>
      <c r="YD204" s="40"/>
      <c r="YE204" s="40"/>
      <c r="YF204" s="40"/>
      <c r="YG204" s="40"/>
      <c r="YH204" s="40"/>
      <c r="YI204" s="40"/>
      <c r="YJ204" s="40"/>
      <c r="YK204" s="40"/>
      <c r="YL204" s="40"/>
      <c r="YM204" s="40"/>
      <c r="YN204" s="40"/>
      <c r="YO204" s="40"/>
      <c r="YP204" s="40"/>
      <c r="YQ204" s="40"/>
      <c r="YR204" s="40"/>
      <c r="YS204" s="40"/>
      <c r="YT204" s="40"/>
      <c r="YU204" s="40"/>
      <c r="YV204" s="40"/>
      <c r="YW204" s="40"/>
      <c r="YX204" s="40"/>
      <c r="YY204" s="40"/>
      <c r="YZ204" s="40"/>
      <c r="ZA204" s="40"/>
      <c r="ZB204" s="40"/>
      <c r="ZC204" s="40"/>
      <c r="ZD204" s="40"/>
      <c r="ZE204" s="40"/>
      <c r="ZF204" s="40"/>
      <c r="ZG204" s="40"/>
      <c r="ZH204" s="40"/>
      <c r="ZI204" s="40"/>
      <c r="ZJ204" s="40"/>
      <c r="ZK204" s="40"/>
      <c r="ZL204" s="40"/>
      <c r="ZM204" s="40"/>
      <c r="ZN204" s="40"/>
      <c r="ZO204" s="40"/>
      <c r="ZP204" s="40"/>
      <c r="ZQ204" s="40"/>
      <c r="ZR204" s="40"/>
      <c r="ZS204" s="40"/>
      <c r="ZT204" s="40"/>
      <c r="ZU204" s="40"/>
      <c r="ZV204" s="40"/>
      <c r="ZW204" s="40"/>
      <c r="ZX204" s="40"/>
      <c r="ZY204" s="40"/>
      <c r="ZZ204" s="40"/>
      <c r="AAA204" s="40"/>
      <c r="AAB204" s="40"/>
      <c r="AAC204" s="40"/>
      <c r="AAD204" s="40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0"/>
      <c r="AKO204" s="40"/>
      <c r="AKP204" s="40"/>
      <c r="AKQ204" s="40"/>
      <c r="AKR204" s="40"/>
      <c r="AKS204" s="40"/>
      <c r="AKT204" s="40"/>
      <c r="AKU204" s="40"/>
      <c r="AKV204" s="40"/>
      <c r="AKW204" s="40"/>
      <c r="AKX204" s="40"/>
      <c r="AKY204" s="40"/>
      <c r="AKZ204" s="40"/>
      <c r="ALA204" s="40"/>
      <c r="ALB204" s="40"/>
      <c r="ALC204" s="40"/>
      <c r="ALD204" s="40"/>
      <c r="ALE204" s="40"/>
      <c r="ALF204" s="40"/>
      <c r="ALG204" s="40"/>
      <c r="ALH204" s="40"/>
      <c r="ALI204" s="40"/>
      <c r="ALJ204" s="40"/>
      <c r="ALK204" s="40"/>
      <c r="ALL204" s="40"/>
      <c r="ALM204" s="40"/>
      <c r="ALN204" s="40"/>
      <c r="ALO204" s="40"/>
      <c r="ALP204" s="40"/>
      <c r="ALQ204" s="40"/>
      <c r="ALR204" s="40"/>
      <c r="ALS204" s="40"/>
      <c r="ALT204" s="40"/>
      <c r="ALU204" s="40"/>
    </row>
    <row r="205" spans="1:1009" s="41" customFormat="1" ht="24" thickBot="1" x14ac:dyDescent="0.3">
      <c r="A205" s="222">
        <v>44185</v>
      </c>
      <c r="B205" s="225"/>
      <c r="C205" s="225"/>
      <c r="D205" s="225"/>
      <c r="E205" s="225"/>
      <c r="F205" s="225"/>
      <c r="G205" s="225"/>
      <c r="H205" s="226" t="str">
        <f>IF(OR(F205="",G205=""),"",IF(F205="1st",G205*D205,-G205))</f>
        <v/>
      </c>
      <c r="I205" s="19">
        <f t="shared" si="32"/>
        <v>-24.677500000000009</v>
      </c>
      <c r="J205" s="39"/>
      <c r="K205" s="50">
        <f t="shared" si="35"/>
        <v>-24.677500000000016</v>
      </c>
      <c r="L205" s="60">
        <f t="shared" si="30"/>
        <v>-28.302500000000013</v>
      </c>
      <c r="M205" s="60"/>
      <c r="N205" s="121" t="str">
        <f t="shared" si="33"/>
        <v/>
      </c>
      <c r="O205" s="9" t="str">
        <f t="shared" si="34"/>
        <v/>
      </c>
      <c r="P205" s="9" t="str">
        <f t="shared" si="36"/>
        <v/>
      </c>
      <c r="Q205" s="122" t="str">
        <f t="shared" si="37"/>
        <v/>
      </c>
      <c r="R205" s="8"/>
      <c r="S205" s="9"/>
      <c r="T205" s="9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0"/>
      <c r="OP205" s="40"/>
      <c r="OQ205" s="40"/>
      <c r="OR205" s="40"/>
      <c r="OS205" s="40"/>
      <c r="OT205" s="40"/>
      <c r="OU205" s="40"/>
      <c r="OV205" s="40"/>
      <c r="OW205" s="40"/>
      <c r="OX205" s="40"/>
      <c r="OY205" s="40"/>
      <c r="OZ205" s="40"/>
      <c r="PA205" s="40"/>
      <c r="PB205" s="40"/>
      <c r="PC205" s="40"/>
      <c r="PD205" s="40"/>
      <c r="PE205" s="40"/>
      <c r="PF205" s="40"/>
      <c r="PG205" s="40"/>
      <c r="PH205" s="40"/>
      <c r="PI205" s="40"/>
      <c r="PJ205" s="40"/>
      <c r="PK205" s="40"/>
      <c r="PL205" s="40"/>
      <c r="PM205" s="40"/>
      <c r="PN205" s="40"/>
      <c r="PO205" s="40"/>
      <c r="PP205" s="40"/>
      <c r="PQ205" s="40"/>
      <c r="PR205" s="40"/>
      <c r="PS205" s="40"/>
      <c r="PT205" s="40"/>
      <c r="PU205" s="40"/>
      <c r="PV205" s="40"/>
      <c r="PW205" s="40"/>
      <c r="PX205" s="40"/>
      <c r="PY205" s="40"/>
      <c r="PZ205" s="40"/>
      <c r="QA205" s="40"/>
      <c r="QB205" s="40"/>
      <c r="QC205" s="40"/>
      <c r="QD205" s="40"/>
      <c r="QE205" s="40"/>
      <c r="QF205" s="40"/>
      <c r="QG205" s="40"/>
      <c r="QH205" s="40"/>
      <c r="QI205" s="40"/>
      <c r="QJ205" s="40"/>
      <c r="QK205" s="40"/>
      <c r="QL205" s="40"/>
      <c r="QM205" s="40"/>
      <c r="QN205" s="40"/>
      <c r="QO205" s="40"/>
      <c r="QP205" s="40"/>
      <c r="QQ205" s="40"/>
      <c r="QR205" s="40"/>
      <c r="QS205" s="40"/>
      <c r="QT205" s="40"/>
      <c r="QU205" s="40"/>
      <c r="QV205" s="40"/>
      <c r="QW205" s="40"/>
      <c r="QX205" s="40"/>
      <c r="QY205" s="40"/>
      <c r="QZ205" s="40"/>
      <c r="RA205" s="40"/>
      <c r="RB205" s="40"/>
      <c r="RC205" s="40"/>
      <c r="RD205" s="40"/>
      <c r="RE205" s="40"/>
      <c r="RF205" s="40"/>
      <c r="RG205" s="40"/>
      <c r="RH205" s="40"/>
      <c r="RI205" s="40"/>
      <c r="RJ205" s="40"/>
      <c r="RK205" s="40"/>
      <c r="RL205" s="40"/>
      <c r="RM205" s="40"/>
      <c r="RN205" s="40"/>
      <c r="RO205" s="40"/>
      <c r="RP205" s="40"/>
      <c r="RQ205" s="40"/>
      <c r="RR205" s="40"/>
      <c r="RS205" s="40"/>
      <c r="RT205" s="40"/>
      <c r="RU205" s="40"/>
      <c r="RV205" s="40"/>
      <c r="RW205" s="40"/>
      <c r="RX205" s="40"/>
      <c r="RY205" s="40"/>
      <c r="RZ205" s="40"/>
      <c r="SA205" s="40"/>
      <c r="SB205" s="40"/>
      <c r="SC205" s="40"/>
      <c r="SD205" s="40"/>
      <c r="SE205" s="40"/>
      <c r="SF205" s="40"/>
      <c r="SG205" s="40"/>
      <c r="SH205" s="40"/>
      <c r="SI205" s="40"/>
      <c r="SJ205" s="40"/>
      <c r="SK205" s="40"/>
      <c r="SL205" s="40"/>
      <c r="SM205" s="40"/>
      <c r="SN205" s="40"/>
      <c r="SO205" s="40"/>
      <c r="SP205" s="40"/>
      <c r="SQ205" s="40"/>
      <c r="SR205" s="40"/>
      <c r="SS205" s="40"/>
      <c r="ST205" s="40"/>
      <c r="SU205" s="40"/>
      <c r="SV205" s="40"/>
      <c r="SW205" s="40"/>
      <c r="SX205" s="40"/>
      <c r="SY205" s="40"/>
      <c r="SZ205" s="40"/>
      <c r="TA205" s="40"/>
      <c r="TB205" s="40"/>
      <c r="TC205" s="40"/>
      <c r="TD205" s="40"/>
      <c r="TE205" s="40"/>
      <c r="TF205" s="40"/>
      <c r="TG205" s="40"/>
      <c r="TH205" s="40"/>
      <c r="TI205" s="40"/>
      <c r="TJ205" s="40"/>
      <c r="TK205" s="40"/>
      <c r="TL205" s="40"/>
      <c r="TM205" s="40"/>
      <c r="TN205" s="40"/>
      <c r="TO205" s="40"/>
      <c r="TP205" s="40"/>
      <c r="TQ205" s="40"/>
      <c r="TR205" s="40"/>
      <c r="TS205" s="40"/>
      <c r="TT205" s="40"/>
      <c r="TU205" s="40"/>
      <c r="TV205" s="40"/>
      <c r="TW205" s="40"/>
      <c r="TX205" s="40"/>
      <c r="TY205" s="40"/>
      <c r="TZ205" s="40"/>
      <c r="UA205" s="40"/>
      <c r="UB205" s="40"/>
      <c r="UC205" s="40"/>
      <c r="UD205" s="40"/>
      <c r="UE205" s="40"/>
      <c r="UF205" s="40"/>
      <c r="UG205" s="40"/>
      <c r="UH205" s="40"/>
      <c r="UI205" s="40"/>
      <c r="UJ205" s="40"/>
      <c r="UK205" s="40"/>
      <c r="UL205" s="40"/>
      <c r="UM205" s="40"/>
      <c r="UN205" s="40"/>
      <c r="UO205" s="40"/>
      <c r="UP205" s="40"/>
      <c r="UQ205" s="40"/>
      <c r="UR205" s="40"/>
      <c r="US205" s="40"/>
      <c r="UT205" s="40"/>
      <c r="UU205" s="40"/>
      <c r="UV205" s="40"/>
      <c r="UW205" s="40"/>
      <c r="UX205" s="40"/>
      <c r="UY205" s="40"/>
      <c r="UZ205" s="40"/>
      <c r="VA205" s="40"/>
      <c r="VB205" s="40"/>
      <c r="VC205" s="40"/>
      <c r="VD205" s="40"/>
      <c r="VE205" s="40"/>
      <c r="VF205" s="40"/>
      <c r="VG205" s="40"/>
      <c r="VH205" s="40"/>
      <c r="VI205" s="40"/>
      <c r="VJ205" s="40"/>
      <c r="VK205" s="40"/>
      <c r="VL205" s="40"/>
      <c r="VM205" s="40"/>
      <c r="VN205" s="40"/>
      <c r="VO205" s="40"/>
      <c r="VP205" s="40"/>
      <c r="VQ205" s="40"/>
      <c r="VR205" s="40"/>
      <c r="VS205" s="40"/>
      <c r="VT205" s="40"/>
      <c r="VU205" s="40"/>
      <c r="VV205" s="40"/>
      <c r="VW205" s="40"/>
      <c r="VX205" s="40"/>
      <c r="VY205" s="40"/>
      <c r="VZ205" s="40"/>
      <c r="WA205" s="40"/>
      <c r="WB205" s="40"/>
      <c r="WC205" s="40"/>
      <c r="WD205" s="40"/>
      <c r="WE205" s="40"/>
      <c r="WF205" s="40"/>
      <c r="WG205" s="40"/>
      <c r="WH205" s="40"/>
      <c r="WI205" s="40"/>
      <c r="WJ205" s="40"/>
      <c r="WK205" s="40"/>
      <c r="WL205" s="40"/>
      <c r="WM205" s="40"/>
      <c r="WN205" s="40"/>
      <c r="WO205" s="40"/>
      <c r="WP205" s="40"/>
      <c r="WQ205" s="40"/>
      <c r="WR205" s="40"/>
      <c r="WS205" s="40"/>
      <c r="WT205" s="40"/>
      <c r="WU205" s="40"/>
      <c r="WV205" s="40"/>
      <c r="WW205" s="40"/>
      <c r="WX205" s="40"/>
      <c r="WY205" s="40"/>
      <c r="WZ205" s="40"/>
      <c r="XA205" s="40"/>
      <c r="XB205" s="40"/>
      <c r="XC205" s="40"/>
      <c r="XD205" s="40"/>
      <c r="XE205" s="40"/>
      <c r="XF205" s="40"/>
      <c r="XG205" s="40"/>
      <c r="XH205" s="40"/>
      <c r="XI205" s="40"/>
      <c r="XJ205" s="40"/>
      <c r="XK205" s="40"/>
      <c r="XL205" s="40"/>
      <c r="XM205" s="40"/>
      <c r="XN205" s="40"/>
      <c r="XO205" s="40"/>
      <c r="XP205" s="40"/>
      <c r="XQ205" s="40"/>
      <c r="XR205" s="40"/>
      <c r="XS205" s="40"/>
      <c r="XT205" s="40"/>
      <c r="XU205" s="40"/>
      <c r="XV205" s="40"/>
      <c r="XW205" s="40"/>
      <c r="XX205" s="40"/>
      <c r="XY205" s="40"/>
      <c r="XZ205" s="40"/>
      <c r="YA205" s="40"/>
      <c r="YB205" s="40"/>
      <c r="YC205" s="40"/>
      <c r="YD205" s="40"/>
      <c r="YE205" s="40"/>
      <c r="YF205" s="40"/>
      <c r="YG205" s="40"/>
      <c r="YH205" s="40"/>
      <c r="YI205" s="40"/>
      <c r="YJ205" s="40"/>
      <c r="YK205" s="40"/>
      <c r="YL205" s="40"/>
      <c r="YM205" s="40"/>
      <c r="YN205" s="40"/>
      <c r="YO205" s="40"/>
      <c r="YP205" s="40"/>
      <c r="YQ205" s="40"/>
      <c r="YR205" s="40"/>
      <c r="YS205" s="40"/>
      <c r="YT205" s="40"/>
      <c r="YU205" s="40"/>
      <c r="YV205" s="40"/>
      <c r="YW205" s="40"/>
      <c r="YX205" s="40"/>
      <c r="YY205" s="40"/>
      <c r="YZ205" s="40"/>
      <c r="ZA205" s="40"/>
      <c r="ZB205" s="40"/>
      <c r="ZC205" s="40"/>
      <c r="ZD205" s="40"/>
      <c r="ZE205" s="40"/>
      <c r="ZF205" s="40"/>
      <c r="ZG205" s="40"/>
      <c r="ZH205" s="40"/>
      <c r="ZI205" s="40"/>
      <c r="ZJ205" s="40"/>
      <c r="ZK205" s="40"/>
      <c r="ZL205" s="40"/>
      <c r="ZM205" s="40"/>
      <c r="ZN205" s="40"/>
      <c r="ZO205" s="40"/>
      <c r="ZP205" s="40"/>
      <c r="ZQ205" s="40"/>
      <c r="ZR205" s="40"/>
      <c r="ZS205" s="40"/>
      <c r="ZT205" s="40"/>
      <c r="ZU205" s="40"/>
      <c r="ZV205" s="40"/>
      <c r="ZW205" s="40"/>
      <c r="ZX205" s="40"/>
      <c r="ZY205" s="40"/>
      <c r="ZZ205" s="40"/>
      <c r="AAA205" s="40"/>
      <c r="AAB205" s="40"/>
      <c r="AAC205" s="40"/>
      <c r="AAD205" s="40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0"/>
      <c r="AKO205" s="40"/>
      <c r="AKP205" s="40"/>
      <c r="AKQ205" s="40"/>
      <c r="AKR205" s="40"/>
      <c r="AKS205" s="40"/>
      <c r="AKT205" s="40"/>
      <c r="AKU205" s="40"/>
      <c r="AKV205" s="40"/>
      <c r="AKW205" s="40"/>
      <c r="AKX205" s="40"/>
      <c r="AKY205" s="40"/>
      <c r="AKZ205" s="40"/>
      <c r="ALA205" s="40"/>
      <c r="ALB205" s="40"/>
      <c r="ALC205" s="40"/>
      <c r="ALD205" s="40"/>
      <c r="ALE205" s="40"/>
      <c r="ALF205" s="40"/>
      <c r="ALG205" s="40"/>
      <c r="ALH205" s="40"/>
      <c r="ALI205" s="40"/>
      <c r="ALJ205" s="40"/>
      <c r="ALK205" s="40"/>
      <c r="ALL205" s="40"/>
      <c r="ALM205" s="40"/>
      <c r="ALN205" s="40"/>
      <c r="ALO205" s="40"/>
      <c r="ALP205" s="40"/>
      <c r="ALQ205" s="40"/>
      <c r="ALR205" s="40"/>
      <c r="ALS205" s="40"/>
      <c r="ALT205" s="40"/>
      <c r="ALU205" s="40"/>
    </row>
    <row r="206" spans="1:1009" s="41" customFormat="1" ht="19.5" thickBot="1" x14ac:dyDescent="0.35">
      <c r="A206" s="10" t="s">
        <v>90</v>
      </c>
      <c r="B206" s="11" t="s">
        <v>91</v>
      </c>
      <c r="C206" s="12">
        <v>8</v>
      </c>
      <c r="D206" s="13">
        <v>2.15</v>
      </c>
      <c r="E206" s="14">
        <v>1.3</v>
      </c>
      <c r="F206" s="46" t="s">
        <v>24</v>
      </c>
      <c r="G206" s="15">
        <v>1.5</v>
      </c>
      <c r="H206" s="16">
        <f>IF(OR(F206="",G206=""),"",IF(F206="1st",G206*D206-G206,-G206))</f>
        <v>1.7249999999999996</v>
      </c>
      <c r="I206" s="19">
        <f t="shared" si="32"/>
        <v>-22.952500000000008</v>
      </c>
      <c r="J206" s="42">
        <f>SUM(H206)</f>
        <v>1.7249999999999996</v>
      </c>
      <c r="K206" s="50">
        <f t="shared" si="35"/>
        <v>-22.952500000000015</v>
      </c>
      <c r="L206" s="60">
        <f t="shared" si="30"/>
        <v>-28.302500000000013</v>
      </c>
      <c r="M206" s="60"/>
      <c r="N206" s="121">
        <f t="shared" si="33"/>
        <v>2.15</v>
      </c>
      <c r="O206" s="9">
        <f t="shared" si="34"/>
        <v>-1</v>
      </c>
      <c r="P206" s="9">
        <f t="shared" si="36"/>
        <v>1.1499999999999999</v>
      </c>
      <c r="Q206" s="122">
        <f t="shared" si="37"/>
        <v>1.1499999999999999</v>
      </c>
      <c r="R206" s="8"/>
      <c r="S206" s="9"/>
      <c r="T206" s="9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0"/>
      <c r="OP206" s="40"/>
      <c r="OQ206" s="40"/>
      <c r="OR206" s="40"/>
      <c r="OS206" s="40"/>
      <c r="OT206" s="40"/>
      <c r="OU206" s="40"/>
      <c r="OV206" s="40"/>
      <c r="OW206" s="40"/>
      <c r="OX206" s="40"/>
      <c r="OY206" s="40"/>
      <c r="OZ206" s="40"/>
      <c r="PA206" s="40"/>
      <c r="PB206" s="40"/>
      <c r="PC206" s="40"/>
      <c r="PD206" s="40"/>
      <c r="PE206" s="40"/>
      <c r="PF206" s="40"/>
      <c r="PG206" s="40"/>
      <c r="PH206" s="40"/>
      <c r="PI206" s="40"/>
      <c r="PJ206" s="40"/>
      <c r="PK206" s="40"/>
      <c r="PL206" s="40"/>
      <c r="PM206" s="40"/>
      <c r="PN206" s="40"/>
      <c r="PO206" s="40"/>
      <c r="PP206" s="40"/>
      <c r="PQ206" s="40"/>
      <c r="PR206" s="40"/>
      <c r="PS206" s="40"/>
      <c r="PT206" s="40"/>
      <c r="PU206" s="40"/>
      <c r="PV206" s="40"/>
      <c r="PW206" s="40"/>
      <c r="PX206" s="40"/>
      <c r="PY206" s="40"/>
      <c r="PZ206" s="40"/>
      <c r="QA206" s="40"/>
      <c r="QB206" s="40"/>
      <c r="QC206" s="40"/>
      <c r="QD206" s="40"/>
      <c r="QE206" s="40"/>
      <c r="QF206" s="40"/>
      <c r="QG206" s="40"/>
      <c r="QH206" s="40"/>
      <c r="QI206" s="40"/>
      <c r="QJ206" s="40"/>
      <c r="QK206" s="40"/>
      <c r="QL206" s="40"/>
      <c r="QM206" s="40"/>
      <c r="QN206" s="40"/>
      <c r="QO206" s="40"/>
      <c r="QP206" s="40"/>
      <c r="QQ206" s="40"/>
      <c r="QR206" s="40"/>
      <c r="QS206" s="40"/>
      <c r="QT206" s="40"/>
      <c r="QU206" s="40"/>
      <c r="QV206" s="40"/>
      <c r="QW206" s="40"/>
      <c r="QX206" s="40"/>
      <c r="QY206" s="40"/>
      <c r="QZ206" s="40"/>
      <c r="RA206" s="40"/>
      <c r="RB206" s="40"/>
      <c r="RC206" s="40"/>
      <c r="RD206" s="40"/>
      <c r="RE206" s="40"/>
      <c r="RF206" s="40"/>
      <c r="RG206" s="40"/>
      <c r="RH206" s="40"/>
      <c r="RI206" s="40"/>
      <c r="RJ206" s="40"/>
      <c r="RK206" s="40"/>
      <c r="RL206" s="40"/>
      <c r="RM206" s="40"/>
      <c r="RN206" s="40"/>
      <c r="RO206" s="40"/>
      <c r="RP206" s="40"/>
      <c r="RQ206" s="40"/>
      <c r="RR206" s="40"/>
      <c r="RS206" s="40"/>
      <c r="RT206" s="40"/>
      <c r="RU206" s="40"/>
      <c r="RV206" s="40"/>
      <c r="RW206" s="40"/>
      <c r="RX206" s="40"/>
      <c r="RY206" s="40"/>
      <c r="RZ206" s="40"/>
      <c r="SA206" s="40"/>
      <c r="SB206" s="40"/>
      <c r="SC206" s="40"/>
      <c r="SD206" s="40"/>
      <c r="SE206" s="40"/>
      <c r="SF206" s="40"/>
      <c r="SG206" s="40"/>
      <c r="SH206" s="40"/>
      <c r="SI206" s="40"/>
      <c r="SJ206" s="40"/>
      <c r="SK206" s="40"/>
      <c r="SL206" s="40"/>
      <c r="SM206" s="40"/>
      <c r="SN206" s="40"/>
      <c r="SO206" s="40"/>
      <c r="SP206" s="40"/>
      <c r="SQ206" s="40"/>
      <c r="SR206" s="40"/>
      <c r="SS206" s="40"/>
      <c r="ST206" s="40"/>
      <c r="SU206" s="40"/>
      <c r="SV206" s="40"/>
      <c r="SW206" s="40"/>
      <c r="SX206" s="40"/>
      <c r="SY206" s="40"/>
      <c r="SZ206" s="40"/>
      <c r="TA206" s="40"/>
      <c r="TB206" s="40"/>
      <c r="TC206" s="40"/>
      <c r="TD206" s="40"/>
      <c r="TE206" s="40"/>
      <c r="TF206" s="40"/>
      <c r="TG206" s="40"/>
      <c r="TH206" s="40"/>
      <c r="TI206" s="40"/>
      <c r="TJ206" s="40"/>
      <c r="TK206" s="40"/>
      <c r="TL206" s="40"/>
      <c r="TM206" s="40"/>
      <c r="TN206" s="40"/>
      <c r="TO206" s="40"/>
      <c r="TP206" s="40"/>
      <c r="TQ206" s="40"/>
      <c r="TR206" s="40"/>
      <c r="TS206" s="40"/>
      <c r="TT206" s="40"/>
      <c r="TU206" s="40"/>
      <c r="TV206" s="40"/>
      <c r="TW206" s="40"/>
      <c r="TX206" s="40"/>
      <c r="TY206" s="40"/>
      <c r="TZ206" s="40"/>
      <c r="UA206" s="40"/>
      <c r="UB206" s="40"/>
      <c r="UC206" s="40"/>
      <c r="UD206" s="40"/>
      <c r="UE206" s="40"/>
      <c r="UF206" s="40"/>
      <c r="UG206" s="40"/>
      <c r="UH206" s="40"/>
      <c r="UI206" s="40"/>
      <c r="UJ206" s="40"/>
      <c r="UK206" s="40"/>
      <c r="UL206" s="40"/>
      <c r="UM206" s="40"/>
      <c r="UN206" s="40"/>
      <c r="UO206" s="40"/>
      <c r="UP206" s="40"/>
      <c r="UQ206" s="40"/>
      <c r="UR206" s="40"/>
      <c r="US206" s="40"/>
      <c r="UT206" s="40"/>
      <c r="UU206" s="40"/>
      <c r="UV206" s="40"/>
      <c r="UW206" s="40"/>
      <c r="UX206" s="40"/>
      <c r="UY206" s="40"/>
      <c r="UZ206" s="40"/>
      <c r="VA206" s="40"/>
      <c r="VB206" s="40"/>
      <c r="VC206" s="40"/>
      <c r="VD206" s="40"/>
      <c r="VE206" s="40"/>
      <c r="VF206" s="40"/>
      <c r="VG206" s="40"/>
      <c r="VH206" s="40"/>
      <c r="VI206" s="40"/>
      <c r="VJ206" s="40"/>
      <c r="VK206" s="40"/>
      <c r="VL206" s="40"/>
      <c r="VM206" s="40"/>
      <c r="VN206" s="40"/>
      <c r="VO206" s="40"/>
      <c r="VP206" s="40"/>
      <c r="VQ206" s="40"/>
      <c r="VR206" s="40"/>
      <c r="VS206" s="40"/>
      <c r="VT206" s="40"/>
      <c r="VU206" s="40"/>
      <c r="VV206" s="40"/>
      <c r="VW206" s="40"/>
      <c r="VX206" s="40"/>
      <c r="VY206" s="40"/>
      <c r="VZ206" s="40"/>
      <c r="WA206" s="40"/>
      <c r="WB206" s="40"/>
      <c r="WC206" s="40"/>
      <c r="WD206" s="40"/>
      <c r="WE206" s="40"/>
      <c r="WF206" s="40"/>
      <c r="WG206" s="40"/>
      <c r="WH206" s="40"/>
      <c r="WI206" s="40"/>
      <c r="WJ206" s="40"/>
      <c r="WK206" s="40"/>
      <c r="WL206" s="40"/>
      <c r="WM206" s="40"/>
      <c r="WN206" s="40"/>
      <c r="WO206" s="40"/>
      <c r="WP206" s="40"/>
      <c r="WQ206" s="40"/>
      <c r="WR206" s="40"/>
      <c r="WS206" s="40"/>
      <c r="WT206" s="40"/>
      <c r="WU206" s="40"/>
      <c r="WV206" s="40"/>
      <c r="WW206" s="40"/>
      <c r="WX206" s="40"/>
      <c r="WY206" s="40"/>
      <c r="WZ206" s="40"/>
      <c r="XA206" s="40"/>
      <c r="XB206" s="40"/>
      <c r="XC206" s="40"/>
      <c r="XD206" s="40"/>
      <c r="XE206" s="40"/>
      <c r="XF206" s="40"/>
      <c r="XG206" s="40"/>
      <c r="XH206" s="40"/>
      <c r="XI206" s="40"/>
      <c r="XJ206" s="40"/>
      <c r="XK206" s="40"/>
      <c r="XL206" s="40"/>
      <c r="XM206" s="40"/>
      <c r="XN206" s="40"/>
      <c r="XO206" s="40"/>
      <c r="XP206" s="40"/>
      <c r="XQ206" s="40"/>
      <c r="XR206" s="40"/>
      <c r="XS206" s="40"/>
      <c r="XT206" s="40"/>
      <c r="XU206" s="40"/>
      <c r="XV206" s="40"/>
      <c r="XW206" s="40"/>
      <c r="XX206" s="40"/>
      <c r="XY206" s="40"/>
      <c r="XZ206" s="40"/>
      <c r="YA206" s="40"/>
      <c r="YB206" s="40"/>
      <c r="YC206" s="40"/>
      <c r="YD206" s="40"/>
      <c r="YE206" s="40"/>
      <c r="YF206" s="40"/>
      <c r="YG206" s="40"/>
      <c r="YH206" s="40"/>
      <c r="YI206" s="40"/>
      <c r="YJ206" s="40"/>
      <c r="YK206" s="40"/>
      <c r="YL206" s="40"/>
      <c r="YM206" s="40"/>
      <c r="YN206" s="40"/>
      <c r="YO206" s="40"/>
      <c r="YP206" s="40"/>
      <c r="YQ206" s="40"/>
      <c r="YR206" s="40"/>
      <c r="YS206" s="40"/>
      <c r="YT206" s="40"/>
      <c r="YU206" s="40"/>
      <c r="YV206" s="40"/>
      <c r="YW206" s="40"/>
      <c r="YX206" s="40"/>
      <c r="YY206" s="40"/>
      <c r="YZ206" s="40"/>
      <c r="ZA206" s="40"/>
      <c r="ZB206" s="40"/>
      <c r="ZC206" s="40"/>
      <c r="ZD206" s="40"/>
      <c r="ZE206" s="40"/>
      <c r="ZF206" s="40"/>
      <c r="ZG206" s="40"/>
      <c r="ZH206" s="40"/>
      <c r="ZI206" s="40"/>
      <c r="ZJ206" s="40"/>
      <c r="ZK206" s="40"/>
      <c r="ZL206" s="40"/>
      <c r="ZM206" s="40"/>
      <c r="ZN206" s="40"/>
      <c r="ZO206" s="40"/>
      <c r="ZP206" s="40"/>
      <c r="ZQ206" s="40"/>
      <c r="ZR206" s="40"/>
      <c r="ZS206" s="40"/>
      <c r="ZT206" s="40"/>
      <c r="ZU206" s="40"/>
      <c r="ZV206" s="40"/>
      <c r="ZW206" s="40"/>
      <c r="ZX206" s="40"/>
      <c r="ZY206" s="40"/>
      <c r="ZZ206" s="40"/>
      <c r="AAA206" s="40"/>
      <c r="AAB206" s="40"/>
      <c r="AAC206" s="40"/>
      <c r="AAD206" s="40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0"/>
      <c r="AKO206" s="40"/>
      <c r="AKP206" s="40"/>
      <c r="AKQ206" s="40"/>
      <c r="AKR206" s="40"/>
      <c r="AKS206" s="40"/>
      <c r="AKT206" s="40"/>
      <c r="AKU206" s="40"/>
      <c r="AKV206" s="40"/>
      <c r="AKW206" s="40"/>
      <c r="AKX206" s="40"/>
      <c r="AKY206" s="40"/>
      <c r="AKZ206" s="40"/>
      <c r="ALA206" s="40"/>
      <c r="ALB206" s="40"/>
      <c r="ALC206" s="40"/>
      <c r="ALD206" s="40"/>
      <c r="ALE206" s="40"/>
      <c r="ALF206" s="40"/>
      <c r="ALG206" s="40"/>
      <c r="ALH206" s="40"/>
      <c r="ALI206" s="40"/>
      <c r="ALJ206" s="40"/>
      <c r="ALK206" s="40"/>
      <c r="ALL206" s="40"/>
      <c r="ALM206" s="40"/>
      <c r="ALN206" s="40"/>
      <c r="ALO206" s="40"/>
      <c r="ALP206" s="40"/>
      <c r="ALQ206" s="40"/>
      <c r="ALR206" s="40"/>
      <c r="ALS206" s="40"/>
      <c r="ALT206" s="40"/>
      <c r="ALU206" s="40"/>
    </row>
    <row r="207" spans="1:1009" s="41" customFormat="1" ht="24" thickBot="1" x14ac:dyDescent="0.3">
      <c r="A207" s="222">
        <v>44186</v>
      </c>
      <c r="B207" s="225"/>
      <c r="C207" s="225"/>
      <c r="D207" s="225"/>
      <c r="E207" s="225"/>
      <c r="F207" s="225"/>
      <c r="G207" s="225"/>
      <c r="H207" s="226" t="str">
        <f>IF(OR(F207="",G207=""),"",IF(F207="1st",G207*D207,-G207))</f>
        <v/>
      </c>
      <c r="I207" s="19">
        <f t="shared" si="32"/>
        <v>-22.952500000000008</v>
      </c>
      <c r="J207" s="39"/>
      <c r="K207" s="50">
        <f t="shared" si="35"/>
        <v>-22.952500000000015</v>
      </c>
      <c r="L207" s="60">
        <f t="shared" si="30"/>
        <v>-28.302500000000013</v>
      </c>
      <c r="M207" s="60"/>
      <c r="N207" s="121" t="str">
        <f t="shared" si="33"/>
        <v/>
      </c>
      <c r="O207" s="9" t="str">
        <f t="shared" si="34"/>
        <v/>
      </c>
      <c r="P207" s="9" t="str">
        <f t="shared" si="36"/>
        <v/>
      </c>
      <c r="Q207" s="122" t="str">
        <f t="shared" si="37"/>
        <v/>
      </c>
      <c r="R207" s="8"/>
      <c r="S207" s="9"/>
      <c r="T207" s="9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  <c r="PI207" s="40"/>
      <c r="PJ207" s="40"/>
      <c r="PK207" s="40"/>
      <c r="PL207" s="40"/>
      <c r="PM207" s="40"/>
      <c r="PN207" s="40"/>
      <c r="PO207" s="40"/>
      <c r="PP207" s="40"/>
      <c r="PQ207" s="40"/>
      <c r="PR207" s="40"/>
      <c r="PS207" s="40"/>
      <c r="PT207" s="40"/>
      <c r="PU207" s="40"/>
      <c r="PV207" s="40"/>
      <c r="PW207" s="40"/>
      <c r="PX207" s="40"/>
      <c r="PY207" s="40"/>
      <c r="PZ207" s="40"/>
      <c r="QA207" s="40"/>
      <c r="QB207" s="40"/>
      <c r="QC207" s="40"/>
      <c r="QD207" s="40"/>
      <c r="QE207" s="40"/>
      <c r="QF207" s="40"/>
      <c r="QG207" s="40"/>
      <c r="QH207" s="40"/>
      <c r="QI207" s="40"/>
      <c r="QJ207" s="40"/>
      <c r="QK207" s="40"/>
      <c r="QL207" s="40"/>
      <c r="QM207" s="40"/>
      <c r="QN207" s="40"/>
      <c r="QO207" s="40"/>
      <c r="QP207" s="40"/>
      <c r="QQ207" s="40"/>
      <c r="QR207" s="40"/>
      <c r="QS207" s="40"/>
      <c r="QT207" s="40"/>
      <c r="QU207" s="40"/>
      <c r="QV207" s="40"/>
      <c r="QW207" s="40"/>
      <c r="QX207" s="40"/>
      <c r="QY207" s="40"/>
      <c r="QZ207" s="40"/>
      <c r="RA207" s="40"/>
      <c r="RB207" s="40"/>
      <c r="RC207" s="40"/>
      <c r="RD207" s="40"/>
      <c r="RE207" s="40"/>
      <c r="RF207" s="40"/>
      <c r="RG207" s="40"/>
      <c r="RH207" s="40"/>
      <c r="RI207" s="40"/>
      <c r="RJ207" s="40"/>
      <c r="RK207" s="40"/>
      <c r="RL207" s="40"/>
      <c r="RM207" s="40"/>
      <c r="RN207" s="40"/>
      <c r="RO207" s="40"/>
      <c r="RP207" s="40"/>
      <c r="RQ207" s="40"/>
      <c r="RR207" s="40"/>
      <c r="RS207" s="40"/>
      <c r="RT207" s="40"/>
      <c r="RU207" s="40"/>
      <c r="RV207" s="40"/>
      <c r="RW207" s="40"/>
      <c r="RX207" s="40"/>
      <c r="RY207" s="40"/>
      <c r="RZ207" s="40"/>
      <c r="SA207" s="40"/>
      <c r="SB207" s="40"/>
      <c r="SC207" s="40"/>
      <c r="SD207" s="40"/>
      <c r="SE207" s="40"/>
      <c r="SF207" s="40"/>
      <c r="SG207" s="40"/>
      <c r="SH207" s="40"/>
      <c r="SI207" s="40"/>
      <c r="SJ207" s="40"/>
      <c r="SK207" s="40"/>
      <c r="SL207" s="40"/>
      <c r="SM207" s="40"/>
      <c r="SN207" s="40"/>
      <c r="SO207" s="40"/>
      <c r="SP207" s="40"/>
      <c r="SQ207" s="40"/>
      <c r="SR207" s="40"/>
      <c r="SS207" s="40"/>
      <c r="ST207" s="40"/>
      <c r="SU207" s="40"/>
      <c r="SV207" s="40"/>
      <c r="SW207" s="40"/>
      <c r="SX207" s="40"/>
      <c r="SY207" s="40"/>
      <c r="SZ207" s="40"/>
      <c r="TA207" s="40"/>
      <c r="TB207" s="40"/>
      <c r="TC207" s="40"/>
      <c r="TD207" s="40"/>
      <c r="TE207" s="40"/>
      <c r="TF207" s="40"/>
      <c r="TG207" s="40"/>
      <c r="TH207" s="40"/>
      <c r="TI207" s="40"/>
      <c r="TJ207" s="40"/>
      <c r="TK207" s="40"/>
      <c r="TL207" s="40"/>
      <c r="TM207" s="40"/>
      <c r="TN207" s="40"/>
      <c r="TO207" s="40"/>
      <c r="TP207" s="40"/>
      <c r="TQ207" s="40"/>
      <c r="TR207" s="40"/>
      <c r="TS207" s="40"/>
      <c r="TT207" s="40"/>
      <c r="TU207" s="40"/>
      <c r="TV207" s="40"/>
      <c r="TW207" s="40"/>
      <c r="TX207" s="40"/>
      <c r="TY207" s="40"/>
      <c r="TZ207" s="40"/>
      <c r="UA207" s="40"/>
      <c r="UB207" s="40"/>
      <c r="UC207" s="40"/>
      <c r="UD207" s="40"/>
      <c r="UE207" s="40"/>
      <c r="UF207" s="40"/>
      <c r="UG207" s="40"/>
      <c r="UH207" s="40"/>
      <c r="UI207" s="40"/>
      <c r="UJ207" s="40"/>
      <c r="UK207" s="40"/>
      <c r="UL207" s="40"/>
      <c r="UM207" s="40"/>
      <c r="UN207" s="40"/>
      <c r="UO207" s="40"/>
      <c r="UP207" s="40"/>
      <c r="UQ207" s="40"/>
      <c r="UR207" s="40"/>
      <c r="US207" s="40"/>
      <c r="UT207" s="40"/>
      <c r="UU207" s="40"/>
      <c r="UV207" s="40"/>
      <c r="UW207" s="40"/>
      <c r="UX207" s="40"/>
      <c r="UY207" s="40"/>
      <c r="UZ207" s="40"/>
      <c r="VA207" s="40"/>
      <c r="VB207" s="40"/>
      <c r="VC207" s="40"/>
      <c r="VD207" s="40"/>
      <c r="VE207" s="40"/>
      <c r="VF207" s="40"/>
      <c r="VG207" s="40"/>
      <c r="VH207" s="40"/>
      <c r="VI207" s="40"/>
      <c r="VJ207" s="40"/>
      <c r="VK207" s="40"/>
      <c r="VL207" s="40"/>
      <c r="VM207" s="40"/>
      <c r="VN207" s="40"/>
      <c r="VO207" s="40"/>
      <c r="VP207" s="40"/>
      <c r="VQ207" s="40"/>
      <c r="VR207" s="40"/>
      <c r="VS207" s="40"/>
      <c r="VT207" s="40"/>
      <c r="VU207" s="40"/>
      <c r="VV207" s="40"/>
      <c r="VW207" s="40"/>
      <c r="VX207" s="40"/>
      <c r="VY207" s="40"/>
      <c r="VZ207" s="40"/>
      <c r="WA207" s="40"/>
      <c r="WB207" s="40"/>
      <c r="WC207" s="40"/>
      <c r="WD207" s="40"/>
      <c r="WE207" s="40"/>
      <c r="WF207" s="40"/>
      <c r="WG207" s="40"/>
      <c r="WH207" s="40"/>
      <c r="WI207" s="40"/>
      <c r="WJ207" s="40"/>
      <c r="WK207" s="40"/>
      <c r="WL207" s="40"/>
      <c r="WM207" s="40"/>
      <c r="WN207" s="40"/>
      <c r="WO207" s="40"/>
      <c r="WP207" s="40"/>
      <c r="WQ207" s="40"/>
      <c r="WR207" s="40"/>
      <c r="WS207" s="40"/>
      <c r="WT207" s="40"/>
      <c r="WU207" s="40"/>
      <c r="WV207" s="40"/>
      <c r="WW207" s="40"/>
      <c r="WX207" s="40"/>
      <c r="WY207" s="40"/>
      <c r="WZ207" s="40"/>
      <c r="XA207" s="40"/>
      <c r="XB207" s="40"/>
      <c r="XC207" s="40"/>
      <c r="XD207" s="40"/>
      <c r="XE207" s="40"/>
      <c r="XF207" s="40"/>
      <c r="XG207" s="40"/>
      <c r="XH207" s="40"/>
      <c r="XI207" s="40"/>
      <c r="XJ207" s="40"/>
      <c r="XK207" s="40"/>
      <c r="XL207" s="40"/>
      <c r="XM207" s="40"/>
      <c r="XN207" s="40"/>
      <c r="XO207" s="40"/>
      <c r="XP207" s="40"/>
      <c r="XQ207" s="40"/>
      <c r="XR207" s="40"/>
      <c r="XS207" s="40"/>
      <c r="XT207" s="40"/>
      <c r="XU207" s="40"/>
      <c r="XV207" s="40"/>
      <c r="XW207" s="40"/>
      <c r="XX207" s="40"/>
      <c r="XY207" s="40"/>
      <c r="XZ207" s="40"/>
      <c r="YA207" s="40"/>
      <c r="YB207" s="40"/>
      <c r="YC207" s="40"/>
      <c r="YD207" s="40"/>
      <c r="YE207" s="40"/>
      <c r="YF207" s="40"/>
      <c r="YG207" s="40"/>
      <c r="YH207" s="40"/>
      <c r="YI207" s="40"/>
      <c r="YJ207" s="40"/>
      <c r="YK207" s="40"/>
      <c r="YL207" s="40"/>
      <c r="YM207" s="40"/>
      <c r="YN207" s="40"/>
      <c r="YO207" s="40"/>
      <c r="YP207" s="40"/>
      <c r="YQ207" s="40"/>
      <c r="YR207" s="40"/>
      <c r="YS207" s="40"/>
      <c r="YT207" s="40"/>
      <c r="YU207" s="40"/>
      <c r="YV207" s="40"/>
      <c r="YW207" s="40"/>
      <c r="YX207" s="40"/>
      <c r="YY207" s="40"/>
      <c r="YZ207" s="40"/>
      <c r="ZA207" s="40"/>
      <c r="ZB207" s="40"/>
      <c r="ZC207" s="40"/>
      <c r="ZD207" s="40"/>
      <c r="ZE207" s="40"/>
      <c r="ZF207" s="40"/>
      <c r="ZG207" s="40"/>
      <c r="ZH207" s="40"/>
      <c r="ZI207" s="40"/>
      <c r="ZJ207" s="40"/>
      <c r="ZK207" s="40"/>
      <c r="ZL207" s="40"/>
      <c r="ZM207" s="40"/>
      <c r="ZN207" s="40"/>
      <c r="ZO207" s="40"/>
      <c r="ZP207" s="40"/>
      <c r="ZQ207" s="40"/>
      <c r="ZR207" s="40"/>
      <c r="ZS207" s="40"/>
      <c r="ZT207" s="40"/>
      <c r="ZU207" s="40"/>
      <c r="ZV207" s="40"/>
      <c r="ZW207" s="40"/>
      <c r="ZX207" s="40"/>
      <c r="ZY207" s="40"/>
      <c r="ZZ207" s="40"/>
      <c r="AAA207" s="40"/>
      <c r="AAB207" s="40"/>
      <c r="AAC207" s="40"/>
      <c r="AAD207" s="40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0"/>
      <c r="AKO207" s="40"/>
      <c r="AKP207" s="40"/>
      <c r="AKQ207" s="40"/>
      <c r="AKR207" s="40"/>
      <c r="AKS207" s="40"/>
      <c r="AKT207" s="40"/>
      <c r="AKU207" s="40"/>
      <c r="AKV207" s="40"/>
      <c r="AKW207" s="40"/>
      <c r="AKX207" s="40"/>
      <c r="AKY207" s="40"/>
      <c r="AKZ207" s="40"/>
      <c r="ALA207" s="40"/>
      <c r="ALB207" s="40"/>
      <c r="ALC207" s="40"/>
      <c r="ALD207" s="40"/>
      <c r="ALE207" s="40"/>
      <c r="ALF207" s="40"/>
      <c r="ALG207" s="40"/>
      <c r="ALH207" s="40"/>
      <c r="ALI207" s="40"/>
      <c r="ALJ207" s="40"/>
      <c r="ALK207" s="40"/>
      <c r="ALL207" s="40"/>
      <c r="ALM207" s="40"/>
      <c r="ALN207" s="40"/>
      <c r="ALO207" s="40"/>
      <c r="ALP207" s="40"/>
      <c r="ALQ207" s="40"/>
      <c r="ALR207" s="40"/>
      <c r="ALS207" s="40"/>
      <c r="ALT207" s="40"/>
      <c r="ALU207" s="40"/>
    </row>
    <row r="208" spans="1:1009" s="41" customFormat="1" ht="19.5" thickBot="1" x14ac:dyDescent="0.35">
      <c r="A208" s="10" t="s">
        <v>218</v>
      </c>
      <c r="B208" s="11" t="s">
        <v>38</v>
      </c>
      <c r="C208" s="12">
        <v>5</v>
      </c>
      <c r="D208" s="13">
        <v>2.4500000000000002</v>
      </c>
      <c r="E208" s="14">
        <v>1.4</v>
      </c>
      <c r="F208" s="46" t="s">
        <v>21</v>
      </c>
      <c r="G208" s="15">
        <v>2</v>
      </c>
      <c r="H208" s="16">
        <f>IF(OR(F208="",G208=""),"",IF(F208="1st",G208*D208-G208,-G208))</f>
        <v>-2</v>
      </c>
      <c r="I208" s="19">
        <f t="shared" si="32"/>
        <v>-24.952500000000008</v>
      </c>
      <c r="J208" s="42">
        <f>SUM(H208)</f>
        <v>-2</v>
      </c>
      <c r="K208" s="50">
        <f t="shared" si="35"/>
        <v>-24.952500000000015</v>
      </c>
      <c r="L208" s="60">
        <f t="shared" si="30"/>
        <v>-28.302500000000013</v>
      </c>
      <c r="M208" s="60"/>
      <c r="N208" s="121">
        <f t="shared" si="33"/>
        <v>2.4500000000000002</v>
      </c>
      <c r="O208" s="9">
        <f t="shared" si="34"/>
        <v>-1</v>
      </c>
      <c r="P208" s="9">
        <f t="shared" si="36"/>
        <v>-1</v>
      </c>
      <c r="Q208" s="122">
        <f t="shared" si="37"/>
        <v>-1</v>
      </c>
      <c r="R208" s="8"/>
      <c r="S208" s="9"/>
      <c r="T208" s="9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  <c r="PI208" s="40"/>
      <c r="PJ208" s="40"/>
      <c r="PK208" s="40"/>
      <c r="PL208" s="40"/>
      <c r="PM208" s="40"/>
      <c r="PN208" s="40"/>
      <c r="PO208" s="40"/>
      <c r="PP208" s="40"/>
      <c r="PQ208" s="40"/>
      <c r="PR208" s="40"/>
      <c r="PS208" s="40"/>
      <c r="PT208" s="40"/>
      <c r="PU208" s="40"/>
      <c r="PV208" s="40"/>
      <c r="PW208" s="40"/>
      <c r="PX208" s="40"/>
      <c r="PY208" s="40"/>
      <c r="PZ208" s="40"/>
      <c r="QA208" s="40"/>
      <c r="QB208" s="40"/>
      <c r="QC208" s="40"/>
      <c r="QD208" s="40"/>
      <c r="QE208" s="40"/>
      <c r="QF208" s="40"/>
      <c r="QG208" s="40"/>
      <c r="QH208" s="40"/>
      <c r="QI208" s="40"/>
      <c r="QJ208" s="40"/>
      <c r="QK208" s="40"/>
      <c r="QL208" s="40"/>
      <c r="QM208" s="40"/>
      <c r="QN208" s="40"/>
      <c r="QO208" s="40"/>
      <c r="QP208" s="40"/>
      <c r="QQ208" s="40"/>
      <c r="QR208" s="40"/>
      <c r="QS208" s="40"/>
      <c r="QT208" s="40"/>
      <c r="QU208" s="40"/>
      <c r="QV208" s="40"/>
      <c r="QW208" s="40"/>
      <c r="QX208" s="40"/>
      <c r="QY208" s="40"/>
      <c r="QZ208" s="40"/>
      <c r="RA208" s="40"/>
      <c r="RB208" s="40"/>
      <c r="RC208" s="40"/>
      <c r="RD208" s="40"/>
      <c r="RE208" s="40"/>
      <c r="RF208" s="40"/>
      <c r="RG208" s="40"/>
      <c r="RH208" s="40"/>
      <c r="RI208" s="40"/>
      <c r="RJ208" s="40"/>
      <c r="RK208" s="40"/>
      <c r="RL208" s="40"/>
      <c r="RM208" s="40"/>
      <c r="RN208" s="40"/>
      <c r="RO208" s="40"/>
      <c r="RP208" s="40"/>
      <c r="RQ208" s="40"/>
      <c r="RR208" s="40"/>
      <c r="RS208" s="40"/>
      <c r="RT208" s="40"/>
      <c r="RU208" s="40"/>
      <c r="RV208" s="40"/>
      <c r="RW208" s="40"/>
      <c r="RX208" s="40"/>
      <c r="RY208" s="40"/>
      <c r="RZ208" s="40"/>
      <c r="SA208" s="40"/>
      <c r="SB208" s="40"/>
      <c r="SC208" s="40"/>
      <c r="SD208" s="40"/>
      <c r="SE208" s="40"/>
      <c r="SF208" s="40"/>
      <c r="SG208" s="40"/>
      <c r="SH208" s="40"/>
      <c r="SI208" s="40"/>
      <c r="SJ208" s="40"/>
      <c r="SK208" s="40"/>
      <c r="SL208" s="40"/>
      <c r="SM208" s="40"/>
      <c r="SN208" s="40"/>
      <c r="SO208" s="40"/>
      <c r="SP208" s="40"/>
      <c r="SQ208" s="40"/>
      <c r="SR208" s="40"/>
      <c r="SS208" s="40"/>
      <c r="ST208" s="40"/>
      <c r="SU208" s="40"/>
      <c r="SV208" s="40"/>
      <c r="SW208" s="40"/>
      <c r="SX208" s="40"/>
      <c r="SY208" s="40"/>
      <c r="SZ208" s="40"/>
      <c r="TA208" s="40"/>
      <c r="TB208" s="40"/>
      <c r="TC208" s="40"/>
      <c r="TD208" s="40"/>
      <c r="TE208" s="40"/>
      <c r="TF208" s="40"/>
      <c r="TG208" s="40"/>
      <c r="TH208" s="40"/>
      <c r="TI208" s="40"/>
      <c r="TJ208" s="40"/>
      <c r="TK208" s="40"/>
      <c r="TL208" s="40"/>
      <c r="TM208" s="40"/>
      <c r="TN208" s="40"/>
      <c r="TO208" s="40"/>
      <c r="TP208" s="40"/>
      <c r="TQ208" s="40"/>
      <c r="TR208" s="40"/>
      <c r="TS208" s="40"/>
      <c r="TT208" s="40"/>
      <c r="TU208" s="40"/>
      <c r="TV208" s="40"/>
      <c r="TW208" s="40"/>
      <c r="TX208" s="40"/>
      <c r="TY208" s="40"/>
      <c r="TZ208" s="40"/>
      <c r="UA208" s="40"/>
      <c r="UB208" s="40"/>
      <c r="UC208" s="40"/>
      <c r="UD208" s="40"/>
      <c r="UE208" s="40"/>
      <c r="UF208" s="40"/>
      <c r="UG208" s="40"/>
      <c r="UH208" s="40"/>
      <c r="UI208" s="40"/>
      <c r="UJ208" s="40"/>
      <c r="UK208" s="40"/>
      <c r="UL208" s="40"/>
      <c r="UM208" s="40"/>
      <c r="UN208" s="40"/>
      <c r="UO208" s="40"/>
      <c r="UP208" s="40"/>
      <c r="UQ208" s="40"/>
      <c r="UR208" s="40"/>
      <c r="US208" s="40"/>
      <c r="UT208" s="40"/>
      <c r="UU208" s="40"/>
      <c r="UV208" s="40"/>
      <c r="UW208" s="40"/>
      <c r="UX208" s="40"/>
      <c r="UY208" s="40"/>
      <c r="UZ208" s="40"/>
      <c r="VA208" s="40"/>
      <c r="VB208" s="40"/>
      <c r="VC208" s="40"/>
      <c r="VD208" s="40"/>
      <c r="VE208" s="40"/>
      <c r="VF208" s="40"/>
      <c r="VG208" s="40"/>
      <c r="VH208" s="40"/>
      <c r="VI208" s="40"/>
      <c r="VJ208" s="40"/>
      <c r="VK208" s="40"/>
      <c r="VL208" s="40"/>
      <c r="VM208" s="40"/>
      <c r="VN208" s="40"/>
      <c r="VO208" s="40"/>
      <c r="VP208" s="40"/>
      <c r="VQ208" s="40"/>
      <c r="VR208" s="40"/>
      <c r="VS208" s="40"/>
      <c r="VT208" s="40"/>
      <c r="VU208" s="40"/>
      <c r="VV208" s="40"/>
      <c r="VW208" s="40"/>
      <c r="VX208" s="40"/>
      <c r="VY208" s="40"/>
      <c r="VZ208" s="40"/>
      <c r="WA208" s="40"/>
      <c r="WB208" s="40"/>
      <c r="WC208" s="40"/>
      <c r="WD208" s="40"/>
      <c r="WE208" s="40"/>
      <c r="WF208" s="40"/>
      <c r="WG208" s="40"/>
      <c r="WH208" s="40"/>
      <c r="WI208" s="40"/>
      <c r="WJ208" s="40"/>
      <c r="WK208" s="40"/>
      <c r="WL208" s="40"/>
      <c r="WM208" s="40"/>
      <c r="WN208" s="40"/>
      <c r="WO208" s="40"/>
      <c r="WP208" s="40"/>
      <c r="WQ208" s="40"/>
      <c r="WR208" s="40"/>
      <c r="WS208" s="40"/>
      <c r="WT208" s="40"/>
      <c r="WU208" s="40"/>
      <c r="WV208" s="40"/>
      <c r="WW208" s="40"/>
      <c r="WX208" s="40"/>
      <c r="WY208" s="40"/>
      <c r="WZ208" s="40"/>
      <c r="XA208" s="40"/>
      <c r="XB208" s="40"/>
      <c r="XC208" s="40"/>
      <c r="XD208" s="40"/>
      <c r="XE208" s="40"/>
      <c r="XF208" s="40"/>
      <c r="XG208" s="40"/>
      <c r="XH208" s="40"/>
      <c r="XI208" s="40"/>
      <c r="XJ208" s="40"/>
      <c r="XK208" s="40"/>
      <c r="XL208" s="40"/>
      <c r="XM208" s="40"/>
      <c r="XN208" s="40"/>
      <c r="XO208" s="40"/>
      <c r="XP208" s="40"/>
      <c r="XQ208" s="40"/>
      <c r="XR208" s="40"/>
      <c r="XS208" s="40"/>
      <c r="XT208" s="40"/>
      <c r="XU208" s="40"/>
      <c r="XV208" s="40"/>
      <c r="XW208" s="40"/>
      <c r="XX208" s="40"/>
      <c r="XY208" s="40"/>
      <c r="XZ208" s="40"/>
      <c r="YA208" s="40"/>
      <c r="YB208" s="40"/>
      <c r="YC208" s="40"/>
      <c r="YD208" s="40"/>
      <c r="YE208" s="40"/>
      <c r="YF208" s="40"/>
      <c r="YG208" s="40"/>
      <c r="YH208" s="40"/>
      <c r="YI208" s="40"/>
      <c r="YJ208" s="40"/>
      <c r="YK208" s="40"/>
      <c r="YL208" s="40"/>
      <c r="YM208" s="40"/>
      <c r="YN208" s="40"/>
      <c r="YO208" s="40"/>
      <c r="YP208" s="40"/>
      <c r="YQ208" s="40"/>
      <c r="YR208" s="40"/>
      <c r="YS208" s="40"/>
      <c r="YT208" s="40"/>
      <c r="YU208" s="40"/>
      <c r="YV208" s="40"/>
      <c r="YW208" s="40"/>
      <c r="YX208" s="40"/>
      <c r="YY208" s="40"/>
      <c r="YZ208" s="40"/>
      <c r="ZA208" s="40"/>
      <c r="ZB208" s="40"/>
      <c r="ZC208" s="40"/>
      <c r="ZD208" s="40"/>
      <c r="ZE208" s="40"/>
      <c r="ZF208" s="40"/>
      <c r="ZG208" s="40"/>
      <c r="ZH208" s="40"/>
      <c r="ZI208" s="40"/>
      <c r="ZJ208" s="40"/>
      <c r="ZK208" s="40"/>
      <c r="ZL208" s="40"/>
      <c r="ZM208" s="40"/>
      <c r="ZN208" s="40"/>
      <c r="ZO208" s="40"/>
      <c r="ZP208" s="40"/>
      <c r="ZQ208" s="40"/>
      <c r="ZR208" s="40"/>
      <c r="ZS208" s="40"/>
      <c r="ZT208" s="40"/>
      <c r="ZU208" s="40"/>
      <c r="ZV208" s="40"/>
      <c r="ZW208" s="40"/>
      <c r="ZX208" s="40"/>
      <c r="ZY208" s="40"/>
      <c r="ZZ208" s="40"/>
      <c r="AAA208" s="40"/>
      <c r="AAB208" s="40"/>
      <c r="AAC208" s="40"/>
      <c r="AAD208" s="40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0"/>
      <c r="AKO208" s="40"/>
      <c r="AKP208" s="40"/>
      <c r="AKQ208" s="40"/>
      <c r="AKR208" s="40"/>
      <c r="AKS208" s="40"/>
      <c r="AKT208" s="40"/>
      <c r="AKU208" s="40"/>
      <c r="AKV208" s="40"/>
      <c r="AKW208" s="40"/>
      <c r="AKX208" s="40"/>
      <c r="AKY208" s="40"/>
      <c r="AKZ208" s="40"/>
      <c r="ALA208" s="40"/>
      <c r="ALB208" s="40"/>
      <c r="ALC208" s="40"/>
      <c r="ALD208" s="40"/>
      <c r="ALE208" s="40"/>
      <c r="ALF208" s="40"/>
      <c r="ALG208" s="40"/>
      <c r="ALH208" s="40"/>
      <c r="ALI208" s="40"/>
      <c r="ALJ208" s="40"/>
      <c r="ALK208" s="40"/>
      <c r="ALL208" s="40"/>
      <c r="ALM208" s="40"/>
      <c r="ALN208" s="40"/>
      <c r="ALO208" s="40"/>
      <c r="ALP208" s="40"/>
      <c r="ALQ208" s="40"/>
      <c r="ALR208" s="40"/>
      <c r="ALS208" s="40"/>
      <c r="ALT208" s="40"/>
      <c r="ALU208" s="40"/>
    </row>
    <row r="209" spans="1:1009" s="41" customFormat="1" ht="24" thickBot="1" x14ac:dyDescent="0.3">
      <c r="A209" s="222">
        <v>44187</v>
      </c>
      <c r="B209" s="225"/>
      <c r="C209" s="225"/>
      <c r="D209" s="225"/>
      <c r="E209" s="225"/>
      <c r="F209" s="225"/>
      <c r="G209" s="225"/>
      <c r="H209" s="226" t="str">
        <f>IF(OR(F209="",G209=""),"",IF(F209="1st",G209*D209,-G209))</f>
        <v/>
      </c>
      <c r="I209" s="19">
        <f t="shared" si="32"/>
        <v>-24.952500000000008</v>
      </c>
      <c r="J209" s="39"/>
      <c r="K209" s="50">
        <f t="shared" si="35"/>
        <v>-24.952500000000015</v>
      </c>
      <c r="L209" s="60">
        <f t="shared" si="30"/>
        <v>-28.302500000000013</v>
      </c>
      <c r="M209" s="60"/>
      <c r="N209" s="121" t="str">
        <f t="shared" si="33"/>
        <v/>
      </c>
      <c r="O209" s="9" t="str">
        <f t="shared" si="34"/>
        <v/>
      </c>
      <c r="P209" s="9" t="str">
        <f t="shared" si="36"/>
        <v/>
      </c>
      <c r="Q209" s="122" t="str">
        <f t="shared" si="37"/>
        <v/>
      </c>
      <c r="R209" s="8"/>
      <c r="S209" s="9"/>
      <c r="T209" s="9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  <c r="PI209" s="40"/>
      <c r="PJ209" s="40"/>
      <c r="PK209" s="40"/>
      <c r="PL209" s="40"/>
      <c r="PM209" s="40"/>
      <c r="PN209" s="40"/>
      <c r="PO209" s="40"/>
      <c r="PP209" s="40"/>
      <c r="PQ209" s="40"/>
      <c r="PR209" s="40"/>
      <c r="PS209" s="40"/>
      <c r="PT209" s="40"/>
      <c r="PU209" s="40"/>
      <c r="PV209" s="40"/>
      <c r="PW209" s="40"/>
      <c r="PX209" s="40"/>
      <c r="PY209" s="40"/>
      <c r="PZ209" s="40"/>
      <c r="QA209" s="40"/>
      <c r="QB209" s="40"/>
      <c r="QC209" s="40"/>
      <c r="QD209" s="40"/>
      <c r="QE209" s="40"/>
      <c r="QF209" s="40"/>
      <c r="QG209" s="40"/>
      <c r="QH209" s="40"/>
      <c r="QI209" s="40"/>
      <c r="QJ209" s="40"/>
      <c r="QK209" s="40"/>
      <c r="QL209" s="40"/>
      <c r="QM209" s="40"/>
      <c r="QN209" s="40"/>
      <c r="QO209" s="40"/>
      <c r="QP209" s="40"/>
      <c r="QQ209" s="40"/>
      <c r="QR209" s="40"/>
      <c r="QS209" s="40"/>
      <c r="QT209" s="40"/>
      <c r="QU209" s="40"/>
      <c r="QV209" s="40"/>
      <c r="QW209" s="40"/>
      <c r="QX209" s="40"/>
      <c r="QY209" s="40"/>
      <c r="QZ209" s="40"/>
      <c r="RA209" s="40"/>
      <c r="RB209" s="40"/>
      <c r="RC209" s="40"/>
      <c r="RD209" s="40"/>
      <c r="RE209" s="40"/>
      <c r="RF209" s="40"/>
      <c r="RG209" s="40"/>
      <c r="RH209" s="40"/>
      <c r="RI209" s="40"/>
      <c r="RJ209" s="40"/>
      <c r="RK209" s="40"/>
      <c r="RL209" s="40"/>
      <c r="RM209" s="40"/>
      <c r="RN209" s="40"/>
      <c r="RO209" s="40"/>
      <c r="RP209" s="40"/>
      <c r="RQ209" s="40"/>
      <c r="RR209" s="40"/>
      <c r="RS209" s="40"/>
      <c r="RT209" s="40"/>
      <c r="RU209" s="40"/>
      <c r="RV209" s="40"/>
      <c r="RW209" s="40"/>
      <c r="RX209" s="40"/>
      <c r="RY209" s="40"/>
      <c r="RZ209" s="40"/>
      <c r="SA209" s="40"/>
      <c r="SB209" s="40"/>
      <c r="SC209" s="40"/>
      <c r="SD209" s="40"/>
      <c r="SE209" s="40"/>
      <c r="SF209" s="40"/>
      <c r="SG209" s="40"/>
      <c r="SH209" s="40"/>
      <c r="SI209" s="40"/>
      <c r="SJ209" s="40"/>
      <c r="SK209" s="40"/>
      <c r="SL209" s="40"/>
      <c r="SM209" s="40"/>
      <c r="SN209" s="40"/>
      <c r="SO209" s="40"/>
      <c r="SP209" s="40"/>
      <c r="SQ209" s="40"/>
      <c r="SR209" s="40"/>
      <c r="SS209" s="40"/>
      <c r="ST209" s="40"/>
      <c r="SU209" s="40"/>
      <c r="SV209" s="40"/>
      <c r="SW209" s="40"/>
      <c r="SX209" s="40"/>
      <c r="SY209" s="40"/>
      <c r="SZ209" s="40"/>
      <c r="TA209" s="40"/>
      <c r="TB209" s="40"/>
      <c r="TC209" s="40"/>
      <c r="TD209" s="40"/>
      <c r="TE209" s="40"/>
      <c r="TF209" s="40"/>
      <c r="TG209" s="40"/>
      <c r="TH209" s="40"/>
      <c r="TI209" s="40"/>
      <c r="TJ209" s="40"/>
      <c r="TK209" s="40"/>
      <c r="TL209" s="40"/>
      <c r="TM209" s="40"/>
      <c r="TN209" s="40"/>
      <c r="TO209" s="40"/>
      <c r="TP209" s="40"/>
      <c r="TQ209" s="40"/>
      <c r="TR209" s="40"/>
      <c r="TS209" s="40"/>
      <c r="TT209" s="40"/>
      <c r="TU209" s="40"/>
      <c r="TV209" s="40"/>
      <c r="TW209" s="40"/>
      <c r="TX209" s="40"/>
      <c r="TY209" s="40"/>
      <c r="TZ209" s="40"/>
      <c r="UA209" s="40"/>
      <c r="UB209" s="40"/>
      <c r="UC209" s="40"/>
      <c r="UD209" s="40"/>
      <c r="UE209" s="40"/>
      <c r="UF209" s="40"/>
      <c r="UG209" s="40"/>
      <c r="UH209" s="40"/>
      <c r="UI209" s="40"/>
      <c r="UJ209" s="40"/>
      <c r="UK209" s="40"/>
      <c r="UL209" s="40"/>
      <c r="UM209" s="40"/>
      <c r="UN209" s="40"/>
      <c r="UO209" s="40"/>
      <c r="UP209" s="40"/>
      <c r="UQ209" s="40"/>
      <c r="UR209" s="40"/>
      <c r="US209" s="40"/>
      <c r="UT209" s="40"/>
      <c r="UU209" s="40"/>
      <c r="UV209" s="40"/>
      <c r="UW209" s="40"/>
      <c r="UX209" s="40"/>
      <c r="UY209" s="40"/>
      <c r="UZ209" s="40"/>
      <c r="VA209" s="40"/>
      <c r="VB209" s="40"/>
      <c r="VC209" s="40"/>
      <c r="VD209" s="40"/>
      <c r="VE209" s="40"/>
      <c r="VF209" s="40"/>
      <c r="VG209" s="40"/>
      <c r="VH209" s="40"/>
      <c r="VI209" s="40"/>
      <c r="VJ209" s="40"/>
      <c r="VK209" s="40"/>
      <c r="VL209" s="40"/>
      <c r="VM209" s="40"/>
      <c r="VN209" s="40"/>
      <c r="VO209" s="40"/>
      <c r="VP209" s="40"/>
      <c r="VQ209" s="40"/>
      <c r="VR209" s="40"/>
      <c r="VS209" s="40"/>
      <c r="VT209" s="40"/>
      <c r="VU209" s="40"/>
      <c r="VV209" s="40"/>
      <c r="VW209" s="40"/>
      <c r="VX209" s="40"/>
      <c r="VY209" s="40"/>
      <c r="VZ209" s="40"/>
      <c r="WA209" s="40"/>
      <c r="WB209" s="40"/>
      <c r="WC209" s="40"/>
      <c r="WD209" s="40"/>
      <c r="WE209" s="40"/>
      <c r="WF209" s="40"/>
      <c r="WG209" s="40"/>
      <c r="WH209" s="40"/>
      <c r="WI209" s="40"/>
      <c r="WJ209" s="40"/>
      <c r="WK209" s="40"/>
      <c r="WL209" s="40"/>
      <c r="WM209" s="40"/>
      <c r="WN209" s="40"/>
      <c r="WO209" s="40"/>
      <c r="WP209" s="40"/>
      <c r="WQ209" s="40"/>
      <c r="WR209" s="40"/>
      <c r="WS209" s="40"/>
      <c r="WT209" s="40"/>
      <c r="WU209" s="40"/>
      <c r="WV209" s="40"/>
      <c r="WW209" s="40"/>
      <c r="WX209" s="40"/>
      <c r="WY209" s="40"/>
      <c r="WZ209" s="40"/>
      <c r="XA209" s="40"/>
      <c r="XB209" s="40"/>
      <c r="XC209" s="40"/>
      <c r="XD209" s="40"/>
      <c r="XE209" s="40"/>
      <c r="XF209" s="40"/>
      <c r="XG209" s="40"/>
      <c r="XH209" s="40"/>
      <c r="XI209" s="40"/>
      <c r="XJ209" s="40"/>
      <c r="XK209" s="40"/>
      <c r="XL209" s="40"/>
      <c r="XM209" s="40"/>
      <c r="XN209" s="40"/>
      <c r="XO209" s="40"/>
      <c r="XP209" s="40"/>
      <c r="XQ209" s="40"/>
      <c r="XR209" s="40"/>
      <c r="XS209" s="40"/>
      <c r="XT209" s="40"/>
      <c r="XU209" s="40"/>
      <c r="XV209" s="40"/>
      <c r="XW209" s="40"/>
      <c r="XX209" s="40"/>
      <c r="XY209" s="40"/>
      <c r="XZ209" s="40"/>
      <c r="YA209" s="40"/>
      <c r="YB209" s="40"/>
      <c r="YC209" s="40"/>
      <c r="YD209" s="40"/>
      <c r="YE209" s="40"/>
      <c r="YF209" s="40"/>
      <c r="YG209" s="40"/>
      <c r="YH209" s="40"/>
      <c r="YI209" s="40"/>
      <c r="YJ209" s="40"/>
      <c r="YK209" s="40"/>
      <c r="YL209" s="40"/>
      <c r="YM209" s="40"/>
      <c r="YN209" s="40"/>
      <c r="YO209" s="40"/>
      <c r="YP209" s="40"/>
      <c r="YQ209" s="40"/>
      <c r="YR209" s="40"/>
      <c r="YS209" s="40"/>
      <c r="YT209" s="40"/>
      <c r="YU209" s="40"/>
      <c r="YV209" s="40"/>
      <c r="YW209" s="40"/>
      <c r="YX209" s="40"/>
      <c r="YY209" s="40"/>
      <c r="YZ209" s="40"/>
      <c r="ZA209" s="40"/>
      <c r="ZB209" s="40"/>
      <c r="ZC209" s="40"/>
      <c r="ZD209" s="40"/>
      <c r="ZE209" s="40"/>
      <c r="ZF209" s="40"/>
      <c r="ZG209" s="40"/>
      <c r="ZH209" s="40"/>
      <c r="ZI209" s="40"/>
      <c r="ZJ209" s="40"/>
      <c r="ZK209" s="40"/>
      <c r="ZL209" s="40"/>
      <c r="ZM209" s="40"/>
      <c r="ZN209" s="40"/>
      <c r="ZO209" s="40"/>
      <c r="ZP209" s="40"/>
      <c r="ZQ209" s="40"/>
      <c r="ZR209" s="40"/>
      <c r="ZS209" s="40"/>
      <c r="ZT209" s="40"/>
      <c r="ZU209" s="40"/>
      <c r="ZV209" s="40"/>
      <c r="ZW209" s="40"/>
      <c r="ZX209" s="40"/>
      <c r="ZY209" s="40"/>
      <c r="ZZ209" s="40"/>
      <c r="AAA209" s="40"/>
      <c r="AAB209" s="40"/>
      <c r="AAC209" s="40"/>
      <c r="AAD209" s="40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0"/>
      <c r="AKO209" s="40"/>
      <c r="AKP209" s="40"/>
      <c r="AKQ209" s="40"/>
      <c r="AKR209" s="40"/>
      <c r="AKS209" s="40"/>
      <c r="AKT209" s="40"/>
      <c r="AKU209" s="40"/>
      <c r="AKV209" s="40"/>
      <c r="AKW209" s="40"/>
      <c r="AKX209" s="40"/>
      <c r="AKY209" s="40"/>
      <c r="AKZ209" s="40"/>
      <c r="ALA209" s="40"/>
      <c r="ALB209" s="40"/>
      <c r="ALC209" s="40"/>
      <c r="ALD209" s="40"/>
      <c r="ALE209" s="40"/>
      <c r="ALF209" s="40"/>
      <c r="ALG209" s="40"/>
      <c r="ALH209" s="40"/>
      <c r="ALI209" s="40"/>
      <c r="ALJ209" s="40"/>
      <c r="ALK209" s="40"/>
      <c r="ALL209" s="40"/>
      <c r="ALM209" s="40"/>
      <c r="ALN209" s="40"/>
      <c r="ALO209" s="40"/>
      <c r="ALP209" s="40"/>
      <c r="ALQ209" s="40"/>
      <c r="ALR209" s="40"/>
      <c r="ALS209" s="40"/>
      <c r="ALT209" s="40"/>
      <c r="ALU209" s="40"/>
    </row>
    <row r="210" spans="1:1009" s="41" customFormat="1" ht="18.75" x14ac:dyDescent="0.3">
      <c r="A210" s="10" t="s">
        <v>219</v>
      </c>
      <c r="B210" s="11" t="s">
        <v>220</v>
      </c>
      <c r="C210" s="12">
        <v>6</v>
      </c>
      <c r="D210" s="13">
        <v>2</v>
      </c>
      <c r="E210" s="14">
        <v>1.1599999999999999</v>
      </c>
      <c r="F210" s="46" t="s">
        <v>16</v>
      </c>
      <c r="G210" s="15">
        <v>2</v>
      </c>
      <c r="H210" s="16">
        <f>IF(OR(F210="",G210=""),"",IF(F210="1st",G210*D210-G210,-G210))</f>
        <v>-2</v>
      </c>
      <c r="I210" s="19">
        <f t="shared" si="32"/>
        <v>-26.952500000000008</v>
      </c>
      <c r="J210" s="42">
        <f>SUM(H210:H211)</f>
        <v>-4</v>
      </c>
      <c r="K210" s="50">
        <f t="shared" si="35"/>
        <v>-28.952500000000015</v>
      </c>
      <c r="L210" s="60">
        <f t="shared" si="30"/>
        <v>-28.302500000000013</v>
      </c>
      <c r="M210" s="60"/>
      <c r="N210" s="121">
        <f t="shared" si="33"/>
        <v>2</v>
      </c>
      <c r="O210" s="9">
        <f t="shared" si="34"/>
        <v>-1</v>
      </c>
      <c r="P210" s="9">
        <f t="shared" si="36"/>
        <v>-1</v>
      </c>
      <c r="Q210" s="122">
        <f t="shared" si="37"/>
        <v>-1</v>
      </c>
      <c r="R210" s="8"/>
      <c r="S210" s="9"/>
      <c r="T210" s="9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  <c r="PI210" s="40"/>
      <c r="PJ210" s="40"/>
      <c r="PK210" s="40"/>
      <c r="PL210" s="40"/>
      <c r="PM210" s="40"/>
      <c r="PN210" s="40"/>
      <c r="PO210" s="40"/>
      <c r="PP210" s="40"/>
      <c r="PQ210" s="40"/>
      <c r="PR210" s="40"/>
      <c r="PS210" s="40"/>
      <c r="PT210" s="40"/>
      <c r="PU210" s="40"/>
      <c r="PV210" s="40"/>
      <c r="PW210" s="40"/>
      <c r="PX210" s="40"/>
      <c r="PY210" s="40"/>
      <c r="PZ210" s="40"/>
      <c r="QA210" s="40"/>
      <c r="QB210" s="40"/>
      <c r="QC210" s="40"/>
      <c r="QD210" s="40"/>
      <c r="QE210" s="40"/>
      <c r="QF210" s="40"/>
      <c r="QG210" s="40"/>
      <c r="QH210" s="40"/>
      <c r="QI210" s="40"/>
      <c r="QJ210" s="40"/>
      <c r="QK210" s="40"/>
      <c r="QL210" s="40"/>
      <c r="QM210" s="40"/>
      <c r="QN210" s="40"/>
      <c r="QO210" s="40"/>
      <c r="QP210" s="40"/>
      <c r="QQ210" s="40"/>
      <c r="QR210" s="40"/>
      <c r="QS210" s="40"/>
      <c r="QT210" s="40"/>
      <c r="QU210" s="40"/>
      <c r="QV210" s="40"/>
      <c r="QW210" s="40"/>
      <c r="QX210" s="40"/>
      <c r="QY210" s="40"/>
      <c r="QZ210" s="40"/>
      <c r="RA210" s="40"/>
      <c r="RB210" s="40"/>
      <c r="RC210" s="40"/>
      <c r="RD210" s="40"/>
      <c r="RE210" s="40"/>
      <c r="RF210" s="40"/>
      <c r="RG210" s="40"/>
      <c r="RH210" s="40"/>
      <c r="RI210" s="40"/>
      <c r="RJ210" s="40"/>
      <c r="RK210" s="40"/>
      <c r="RL210" s="40"/>
      <c r="RM210" s="40"/>
      <c r="RN210" s="40"/>
      <c r="RO210" s="40"/>
      <c r="RP210" s="40"/>
      <c r="RQ210" s="40"/>
      <c r="RR210" s="40"/>
      <c r="RS210" s="40"/>
      <c r="RT210" s="40"/>
      <c r="RU210" s="40"/>
      <c r="RV210" s="40"/>
      <c r="RW210" s="40"/>
      <c r="RX210" s="40"/>
      <c r="RY210" s="40"/>
      <c r="RZ210" s="40"/>
      <c r="SA210" s="40"/>
      <c r="SB210" s="40"/>
      <c r="SC210" s="40"/>
      <c r="SD210" s="40"/>
      <c r="SE210" s="40"/>
      <c r="SF210" s="40"/>
      <c r="SG210" s="40"/>
      <c r="SH210" s="40"/>
      <c r="SI210" s="40"/>
      <c r="SJ210" s="40"/>
      <c r="SK210" s="40"/>
      <c r="SL210" s="40"/>
      <c r="SM210" s="40"/>
      <c r="SN210" s="40"/>
      <c r="SO210" s="40"/>
      <c r="SP210" s="40"/>
      <c r="SQ210" s="40"/>
      <c r="SR210" s="40"/>
      <c r="SS210" s="40"/>
      <c r="ST210" s="40"/>
      <c r="SU210" s="40"/>
      <c r="SV210" s="40"/>
      <c r="SW210" s="40"/>
      <c r="SX210" s="40"/>
      <c r="SY210" s="40"/>
      <c r="SZ210" s="40"/>
      <c r="TA210" s="40"/>
      <c r="TB210" s="40"/>
      <c r="TC210" s="40"/>
      <c r="TD210" s="40"/>
      <c r="TE210" s="40"/>
      <c r="TF210" s="40"/>
      <c r="TG210" s="40"/>
      <c r="TH210" s="40"/>
      <c r="TI210" s="40"/>
      <c r="TJ210" s="40"/>
      <c r="TK210" s="40"/>
      <c r="TL210" s="40"/>
      <c r="TM210" s="40"/>
      <c r="TN210" s="40"/>
      <c r="TO210" s="40"/>
      <c r="TP210" s="40"/>
      <c r="TQ210" s="40"/>
      <c r="TR210" s="40"/>
      <c r="TS210" s="40"/>
      <c r="TT210" s="40"/>
      <c r="TU210" s="40"/>
      <c r="TV210" s="40"/>
      <c r="TW210" s="40"/>
      <c r="TX210" s="40"/>
      <c r="TY210" s="40"/>
      <c r="TZ210" s="40"/>
      <c r="UA210" s="40"/>
      <c r="UB210" s="40"/>
      <c r="UC210" s="40"/>
      <c r="UD210" s="40"/>
      <c r="UE210" s="40"/>
      <c r="UF210" s="40"/>
      <c r="UG210" s="40"/>
      <c r="UH210" s="40"/>
      <c r="UI210" s="40"/>
      <c r="UJ210" s="40"/>
      <c r="UK210" s="40"/>
      <c r="UL210" s="40"/>
      <c r="UM210" s="40"/>
      <c r="UN210" s="40"/>
      <c r="UO210" s="40"/>
      <c r="UP210" s="40"/>
      <c r="UQ210" s="40"/>
      <c r="UR210" s="40"/>
      <c r="US210" s="40"/>
      <c r="UT210" s="40"/>
      <c r="UU210" s="40"/>
      <c r="UV210" s="40"/>
      <c r="UW210" s="40"/>
      <c r="UX210" s="40"/>
      <c r="UY210" s="40"/>
      <c r="UZ210" s="40"/>
      <c r="VA210" s="40"/>
      <c r="VB210" s="40"/>
      <c r="VC210" s="40"/>
      <c r="VD210" s="40"/>
      <c r="VE210" s="40"/>
      <c r="VF210" s="40"/>
      <c r="VG210" s="40"/>
      <c r="VH210" s="40"/>
      <c r="VI210" s="40"/>
      <c r="VJ210" s="40"/>
      <c r="VK210" s="40"/>
      <c r="VL210" s="40"/>
      <c r="VM210" s="40"/>
      <c r="VN210" s="40"/>
      <c r="VO210" s="40"/>
      <c r="VP210" s="40"/>
      <c r="VQ210" s="40"/>
      <c r="VR210" s="40"/>
      <c r="VS210" s="40"/>
      <c r="VT210" s="40"/>
      <c r="VU210" s="40"/>
      <c r="VV210" s="40"/>
      <c r="VW210" s="40"/>
      <c r="VX210" s="40"/>
      <c r="VY210" s="40"/>
      <c r="VZ210" s="40"/>
      <c r="WA210" s="40"/>
      <c r="WB210" s="40"/>
      <c r="WC210" s="40"/>
      <c r="WD210" s="40"/>
      <c r="WE210" s="40"/>
      <c r="WF210" s="40"/>
      <c r="WG210" s="40"/>
      <c r="WH210" s="40"/>
      <c r="WI210" s="40"/>
      <c r="WJ210" s="40"/>
      <c r="WK210" s="40"/>
      <c r="WL210" s="40"/>
      <c r="WM210" s="40"/>
      <c r="WN210" s="40"/>
      <c r="WO210" s="40"/>
      <c r="WP210" s="40"/>
      <c r="WQ210" s="40"/>
      <c r="WR210" s="40"/>
      <c r="WS210" s="40"/>
      <c r="WT210" s="40"/>
      <c r="WU210" s="40"/>
      <c r="WV210" s="40"/>
      <c r="WW210" s="40"/>
      <c r="WX210" s="40"/>
      <c r="WY210" s="40"/>
      <c r="WZ210" s="40"/>
      <c r="XA210" s="40"/>
      <c r="XB210" s="40"/>
      <c r="XC210" s="40"/>
      <c r="XD210" s="40"/>
      <c r="XE210" s="40"/>
      <c r="XF210" s="40"/>
      <c r="XG210" s="40"/>
      <c r="XH210" s="40"/>
      <c r="XI210" s="40"/>
      <c r="XJ210" s="40"/>
      <c r="XK210" s="40"/>
      <c r="XL210" s="40"/>
      <c r="XM210" s="40"/>
      <c r="XN210" s="40"/>
      <c r="XO210" s="40"/>
      <c r="XP210" s="40"/>
      <c r="XQ210" s="40"/>
      <c r="XR210" s="40"/>
      <c r="XS210" s="40"/>
      <c r="XT210" s="40"/>
      <c r="XU210" s="40"/>
      <c r="XV210" s="40"/>
      <c r="XW210" s="40"/>
      <c r="XX210" s="40"/>
      <c r="XY210" s="40"/>
      <c r="XZ210" s="40"/>
      <c r="YA210" s="40"/>
      <c r="YB210" s="40"/>
      <c r="YC210" s="40"/>
      <c r="YD210" s="40"/>
      <c r="YE210" s="40"/>
      <c r="YF210" s="40"/>
      <c r="YG210" s="40"/>
      <c r="YH210" s="40"/>
      <c r="YI210" s="40"/>
      <c r="YJ210" s="40"/>
      <c r="YK210" s="40"/>
      <c r="YL210" s="40"/>
      <c r="YM210" s="40"/>
      <c r="YN210" s="40"/>
      <c r="YO210" s="40"/>
      <c r="YP210" s="40"/>
      <c r="YQ210" s="40"/>
      <c r="YR210" s="40"/>
      <c r="YS210" s="40"/>
      <c r="YT210" s="40"/>
      <c r="YU210" s="40"/>
      <c r="YV210" s="40"/>
      <c r="YW210" s="40"/>
      <c r="YX210" s="40"/>
      <c r="YY210" s="40"/>
      <c r="YZ210" s="40"/>
      <c r="ZA210" s="40"/>
      <c r="ZB210" s="40"/>
      <c r="ZC210" s="40"/>
      <c r="ZD210" s="40"/>
      <c r="ZE210" s="40"/>
      <c r="ZF210" s="40"/>
      <c r="ZG210" s="40"/>
      <c r="ZH210" s="40"/>
      <c r="ZI210" s="40"/>
      <c r="ZJ210" s="40"/>
      <c r="ZK210" s="40"/>
      <c r="ZL210" s="40"/>
      <c r="ZM210" s="40"/>
      <c r="ZN210" s="40"/>
      <c r="ZO210" s="40"/>
      <c r="ZP210" s="40"/>
      <c r="ZQ210" s="40"/>
      <c r="ZR210" s="40"/>
      <c r="ZS210" s="40"/>
      <c r="ZT210" s="40"/>
      <c r="ZU210" s="40"/>
      <c r="ZV210" s="40"/>
      <c r="ZW210" s="40"/>
      <c r="ZX210" s="40"/>
      <c r="ZY210" s="40"/>
      <c r="ZZ210" s="40"/>
      <c r="AAA210" s="40"/>
      <c r="AAB210" s="40"/>
      <c r="AAC210" s="40"/>
      <c r="AAD210" s="40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0"/>
      <c r="AKO210" s="40"/>
      <c r="AKP210" s="40"/>
      <c r="AKQ210" s="40"/>
      <c r="AKR210" s="40"/>
      <c r="AKS210" s="40"/>
      <c r="AKT210" s="40"/>
      <c r="AKU210" s="40"/>
      <c r="AKV210" s="40"/>
      <c r="AKW210" s="40"/>
      <c r="AKX210" s="40"/>
      <c r="AKY210" s="40"/>
      <c r="AKZ210" s="40"/>
      <c r="ALA210" s="40"/>
      <c r="ALB210" s="40"/>
      <c r="ALC210" s="40"/>
      <c r="ALD210" s="40"/>
      <c r="ALE210" s="40"/>
      <c r="ALF210" s="40"/>
      <c r="ALG210" s="40"/>
      <c r="ALH210" s="40"/>
      <c r="ALI210" s="40"/>
      <c r="ALJ210" s="40"/>
      <c r="ALK210" s="40"/>
      <c r="ALL210" s="40"/>
      <c r="ALM210" s="40"/>
      <c r="ALN210" s="40"/>
      <c r="ALO210" s="40"/>
      <c r="ALP210" s="40"/>
      <c r="ALQ210" s="40"/>
      <c r="ALR210" s="40"/>
      <c r="ALS210" s="40"/>
      <c r="ALT210" s="40"/>
      <c r="ALU210" s="40"/>
    </row>
    <row r="211" spans="1:1009" s="41" customFormat="1" ht="19.5" thickBot="1" x14ac:dyDescent="0.35">
      <c r="A211" s="10" t="s">
        <v>195</v>
      </c>
      <c r="B211" s="11" t="s">
        <v>220</v>
      </c>
      <c r="C211" s="12">
        <v>7</v>
      </c>
      <c r="D211" s="13">
        <v>2.5</v>
      </c>
      <c r="E211" s="14">
        <v>1.3</v>
      </c>
      <c r="F211" s="46" t="s">
        <v>21</v>
      </c>
      <c r="G211" s="15">
        <v>2</v>
      </c>
      <c r="H211" s="16">
        <f>IF(OR(F211="",G211=""),"",IF(F211="1st",G211*D211-G211,-G211))</f>
        <v>-2</v>
      </c>
      <c r="I211" s="19">
        <f t="shared" si="32"/>
        <v>-28.952500000000008</v>
      </c>
      <c r="J211" s="39"/>
      <c r="K211" s="50">
        <f t="shared" si="35"/>
        <v>-28.952500000000015</v>
      </c>
      <c r="L211" s="60">
        <f t="shared" si="30"/>
        <v>-28.302500000000013</v>
      </c>
      <c r="M211" s="60"/>
      <c r="N211" s="121">
        <f t="shared" si="33"/>
        <v>2.5</v>
      </c>
      <c r="O211" s="9">
        <f t="shared" si="34"/>
        <v>-1</v>
      </c>
      <c r="P211" s="9">
        <f t="shared" si="36"/>
        <v>-1</v>
      </c>
      <c r="Q211" s="122">
        <f t="shared" si="37"/>
        <v>-1</v>
      </c>
      <c r="R211" s="8"/>
      <c r="S211" s="9"/>
      <c r="T211" s="9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  <c r="PI211" s="40"/>
      <c r="PJ211" s="40"/>
      <c r="PK211" s="40"/>
      <c r="PL211" s="40"/>
      <c r="PM211" s="40"/>
      <c r="PN211" s="40"/>
      <c r="PO211" s="40"/>
      <c r="PP211" s="40"/>
      <c r="PQ211" s="40"/>
      <c r="PR211" s="40"/>
      <c r="PS211" s="40"/>
      <c r="PT211" s="40"/>
      <c r="PU211" s="40"/>
      <c r="PV211" s="40"/>
      <c r="PW211" s="40"/>
      <c r="PX211" s="40"/>
      <c r="PY211" s="40"/>
      <c r="PZ211" s="40"/>
      <c r="QA211" s="40"/>
      <c r="QB211" s="40"/>
      <c r="QC211" s="40"/>
      <c r="QD211" s="40"/>
      <c r="QE211" s="40"/>
      <c r="QF211" s="40"/>
      <c r="QG211" s="40"/>
      <c r="QH211" s="40"/>
      <c r="QI211" s="40"/>
      <c r="QJ211" s="40"/>
      <c r="QK211" s="40"/>
      <c r="QL211" s="40"/>
      <c r="QM211" s="40"/>
      <c r="QN211" s="40"/>
      <c r="QO211" s="40"/>
      <c r="QP211" s="40"/>
      <c r="QQ211" s="40"/>
      <c r="QR211" s="40"/>
      <c r="QS211" s="40"/>
      <c r="QT211" s="40"/>
      <c r="QU211" s="40"/>
      <c r="QV211" s="40"/>
      <c r="QW211" s="40"/>
      <c r="QX211" s="40"/>
      <c r="QY211" s="40"/>
      <c r="QZ211" s="40"/>
      <c r="RA211" s="40"/>
      <c r="RB211" s="40"/>
      <c r="RC211" s="40"/>
      <c r="RD211" s="40"/>
      <c r="RE211" s="40"/>
      <c r="RF211" s="40"/>
      <c r="RG211" s="40"/>
      <c r="RH211" s="40"/>
      <c r="RI211" s="40"/>
      <c r="RJ211" s="40"/>
      <c r="RK211" s="40"/>
      <c r="RL211" s="40"/>
      <c r="RM211" s="40"/>
      <c r="RN211" s="40"/>
      <c r="RO211" s="40"/>
      <c r="RP211" s="40"/>
      <c r="RQ211" s="40"/>
      <c r="RR211" s="40"/>
      <c r="RS211" s="40"/>
      <c r="RT211" s="40"/>
      <c r="RU211" s="40"/>
      <c r="RV211" s="40"/>
      <c r="RW211" s="40"/>
      <c r="RX211" s="40"/>
      <c r="RY211" s="40"/>
      <c r="RZ211" s="40"/>
      <c r="SA211" s="40"/>
      <c r="SB211" s="40"/>
      <c r="SC211" s="40"/>
      <c r="SD211" s="40"/>
      <c r="SE211" s="40"/>
      <c r="SF211" s="40"/>
      <c r="SG211" s="40"/>
      <c r="SH211" s="40"/>
      <c r="SI211" s="40"/>
      <c r="SJ211" s="40"/>
      <c r="SK211" s="40"/>
      <c r="SL211" s="40"/>
      <c r="SM211" s="40"/>
      <c r="SN211" s="40"/>
      <c r="SO211" s="40"/>
      <c r="SP211" s="40"/>
      <c r="SQ211" s="40"/>
      <c r="SR211" s="40"/>
      <c r="SS211" s="40"/>
      <c r="ST211" s="40"/>
      <c r="SU211" s="40"/>
      <c r="SV211" s="40"/>
      <c r="SW211" s="40"/>
      <c r="SX211" s="40"/>
      <c r="SY211" s="40"/>
      <c r="SZ211" s="40"/>
      <c r="TA211" s="40"/>
      <c r="TB211" s="40"/>
      <c r="TC211" s="40"/>
      <c r="TD211" s="40"/>
      <c r="TE211" s="40"/>
      <c r="TF211" s="40"/>
      <c r="TG211" s="40"/>
      <c r="TH211" s="40"/>
      <c r="TI211" s="40"/>
      <c r="TJ211" s="40"/>
      <c r="TK211" s="40"/>
      <c r="TL211" s="40"/>
      <c r="TM211" s="40"/>
      <c r="TN211" s="40"/>
      <c r="TO211" s="40"/>
      <c r="TP211" s="40"/>
      <c r="TQ211" s="40"/>
      <c r="TR211" s="40"/>
      <c r="TS211" s="40"/>
      <c r="TT211" s="40"/>
      <c r="TU211" s="40"/>
      <c r="TV211" s="40"/>
      <c r="TW211" s="40"/>
      <c r="TX211" s="40"/>
      <c r="TY211" s="40"/>
      <c r="TZ211" s="40"/>
      <c r="UA211" s="40"/>
      <c r="UB211" s="40"/>
      <c r="UC211" s="40"/>
      <c r="UD211" s="40"/>
      <c r="UE211" s="40"/>
      <c r="UF211" s="40"/>
      <c r="UG211" s="40"/>
      <c r="UH211" s="40"/>
      <c r="UI211" s="40"/>
      <c r="UJ211" s="40"/>
      <c r="UK211" s="40"/>
      <c r="UL211" s="40"/>
      <c r="UM211" s="40"/>
      <c r="UN211" s="40"/>
      <c r="UO211" s="40"/>
      <c r="UP211" s="40"/>
      <c r="UQ211" s="40"/>
      <c r="UR211" s="40"/>
      <c r="US211" s="40"/>
      <c r="UT211" s="40"/>
      <c r="UU211" s="40"/>
      <c r="UV211" s="40"/>
      <c r="UW211" s="40"/>
      <c r="UX211" s="40"/>
      <c r="UY211" s="40"/>
      <c r="UZ211" s="40"/>
      <c r="VA211" s="40"/>
      <c r="VB211" s="40"/>
      <c r="VC211" s="40"/>
      <c r="VD211" s="40"/>
      <c r="VE211" s="40"/>
      <c r="VF211" s="40"/>
      <c r="VG211" s="40"/>
      <c r="VH211" s="40"/>
      <c r="VI211" s="40"/>
      <c r="VJ211" s="40"/>
      <c r="VK211" s="40"/>
      <c r="VL211" s="40"/>
      <c r="VM211" s="40"/>
      <c r="VN211" s="40"/>
      <c r="VO211" s="40"/>
      <c r="VP211" s="40"/>
      <c r="VQ211" s="40"/>
      <c r="VR211" s="40"/>
      <c r="VS211" s="40"/>
      <c r="VT211" s="40"/>
      <c r="VU211" s="40"/>
      <c r="VV211" s="40"/>
      <c r="VW211" s="40"/>
      <c r="VX211" s="40"/>
      <c r="VY211" s="40"/>
      <c r="VZ211" s="40"/>
      <c r="WA211" s="40"/>
      <c r="WB211" s="40"/>
      <c r="WC211" s="40"/>
      <c r="WD211" s="40"/>
      <c r="WE211" s="40"/>
      <c r="WF211" s="40"/>
      <c r="WG211" s="40"/>
      <c r="WH211" s="40"/>
      <c r="WI211" s="40"/>
      <c r="WJ211" s="40"/>
      <c r="WK211" s="40"/>
      <c r="WL211" s="40"/>
      <c r="WM211" s="40"/>
      <c r="WN211" s="40"/>
      <c r="WO211" s="40"/>
      <c r="WP211" s="40"/>
      <c r="WQ211" s="40"/>
      <c r="WR211" s="40"/>
      <c r="WS211" s="40"/>
      <c r="WT211" s="40"/>
      <c r="WU211" s="40"/>
      <c r="WV211" s="40"/>
      <c r="WW211" s="40"/>
      <c r="WX211" s="40"/>
      <c r="WY211" s="40"/>
      <c r="WZ211" s="40"/>
      <c r="XA211" s="40"/>
      <c r="XB211" s="40"/>
      <c r="XC211" s="40"/>
      <c r="XD211" s="40"/>
      <c r="XE211" s="40"/>
      <c r="XF211" s="40"/>
      <c r="XG211" s="40"/>
      <c r="XH211" s="40"/>
      <c r="XI211" s="40"/>
      <c r="XJ211" s="40"/>
      <c r="XK211" s="40"/>
      <c r="XL211" s="40"/>
      <c r="XM211" s="40"/>
      <c r="XN211" s="40"/>
      <c r="XO211" s="40"/>
      <c r="XP211" s="40"/>
      <c r="XQ211" s="40"/>
      <c r="XR211" s="40"/>
      <c r="XS211" s="40"/>
      <c r="XT211" s="40"/>
      <c r="XU211" s="40"/>
      <c r="XV211" s="40"/>
      <c r="XW211" s="40"/>
      <c r="XX211" s="40"/>
      <c r="XY211" s="40"/>
      <c r="XZ211" s="40"/>
      <c r="YA211" s="40"/>
      <c r="YB211" s="40"/>
      <c r="YC211" s="40"/>
      <c r="YD211" s="40"/>
      <c r="YE211" s="40"/>
      <c r="YF211" s="40"/>
      <c r="YG211" s="40"/>
      <c r="YH211" s="40"/>
      <c r="YI211" s="40"/>
      <c r="YJ211" s="40"/>
      <c r="YK211" s="40"/>
      <c r="YL211" s="40"/>
      <c r="YM211" s="40"/>
      <c r="YN211" s="40"/>
      <c r="YO211" s="40"/>
      <c r="YP211" s="40"/>
      <c r="YQ211" s="40"/>
      <c r="YR211" s="40"/>
      <c r="YS211" s="40"/>
      <c r="YT211" s="40"/>
      <c r="YU211" s="40"/>
      <c r="YV211" s="40"/>
      <c r="YW211" s="40"/>
      <c r="YX211" s="40"/>
      <c r="YY211" s="40"/>
      <c r="YZ211" s="40"/>
      <c r="ZA211" s="40"/>
      <c r="ZB211" s="40"/>
      <c r="ZC211" s="40"/>
      <c r="ZD211" s="40"/>
      <c r="ZE211" s="40"/>
      <c r="ZF211" s="40"/>
      <c r="ZG211" s="40"/>
      <c r="ZH211" s="40"/>
      <c r="ZI211" s="40"/>
      <c r="ZJ211" s="40"/>
      <c r="ZK211" s="40"/>
      <c r="ZL211" s="40"/>
      <c r="ZM211" s="40"/>
      <c r="ZN211" s="40"/>
      <c r="ZO211" s="40"/>
      <c r="ZP211" s="40"/>
      <c r="ZQ211" s="40"/>
      <c r="ZR211" s="40"/>
      <c r="ZS211" s="40"/>
      <c r="ZT211" s="40"/>
      <c r="ZU211" s="40"/>
      <c r="ZV211" s="40"/>
      <c r="ZW211" s="40"/>
      <c r="ZX211" s="40"/>
      <c r="ZY211" s="40"/>
      <c r="ZZ211" s="40"/>
      <c r="AAA211" s="40"/>
      <c r="AAB211" s="40"/>
      <c r="AAC211" s="40"/>
      <c r="AAD211" s="40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0"/>
      <c r="AKO211" s="40"/>
      <c r="AKP211" s="40"/>
      <c r="AKQ211" s="40"/>
      <c r="AKR211" s="40"/>
      <c r="AKS211" s="40"/>
      <c r="AKT211" s="40"/>
      <c r="AKU211" s="40"/>
      <c r="AKV211" s="40"/>
      <c r="AKW211" s="40"/>
      <c r="AKX211" s="40"/>
      <c r="AKY211" s="40"/>
      <c r="AKZ211" s="40"/>
      <c r="ALA211" s="40"/>
      <c r="ALB211" s="40"/>
      <c r="ALC211" s="40"/>
      <c r="ALD211" s="40"/>
      <c r="ALE211" s="40"/>
      <c r="ALF211" s="40"/>
      <c r="ALG211" s="40"/>
      <c r="ALH211" s="40"/>
      <c r="ALI211" s="40"/>
      <c r="ALJ211" s="40"/>
      <c r="ALK211" s="40"/>
      <c r="ALL211" s="40"/>
      <c r="ALM211" s="40"/>
      <c r="ALN211" s="40"/>
      <c r="ALO211" s="40"/>
      <c r="ALP211" s="40"/>
      <c r="ALQ211" s="40"/>
      <c r="ALR211" s="40"/>
      <c r="ALS211" s="40"/>
      <c r="ALT211" s="40"/>
      <c r="ALU211" s="40"/>
    </row>
    <row r="212" spans="1:1009" s="41" customFormat="1" ht="24" thickBot="1" x14ac:dyDescent="0.3">
      <c r="A212" s="222">
        <v>44188</v>
      </c>
      <c r="B212" s="225"/>
      <c r="C212" s="225"/>
      <c r="D212" s="225"/>
      <c r="E212" s="225"/>
      <c r="F212" s="225"/>
      <c r="G212" s="225"/>
      <c r="H212" s="226" t="str">
        <f>IF(OR(F212="",G212=""),"",IF(F212="1st",G212*D212,-G212))</f>
        <v/>
      </c>
      <c r="I212" s="19">
        <f t="shared" si="32"/>
        <v>-28.952500000000008</v>
      </c>
      <c r="J212" s="39"/>
      <c r="K212" s="50">
        <f t="shared" si="35"/>
        <v>-28.952500000000015</v>
      </c>
      <c r="L212" s="60">
        <f t="shared" si="30"/>
        <v>-28.302500000000013</v>
      </c>
      <c r="M212" s="60"/>
      <c r="N212" s="121" t="str">
        <f t="shared" si="33"/>
        <v/>
      </c>
      <c r="O212" s="9" t="str">
        <f t="shared" si="34"/>
        <v/>
      </c>
      <c r="P212" s="9" t="str">
        <f t="shared" si="36"/>
        <v/>
      </c>
      <c r="Q212" s="122" t="str">
        <f t="shared" si="37"/>
        <v/>
      </c>
      <c r="R212" s="8"/>
      <c r="S212" s="9"/>
      <c r="T212" s="9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  <c r="PI212" s="40"/>
      <c r="PJ212" s="40"/>
      <c r="PK212" s="40"/>
      <c r="PL212" s="40"/>
      <c r="PM212" s="40"/>
      <c r="PN212" s="40"/>
      <c r="PO212" s="40"/>
      <c r="PP212" s="40"/>
      <c r="PQ212" s="40"/>
      <c r="PR212" s="40"/>
      <c r="PS212" s="40"/>
      <c r="PT212" s="40"/>
      <c r="PU212" s="40"/>
      <c r="PV212" s="40"/>
      <c r="PW212" s="40"/>
      <c r="PX212" s="40"/>
      <c r="PY212" s="40"/>
      <c r="PZ212" s="40"/>
      <c r="QA212" s="40"/>
      <c r="QB212" s="40"/>
      <c r="QC212" s="40"/>
      <c r="QD212" s="40"/>
      <c r="QE212" s="40"/>
      <c r="QF212" s="40"/>
      <c r="QG212" s="40"/>
      <c r="QH212" s="40"/>
      <c r="QI212" s="40"/>
      <c r="QJ212" s="40"/>
      <c r="QK212" s="40"/>
      <c r="QL212" s="40"/>
      <c r="QM212" s="40"/>
      <c r="QN212" s="40"/>
      <c r="QO212" s="40"/>
      <c r="QP212" s="40"/>
      <c r="QQ212" s="40"/>
      <c r="QR212" s="40"/>
      <c r="QS212" s="40"/>
      <c r="QT212" s="40"/>
      <c r="QU212" s="40"/>
      <c r="QV212" s="40"/>
      <c r="QW212" s="40"/>
      <c r="QX212" s="40"/>
      <c r="QY212" s="40"/>
      <c r="QZ212" s="40"/>
      <c r="RA212" s="40"/>
      <c r="RB212" s="40"/>
      <c r="RC212" s="40"/>
      <c r="RD212" s="40"/>
      <c r="RE212" s="40"/>
      <c r="RF212" s="40"/>
      <c r="RG212" s="40"/>
      <c r="RH212" s="40"/>
      <c r="RI212" s="40"/>
      <c r="RJ212" s="40"/>
      <c r="RK212" s="40"/>
      <c r="RL212" s="40"/>
      <c r="RM212" s="40"/>
      <c r="RN212" s="40"/>
      <c r="RO212" s="40"/>
      <c r="RP212" s="40"/>
      <c r="RQ212" s="40"/>
      <c r="RR212" s="40"/>
      <c r="RS212" s="40"/>
      <c r="RT212" s="40"/>
      <c r="RU212" s="40"/>
      <c r="RV212" s="40"/>
      <c r="RW212" s="40"/>
      <c r="RX212" s="40"/>
      <c r="RY212" s="40"/>
      <c r="RZ212" s="40"/>
      <c r="SA212" s="40"/>
      <c r="SB212" s="40"/>
      <c r="SC212" s="40"/>
      <c r="SD212" s="40"/>
      <c r="SE212" s="40"/>
      <c r="SF212" s="40"/>
      <c r="SG212" s="40"/>
      <c r="SH212" s="40"/>
      <c r="SI212" s="40"/>
      <c r="SJ212" s="40"/>
      <c r="SK212" s="40"/>
      <c r="SL212" s="40"/>
      <c r="SM212" s="40"/>
      <c r="SN212" s="40"/>
      <c r="SO212" s="40"/>
      <c r="SP212" s="40"/>
      <c r="SQ212" s="40"/>
      <c r="SR212" s="40"/>
      <c r="SS212" s="40"/>
      <c r="ST212" s="40"/>
      <c r="SU212" s="40"/>
      <c r="SV212" s="40"/>
      <c r="SW212" s="40"/>
      <c r="SX212" s="40"/>
      <c r="SY212" s="40"/>
      <c r="SZ212" s="40"/>
      <c r="TA212" s="40"/>
      <c r="TB212" s="40"/>
      <c r="TC212" s="40"/>
      <c r="TD212" s="40"/>
      <c r="TE212" s="40"/>
      <c r="TF212" s="40"/>
      <c r="TG212" s="40"/>
      <c r="TH212" s="40"/>
      <c r="TI212" s="40"/>
      <c r="TJ212" s="40"/>
      <c r="TK212" s="40"/>
      <c r="TL212" s="40"/>
      <c r="TM212" s="40"/>
      <c r="TN212" s="40"/>
      <c r="TO212" s="40"/>
      <c r="TP212" s="40"/>
      <c r="TQ212" s="40"/>
      <c r="TR212" s="40"/>
      <c r="TS212" s="40"/>
      <c r="TT212" s="40"/>
      <c r="TU212" s="40"/>
      <c r="TV212" s="40"/>
      <c r="TW212" s="40"/>
      <c r="TX212" s="40"/>
      <c r="TY212" s="40"/>
      <c r="TZ212" s="40"/>
      <c r="UA212" s="40"/>
      <c r="UB212" s="40"/>
      <c r="UC212" s="40"/>
      <c r="UD212" s="40"/>
      <c r="UE212" s="40"/>
      <c r="UF212" s="40"/>
      <c r="UG212" s="40"/>
      <c r="UH212" s="40"/>
      <c r="UI212" s="40"/>
      <c r="UJ212" s="40"/>
      <c r="UK212" s="40"/>
      <c r="UL212" s="40"/>
      <c r="UM212" s="40"/>
      <c r="UN212" s="40"/>
      <c r="UO212" s="40"/>
      <c r="UP212" s="40"/>
      <c r="UQ212" s="40"/>
      <c r="UR212" s="40"/>
      <c r="US212" s="40"/>
      <c r="UT212" s="40"/>
      <c r="UU212" s="40"/>
      <c r="UV212" s="40"/>
      <c r="UW212" s="40"/>
      <c r="UX212" s="40"/>
      <c r="UY212" s="40"/>
      <c r="UZ212" s="40"/>
      <c r="VA212" s="40"/>
      <c r="VB212" s="40"/>
      <c r="VC212" s="40"/>
      <c r="VD212" s="40"/>
      <c r="VE212" s="40"/>
      <c r="VF212" s="40"/>
      <c r="VG212" s="40"/>
      <c r="VH212" s="40"/>
      <c r="VI212" s="40"/>
      <c r="VJ212" s="40"/>
      <c r="VK212" s="40"/>
      <c r="VL212" s="40"/>
      <c r="VM212" s="40"/>
      <c r="VN212" s="40"/>
      <c r="VO212" s="40"/>
      <c r="VP212" s="40"/>
      <c r="VQ212" s="40"/>
      <c r="VR212" s="40"/>
      <c r="VS212" s="40"/>
      <c r="VT212" s="40"/>
      <c r="VU212" s="40"/>
      <c r="VV212" s="40"/>
      <c r="VW212" s="40"/>
      <c r="VX212" s="40"/>
      <c r="VY212" s="40"/>
      <c r="VZ212" s="40"/>
      <c r="WA212" s="40"/>
      <c r="WB212" s="40"/>
      <c r="WC212" s="40"/>
      <c r="WD212" s="40"/>
      <c r="WE212" s="40"/>
      <c r="WF212" s="40"/>
      <c r="WG212" s="40"/>
      <c r="WH212" s="40"/>
      <c r="WI212" s="40"/>
      <c r="WJ212" s="40"/>
      <c r="WK212" s="40"/>
      <c r="WL212" s="40"/>
      <c r="WM212" s="40"/>
      <c r="WN212" s="40"/>
      <c r="WO212" s="40"/>
      <c r="WP212" s="40"/>
      <c r="WQ212" s="40"/>
      <c r="WR212" s="40"/>
      <c r="WS212" s="40"/>
      <c r="WT212" s="40"/>
      <c r="WU212" s="40"/>
      <c r="WV212" s="40"/>
      <c r="WW212" s="40"/>
      <c r="WX212" s="40"/>
      <c r="WY212" s="40"/>
      <c r="WZ212" s="40"/>
      <c r="XA212" s="40"/>
      <c r="XB212" s="40"/>
      <c r="XC212" s="40"/>
      <c r="XD212" s="40"/>
      <c r="XE212" s="40"/>
      <c r="XF212" s="40"/>
      <c r="XG212" s="40"/>
      <c r="XH212" s="40"/>
      <c r="XI212" s="40"/>
      <c r="XJ212" s="40"/>
      <c r="XK212" s="40"/>
      <c r="XL212" s="40"/>
      <c r="XM212" s="40"/>
      <c r="XN212" s="40"/>
      <c r="XO212" s="40"/>
      <c r="XP212" s="40"/>
      <c r="XQ212" s="40"/>
      <c r="XR212" s="40"/>
      <c r="XS212" s="40"/>
      <c r="XT212" s="40"/>
      <c r="XU212" s="40"/>
      <c r="XV212" s="40"/>
      <c r="XW212" s="40"/>
      <c r="XX212" s="40"/>
      <c r="XY212" s="40"/>
      <c r="XZ212" s="40"/>
      <c r="YA212" s="40"/>
      <c r="YB212" s="40"/>
      <c r="YC212" s="40"/>
      <c r="YD212" s="40"/>
      <c r="YE212" s="40"/>
      <c r="YF212" s="40"/>
      <c r="YG212" s="40"/>
      <c r="YH212" s="40"/>
      <c r="YI212" s="40"/>
      <c r="YJ212" s="40"/>
      <c r="YK212" s="40"/>
      <c r="YL212" s="40"/>
      <c r="YM212" s="40"/>
      <c r="YN212" s="40"/>
      <c r="YO212" s="40"/>
      <c r="YP212" s="40"/>
      <c r="YQ212" s="40"/>
      <c r="YR212" s="40"/>
      <c r="YS212" s="40"/>
      <c r="YT212" s="40"/>
      <c r="YU212" s="40"/>
      <c r="YV212" s="40"/>
      <c r="YW212" s="40"/>
      <c r="YX212" s="40"/>
      <c r="YY212" s="40"/>
      <c r="YZ212" s="40"/>
      <c r="ZA212" s="40"/>
      <c r="ZB212" s="40"/>
      <c r="ZC212" s="40"/>
      <c r="ZD212" s="40"/>
      <c r="ZE212" s="40"/>
      <c r="ZF212" s="40"/>
      <c r="ZG212" s="40"/>
      <c r="ZH212" s="40"/>
      <c r="ZI212" s="40"/>
      <c r="ZJ212" s="40"/>
      <c r="ZK212" s="40"/>
      <c r="ZL212" s="40"/>
      <c r="ZM212" s="40"/>
      <c r="ZN212" s="40"/>
      <c r="ZO212" s="40"/>
      <c r="ZP212" s="40"/>
      <c r="ZQ212" s="40"/>
      <c r="ZR212" s="40"/>
      <c r="ZS212" s="40"/>
      <c r="ZT212" s="40"/>
      <c r="ZU212" s="40"/>
      <c r="ZV212" s="40"/>
      <c r="ZW212" s="40"/>
      <c r="ZX212" s="40"/>
      <c r="ZY212" s="40"/>
      <c r="ZZ212" s="40"/>
      <c r="AAA212" s="40"/>
      <c r="AAB212" s="40"/>
      <c r="AAC212" s="40"/>
      <c r="AAD212" s="40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0"/>
      <c r="AKO212" s="40"/>
      <c r="AKP212" s="40"/>
      <c r="AKQ212" s="40"/>
      <c r="AKR212" s="40"/>
      <c r="AKS212" s="40"/>
      <c r="AKT212" s="40"/>
      <c r="AKU212" s="40"/>
      <c r="AKV212" s="40"/>
      <c r="AKW212" s="40"/>
      <c r="AKX212" s="40"/>
      <c r="AKY212" s="40"/>
      <c r="AKZ212" s="40"/>
      <c r="ALA212" s="40"/>
      <c r="ALB212" s="40"/>
      <c r="ALC212" s="40"/>
      <c r="ALD212" s="40"/>
      <c r="ALE212" s="40"/>
      <c r="ALF212" s="40"/>
      <c r="ALG212" s="40"/>
      <c r="ALH212" s="40"/>
      <c r="ALI212" s="40"/>
      <c r="ALJ212" s="40"/>
      <c r="ALK212" s="40"/>
      <c r="ALL212" s="40"/>
      <c r="ALM212" s="40"/>
      <c r="ALN212" s="40"/>
      <c r="ALO212" s="40"/>
      <c r="ALP212" s="40"/>
      <c r="ALQ212" s="40"/>
      <c r="ALR212" s="40"/>
      <c r="ALS212" s="40"/>
      <c r="ALT212" s="40"/>
      <c r="ALU212" s="40"/>
    </row>
    <row r="213" spans="1:1009" s="41" customFormat="1" ht="18.75" x14ac:dyDescent="0.3">
      <c r="A213" s="10" t="s">
        <v>221</v>
      </c>
      <c r="B213" s="11" t="s">
        <v>222</v>
      </c>
      <c r="C213" s="12">
        <v>9</v>
      </c>
      <c r="D213" s="13">
        <v>2.8</v>
      </c>
      <c r="E213" s="14">
        <v>1.4</v>
      </c>
      <c r="F213" s="46" t="s">
        <v>24</v>
      </c>
      <c r="G213" s="15">
        <v>2</v>
      </c>
      <c r="H213" s="16">
        <f>IF(OR(F213="",G213=""),"",IF(F213="1st",G213*D213-G213,-G213))</f>
        <v>3.5999999999999996</v>
      </c>
      <c r="I213" s="19">
        <f t="shared" si="32"/>
        <v>-25.352500000000006</v>
      </c>
      <c r="J213" s="42">
        <f>SUM(H213:H214)</f>
        <v>2.0999999999999996</v>
      </c>
      <c r="K213" s="50">
        <f t="shared" si="35"/>
        <v>-26.852500000000013</v>
      </c>
      <c r="L213" s="60">
        <f t="shared" si="30"/>
        <v>-28.302500000000013</v>
      </c>
      <c r="M213" s="60"/>
      <c r="N213" s="121">
        <f t="shared" si="33"/>
        <v>2.8</v>
      </c>
      <c r="O213" s="9">
        <f t="shared" si="34"/>
        <v>-1</v>
      </c>
      <c r="P213" s="9">
        <f t="shared" si="36"/>
        <v>1.7999999999999998</v>
      </c>
      <c r="Q213" s="122">
        <f t="shared" si="37"/>
        <v>1.7999999999999998</v>
      </c>
      <c r="R213" s="8"/>
      <c r="S213" s="9"/>
      <c r="T213" s="9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  <c r="PI213" s="40"/>
      <c r="PJ213" s="40"/>
      <c r="PK213" s="40"/>
      <c r="PL213" s="40"/>
      <c r="PM213" s="40"/>
      <c r="PN213" s="40"/>
      <c r="PO213" s="40"/>
      <c r="PP213" s="40"/>
      <c r="PQ213" s="40"/>
      <c r="PR213" s="40"/>
      <c r="PS213" s="40"/>
      <c r="PT213" s="40"/>
      <c r="PU213" s="40"/>
      <c r="PV213" s="40"/>
      <c r="PW213" s="40"/>
      <c r="PX213" s="40"/>
      <c r="PY213" s="40"/>
      <c r="PZ213" s="40"/>
      <c r="QA213" s="40"/>
      <c r="QB213" s="40"/>
      <c r="QC213" s="40"/>
      <c r="QD213" s="40"/>
      <c r="QE213" s="40"/>
      <c r="QF213" s="40"/>
      <c r="QG213" s="40"/>
      <c r="QH213" s="40"/>
      <c r="QI213" s="40"/>
      <c r="QJ213" s="40"/>
      <c r="QK213" s="40"/>
      <c r="QL213" s="40"/>
      <c r="QM213" s="40"/>
      <c r="QN213" s="40"/>
      <c r="QO213" s="40"/>
      <c r="QP213" s="40"/>
      <c r="QQ213" s="40"/>
      <c r="QR213" s="40"/>
      <c r="QS213" s="40"/>
      <c r="QT213" s="40"/>
      <c r="QU213" s="40"/>
      <c r="QV213" s="40"/>
      <c r="QW213" s="40"/>
      <c r="QX213" s="40"/>
      <c r="QY213" s="40"/>
      <c r="QZ213" s="40"/>
      <c r="RA213" s="40"/>
      <c r="RB213" s="40"/>
      <c r="RC213" s="40"/>
      <c r="RD213" s="40"/>
      <c r="RE213" s="40"/>
      <c r="RF213" s="40"/>
      <c r="RG213" s="40"/>
      <c r="RH213" s="40"/>
      <c r="RI213" s="40"/>
      <c r="RJ213" s="40"/>
      <c r="RK213" s="40"/>
      <c r="RL213" s="40"/>
      <c r="RM213" s="40"/>
      <c r="RN213" s="40"/>
      <c r="RO213" s="40"/>
      <c r="RP213" s="40"/>
      <c r="RQ213" s="40"/>
      <c r="RR213" s="40"/>
      <c r="RS213" s="40"/>
      <c r="RT213" s="40"/>
      <c r="RU213" s="40"/>
      <c r="RV213" s="40"/>
      <c r="RW213" s="40"/>
      <c r="RX213" s="40"/>
      <c r="RY213" s="40"/>
      <c r="RZ213" s="40"/>
      <c r="SA213" s="40"/>
      <c r="SB213" s="40"/>
      <c r="SC213" s="40"/>
      <c r="SD213" s="40"/>
      <c r="SE213" s="40"/>
      <c r="SF213" s="40"/>
      <c r="SG213" s="40"/>
      <c r="SH213" s="40"/>
      <c r="SI213" s="40"/>
      <c r="SJ213" s="40"/>
      <c r="SK213" s="40"/>
      <c r="SL213" s="40"/>
      <c r="SM213" s="40"/>
      <c r="SN213" s="40"/>
      <c r="SO213" s="40"/>
      <c r="SP213" s="40"/>
      <c r="SQ213" s="40"/>
      <c r="SR213" s="40"/>
      <c r="SS213" s="40"/>
      <c r="ST213" s="40"/>
      <c r="SU213" s="40"/>
      <c r="SV213" s="40"/>
      <c r="SW213" s="40"/>
      <c r="SX213" s="40"/>
      <c r="SY213" s="40"/>
      <c r="SZ213" s="40"/>
      <c r="TA213" s="40"/>
      <c r="TB213" s="40"/>
      <c r="TC213" s="40"/>
      <c r="TD213" s="40"/>
      <c r="TE213" s="40"/>
      <c r="TF213" s="40"/>
      <c r="TG213" s="40"/>
      <c r="TH213" s="40"/>
      <c r="TI213" s="40"/>
      <c r="TJ213" s="40"/>
      <c r="TK213" s="40"/>
      <c r="TL213" s="40"/>
      <c r="TM213" s="40"/>
      <c r="TN213" s="40"/>
      <c r="TO213" s="40"/>
      <c r="TP213" s="40"/>
      <c r="TQ213" s="40"/>
      <c r="TR213" s="40"/>
      <c r="TS213" s="40"/>
      <c r="TT213" s="40"/>
      <c r="TU213" s="40"/>
      <c r="TV213" s="40"/>
      <c r="TW213" s="40"/>
      <c r="TX213" s="40"/>
      <c r="TY213" s="40"/>
      <c r="TZ213" s="40"/>
      <c r="UA213" s="40"/>
      <c r="UB213" s="40"/>
      <c r="UC213" s="40"/>
      <c r="UD213" s="40"/>
      <c r="UE213" s="40"/>
      <c r="UF213" s="40"/>
      <c r="UG213" s="40"/>
      <c r="UH213" s="40"/>
      <c r="UI213" s="40"/>
      <c r="UJ213" s="40"/>
      <c r="UK213" s="40"/>
      <c r="UL213" s="40"/>
      <c r="UM213" s="40"/>
      <c r="UN213" s="40"/>
      <c r="UO213" s="40"/>
      <c r="UP213" s="40"/>
      <c r="UQ213" s="40"/>
      <c r="UR213" s="40"/>
      <c r="US213" s="40"/>
      <c r="UT213" s="40"/>
      <c r="UU213" s="40"/>
      <c r="UV213" s="40"/>
      <c r="UW213" s="40"/>
      <c r="UX213" s="40"/>
      <c r="UY213" s="40"/>
      <c r="UZ213" s="40"/>
      <c r="VA213" s="40"/>
      <c r="VB213" s="40"/>
      <c r="VC213" s="40"/>
      <c r="VD213" s="40"/>
      <c r="VE213" s="40"/>
      <c r="VF213" s="40"/>
      <c r="VG213" s="40"/>
      <c r="VH213" s="40"/>
      <c r="VI213" s="40"/>
      <c r="VJ213" s="40"/>
      <c r="VK213" s="40"/>
      <c r="VL213" s="40"/>
      <c r="VM213" s="40"/>
      <c r="VN213" s="40"/>
      <c r="VO213" s="40"/>
      <c r="VP213" s="40"/>
      <c r="VQ213" s="40"/>
      <c r="VR213" s="40"/>
      <c r="VS213" s="40"/>
      <c r="VT213" s="40"/>
      <c r="VU213" s="40"/>
      <c r="VV213" s="40"/>
      <c r="VW213" s="40"/>
      <c r="VX213" s="40"/>
      <c r="VY213" s="40"/>
      <c r="VZ213" s="40"/>
      <c r="WA213" s="40"/>
      <c r="WB213" s="40"/>
      <c r="WC213" s="40"/>
      <c r="WD213" s="40"/>
      <c r="WE213" s="40"/>
      <c r="WF213" s="40"/>
      <c r="WG213" s="40"/>
      <c r="WH213" s="40"/>
      <c r="WI213" s="40"/>
      <c r="WJ213" s="40"/>
      <c r="WK213" s="40"/>
      <c r="WL213" s="40"/>
      <c r="WM213" s="40"/>
      <c r="WN213" s="40"/>
      <c r="WO213" s="40"/>
      <c r="WP213" s="40"/>
      <c r="WQ213" s="40"/>
      <c r="WR213" s="40"/>
      <c r="WS213" s="40"/>
      <c r="WT213" s="40"/>
      <c r="WU213" s="40"/>
      <c r="WV213" s="40"/>
      <c r="WW213" s="40"/>
      <c r="WX213" s="40"/>
      <c r="WY213" s="40"/>
      <c r="WZ213" s="40"/>
      <c r="XA213" s="40"/>
      <c r="XB213" s="40"/>
      <c r="XC213" s="40"/>
      <c r="XD213" s="40"/>
      <c r="XE213" s="40"/>
      <c r="XF213" s="40"/>
      <c r="XG213" s="40"/>
      <c r="XH213" s="40"/>
      <c r="XI213" s="40"/>
      <c r="XJ213" s="40"/>
      <c r="XK213" s="40"/>
      <c r="XL213" s="40"/>
      <c r="XM213" s="40"/>
      <c r="XN213" s="40"/>
      <c r="XO213" s="40"/>
      <c r="XP213" s="40"/>
      <c r="XQ213" s="40"/>
      <c r="XR213" s="40"/>
      <c r="XS213" s="40"/>
      <c r="XT213" s="40"/>
      <c r="XU213" s="40"/>
      <c r="XV213" s="40"/>
      <c r="XW213" s="40"/>
      <c r="XX213" s="40"/>
      <c r="XY213" s="40"/>
      <c r="XZ213" s="40"/>
      <c r="YA213" s="40"/>
      <c r="YB213" s="40"/>
      <c r="YC213" s="40"/>
      <c r="YD213" s="40"/>
      <c r="YE213" s="40"/>
      <c r="YF213" s="40"/>
      <c r="YG213" s="40"/>
      <c r="YH213" s="40"/>
      <c r="YI213" s="40"/>
      <c r="YJ213" s="40"/>
      <c r="YK213" s="40"/>
      <c r="YL213" s="40"/>
      <c r="YM213" s="40"/>
      <c r="YN213" s="40"/>
      <c r="YO213" s="40"/>
      <c r="YP213" s="40"/>
      <c r="YQ213" s="40"/>
      <c r="YR213" s="40"/>
      <c r="YS213" s="40"/>
      <c r="YT213" s="40"/>
      <c r="YU213" s="40"/>
      <c r="YV213" s="40"/>
      <c r="YW213" s="40"/>
      <c r="YX213" s="40"/>
      <c r="YY213" s="40"/>
      <c r="YZ213" s="40"/>
      <c r="ZA213" s="40"/>
      <c r="ZB213" s="40"/>
      <c r="ZC213" s="40"/>
      <c r="ZD213" s="40"/>
      <c r="ZE213" s="40"/>
      <c r="ZF213" s="40"/>
      <c r="ZG213" s="40"/>
      <c r="ZH213" s="40"/>
      <c r="ZI213" s="40"/>
      <c r="ZJ213" s="40"/>
      <c r="ZK213" s="40"/>
      <c r="ZL213" s="40"/>
      <c r="ZM213" s="40"/>
      <c r="ZN213" s="40"/>
      <c r="ZO213" s="40"/>
      <c r="ZP213" s="40"/>
      <c r="ZQ213" s="40"/>
      <c r="ZR213" s="40"/>
      <c r="ZS213" s="40"/>
      <c r="ZT213" s="40"/>
      <c r="ZU213" s="40"/>
      <c r="ZV213" s="40"/>
      <c r="ZW213" s="40"/>
      <c r="ZX213" s="40"/>
      <c r="ZY213" s="40"/>
      <c r="ZZ213" s="40"/>
      <c r="AAA213" s="40"/>
      <c r="AAB213" s="40"/>
      <c r="AAC213" s="40"/>
      <c r="AAD213" s="40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0"/>
      <c r="AKO213" s="40"/>
      <c r="AKP213" s="40"/>
      <c r="AKQ213" s="40"/>
      <c r="AKR213" s="40"/>
      <c r="AKS213" s="40"/>
      <c r="AKT213" s="40"/>
      <c r="AKU213" s="40"/>
      <c r="AKV213" s="40"/>
      <c r="AKW213" s="40"/>
      <c r="AKX213" s="40"/>
      <c r="AKY213" s="40"/>
      <c r="AKZ213" s="40"/>
      <c r="ALA213" s="40"/>
      <c r="ALB213" s="40"/>
      <c r="ALC213" s="40"/>
      <c r="ALD213" s="40"/>
      <c r="ALE213" s="40"/>
      <c r="ALF213" s="40"/>
      <c r="ALG213" s="40"/>
      <c r="ALH213" s="40"/>
      <c r="ALI213" s="40"/>
      <c r="ALJ213" s="40"/>
      <c r="ALK213" s="40"/>
      <c r="ALL213" s="40"/>
      <c r="ALM213" s="40"/>
      <c r="ALN213" s="40"/>
      <c r="ALO213" s="40"/>
      <c r="ALP213" s="40"/>
      <c r="ALQ213" s="40"/>
      <c r="ALR213" s="40"/>
      <c r="ALS213" s="40"/>
      <c r="ALT213" s="40"/>
      <c r="ALU213" s="40"/>
    </row>
    <row r="214" spans="1:1009" s="41" customFormat="1" ht="19.5" thickBot="1" x14ac:dyDescent="0.35">
      <c r="A214" s="10" t="s">
        <v>223</v>
      </c>
      <c r="B214" s="11" t="s">
        <v>224</v>
      </c>
      <c r="C214" s="12">
        <v>7</v>
      </c>
      <c r="D214" s="13">
        <v>3.6</v>
      </c>
      <c r="E214" s="14">
        <v>1.4</v>
      </c>
      <c r="F214" s="46" t="s">
        <v>34</v>
      </c>
      <c r="G214" s="15">
        <v>1.5</v>
      </c>
      <c r="H214" s="16">
        <f>IF(OR(F214="",G214=""),"",IF(F214="1st",G214*D214-G214,-G214))</f>
        <v>-1.5</v>
      </c>
      <c r="I214" s="19">
        <f t="shared" si="32"/>
        <v>-26.852500000000006</v>
      </c>
      <c r="J214" s="39"/>
      <c r="K214" s="50">
        <f t="shared" si="35"/>
        <v>-26.852500000000013</v>
      </c>
      <c r="L214" s="60">
        <f t="shared" si="30"/>
        <v>-28.302500000000013</v>
      </c>
      <c r="M214" s="60"/>
      <c r="N214" s="121">
        <f t="shared" si="33"/>
        <v>0</v>
      </c>
      <c r="O214" s="9">
        <f t="shared" si="34"/>
        <v>0</v>
      </c>
      <c r="P214" s="9">
        <f t="shared" si="36"/>
        <v>0</v>
      </c>
      <c r="Q214" s="122" t="str">
        <f t="shared" si="37"/>
        <v/>
      </c>
      <c r="R214" s="8"/>
      <c r="S214" s="9"/>
      <c r="T214" s="9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  <c r="PI214" s="40"/>
      <c r="PJ214" s="40"/>
      <c r="PK214" s="40"/>
      <c r="PL214" s="40"/>
      <c r="PM214" s="40"/>
      <c r="PN214" s="40"/>
      <c r="PO214" s="40"/>
      <c r="PP214" s="40"/>
      <c r="PQ214" s="40"/>
      <c r="PR214" s="40"/>
      <c r="PS214" s="40"/>
      <c r="PT214" s="40"/>
      <c r="PU214" s="40"/>
      <c r="PV214" s="40"/>
      <c r="PW214" s="40"/>
      <c r="PX214" s="40"/>
      <c r="PY214" s="40"/>
      <c r="PZ214" s="40"/>
      <c r="QA214" s="40"/>
      <c r="QB214" s="40"/>
      <c r="QC214" s="40"/>
      <c r="QD214" s="40"/>
      <c r="QE214" s="40"/>
      <c r="QF214" s="40"/>
      <c r="QG214" s="40"/>
      <c r="QH214" s="40"/>
      <c r="QI214" s="40"/>
      <c r="QJ214" s="40"/>
      <c r="QK214" s="40"/>
      <c r="QL214" s="40"/>
      <c r="QM214" s="40"/>
      <c r="QN214" s="40"/>
      <c r="QO214" s="40"/>
      <c r="QP214" s="40"/>
      <c r="QQ214" s="40"/>
      <c r="QR214" s="40"/>
      <c r="QS214" s="40"/>
      <c r="QT214" s="40"/>
      <c r="QU214" s="40"/>
      <c r="QV214" s="40"/>
      <c r="QW214" s="40"/>
      <c r="QX214" s="40"/>
      <c r="QY214" s="40"/>
      <c r="QZ214" s="40"/>
      <c r="RA214" s="40"/>
      <c r="RB214" s="40"/>
      <c r="RC214" s="40"/>
      <c r="RD214" s="40"/>
      <c r="RE214" s="40"/>
      <c r="RF214" s="40"/>
      <c r="RG214" s="40"/>
      <c r="RH214" s="40"/>
      <c r="RI214" s="40"/>
      <c r="RJ214" s="40"/>
      <c r="RK214" s="40"/>
      <c r="RL214" s="40"/>
      <c r="RM214" s="40"/>
      <c r="RN214" s="40"/>
      <c r="RO214" s="40"/>
      <c r="RP214" s="40"/>
      <c r="RQ214" s="40"/>
      <c r="RR214" s="40"/>
      <c r="RS214" s="40"/>
      <c r="RT214" s="40"/>
      <c r="RU214" s="40"/>
      <c r="RV214" s="40"/>
      <c r="RW214" s="40"/>
      <c r="RX214" s="40"/>
      <c r="RY214" s="40"/>
      <c r="RZ214" s="40"/>
      <c r="SA214" s="40"/>
      <c r="SB214" s="40"/>
      <c r="SC214" s="40"/>
      <c r="SD214" s="40"/>
      <c r="SE214" s="40"/>
      <c r="SF214" s="40"/>
      <c r="SG214" s="40"/>
      <c r="SH214" s="40"/>
      <c r="SI214" s="40"/>
      <c r="SJ214" s="40"/>
      <c r="SK214" s="40"/>
      <c r="SL214" s="40"/>
      <c r="SM214" s="40"/>
      <c r="SN214" s="40"/>
      <c r="SO214" s="40"/>
      <c r="SP214" s="40"/>
      <c r="SQ214" s="40"/>
      <c r="SR214" s="40"/>
      <c r="SS214" s="40"/>
      <c r="ST214" s="40"/>
      <c r="SU214" s="40"/>
      <c r="SV214" s="40"/>
      <c r="SW214" s="40"/>
      <c r="SX214" s="40"/>
      <c r="SY214" s="40"/>
      <c r="SZ214" s="40"/>
      <c r="TA214" s="40"/>
      <c r="TB214" s="40"/>
      <c r="TC214" s="40"/>
      <c r="TD214" s="40"/>
      <c r="TE214" s="40"/>
      <c r="TF214" s="40"/>
      <c r="TG214" s="40"/>
      <c r="TH214" s="40"/>
      <c r="TI214" s="40"/>
      <c r="TJ214" s="40"/>
      <c r="TK214" s="40"/>
      <c r="TL214" s="40"/>
      <c r="TM214" s="40"/>
      <c r="TN214" s="40"/>
      <c r="TO214" s="40"/>
      <c r="TP214" s="40"/>
      <c r="TQ214" s="40"/>
      <c r="TR214" s="40"/>
      <c r="TS214" s="40"/>
      <c r="TT214" s="40"/>
      <c r="TU214" s="40"/>
      <c r="TV214" s="40"/>
      <c r="TW214" s="40"/>
      <c r="TX214" s="40"/>
      <c r="TY214" s="40"/>
      <c r="TZ214" s="40"/>
      <c r="UA214" s="40"/>
      <c r="UB214" s="40"/>
      <c r="UC214" s="40"/>
      <c r="UD214" s="40"/>
      <c r="UE214" s="40"/>
      <c r="UF214" s="40"/>
      <c r="UG214" s="40"/>
      <c r="UH214" s="40"/>
      <c r="UI214" s="40"/>
      <c r="UJ214" s="40"/>
      <c r="UK214" s="40"/>
      <c r="UL214" s="40"/>
      <c r="UM214" s="40"/>
      <c r="UN214" s="40"/>
      <c r="UO214" s="40"/>
      <c r="UP214" s="40"/>
      <c r="UQ214" s="40"/>
      <c r="UR214" s="40"/>
      <c r="US214" s="40"/>
      <c r="UT214" s="40"/>
      <c r="UU214" s="40"/>
      <c r="UV214" s="40"/>
      <c r="UW214" s="40"/>
      <c r="UX214" s="40"/>
      <c r="UY214" s="40"/>
      <c r="UZ214" s="40"/>
      <c r="VA214" s="40"/>
      <c r="VB214" s="40"/>
      <c r="VC214" s="40"/>
      <c r="VD214" s="40"/>
      <c r="VE214" s="40"/>
      <c r="VF214" s="40"/>
      <c r="VG214" s="40"/>
      <c r="VH214" s="40"/>
      <c r="VI214" s="40"/>
      <c r="VJ214" s="40"/>
      <c r="VK214" s="40"/>
      <c r="VL214" s="40"/>
      <c r="VM214" s="40"/>
      <c r="VN214" s="40"/>
      <c r="VO214" s="40"/>
      <c r="VP214" s="40"/>
      <c r="VQ214" s="40"/>
      <c r="VR214" s="40"/>
      <c r="VS214" s="40"/>
      <c r="VT214" s="40"/>
      <c r="VU214" s="40"/>
      <c r="VV214" s="40"/>
      <c r="VW214" s="40"/>
      <c r="VX214" s="40"/>
      <c r="VY214" s="40"/>
      <c r="VZ214" s="40"/>
      <c r="WA214" s="40"/>
      <c r="WB214" s="40"/>
      <c r="WC214" s="40"/>
      <c r="WD214" s="40"/>
      <c r="WE214" s="40"/>
      <c r="WF214" s="40"/>
      <c r="WG214" s="40"/>
      <c r="WH214" s="40"/>
      <c r="WI214" s="40"/>
      <c r="WJ214" s="40"/>
      <c r="WK214" s="40"/>
      <c r="WL214" s="40"/>
      <c r="WM214" s="40"/>
      <c r="WN214" s="40"/>
      <c r="WO214" s="40"/>
      <c r="WP214" s="40"/>
      <c r="WQ214" s="40"/>
      <c r="WR214" s="40"/>
      <c r="WS214" s="40"/>
      <c r="WT214" s="40"/>
      <c r="WU214" s="40"/>
      <c r="WV214" s="40"/>
      <c r="WW214" s="40"/>
      <c r="WX214" s="40"/>
      <c r="WY214" s="40"/>
      <c r="WZ214" s="40"/>
      <c r="XA214" s="40"/>
      <c r="XB214" s="40"/>
      <c r="XC214" s="40"/>
      <c r="XD214" s="40"/>
      <c r="XE214" s="40"/>
      <c r="XF214" s="40"/>
      <c r="XG214" s="40"/>
      <c r="XH214" s="40"/>
      <c r="XI214" s="40"/>
      <c r="XJ214" s="40"/>
      <c r="XK214" s="40"/>
      <c r="XL214" s="40"/>
      <c r="XM214" s="40"/>
      <c r="XN214" s="40"/>
      <c r="XO214" s="40"/>
      <c r="XP214" s="40"/>
      <c r="XQ214" s="40"/>
      <c r="XR214" s="40"/>
      <c r="XS214" s="40"/>
      <c r="XT214" s="40"/>
      <c r="XU214" s="40"/>
      <c r="XV214" s="40"/>
      <c r="XW214" s="40"/>
      <c r="XX214" s="40"/>
      <c r="XY214" s="40"/>
      <c r="XZ214" s="40"/>
      <c r="YA214" s="40"/>
      <c r="YB214" s="40"/>
      <c r="YC214" s="40"/>
      <c r="YD214" s="40"/>
      <c r="YE214" s="40"/>
      <c r="YF214" s="40"/>
      <c r="YG214" s="40"/>
      <c r="YH214" s="40"/>
      <c r="YI214" s="40"/>
      <c r="YJ214" s="40"/>
      <c r="YK214" s="40"/>
      <c r="YL214" s="40"/>
      <c r="YM214" s="40"/>
      <c r="YN214" s="40"/>
      <c r="YO214" s="40"/>
      <c r="YP214" s="40"/>
      <c r="YQ214" s="40"/>
      <c r="YR214" s="40"/>
      <c r="YS214" s="40"/>
      <c r="YT214" s="40"/>
      <c r="YU214" s="40"/>
      <c r="YV214" s="40"/>
      <c r="YW214" s="40"/>
      <c r="YX214" s="40"/>
      <c r="YY214" s="40"/>
      <c r="YZ214" s="40"/>
      <c r="ZA214" s="40"/>
      <c r="ZB214" s="40"/>
      <c r="ZC214" s="40"/>
      <c r="ZD214" s="40"/>
      <c r="ZE214" s="40"/>
      <c r="ZF214" s="40"/>
      <c r="ZG214" s="40"/>
      <c r="ZH214" s="40"/>
      <c r="ZI214" s="40"/>
      <c r="ZJ214" s="40"/>
      <c r="ZK214" s="40"/>
      <c r="ZL214" s="40"/>
      <c r="ZM214" s="40"/>
      <c r="ZN214" s="40"/>
      <c r="ZO214" s="40"/>
      <c r="ZP214" s="40"/>
      <c r="ZQ214" s="40"/>
      <c r="ZR214" s="40"/>
      <c r="ZS214" s="40"/>
      <c r="ZT214" s="40"/>
      <c r="ZU214" s="40"/>
      <c r="ZV214" s="40"/>
      <c r="ZW214" s="40"/>
      <c r="ZX214" s="40"/>
      <c r="ZY214" s="40"/>
      <c r="ZZ214" s="40"/>
      <c r="AAA214" s="40"/>
      <c r="AAB214" s="40"/>
      <c r="AAC214" s="40"/>
      <c r="AAD214" s="40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0"/>
      <c r="AKO214" s="40"/>
      <c r="AKP214" s="40"/>
      <c r="AKQ214" s="40"/>
      <c r="AKR214" s="40"/>
      <c r="AKS214" s="40"/>
      <c r="AKT214" s="40"/>
      <c r="AKU214" s="40"/>
      <c r="AKV214" s="40"/>
      <c r="AKW214" s="40"/>
      <c r="AKX214" s="40"/>
      <c r="AKY214" s="40"/>
      <c r="AKZ214" s="40"/>
      <c r="ALA214" s="40"/>
      <c r="ALB214" s="40"/>
      <c r="ALC214" s="40"/>
      <c r="ALD214" s="40"/>
      <c r="ALE214" s="40"/>
      <c r="ALF214" s="40"/>
      <c r="ALG214" s="40"/>
      <c r="ALH214" s="40"/>
      <c r="ALI214" s="40"/>
      <c r="ALJ214" s="40"/>
      <c r="ALK214" s="40"/>
      <c r="ALL214" s="40"/>
      <c r="ALM214" s="40"/>
      <c r="ALN214" s="40"/>
      <c r="ALO214" s="40"/>
      <c r="ALP214" s="40"/>
      <c r="ALQ214" s="40"/>
      <c r="ALR214" s="40"/>
      <c r="ALS214" s="40"/>
      <c r="ALT214" s="40"/>
      <c r="ALU214" s="40"/>
    </row>
    <row r="215" spans="1:1009" s="41" customFormat="1" ht="24" thickBot="1" x14ac:dyDescent="0.3">
      <c r="A215" s="222">
        <v>44189</v>
      </c>
      <c r="B215" s="225"/>
      <c r="C215" s="225"/>
      <c r="D215" s="225"/>
      <c r="E215" s="225"/>
      <c r="F215" s="225"/>
      <c r="G215" s="225"/>
      <c r="H215" s="226"/>
      <c r="I215" s="19">
        <f t="shared" si="32"/>
        <v>-26.852500000000006</v>
      </c>
      <c r="J215" s="39"/>
      <c r="K215" s="50">
        <f t="shared" si="35"/>
        <v>-26.852500000000013</v>
      </c>
      <c r="L215" s="60">
        <f t="shared" si="30"/>
        <v>-28.302500000000013</v>
      </c>
      <c r="M215" s="60"/>
      <c r="N215" s="121" t="str">
        <f t="shared" si="33"/>
        <v/>
      </c>
      <c r="O215" s="9" t="str">
        <f t="shared" si="34"/>
        <v/>
      </c>
      <c r="P215" s="9" t="str">
        <f t="shared" si="36"/>
        <v/>
      </c>
      <c r="Q215" s="122" t="str">
        <f t="shared" si="37"/>
        <v/>
      </c>
      <c r="R215" s="8"/>
      <c r="S215" s="9"/>
      <c r="T215" s="9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  <c r="PI215" s="40"/>
      <c r="PJ215" s="40"/>
      <c r="PK215" s="40"/>
      <c r="PL215" s="40"/>
      <c r="PM215" s="40"/>
      <c r="PN215" s="40"/>
      <c r="PO215" s="40"/>
      <c r="PP215" s="40"/>
      <c r="PQ215" s="40"/>
      <c r="PR215" s="40"/>
      <c r="PS215" s="40"/>
      <c r="PT215" s="40"/>
      <c r="PU215" s="40"/>
      <c r="PV215" s="40"/>
      <c r="PW215" s="40"/>
      <c r="PX215" s="40"/>
      <c r="PY215" s="40"/>
      <c r="PZ215" s="40"/>
      <c r="QA215" s="40"/>
      <c r="QB215" s="40"/>
      <c r="QC215" s="40"/>
      <c r="QD215" s="40"/>
      <c r="QE215" s="40"/>
      <c r="QF215" s="40"/>
      <c r="QG215" s="40"/>
      <c r="QH215" s="40"/>
      <c r="QI215" s="40"/>
      <c r="QJ215" s="40"/>
      <c r="QK215" s="40"/>
      <c r="QL215" s="40"/>
      <c r="QM215" s="40"/>
      <c r="QN215" s="40"/>
      <c r="QO215" s="40"/>
      <c r="QP215" s="40"/>
      <c r="QQ215" s="40"/>
      <c r="QR215" s="40"/>
      <c r="QS215" s="40"/>
      <c r="QT215" s="40"/>
      <c r="QU215" s="40"/>
      <c r="QV215" s="40"/>
      <c r="QW215" s="40"/>
      <c r="QX215" s="40"/>
      <c r="QY215" s="40"/>
      <c r="QZ215" s="40"/>
      <c r="RA215" s="40"/>
      <c r="RB215" s="40"/>
      <c r="RC215" s="40"/>
      <c r="RD215" s="40"/>
      <c r="RE215" s="40"/>
      <c r="RF215" s="40"/>
      <c r="RG215" s="40"/>
      <c r="RH215" s="40"/>
      <c r="RI215" s="40"/>
      <c r="RJ215" s="40"/>
      <c r="RK215" s="40"/>
      <c r="RL215" s="40"/>
      <c r="RM215" s="40"/>
      <c r="RN215" s="40"/>
      <c r="RO215" s="40"/>
      <c r="RP215" s="40"/>
      <c r="RQ215" s="40"/>
      <c r="RR215" s="40"/>
      <c r="RS215" s="40"/>
      <c r="RT215" s="40"/>
      <c r="RU215" s="40"/>
      <c r="RV215" s="40"/>
      <c r="RW215" s="40"/>
      <c r="RX215" s="40"/>
      <c r="RY215" s="40"/>
      <c r="RZ215" s="40"/>
      <c r="SA215" s="40"/>
      <c r="SB215" s="40"/>
      <c r="SC215" s="40"/>
      <c r="SD215" s="40"/>
      <c r="SE215" s="40"/>
      <c r="SF215" s="40"/>
      <c r="SG215" s="40"/>
      <c r="SH215" s="40"/>
      <c r="SI215" s="40"/>
      <c r="SJ215" s="40"/>
      <c r="SK215" s="40"/>
      <c r="SL215" s="40"/>
      <c r="SM215" s="40"/>
      <c r="SN215" s="40"/>
      <c r="SO215" s="40"/>
      <c r="SP215" s="40"/>
      <c r="SQ215" s="40"/>
      <c r="SR215" s="40"/>
      <c r="SS215" s="40"/>
      <c r="ST215" s="40"/>
      <c r="SU215" s="40"/>
      <c r="SV215" s="40"/>
      <c r="SW215" s="40"/>
      <c r="SX215" s="40"/>
      <c r="SY215" s="40"/>
      <c r="SZ215" s="40"/>
      <c r="TA215" s="40"/>
      <c r="TB215" s="40"/>
      <c r="TC215" s="40"/>
      <c r="TD215" s="40"/>
      <c r="TE215" s="40"/>
      <c r="TF215" s="40"/>
      <c r="TG215" s="40"/>
      <c r="TH215" s="40"/>
      <c r="TI215" s="40"/>
      <c r="TJ215" s="40"/>
      <c r="TK215" s="40"/>
      <c r="TL215" s="40"/>
      <c r="TM215" s="40"/>
      <c r="TN215" s="40"/>
      <c r="TO215" s="40"/>
      <c r="TP215" s="40"/>
      <c r="TQ215" s="40"/>
      <c r="TR215" s="40"/>
      <c r="TS215" s="40"/>
      <c r="TT215" s="40"/>
      <c r="TU215" s="40"/>
      <c r="TV215" s="40"/>
      <c r="TW215" s="40"/>
      <c r="TX215" s="40"/>
      <c r="TY215" s="40"/>
      <c r="TZ215" s="40"/>
      <c r="UA215" s="40"/>
      <c r="UB215" s="40"/>
      <c r="UC215" s="40"/>
      <c r="UD215" s="40"/>
      <c r="UE215" s="40"/>
      <c r="UF215" s="40"/>
      <c r="UG215" s="40"/>
      <c r="UH215" s="40"/>
      <c r="UI215" s="40"/>
      <c r="UJ215" s="40"/>
      <c r="UK215" s="40"/>
      <c r="UL215" s="40"/>
      <c r="UM215" s="40"/>
      <c r="UN215" s="40"/>
      <c r="UO215" s="40"/>
      <c r="UP215" s="40"/>
      <c r="UQ215" s="40"/>
      <c r="UR215" s="40"/>
      <c r="US215" s="40"/>
      <c r="UT215" s="40"/>
      <c r="UU215" s="40"/>
      <c r="UV215" s="40"/>
      <c r="UW215" s="40"/>
      <c r="UX215" s="40"/>
      <c r="UY215" s="40"/>
      <c r="UZ215" s="40"/>
      <c r="VA215" s="40"/>
      <c r="VB215" s="40"/>
      <c r="VC215" s="40"/>
      <c r="VD215" s="40"/>
      <c r="VE215" s="40"/>
      <c r="VF215" s="40"/>
      <c r="VG215" s="40"/>
      <c r="VH215" s="40"/>
      <c r="VI215" s="40"/>
      <c r="VJ215" s="40"/>
      <c r="VK215" s="40"/>
      <c r="VL215" s="40"/>
      <c r="VM215" s="40"/>
      <c r="VN215" s="40"/>
      <c r="VO215" s="40"/>
      <c r="VP215" s="40"/>
      <c r="VQ215" s="40"/>
      <c r="VR215" s="40"/>
      <c r="VS215" s="40"/>
      <c r="VT215" s="40"/>
      <c r="VU215" s="40"/>
      <c r="VV215" s="40"/>
      <c r="VW215" s="40"/>
      <c r="VX215" s="40"/>
      <c r="VY215" s="40"/>
      <c r="VZ215" s="40"/>
      <c r="WA215" s="40"/>
      <c r="WB215" s="40"/>
      <c r="WC215" s="40"/>
      <c r="WD215" s="40"/>
      <c r="WE215" s="40"/>
      <c r="WF215" s="40"/>
      <c r="WG215" s="40"/>
      <c r="WH215" s="40"/>
      <c r="WI215" s="40"/>
      <c r="WJ215" s="40"/>
      <c r="WK215" s="40"/>
      <c r="WL215" s="40"/>
      <c r="WM215" s="40"/>
      <c r="WN215" s="40"/>
      <c r="WO215" s="40"/>
      <c r="WP215" s="40"/>
      <c r="WQ215" s="40"/>
      <c r="WR215" s="40"/>
      <c r="WS215" s="40"/>
      <c r="WT215" s="40"/>
      <c r="WU215" s="40"/>
      <c r="WV215" s="40"/>
      <c r="WW215" s="40"/>
      <c r="WX215" s="40"/>
      <c r="WY215" s="40"/>
      <c r="WZ215" s="40"/>
      <c r="XA215" s="40"/>
      <c r="XB215" s="40"/>
      <c r="XC215" s="40"/>
      <c r="XD215" s="40"/>
      <c r="XE215" s="40"/>
      <c r="XF215" s="40"/>
      <c r="XG215" s="40"/>
      <c r="XH215" s="40"/>
      <c r="XI215" s="40"/>
      <c r="XJ215" s="40"/>
      <c r="XK215" s="40"/>
      <c r="XL215" s="40"/>
      <c r="XM215" s="40"/>
      <c r="XN215" s="40"/>
      <c r="XO215" s="40"/>
      <c r="XP215" s="40"/>
      <c r="XQ215" s="40"/>
      <c r="XR215" s="40"/>
      <c r="XS215" s="40"/>
      <c r="XT215" s="40"/>
      <c r="XU215" s="40"/>
      <c r="XV215" s="40"/>
      <c r="XW215" s="40"/>
      <c r="XX215" s="40"/>
      <c r="XY215" s="40"/>
      <c r="XZ215" s="40"/>
      <c r="YA215" s="40"/>
      <c r="YB215" s="40"/>
      <c r="YC215" s="40"/>
      <c r="YD215" s="40"/>
      <c r="YE215" s="40"/>
      <c r="YF215" s="40"/>
      <c r="YG215" s="40"/>
      <c r="YH215" s="40"/>
      <c r="YI215" s="40"/>
      <c r="YJ215" s="40"/>
      <c r="YK215" s="40"/>
      <c r="YL215" s="40"/>
      <c r="YM215" s="40"/>
      <c r="YN215" s="40"/>
      <c r="YO215" s="40"/>
      <c r="YP215" s="40"/>
      <c r="YQ215" s="40"/>
      <c r="YR215" s="40"/>
      <c r="YS215" s="40"/>
      <c r="YT215" s="40"/>
      <c r="YU215" s="40"/>
      <c r="YV215" s="40"/>
      <c r="YW215" s="40"/>
      <c r="YX215" s="40"/>
      <c r="YY215" s="40"/>
      <c r="YZ215" s="40"/>
      <c r="ZA215" s="40"/>
      <c r="ZB215" s="40"/>
      <c r="ZC215" s="40"/>
      <c r="ZD215" s="40"/>
      <c r="ZE215" s="40"/>
      <c r="ZF215" s="40"/>
      <c r="ZG215" s="40"/>
      <c r="ZH215" s="40"/>
      <c r="ZI215" s="40"/>
      <c r="ZJ215" s="40"/>
      <c r="ZK215" s="40"/>
      <c r="ZL215" s="40"/>
      <c r="ZM215" s="40"/>
      <c r="ZN215" s="40"/>
      <c r="ZO215" s="40"/>
      <c r="ZP215" s="40"/>
      <c r="ZQ215" s="40"/>
      <c r="ZR215" s="40"/>
      <c r="ZS215" s="40"/>
      <c r="ZT215" s="40"/>
      <c r="ZU215" s="40"/>
      <c r="ZV215" s="40"/>
      <c r="ZW215" s="40"/>
      <c r="ZX215" s="40"/>
      <c r="ZY215" s="40"/>
      <c r="ZZ215" s="40"/>
      <c r="AAA215" s="40"/>
      <c r="AAB215" s="40"/>
      <c r="AAC215" s="40"/>
      <c r="AAD215" s="40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0"/>
      <c r="AKO215" s="40"/>
      <c r="AKP215" s="40"/>
      <c r="AKQ215" s="40"/>
      <c r="AKR215" s="40"/>
      <c r="AKS215" s="40"/>
      <c r="AKT215" s="40"/>
      <c r="AKU215" s="40"/>
      <c r="AKV215" s="40"/>
      <c r="AKW215" s="40"/>
      <c r="AKX215" s="40"/>
      <c r="AKY215" s="40"/>
      <c r="AKZ215" s="40"/>
      <c r="ALA215" s="40"/>
      <c r="ALB215" s="40"/>
      <c r="ALC215" s="40"/>
      <c r="ALD215" s="40"/>
      <c r="ALE215" s="40"/>
      <c r="ALF215" s="40"/>
      <c r="ALG215" s="40"/>
      <c r="ALH215" s="40"/>
      <c r="ALI215" s="40"/>
      <c r="ALJ215" s="40"/>
      <c r="ALK215" s="40"/>
      <c r="ALL215" s="40"/>
      <c r="ALM215" s="40"/>
      <c r="ALN215" s="40"/>
      <c r="ALO215" s="40"/>
      <c r="ALP215" s="40"/>
      <c r="ALQ215" s="40"/>
      <c r="ALR215" s="40"/>
      <c r="ALS215" s="40"/>
      <c r="ALT215" s="40"/>
      <c r="ALU215" s="40"/>
    </row>
    <row r="216" spans="1:1009" s="41" customFormat="1" ht="18.75" x14ac:dyDescent="0.3">
      <c r="A216" s="10" t="s">
        <v>151</v>
      </c>
      <c r="B216" s="11" t="s">
        <v>55</v>
      </c>
      <c r="C216" s="12">
        <v>9</v>
      </c>
      <c r="D216" s="13">
        <v>2.5</v>
      </c>
      <c r="E216" s="14">
        <v>1.3</v>
      </c>
      <c r="F216" s="46" t="s">
        <v>21</v>
      </c>
      <c r="G216" s="15">
        <v>6</v>
      </c>
      <c r="H216" s="16">
        <f>IF(OR(F216="",G216=""),"",IF(F216="1st",G216*D216-G216,-G216))</f>
        <v>-6</v>
      </c>
      <c r="I216" s="19">
        <f t="shared" si="32"/>
        <v>-32.852500000000006</v>
      </c>
      <c r="J216" s="42">
        <f>SUM(H216:H218)</f>
        <v>-5.8</v>
      </c>
      <c r="K216" s="50">
        <f t="shared" si="35"/>
        <v>-32.652500000000011</v>
      </c>
      <c r="L216" s="60">
        <f t="shared" si="30"/>
        <v>-28.302500000000013</v>
      </c>
      <c r="M216" s="60"/>
      <c r="N216" s="121">
        <f t="shared" si="33"/>
        <v>2.5</v>
      </c>
      <c r="O216" s="9">
        <f t="shared" si="34"/>
        <v>-1</v>
      </c>
      <c r="P216" s="9">
        <f t="shared" si="36"/>
        <v>-1</v>
      </c>
      <c r="Q216" s="122">
        <f t="shared" si="37"/>
        <v>-1</v>
      </c>
      <c r="R216" s="8"/>
      <c r="S216" s="9"/>
      <c r="T216" s="9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  <c r="PI216" s="40"/>
      <c r="PJ216" s="40"/>
      <c r="PK216" s="40"/>
      <c r="PL216" s="40"/>
      <c r="PM216" s="40"/>
      <c r="PN216" s="40"/>
      <c r="PO216" s="40"/>
      <c r="PP216" s="40"/>
      <c r="PQ216" s="40"/>
      <c r="PR216" s="40"/>
      <c r="PS216" s="40"/>
      <c r="PT216" s="40"/>
      <c r="PU216" s="40"/>
      <c r="PV216" s="40"/>
      <c r="PW216" s="40"/>
      <c r="PX216" s="40"/>
      <c r="PY216" s="40"/>
      <c r="PZ216" s="40"/>
      <c r="QA216" s="40"/>
      <c r="QB216" s="40"/>
      <c r="QC216" s="40"/>
      <c r="QD216" s="40"/>
      <c r="QE216" s="40"/>
      <c r="QF216" s="40"/>
      <c r="QG216" s="40"/>
      <c r="QH216" s="40"/>
      <c r="QI216" s="40"/>
      <c r="QJ216" s="40"/>
      <c r="QK216" s="40"/>
      <c r="QL216" s="40"/>
      <c r="QM216" s="40"/>
      <c r="QN216" s="40"/>
      <c r="QO216" s="40"/>
      <c r="QP216" s="40"/>
      <c r="QQ216" s="40"/>
      <c r="QR216" s="40"/>
      <c r="QS216" s="40"/>
      <c r="QT216" s="40"/>
      <c r="QU216" s="40"/>
      <c r="QV216" s="40"/>
      <c r="QW216" s="40"/>
      <c r="QX216" s="40"/>
      <c r="QY216" s="40"/>
      <c r="QZ216" s="40"/>
      <c r="RA216" s="40"/>
      <c r="RB216" s="40"/>
      <c r="RC216" s="40"/>
      <c r="RD216" s="40"/>
      <c r="RE216" s="40"/>
      <c r="RF216" s="40"/>
      <c r="RG216" s="40"/>
      <c r="RH216" s="40"/>
      <c r="RI216" s="40"/>
      <c r="RJ216" s="40"/>
      <c r="RK216" s="40"/>
      <c r="RL216" s="40"/>
      <c r="RM216" s="40"/>
      <c r="RN216" s="40"/>
      <c r="RO216" s="40"/>
      <c r="RP216" s="40"/>
      <c r="RQ216" s="40"/>
      <c r="RR216" s="40"/>
      <c r="RS216" s="40"/>
      <c r="RT216" s="40"/>
      <c r="RU216" s="40"/>
      <c r="RV216" s="40"/>
      <c r="RW216" s="40"/>
      <c r="RX216" s="40"/>
      <c r="RY216" s="40"/>
      <c r="RZ216" s="40"/>
      <c r="SA216" s="40"/>
      <c r="SB216" s="40"/>
      <c r="SC216" s="40"/>
      <c r="SD216" s="40"/>
      <c r="SE216" s="40"/>
      <c r="SF216" s="40"/>
      <c r="SG216" s="40"/>
      <c r="SH216" s="40"/>
      <c r="SI216" s="40"/>
      <c r="SJ216" s="40"/>
      <c r="SK216" s="40"/>
      <c r="SL216" s="40"/>
      <c r="SM216" s="40"/>
      <c r="SN216" s="40"/>
      <c r="SO216" s="40"/>
      <c r="SP216" s="40"/>
      <c r="SQ216" s="40"/>
      <c r="SR216" s="40"/>
      <c r="SS216" s="40"/>
      <c r="ST216" s="40"/>
      <c r="SU216" s="40"/>
      <c r="SV216" s="40"/>
      <c r="SW216" s="40"/>
      <c r="SX216" s="40"/>
      <c r="SY216" s="40"/>
      <c r="SZ216" s="40"/>
      <c r="TA216" s="40"/>
      <c r="TB216" s="40"/>
      <c r="TC216" s="40"/>
      <c r="TD216" s="40"/>
      <c r="TE216" s="40"/>
      <c r="TF216" s="40"/>
      <c r="TG216" s="40"/>
      <c r="TH216" s="40"/>
      <c r="TI216" s="40"/>
      <c r="TJ216" s="40"/>
      <c r="TK216" s="40"/>
      <c r="TL216" s="40"/>
      <c r="TM216" s="40"/>
      <c r="TN216" s="40"/>
      <c r="TO216" s="40"/>
      <c r="TP216" s="40"/>
      <c r="TQ216" s="40"/>
      <c r="TR216" s="40"/>
      <c r="TS216" s="40"/>
      <c r="TT216" s="40"/>
      <c r="TU216" s="40"/>
      <c r="TV216" s="40"/>
      <c r="TW216" s="40"/>
      <c r="TX216" s="40"/>
      <c r="TY216" s="40"/>
      <c r="TZ216" s="40"/>
      <c r="UA216" s="40"/>
      <c r="UB216" s="40"/>
      <c r="UC216" s="40"/>
      <c r="UD216" s="40"/>
      <c r="UE216" s="40"/>
      <c r="UF216" s="40"/>
      <c r="UG216" s="40"/>
      <c r="UH216" s="40"/>
      <c r="UI216" s="40"/>
      <c r="UJ216" s="40"/>
      <c r="UK216" s="40"/>
      <c r="UL216" s="40"/>
      <c r="UM216" s="40"/>
      <c r="UN216" s="40"/>
      <c r="UO216" s="40"/>
      <c r="UP216" s="40"/>
      <c r="UQ216" s="40"/>
      <c r="UR216" s="40"/>
      <c r="US216" s="40"/>
      <c r="UT216" s="40"/>
      <c r="UU216" s="40"/>
      <c r="UV216" s="40"/>
      <c r="UW216" s="40"/>
      <c r="UX216" s="40"/>
      <c r="UY216" s="40"/>
      <c r="UZ216" s="40"/>
      <c r="VA216" s="40"/>
      <c r="VB216" s="40"/>
      <c r="VC216" s="40"/>
      <c r="VD216" s="40"/>
      <c r="VE216" s="40"/>
      <c r="VF216" s="40"/>
      <c r="VG216" s="40"/>
      <c r="VH216" s="40"/>
      <c r="VI216" s="40"/>
      <c r="VJ216" s="40"/>
      <c r="VK216" s="40"/>
      <c r="VL216" s="40"/>
      <c r="VM216" s="40"/>
      <c r="VN216" s="40"/>
      <c r="VO216" s="40"/>
      <c r="VP216" s="40"/>
      <c r="VQ216" s="40"/>
      <c r="VR216" s="40"/>
      <c r="VS216" s="40"/>
      <c r="VT216" s="40"/>
      <c r="VU216" s="40"/>
      <c r="VV216" s="40"/>
      <c r="VW216" s="40"/>
      <c r="VX216" s="40"/>
      <c r="VY216" s="40"/>
      <c r="VZ216" s="40"/>
      <c r="WA216" s="40"/>
      <c r="WB216" s="40"/>
      <c r="WC216" s="40"/>
      <c r="WD216" s="40"/>
      <c r="WE216" s="40"/>
      <c r="WF216" s="40"/>
      <c r="WG216" s="40"/>
      <c r="WH216" s="40"/>
      <c r="WI216" s="40"/>
      <c r="WJ216" s="40"/>
      <c r="WK216" s="40"/>
      <c r="WL216" s="40"/>
      <c r="WM216" s="40"/>
      <c r="WN216" s="40"/>
      <c r="WO216" s="40"/>
      <c r="WP216" s="40"/>
      <c r="WQ216" s="40"/>
      <c r="WR216" s="40"/>
      <c r="WS216" s="40"/>
      <c r="WT216" s="40"/>
      <c r="WU216" s="40"/>
      <c r="WV216" s="40"/>
      <c r="WW216" s="40"/>
      <c r="WX216" s="40"/>
      <c r="WY216" s="40"/>
      <c r="WZ216" s="40"/>
      <c r="XA216" s="40"/>
      <c r="XB216" s="40"/>
      <c r="XC216" s="40"/>
      <c r="XD216" s="40"/>
      <c r="XE216" s="40"/>
      <c r="XF216" s="40"/>
      <c r="XG216" s="40"/>
      <c r="XH216" s="40"/>
      <c r="XI216" s="40"/>
      <c r="XJ216" s="40"/>
      <c r="XK216" s="40"/>
      <c r="XL216" s="40"/>
      <c r="XM216" s="40"/>
      <c r="XN216" s="40"/>
      <c r="XO216" s="40"/>
      <c r="XP216" s="40"/>
      <c r="XQ216" s="40"/>
      <c r="XR216" s="40"/>
      <c r="XS216" s="40"/>
      <c r="XT216" s="40"/>
      <c r="XU216" s="40"/>
      <c r="XV216" s="40"/>
      <c r="XW216" s="40"/>
      <c r="XX216" s="40"/>
      <c r="XY216" s="40"/>
      <c r="XZ216" s="40"/>
      <c r="YA216" s="40"/>
      <c r="YB216" s="40"/>
      <c r="YC216" s="40"/>
      <c r="YD216" s="40"/>
      <c r="YE216" s="40"/>
      <c r="YF216" s="40"/>
      <c r="YG216" s="40"/>
      <c r="YH216" s="40"/>
      <c r="YI216" s="40"/>
      <c r="YJ216" s="40"/>
      <c r="YK216" s="40"/>
      <c r="YL216" s="40"/>
      <c r="YM216" s="40"/>
      <c r="YN216" s="40"/>
      <c r="YO216" s="40"/>
      <c r="YP216" s="40"/>
      <c r="YQ216" s="40"/>
      <c r="YR216" s="40"/>
      <c r="YS216" s="40"/>
      <c r="YT216" s="40"/>
      <c r="YU216" s="40"/>
      <c r="YV216" s="40"/>
      <c r="YW216" s="40"/>
      <c r="YX216" s="40"/>
      <c r="YY216" s="40"/>
      <c r="YZ216" s="40"/>
      <c r="ZA216" s="40"/>
      <c r="ZB216" s="40"/>
      <c r="ZC216" s="40"/>
      <c r="ZD216" s="40"/>
      <c r="ZE216" s="40"/>
      <c r="ZF216" s="40"/>
      <c r="ZG216" s="40"/>
      <c r="ZH216" s="40"/>
      <c r="ZI216" s="40"/>
      <c r="ZJ216" s="40"/>
      <c r="ZK216" s="40"/>
      <c r="ZL216" s="40"/>
      <c r="ZM216" s="40"/>
      <c r="ZN216" s="40"/>
      <c r="ZO216" s="40"/>
      <c r="ZP216" s="40"/>
      <c r="ZQ216" s="40"/>
      <c r="ZR216" s="40"/>
      <c r="ZS216" s="40"/>
      <c r="ZT216" s="40"/>
      <c r="ZU216" s="40"/>
      <c r="ZV216" s="40"/>
      <c r="ZW216" s="40"/>
      <c r="ZX216" s="40"/>
      <c r="ZY216" s="40"/>
      <c r="ZZ216" s="40"/>
      <c r="AAA216" s="40"/>
      <c r="AAB216" s="40"/>
      <c r="AAC216" s="40"/>
      <c r="AAD216" s="40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0"/>
      <c r="AKO216" s="40"/>
      <c r="AKP216" s="40"/>
      <c r="AKQ216" s="40"/>
      <c r="AKR216" s="40"/>
      <c r="AKS216" s="40"/>
      <c r="AKT216" s="40"/>
      <c r="AKU216" s="40"/>
      <c r="AKV216" s="40"/>
      <c r="AKW216" s="40"/>
      <c r="AKX216" s="40"/>
      <c r="AKY216" s="40"/>
      <c r="AKZ216" s="40"/>
      <c r="ALA216" s="40"/>
      <c r="ALB216" s="40"/>
      <c r="ALC216" s="40"/>
      <c r="ALD216" s="40"/>
      <c r="ALE216" s="40"/>
      <c r="ALF216" s="40"/>
      <c r="ALG216" s="40"/>
      <c r="ALH216" s="40"/>
      <c r="ALI216" s="40"/>
      <c r="ALJ216" s="40"/>
      <c r="ALK216" s="40"/>
      <c r="ALL216" s="40"/>
      <c r="ALM216" s="40"/>
      <c r="ALN216" s="40"/>
      <c r="ALO216" s="40"/>
      <c r="ALP216" s="40"/>
      <c r="ALQ216" s="40"/>
      <c r="ALR216" s="40"/>
      <c r="ALS216" s="40"/>
      <c r="ALT216" s="40"/>
      <c r="ALU216" s="40"/>
    </row>
    <row r="217" spans="1:1009" s="41" customFormat="1" ht="18.75" x14ac:dyDescent="0.3">
      <c r="A217" s="10" t="s">
        <v>225</v>
      </c>
      <c r="B217" s="11" t="s">
        <v>38</v>
      </c>
      <c r="C217" s="12">
        <v>9</v>
      </c>
      <c r="D217" s="13">
        <v>2.2000000000000002</v>
      </c>
      <c r="E217" s="14">
        <v>1.4</v>
      </c>
      <c r="F217" s="46" t="s">
        <v>24</v>
      </c>
      <c r="G217" s="15">
        <v>1</v>
      </c>
      <c r="H217" s="16">
        <f>IF(OR(F217="",G217=""),"",IF(F217="1st",G217*D217-G217,-G217))</f>
        <v>1.2000000000000002</v>
      </c>
      <c r="I217" s="19">
        <f t="shared" si="32"/>
        <v>-31.652500000000007</v>
      </c>
      <c r="J217" s="39"/>
      <c r="K217" s="50">
        <f t="shared" si="35"/>
        <v>-32.652500000000011</v>
      </c>
      <c r="L217" s="60">
        <f t="shared" si="30"/>
        <v>-28.302500000000013</v>
      </c>
      <c r="M217" s="60"/>
      <c r="N217" s="121">
        <f t="shared" si="33"/>
        <v>2.2000000000000002</v>
      </c>
      <c r="O217" s="9">
        <f t="shared" si="34"/>
        <v>-1</v>
      </c>
      <c r="P217" s="9">
        <f t="shared" si="36"/>
        <v>1.2000000000000002</v>
      </c>
      <c r="Q217" s="122">
        <f t="shared" si="37"/>
        <v>1.2000000000000002</v>
      </c>
      <c r="R217" s="8"/>
      <c r="S217" s="9"/>
      <c r="T217" s="9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  <c r="PI217" s="40"/>
      <c r="PJ217" s="40"/>
      <c r="PK217" s="40"/>
      <c r="PL217" s="40"/>
      <c r="PM217" s="40"/>
      <c r="PN217" s="40"/>
      <c r="PO217" s="40"/>
      <c r="PP217" s="40"/>
      <c r="PQ217" s="40"/>
      <c r="PR217" s="40"/>
      <c r="PS217" s="40"/>
      <c r="PT217" s="40"/>
      <c r="PU217" s="40"/>
      <c r="PV217" s="40"/>
      <c r="PW217" s="40"/>
      <c r="PX217" s="40"/>
      <c r="PY217" s="40"/>
      <c r="PZ217" s="40"/>
      <c r="QA217" s="40"/>
      <c r="QB217" s="40"/>
      <c r="QC217" s="40"/>
      <c r="QD217" s="40"/>
      <c r="QE217" s="40"/>
      <c r="QF217" s="40"/>
      <c r="QG217" s="40"/>
      <c r="QH217" s="40"/>
      <c r="QI217" s="40"/>
      <c r="QJ217" s="40"/>
      <c r="QK217" s="40"/>
      <c r="QL217" s="40"/>
      <c r="QM217" s="40"/>
      <c r="QN217" s="40"/>
      <c r="QO217" s="40"/>
      <c r="QP217" s="40"/>
      <c r="QQ217" s="40"/>
      <c r="QR217" s="40"/>
      <c r="QS217" s="40"/>
      <c r="QT217" s="40"/>
      <c r="QU217" s="40"/>
      <c r="QV217" s="40"/>
      <c r="QW217" s="40"/>
      <c r="QX217" s="40"/>
      <c r="QY217" s="40"/>
      <c r="QZ217" s="40"/>
      <c r="RA217" s="40"/>
      <c r="RB217" s="40"/>
      <c r="RC217" s="40"/>
      <c r="RD217" s="40"/>
      <c r="RE217" s="40"/>
      <c r="RF217" s="40"/>
      <c r="RG217" s="40"/>
      <c r="RH217" s="40"/>
      <c r="RI217" s="40"/>
      <c r="RJ217" s="40"/>
      <c r="RK217" s="40"/>
      <c r="RL217" s="40"/>
      <c r="RM217" s="40"/>
      <c r="RN217" s="40"/>
      <c r="RO217" s="40"/>
      <c r="RP217" s="40"/>
      <c r="RQ217" s="40"/>
      <c r="RR217" s="40"/>
      <c r="RS217" s="40"/>
      <c r="RT217" s="40"/>
      <c r="RU217" s="40"/>
      <c r="RV217" s="40"/>
      <c r="RW217" s="40"/>
      <c r="RX217" s="40"/>
      <c r="RY217" s="40"/>
      <c r="RZ217" s="40"/>
      <c r="SA217" s="40"/>
      <c r="SB217" s="40"/>
      <c r="SC217" s="40"/>
      <c r="SD217" s="40"/>
      <c r="SE217" s="40"/>
      <c r="SF217" s="40"/>
      <c r="SG217" s="40"/>
      <c r="SH217" s="40"/>
      <c r="SI217" s="40"/>
      <c r="SJ217" s="40"/>
      <c r="SK217" s="40"/>
      <c r="SL217" s="40"/>
      <c r="SM217" s="40"/>
      <c r="SN217" s="40"/>
      <c r="SO217" s="40"/>
      <c r="SP217" s="40"/>
      <c r="SQ217" s="40"/>
      <c r="SR217" s="40"/>
      <c r="SS217" s="40"/>
      <c r="ST217" s="40"/>
      <c r="SU217" s="40"/>
      <c r="SV217" s="40"/>
      <c r="SW217" s="40"/>
      <c r="SX217" s="40"/>
      <c r="SY217" s="40"/>
      <c r="SZ217" s="40"/>
      <c r="TA217" s="40"/>
      <c r="TB217" s="40"/>
      <c r="TC217" s="40"/>
      <c r="TD217" s="40"/>
      <c r="TE217" s="40"/>
      <c r="TF217" s="40"/>
      <c r="TG217" s="40"/>
      <c r="TH217" s="40"/>
      <c r="TI217" s="40"/>
      <c r="TJ217" s="40"/>
      <c r="TK217" s="40"/>
      <c r="TL217" s="40"/>
      <c r="TM217" s="40"/>
      <c r="TN217" s="40"/>
      <c r="TO217" s="40"/>
      <c r="TP217" s="40"/>
      <c r="TQ217" s="40"/>
      <c r="TR217" s="40"/>
      <c r="TS217" s="40"/>
      <c r="TT217" s="40"/>
      <c r="TU217" s="40"/>
      <c r="TV217" s="40"/>
      <c r="TW217" s="40"/>
      <c r="TX217" s="40"/>
      <c r="TY217" s="40"/>
      <c r="TZ217" s="40"/>
      <c r="UA217" s="40"/>
      <c r="UB217" s="40"/>
      <c r="UC217" s="40"/>
      <c r="UD217" s="40"/>
      <c r="UE217" s="40"/>
      <c r="UF217" s="40"/>
      <c r="UG217" s="40"/>
      <c r="UH217" s="40"/>
      <c r="UI217" s="40"/>
      <c r="UJ217" s="40"/>
      <c r="UK217" s="40"/>
      <c r="UL217" s="40"/>
      <c r="UM217" s="40"/>
      <c r="UN217" s="40"/>
      <c r="UO217" s="40"/>
      <c r="UP217" s="40"/>
      <c r="UQ217" s="40"/>
      <c r="UR217" s="40"/>
      <c r="US217" s="40"/>
      <c r="UT217" s="40"/>
      <c r="UU217" s="40"/>
      <c r="UV217" s="40"/>
      <c r="UW217" s="40"/>
      <c r="UX217" s="40"/>
      <c r="UY217" s="40"/>
      <c r="UZ217" s="40"/>
      <c r="VA217" s="40"/>
      <c r="VB217" s="40"/>
      <c r="VC217" s="40"/>
      <c r="VD217" s="40"/>
      <c r="VE217" s="40"/>
      <c r="VF217" s="40"/>
      <c r="VG217" s="40"/>
      <c r="VH217" s="40"/>
      <c r="VI217" s="40"/>
      <c r="VJ217" s="40"/>
      <c r="VK217" s="40"/>
      <c r="VL217" s="40"/>
      <c r="VM217" s="40"/>
      <c r="VN217" s="40"/>
      <c r="VO217" s="40"/>
      <c r="VP217" s="40"/>
      <c r="VQ217" s="40"/>
      <c r="VR217" s="40"/>
      <c r="VS217" s="40"/>
      <c r="VT217" s="40"/>
      <c r="VU217" s="40"/>
      <c r="VV217" s="40"/>
      <c r="VW217" s="40"/>
      <c r="VX217" s="40"/>
      <c r="VY217" s="40"/>
      <c r="VZ217" s="40"/>
      <c r="WA217" s="40"/>
      <c r="WB217" s="40"/>
      <c r="WC217" s="40"/>
      <c r="WD217" s="40"/>
      <c r="WE217" s="40"/>
      <c r="WF217" s="40"/>
      <c r="WG217" s="40"/>
      <c r="WH217" s="40"/>
      <c r="WI217" s="40"/>
      <c r="WJ217" s="40"/>
      <c r="WK217" s="40"/>
      <c r="WL217" s="40"/>
      <c r="WM217" s="40"/>
      <c r="WN217" s="40"/>
      <c r="WO217" s="40"/>
      <c r="WP217" s="40"/>
      <c r="WQ217" s="40"/>
      <c r="WR217" s="40"/>
      <c r="WS217" s="40"/>
      <c r="WT217" s="40"/>
      <c r="WU217" s="40"/>
      <c r="WV217" s="40"/>
      <c r="WW217" s="40"/>
      <c r="WX217" s="40"/>
      <c r="WY217" s="40"/>
      <c r="WZ217" s="40"/>
      <c r="XA217" s="40"/>
      <c r="XB217" s="40"/>
      <c r="XC217" s="40"/>
      <c r="XD217" s="40"/>
      <c r="XE217" s="40"/>
      <c r="XF217" s="40"/>
      <c r="XG217" s="40"/>
      <c r="XH217" s="40"/>
      <c r="XI217" s="40"/>
      <c r="XJ217" s="40"/>
      <c r="XK217" s="40"/>
      <c r="XL217" s="40"/>
      <c r="XM217" s="40"/>
      <c r="XN217" s="40"/>
      <c r="XO217" s="40"/>
      <c r="XP217" s="40"/>
      <c r="XQ217" s="40"/>
      <c r="XR217" s="40"/>
      <c r="XS217" s="40"/>
      <c r="XT217" s="40"/>
      <c r="XU217" s="40"/>
      <c r="XV217" s="40"/>
      <c r="XW217" s="40"/>
      <c r="XX217" s="40"/>
      <c r="XY217" s="40"/>
      <c r="XZ217" s="40"/>
      <c r="YA217" s="40"/>
      <c r="YB217" s="40"/>
      <c r="YC217" s="40"/>
      <c r="YD217" s="40"/>
      <c r="YE217" s="40"/>
      <c r="YF217" s="40"/>
      <c r="YG217" s="40"/>
      <c r="YH217" s="40"/>
      <c r="YI217" s="40"/>
      <c r="YJ217" s="40"/>
      <c r="YK217" s="40"/>
      <c r="YL217" s="40"/>
      <c r="YM217" s="40"/>
      <c r="YN217" s="40"/>
      <c r="YO217" s="40"/>
      <c r="YP217" s="40"/>
      <c r="YQ217" s="40"/>
      <c r="YR217" s="40"/>
      <c r="YS217" s="40"/>
      <c r="YT217" s="40"/>
      <c r="YU217" s="40"/>
      <c r="YV217" s="40"/>
      <c r="YW217" s="40"/>
      <c r="YX217" s="40"/>
      <c r="YY217" s="40"/>
      <c r="YZ217" s="40"/>
      <c r="ZA217" s="40"/>
      <c r="ZB217" s="40"/>
      <c r="ZC217" s="40"/>
      <c r="ZD217" s="40"/>
      <c r="ZE217" s="40"/>
      <c r="ZF217" s="40"/>
      <c r="ZG217" s="40"/>
      <c r="ZH217" s="40"/>
      <c r="ZI217" s="40"/>
      <c r="ZJ217" s="40"/>
      <c r="ZK217" s="40"/>
      <c r="ZL217" s="40"/>
      <c r="ZM217" s="40"/>
      <c r="ZN217" s="40"/>
      <c r="ZO217" s="40"/>
      <c r="ZP217" s="40"/>
      <c r="ZQ217" s="40"/>
      <c r="ZR217" s="40"/>
      <c r="ZS217" s="40"/>
      <c r="ZT217" s="40"/>
      <c r="ZU217" s="40"/>
      <c r="ZV217" s="40"/>
      <c r="ZW217" s="40"/>
      <c r="ZX217" s="40"/>
      <c r="ZY217" s="40"/>
      <c r="ZZ217" s="40"/>
      <c r="AAA217" s="40"/>
      <c r="AAB217" s="40"/>
      <c r="AAC217" s="40"/>
      <c r="AAD217" s="40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0"/>
      <c r="AKO217" s="40"/>
      <c r="AKP217" s="40"/>
      <c r="AKQ217" s="40"/>
      <c r="AKR217" s="40"/>
      <c r="AKS217" s="40"/>
      <c r="AKT217" s="40"/>
      <c r="AKU217" s="40"/>
      <c r="AKV217" s="40"/>
      <c r="AKW217" s="40"/>
      <c r="AKX217" s="40"/>
      <c r="AKY217" s="40"/>
      <c r="AKZ217" s="40"/>
      <c r="ALA217" s="40"/>
      <c r="ALB217" s="40"/>
      <c r="ALC217" s="40"/>
      <c r="ALD217" s="40"/>
      <c r="ALE217" s="40"/>
      <c r="ALF217" s="40"/>
      <c r="ALG217" s="40"/>
      <c r="ALH217" s="40"/>
      <c r="ALI217" s="40"/>
      <c r="ALJ217" s="40"/>
      <c r="ALK217" s="40"/>
      <c r="ALL217" s="40"/>
      <c r="ALM217" s="40"/>
      <c r="ALN217" s="40"/>
      <c r="ALO217" s="40"/>
      <c r="ALP217" s="40"/>
      <c r="ALQ217" s="40"/>
      <c r="ALR217" s="40"/>
      <c r="ALS217" s="40"/>
      <c r="ALT217" s="40"/>
      <c r="ALU217" s="40"/>
    </row>
    <row r="218" spans="1:1009" s="41" customFormat="1" ht="19.5" thickBot="1" x14ac:dyDescent="0.35">
      <c r="A218" s="10" t="s">
        <v>226</v>
      </c>
      <c r="B218" s="11" t="s">
        <v>173</v>
      </c>
      <c r="C218" s="12">
        <v>12</v>
      </c>
      <c r="D218" s="13">
        <v>5.5</v>
      </c>
      <c r="E218" s="14">
        <v>2.35</v>
      </c>
      <c r="F218" s="46" t="s">
        <v>26</v>
      </c>
      <c r="G218" s="15">
        <v>1</v>
      </c>
      <c r="H218" s="16">
        <f>IF(OR(F218="",G218=""),"",IF(F218="1st",G218*D218-G218,-G218))</f>
        <v>-1</v>
      </c>
      <c r="I218" s="19">
        <f t="shared" si="32"/>
        <v>-32.652500000000003</v>
      </c>
      <c r="J218" s="39"/>
      <c r="K218" s="50">
        <f t="shared" si="35"/>
        <v>-32.652500000000011</v>
      </c>
      <c r="L218" s="60">
        <f t="shared" si="30"/>
        <v>-28.302500000000013</v>
      </c>
      <c r="M218" s="60"/>
      <c r="N218" s="121">
        <f t="shared" si="33"/>
        <v>5.5</v>
      </c>
      <c r="O218" s="9">
        <f t="shared" si="34"/>
        <v>-1</v>
      </c>
      <c r="P218" s="9">
        <f t="shared" si="36"/>
        <v>-1</v>
      </c>
      <c r="Q218" s="122">
        <f t="shared" si="37"/>
        <v>-1</v>
      </c>
      <c r="R218" s="8"/>
      <c r="S218" s="9"/>
      <c r="T218" s="9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  <c r="PI218" s="40"/>
      <c r="PJ218" s="40"/>
      <c r="PK218" s="40"/>
      <c r="PL218" s="40"/>
      <c r="PM218" s="40"/>
      <c r="PN218" s="40"/>
      <c r="PO218" s="40"/>
      <c r="PP218" s="40"/>
      <c r="PQ218" s="40"/>
      <c r="PR218" s="40"/>
      <c r="PS218" s="40"/>
      <c r="PT218" s="40"/>
      <c r="PU218" s="40"/>
      <c r="PV218" s="40"/>
      <c r="PW218" s="40"/>
      <c r="PX218" s="40"/>
      <c r="PY218" s="40"/>
      <c r="PZ218" s="40"/>
      <c r="QA218" s="40"/>
      <c r="QB218" s="40"/>
      <c r="QC218" s="40"/>
      <c r="QD218" s="40"/>
      <c r="QE218" s="40"/>
      <c r="QF218" s="40"/>
      <c r="QG218" s="40"/>
      <c r="QH218" s="40"/>
      <c r="QI218" s="40"/>
      <c r="QJ218" s="40"/>
      <c r="QK218" s="40"/>
      <c r="QL218" s="40"/>
      <c r="QM218" s="40"/>
      <c r="QN218" s="40"/>
      <c r="QO218" s="40"/>
      <c r="QP218" s="40"/>
      <c r="QQ218" s="40"/>
      <c r="QR218" s="40"/>
      <c r="QS218" s="40"/>
      <c r="QT218" s="40"/>
      <c r="QU218" s="40"/>
      <c r="QV218" s="40"/>
      <c r="QW218" s="40"/>
      <c r="QX218" s="40"/>
      <c r="QY218" s="40"/>
      <c r="QZ218" s="40"/>
      <c r="RA218" s="40"/>
      <c r="RB218" s="40"/>
      <c r="RC218" s="40"/>
      <c r="RD218" s="40"/>
      <c r="RE218" s="40"/>
      <c r="RF218" s="40"/>
      <c r="RG218" s="40"/>
      <c r="RH218" s="40"/>
      <c r="RI218" s="40"/>
      <c r="RJ218" s="40"/>
      <c r="RK218" s="40"/>
      <c r="RL218" s="40"/>
      <c r="RM218" s="40"/>
      <c r="RN218" s="40"/>
      <c r="RO218" s="40"/>
      <c r="RP218" s="40"/>
      <c r="RQ218" s="40"/>
      <c r="RR218" s="40"/>
      <c r="RS218" s="40"/>
      <c r="RT218" s="40"/>
      <c r="RU218" s="40"/>
      <c r="RV218" s="40"/>
      <c r="RW218" s="40"/>
      <c r="RX218" s="40"/>
      <c r="RY218" s="40"/>
      <c r="RZ218" s="40"/>
      <c r="SA218" s="40"/>
      <c r="SB218" s="40"/>
      <c r="SC218" s="40"/>
      <c r="SD218" s="40"/>
      <c r="SE218" s="40"/>
      <c r="SF218" s="40"/>
      <c r="SG218" s="40"/>
      <c r="SH218" s="40"/>
      <c r="SI218" s="40"/>
      <c r="SJ218" s="40"/>
      <c r="SK218" s="40"/>
      <c r="SL218" s="40"/>
      <c r="SM218" s="40"/>
      <c r="SN218" s="40"/>
      <c r="SO218" s="40"/>
      <c r="SP218" s="40"/>
      <c r="SQ218" s="40"/>
      <c r="SR218" s="40"/>
      <c r="SS218" s="40"/>
      <c r="ST218" s="40"/>
      <c r="SU218" s="40"/>
      <c r="SV218" s="40"/>
      <c r="SW218" s="40"/>
      <c r="SX218" s="40"/>
      <c r="SY218" s="40"/>
      <c r="SZ218" s="40"/>
      <c r="TA218" s="40"/>
      <c r="TB218" s="40"/>
      <c r="TC218" s="40"/>
      <c r="TD218" s="40"/>
      <c r="TE218" s="40"/>
      <c r="TF218" s="40"/>
      <c r="TG218" s="40"/>
      <c r="TH218" s="40"/>
      <c r="TI218" s="40"/>
      <c r="TJ218" s="40"/>
      <c r="TK218" s="40"/>
      <c r="TL218" s="40"/>
      <c r="TM218" s="40"/>
      <c r="TN218" s="40"/>
      <c r="TO218" s="40"/>
      <c r="TP218" s="40"/>
      <c r="TQ218" s="40"/>
      <c r="TR218" s="40"/>
      <c r="TS218" s="40"/>
      <c r="TT218" s="40"/>
      <c r="TU218" s="40"/>
      <c r="TV218" s="40"/>
      <c r="TW218" s="40"/>
      <c r="TX218" s="40"/>
      <c r="TY218" s="40"/>
      <c r="TZ218" s="40"/>
      <c r="UA218" s="40"/>
      <c r="UB218" s="40"/>
      <c r="UC218" s="40"/>
      <c r="UD218" s="40"/>
      <c r="UE218" s="40"/>
      <c r="UF218" s="40"/>
      <c r="UG218" s="40"/>
      <c r="UH218" s="40"/>
      <c r="UI218" s="40"/>
      <c r="UJ218" s="40"/>
      <c r="UK218" s="40"/>
      <c r="UL218" s="40"/>
      <c r="UM218" s="40"/>
      <c r="UN218" s="40"/>
      <c r="UO218" s="40"/>
      <c r="UP218" s="40"/>
      <c r="UQ218" s="40"/>
      <c r="UR218" s="40"/>
      <c r="US218" s="40"/>
      <c r="UT218" s="40"/>
      <c r="UU218" s="40"/>
      <c r="UV218" s="40"/>
      <c r="UW218" s="40"/>
      <c r="UX218" s="40"/>
      <c r="UY218" s="40"/>
      <c r="UZ218" s="40"/>
      <c r="VA218" s="40"/>
      <c r="VB218" s="40"/>
      <c r="VC218" s="40"/>
      <c r="VD218" s="40"/>
      <c r="VE218" s="40"/>
      <c r="VF218" s="40"/>
      <c r="VG218" s="40"/>
      <c r="VH218" s="40"/>
      <c r="VI218" s="40"/>
      <c r="VJ218" s="40"/>
      <c r="VK218" s="40"/>
      <c r="VL218" s="40"/>
      <c r="VM218" s="40"/>
      <c r="VN218" s="40"/>
      <c r="VO218" s="40"/>
      <c r="VP218" s="40"/>
      <c r="VQ218" s="40"/>
      <c r="VR218" s="40"/>
      <c r="VS218" s="40"/>
      <c r="VT218" s="40"/>
      <c r="VU218" s="40"/>
      <c r="VV218" s="40"/>
      <c r="VW218" s="40"/>
      <c r="VX218" s="40"/>
      <c r="VY218" s="40"/>
      <c r="VZ218" s="40"/>
      <c r="WA218" s="40"/>
      <c r="WB218" s="40"/>
      <c r="WC218" s="40"/>
      <c r="WD218" s="40"/>
      <c r="WE218" s="40"/>
      <c r="WF218" s="40"/>
      <c r="WG218" s="40"/>
      <c r="WH218" s="40"/>
      <c r="WI218" s="40"/>
      <c r="WJ218" s="40"/>
      <c r="WK218" s="40"/>
      <c r="WL218" s="40"/>
      <c r="WM218" s="40"/>
      <c r="WN218" s="40"/>
      <c r="WO218" s="40"/>
      <c r="WP218" s="40"/>
      <c r="WQ218" s="40"/>
      <c r="WR218" s="40"/>
      <c r="WS218" s="40"/>
      <c r="WT218" s="40"/>
      <c r="WU218" s="40"/>
      <c r="WV218" s="40"/>
      <c r="WW218" s="40"/>
      <c r="WX218" s="40"/>
      <c r="WY218" s="40"/>
      <c r="WZ218" s="40"/>
      <c r="XA218" s="40"/>
      <c r="XB218" s="40"/>
      <c r="XC218" s="40"/>
      <c r="XD218" s="40"/>
      <c r="XE218" s="40"/>
      <c r="XF218" s="40"/>
      <c r="XG218" s="40"/>
      <c r="XH218" s="40"/>
      <c r="XI218" s="40"/>
      <c r="XJ218" s="40"/>
      <c r="XK218" s="40"/>
      <c r="XL218" s="40"/>
      <c r="XM218" s="40"/>
      <c r="XN218" s="40"/>
      <c r="XO218" s="40"/>
      <c r="XP218" s="40"/>
      <c r="XQ218" s="40"/>
      <c r="XR218" s="40"/>
      <c r="XS218" s="40"/>
      <c r="XT218" s="40"/>
      <c r="XU218" s="40"/>
      <c r="XV218" s="40"/>
      <c r="XW218" s="40"/>
      <c r="XX218" s="40"/>
      <c r="XY218" s="40"/>
      <c r="XZ218" s="40"/>
      <c r="YA218" s="40"/>
      <c r="YB218" s="40"/>
      <c r="YC218" s="40"/>
      <c r="YD218" s="40"/>
      <c r="YE218" s="40"/>
      <c r="YF218" s="40"/>
      <c r="YG218" s="40"/>
      <c r="YH218" s="40"/>
      <c r="YI218" s="40"/>
      <c r="YJ218" s="40"/>
      <c r="YK218" s="40"/>
      <c r="YL218" s="40"/>
      <c r="YM218" s="40"/>
      <c r="YN218" s="40"/>
      <c r="YO218" s="40"/>
      <c r="YP218" s="40"/>
      <c r="YQ218" s="40"/>
      <c r="YR218" s="40"/>
      <c r="YS218" s="40"/>
      <c r="YT218" s="40"/>
      <c r="YU218" s="40"/>
      <c r="YV218" s="40"/>
      <c r="YW218" s="40"/>
      <c r="YX218" s="40"/>
      <c r="YY218" s="40"/>
      <c r="YZ218" s="40"/>
      <c r="ZA218" s="40"/>
      <c r="ZB218" s="40"/>
      <c r="ZC218" s="40"/>
      <c r="ZD218" s="40"/>
      <c r="ZE218" s="40"/>
      <c r="ZF218" s="40"/>
      <c r="ZG218" s="40"/>
      <c r="ZH218" s="40"/>
      <c r="ZI218" s="40"/>
      <c r="ZJ218" s="40"/>
      <c r="ZK218" s="40"/>
      <c r="ZL218" s="40"/>
      <c r="ZM218" s="40"/>
      <c r="ZN218" s="40"/>
      <c r="ZO218" s="40"/>
      <c r="ZP218" s="40"/>
      <c r="ZQ218" s="40"/>
      <c r="ZR218" s="40"/>
      <c r="ZS218" s="40"/>
      <c r="ZT218" s="40"/>
      <c r="ZU218" s="40"/>
      <c r="ZV218" s="40"/>
      <c r="ZW218" s="40"/>
      <c r="ZX218" s="40"/>
      <c r="ZY218" s="40"/>
      <c r="ZZ218" s="40"/>
      <c r="AAA218" s="40"/>
      <c r="AAB218" s="40"/>
      <c r="AAC218" s="40"/>
      <c r="AAD218" s="40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0"/>
      <c r="AKO218" s="40"/>
      <c r="AKP218" s="40"/>
      <c r="AKQ218" s="40"/>
      <c r="AKR218" s="40"/>
      <c r="AKS218" s="40"/>
      <c r="AKT218" s="40"/>
      <c r="AKU218" s="40"/>
      <c r="AKV218" s="40"/>
      <c r="AKW218" s="40"/>
      <c r="AKX218" s="40"/>
      <c r="AKY218" s="40"/>
      <c r="AKZ218" s="40"/>
      <c r="ALA218" s="40"/>
      <c r="ALB218" s="40"/>
      <c r="ALC218" s="40"/>
      <c r="ALD218" s="40"/>
      <c r="ALE218" s="40"/>
      <c r="ALF218" s="40"/>
      <c r="ALG218" s="40"/>
      <c r="ALH218" s="40"/>
      <c r="ALI218" s="40"/>
      <c r="ALJ218" s="40"/>
      <c r="ALK218" s="40"/>
      <c r="ALL218" s="40"/>
      <c r="ALM218" s="40"/>
      <c r="ALN218" s="40"/>
      <c r="ALO218" s="40"/>
      <c r="ALP218" s="40"/>
      <c r="ALQ218" s="40"/>
      <c r="ALR218" s="40"/>
      <c r="ALS218" s="40"/>
      <c r="ALT218" s="40"/>
      <c r="ALU218" s="40"/>
    </row>
    <row r="219" spans="1:1009" s="41" customFormat="1" ht="24" thickBot="1" x14ac:dyDescent="0.3">
      <c r="A219" s="222">
        <v>44191</v>
      </c>
      <c r="B219" s="225"/>
      <c r="C219" s="225"/>
      <c r="D219" s="225"/>
      <c r="E219" s="225"/>
      <c r="F219" s="225"/>
      <c r="G219" s="225"/>
      <c r="H219" s="226" t="str">
        <f>IF(OR(F219="",G219=""),"",IF(F219="1st",G219*D219,-G219))</f>
        <v/>
      </c>
      <c r="I219" s="19">
        <f t="shared" si="32"/>
        <v>-32.652500000000003</v>
      </c>
      <c r="J219" s="39"/>
      <c r="K219" s="50">
        <f t="shared" si="35"/>
        <v>-32.652500000000011</v>
      </c>
      <c r="L219" s="60">
        <f t="shared" si="30"/>
        <v>-28.302500000000013</v>
      </c>
      <c r="M219" s="60"/>
      <c r="N219" s="121" t="str">
        <f t="shared" si="33"/>
        <v/>
      </c>
      <c r="O219" s="9" t="str">
        <f t="shared" si="34"/>
        <v/>
      </c>
      <c r="P219" s="9" t="str">
        <f t="shared" si="36"/>
        <v/>
      </c>
      <c r="Q219" s="122" t="str">
        <f t="shared" si="37"/>
        <v/>
      </c>
      <c r="R219" s="8"/>
      <c r="S219" s="9"/>
      <c r="T219" s="9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  <c r="PI219" s="40"/>
      <c r="PJ219" s="40"/>
      <c r="PK219" s="40"/>
      <c r="PL219" s="40"/>
      <c r="PM219" s="40"/>
      <c r="PN219" s="40"/>
      <c r="PO219" s="40"/>
      <c r="PP219" s="40"/>
      <c r="PQ219" s="40"/>
      <c r="PR219" s="40"/>
      <c r="PS219" s="40"/>
      <c r="PT219" s="40"/>
      <c r="PU219" s="40"/>
      <c r="PV219" s="40"/>
      <c r="PW219" s="40"/>
      <c r="PX219" s="40"/>
      <c r="PY219" s="40"/>
      <c r="PZ219" s="40"/>
      <c r="QA219" s="40"/>
      <c r="QB219" s="40"/>
      <c r="QC219" s="40"/>
      <c r="QD219" s="40"/>
      <c r="QE219" s="40"/>
      <c r="QF219" s="40"/>
      <c r="QG219" s="40"/>
      <c r="QH219" s="40"/>
      <c r="QI219" s="40"/>
      <c r="QJ219" s="40"/>
      <c r="QK219" s="40"/>
      <c r="QL219" s="40"/>
      <c r="QM219" s="40"/>
      <c r="QN219" s="40"/>
      <c r="QO219" s="40"/>
      <c r="QP219" s="40"/>
      <c r="QQ219" s="40"/>
      <c r="QR219" s="40"/>
      <c r="QS219" s="40"/>
      <c r="QT219" s="40"/>
      <c r="QU219" s="40"/>
      <c r="QV219" s="40"/>
      <c r="QW219" s="40"/>
      <c r="QX219" s="40"/>
      <c r="QY219" s="40"/>
      <c r="QZ219" s="40"/>
      <c r="RA219" s="40"/>
      <c r="RB219" s="40"/>
      <c r="RC219" s="40"/>
      <c r="RD219" s="40"/>
      <c r="RE219" s="40"/>
      <c r="RF219" s="40"/>
      <c r="RG219" s="40"/>
      <c r="RH219" s="40"/>
      <c r="RI219" s="40"/>
      <c r="RJ219" s="40"/>
      <c r="RK219" s="40"/>
      <c r="RL219" s="40"/>
      <c r="RM219" s="40"/>
      <c r="RN219" s="40"/>
      <c r="RO219" s="40"/>
      <c r="RP219" s="40"/>
      <c r="RQ219" s="40"/>
      <c r="RR219" s="40"/>
      <c r="RS219" s="40"/>
      <c r="RT219" s="40"/>
      <c r="RU219" s="40"/>
      <c r="RV219" s="40"/>
      <c r="RW219" s="40"/>
      <c r="RX219" s="40"/>
      <c r="RY219" s="40"/>
      <c r="RZ219" s="40"/>
      <c r="SA219" s="40"/>
      <c r="SB219" s="40"/>
      <c r="SC219" s="40"/>
      <c r="SD219" s="40"/>
      <c r="SE219" s="40"/>
      <c r="SF219" s="40"/>
      <c r="SG219" s="40"/>
      <c r="SH219" s="40"/>
      <c r="SI219" s="40"/>
      <c r="SJ219" s="40"/>
      <c r="SK219" s="40"/>
      <c r="SL219" s="40"/>
      <c r="SM219" s="40"/>
      <c r="SN219" s="40"/>
      <c r="SO219" s="40"/>
      <c r="SP219" s="40"/>
      <c r="SQ219" s="40"/>
      <c r="SR219" s="40"/>
      <c r="SS219" s="40"/>
      <c r="ST219" s="40"/>
      <c r="SU219" s="40"/>
      <c r="SV219" s="40"/>
      <c r="SW219" s="40"/>
      <c r="SX219" s="40"/>
      <c r="SY219" s="40"/>
      <c r="SZ219" s="40"/>
      <c r="TA219" s="40"/>
      <c r="TB219" s="40"/>
      <c r="TC219" s="40"/>
      <c r="TD219" s="40"/>
      <c r="TE219" s="40"/>
      <c r="TF219" s="40"/>
      <c r="TG219" s="40"/>
      <c r="TH219" s="40"/>
      <c r="TI219" s="40"/>
      <c r="TJ219" s="40"/>
      <c r="TK219" s="40"/>
      <c r="TL219" s="40"/>
      <c r="TM219" s="40"/>
      <c r="TN219" s="40"/>
      <c r="TO219" s="40"/>
      <c r="TP219" s="40"/>
      <c r="TQ219" s="40"/>
      <c r="TR219" s="40"/>
      <c r="TS219" s="40"/>
      <c r="TT219" s="40"/>
      <c r="TU219" s="40"/>
      <c r="TV219" s="40"/>
      <c r="TW219" s="40"/>
      <c r="TX219" s="40"/>
      <c r="TY219" s="40"/>
      <c r="TZ219" s="40"/>
      <c r="UA219" s="40"/>
      <c r="UB219" s="40"/>
      <c r="UC219" s="40"/>
      <c r="UD219" s="40"/>
      <c r="UE219" s="40"/>
      <c r="UF219" s="40"/>
      <c r="UG219" s="40"/>
      <c r="UH219" s="40"/>
      <c r="UI219" s="40"/>
      <c r="UJ219" s="40"/>
      <c r="UK219" s="40"/>
      <c r="UL219" s="40"/>
      <c r="UM219" s="40"/>
      <c r="UN219" s="40"/>
      <c r="UO219" s="40"/>
      <c r="UP219" s="40"/>
      <c r="UQ219" s="40"/>
      <c r="UR219" s="40"/>
      <c r="US219" s="40"/>
      <c r="UT219" s="40"/>
      <c r="UU219" s="40"/>
      <c r="UV219" s="40"/>
      <c r="UW219" s="40"/>
      <c r="UX219" s="40"/>
      <c r="UY219" s="40"/>
      <c r="UZ219" s="40"/>
      <c r="VA219" s="40"/>
      <c r="VB219" s="40"/>
      <c r="VC219" s="40"/>
      <c r="VD219" s="40"/>
      <c r="VE219" s="40"/>
      <c r="VF219" s="40"/>
      <c r="VG219" s="40"/>
      <c r="VH219" s="40"/>
      <c r="VI219" s="40"/>
      <c r="VJ219" s="40"/>
      <c r="VK219" s="40"/>
      <c r="VL219" s="40"/>
      <c r="VM219" s="40"/>
      <c r="VN219" s="40"/>
      <c r="VO219" s="40"/>
      <c r="VP219" s="40"/>
      <c r="VQ219" s="40"/>
      <c r="VR219" s="40"/>
      <c r="VS219" s="40"/>
      <c r="VT219" s="40"/>
      <c r="VU219" s="40"/>
      <c r="VV219" s="40"/>
      <c r="VW219" s="40"/>
      <c r="VX219" s="40"/>
      <c r="VY219" s="40"/>
      <c r="VZ219" s="40"/>
      <c r="WA219" s="40"/>
      <c r="WB219" s="40"/>
      <c r="WC219" s="40"/>
      <c r="WD219" s="40"/>
      <c r="WE219" s="40"/>
      <c r="WF219" s="40"/>
      <c r="WG219" s="40"/>
      <c r="WH219" s="40"/>
      <c r="WI219" s="40"/>
      <c r="WJ219" s="40"/>
      <c r="WK219" s="40"/>
      <c r="WL219" s="40"/>
      <c r="WM219" s="40"/>
      <c r="WN219" s="40"/>
      <c r="WO219" s="40"/>
      <c r="WP219" s="40"/>
      <c r="WQ219" s="40"/>
      <c r="WR219" s="40"/>
      <c r="WS219" s="40"/>
      <c r="WT219" s="40"/>
      <c r="WU219" s="40"/>
      <c r="WV219" s="40"/>
      <c r="WW219" s="40"/>
      <c r="WX219" s="40"/>
      <c r="WY219" s="40"/>
      <c r="WZ219" s="40"/>
      <c r="XA219" s="40"/>
      <c r="XB219" s="40"/>
      <c r="XC219" s="40"/>
      <c r="XD219" s="40"/>
      <c r="XE219" s="40"/>
      <c r="XF219" s="40"/>
      <c r="XG219" s="40"/>
      <c r="XH219" s="40"/>
      <c r="XI219" s="40"/>
      <c r="XJ219" s="40"/>
      <c r="XK219" s="40"/>
      <c r="XL219" s="40"/>
      <c r="XM219" s="40"/>
      <c r="XN219" s="40"/>
      <c r="XO219" s="40"/>
      <c r="XP219" s="40"/>
      <c r="XQ219" s="40"/>
      <c r="XR219" s="40"/>
      <c r="XS219" s="40"/>
      <c r="XT219" s="40"/>
      <c r="XU219" s="40"/>
      <c r="XV219" s="40"/>
      <c r="XW219" s="40"/>
      <c r="XX219" s="40"/>
      <c r="XY219" s="40"/>
      <c r="XZ219" s="40"/>
      <c r="YA219" s="40"/>
      <c r="YB219" s="40"/>
      <c r="YC219" s="40"/>
      <c r="YD219" s="40"/>
      <c r="YE219" s="40"/>
      <c r="YF219" s="40"/>
      <c r="YG219" s="40"/>
      <c r="YH219" s="40"/>
      <c r="YI219" s="40"/>
      <c r="YJ219" s="40"/>
      <c r="YK219" s="40"/>
      <c r="YL219" s="40"/>
      <c r="YM219" s="40"/>
      <c r="YN219" s="40"/>
      <c r="YO219" s="40"/>
      <c r="YP219" s="40"/>
      <c r="YQ219" s="40"/>
      <c r="YR219" s="40"/>
      <c r="YS219" s="40"/>
      <c r="YT219" s="40"/>
      <c r="YU219" s="40"/>
      <c r="YV219" s="40"/>
      <c r="YW219" s="40"/>
      <c r="YX219" s="40"/>
      <c r="YY219" s="40"/>
      <c r="YZ219" s="40"/>
      <c r="ZA219" s="40"/>
      <c r="ZB219" s="40"/>
      <c r="ZC219" s="40"/>
      <c r="ZD219" s="40"/>
      <c r="ZE219" s="40"/>
      <c r="ZF219" s="40"/>
      <c r="ZG219" s="40"/>
      <c r="ZH219" s="40"/>
      <c r="ZI219" s="40"/>
      <c r="ZJ219" s="40"/>
      <c r="ZK219" s="40"/>
      <c r="ZL219" s="40"/>
      <c r="ZM219" s="40"/>
      <c r="ZN219" s="40"/>
      <c r="ZO219" s="40"/>
      <c r="ZP219" s="40"/>
      <c r="ZQ219" s="40"/>
      <c r="ZR219" s="40"/>
      <c r="ZS219" s="40"/>
      <c r="ZT219" s="40"/>
      <c r="ZU219" s="40"/>
      <c r="ZV219" s="40"/>
      <c r="ZW219" s="40"/>
      <c r="ZX219" s="40"/>
      <c r="ZY219" s="40"/>
      <c r="ZZ219" s="40"/>
      <c r="AAA219" s="40"/>
      <c r="AAB219" s="40"/>
      <c r="AAC219" s="40"/>
      <c r="AAD219" s="40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0"/>
      <c r="AKO219" s="40"/>
      <c r="AKP219" s="40"/>
      <c r="AKQ219" s="40"/>
      <c r="AKR219" s="40"/>
      <c r="AKS219" s="40"/>
      <c r="AKT219" s="40"/>
      <c r="AKU219" s="40"/>
      <c r="AKV219" s="40"/>
      <c r="AKW219" s="40"/>
      <c r="AKX219" s="40"/>
      <c r="AKY219" s="40"/>
      <c r="AKZ219" s="40"/>
      <c r="ALA219" s="40"/>
      <c r="ALB219" s="40"/>
      <c r="ALC219" s="40"/>
      <c r="ALD219" s="40"/>
      <c r="ALE219" s="40"/>
      <c r="ALF219" s="40"/>
      <c r="ALG219" s="40"/>
      <c r="ALH219" s="40"/>
      <c r="ALI219" s="40"/>
      <c r="ALJ219" s="40"/>
      <c r="ALK219" s="40"/>
      <c r="ALL219" s="40"/>
      <c r="ALM219" s="40"/>
      <c r="ALN219" s="40"/>
      <c r="ALO219" s="40"/>
      <c r="ALP219" s="40"/>
      <c r="ALQ219" s="40"/>
      <c r="ALR219" s="40"/>
      <c r="ALS219" s="40"/>
      <c r="ALT219" s="40"/>
      <c r="ALU219" s="40"/>
    </row>
    <row r="220" spans="1:1009" s="41" customFormat="1" ht="18.75" x14ac:dyDescent="0.3">
      <c r="A220" s="10" t="s">
        <v>227</v>
      </c>
      <c r="B220" s="11" t="s">
        <v>127</v>
      </c>
      <c r="C220" s="12">
        <v>6</v>
      </c>
      <c r="D220" s="13">
        <v>3.4</v>
      </c>
      <c r="E220" s="14">
        <v>1.5</v>
      </c>
      <c r="F220" s="46" t="s">
        <v>26</v>
      </c>
      <c r="G220" s="15">
        <v>1.5</v>
      </c>
      <c r="H220" s="16">
        <f>IF(OR(F220="",G220=""),"",IF(F220="1st",G220*D220-G220,-G220))</f>
        <v>-1.5</v>
      </c>
      <c r="I220" s="19">
        <f t="shared" si="32"/>
        <v>-34.152500000000003</v>
      </c>
      <c r="J220" s="42">
        <f>SUM(H220:H222)</f>
        <v>0.5</v>
      </c>
      <c r="K220" s="50">
        <f t="shared" si="35"/>
        <v>-32.152500000000011</v>
      </c>
      <c r="L220" s="60">
        <f t="shared" si="30"/>
        <v>-28.302500000000013</v>
      </c>
      <c r="M220" s="60"/>
      <c r="N220" s="121">
        <f t="shared" si="33"/>
        <v>0</v>
      </c>
      <c r="O220" s="9">
        <f t="shared" si="34"/>
        <v>0</v>
      </c>
      <c r="P220" s="9">
        <f t="shared" si="36"/>
        <v>0</v>
      </c>
      <c r="Q220" s="122" t="str">
        <f t="shared" si="37"/>
        <v/>
      </c>
      <c r="R220" s="8"/>
      <c r="S220" s="9"/>
      <c r="T220" s="9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  <c r="PI220" s="40"/>
      <c r="PJ220" s="40"/>
      <c r="PK220" s="40"/>
      <c r="PL220" s="40"/>
      <c r="PM220" s="40"/>
      <c r="PN220" s="40"/>
      <c r="PO220" s="40"/>
      <c r="PP220" s="40"/>
      <c r="PQ220" s="40"/>
      <c r="PR220" s="40"/>
      <c r="PS220" s="40"/>
      <c r="PT220" s="40"/>
      <c r="PU220" s="40"/>
      <c r="PV220" s="40"/>
      <c r="PW220" s="40"/>
      <c r="PX220" s="40"/>
      <c r="PY220" s="40"/>
      <c r="PZ220" s="40"/>
      <c r="QA220" s="40"/>
      <c r="QB220" s="40"/>
      <c r="QC220" s="40"/>
      <c r="QD220" s="40"/>
      <c r="QE220" s="40"/>
      <c r="QF220" s="40"/>
      <c r="QG220" s="40"/>
      <c r="QH220" s="40"/>
      <c r="QI220" s="40"/>
      <c r="QJ220" s="40"/>
      <c r="QK220" s="40"/>
      <c r="QL220" s="40"/>
      <c r="QM220" s="40"/>
      <c r="QN220" s="40"/>
      <c r="QO220" s="40"/>
      <c r="QP220" s="40"/>
      <c r="QQ220" s="40"/>
      <c r="QR220" s="40"/>
      <c r="QS220" s="40"/>
      <c r="QT220" s="40"/>
      <c r="QU220" s="40"/>
      <c r="QV220" s="40"/>
      <c r="QW220" s="40"/>
      <c r="QX220" s="40"/>
      <c r="QY220" s="40"/>
      <c r="QZ220" s="40"/>
      <c r="RA220" s="40"/>
      <c r="RB220" s="40"/>
      <c r="RC220" s="40"/>
      <c r="RD220" s="40"/>
      <c r="RE220" s="40"/>
      <c r="RF220" s="40"/>
      <c r="RG220" s="40"/>
      <c r="RH220" s="40"/>
      <c r="RI220" s="40"/>
      <c r="RJ220" s="40"/>
      <c r="RK220" s="40"/>
      <c r="RL220" s="40"/>
      <c r="RM220" s="40"/>
      <c r="RN220" s="40"/>
      <c r="RO220" s="40"/>
      <c r="RP220" s="40"/>
      <c r="RQ220" s="40"/>
      <c r="RR220" s="40"/>
      <c r="RS220" s="40"/>
      <c r="RT220" s="40"/>
      <c r="RU220" s="40"/>
      <c r="RV220" s="40"/>
      <c r="RW220" s="40"/>
      <c r="RX220" s="40"/>
      <c r="RY220" s="40"/>
      <c r="RZ220" s="40"/>
      <c r="SA220" s="40"/>
      <c r="SB220" s="40"/>
      <c r="SC220" s="40"/>
      <c r="SD220" s="40"/>
      <c r="SE220" s="40"/>
      <c r="SF220" s="40"/>
      <c r="SG220" s="40"/>
      <c r="SH220" s="40"/>
      <c r="SI220" s="40"/>
      <c r="SJ220" s="40"/>
      <c r="SK220" s="40"/>
      <c r="SL220" s="40"/>
      <c r="SM220" s="40"/>
      <c r="SN220" s="40"/>
      <c r="SO220" s="40"/>
      <c r="SP220" s="40"/>
      <c r="SQ220" s="40"/>
      <c r="SR220" s="40"/>
      <c r="SS220" s="40"/>
      <c r="ST220" s="40"/>
      <c r="SU220" s="40"/>
      <c r="SV220" s="40"/>
      <c r="SW220" s="40"/>
      <c r="SX220" s="40"/>
      <c r="SY220" s="40"/>
      <c r="SZ220" s="40"/>
      <c r="TA220" s="40"/>
      <c r="TB220" s="40"/>
      <c r="TC220" s="40"/>
      <c r="TD220" s="40"/>
      <c r="TE220" s="40"/>
      <c r="TF220" s="40"/>
      <c r="TG220" s="40"/>
      <c r="TH220" s="40"/>
      <c r="TI220" s="40"/>
      <c r="TJ220" s="40"/>
      <c r="TK220" s="40"/>
      <c r="TL220" s="40"/>
      <c r="TM220" s="40"/>
      <c r="TN220" s="40"/>
      <c r="TO220" s="40"/>
      <c r="TP220" s="40"/>
      <c r="TQ220" s="40"/>
      <c r="TR220" s="40"/>
      <c r="TS220" s="40"/>
      <c r="TT220" s="40"/>
      <c r="TU220" s="40"/>
      <c r="TV220" s="40"/>
      <c r="TW220" s="40"/>
      <c r="TX220" s="40"/>
      <c r="TY220" s="40"/>
      <c r="TZ220" s="40"/>
      <c r="UA220" s="40"/>
      <c r="UB220" s="40"/>
      <c r="UC220" s="40"/>
      <c r="UD220" s="40"/>
      <c r="UE220" s="40"/>
      <c r="UF220" s="40"/>
      <c r="UG220" s="40"/>
      <c r="UH220" s="40"/>
      <c r="UI220" s="40"/>
      <c r="UJ220" s="40"/>
      <c r="UK220" s="40"/>
      <c r="UL220" s="40"/>
      <c r="UM220" s="40"/>
      <c r="UN220" s="40"/>
      <c r="UO220" s="40"/>
      <c r="UP220" s="40"/>
      <c r="UQ220" s="40"/>
      <c r="UR220" s="40"/>
      <c r="US220" s="40"/>
      <c r="UT220" s="40"/>
      <c r="UU220" s="40"/>
      <c r="UV220" s="40"/>
      <c r="UW220" s="40"/>
      <c r="UX220" s="40"/>
      <c r="UY220" s="40"/>
      <c r="UZ220" s="40"/>
      <c r="VA220" s="40"/>
      <c r="VB220" s="40"/>
      <c r="VC220" s="40"/>
      <c r="VD220" s="40"/>
      <c r="VE220" s="40"/>
      <c r="VF220" s="40"/>
      <c r="VG220" s="40"/>
      <c r="VH220" s="40"/>
      <c r="VI220" s="40"/>
      <c r="VJ220" s="40"/>
      <c r="VK220" s="40"/>
      <c r="VL220" s="40"/>
      <c r="VM220" s="40"/>
      <c r="VN220" s="40"/>
      <c r="VO220" s="40"/>
      <c r="VP220" s="40"/>
      <c r="VQ220" s="40"/>
      <c r="VR220" s="40"/>
      <c r="VS220" s="40"/>
      <c r="VT220" s="40"/>
      <c r="VU220" s="40"/>
      <c r="VV220" s="40"/>
      <c r="VW220" s="40"/>
      <c r="VX220" s="40"/>
      <c r="VY220" s="40"/>
      <c r="VZ220" s="40"/>
      <c r="WA220" s="40"/>
      <c r="WB220" s="40"/>
      <c r="WC220" s="40"/>
      <c r="WD220" s="40"/>
      <c r="WE220" s="40"/>
      <c r="WF220" s="40"/>
      <c r="WG220" s="40"/>
      <c r="WH220" s="40"/>
      <c r="WI220" s="40"/>
      <c r="WJ220" s="40"/>
      <c r="WK220" s="40"/>
      <c r="WL220" s="40"/>
      <c r="WM220" s="40"/>
      <c r="WN220" s="40"/>
      <c r="WO220" s="40"/>
      <c r="WP220" s="40"/>
      <c r="WQ220" s="40"/>
      <c r="WR220" s="40"/>
      <c r="WS220" s="40"/>
      <c r="WT220" s="40"/>
      <c r="WU220" s="40"/>
      <c r="WV220" s="40"/>
      <c r="WW220" s="40"/>
      <c r="WX220" s="40"/>
      <c r="WY220" s="40"/>
      <c r="WZ220" s="40"/>
      <c r="XA220" s="40"/>
      <c r="XB220" s="40"/>
      <c r="XC220" s="40"/>
      <c r="XD220" s="40"/>
      <c r="XE220" s="40"/>
      <c r="XF220" s="40"/>
      <c r="XG220" s="40"/>
      <c r="XH220" s="40"/>
      <c r="XI220" s="40"/>
      <c r="XJ220" s="40"/>
      <c r="XK220" s="40"/>
      <c r="XL220" s="40"/>
      <c r="XM220" s="40"/>
      <c r="XN220" s="40"/>
      <c r="XO220" s="40"/>
      <c r="XP220" s="40"/>
      <c r="XQ220" s="40"/>
      <c r="XR220" s="40"/>
      <c r="XS220" s="40"/>
      <c r="XT220" s="40"/>
      <c r="XU220" s="40"/>
      <c r="XV220" s="40"/>
      <c r="XW220" s="40"/>
      <c r="XX220" s="40"/>
      <c r="XY220" s="40"/>
      <c r="XZ220" s="40"/>
      <c r="YA220" s="40"/>
      <c r="YB220" s="40"/>
      <c r="YC220" s="40"/>
      <c r="YD220" s="40"/>
      <c r="YE220" s="40"/>
      <c r="YF220" s="40"/>
      <c r="YG220" s="40"/>
      <c r="YH220" s="40"/>
      <c r="YI220" s="40"/>
      <c r="YJ220" s="40"/>
      <c r="YK220" s="40"/>
      <c r="YL220" s="40"/>
      <c r="YM220" s="40"/>
      <c r="YN220" s="40"/>
      <c r="YO220" s="40"/>
      <c r="YP220" s="40"/>
      <c r="YQ220" s="40"/>
      <c r="YR220" s="40"/>
      <c r="YS220" s="40"/>
      <c r="YT220" s="40"/>
      <c r="YU220" s="40"/>
      <c r="YV220" s="40"/>
      <c r="YW220" s="40"/>
      <c r="YX220" s="40"/>
      <c r="YY220" s="40"/>
      <c r="YZ220" s="40"/>
      <c r="ZA220" s="40"/>
      <c r="ZB220" s="40"/>
      <c r="ZC220" s="40"/>
      <c r="ZD220" s="40"/>
      <c r="ZE220" s="40"/>
      <c r="ZF220" s="40"/>
      <c r="ZG220" s="40"/>
      <c r="ZH220" s="40"/>
      <c r="ZI220" s="40"/>
      <c r="ZJ220" s="40"/>
      <c r="ZK220" s="40"/>
      <c r="ZL220" s="40"/>
      <c r="ZM220" s="40"/>
      <c r="ZN220" s="40"/>
      <c r="ZO220" s="40"/>
      <c r="ZP220" s="40"/>
      <c r="ZQ220" s="40"/>
      <c r="ZR220" s="40"/>
      <c r="ZS220" s="40"/>
      <c r="ZT220" s="40"/>
      <c r="ZU220" s="40"/>
      <c r="ZV220" s="40"/>
      <c r="ZW220" s="40"/>
      <c r="ZX220" s="40"/>
      <c r="ZY220" s="40"/>
      <c r="ZZ220" s="40"/>
      <c r="AAA220" s="40"/>
      <c r="AAB220" s="40"/>
      <c r="AAC220" s="40"/>
      <c r="AAD220" s="40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0"/>
      <c r="AKO220" s="40"/>
      <c r="AKP220" s="40"/>
      <c r="AKQ220" s="40"/>
      <c r="AKR220" s="40"/>
      <c r="AKS220" s="40"/>
      <c r="AKT220" s="40"/>
      <c r="AKU220" s="40"/>
      <c r="AKV220" s="40"/>
      <c r="AKW220" s="40"/>
      <c r="AKX220" s="40"/>
      <c r="AKY220" s="40"/>
      <c r="AKZ220" s="40"/>
      <c r="ALA220" s="40"/>
      <c r="ALB220" s="40"/>
      <c r="ALC220" s="40"/>
      <c r="ALD220" s="40"/>
      <c r="ALE220" s="40"/>
      <c r="ALF220" s="40"/>
      <c r="ALG220" s="40"/>
      <c r="ALH220" s="40"/>
      <c r="ALI220" s="40"/>
      <c r="ALJ220" s="40"/>
      <c r="ALK220" s="40"/>
      <c r="ALL220" s="40"/>
      <c r="ALM220" s="40"/>
      <c r="ALN220" s="40"/>
      <c r="ALO220" s="40"/>
      <c r="ALP220" s="40"/>
      <c r="ALQ220" s="40"/>
      <c r="ALR220" s="40"/>
      <c r="ALS220" s="40"/>
      <c r="ALT220" s="40"/>
      <c r="ALU220" s="40"/>
    </row>
    <row r="221" spans="1:1009" s="41" customFormat="1" ht="18.75" x14ac:dyDescent="0.3">
      <c r="A221" s="10" t="s">
        <v>228</v>
      </c>
      <c r="B221" s="11" t="s">
        <v>18</v>
      </c>
      <c r="C221" s="12">
        <v>8</v>
      </c>
      <c r="D221" s="13">
        <v>1.95</v>
      </c>
      <c r="E221" s="14">
        <v>1.24</v>
      </c>
      <c r="F221" s="46" t="s">
        <v>21</v>
      </c>
      <c r="G221" s="15">
        <v>2</v>
      </c>
      <c r="H221" s="16">
        <f>IF(OR(F221="",G221=""),"",IF(F221="1st",G221*D221-G221,-G221))</f>
        <v>-2</v>
      </c>
      <c r="I221" s="19">
        <f t="shared" si="32"/>
        <v>-36.152500000000003</v>
      </c>
      <c r="J221" s="39"/>
      <c r="K221" s="50">
        <f t="shared" si="35"/>
        <v>-32.152500000000011</v>
      </c>
      <c r="L221" s="60">
        <f t="shared" si="30"/>
        <v>-28.302500000000013</v>
      </c>
      <c r="M221" s="60"/>
      <c r="N221" s="121">
        <f t="shared" si="33"/>
        <v>1.95</v>
      </c>
      <c r="O221" s="9">
        <f t="shared" si="34"/>
        <v>-1</v>
      </c>
      <c r="P221" s="9">
        <f t="shared" si="36"/>
        <v>-1</v>
      </c>
      <c r="Q221" s="122">
        <f t="shared" si="37"/>
        <v>-1</v>
      </c>
      <c r="R221" s="8"/>
      <c r="S221" s="9"/>
      <c r="T221" s="9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  <c r="PI221" s="40"/>
      <c r="PJ221" s="40"/>
      <c r="PK221" s="40"/>
      <c r="PL221" s="40"/>
      <c r="PM221" s="40"/>
      <c r="PN221" s="40"/>
      <c r="PO221" s="40"/>
      <c r="PP221" s="40"/>
      <c r="PQ221" s="40"/>
      <c r="PR221" s="40"/>
      <c r="PS221" s="40"/>
      <c r="PT221" s="40"/>
      <c r="PU221" s="40"/>
      <c r="PV221" s="40"/>
      <c r="PW221" s="40"/>
      <c r="PX221" s="40"/>
      <c r="PY221" s="40"/>
      <c r="PZ221" s="40"/>
      <c r="QA221" s="40"/>
      <c r="QB221" s="40"/>
      <c r="QC221" s="40"/>
      <c r="QD221" s="40"/>
      <c r="QE221" s="40"/>
      <c r="QF221" s="40"/>
      <c r="QG221" s="40"/>
      <c r="QH221" s="40"/>
      <c r="QI221" s="40"/>
      <c r="QJ221" s="40"/>
      <c r="QK221" s="40"/>
      <c r="QL221" s="40"/>
      <c r="QM221" s="40"/>
      <c r="QN221" s="40"/>
      <c r="QO221" s="40"/>
      <c r="QP221" s="40"/>
      <c r="QQ221" s="40"/>
      <c r="QR221" s="40"/>
      <c r="QS221" s="40"/>
      <c r="QT221" s="40"/>
      <c r="QU221" s="40"/>
      <c r="QV221" s="40"/>
      <c r="QW221" s="40"/>
      <c r="QX221" s="40"/>
      <c r="QY221" s="40"/>
      <c r="QZ221" s="40"/>
      <c r="RA221" s="40"/>
      <c r="RB221" s="40"/>
      <c r="RC221" s="40"/>
      <c r="RD221" s="40"/>
      <c r="RE221" s="40"/>
      <c r="RF221" s="40"/>
      <c r="RG221" s="40"/>
      <c r="RH221" s="40"/>
      <c r="RI221" s="40"/>
      <c r="RJ221" s="40"/>
      <c r="RK221" s="40"/>
      <c r="RL221" s="40"/>
      <c r="RM221" s="40"/>
      <c r="RN221" s="40"/>
      <c r="RO221" s="40"/>
      <c r="RP221" s="40"/>
      <c r="RQ221" s="40"/>
      <c r="RR221" s="40"/>
      <c r="RS221" s="40"/>
      <c r="RT221" s="40"/>
      <c r="RU221" s="40"/>
      <c r="RV221" s="40"/>
      <c r="RW221" s="40"/>
      <c r="RX221" s="40"/>
      <c r="RY221" s="40"/>
      <c r="RZ221" s="40"/>
      <c r="SA221" s="40"/>
      <c r="SB221" s="40"/>
      <c r="SC221" s="40"/>
      <c r="SD221" s="40"/>
      <c r="SE221" s="40"/>
      <c r="SF221" s="40"/>
      <c r="SG221" s="40"/>
      <c r="SH221" s="40"/>
      <c r="SI221" s="40"/>
      <c r="SJ221" s="40"/>
      <c r="SK221" s="40"/>
      <c r="SL221" s="40"/>
      <c r="SM221" s="40"/>
      <c r="SN221" s="40"/>
      <c r="SO221" s="40"/>
      <c r="SP221" s="40"/>
      <c r="SQ221" s="40"/>
      <c r="SR221" s="40"/>
      <c r="SS221" s="40"/>
      <c r="ST221" s="40"/>
      <c r="SU221" s="40"/>
      <c r="SV221" s="40"/>
      <c r="SW221" s="40"/>
      <c r="SX221" s="40"/>
      <c r="SY221" s="40"/>
      <c r="SZ221" s="40"/>
      <c r="TA221" s="40"/>
      <c r="TB221" s="40"/>
      <c r="TC221" s="40"/>
      <c r="TD221" s="40"/>
      <c r="TE221" s="40"/>
      <c r="TF221" s="40"/>
      <c r="TG221" s="40"/>
      <c r="TH221" s="40"/>
      <c r="TI221" s="40"/>
      <c r="TJ221" s="40"/>
      <c r="TK221" s="40"/>
      <c r="TL221" s="40"/>
      <c r="TM221" s="40"/>
      <c r="TN221" s="40"/>
      <c r="TO221" s="40"/>
      <c r="TP221" s="40"/>
      <c r="TQ221" s="40"/>
      <c r="TR221" s="40"/>
      <c r="TS221" s="40"/>
      <c r="TT221" s="40"/>
      <c r="TU221" s="40"/>
      <c r="TV221" s="40"/>
      <c r="TW221" s="40"/>
      <c r="TX221" s="40"/>
      <c r="TY221" s="40"/>
      <c r="TZ221" s="40"/>
      <c r="UA221" s="40"/>
      <c r="UB221" s="40"/>
      <c r="UC221" s="40"/>
      <c r="UD221" s="40"/>
      <c r="UE221" s="40"/>
      <c r="UF221" s="40"/>
      <c r="UG221" s="40"/>
      <c r="UH221" s="40"/>
      <c r="UI221" s="40"/>
      <c r="UJ221" s="40"/>
      <c r="UK221" s="40"/>
      <c r="UL221" s="40"/>
      <c r="UM221" s="40"/>
      <c r="UN221" s="40"/>
      <c r="UO221" s="40"/>
      <c r="UP221" s="40"/>
      <c r="UQ221" s="40"/>
      <c r="UR221" s="40"/>
      <c r="US221" s="40"/>
      <c r="UT221" s="40"/>
      <c r="UU221" s="40"/>
      <c r="UV221" s="40"/>
      <c r="UW221" s="40"/>
      <c r="UX221" s="40"/>
      <c r="UY221" s="40"/>
      <c r="UZ221" s="40"/>
      <c r="VA221" s="40"/>
      <c r="VB221" s="40"/>
      <c r="VC221" s="40"/>
      <c r="VD221" s="40"/>
      <c r="VE221" s="40"/>
      <c r="VF221" s="40"/>
      <c r="VG221" s="40"/>
      <c r="VH221" s="40"/>
      <c r="VI221" s="40"/>
      <c r="VJ221" s="40"/>
      <c r="VK221" s="40"/>
      <c r="VL221" s="40"/>
      <c r="VM221" s="40"/>
      <c r="VN221" s="40"/>
      <c r="VO221" s="40"/>
      <c r="VP221" s="40"/>
      <c r="VQ221" s="40"/>
      <c r="VR221" s="40"/>
      <c r="VS221" s="40"/>
      <c r="VT221" s="40"/>
      <c r="VU221" s="40"/>
      <c r="VV221" s="40"/>
      <c r="VW221" s="40"/>
      <c r="VX221" s="40"/>
      <c r="VY221" s="40"/>
      <c r="VZ221" s="40"/>
      <c r="WA221" s="40"/>
      <c r="WB221" s="40"/>
      <c r="WC221" s="40"/>
      <c r="WD221" s="40"/>
      <c r="WE221" s="40"/>
      <c r="WF221" s="40"/>
      <c r="WG221" s="40"/>
      <c r="WH221" s="40"/>
      <c r="WI221" s="40"/>
      <c r="WJ221" s="40"/>
      <c r="WK221" s="40"/>
      <c r="WL221" s="40"/>
      <c r="WM221" s="40"/>
      <c r="WN221" s="40"/>
      <c r="WO221" s="40"/>
      <c r="WP221" s="40"/>
      <c r="WQ221" s="40"/>
      <c r="WR221" s="40"/>
      <c r="WS221" s="40"/>
      <c r="WT221" s="40"/>
      <c r="WU221" s="40"/>
      <c r="WV221" s="40"/>
      <c r="WW221" s="40"/>
      <c r="WX221" s="40"/>
      <c r="WY221" s="40"/>
      <c r="WZ221" s="40"/>
      <c r="XA221" s="40"/>
      <c r="XB221" s="40"/>
      <c r="XC221" s="40"/>
      <c r="XD221" s="40"/>
      <c r="XE221" s="40"/>
      <c r="XF221" s="40"/>
      <c r="XG221" s="40"/>
      <c r="XH221" s="40"/>
      <c r="XI221" s="40"/>
      <c r="XJ221" s="40"/>
      <c r="XK221" s="40"/>
      <c r="XL221" s="40"/>
      <c r="XM221" s="40"/>
      <c r="XN221" s="40"/>
      <c r="XO221" s="40"/>
      <c r="XP221" s="40"/>
      <c r="XQ221" s="40"/>
      <c r="XR221" s="40"/>
      <c r="XS221" s="40"/>
      <c r="XT221" s="40"/>
      <c r="XU221" s="40"/>
      <c r="XV221" s="40"/>
      <c r="XW221" s="40"/>
      <c r="XX221" s="40"/>
      <c r="XY221" s="40"/>
      <c r="XZ221" s="40"/>
      <c r="YA221" s="40"/>
      <c r="YB221" s="40"/>
      <c r="YC221" s="40"/>
      <c r="YD221" s="40"/>
      <c r="YE221" s="40"/>
      <c r="YF221" s="40"/>
      <c r="YG221" s="40"/>
      <c r="YH221" s="40"/>
      <c r="YI221" s="40"/>
      <c r="YJ221" s="40"/>
      <c r="YK221" s="40"/>
      <c r="YL221" s="40"/>
      <c r="YM221" s="40"/>
      <c r="YN221" s="40"/>
      <c r="YO221" s="40"/>
      <c r="YP221" s="40"/>
      <c r="YQ221" s="40"/>
      <c r="YR221" s="40"/>
      <c r="YS221" s="40"/>
      <c r="YT221" s="40"/>
      <c r="YU221" s="40"/>
      <c r="YV221" s="40"/>
      <c r="YW221" s="40"/>
      <c r="YX221" s="40"/>
      <c r="YY221" s="40"/>
      <c r="YZ221" s="40"/>
      <c r="ZA221" s="40"/>
      <c r="ZB221" s="40"/>
      <c r="ZC221" s="40"/>
      <c r="ZD221" s="40"/>
      <c r="ZE221" s="40"/>
      <c r="ZF221" s="40"/>
      <c r="ZG221" s="40"/>
      <c r="ZH221" s="40"/>
      <c r="ZI221" s="40"/>
      <c r="ZJ221" s="40"/>
      <c r="ZK221" s="40"/>
      <c r="ZL221" s="40"/>
      <c r="ZM221" s="40"/>
      <c r="ZN221" s="40"/>
      <c r="ZO221" s="40"/>
      <c r="ZP221" s="40"/>
      <c r="ZQ221" s="40"/>
      <c r="ZR221" s="40"/>
      <c r="ZS221" s="40"/>
      <c r="ZT221" s="40"/>
      <c r="ZU221" s="40"/>
      <c r="ZV221" s="40"/>
      <c r="ZW221" s="40"/>
      <c r="ZX221" s="40"/>
      <c r="ZY221" s="40"/>
      <c r="ZZ221" s="40"/>
      <c r="AAA221" s="40"/>
      <c r="AAB221" s="40"/>
      <c r="AAC221" s="40"/>
      <c r="AAD221" s="40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0"/>
      <c r="AKO221" s="40"/>
      <c r="AKP221" s="40"/>
      <c r="AKQ221" s="40"/>
      <c r="AKR221" s="40"/>
      <c r="AKS221" s="40"/>
      <c r="AKT221" s="40"/>
      <c r="AKU221" s="40"/>
      <c r="AKV221" s="40"/>
      <c r="AKW221" s="40"/>
      <c r="AKX221" s="40"/>
      <c r="AKY221" s="40"/>
      <c r="AKZ221" s="40"/>
      <c r="ALA221" s="40"/>
      <c r="ALB221" s="40"/>
      <c r="ALC221" s="40"/>
      <c r="ALD221" s="40"/>
      <c r="ALE221" s="40"/>
      <c r="ALF221" s="40"/>
      <c r="ALG221" s="40"/>
      <c r="ALH221" s="40"/>
      <c r="ALI221" s="40"/>
      <c r="ALJ221" s="40"/>
      <c r="ALK221" s="40"/>
      <c r="ALL221" s="40"/>
      <c r="ALM221" s="40"/>
      <c r="ALN221" s="40"/>
      <c r="ALO221" s="40"/>
      <c r="ALP221" s="40"/>
      <c r="ALQ221" s="40"/>
      <c r="ALR221" s="40"/>
      <c r="ALS221" s="40"/>
      <c r="ALT221" s="40"/>
      <c r="ALU221" s="40"/>
    </row>
    <row r="222" spans="1:1009" s="41" customFormat="1" ht="19.5" thickBot="1" x14ac:dyDescent="0.35">
      <c r="A222" s="10" t="s">
        <v>229</v>
      </c>
      <c r="B222" s="11" t="s">
        <v>83</v>
      </c>
      <c r="C222" s="12">
        <v>7</v>
      </c>
      <c r="D222" s="13">
        <v>2</v>
      </c>
      <c r="E222" s="14">
        <v>1.1200000000000001</v>
      </c>
      <c r="F222" s="46" t="s">
        <v>24</v>
      </c>
      <c r="G222" s="15">
        <v>4</v>
      </c>
      <c r="H222" s="16">
        <f>IF(OR(F222="",G222=""),"",IF(F222="1st",G222*D222-G222,-G222))</f>
        <v>4</v>
      </c>
      <c r="I222" s="19">
        <f t="shared" si="32"/>
        <v>-32.152500000000003</v>
      </c>
      <c r="J222" s="39"/>
      <c r="K222" s="50">
        <f t="shared" si="35"/>
        <v>-32.152500000000011</v>
      </c>
      <c r="L222" s="60">
        <f t="shared" si="30"/>
        <v>-28.302500000000013</v>
      </c>
      <c r="M222" s="60"/>
      <c r="N222" s="121">
        <f t="shared" si="33"/>
        <v>2</v>
      </c>
      <c r="O222" s="9">
        <f t="shared" si="34"/>
        <v>-1</v>
      </c>
      <c r="P222" s="9">
        <f t="shared" si="36"/>
        <v>1</v>
      </c>
      <c r="Q222" s="122">
        <f t="shared" si="37"/>
        <v>1</v>
      </c>
      <c r="R222" s="8"/>
      <c r="S222" s="9"/>
      <c r="T222" s="9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  <c r="PI222" s="40"/>
      <c r="PJ222" s="40"/>
      <c r="PK222" s="40"/>
      <c r="PL222" s="40"/>
      <c r="PM222" s="40"/>
      <c r="PN222" s="40"/>
      <c r="PO222" s="40"/>
      <c r="PP222" s="40"/>
      <c r="PQ222" s="40"/>
      <c r="PR222" s="40"/>
      <c r="PS222" s="40"/>
      <c r="PT222" s="40"/>
      <c r="PU222" s="40"/>
      <c r="PV222" s="40"/>
      <c r="PW222" s="40"/>
      <c r="PX222" s="40"/>
      <c r="PY222" s="40"/>
      <c r="PZ222" s="40"/>
      <c r="QA222" s="40"/>
      <c r="QB222" s="40"/>
      <c r="QC222" s="40"/>
      <c r="QD222" s="40"/>
      <c r="QE222" s="40"/>
      <c r="QF222" s="40"/>
      <c r="QG222" s="40"/>
      <c r="QH222" s="40"/>
      <c r="QI222" s="40"/>
      <c r="QJ222" s="40"/>
      <c r="QK222" s="40"/>
      <c r="QL222" s="40"/>
      <c r="QM222" s="40"/>
      <c r="QN222" s="40"/>
      <c r="QO222" s="40"/>
      <c r="QP222" s="40"/>
      <c r="QQ222" s="40"/>
      <c r="QR222" s="40"/>
      <c r="QS222" s="40"/>
      <c r="QT222" s="40"/>
      <c r="QU222" s="40"/>
      <c r="QV222" s="40"/>
      <c r="QW222" s="40"/>
      <c r="QX222" s="40"/>
      <c r="QY222" s="40"/>
      <c r="QZ222" s="40"/>
      <c r="RA222" s="40"/>
      <c r="RB222" s="40"/>
      <c r="RC222" s="40"/>
      <c r="RD222" s="40"/>
      <c r="RE222" s="40"/>
      <c r="RF222" s="40"/>
      <c r="RG222" s="40"/>
      <c r="RH222" s="40"/>
      <c r="RI222" s="40"/>
      <c r="RJ222" s="40"/>
      <c r="RK222" s="40"/>
      <c r="RL222" s="40"/>
      <c r="RM222" s="40"/>
      <c r="RN222" s="40"/>
      <c r="RO222" s="40"/>
      <c r="RP222" s="40"/>
      <c r="RQ222" s="40"/>
      <c r="RR222" s="40"/>
      <c r="RS222" s="40"/>
      <c r="RT222" s="40"/>
      <c r="RU222" s="40"/>
      <c r="RV222" s="40"/>
      <c r="RW222" s="40"/>
      <c r="RX222" s="40"/>
      <c r="RY222" s="40"/>
      <c r="RZ222" s="40"/>
      <c r="SA222" s="40"/>
      <c r="SB222" s="40"/>
      <c r="SC222" s="40"/>
      <c r="SD222" s="40"/>
      <c r="SE222" s="40"/>
      <c r="SF222" s="40"/>
      <c r="SG222" s="40"/>
      <c r="SH222" s="40"/>
      <c r="SI222" s="40"/>
      <c r="SJ222" s="40"/>
      <c r="SK222" s="40"/>
      <c r="SL222" s="40"/>
      <c r="SM222" s="40"/>
      <c r="SN222" s="40"/>
      <c r="SO222" s="40"/>
      <c r="SP222" s="40"/>
      <c r="SQ222" s="40"/>
      <c r="SR222" s="40"/>
      <c r="SS222" s="40"/>
      <c r="ST222" s="40"/>
      <c r="SU222" s="40"/>
      <c r="SV222" s="40"/>
      <c r="SW222" s="40"/>
      <c r="SX222" s="40"/>
      <c r="SY222" s="40"/>
      <c r="SZ222" s="40"/>
      <c r="TA222" s="40"/>
      <c r="TB222" s="40"/>
      <c r="TC222" s="40"/>
      <c r="TD222" s="40"/>
      <c r="TE222" s="40"/>
      <c r="TF222" s="40"/>
      <c r="TG222" s="40"/>
      <c r="TH222" s="40"/>
      <c r="TI222" s="40"/>
      <c r="TJ222" s="40"/>
      <c r="TK222" s="40"/>
      <c r="TL222" s="40"/>
      <c r="TM222" s="40"/>
      <c r="TN222" s="40"/>
      <c r="TO222" s="40"/>
      <c r="TP222" s="40"/>
      <c r="TQ222" s="40"/>
      <c r="TR222" s="40"/>
      <c r="TS222" s="40"/>
      <c r="TT222" s="40"/>
      <c r="TU222" s="40"/>
      <c r="TV222" s="40"/>
      <c r="TW222" s="40"/>
      <c r="TX222" s="40"/>
      <c r="TY222" s="40"/>
      <c r="TZ222" s="40"/>
      <c r="UA222" s="40"/>
      <c r="UB222" s="40"/>
      <c r="UC222" s="40"/>
      <c r="UD222" s="40"/>
      <c r="UE222" s="40"/>
      <c r="UF222" s="40"/>
      <c r="UG222" s="40"/>
      <c r="UH222" s="40"/>
      <c r="UI222" s="40"/>
      <c r="UJ222" s="40"/>
      <c r="UK222" s="40"/>
      <c r="UL222" s="40"/>
      <c r="UM222" s="40"/>
      <c r="UN222" s="40"/>
      <c r="UO222" s="40"/>
      <c r="UP222" s="40"/>
      <c r="UQ222" s="40"/>
      <c r="UR222" s="40"/>
      <c r="US222" s="40"/>
      <c r="UT222" s="40"/>
      <c r="UU222" s="40"/>
      <c r="UV222" s="40"/>
      <c r="UW222" s="40"/>
      <c r="UX222" s="40"/>
      <c r="UY222" s="40"/>
      <c r="UZ222" s="40"/>
      <c r="VA222" s="40"/>
      <c r="VB222" s="40"/>
      <c r="VC222" s="40"/>
      <c r="VD222" s="40"/>
      <c r="VE222" s="40"/>
      <c r="VF222" s="40"/>
      <c r="VG222" s="40"/>
      <c r="VH222" s="40"/>
      <c r="VI222" s="40"/>
      <c r="VJ222" s="40"/>
      <c r="VK222" s="40"/>
      <c r="VL222" s="40"/>
      <c r="VM222" s="40"/>
      <c r="VN222" s="40"/>
      <c r="VO222" s="40"/>
      <c r="VP222" s="40"/>
      <c r="VQ222" s="40"/>
      <c r="VR222" s="40"/>
      <c r="VS222" s="40"/>
      <c r="VT222" s="40"/>
      <c r="VU222" s="40"/>
      <c r="VV222" s="40"/>
      <c r="VW222" s="40"/>
      <c r="VX222" s="40"/>
      <c r="VY222" s="40"/>
      <c r="VZ222" s="40"/>
      <c r="WA222" s="40"/>
      <c r="WB222" s="40"/>
      <c r="WC222" s="40"/>
      <c r="WD222" s="40"/>
      <c r="WE222" s="40"/>
      <c r="WF222" s="40"/>
      <c r="WG222" s="40"/>
      <c r="WH222" s="40"/>
      <c r="WI222" s="40"/>
      <c r="WJ222" s="40"/>
      <c r="WK222" s="40"/>
      <c r="WL222" s="40"/>
      <c r="WM222" s="40"/>
      <c r="WN222" s="40"/>
      <c r="WO222" s="40"/>
      <c r="WP222" s="40"/>
      <c r="WQ222" s="40"/>
      <c r="WR222" s="40"/>
      <c r="WS222" s="40"/>
      <c r="WT222" s="40"/>
      <c r="WU222" s="40"/>
      <c r="WV222" s="40"/>
      <c r="WW222" s="40"/>
      <c r="WX222" s="40"/>
      <c r="WY222" s="40"/>
      <c r="WZ222" s="40"/>
      <c r="XA222" s="40"/>
      <c r="XB222" s="40"/>
      <c r="XC222" s="40"/>
      <c r="XD222" s="40"/>
      <c r="XE222" s="40"/>
      <c r="XF222" s="40"/>
      <c r="XG222" s="40"/>
      <c r="XH222" s="40"/>
      <c r="XI222" s="40"/>
      <c r="XJ222" s="40"/>
      <c r="XK222" s="40"/>
      <c r="XL222" s="40"/>
      <c r="XM222" s="40"/>
      <c r="XN222" s="40"/>
      <c r="XO222" s="40"/>
      <c r="XP222" s="40"/>
      <c r="XQ222" s="40"/>
      <c r="XR222" s="40"/>
      <c r="XS222" s="40"/>
      <c r="XT222" s="40"/>
      <c r="XU222" s="40"/>
      <c r="XV222" s="40"/>
      <c r="XW222" s="40"/>
      <c r="XX222" s="40"/>
      <c r="XY222" s="40"/>
      <c r="XZ222" s="40"/>
      <c r="YA222" s="40"/>
      <c r="YB222" s="40"/>
      <c r="YC222" s="40"/>
      <c r="YD222" s="40"/>
      <c r="YE222" s="40"/>
      <c r="YF222" s="40"/>
      <c r="YG222" s="40"/>
      <c r="YH222" s="40"/>
      <c r="YI222" s="40"/>
      <c r="YJ222" s="40"/>
      <c r="YK222" s="40"/>
      <c r="YL222" s="40"/>
      <c r="YM222" s="40"/>
      <c r="YN222" s="40"/>
      <c r="YO222" s="40"/>
      <c r="YP222" s="40"/>
      <c r="YQ222" s="40"/>
      <c r="YR222" s="40"/>
      <c r="YS222" s="40"/>
      <c r="YT222" s="40"/>
      <c r="YU222" s="40"/>
      <c r="YV222" s="40"/>
      <c r="YW222" s="40"/>
      <c r="YX222" s="40"/>
      <c r="YY222" s="40"/>
      <c r="YZ222" s="40"/>
      <c r="ZA222" s="40"/>
      <c r="ZB222" s="40"/>
      <c r="ZC222" s="40"/>
      <c r="ZD222" s="40"/>
      <c r="ZE222" s="40"/>
      <c r="ZF222" s="40"/>
      <c r="ZG222" s="40"/>
      <c r="ZH222" s="40"/>
      <c r="ZI222" s="40"/>
      <c r="ZJ222" s="40"/>
      <c r="ZK222" s="40"/>
      <c r="ZL222" s="40"/>
      <c r="ZM222" s="40"/>
      <c r="ZN222" s="40"/>
      <c r="ZO222" s="40"/>
      <c r="ZP222" s="40"/>
      <c r="ZQ222" s="40"/>
      <c r="ZR222" s="40"/>
      <c r="ZS222" s="40"/>
      <c r="ZT222" s="40"/>
      <c r="ZU222" s="40"/>
      <c r="ZV222" s="40"/>
      <c r="ZW222" s="40"/>
      <c r="ZX222" s="40"/>
      <c r="ZY222" s="40"/>
      <c r="ZZ222" s="40"/>
      <c r="AAA222" s="40"/>
      <c r="AAB222" s="40"/>
      <c r="AAC222" s="40"/>
      <c r="AAD222" s="40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0"/>
      <c r="AKO222" s="40"/>
      <c r="AKP222" s="40"/>
      <c r="AKQ222" s="40"/>
      <c r="AKR222" s="40"/>
      <c r="AKS222" s="40"/>
      <c r="AKT222" s="40"/>
      <c r="AKU222" s="40"/>
      <c r="AKV222" s="40"/>
      <c r="AKW222" s="40"/>
      <c r="AKX222" s="40"/>
      <c r="AKY222" s="40"/>
      <c r="AKZ222" s="40"/>
      <c r="ALA222" s="40"/>
      <c r="ALB222" s="40"/>
      <c r="ALC222" s="40"/>
      <c r="ALD222" s="40"/>
      <c r="ALE222" s="40"/>
      <c r="ALF222" s="40"/>
      <c r="ALG222" s="40"/>
      <c r="ALH222" s="40"/>
      <c r="ALI222" s="40"/>
      <c r="ALJ222" s="40"/>
      <c r="ALK222" s="40"/>
      <c r="ALL222" s="40"/>
      <c r="ALM222" s="40"/>
      <c r="ALN222" s="40"/>
      <c r="ALO222" s="40"/>
      <c r="ALP222" s="40"/>
      <c r="ALQ222" s="40"/>
      <c r="ALR222" s="40"/>
      <c r="ALS222" s="40"/>
      <c r="ALT222" s="40"/>
      <c r="ALU222" s="40"/>
    </row>
    <row r="223" spans="1:1009" s="41" customFormat="1" ht="24" thickBot="1" x14ac:dyDescent="0.3">
      <c r="A223" s="222">
        <v>44192</v>
      </c>
      <c r="B223" s="225"/>
      <c r="C223" s="225"/>
      <c r="D223" s="225"/>
      <c r="E223" s="225"/>
      <c r="F223" s="225"/>
      <c r="G223" s="225"/>
      <c r="H223" s="226" t="str">
        <f>IF(OR(F223="",G223=""),"",IF(F223="1st",G223*D223,-G223))</f>
        <v/>
      </c>
      <c r="I223" s="19">
        <f t="shared" si="32"/>
        <v>-32.152500000000003</v>
      </c>
      <c r="J223" s="39"/>
      <c r="K223" s="50">
        <f t="shared" si="35"/>
        <v>-32.152500000000011</v>
      </c>
      <c r="L223" s="60">
        <f t="shared" si="30"/>
        <v>-28.302500000000013</v>
      </c>
      <c r="M223" s="60"/>
      <c r="N223" s="121" t="str">
        <f t="shared" si="33"/>
        <v/>
      </c>
      <c r="O223" s="9" t="str">
        <f t="shared" si="34"/>
        <v/>
      </c>
      <c r="P223" s="9" t="str">
        <f t="shared" si="36"/>
        <v/>
      </c>
      <c r="Q223" s="122" t="str">
        <f t="shared" si="37"/>
        <v/>
      </c>
      <c r="R223" s="8"/>
      <c r="S223" s="9"/>
      <c r="T223" s="9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  <c r="PI223" s="40"/>
      <c r="PJ223" s="40"/>
      <c r="PK223" s="40"/>
      <c r="PL223" s="40"/>
      <c r="PM223" s="40"/>
      <c r="PN223" s="40"/>
      <c r="PO223" s="40"/>
      <c r="PP223" s="40"/>
      <c r="PQ223" s="40"/>
      <c r="PR223" s="40"/>
      <c r="PS223" s="40"/>
      <c r="PT223" s="40"/>
      <c r="PU223" s="40"/>
      <c r="PV223" s="40"/>
      <c r="PW223" s="40"/>
      <c r="PX223" s="40"/>
      <c r="PY223" s="40"/>
      <c r="PZ223" s="40"/>
      <c r="QA223" s="40"/>
      <c r="QB223" s="40"/>
      <c r="QC223" s="40"/>
      <c r="QD223" s="40"/>
      <c r="QE223" s="40"/>
      <c r="QF223" s="40"/>
      <c r="QG223" s="40"/>
      <c r="QH223" s="40"/>
      <c r="QI223" s="40"/>
      <c r="QJ223" s="40"/>
      <c r="QK223" s="40"/>
      <c r="QL223" s="40"/>
      <c r="QM223" s="40"/>
      <c r="QN223" s="40"/>
      <c r="QO223" s="40"/>
      <c r="QP223" s="40"/>
      <c r="QQ223" s="40"/>
      <c r="QR223" s="40"/>
      <c r="QS223" s="40"/>
      <c r="QT223" s="40"/>
      <c r="QU223" s="40"/>
      <c r="QV223" s="40"/>
      <c r="QW223" s="40"/>
      <c r="QX223" s="40"/>
      <c r="QY223" s="40"/>
      <c r="QZ223" s="40"/>
      <c r="RA223" s="40"/>
      <c r="RB223" s="40"/>
      <c r="RC223" s="40"/>
      <c r="RD223" s="40"/>
      <c r="RE223" s="40"/>
      <c r="RF223" s="40"/>
      <c r="RG223" s="40"/>
      <c r="RH223" s="40"/>
      <c r="RI223" s="40"/>
      <c r="RJ223" s="40"/>
      <c r="RK223" s="40"/>
      <c r="RL223" s="40"/>
      <c r="RM223" s="40"/>
      <c r="RN223" s="40"/>
      <c r="RO223" s="40"/>
      <c r="RP223" s="40"/>
      <c r="RQ223" s="40"/>
      <c r="RR223" s="40"/>
      <c r="RS223" s="40"/>
      <c r="RT223" s="40"/>
      <c r="RU223" s="40"/>
      <c r="RV223" s="40"/>
      <c r="RW223" s="40"/>
      <c r="RX223" s="40"/>
      <c r="RY223" s="40"/>
      <c r="RZ223" s="40"/>
      <c r="SA223" s="40"/>
      <c r="SB223" s="40"/>
      <c r="SC223" s="40"/>
      <c r="SD223" s="40"/>
      <c r="SE223" s="40"/>
      <c r="SF223" s="40"/>
      <c r="SG223" s="40"/>
      <c r="SH223" s="40"/>
      <c r="SI223" s="40"/>
      <c r="SJ223" s="40"/>
      <c r="SK223" s="40"/>
      <c r="SL223" s="40"/>
      <c r="SM223" s="40"/>
      <c r="SN223" s="40"/>
      <c r="SO223" s="40"/>
      <c r="SP223" s="40"/>
      <c r="SQ223" s="40"/>
      <c r="SR223" s="40"/>
      <c r="SS223" s="40"/>
      <c r="ST223" s="40"/>
      <c r="SU223" s="40"/>
      <c r="SV223" s="40"/>
      <c r="SW223" s="40"/>
      <c r="SX223" s="40"/>
      <c r="SY223" s="40"/>
      <c r="SZ223" s="40"/>
      <c r="TA223" s="40"/>
      <c r="TB223" s="40"/>
      <c r="TC223" s="40"/>
      <c r="TD223" s="40"/>
      <c r="TE223" s="40"/>
      <c r="TF223" s="40"/>
      <c r="TG223" s="40"/>
      <c r="TH223" s="40"/>
      <c r="TI223" s="40"/>
      <c r="TJ223" s="40"/>
      <c r="TK223" s="40"/>
      <c r="TL223" s="40"/>
      <c r="TM223" s="40"/>
      <c r="TN223" s="40"/>
      <c r="TO223" s="40"/>
      <c r="TP223" s="40"/>
      <c r="TQ223" s="40"/>
      <c r="TR223" s="40"/>
      <c r="TS223" s="40"/>
      <c r="TT223" s="40"/>
      <c r="TU223" s="40"/>
      <c r="TV223" s="40"/>
      <c r="TW223" s="40"/>
      <c r="TX223" s="40"/>
      <c r="TY223" s="40"/>
      <c r="TZ223" s="40"/>
      <c r="UA223" s="40"/>
      <c r="UB223" s="40"/>
      <c r="UC223" s="40"/>
      <c r="UD223" s="40"/>
      <c r="UE223" s="40"/>
      <c r="UF223" s="40"/>
      <c r="UG223" s="40"/>
      <c r="UH223" s="40"/>
      <c r="UI223" s="40"/>
      <c r="UJ223" s="40"/>
      <c r="UK223" s="40"/>
      <c r="UL223" s="40"/>
      <c r="UM223" s="40"/>
      <c r="UN223" s="40"/>
      <c r="UO223" s="40"/>
      <c r="UP223" s="40"/>
      <c r="UQ223" s="40"/>
      <c r="UR223" s="40"/>
      <c r="US223" s="40"/>
      <c r="UT223" s="40"/>
      <c r="UU223" s="40"/>
      <c r="UV223" s="40"/>
      <c r="UW223" s="40"/>
      <c r="UX223" s="40"/>
      <c r="UY223" s="40"/>
      <c r="UZ223" s="40"/>
      <c r="VA223" s="40"/>
      <c r="VB223" s="40"/>
      <c r="VC223" s="40"/>
      <c r="VD223" s="40"/>
      <c r="VE223" s="40"/>
      <c r="VF223" s="40"/>
      <c r="VG223" s="40"/>
      <c r="VH223" s="40"/>
      <c r="VI223" s="40"/>
      <c r="VJ223" s="40"/>
      <c r="VK223" s="40"/>
      <c r="VL223" s="40"/>
      <c r="VM223" s="40"/>
      <c r="VN223" s="40"/>
      <c r="VO223" s="40"/>
      <c r="VP223" s="40"/>
      <c r="VQ223" s="40"/>
      <c r="VR223" s="40"/>
      <c r="VS223" s="40"/>
      <c r="VT223" s="40"/>
      <c r="VU223" s="40"/>
      <c r="VV223" s="40"/>
      <c r="VW223" s="40"/>
      <c r="VX223" s="40"/>
      <c r="VY223" s="40"/>
      <c r="VZ223" s="40"/>
      <c r="WA223" s="40"/>
      <c r="WB223" s="40"/>
      <c r="WC223" s="40"/>
      <c r="WD223" s="40"/>
      <c r="WE223" s="40"/>
      <c r="WF223" s="40"/>
      <c r="WG223" s="40"/>
      <c r="WH223" s="40"/>
      <c r="WI223" s="40"/>
      <c r="WJ223" s="40"/>
      <c r="WK223" s="40"/>
      <c r="WL223" s="40"/>
      <c r="WM223" s="40"/>
      <c r="WN223" s="40"/>
      <c r="WO223" s="40"/>
      <c r="WP223" s="40"/>
      <c r="WQ223" s="40"/>
      <c r="WR223" s="40"/>
      <c r="WS223" s="40"/>
      <c r="WT223" s="40"/>
      <c r="WU223" s="40"/>
      <c r="WV223" s="40"/>
      <c r="WW223" s="40"/>
      <c r="WX223" s="40"/>
      <c r="WY223" s="40"/>
      <c r="WZ223" s="40"/>
      <c r="XA223" s="40"/>
      <c r="XB223" s="40"/>
      <c r="XC223" s="40"/>
      <c r="XD223" s="40"/>
      <c r="XE223" s="40"/>
      <c r="XF223" s="40"/>
      <c r="XG223" s="40"/>
      <c r="XH223" s="40"/>
      <c r="XI223" s="40"/>
      <c r="XJ223" s="40"/>
      <c r="XK223" s="40"/>
      <c r="XL223" s="40"/>
      <c r="XM223" s="40"/>
      <c r="XN223" s="40"/>
      <c r="XO223" s="40"/>
      <c r="XP223" s="40"/>
      <c r="XQ223" s="40"/>
      <c r="XR223" s="40"/>
      <c r="XS223" s="40"/>
      <c r="XT223" s="40"/>
      <c r="XU223" s="40"/>
      <c r="XV223" s="40"/>
      <c r="XW223" s="40"/>
      <c r="XX223" s="40"/>
      <c r="XY223" s="40"/>
      <c r="XZ223" s="40"/>
      <c r="YA223" s="40"/>
      <c r="YB223" s="40"/>
      <c r="YC223" s="40"/>
      <c r="YD223" s="40"/>
      <c r="YE223" s="40"/>
      <c r="YF223" s="40"/>
      <c r="YG223" s="40"/>
      <c r="YH223" s="40"/>
      <c r="YI223" s="40"/>
      <c r="YJ223" s="40"/>
      <c r="YK223" s="40"/>
      <c r="YL223" s="40"/>
      <c r="YM223" s="40"/>
      <c r="YN223" s="40"/>
      <c r="YO223" s="40"/>
      <c r="YP223" s="40"/>
      <c r="YQ223" s="40"/>
      <c r="YR223" s="40"/>
      <c r="YS223" s="40"/>
      <c r="YT223" s="40"/>
      <c r="YU223" s="40"/>
      <c r="YV223" s="40"/>
      <c r="YW223" s="40"/>
      <c r="YX223" s="40"/>
      <c r="YY223" s="40"/>
      <c r="YZ223" s="40"/>
      <c r="ZA223" s="40"/>
      <c r="ZB223" s="40"/>
      <c r="ZC223" s="40"/>
      <c r="ZD223" s="40"/>
      <c r="ZE223" s="40"/>
      <c r="ZF223" s="40"/>
      <c r="ZG223" s="40"/>
      <c r="ZH223" s="40"/>
      <c r="ZI223" s="40"/>
      <c r="ZJ223" s="40"/>
      <c r="ZK223" s="40"/>
      <c r="ZL223" s="40"/>
      <c r="ZM223" s="40"/>
      <c r="ZN223" s="40"/>
      <c r="ZO223" s="40"/>
      <c r="ZP223" s="40"/>
      <c r="ZQ223" s="40"/>
      <c r="ZR223" s="40"/>
      <c r="ZS223" s="40"/>
      <c r="ZT223" s="40"/>
      <c r="ZU223" s="40"/>
      <c r="ZV223" s="40"/>
      <c r="ZW223" s="40"/>
      <c r="ZX223" s="40"/>
      <c r="ZY223" s="40"/>
      <c r="ZZ223" s="40"/>
      <c r="AAA223" s="40"/>
      <c r="AAB223" s="40"/>
      <c r="AAC223" s="40"/>
      <c r="AAD223" s="40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0"/>
      <c r="AKO223" s="40"/>
      <c r="AKP223" s="40"/>
      <c r="AKQ223" s="40"/>
      <c r="AKR223" s="40"/>
      <c r="AKS223" s="40"/>
      <c r="AKT223" s="40"/>
      <c r="AKU223" s="40"/>
      <c r="AKV223" s="40"/>
      <c r="AKW223" s="40"/>
      <c r="AKX223" s="40"/>
      <c r="AKY223" s="40"/>
      <c r="AKZ223" s="40"/>
      <c r="ALA223" s="40"/>
      <c r="ALB223" s="40"/>
      <c r="ALC223" s="40"/>
      <c r="ALD223" s="40"/>
      <c r="ALE223" s="40"/>
      <c r="ALF223" s="40"/>
      <c r="ALG223" s="40"/>
      <c r="ALH223" s="40"/>
      <c r="ALI223" s="40"/>
      <c r="ALJ223" s="40"/>
      <c r="ALK223" s="40"/>
      <c r="ALL223" s="40"/>
      <c r="ALM223" s="40"/>
      <c r="ALN223" s="40"/>
      <c r="ALO223" s="40"/>
      <c r="ALP223" s="40"/>
      <c r="ALQ223" s="40"/>
      <c r="ALR223" s="40"/>
      <c r="ALS223" s="40"/>
      <c r="ALT223" s="40"/>
      <c r="ALU223" s="40"/>
    </row>
    <row r="224" spans="1:1009" s="41" customFormat="1" ht="18.75" x14ac:dyDescent="0.3">
      <c r="A224" s="10" t="s">
        <v>230</v>
      </c>
      <c r="B224" s="11" t="s">
        <v>231</v>
      </c>
      <c r="C224" s="12">
        <v>6</v>
      </c>
      <c r="D224" s="13">
        <v>6.5</v>
      </c>
      <c r="E224" s="14">
        <v>0</v>
      </c>
      <c r="F224" s="46" t="s">
        <v>34</v>
      </c>
      <c r="G224" s="15">
        <v>1</v>
      </c>
      <c r="H224" s="16">
        <f>IF(OR(F224="",G224=""),"",IF(F224="1st",G224*D224-G224,-G224))</f>
        <v>-1</v>
      </c>
      <c r="I224" s="19">
        <f t="shared" si="32"/>
        <v>-33.152500000000003</v>
      </c>
      <c r="J224" s="42">
        <f>SUM(H224:H228)</f>
        <v>1.7</v>
      </c>
      <c r="K224" s="50">
        <f t="shared" si="35"/>
        <v>-30.452500000000011</v>
      </c>
      <c r="L224" s="60">
        <f t="shared" si="30"/>
        <v>-28.302500000000013</v>
      </c>
      <c r="M224" s="60"/>
      <c r="N224" s="121">
        <f t="shared" si="33"/>
        <v>6.5</v>
      </c>
      <c r="O224" s="9">
        <f t="shared" si="34"/>
        <v>-1</v>
      </c>
      <c r="P224" s="9">
        <f t="shared" si="36"/>
        <v>-1</v>
      </c>
      <c r="Q224" s="122">
        <f t="shared" si="37"/>
        <v>-1</v>
      </c>
      <c r="R224" s="8"/>
      <c r="S224" s="9"/>
      <c r="T224" s="9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  <c r="PI224" s="40"/>
      <c r="PJ224" s="40"/>
      <c r="PK224" s="40"/>
      <c r="PL224" s="40"/>
      <c r="PM224" s="40"/>
      <c r="PN224" s="40"/>
      <c r="PO224" s="40"/>
      <c r="PP224" s="40"/>
      <c r="PQ224" s="40"/>
      <c r="PR224" s="40"/>
      <c r="PS224" s="40"/>
      <c r="PT224" s="40"/>
      <c r="PU224" s="40"/>
      <c r="PV224" s="40"/>
      <c r="PW224" s="40"/>
      <c r="PX224" s="40"/>
      <c r="PY224" s="40"/>
      <c r="PZ224" s="40"/>
      <c r="QA224" s="40"/>
      <c r="QB224" s="40"/>
      <c r="QC224" s="40"/>
      <c r="QD224" s="40"/>
      <c r="QE224" s="40"/>
      <c r="QF224" s="40"/>
      <c r="QG224" s="40"/>
      <c r="QH224" s="40"/>
      <c r="QI224" s="40"/>
      <c r="QJ224" s="40"/>
      <c r="QK224" s="40"/>
      <c r="QL224" s="40"/>
      <c r="QM224" s="40"/>
      <c r="QN224" s="40"/>
      <c r="QO224" s="40"/>
      <c r="QP224" s="40"/>
      <c r="QQ224" s="40"/>
      <c r="QR224" s="40"/>
      <c r="QS224" s="40"/>
      <c r="QT224" s="40"/>
      <c r="QU224" s="40"/>
      <c r="QV224" s="40"/>
      <c r="QW224" s="40"/>
      <c r="QX224" s="40"/>
      <c r="QY224" s="40"/>
      <c r="QZ224" s="40"/>
      <c r="RA224" s="40"/>
      <c r="RB224" s="40"/>
      <c r="RC224" s="40"/>
      <c r="RD224" s="40"/>
      <c r="RE224" s="40"/>
      <c r="RF224" s="40"/>
      <c r="RG224" s="40"/>
      <c r="RH224" s="40"/>
      <c r="RI224" s="40"/>
      <c r="RJ224" s="40"/>
      <c r="RK224" s="40"/>
      <c r="RL224" s="40"/>
      <c r="RM224" s="40"/>
      <c r="RN224" s="40"/>
      <c r="RO224" s="40"/>
      <c r="RP224" s="40"/>
      <c r="RQ224" s="40"/>
      <c r="RR224" s="40"/>
      <c r="RS224" s="40"/>
      <c r="RT224" s="40"/>
      <c r="RU224" s="40"/>
      <c r="RV224" s="40"/>
      <c r="RW224" s="40"/>
      <c r="RX224" s="40"/>
      <c r="RY224" s="40"/>
      <c r="RZ224" s="40"/>
      <c r="SA224" s="40"/>
      <c r="SB224" s="40"/>
      <c r="SC224" s="40"/>
      <c r="SD224" s="40"/>
      <c r="SE224" s="40"/>
      <c r="SF224" s="40"/>
      <c r="SG224" s="40"/>
      <c r="SH224" s="40"/>
      <c r="SI224" s="40"/>
      <c r="SJ224" s="40"/>
      <c r="SK224" s="40"/>
      <c r="SL224" s="40"/>
      <c r="SM224" s="40"/>
      <c r="SN224" s="40"/>
      <c r="SO224" s="40"/>
      <c r="SP224" s="40"/>
      <c r="SQ224" s="40"/>
      <c r="SR224" s="40"/>
      <c r="SS224" s="40"/>
      <c r="ST224" s="40"/>
      <c r="SU224" s="40"/>
      <c r="SV224" s="40"/>
      <c r="SW224" s="40"/>
      <c r="SX224" s="40"/>
      <c r="SY224" s="40"/>
      <c r="SZ224" s="40"/>
      <c r="TA224" s="40"/>
      <c r="TB224" s="40"/>
      <c r="TC224" s="40"/>
      <c r="TD224" s="40"/>
      <c r="TE224" s="40"/>
      <c r="TF224" s="40"/>
      <c r="TG224" s="40"/>
      <c r="TH224" s="40"/>
      <c r="TI224" s="40"/>
      <c r="TJ224" s="40"/>
      <c r="TK224" s="40"/>
      <c r="TL224" s="40"/>
      <c r="TM224" s="40"/>
      <c r="TN224" s="40"/>
      <c r="TO224" s="40"/>
      <c r="TP224" s="40"/>
      <c r="TQ224" s="40"/>
      <c r="TR224" s="40"/>
      <c r="TS224" s="40"/>
      <c r="TT224" s="40"/>
      <c r="TU224" s="40"/>
      <c r="TV224" s="40"/>
      <c r="TW224" s="40"/>
      <c r="TX224" s="40"/>
      <c r="TY224" s="40"/>
      <c r="TZ224" s="40"/>
      <c r="UA224" s="40"/>
      <c r="UB224" s="40"/>
      <c r="UC224" s="40"/>
      <c r="UD224" s="40"/>
      <c r="UE224" s="40"/>
      <c r="UF224" s="40"/>
      <c r="UG224" s="40"/>
      <c r="UH224" s="40"/>
      <c r="UI224" s="40"/>
      <c r="UJ224" s="40"/>
      <c r="UK224" s="40"/>
      <c r="UL224" s="40"/>
      <c r="UM224" s="40"/>
      <c r="UN224" s="40"/>
      <c r="UO224" s="40"/>
      <c r="UP224" s="40"/>
      <c r="UQ224" s="40"/>
      <c r="UR224" s="40"/>
      <c r="US224" s="40"/>
      <c r="UT224" s="40"/>
      <c r="UU224" s="40"/>
      <c r="UV224" s="40"/>
      <c r="UW224" s="40"/>
      <c r="UX224" s="40"/>
      <c r="UY224" s="40"/>
      <c r="UZ224" s="40"/>
      <c r="VA224" s="40"/>
      <c r="VB224" s="40"/>
      <c r="VC224" s="40"/>
      <c r="VD224" s="40"/>
      <c r="VE224" s="40"/>
      <c r="VF224" s="40"/>
      <c r="VG224" s="40"/>
      <c r="VH224" s="40"/>
      <c r="VI224" s="40"/>
      <c r="VJ224" s="40"/>
      <c r="VK224" s="40"/>
      <c r="VL224" s="40"/>
      <c r="VM224" s="40"/>
      <c r="VN224" s="40"/>
      <c r="VO224" s="40"/>
      <c r="VP224" s="40"/>
      <c r="VQ224" s="40"/>
      <c r="VR224" s="40"/>
      <c r="VS224" s="40"/>
      <c r="VT224" s="40"/>
      <c r="VU224" s="40"/>
      <c r="VV224" s="40"/>
      <c r="VW224" s="40"/>
      <c r="VX224" s="40"/>
      <c r="VY224" s="40"/>
      <c r="VZ224" s="40"/>
      <c r="WA224" s="40"/>
      <c r="WB224" s="40"/>
      <c r="WC224" s="40"/>
      <c r="WD224" s="40"/>
      <c r="WE224" s="40"/>
      <c r="WF224" s="40"/>
      <c r="WG224" s="40"/>
      <c r="WH224" s="40"/>
      <c r="WI224" s="40"/>
      <c r="WJ224" s="40"/>
      <c r="WK224" s="40"/>
      <c r="WL224" s="40"/>
      <c r="WM224" s="40"/>
      <c r="WN224" s="40"/>
      <c r="WO224" s="40"/>
      <c r="WP224" s="40"/>
      <c r="WQ224" s="40"/>
      <c r="WR224" s="40"/>
      <c r="WS224" s="40"/>
      <c r="WT224" s="40"/>
      <c r="WU224" s="40"/>
      <c r="WV224" s="40"/>
      <c r="WW224" s="40"/>
      <c r="WX224" s="40"/>
      <c r="WY224" s="40"/>
      <c r="WZ224" s="40"/>
      <c r="XA224" s="40"/>
      <c r="XB224" s="40"/>
      <c r="XC224" s="40"/>
      <c r="XD224" s="40"/>
      <c r="XE224" s="40"/>
      <c r="XF224" s="40"/>
      <c r="XG224" s="40"/>
      <c r="XH224" s="40"/>
      <c r="XI224" s="40"/>
      <c r="XJ224" s="40"/>
      <c r="XK224" s="40"/>
      <c r="XL224" s="40"/>
      <c r="XM224" s="40"/>
      <c r="XN224" s="40"/>
      <c r="XO224" s="40"/>
      <c r="XP224" s="40"/>
      <c r="XQ224" s="40"/>
      <c r="XR224" s="40"/>
      <c r="XS224" s="40"/>
      <c r="XT224" s="40"/>
      <c r="XU224" s="40"/>
      <c r="XV224" s="40"/>
      <c r="XW224" s="40"/>
      <c r="XX224" s="40"/>
      <c r="XY224" s="40"/>
      <c r="XZ224" s="40"/>
      <c r="YA224" s="40"/>
      <c r="YB224" s="40"/>
      <c r="YC224" s="40"/>
      <c r="YD224" s="40"/>
      <c r="YE224" s="40"/>
      <c r="YF224" s="40"/>
      <c r="YG224" s="40"/>
      <c r="YH224" s="40"/>
      <c r="YI224" s="40"/>
      <c r="YJ224" s="40"/>
      <c r="YK224" s="40"/>
      <c r="YL224" s="40"/>
      <c r="YM224" s="40"/>
      <c r="YN224" s="40"/>
      <c r="YO224" s="40"/>
      <c r="YP224" s="40"/>
      <c r="YQ224" s="40"/>
      <c r="YR224" s="40"/>
      <c r="YS224" s="40"/>
      <c r="YT224" s="40"/>
      <c r="YU224" s="40"/>
      <c r="YV224" s="40"/>
      <c r="YW224" s="40"/>
      <c r="YX224" s="40"/>
      <c r="YY224" s="40"/>
      <c r="YZ224" s="40"/>
      <c r="ZA224" s="40"/>
      <c r="ZB224" s="40"/>
      <c r="ZC224" s="40"/>
      <c r="ZD224" s="40"/>
      <c r="ZE224" s="40"/>
      <c r="ZF224" s="40"/>
      <c r="ZG224" s="40"/>
      <c r="ZH224" s="40"/>
      <c r="ZI224" s="40"/>
      <c r="ZJ224" s="40"/>
      <c r="ZK224" s="40"/>
      <c r="ZL224" s="40"/>
      <c r="ZM224" s="40"/>
      <c r="ZN224" s="40"/>
      <c r="ZO224" s="40"/>
      <c r="ZP224" s="40"/>
      <c r="ZQ224" s="40"/>
      <c r="ZR224" s="40"/>
      <c r="ZS224" s="40"/>
      <c r="ZT224" s="40"/>
      <c r="ZU224" s="40"/>
      <c r="ZV224" s="40"/>
      <c r="ZW224" s="40"/>
      <c r="ZX224" s="40"/>
      <c r="ZY224" s="40"/>
      <c r="ZZ224" s="40"/>
      <c r="AAA224" s="40"/>
      <c r="AAB224" s="40"/>
      <c r="AAC224" s="40"/>
      <c r="AAD224" s="40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0"/>
      <c r="AKO224" s="40"/>
      <c r="AKP224" s="40"/>
      <c r="AKQ224" s="40"/>
      <c r="AKR224" s="40"/>
      <c r="AKS224" s="40"/>
      <c r="AKT224" s="40"/>
      <c r="AKU224" s="40"/>
      <c r="AKV224" s="40"/>
      <c r="AKW224" s="40"/>
      <c r="AKX224" s="40"/>
      <c r="AKY224" s="40"/>
      <c r="AKZ224" s="40"/>
      <c r="ALA224" s="40"/>
      <c r="ALB224" s="40"/>
      <c r="ALC224" s="40"/>
      <c r="ALD224" s="40"/>
      <c r="ALE224" s="40"/>
      <c r="ALF224" s="40"/>
      <c r="ALG224" s="40"/>
      <c r="ALH224" s="40"/>
      <c r="ALI224" s="40"/>
      <c r="ALJ224" s="40"/>
      <c r="ALK224" s="40"/>
      <c r="ALL224" s="40"/>
      <c r="ALM224" s="40"/>
      <c r="ALN224" s="40"/>
      <c r="ALO224" s="40"/>
      <c r="ALP224" s="40"/>
      <c r="ALQ224" s="40"/>
      <c r="ALR224" s="40"/>
      <c r="ALS224" s="40"/>
      <c r="ALT224" s="40"/>
      <c r="ALU224" s="40"/>
    </row>
    <row r="225" spans="1:1009" s="41" customFormat="1" ht="18.75" x14ac:dyDescent="0.3">
      <c r="A225" s="10" t="s">
        <v>232</v>
      </c>
      <c r="B225" s="11" t="s">
        <v>231</v>
      </c>
      <c r="C225" s="12">
        <v>6</v>
      </c>
      <c r="D225" s="13">
        <v>1.9</v>
      </c>
      <c r="E225" s="14">
        <v>0</v>
      </c>
      <c r="F225" s="46" t="s">
        <v>34</v>
      </c>
      <c r="G225" s="15">
        <v>2</v>
      </c>
      <c r="H225" s="16">
        <f>IF(OR(F225="",G225=""),"",IF(F225="1st",G225*D225-G225,-G225))</f>
        <v>-2</v>
      </c>
      <c r="I225" s="19">
        <f t="shared" si="32"/>
        <v>-35.152500000000003</v>
      </c>
      <c r="J225" s="39"/>
      <c r="K225" s="50">
        <f t="shared" si="35"/>
        <v>-30.452500000000011</v>
      </c>
      <c r="L225" s="60">
        <f t="shared" si="30"/>
        <v>-28.302500000000013</v>
      </c>
      <c r="M225" s="60"/>
      <c r="N225" s="121">
        <f t="shared" si="33"/>
        <v>1.9</v>
      </c>
      <c r="O225" s="9">
        <f t="shared" si="34"/>
        <v>-1</v>
      </c>
      <c r="P225" s="9">
        <f t="shared" si="36"/>
        <v>-1</v>
      </c>
      <c r="Q225" s="122">
        <f t="shared" si="37"/>
        <v>-1</v>
      </c>
      <c r="R225" s="8"/>
      <c r="S225" s="9"/>
      <c r="T225" s="9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  <c r="PI225" s="40"/>
      <c r="PJ225" s="40"/>
      <c r="PK225" s="40"/>
      <c r="PL225" s="40"/>
      <c r="PM225" s="40"/>
      <c r="PN225" s="40"/>
      <c r="PO225" s="40"/>
      <c r="PP225" s="40"/>
      <c r="PQ225" s="40"/>
      <c r="PR225" s="40"/>
      <c r="PS225" s="40"/>
      <c r="PT225" s="40"/>
      <c r="PU225" s="40"/>
      <c r="PV225" s="40"/>
      <c r="PW225" s="40"/>
      <c r="PX225" s="40"/>
      <c r="PY225" s="40"/>
      <c r="PZ225" s="40"/>
      <c r="QA225" s="40"/>
      <c r="QB225" s="40"/>
      <c r="QC225" s="40"/>
      <c r="QD225" s="40"/>
      <c r="QE225" s="40"/>
      <c r="QF225" s="40"/>
      <c r="QG225" s="40"/>
      <c r="QH225" s="40"/>
      <c r="QI225" s="40"/>
      <c r="QJ225" s="40"/>
      <c r="QK225" s="40"/>
      <c r="QL225" s="40"/>
      <c r="QM225" s="40"/>
      <c r="QN225" s="40"/>
      <c r="QO225" s="40"/>
      <c r="QP225" s="40"/>
      <c r="QQ225" s="40"/>
      <c r="QR225" s="40"/>
      <c r="QS225" s="40"/>
      <c r="QT225" s="40"/>
      <c r="QU225" s="40"/>
      <c r="QV225" s="40"/>
      <c r="QW225" s="40"/>
      <c r="QX225" s="40"/>
      <c r="QY225" s="40"/>
      <c r="QZ225" s="40"/>
      <c r="RA225" s="40"/>
      <c r="RB225" s="40"/>
      <c r="RC225" s="40"/>
      <c r="RD225" s="40"/>
      <c r="RE225" s="40"/>
      <c r="RF225" s="40"/>
      <c r="RG225" s="40"/>
      <c r="RH225" s="40"/>
      <c r="RI225" s="40"/>
      <c r="RJ225" s="40"/>
      <c r="RK225" s="40"/>
      <c r="RL225" s="40"/>
      <c r="RM225" s="40"/>
      <c r="RN225" s="40"/>
      <c r="RO225" s="40"/>
      <c r="RP225" s="40"/>
      <c r="RQ225" s="40"/>
      <c r="RR225" s="40"/>
      <c r="RS225" s="40"/>
      <c r="RT225" s="40"/>
      <c r="RU225" s="40"/>
      <c r="RV225" s="40"/>
      <c r="RW225" s="40"/>
      <c r="RX225" s="40"/>
      <c r="RY225" s="40"/>
      <c r="RZ225" s="40"/>
      <c r="SA225" s="40"/>
      <c r="SB225" s="40"/>
      <c r="SC225" s="40"/>
      <c r="SD225" s="40"/>
      <c r="SE225" s="40"/>
      <c r="SF225" s="40"/>
      <c r="SG225" s="40"/>
      <c r="SH225" s="40"/>
      <c r="SI225" s="40"/>
      <c r="SJ225" s="40"/>
      <c r="SK225" s="40"/>
      <c r="SL225" s="40"/>
      <c r="SM225" s="40"/>
      <c r="SN225" s="40"/>
      <c r="SO225" s="40"/>
      <c r="SP225" s="40"/>
      <c r="SQ225" s="40"/>
      <c r="SR225" s="40"/>
      <c r="SS225" s="40"/>
      <c r="ST225" s="40"/>
      <c r="SU225" s="40"/>
      <c r="SV225" s="40"/>
      <c r="SW225" s="40"/>
      <c r="SX225" s="40"/>
      <c r="SY225" s="40"/>
      <c r="SZ225" s="40"/>
      <c r="TA225" s="40"/>
      <c r="TB225" s="40"/>
      <c r="TC225" s="40"/>
      <c r="TD225" s="40"/>
      <c r="TE225" s="40"/>
      <c r="TF225" s="40"/>
      <c r="TG225" s="40"/>
      <c r="TH225" s="40"/>
      <c r="TI225" s="40"/>
      <c r="TJ225" s="40"/>
      <c r="TK225" s="40"/>
      <c r="TL225" s="40"/>
      <c r="TM225" s="40"/>
      <c r="TN225" s="40"/>
      <c r="TO225" s="40"/>
      <c r="TP225" s="40"/>
      <c r="TQ225" s="40"/>
      <c r="TR225" s="40"/>
      <c r="TS225" s="40"/>
      <c r="TT225" s="40"/>
      <c r="TU225" s="40"/>
      <c r="TV225" s="40"/>
      <c r="TW225" s="40"/>
      <c r="TX225" s="40"/>
      <c r="TY225" s="40"/>
      <c r="TZ225" s="40"/>
      <c r="UA225" s="40"/>
      <c r="UB225" s="40"/>
      <c r="UC225" s="40"/>
      <c r="UD225" s="40"/>
      <c r="UE225" s="40"/>
      <c r="UF225" s="40"/>
      <c r="UG225" s="40"/>
      <c r="UH225" s="40"/>
      <c r="UI225" s="40"/>
      <c r="UJ225" s="40"/>
      <c r="UK225" s="40"/>
      <c r="UL225" s="40"/>
      <c r="UM225" s="40"/>
      <c r="UN225" s="40"/>
      <c r="UO225" s="40"/>
      <c r="UP225" s="40"/>
      <c r="UQ225" s="40"/>
      <c r="UR225" s="40"/>
      <c r="US225" s="40"/>
      <c r="UT225" s="40"/>
      <c r="UU225" s="40"/>
      <c r="UV225" s="40"/>
      <c r="UW225" s="40"/>
      <c r="UX225" s="40"/>
      <c r="UY225" s="40"/>
      <c r="UZ225" s="40"/>
      <c r="VA225" s="40"/>
      <c r="VB225" s="40"/>
      <c r="VC225" s="40"/>
      <c r="VD225" s="40"/>
      <c r="VE225" s="40"/>
      <c r="VF225" s="40"/>
      <c r="VG225" s="40"/>
      <c r="VH225" s="40"/>
      <c r="VI225" s="40"/>
      <c r="VJ225" s="40"/>
      <c r="VK225" s="40"/>
      <c r="VL225" s="40"/>
      <c r="VM225" s="40"/>
      <c r="VN225" s="40"/>
      <c r="VO225" s="40"/>
      <c r="VP225" s="40"/>
      <c r="VQ225" s="40"/>
      <c r="VR225" s="40"/>
      <c r="VS225" s="40"/>
      <c r="VT225" s="40"/>
      <c r="VU225" s="40"/>
      <c r="VV225" s="40"/>
      <c r="VW225" s="40"/>
      <c r="VX225" s="40"/>
      <c r="VY225" s="40"/>
      <c r="VZ225" s="40"/>
      <c r="WA225" s="40"/>
      <c r="WB225" s="40"/>
      <c r="WC225" s="40"/>
      <c r="WD225" s="40"/>
      <c r="WE225" s="40"/>
      <c r="WF225" s="40"/>
      <c r="WG225" s="40"/>
      <c r="WH225" s="40"/>
      <c r="WI225" s="40"/>
      <c r="WJ225" s="40"/>
      <c r="WK225" s="40"/>
      <c r="WL225" s="40"/>
      <c r="WM225" s="40"/>
      <c r="WN225" s="40"/>
      <c r="WO225" s="40"/>
      <c r="WP225" s="40"/>
      <c r="WQ225" s="40"/>
      <c r="WR225" s="40"/>
      <c r="WS225" s="40"/>
      <c r="WT225" s="40"/>
      <c r="WU225" s="40"/>
      <c r="WV225" s="40"/>
      <c r="WW225" s="40"/>
      <c r="WX225" s="40"/>
      <c r="WY225" s="40"/>
      <c r="WZ225" s="40"/>
      <c r="XA225" s="40"/>
      <c r="XB225" s="40"/>
      <c r="XC225" s="40"/>
      <c r="XD225" s="40"/>
      <c r="XE225" s="40"/>
      <c r="XF225" s="40"/>
      <c r="XG225" s="40"/>
      <c r="XH225" s="40"/>
      <c r="XI225" s="40"/>
      <c r="XJ225" s="40"/>
      <c r="XK225" s="40"/>
      <c r="XL225" s="40"/>
      <c r="XM225" s="40"/>
      <c r="XN225" s="40"/>
      <c r="XO225" s="40"/>
      <c r="XP225" s="40"/>
      <c r="XQ225" s="40"/>
      <c r="XR225" s="40"/>
      <c r="XS225" s="40"/>
      <c r="XT225" s="40"/>
      <c r="XU225" s="40"/>
      <c r="XV225" s="40"/>
      <c r="XW225" s="40"/>
      <c r="XX225" s="40"/>
      <c r="XY225" s="40"/>
      <c r="XZ225" s="40"/>
      <c r="YA225" s="40"/>
      <c r="YB225" s="40"/>
      <c r="YC225" s="40"/>
      <c r="YD225" s="40"/>
      <c r="YE225" s="40"/>
      <c r="YF225" s="40"/>
      <c r="YG225" s="40"/>
      <c r="YH225" s="40"/>
      <c r="YI225" s="40"/>
      <c r="YJ225" s="40"/>
      <c r="YK225" s="40"/>
      <c r="YL225" s="40"/>
      <c r="YM225" s="40"/>
      <c r="YN225" s="40"/>
      <c r="YO225" s="40"/>
      <c r="YP225" s="40"/>
      <c r="YQ225" s="40"/>
      <c r="YR225" s="40"/>
      <c r="YS225" s="40"/>
      <c r="YT225" s="40"/>
      <c r="YU225" s="40"/>
      <c r="YV225" s="40"/>
      <c r="YW225" s="40"/>
      <c r="YX225" s="40"/>
      <c r="YY225" s="40"/>
      <c r="YZ225" s="40"/>
      <c r="ZA225" s="40"/>
      <c r="ZB225" s="40"/>
      <c r="ZC225" s="40"/>
      <c r="ZD225" s="40"/>
      <c r="ZE225" s="40"/>
      <c r="ZF225" s="40"/>
      <c r="ZG225" s="40"/>
      <c r="ZH225" s="40"/>
      <c r="ZI225" s="40"/>
      <c r="ZJ225" s="40"/>
      <c r="ZK225" s="40"/>
      <c r="ZL225" s="40"/>
      <c r="ZM225" s="40"/>
      <c r="ZN225" s="40"/>
      <c r="ZO225" s="40"/>
      <c r="ZP225" s="40"/>
      <c r="ZQ225" s="40"/>
      <c r="ZR225" s="40"/>
      <c r="ZS225" s="40"/>
      <c r="ZT225" s="40"/>
      <c r="ZU225" s="40"/>
      <c r="ZV225" s="40"/>
      <c r="ZW225" s="40"/>
      <c r="ZX225" s="40"/>
      <c r="ZY225" s="40"/>
      <c r="ZZ225" s="40"/>
      <c r="AAA225" s="40"/>
      <c r="AAB225" s="40"/>
      <c r="AAC225" s="40"/>
      <c r="AAD225" s="40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0"/>
      <c r="AKO225" s="40"/>
      <c r="AKP225" s="40"/>
      <c r="AKQ225" s="40"/>
      <c r="AKR225" s="40"/>
      <c r="AKS225" s="40"/>
      <c r="AKT225" s="40"/>
      <c r="AKU225" s="40"/>
      <c r="AKV225" s="40"/>
      <c r="AKW225" s="40"/>
      <c r="AKX225" s="40"/>
      <c r="AKY225" s="40"/>
      <c r="AKZ225" s="40"/>
      <c r="ALA225" s="40"/>
      <c r="ALB225" s="40"/>
      <c r="ALC225" s="40"/>
      <c r="ALD225" s="40"/>
      <c r="ALE225" s="40"/>
      <c r="ALF225" s="40"/>
      <c r="ALG225" s="40"/>
      <c r="ALH225" s="40"/>
      <c r="ALI225" s="40"/>
      <c r="ALJ225" s="40"/>
      <c r="ALK225" s="40"/>
      <c r="ALL225" s="40"/>
      <c r="ALM225" s="40"/>
      <c r="ALN225" s="40"/>
      <c r="ALO225" s="40"/>
      <c r="ALP225" s="40"/>
      <c r="ALQ225" s="40"/>
      <c r="ALR225" s="40"/>
      <c r="ALS225" s="40"/>
      <c r="ALT225" s="40"/>
      <c r="ALU225" s="40"/>
    </row>
    <row r="226" spans="1:1009" s="41" customFormat="1" ht="18.75" x14ac:dyDescent="0.3">
      <c r="A226" s="10" t="s">
        <v>233</v>
      </c>
      <c r="B226" s="11" t="s">
        <v>115</v>
      </c>
      <c r="C226" s="12">
        <v>4</v>
      </c>
      <c r="D226" s="13">
        <v>3</v>
      </c>
      <c r="E226" s="14">
        <v>1.5</v>
      </c>
      <c r="F226" s="46" t="s">
        <v>24</v>
      </c>
      <c r="G226" s="15">
        <v>1.5</v>
      </c>
      <c r="H226" s="16">
        <f>IF(OR(F226="",G226=""),"",IF(F226="1st",G226*D226-G226,-G226))</f>
        <v>3</v>
      </c>
      <c r="I226" s="19">
        <f t="shared" si="32"/>
        <v>-32.152500000000003</v>
      </c>
      <c r="J226" s="39"/>
      <c r="K226" s="50">
        <f t="shared" si="35"/>
        <v>-30.452500000000011</v>
      </c>
      <c r="L226" s="60">
        <f t="shared" si="30"/>
        <v>-28.302500000000013</v>
      </c>
      <c r="M226" s="60"/>
      <c r="N226" s="121">
        <f t="shared" si="33"/>
        <v>3</v>
      </c>
      <c r="O226" s="9">
        <f t="shared" si="34"/>
        <v>-1</v>
      </c>
      <c r="P226" s="9">
        <f t="shared" si="36"/>
        <v>2</v>
      </c>
      <c r="Q226" s="122">
        <f t="shared" si="37"/>
        <v>2</v>
      </c>
      <c r="R226" s="8"/>
      <c r="S226" s="9"/>
      <c r="T226" s="9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  <c r="PI226" s="40"/>
      <c r="PJ226" s="40"/>
      <c r="PK226" s="40"/>
      <c r="PL226" s="40"/>
      <c r="PM226" s="40"/>
      <c r="PN226" s="40"/>
      <c r="PO226" s="40"/>
      <c r="PP226" s="40"/>
      <c r="PQ226" s="40"/>
      <c r="PR226" s="40"/>
      <c r="PS226" s="40"/>
      <c r="PT226" s="40"/>
      <c r="PU226" s="40"/>
      <c r="PV226" s="40"/>
      <c r="PW226" s="40"/>
      <c r="PX226" s="40"/>
      <c r="PY226" s="40"/>
      <c r="PZ226" s="40"/>
      <c r="QA226" s="40"/>
      <c r="QB226" s="40"/>
      <c r="QC226" s="40"/>
      <c r="QD226" s="40"/>
      <c r="QE226" s="40"/>
      <c r="QF226" s="40"/>
      <c r="QG226" s="40"/>
      <c r="QH226" s="40"/>
      <c r="QI226" s="40"/>
      <c r="QJ226" s="40"/>
      <c r="QK226" s="40"/>
      <c r="QL226" s="40"/>
      <c r="QM226" s="40"/>
      <c r="QN226" s="40"/>
      <c r="QO226" s="40"/>
      <c r="QP226" s="40"/>
      <c r="QQ226" s="40"/>
      <c r="QR226" s="40"/>
      <c r="QS226" s="40"/>
      <c r="QT226" s="40"/>
      <c r="QU226" s="40"/>
      <c r="QV226" s="40"/>
      <c r="QW226" s="40"/>
      <c r="QX226" s="40"/>
      <c r="QY226" s="40"/>
      <c r="QZ226" s="40"/>
      <c r="RA226" s="40"/>
      <c r="RB226" s="40"/>
      <c r="RC226" s="40"/>
      <c r="RD226" s="40"/>
      <c r="RE226" s="40"/>
      <c r="RF226" s="40"/>
      <c r="RG226" s="40"/>
      <c r="RH226" s="40"/>
      <c r="RI226" s="40"/>
      <c r="RJ226" s="40"/>
      <c r="RK226" s="40"/>
      <c r="RL226" s="40"/>
      <c r="RM226" s="40"/>
      <c r="RN226" s="40"/>
      <c r="RO226" s="40"/>
      <c r="RP226" s="40"/>
      <c r="RQ226" s="40"/>
      <c r="RR226" s="40"/>
      <c r="RS226" s="40"/>
      <c r="RT226" s="40"/>
      <c r="RU226" s="40"/>
      <c r="RV226" s="40"/>
      <c r="RW226" s="40"/>
      <c r="RX226" s="40"/>
      <c r="RY226" s="40"/>
      <c r="RZ226" s="40"/>
      <c r="SA226" s="40"/>
      <c r="SB226" s="40"/>
      <c r="SC226" s="40"/>
      <c r="SD226" s="40"/>
      <c r="SE226" s="40"/>
      <c r="SF226" s="40"/>
      <c r="SG226" s="40"/>
      <c r="SH226" s="40"/>
      <c r="SI226" s="40"/>
      <c r="SJ226" s="40"/>
      <c r="SK226" s="40"/>
      <c r="SL226" s="40"/>
      <c r="SM226" s="40"/>
      <c r="SN226" s="40"/>
      <c r="SO226" s="40"/>
      <c r="SP226" s="40"/>
      <c r="SQ226" s="40"/>
      <c r="SR226" s="40"/>
      <c r="SS226" s="40"/>
      <c r="ST226" s="40"/>
      <c r="SU226" s="40"/>
      <c r="SV226" s="40"/>
      <c r="SW226" s="40"/>
      <c r="SX226" s="40"/>
      <c r="SY226" s="40"/>
      <c r="SZ226" s="40"/>
      <c r="TA226" s="40"/>
      <c r="TB226" s="40"/>
      <c r="TC226" s="40"/>
      <c r="TD226" s="40"/>
      <c r="TE226" s="40"/>
      <c r="TF226" s="40"/>
      <c r="TG226" s="40"/>
      <c r="TH226" s="40"/>
      <c r="TI226" s="40"/>
      <c r="TJ226" s="40"/>
      <c r="TK226" s="40"/>
      <c r="TL226" s="40"/>
      <c r="TM226" s="40"/>
      <c r="TN226" s="40"/>
      <c r="TO226" s="40"/>
      <c r="TP226" s="40"/>
      <c r="TQ226" s="40"/>
      <c r="TR226" s="40"/>
      <c r="TS226" s="40"/>
      <c r="TT226" s="40"/>
      <c r="TU226" s="40"/>
      <c r="TV226" s="40"/>
      <c r="TW226" s="40"/>
      <c r="TX226" s="40"/>
      <c r="TY226" s="40"/>
      <c r="TZ226" s="40"/>
      <c r="UA226" s="40"/>
      <c r="UB226" s="40"/>
      <c r="UC226" s="40"/>
      <c r="UD226" s="40"/>
      <c r="UE226" s="40"/>
      <c r="UF226" s="40"/>
      <c r="UG226" s="40"/>
      <c r="UH226" s="40"/>
      <c r="UI226" s="40"/>
      <c r="UJ226" s="40"/>
      <c r="UK226" s="40"/>
      <c r="UL226" s="40"/>
      <c r="UM226" s="40"/>
      <c r="UN226" s="40"/>
      <c r="UO226" s="40"/>
      <c r="UP226" s="40"/>
      <c r="UQ226" s="40"/>
      <c r="UR226" s="40"/>
      <c r="US226" s="40"/>
      <c r="UT226" s="40"/>
      <c r="UU226" s="40"/>
      <c r="UV226" s="40"/>
      <c r="UW226" s="40"/>
      <c r="UX226" s="40"/>
      <c r="UY226" s="40"/>
      <c r="UZ226" s="40"/>
      <c r="VA226" s="40"/>
      <c r="VB226" s="40"/>
      <c r="VC226" s="40"/>
      <c r="VD226" s="40"/>
      <c r="VE226" s="40"/>
      <c r="VF226" s="40"/>
      <c r="VG226" s="40"/>
      <c r="VH226" s="40"/>
      <c r="VI226" s="40"/>
      <c r="VJ226" s="40"/>
      <c r="VK226" s="40"/>
      <c r="VL226" s="40"/>
      <c r="VM226" s="40"/>
      <c r="VN226" s="40"/>
      <c r="VO226" s="40"/>
      <c r="VP226" s="40"/>
      <c r="VQ226" s="40"/>
      <c r="VR226" s="40"/>
      <c r="VS226" s="40"/>
      <c r="VT226" s="40"/>
      <c r="VU226" s="40"/>
      <c r="VV226" s="40"/>
      <c r="VW226" s="40"/>
      <c r="VX226" s="40"/>
      <c r="VY226" s="40"/>
      <c r="VZ226" s="40"/>
      <c r="WA226" s="40"/>
      <c r="WB226" s="40"/>
      <c r="WC226" s="40"/>
      <c r="WD226" s="40"/>
      <c r="WE226" s="40"/>
      <c r="WF226" s="40"/>
      <c r="WG226" s="40"/>
      <c r="WH226" s="40"/>
      <c r="WI226" s="40"/>
      <c r="WJ226" s="40"/>
      <c r="WK226" s="40"/>
      <c r="WL226" s="40"/>
      <c r="WM226" s="40"/>
      <c r="WN226" s="40"/>
      <c r="WO226" s="40"/>
      <c r="WP226" s="40"/>
      <c r="WQ226" s="40"/>
      <c r="WR226" s="40"/>
      <c r="WS226" s="40"/>
      <c r="WT226" s="40"/>
      <c r="WU226" s="40"/>
      <c r="WV226" s="40"/>
      <c r="WW226" s="40"/>
      <c r="WX226" s="40"/>
      <c r="WY226" s="40"/>
      <c r="WZ226" s="40"/>
      <c r="XA226" s="40"/>
      <c r="XB226" s="40"/>
      <c r="XC226" s="40"/>
      <c r="XD226" s="40"/>
      <c r="XE226" s="40"/>
      <c r="XF226" s="40"/>
      <c r="XG226" s="40"/>
      <c r="XH226" s="40"/>
      <c r="XI226" s="40"/>
      <c r="XJ226" s="40"/>
      <c r="XK226" s="40"/>
      <c r="XL226" s="40"/>
      <c r="XM226" s="40"/>
      <c r="XN226" s="40"/>
      <c r="XO226" s="40"/>
      <c r="XP226" s="40"/>
      <c r="XQ226" s="40"/>
      <c r="XR226" s="40"/>
      <c r="XS226" s="40"/>
      <c r="XT226" s="40"/>
      <c r="XU226" s="40"/>
      <c r="XV226" s="40"/>
      <c r="XW226" s="40"/>
      <c r="XX226" s="40"/>
      <c r="XY226" s="40"/>
      <c r="XZ226" s="40"/>
      <c r="YA226" s="40"/>
      <c r="YB226" s="40"/>
      <c r="YC226" s="40"/>
      <c r="YD226" s="40"/>
      <c r="YE226" s="40"/>
      <c r="YF226" s="40"/>
      <c r="YG226" s="40"/>
      <c r="YH226" s="40"/>
      <c r="YI226" s="40"/>
      <c r="YJ226" s="40"/>
      <c r="YK226" s="40"/>
      <c r="YL226" s="40"/>
      <c r="YM226" s="40"/>
      <c r="YN226" s="40"/>
      <c r="YO226" s="40"/>
      <c r="YP226" s="40"/>
      <c r="YQ226" s="40"/>
      <c r="YR226" s="40"/>
      <c r="YS226" s="40"/>
      <c r="YT226" s="40"/>
      <c r="YU226" s="40"/>
      <c r="YV226" s="40"/>
      <c r="YW226" s="40"/>
      <c r="YX226" s="40"/>
      <c r="YY226" s="40"/>
      <c r="YZ226" s="40"/>
      <c r="ZA226" s="40"/>
      <c r="ZB226" s="40"/>
      <c r="ZC226" s="40"/>
      <c r="ZD226" s="40"/>
      <c r="ZE226" s="40"/>
      <c r="ZF226" s="40"/>
      <c r="ZG226" s="40"/>
      <c r="ZH226" s="40"/>
      <c r="ZI226" s="40"/>
      <c r="ZJ226" s="40"/>
      <c r="ZK226" s="40"/>
      <c r="ZL226" s="40"/>
      <c r="ZM226" s="40"/>
      <c r="ZN226" s="40"/>
      <c r="ZO226" s="40"/>
      <c r="ZP226" s="40"/>
      <c r="ZQ226" s="40"/>
      <c r="ZR226" s="40"/>
      <c r="ZS226" s="40"/>
      <c r="ZT226" s="40"/>
      <c r="ZU226" s="40"/>
      <c r="ZV226" s="40"/>
      <c r="ZW226" s="40"/>
      <c r="ZX226" s="40"/>
      <c r="ZY226" s="40"/>
      <c r="ZZ226" s="40"/>
      <c r="AAA226" s="40"/>
      <c r="AAB226" s="40"/>
      <c r="AAC226" s="40"/>
      <c r="AAD226" s="40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0"/>
      <c r="AKO226" s="40"/>
      <c r="AKP226" s="40"/>
      <c r="AKQ226" s="40"/>
      <c r="AKR226" s="40"/>
      <c r="AKS226" s="40"/>
      <c r="AKT226" s="40"/>
      <c r="AKU226" s="40"/>
      <c r="AKV226" s="40"/>
      <c r="AKW226" s="40"/>
      <c r="AKX226" s="40"/>
      <c r="AKY226" s="40"/>
      <c r="AKZ226" s="40"/>
      <c r="ALA226" s="40"/>
      <c r="ALB226" s="40"/>
      <c r="ALC226" s="40"/>
      <c r="ALD226" s="40"/>
      <c r="ALE226" s="40"/>
      <c r="ALF226" s="40"/>
      <c r="ALG226" s="40"/>
      <c r="ALH226" s="40"/>
      <c r="ALI226" s="40"/>
      <c r="ALJ226" s="40"/>
      <c r="ALK226" s="40"/>
      <c r="ALL226" s="40"/>
      <c r="ALM226" s="40"/>
      <c r="ALN226" s="40"/>
      <c r="ALO226" s="40"/>
      <c r="ALP226" s="40"/>
      <c r="ALQ226" s="40"/>
      <c r="ALR226" s="40"/>
      <c r="ALS226" s="40"/>
      <c r="ALT226" s="40"/>
      <c r="ALU226" s="40"/>
    </row>
    <row r="227" spans="1:1009" s="41" customFormat="1" ht="18.75" x14ac:dyDescent="0.3">
      <c r="A227" s="10" t="s">
        <v>234</v>
      </c>
      <c r="B227" s="11" t="s">
        <v>91</v>
      </c>
      <c r="C227" s="12">
        <v>8</v>
      </c>
      <c r="D227" s="13">
        <v>1.7</v>
      </c>
      <c r="E227" s="14">
        <v>1.24</v>
      </c>
      <c r="F227" s="46" t="s">
        <v>24</v>
      </c>
      <c r="G227" s="15">
        <v>1</v>
      </c>
      <c r="H227" s="16">
        <f>IF(OR(F227="",G227=""),"",IF(F227="1st",G227*D227-G227,-G227))</f>
        <v>0.7</v>
      </c>
      <c r="I227" s="19">
        <f t="shared" si="32"/>
        <v>-31.452500000000004</v>
      </c>
      <c r="J227" s="39"/>
      <c r="K227" s="50">
        <f t="shared" si="35"/>
        <v>-30.452500000000011</v>
      </c>
      <c r="L227" s="60">
        <f t="shared" si="30"/>
        <v>-28.302500000000013</v>
      </c>
      <c r="M227" s="60"/>
      <c r="N227" s="121">
        <f t="shared" si="33"/>
        <v>1.7</v>
      </c>
      <c r="O227" s="9">
        <f t="shared" si="34"/>
        <v>-1</v>
      </c>
      <c r="P227" s="9">
        <f t="shared" si="36"/>
        <v>0.7</v>
      </c>
      <c r="Q227" s="122">
        <f t="shared" si="37"/>
        <v>0.7</v>
      </c>
      <c r="R227" s="8"/>
      <c r="S227" s="9"/>
      <c r="T227" s="9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  <c r="PI227" s="40"/>
      <c r="PJ227" s="40"/>
      <c r="PK227" s="40"/>
      <c r="PL227" s="40"/>
      <c r="PM227" s="40"/>
      <c r="PN227" s="40"/>
      <c r="PO227" s="40"/>
      <c r="PP227" s="40"/>
      <c r="PQ227" s="40"/>
      <c r="PR227" s="40"/>
      <c r="PS227" s="40"/>
      <c r="PT227" s="40"/>
      <c r="PU227" s="40"/>
      <c r="PV227" s="40"/>
      <c r="PW227" s="40"/>
      <c r="PX227" s="40"/>
      <c r="PY227" s="40"/>
      <c r="PZ227" s="40"/>
      <c r="QA227" s="40"/>
      <c r="QB227" s="40"/>
      <c r="QC227" s="40"/>
      <c r="QD227" s="40"/>
      <c r="QE227" s="40"/>
      <c r="QF227" s="40"/>
      <c r="QG227" s="40"/>
      <c r="QH227" s="40"/>
      <c r="QI227" s="40"/>
      <c r="QJ227" s="40"/>
      <c r="QK227" s="40"/>
      <c r="QL227" s="40"/>
      <c r="QM227" s="40"/>
      <c r="QN227" s="40"/>
      <c r="QO227" s="40"/>
      <c r="QP227" s="40"/>
      <c r="QQ227" s="40"/>
      <c r="QR227" s="40"/>
      <c r="QS227" s="40"/>
      <c r="QT227" s="40"/>
      <c r="QU227" s="40"/>
      <c r="QV227" s="40"/>
      <c r="QW227" s="40"/>
      <c r="QX227" s="40"/>
      <c r="QY227" s="40"/>
      <c r="QZ227" s="40"/>
      <c r="RA227" s="40"/>
      <c r="RB227" s="40"/>
      <c r="RC227" s="40"/>
      <c r="RD227" s="40"/>
      <c r="RE227" s="40"/>
      <c r="RF227" s="40"/>
      <c r="RG227" s="40"/>
      <c r="RH227" s="40"/>
      <c r="RI227" s="40"/>
      <c r="RJ227" s="40"/>
      <c r="RK227" s="40"/>
      <c r="RL227" s="40"/>
      <c r="RM227" s="40"/>
      <c r="RN227" s="40"/>
      <c r="RO227" s="40"/>
      <c r="RP227" s="40"/>
      <c r="RQ227" s="40"/>
      <c r="RR227" s="40"/>
      <c r="RS227" s="40"/>
      <c r="RT227" s="40"/>
      <c r="RU227" s="40"/>
      <c r="RV227" s="40"/>
      <c r="RW227" s="40"/>
      <c r="RX227" s="40"/>
      <c r="RY227" s="40"/>
      <c r="RZ227" s="40"/>
      <c r="SA227" s="40"/>
      <c r="SB227" s="40"/>
      <c r="SC227" s="40"/>
      <c r="SD227" s="40"/>
      <c r="SE227" s="40"/>
      <c r="SF227" s="40"/>
      <c r="SG227" s="40"/>
      <c r="SH227" s="40"/>
      <c r="SI227" s="40"/>
      <c r="SJ227" s="40"/>
      <c r="SK227" s="40"/>
      <c r="SL227" s="40"/>
      <c r="SM227" s="40"/>
      <c r="SN227" s="40"/>
      <c r="SO227" s="40"/>
      <c r="SP227" s="40"/>
      <c r="SQ227" s="40"/>
      <c r="SR227" s="40"/>
      <c r="SS227" s="40"/>
      <c r="ST227" s="40"/>
      <c r="SU227" s="40"/>
      <c r="SV227" s="40"/>
      <c r="SW227" s="40"/>
      <c r="SX227" s="40"/>
      <c r="SY227" s="40"/>
      <c r="SZ227" s="40"/>
      <c r="TA227" s="40"/>
      <c r="TB227" s="40"/>
      <c r="TC227" s="40"/>
      <c r="TD227" s="40"/>
      <c r="TE227" s="40"/>
      <c r="TF227" s="40"/>
      <c r="TG227" s="40"/>
      <c r="TH227" s="40"/>
      <c r="TI227" s="40"/>
      <c r="TJ227" s="40"/>
      <c r="TK227" s="40"/>
      <c r="TL227" s="40"/>
      <c r="TM227" s="40"/>
      <c r="TN227" s="40"/>
      <c r="TO227" s="40"/>
      <c r="TP227" s="40"/>
      <c r="TQ227" s="40"/>
      <c r="TR227" s="40"/>
      <c r="TS227" s="40"/>
      <c r="TT227" s="40"/>
      <c r="TU227" s="40"/>
      <c r="TV227" s="40"/>
      <c r="TW227" s="40"/>
      <c r="TX227" s="40"/>
      <c r="TY227" s="40"/>
      <c r="TZ227" s="40"/>
      <c r="UA227" s="40"/>
      <c r="UB227" s="40"/>
      <c r="UC227" s="40"/>
      <c r="UD227" s="40"/>
      <c r="UE227" s="40"/>
      <c r="UF227" s="40"/>
      <c r="UG227" s="40"/>
      <c r="UH227" s="40"/>
      <c r="UI227" s="40"/>
      <c r="UJ227" s="40"/>
      <c r="UK227" s="40"/>
      <c r="UL227" s="40"/>
      <c r="UM227" s="40"/>
      <c r="UN227" s="40"/>
      <c r="UO227" s="40"/>
      <c r="UP227" s="40"/>
      <c r="UQ227" s="40"/>
      <c r="UR227" s="40"/>
      <c r="US227" s="40"/>
      <c r="UT227" s="40"/>
      <c r="UU227" s="40"/>
      <c r="UV227" s="40"/>
      <c r="UW227" s="40"/>
      <c r="UX227" s="40"/>
      <c r="UY227" s="40"/>
      <c r="UZ227" s="40"/>
      <c r="VA227" s="40"/>
      <c r="VB227" s="40"/>
      <c r="VC227" s="40"/>
      <c r="VD227" s="40"/>
      <c r="VE227" s="40"/>
      <c r="VF227" s="40"/>
      <c r="VG227" s="40"/>
      <c r="VH227" s="40"/>
      <c r="VI227" s="40"/>
      <c r="VJ227" s="40"/>
      <c r="VK227" s="40"/>
      <c r="VL227" s="40"/>
      <c r="VM227" s="40"/>
      <c r="VN227" s="40"/>
      <c r="VO227" s="40"/>
      <c r="VP227" s="40"/>
      <c r="VQ227" s="40"/>
      <c r="VR227" s="40"/>
      <c r="VS227" s="40"/>
      <c r="VT227" s="40"/>
      <c r="VU227" s="40"/>
      <c r="VV227" s="40"/>
      <c r="VW227" s="40"/>
      <c r="VX227" s="40"/>
      <c r="VY227" s="40"/>
      <c r="VZ227" s="40"/>
      <c r="WA227" s="40"/>
      <c r="WB227" s="40"/>
      <c r="WC227" s="40"/>
      <c r="WD227" s="40"/>
      <c r="WE227" s="40"/>
      <c r="WF227" s="40"/>
      <c r="WG227" s="40"/>
      <c r="WH227" s="40"/>
      <c r="WI227" s="40"/>
      <c r="WJ227" s="40"/>
      <c r="WK227" s="40"/>
      <c r="WL227" s="40"/>
      <c r="WM227" s="40"/>
      <c r="WN227" s="40"/>
      <c r="WO227" s="40"/>
      <c r="WP227" s="40"/>
      <c r="WQ227" s="40"/>
      <c r="WR227" s="40"/>
      <c r="WS227" s="40"/>
      <c r="WT227" s="40"/>
      <c r="WU227" s="40"/>
      <c r="WV227" s="40"/>
      <c r="WW227" s="40"/>
      <c r="WX227" s="40"/>
      <c r="WY227" s="40"/>
      <c r="WZ227" s="40"/>
      <c r="XA227" s="40"/>
      <c r="XB227" s="40"/>
      <c r="XC227" s="40"/>
      <c r="XD227" s="40"/>
      <c r="XE227" s="40"/>
      <c r="XF227" s="40"/>
      <c r="XG227" s="40"/>
      <c r="XH227" s="40"/>
      <c r="XI227" s="40"/>
      <c r="XJ227" s="40"/>
      <c r="XK227" s="40"/>
      <c r="XL227" s="40"/>
      <c r="XM227" s="40"/>
      <c r="XN227" s="40"/>
      <c r="XO227" s="40"/>
      <c r="XP227" s="40"/>
      <c r="XQ227" s="40"/>
      <c r="XR227" s="40"/>
      <c r="XS227" s="40"/>
      <c r="XT227" s="40"/>
      <c r="XU227" s="40"/>
      <c r="XV227" s="40"/>
      <c r="XW227" s="40"/>
      <c r="XX227" s="40"/>
      <c r="XY227" s="40"/>
      <c r="XZ227" s="40"/>
      <c r="YA227" s="40"/>
      <c r="YB227" s="40"/>
      <c r="YC227" s="40"/>
      <c r="YD227" s="40"/>
      <c r="YE227" s="40"/>
      <c r="YF227" s="40"/>
      <c r="YG227" s="40"/>
      <c r="YH227" s="40"/>
      <c r="YI227" s="40"/>
      <c r="YJ227" s="40"/>
      <c r="YK227" s="40"/>
      <c r="YL227" s="40"/>
      <c r="YM227" s="40"/>
      <c r="YN227" s="40"/>
      <c r="YO227" s="40"/>
      <c r="YP227" s="40"/>
      <c r="YQ227" s="40"/>
      <c r="YR227" s="40"/>
      <c r="YS227" s="40"/>
      <c r="YT227" s="40"/>
      <c r="YU227" s="40"/>
      <c r="YV227" s="40"/>
      <c r="YW227" s="40"/>
      <c r="YX227" s="40"/>
      <c r="YY227" s="40"/>
      <c r="YZ227" s="40"/>
      <c r="ZA227" s="40"/>
      <c r="ZB227" s="40"/>
      <c r="ZC227" s="40"/>
      <c r="ZD227" s="40"/>
      <c r="ZE227" s="40"/>
      <c r="ZF227" s="40"/>
      <c r="ZG227" s="40"/>
      <c r="ZH227" s="40"/>
      <c r="ZI227" s="40"/>
      <c r="ZJ227" s="40"/>
      <c r="ZK227" s="40"/>
      <c r="ZL227" s="40"/>
      <c r="ZM227" s="40"/>
      <c r="ZN227" s="40"/>
      <c r="ZO227" s="40"/>
      <c r="ZP227" s="40"/>
      <c r="ZQ227" s="40"/>
      <c r="ZR227" s="40"/>
      <c r="ZS227" s="40"/>
      <c r="ZT227" s="40"/>
      <c r="ZU227" s="40"/>
      <c r="ZV227" s="40"/>
      <c r="ZW227" s="40"/>
      <c r="ZX227" s="40"/>
      <c r="ZY227" s="40"/>
      <c r="ZZ227" s="40"/>
      <c r="AAA227" s="40"/>
      <c r="AAB227" s="40"/>
      <c r="AAC227" s="40"/>
      <c r="AAD227" s="40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0"/>
      <c r="AKO227" s="40"/>
      <c r="AKP227" s="40"/>
      <c r="AKQ227" s="40"/>
      <c r="AKR227" s="40"/>
      <c r="AKS227" s="40"/>
      <c r="AKT227" s="40"/>
      <c r="AKU227" s="40"/>
      <c r="AKV227" s="40"/>
      <c r="AKW227" s="40"/>
      <c r="AKX227" s="40"/>
      <c r="AKY227" s="40"/>
      <c r="AKZ227" s="40"/>
      <c r="ALA227" s="40"/>
      <c r="ALB227" s="40"/>
      <c r="ALC227" s="40"/>
      <c r="ALD227" s="40"/>
      <c r="ALE227" s="40"/>
      <c r="ALF227" s="40"/>
      <c r="ALG227" s="40"/>
      <c r="ALH227" s="40"/>
      <c r="ALI227" s="40"/>
      <c r="ALJ227" s="40"/>
      <c r="ALK227" s="40"/>
      <c r="ALL227" s="40"/>
      <c r="ALM227" s="40"/>
      <c r="ALN227" s="40"/>
      <c r="ALO227" s="40"/>
      <c r="ALP227" s="40"/>
      <c r="ALQ227" s="40"/>
      <c r="ALR227" s="40"/>
      <c r="ALS227" s="40"/>
      <c r="ALT227" s="40"/>
      <c r="ALU227" s="40"/>
    </row>
    <row r="228" spans="1:1009" s="41" customFormat="1" ht="19.5" thickBot="1" x14ac:dyDescent="0.35">
      <c r="A228" s="10" t="s">
        <v>235</v>
      </c>
      <c r="B228" s="11" t="s">
        <v>45</v>
      </c>
      <c r="C228" s="12">
        <v>7</v>
      </c>
      <c r="D228" s="13">
        <v>2</v>
      </c>
      <c r="E228" s="14">
        <v>1.26</v>
      </c>
      <c r="F228" s="46" t="s">
        <v>24</v>
      </c>
      <c r="G228" s="15">
        <v>1</v>
      </c>
      <c r="H228" s="16">
        <f>IF(OR(F228="",G228=""),"",IF(F228="1st",G228*D228-G228,-G228))</f>
        <v>1</v>
      </c>
      <c r="I228" s="19">
        <f t="shared" si="32"/>
        <v>-30.452500000000004</v>
      </c>
      <c r="J228" s="39"/>
      <c r="K228" s="50">
        <f t="shared" si="35"/>
        <v>-30.452500000000011</v>
      </c>
      <c r="L228" s="60">
        <f t="shared" si="30"/>
        <v>-28.302500000000013</v>
      </c>
      <c r="M228" s="60"/>
      <c r="N228" s="121">
        <f t="shared" si="33"/>
        <v>2</v>
      </c>
      <c r="O228" s="9">
        <f t="shared" si="34"/>
        <v>-1</v>
      </c>
      <c r="P228" s="9">
        <f t="shared" si="36"/>
        <v>1</v>
      </c>
      <c r="Q228" s="122">
        <f t="shared" si="37"/>
        <v>1</v>
      </c>
      <c r="R228" s="8"/>
      <c r="S228" s="9"/>
      <c r="T228" s="9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  <c r="PI228" s="40"/>
      <c r="PJ228" s="40"/>
      <c r="PK228" s="40"/>
      <c r="PL228" s="40"/>
      <c r="PM228" s="40"/>
      <c r="PN228" s="40"/>
      <c r="PO228" s="40"/>
      <c r="PP228" s="40"/>
      <c r="PQ228" s="40"/>
      <c r="PR228" s="40"/>
      <c r="PS228" s="40"/>
      <c r="PT228" s="40"/>
      <c r="PU228" s="40"/>
      <c r="PV228" s="40"/>
      <c r="PW228" s="40"/>
      <c r="PX228" s="40"/>
      <c r="PY228" s="40"/>
      <c r="PZ228" s="40"/>
      <c r="QA228" s="40"/>
      <c r="QB228" s="40"/>
      <c r="QC228" s="40"/>
      <c r="QD228" s="40"/>
      <c r="QE228" s="40"/>
      <c r="QF228" s="40"/>
      <c r="QG228" s="40"/>
      <c r="QH228" s="40"/>
      <c r="QI228" s="40"/>
      <c r="QJ228" s="40"/>
      <c r="QK228" s="40"/>
      <c r="QL228" s="40"/>
      <c r="QM228" s="40"/>
      <c r="QN228" s="40"/>
      <c r="QO228" s="40"/>
      <c r="QP228" s="40"/>
      <c r="QQ228" s="40"/>
      <c r="QR228" s="40"/>
      <c r="QS228" s="40"/>
      <c r="QT228" s="40"/>
      <c r="QU228" s="40"/>
      <c r="QV228" s="40"/>
      <c r="QW228" s="40"/>
      <c r="QX228" s="40"/>
      <c r="QY228" s="40"/>
      <c r="QZ228" s="40"/>
      <c r="RA228" s="40"/>
      <c r="RB228" s="40"/>
      <c r="RC228" s="40"/>
      <c r="RD228" s="40"/>
      <c r="RE228" s="40"/>
      <c r="RF228" s="40"/>
      <c r="RG228" s="40"/>
      <c r="RH228" s="40"/>
      <c r="RI228" s="40"/>
      <c r="RJ228" s="40"/>
      <c r="RK228" s="40"/>
      <c r="RL228" s="40"/>
      <c r="RM228" s="40"/>
      <c r="RN228" s="40"/>
      <c r="RO228" s="40"/>
      <c r="RP228" s="40"/>
      <c r="RQ228" s="40"/>
      <c r="RR228" s="40"/>
      <c r="RS228" s="40"/>
      <c r="RT228" s="40"/>
      <c r="RU228" s="40"/>
      <c r="RV228" s="40"/>
      <c r="RW228" s="40"/>
      <c r="RX228" s="40"/>
      <c r="RY228" s="40"/>
      <c r="RZ228" s="40"/>
      <c r="SA228" s="40"/>
      <c r="SB228" s="40"/>
      <c r="SC228" s="40"/>
      <c r="SD228" s="40"/>
      <c r="SE228" s="40"/>
      <c r="SF228" s="40"/>
      <c r="SG228" s="40"/>
      <c r="SH228" s="40"/>
      <c r="SI228" s="40"/>
      <c r="SJ228" s="40"/>
      <c r="SK228" s="40"/>
      <c r="SL228" s="40"/>
      <c r="SM228" s="40"/>
      <c r="SN228" s="40"/>
      <c r="SO228" s="40"/>
      <c r="SP228" s="40"/>
      <c r="SQ228" s="40"/>
      <c r="SR228" s="40"/>
      <c r="SS228" s="40"/>
      <c r="ST228" s="40"/>
      <c r="SU228" s="40"/>
      <c r="SV228" s="40"/>
      <c r="SW228" s="40"/>
      <c r="SX228" s="40"/>
      <c r="SY228" s="40"/>
      <c r="SZ228" s="40"/>
      <c r="TA228" s="40"/>
      <c r="TB228" s="40"/>
      <c r="TC228" s="40"/>
      <c r="TD228" s="40"/>
      <c r="TE228" s="40"/>
      <c r="TF228" s="40"/>
      <c r="TG228" s="40"/>
      <c r="TH228" s="40"/>
      <c r="TI228" s="40"/>
      <c r="TJ228" s="40"/>
      <c r="TK228" s="40"/>
      <c r="TL228" s="40"/>
      <c r="TM228" s="40"/>
      <c r="TN228" s="40"/>
      <c r="TO228" s="40"/>
      <c r="TP228" s="40"/>
      <c r="TQ228" s="40"/>
      <c r="TR228" s="40"/>
      <c r="TS228" s="40"/>
      <c r="TT228" s="40"/>
      <c r="TU228" s="40"/>
      <c r="TV228" s="40"/>
      <c r="TW228" s="40"/>
      <c r="TX228" s="40"/>
      <c r="TY228" s="40"/>
      <c r="TZ228" s="40"/>
      <c r="UA228" s="40"/>
      <c r="UB228" s="40"/>
      <c r="UC228" s="40"/>
      <c r="UD228" s="40"/>
      <c r="UE228" s="40"/>
      <c r="UF228" s="40"/>
      <c r="UG228" s="40"/>
      <c r="UH228" s="40"/>
      <c r="UI228" s="40"/>
      <c r="UJ228" s="40"/>
      <c r="UK228" s="40"/>
      <c r="UL228" s="40"/>
      <c r="UM228" s="40"/>
      <c r="UN228" s="40"/>
      <c r="UO228" s="40"/>
      <c r="UP228" s="40"/>
      <c r="UQ228" s="40"/>
      <c r="UR228" s="40"/>
      <c r="US228" s="40"/>
      <c r="UT228" s="40"/>
      <c r="UU228" s="40"/>
      <c r="UV228" s="40"/>
      <c r="UW228" s="40"/>
      <c r="UX228" s="40"/>
      <c r="UY228" s="40"/>
      <c r="UZ228" s="40"/>
      <c r="VA228" s="40"/>
      <c r="VB228" s="40"/>
      <c r="VC228" s="40"/>
      <c r="VD228" s="40"/>
      <c r="VE228" s="40"/>
      <c r="VF228" s="40"/>
      <c r="VG228" s="40"/>
      <c r="VH228" s="40"/>
      <c r="VI228" s="40"/>
      <c r="VJ228" s="40"/>
      <c r="VK228" s="40"/>
      <c r="VL228" s="40"/>
      <c r="VM228" s="40"/>
      <c r="VN228" s="40"/>
      <c r="VO228" s="40"/>
      <c r="VP228" s="40"/>
      <c r="VQ228" s="40"/>
      <c r="VR228" s="40"/>
      <c r="VS228" s="40"/>
      <c r="VT228" s="40"/>
      <c r="VU228" s="40"/>
      <c r="VV228" s="40"/>
      <c r="VW228" s="40"/>
      <c r="VX228" s="40"/>
      <c r="VY228" s="40"/>
      <c r="VZ228" s="40"/>
      <c r="WA228" s="40"/>
      <c r="WB228" s="40"/>
      <c r="WC228" s="40"/>
      <c r="WD228" s="40"/>
      <c r="WE228" s="40"/>
      <c r="WF228" s="40"/>
      <c r="WG228" s="40"/>
      <c r="WH228" s="40"/>
      <c r="WI228" s="40"/>
      <c r="WJ228" s="40"/>
      <c r="WK228" s="40"/>
      <c r="WL228" s="40"/>
      <c r="WM228" s="40"/>
      <c r="WN228" s="40"/>
      <c r="WO228" s="40"/>
      <c r="WP228" s="40"/>
      <c r="WQ228" s="40"/>
      <c r="WR228" s="40"/>
      <c r="WS228" s="40"/>
      <c r="WT228" s="40"/>
      <c r="WU228" s="40"/>
      <c r="WV228" s="40"/>
      <c r="WW228" s="40"/>
      <c r="WX228" s="40"/>
      <c r="WY228" s="40"/>
      <c r="WZ228" s="40"/>
      <c r="XA228" s="40"/>
      <c r="XB228" s="40"/>
      <c r="XC228" s="40"/>
      <c r="XD228" s="40"/>
      <c r="XE228" s="40"/>
      <c r="XF228" s="40"/>
      <c r="XG228" s="40"/>
      <c r="XH228" s="40"/>
      <c r="XI228" s="40"/>
      <c r="XJ228" s="40"/>
      <c r="XK228" s="40"/>
      <c r="XL228" s="40"/>
      <c r="XM228" s="40"/>
      <c r="XN228" s="40"/>
      <c r="XO228" s="40"/>
      <c r="XP228" s="40"/>
      <c r="XQ228" s="40"/>
      <c r="XR228" s="40"/>
      <c r="XS228" s="40"/>
      <c r="XT228" s="40"/>
      <c r="XU228" s="40"/>
      <c r="XV228" s="40"/>
      <c r="XW228" s="40"/>
      <c r="XX228" s="40"/>
      <c r="XY228" s="40"/>
      <c r="XZ228" s="40"/>
      <c r="YA228" s="40"/>
      <c r="YB228" s="40"/>
      <c r="YC228" s="40"/>
      <c r="YD228" s="40"/>
      <c r="YE228" s="40"/>
      <c r="YF228" s="40"/>
      <c r="YG228" s="40"/>
      <c r="YH228" s="40"/>
      <c r="YI228" s="40"/>
      <c r="YJ228" s="40"/>
      <c r="YK228" s="40"/>
      <c r="YL228" s="40"/>
      <c r="YM228" s="40"/>
      <c r="YN228" s="40"/>
      <c r="YO228" s="40"/>
      <c r="YP228" s="40"/>
      <c r="YQ228" s="40"/>
      <c r="YR228" s="40"/>
      <c r="YS228" s="40"/>
      <c r="YT228" s="40"/>
      <c r="YU228" s="40"/>
      <c r="YV228" s="40"/>
      <c r="YW228" s="40"/>
      <c r="YX228" s="40"/>
      <c r="YY228" s="40"/>
      <c r="YZ228" s="40"/>
      <c r="ZA228" s="40"/>
      <c r="ZB228" s="40"/>
      <c r="ZC228" s="40"/>
      <c r="ZD228" s="40"/>
      <c r="ZE228" s="40"/>
      <c r="ZF228" s="40"/>
      <c r="ZG228" s="40"/>
      <c r="ZH228" s="40"/>
      <c r="ZI228" s="40"/>
      <c r="ZJ228" s="40"/>
      <c r="ZK228" s="40"/>
      <c r="ZL228" s="40"/>
      <c r="ZM228" s="40"/>
      <c r="ZN228" s="40"/>
      <c r="ZO228" s="40"/>
      <c r="ZP228" s="40"/>
      <c r="ZQ228" s="40"/>
      <c r="ZR228" s="40"/>
      <c r="ZS228" s="40"/>
      <c r="ZT228" s="40"/>
      <c r="ZU228" s="40"/>
      <c r="ZV228" s="40"/>
      <c r="ZW228" s="40"/>
      <c r="ZX228" s="40"/>
      <c r="ZY228" s="40"/>
      <c r="ZZ228" s="40"/>
      <c r="AAA228" s="40"/>
      <c r="AAB228" s="40"/>
      <c r="AAC228" s="40"/>
      <c r="AAD228" s="40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0"/>
      <c r="AKO228" s="40"/>
      <c r="AKP228" s="40"/>
      <c r="AKQ228" s="40"/>
      <c r="AKR228" s="40"/>
      <c r="AKS228" s="40"/>
      <c r="AKT228" s="40"/>
      <c r="AKU228" s="40"/>
      <c r="AKV228" s="40"/>
      <c r="AKW228" s="40"/>
      <c r="AKX228" s="40"/>
      <c r="AKY228" s="40"/>
      <c r="AKZ228" s="40"/>
      <c r="ALA228" s="40"/>
      <c r="ALB228" s="40"/>
      <c r="ALC228" s="40"/>
      <c r="ALD228" s="40"/>
      <c r="ALE228" s="40"/>
      <c r="ALF228" s="40"/>
      <c r="ALG228" s="40"/>
      <c r="ALH228" s="40"/>
      <c r="ALI228" s="40"/>
      <c r="ALJ228" s="40"/>
      <c r="ALK228" s="40"/>
      <c r="ALL228" s="40"/>
      <c r="ALM228" s="40"/>
      <c r="ALN228" s="40"/>
      <c r="ALO228" s="40"/>
      <c r="ALP228" s="40"/>
      <c r="ALQ228" s="40"/>
      <c r="ALR228" s="40"/>
      <c r="ALS228" s="40"/>
      <c r="ALT228" s="40"/>
      <c r="ALU228" s="40"/>
    </row>
    <row r="229" spans="1:1009" s="41" customFormat="1" ht="24" thickBot="1" x14ac:dyDescent="0.3">
      <c r="A229" s="222">
        <v>44193</v>
      </c>
      <c r="B229" s="225"/>
      <c r="C229" s="225"/>
      <c r="D229" s="225"/>
      <c r="E229" s="225"/>
      <c r="F229" s="225"/>
      <c r="G229" s="225"/>
      <c r="H229" s="226" t="str">
        <f>IF(OR(F229="",G229=""),"",IF(F229="1st",G229*D229,-G229))</f>
        <v/>
      </c>
      <c r="I229" s="19">
        <f t="shared" si="32"/>
        <v>-30.452500000000004</v>
      </c>
      <c r="J229" s="39"/>
      <c r="K229" s="50">
        <f t="shared" si="35"/>
        <v>-30.452500000000011</v>
      </c>
      <c r="L229" s="60">
        <f t="shared" si="30"/>
        <v>-28.302500000000013</v>
      </c>
      <c r="M229" s="60"/>
      <c r="N229" s="121" t="str">
        <f t="shared" si="33"/>
        <v/>
      </c>
      <c r="O229" s="9" t="str">
        <f t="shared" si="34"/>
        <v/>
      </c>
      <c r="P229" s="9" t="str">
        <f t="shared" si="36"/>
        <v/>
      </c>
      <c r="Q229" s="122" t="str">
        <f t="shared" si="37"/>
        <v/>
      </c>
      <c r="R229" s="8"/>
      <c r="S229" s="9"/>
      <c r="T229" s="9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  <c r="PI229" s="40"/>
      <c r="PJ229" s="40"/>
      <c r="PK229" s="40"/>
      <c r="PL229" s="40"/>
      <c r="PM229" s="40"/>
      <c r="PN229" s="40"/>
      <c r="PO229" s="40"/>
      <c r="PP229" s="40"/>
      <c r="PQ229" s="40"/>
      <c r="PR229" s="40"/>
      <c r="PS229" s="40"/>
      <c r="PT229" s="40"/>
      <c r="PU229" s="40"/>
      <c r="PV229" s="40"/>
      <c r="PW229" s="40"/>
      <c r="PX229" s="40"/>
      <c r="PY229" s="40"/>
      <c r="PZ229" s="40"/>
      <c r="QA229" s="40"/>
      <c r="QB229" s="40"/>
      <c r="QC229" s="40"/>
      <c r="QD229" s="40"/>
      <c r="QE229" s="40"/>
      <c r="QF229" s="40"/>
      <c r="QG229" s="40"/>
      <c r="QH229" s="40"/>
      <c r="QI229" s="40"/>
      <c r="QJ229" s="40"/>
      <c r="QK229" s="40"/>
      <c r="QL229" s="40"/>
      <c r="QM229" s="40"/>
      <c r="QN229" s="40"/>
      <c r="QO229" s="40"/>
      <c r="QP229" s="40"/>
      <c r="QQ229" s="40"/>
      <c r="QR229" s="40"/>
      <c r="QS229" s="40"/>
      <c r="QT229" s="40"/>
      <c r="QU229" s="40"/>
      <c r="QV229" s="40"/>
      <c r="QW229" s="40"/>
      <c r="QX229" s="40"/>
      <c r="QY229" s="40"/>
      <c r="QZ229" s="40"/>
      <c r="RA229" s="40"/>
      <c r="RB229" s="40"/>
      <c r="RC229" s="40"/>
      <c r="RD229" s="40"/>
      <c r="RE229" s="40"/>
      <c r="RF229" s="40"/>
      <c r="RG229" s="40"/>
      <c r="RH229" s="40"/>
      <c r="RI229" s="40"/>
      <c r="RJ229" s="40"/>
      <c r="RK229" s="40"/>
      <c r="RL229" s="40"/>
      <c r="RM229" s="40"/>
      <c r="RN229" s="40"/>
      <c r="RO229" s="40"/>
      <c r="RP229" s="40"/>
      <c r="RQ229" s="40"/>
      <c r="RR229" s="40"/>
      <c r="RS229" s="40"/>
      <c r="RT229" s="40"/>
      <c r="RU229" s="40"/>
      <c r="RV229" s="40"/>
      <c r="RW229" s="40"/>
      <c r="RX229" s="40"/>
      <c r="RY229" s="40"/>
      <c r="RZ229" s="40"/>
      <c r="SA229" s="40"/>
      <c r="SB229" s="40"/>
      <c r="SC229" s="40"/>
      <c r="SD229" s="40"/>
      <c r="SE229" s="40"/>
      <c r="SF229" s="40"/>
      <c r="SG229" s="40"/>
      <c r="SH229" s="40"/>
      <c r="SI229" s="40"/>
      <c r="SJ229" s="40"/>
      <c r="SK229" s="40"/>
      <c r="SL229" s="40"/>
      <c r="SM229" s="40"/>
      <c r="SN229" s="40"/>
      <c r="SO229" s="40"/>
      <c r="SP229" s="40"/>
      <c r="SQ229" s="40"/>
      <c r="SR229" s="40"/>
      <c r="SS229" s="40"/>
      <c r="ST229" s="40"/>
      <c r="SU229" s="40"/>
      <c r="SV229" s="40"/>
      <c r="SW229" s="40"/>
      <c r="SX229" s="40"/>
      <c r="SY229" s="40"/>
      <c r="SZ229" s="40"/>
      <c r="TA229" s="40"/>
      <c r="TB229" s="40"/>
      <c r="TC229" s="40"/>
      <c r="TD229" s="40"/>
      <c r="TE229" s="40"/>
      <c r="TF229" s="40"/>
      <c r="TG229" s="40"/>
      <c r="TH229" s="40"/>
      <c r="TI229" s="40"/>
      <c r="TJ229" s="40"/>
      <c r="TK229" s="40"/>
      <c r="TL229" s="40"/>
      <c r="TM229" s="40"/>
      <c r="TN229" s="40"/>
      <c r="TO229" s="40"/>
      <c r="TP229" s="40"/>
      <c r="TQ229" s="40"/>
      <c r="TR229" s="40"/>
      <c r="TS229" s="40"/>
      <c r="TT229" s="40"/>
      <c r="TU229" s="40"/>
      <c r="TV229" s="40"/>
      <c r="TW229" s="40"/>
      <c r="TX229" s="40"/>
      <c r="TY229" s="40"/>
      <c r="TZ229" s="40"/>
      <c r="UA229" s="40"/>
      <c r="UB229" s="40"/>
      <c r="UC229" s="40"/>
      <c r="UD229" s="40"/>
      <c r="UE229" s="40"/>
      <c r="UF229" s="40"/>
      <c r="UG229" s="40"/>
      <c r="UH229" s="40"/>
      <c r="UI229" s="40"/>
      <c r="UJ229" s="40"/>
      <c r="UK229" s="40"/>
      <c r="UL229" s="40"/>
      <c r="UM229" s="40"/>
      <c r="UN229" s="40"/>
      <c r="UO229" s="40"/>
      <c r="UP229" s="40"/>
      <c r="UQ229" s="40"/>
      <c r="UR229" s="40"/>
      <c r="US229" s="40"/>
      <c r="UT229" s="40"/>
      <c r="UU229" s="40"/>
      <c r="UV229" s="40"/>
      <c r="UW229" s="40"/>
      <c r="UX229" s="40"/>
      <c r="UY229" s="40"/>
      <c r="UZ229" s="40"/>
      <c r="VA229" s="40"/>
      <c r="VB229" s="40"/>
      <c r="VC229" s="40"/>
      <c r="VD229" s="40"/>
      <c r="VE229" s="40"/>
      <c r="VF229" s="40"/>
      <c r="VG229" s="40"/>
      <c r="VH229" s="40"/>
      <c r="VI229" s="40"/>
      <c r="VJ229" s="40"/>
      <c r="VK229" s="40"/>
      <c r="VL229" s="40"/>
      <c r="VM229" s="40"/>
      <c r="VN229" s="40"/>
      <c r="VO229" s="40"/>
      <c r="VP229" s="40"/>
      <c r="VQ229" s="40"/>
      <c r="VR229" s="40"/>
      <c r="VS229" s="40"/>
      <c r="VT229" s="40"/>
      <c r="VU229" s="40"/>
      <c r="VV229" s="40"/>
      <c r="VW229" s="40"/>
      <c r="VX229" s="40"/>
      <c r="VY229" s="40"/>
      <c r="VZ229" s="40"/>
      <c r="WA229" s="40"/>
      <c r="WB229" s="40"/>
      <c r="WC229" s="40"/>
      <c r="WD229" s="40"/>
      <c r="WE229" s="40"/>
      <c r="WF229" s="40"/>
      <c r="WG229" s="40"/>
      <c r="WH229" s="40"/>
      <c r="WI229" s="40"/>
      <c r="WJ229" s="40"/>
      <c r="WK229" s="40"/>
      <c r="WL229" s="40"/>
      <c r="WM229" s="40"/>
      <c r="WN229" s="40"/>
      <c r="WO229" s="40"/>
      <c r="WP229" s="40"/>
      <c r="WQ229" s="40"/>
      <c r="WR229" s="40"/>
      <c r="WS229" s="40"/>
      <c r="WT229" s="40"/>
      <c r="WU229" s="40"/>
      <c r="WV229" s="40"/>
      <c r="WW229" s="40"/>
      <c r="WX229" s="40"/>
      <c r="WY229" s="40"/>
      <c r="WZ229" s="40"/>
      <c r="XA229" s="40"/>
      <c r="XB229" s="40"/>
      <c r="XC229" s="40"/>
      <c r="XD229" s="40"/>
      <c r="XE229" s="40"/>
      <c r="XF229" s="40"/>
      <c r="XG229" s="40"/>
      <c r="XH229" s="40"/>
      <c r="XI229" s="40"/>
      <c r="XJ229" s="40"/>
      <c r="XK229" s="40"/>
      <c r="XL229" s="40"/>
      <c r="XM229" s="40"/>
      <c r="XN229" s="40"/>
      <c r="XO229" s="40"/>
      <c r="XP229" s="40"/>
      <c r="XQ229" s="40"/>
      <c r="XR229" s="40"/>
      <c r="XS229" s="40"/>
      <c r="XT229" s="40"/>
      <c r="XU229" s="40"/>
      <c r="XV229" s="40"/>
      <c r="XW229" s="40"/>
      <c r="XX229" s="40"/>
      <c r="XY229" s="40"/>
      <c r="XZ229" s="40"/>
      <c r="YA229" s="40"/>
      <c r="YB229" s="40"/>
      <c r="YC229" s="40"/>
      <c r="YD229" s="40"/>
      <c r="YE229" s="40"/>
      <c r="YF229" s="40"/>
      <c r="YG229" s="40"/>
      <c r="YH229" s="40"/>
      <c r="YI229" s="40"/>
      <c r="YJ229" s="40"/>
      <c r="YK229" s="40"/>
      <c r="YL229" s="40"/>
      <c r="YM229" s="40"/>
      <c r="YN229" s="40"/>
      <c r="YO229" s="40"/>
      <c r="YP229" s="40"/>
      <c r="YQ229" s="40"/>
      <c r="YR229" s="40"/>
      <c r="YS229" s="40"/>
      <c r="YT229" s="40"/>
      <c r="YU229" s="40"/>
      <c r="YV229" s="40"/>
      <c r="YW229" s="40"/>
      <c r="YX229" s="40"/>
      <c r="YY229" s="40"/>
      <c r="YZ229" s="40"/>
      <c r="ZA229" s="40"/>
      <c r="ZB229" s="40"/>
      <c r="ZC229" s="40"/>
      <c r="ZD229" s="40"/>
      <c r="ZE229" s="40"/>
      <c r="ZF229" s="40"/>
      <c r="ZG229" s="40"/>
      <c r="ZH229" s="40"/>
      <c r="ZI229" s="40"/>
      <c r="ZJ229" s="40"/>
      <c r="ZK229" s="40"/>
      <c r="ZL229" s="40"/>
      <c r="ZM229" s="40"/>
      <c r="ZN229" s="40"/>
      <c r="ZO229" s="40"/>
      <c r="ZP229" s="40"/>
      <c r="ZQ229" s="40"/>
      <c r="ZR229" s="40"/>
      <c r="ZS229" s="40"/>
      <c r="ZT229" s="40"/>
      <c r="ZU229" s="40"/>
      <c r="ZV229" s="40"/>
      <c r="ZW229" s="40"/>
      <c r="ZX229" s="40"/>
      <c r="ZY229" s="40"/>
      <c r="ZZ229" s="40"/>
      <c r="AAA229" s="40"/>
      <c r="AAB229" s="40"/>
      <c r="AAC229" s="40"/>
      <c r="AAD229" s="40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0"/>
      <c r="AKO229" s="40"/>
      <c r="AKP229" s="40"/>
      <c r="AKQ229" s="40"/>
      <c r="AKR229" s="40"/>
      <c r="AKS229" s="40"/>
      <c r="AKT229" s="40"/>
      <c r="AKU229" s="40"/>
      <c r="AKV229" s="40"/>
      <c r="AKW229" s="40"/>
      <c r="AKX229" s="40"/>
      <c r="AKY229" s="40"/>
      <c r="AKZ229" s="40"/>
      <c r="ALA229" s="40"/>
      <c r="ALB229" s="40"/>
      <c r="ALC229" s="40"/>
      <c r="ALD229" s="40"/>
      <c r="ALE229" s="40"/>
      <c r="ALF229" s="40"/>
      <c r="ALG229" s="40"/>
      <c r="ALH229" s="40"/>
      <c r="ALI229" s="40"/>
      <c r="ALJ229" s="40"/>
      <c r="ALK229" s="40"/>
      <c r="ALL229" s="40"/>
      <c r="ALM229" s="40"/>
      <c r="ALN229" s="40"/>
      <c r="ALO229" s="40"/>
      <c r="ALP229" s="40"/>
      <c r="ALQ229" s="40"/>
      <c r="ALR229" s="40"/>
      <c r="ALS229" s="40"/>
      <c r="ALT229" s="40"/>
      <c r="ALU229" s="40"/>
    </row>
    <row r="230" spans="1:1009" s="41" customFormat="1" ht="18.75" x14ac:dyDescent="0.3">
      <c r="A230" s="10" t="s">
        <v>236</v>
      </c>
      <c r="B230" s="11" t="s">
        <v>38</v>
      </c>
      <c r="C230" s="12">
        <v>6</v>
      </c>
      <c r="D230" s="13">
        <v>3</v>
      </c>
      <c r="E230" s="14">
        <v>0</v>
      </c>
      <c r="F230" s="46" t="s">
        <v>21</v>
      </c>
      <c r="G230" s="15">
        <v>1</v>
      </c>
      <c r="H230" s="16">
        <f>IF(OR(F230="",G230=""),"",IF(F230="1st",G230*D230-G230,-G230))</f>
        <v>-1</v>
      </c>
      <c r="I230" s="19">
        <f t="shared" si="32"/>
        <v>-31.452500000000004</v>
      </c>
      <c r="J230" s="42">
        <f>SUM(H230:H232)</f>
        <v>3.9499999999999993</v>
      </c>
      <c r="K230" s="50">
        <f t="shared" si="35"/>
        <v>-26.502500000000012</v>
      </c>
      <c r="L230" s="60">
        <f t="shared" si="30"/>
        <v>-28.302500000000013</v>
      </c>
      <c r="M230" s="60"/>
      <c r="N230" s="121">
        <f t="shared" si="33"/>
        <v>3</v>
      </c>
      <c r="O230" s="9">
        <f t="shared" si="34"/>
        <v>-1</v>
      </c>
      <c r="P230" s="9">
        <f t="shared" si="36"/>
        <v>-1</v>
      </c>
      <c r="Q230" s="122">
        <f t="shared" si="37"/>
        <v>-1</v>
      </c>
      <c r="R230" s="8"/>
      <c r="S230" s="9"/>
      <c r="T230" s="9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  <c r="PI230" s="40"/>
      <c r="PJ230" s="40"/>
      <c r="PK230" s="40"/>
      <c r="PL230" s="40"/>
      <c r="PM230" s="40"/>
      <c r="PN230" s="40"/>
      <c r="PO230" s="40"/>
      <c r="PP230" s="40"/>
      <c r="PQ230" s="40"/>
      <c r="PR230" s="40"/>
      <c r="PS230" s="40"/>
      <c r="PT230" s="40"/>
      <c r="PU230" s="40"/>
      <c r="PV230" s="40"/>
      <c r="PW230" s="40"/>
      <c r="PX230" s="40"/>
      <c r="PY230" s="40"/>
      <c r="PZ230" s="40"/>
      <c r="QA230" s="40"/>
      <c r="QB230" s="40"/>
      <c r="QC230" s="40"/>
      <c r="QD230" s="40"/>
      <c r="QE230" s="40"/>
      <c r="QF230" s="40"/>
      <c r="QG230" s="40"/>
      <c r="QH230" s="40"/>
      <c r="QI230" s="40"/>
      <c r="QJ230" s="40"/>
      <c r="QK230" s="40"/>
      <c r="QL230" s="40"/>
      <c r="QM230" s="40"/>
      <c r="QN230" s="40"/>
      <c r="QO230" s="40"/>
      <c r="QP230" s="40"/>
      <c r="QQ230" s="40"/>
      <c r="QR230" s="40"/>
      <c r="QS230" s="40"/>
      <c r="QT230" s="40"/>
      <c r="QU230" s="40"/>
      <c r="QV230" s="40"/>
      <c r="QW230" s="40"/>
      <c r="QX230" s="40"/>
      <c r="QY230" s="40"/>
      <c r="QZ230" s="40"/>
      <c r="RA230" s="40"/>
      <c r="RB230" s="40"/>
      <c r="RC230" s="40"/>
      <c r="RD230" s="40"/>
      <c r="RE230" s="40"/>
      <c r="RF230" s="40"/>
      <c r="RG230" s="40"/>
      <c r="RH230" s="40"/>
      <c r="RI230" s="40"/>
      <c r="RJ230" s="40"/>
      <c r="RK230" s="40"/>
      <c r="RL230" s="40"/>
      <c r="RM230" s="40"/>
      <c r="RN230" s="40"/>
      <c r="RO230" s="40"/>
      <c r="RP230" s="40"/>
      <c r="RQ230" s="40"/>
      <c r="RR230" s="40"/>
      <c r="RS230" s="40"/>
      <c r="RT230" s="40"/>
      <c r="RU230" s="40"/>
      <c r="RV230" s="40"/>
      <c r="RW230" s="40"/>
      <c r="RX230" s="40"/>
      <c r="RY230" s="40"/>
      <c r="RZ230" s="40"/>
      <c r="SA230" s="40"/>
      <c r="SB230" s="40"/>
      <c r="SC230" s="40"/>
      <c r="SD230" s="40"/>
      <c r="SE230" s="40"/>
      <c r="SF230" s="40"/>
      <c r="SG230" s="40"/>
      <c r="SH230" s="40"/>
      <c r="SI230" s="40"/>
      <c r="SJ230" s="40"/>
      <c r="SK230" s="40"/>
      <c r="SL230" s="40"/>
      <c r="SM230" s="40"/>
      <c r="SN230" s="40"/>
      <c r="SO230" s="40"/>
      <c r="SP230" s="40"/>
      <c r="SQ230" s="40"/>
      <c r="SR230" s="40"/>
      <c r="SS230" s="40"/>
      <c r="ST230" s="40"/>
      <c r="SU230" s="40"/>
      <c r="SV230" s="40"/>
      <c r="SW230" s="40"/>
      <c r="SX230" s="40"/>
      <c r="SY230" s="40"/>
      <c r="SZ230" s="40"/>
      <c r="TA230" s="40"/>
      <c r="TB230" s="40"/>
      <c r="TC230" s="40"/>
      <c r="TD230" s="40"/>
      <c r="TE230" s="40"/>
      <c r="TF230" s="40"/>
      <c r="TG230" s="40"/>
      <c r="TH230" s="40"/>
      <c r="TI230" s="40"/>
      <c r="TJ230" s="40"/>
      <c r="TK230" s="40"/>
      <c r="TL230" s="40"/>
      <c r="TM230" s="40"/>
      <c r="TN230" s="40"/>
      <c r="TO230" s="40"/>
      <c r="TP230" s="40"/>
      <c r="TQ230" s="40"/>
      <c r="TR230" s="40"/>
      <c r="TS230" s="40"/>
      <c r="TT230" s="40"/>
      <c r="TU230" s="40"/>
      <c r="TV230" s="40"/>
      <c r="TW230" s="40"/>
      <c r="TX230" s="40"/>
      <c r="TY230" s="40"/>
      <c r="TZ230" s="40"/>
      <c r="UA230" s="40"/>
      <c r="UB230" s="40"/>
      <c r="UC230" s="40"/>
      <c r="UD230" s="40"/>
      <c r="UE230" s="40"/>
      <c r="UF230" s="40"/>
      <c r="UG230" s="40"/>
      <c r="UH230" s="40"/>
      <c r="UI230" s="40"/>
      <c r="UJ230" s="40"/>
      <c r="UK230" s="40"/>
      <c r="UL230" s="40"/>
      <c r="UM230" s="40"/>
      <c r="UN230" s="40"/>
      <c r="UO230" s="40"/>
      <c r="UP230" s="40"/>
      <c r="UQ230" s="40"/>
      <c r="UR230" s="40"/>
      <c r="US230" s="40"/>
      <c r="UT230" s="40"/>
      <c r="UU230" s="40"/>
      <c r="UV230" s="40"/>
      <c r="UW230" s="40"/>
      <c r="UX230" s="40"/>
      <c r="UY230" s="40"/>
      <c r="UZ230" s="40"/>
      <c r="VA230" s="40"/>
      <c r="VB230" s="40"/>
      <c r="VC230" s="40"/>
      <c r="VD230" s="40"/>
      <c r="VE230" s="40"/>
      <c r="VF230" s="40"/>
      <c r="VG230" s="40"/>
      <c r="VH230" s="40"/>
      <c r="VI230" s="40"/>
      <c r="VJ230" s="40"/>
      <c r="VK230" s="40"/>
      <c r="VL230" s="40"/>
      <c r="VM230" s="40"/>
      <c r="VN230" s="40"/>
      <c r="VO230" s="40"/>
      <c r="VP230" s="40"/>
      <c r="VQ230" s="40"/>
      <c r="VR230" s="40"/>
      <c r="VS230" s="40"/>
      <c r="VT230" s="40"/>
      <c r="VU230" s="40"/>
      <c r="VV230" s="40"/>
      <c r="VW230" s="40"/>
      <c r="VX230" s="40"/>
      <c r="VY230" s="40"/>
      <c r="VZ230" s="40"/>
      <c r="WA230" s="40"/>
      <c r="WB230" s="40"/>
      <c r="WC230" s="40"/>
      <c r="WD230" s="40"/>
      <c r="WE230" s="40"/>
      <c r="WF230" s="40"/>
      <c r="WG230" s="40"/>
      <c r="WH230" s="40"/>
      <c r="WI230" s="40"/>
      <c r="WJ230" s="40"/>
      <c r="WK230" s="40"/>
      <c r="WL230" s="40"/>
      <c r="WM230" s="40"/>
      <c r="WN230" s="40"/>
      <c r="WO230" s="40"/>
      <c r="WP230" s="40"/>
      <c r="WQ230" s="40"/>
      <c r="WR230" s="40"/>
      <c r="WS230" s="40"/>
      <c r="WT230" s="40"/>
      <c r="WU230" s="40"/>
      <c r="WV230" s="40"/>
      <c r="WW230" s="40"/>
      <c r="WX230" s="40"/>
      <c r="WY230" s="40"/>
      <c r="WZ230" s="40"/>
      <c r="XA230" s="40"/>
      <c r="XB230" s="40"/>
      <c r="XC230" s="40"/>
      <c r="XD230" s="40"/>
      <c r="XE230" s="40"/>
      <c r="XF230" s="40"/>
      <c r="XG230" s="40"/>
      <c r="XH230" s="40"/>
      <c r="XI230" s="40"/>
      <c r="XJ230" s="40"/>
      <c r="XK230" s="40"/>
      <c r="XL230" s="40"/>
      <c r="XM230" s="40"/>
      <c r="XN230" s="40"/>
      <c r="XO230" s="40"/>
      <c r="XP230" s="40"/>
      <c r="XQ230" s="40"/>
      <c r="XR230" s="40"/>
      <c r="XS230" s="40"/>
      <c r="XT230" s="40"/>
      <c r="XU230" s="40"/>
      <c r="XV230" s="40"/>
      <c r="XW230" s="40"/>
      <c r="XX230" s="40"/>
      <c r="XY230" s="40"/>
      <c r="XZ230" s="40"/>
      <c r="YA230" s="40"/>
      <c r="YB230" s="40"/>
      <c r="YC230" s="40"/>
      <c r="YD230" s="40"/>
      <c r="YE230" s="40"/>
      <c r="YF230" s="40"/>
      <c r="YG230" s="40"/>
      <c r="YH230" s="40"/>
      <c r="YI230" s="40"/>
      <c r="YJ230" s="40"/>
      <c r="YK230" s="40"/>
      <c r="YL230" s="40"/>
      <c r="YM230" s="40"/>
      <c r="YN230" s="40"/>
      <c r="YO230" s="40"/>
      <c r="YP230" s="40"/>
      <c r="YQ230" s="40"/>
      <c r="YR230" s="40"/>
      <c r="YS230" s="40"/>
      <c r="YT230" s="40"/>
      <c r="YU230" s="40"/>
      <c r="YV230" s="40"/>
      <c r="YW230" s="40"/>
      <c r="YX230" s="40"/>
      <c r="YY230" s="40"/>
      <c r="YZ230" s="40"/>
      <c r="ZA230" s="40"/>
      <c r="ZB230" s="40"/>
      <c r="ZC230" s="40"/>
      <c r="ZD230" s="40"/>
      <c r="ZE230" s="40"/>
      <c r="ZF230" s="40"/>
      <c r="ZG230" s="40"/>
      <c r="ZH230" s="40"/>
      <c r="ZI230" s="40"/>
      <c r="ZJ230" s="40"/>
      <c r="ZK230" s="40"/>
      <c r="ZL230" s="40"/>
      <c r="ZM230" s="40"/>
      <c r="ZN230" s="40"/>
      <c r="ZO230" s="40"/>
      <c r="ZP230" s="40"/>
      <c r="ZQ230" s="40"/>
      <c r="ZR230" s="40"/>
      <c r="ZS230" s="40"/>
      <c r="ZT230" s="40"/>
      <c r="ZU230" s="40"/>
      <c r="ZV230" s="40"/>
      <c r="ZW230" s="40"/>
      <c r="ZX230" s="40"/>
      <c r="ZY230" s="40"/>
      <c r="ZZ230" s="40"/>
      <c r="AAA230" s="40"/>
      <c r="AAB230" s="40"/>
      <c r="AAC230" s="40"/>
      <c r="AAD230" s="40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0"/>
      <c r="AKO230" s="40"/>
      <c r="AKP230" s="40"/>
      <c r="AKQ230" s="40"/>
      <c r="AKR230" s="40"/>
      <c r="AKS230" s="40"/>
      <c r="AKT230" s="40"/>
      <c r="AKU230" s="40"/>
      <c r="AKV230" s="40"/>
      <c r="AKW230" s="40"/>
      <c r="AKX230" s="40"/>
      <c r="AKY230" s="40"/>
      <c r="AKZ230" s="40"/>
      <c r="ALA230" s="40"/>
      <c r="ALB230" s="40"/>
      <c r="ALC230" s="40"/>
      <c r="ALD230" s="40"/>
      <c r="ALE230" s="40"/>
      <c r="ALF230" s="40"/>
      <c r="ALG230" s="40"/>
      <c r="ALH230" s="40"/>
      <c r="ALI230" s="40"/>
      <c r="ALJ230" s="40"/>
      <c r="ALK230" s="40"/>
      <c r="ALL230" s="40"/>
      <c r="ALM230" s="40"/>
      <c r="ALN230" s="40"/>
      <c r="ALO230" s="40"/>
      <c r="ALP230" s="40"/>
      <c r="ALQ230" s="40"/>
      <c r="ALR230" s="40"/>
      <c r="ALS230" s="40"/>
      <c r="ALT230" s="40"/>
      <c r="ALU230" s="40"/>
    </row>
    <row r="231" spans="1:1009" s="41" customFormat="1" ht="18.75" x14ac:dyDescent="0.3">
      <c r="A231" s="10" t="s">
        <v>237</v>
      </c>
      <c r="B231" s="11" t="s">
        <v>55</v>
      </c>
      <c r="C231" s="12">
        <v>8</v>
      </c>
      <c r="D231" s="13">
        <v>4</v>
      </c>
      <c r="E231" s="14">
        <v>0</v>
      </c>
      <c r="F231" s="46" t="s">
        <v>24</v>
      </c>
      <c r="G231" s="15">
        <v>1</v>
      </c>
      <c r="H231" s="16">
        <f>IF(OR(F231="",G231=""),"",IF(F231="1st",G231*D231-G231,-G231))</f>
        <v>3</v>
      </c>
      <c r="I231" s="19">
        <f t="shared" si="32"/>
        <v>-28.452500000000004</v>
      </c>
      <c r="J231" s="39"/>
      <c r="K231" s="50">
        <f t="shared" si="35"/>
        <v>-26.502500000000012</v>
      </c>
      <c r="L231" s="60">
        <f t="shared" si="30"/>
        <v>-28.302500000000013</v>
      </c>
      <c r="M231" s="60"/>
      <c r="N231" s="121">
        <f t="shared" si="33"/>
        <v>4</v>
      </c>
      <c r="O231" s="9">
        <f t="shared" si="34"/>
        <v>-1</v>
      </c>
      <c r="P231" s="9">
        <f t="shared" si="36"/>
        <v>3</v>
      </c>
      <c r="Q231" s="122">
        <f t="shared" si="37"/>
        <v>3</v>
      </c>
      <c r="R231" s="8"/>
      <c r="S231" s="9"/>
      <c r="T231" s="9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  <c r="PI231" s="40"/>
      <c r="PJ231" s="40"/>
      <c r="PK231" s="40"/>
      <c r="PL231" s="40"/>
      <c r="PM231" s="40"/>
      <c r="PN231" s="40"/>
      <c r="PO231" s="40"/>
      <c r="PP231" s="40"/>
      <c r="PQ231" s="40"/>
      <c r="PR231" s="40"/>
      <c r="PS231" s="40"/>
      <c r="PT231" s="40"/>
      <c r="PU231" s="40"/>
      <c r="PV231" s="40"/>
      <c r="PW231" s="40"/>
      <c r="PX231" s="40"/>
      <c r="PY231" s="40"/>
      <c r="PZ231" s="40"/>
      <c r="QA231" s="40"/>
      <c r="QB231" s="40"/>
      <c r="QC231" s="40"/>
      <c r="QD231" s="40"/>
      <c r="QE231" s="40"/>
      <c r="QF231" s="40"/>
      <c r="QG231" s="40"/>
      <c r="QH231" s="40"/>
      <c r="QI231" s="40"/>
      <c r="QJ231" s="40"/>
      <c r="QK231" s="40"/>
      <c r="QL231" s="40"/>
      <c r="QM231" s="40"/>
      <c r="QN231" s="40"/>
      <c r="QO231" s="40"/>
      <c r="QP231" s="40"/>
      <c r="QQ231" s="40"/>
      <c r="QR231" s="40"/>
      <c r="QS231" s="40"/>
      <c r="QT231" s="40"/>
      <c r="QU231" s="40"/>
      <c r="QV231" s="40"/>
      <c r="QW231" s="40"/>
      <c r="QX231" s="40"/>
      <c r="QY231" s="40"/>
      <c r="QZ231" s="40"/>
      <c r="RA231" s="40"/>
      <c r="RB231" s="40"/>
      <c r="RC231" s="40"/>
      <c r="RD231" s="40"/>
      <c r="RE231" s="40"/>
      <c r="RF231" s="40"/>
      <c r="RG231" s="40"/>
      <c r="RH231" s="40"/>
      <c r="RI231" s="40"/>
      <c r="RJ231" s="40"/>
      <c r="RK231" s="40"/>
      <c r="RL231" s="40"/>
      <c r="RM231" s="40"/>
      <c r="RN231" s="40"/>
      <c r="RO231" s="40"/>
      <c r="RP231" s="40"/>
      <c r="RQ231" s="40"/>
      <c r="RR231" s="40"/>
      <c r="RS231" s="40"/>
      <c r="RT231" s="40"/>
      <c r="RU231" s="40"/>
      <c r="RV231" s="40"/>
      <c r="RW231" s="40"/>
      <c r="RX231" s="40"/>
      <c r="RY231" s="40"/>
      <c r="RZ231" s="40"/>
      <c r="SA231" s="40"/>
      <c r="SB231" s="40"/>
      <c r="SC231" s="40"/>
      <c r="SD231" s="40"/>
      <c r="SE231" s="40"/>
      <c r="SF231" s="40"/>
      <c r="SG231" s="40"/>
      <c r="SH231" s="40"/>
      <c r="SI231" s="40"/>
      <c r="SJ231" s="40"/>
      <c r="SK231" s="40"/>
      <c r="SL231" s="40"/>
      <c r="SM231" s="40"/>
      <c r="SN231" s="40"/>
      <c r="SO231" s="40"/>
      <c r="SP231" s="40"/>
      <c r="SQ231" s="40"/>
      <c r="SR231" s="40"/>
      <c r="SS231" s="40"/>
      <c r="ST231" s="40"/>
      <c r="SU231" s="40"/>
      <c r="SV231" s="40"/>
      <c r="SW231" s="40"/>
      <c r="SX231" s="40"/>
      <c r="SY231" s="40"/>
      <c r="SZ231" s="40"/>
      <c r="TA231" s="40"/>
      <c r="TB231" s="40"/>
      <c r="TC231" s="40"/>
      <c r="TD231" s="40"/>
      <c r="TE231" s="40"/>
      <c r="TF231" s="40"/>
      <c r="TG231" s="40"/>
      <c r="TH231" s="40"/>
      <c r="TI231" s="40"/>
      <c r="TJ231" s="40"/>
      <c r="TK231" s="40"/>
      <c r="TL231" s="40"/>
      <c r="TM231" s="40"/>
      <c r="TN231" s="40"/>
      <c r="TO231" s="40"/>
      <c r="TP231" s="40"/>
      <c r="TQ231" s="40"/>
      <c r="TR231" s="40"/>
      <c r="TS231" s="40"/>
      <c r="TT231" s="40"/>
      <c r="TU231" s="40"/>
      <c r="TV231" s="40"/>
      <c r="TW231" s="40"/>
      <c r="TX231" s="40"/>
      <c r="TY231" s="40"/>
      <c r="TZ231" s="40"/>
      <c r="UA231" s="40"/>
      <c r="UB231" s="40"/>
      <c r="UC231" s="40"/>
      <c r="UD231" s="40"/>
      <c r="UE231" s="40"/>
      <c r="UF231" s="40"/>
      <c r="UG231" s="40"/>
      <c r="UH231" s="40"/>
      <c r="UI231" s="40"/>
      <c r="UJ231" s="40"/>
      <c r="UK231" s="40"/>
      <c r="UL231" s="40"/>
      <c r="UM231" s="40"/>
      <c r="UN231" s="40"/>
      <c r="UO231" s="40"/>
      <c r="UP231" s="40"/>
      <c r="UQ231" s="40"/>
      <c r="UR231" s="40"/>
      <c r="US231" s="40"/>
      <c r="UT231" s="40"/>
      <c r="UU231" s="40"/>
      <c r="UV231" s="40"/>
      <c r="UW231" s="40"/>
      <c r="UX231" s="40"/>
      <c r="UY231" s="40"/>
      <c r="UZ231" s="40"/>
      <c r="VA231" s="40"/>
      <c r="VB231" s="40"/>
      <c r="VC231" s="40"/>
      <c r="VD231" s="40"/>
      <c r="VE231" s="40"/>
      <c r="VF231" s="40"/>
      <c r="VG231" s="40"/>
      <c r="VH231" s="40"/>
      <c r="VI231" s="40"/>
      <c r="VJ231" s="40"/>
      <c r="VK231" s="40"/>
      <c r="VL231" s="40"/>
      <c r="VM231" s="40"/>
      <c r="VN231" s="40"/>
      <c r="VO231" s="40"/>
      <c r="VP231" s="40"/>
      <c r="VQ231" s="40"/>
      <c r="VR231" s="40"/>
      <c r="VS231" s="40"/>
      <c r="VT231" s="40"/>
      <c r="VU231" s="40"/>
      <c r="VV231" s="40"/>
      <c r="VW231" s="40"/>
      <c r="VX231" s="40"/>
      <c r="VY231" s="40"/>
      <c r="VZ231" s="40"/>
      <c r="WA231" s="40"/>
      <c r="WB231" s="40"/>
      <c r="WC231" s="40"/>
      <c r="WD231" s="40"/>
      <c r="WE231" s="40"/>
      <c r="WF231" s="40"/>
      <c r="WG231" s="40"/>
      <c r="WH231" s="40"/>
      <c r="WI231" s="40"/>
      <c r="WJ231" s="40"/>
      <c r="WK231" s="40"/>
      <c r="WL231" s="40"/>
      <c r="WM231" s="40"/>
      <c r="WN231" s="40"/>
      <c r="WO231" s="40"/>
      <c r="WP231" s="40"/>
      <c r="WQ231" s="40"/>
      <c r="WR231" s="40"/>
      <c r="WS231" s="40"/>
      <c r="WT231" s="40"/>
      <c r="WU231" s="40"/>
      <c r="WV231" s="40"/>
      <c r="WW231" s="40"/>
      <c r="WX231" s="40"/>
      <c r="WY231" s="40"/>
      <c r="WZ231" s="40"/>
      <c r="XA231" s="40"/>
      <c r="XB231" s="40"/>
      <c r="XC231" s="40"/>
      <c r="XD231" s="40"/>
      <c r="XE231" s="40"/>
      <c r="XF231" s="40"/>
      <c r="XG231" s="40"/>
      <c r="XH231" s="40"/>
      <c r="XI231" s="40"/>
      <c r="XJ231" s="40"/>
      <c r="XK231" s="40"/>
      <c r="XL231" s="40"/>
      <c r="XM231" s="40"/>
      <c r="XN231" s="40"/>
      <c r="XO231" s="40"/>
      <c r="XP231" s="40"/>
      <c r="XQ231" s="40"/>
      <c r="XR231" s="40"/>
      <c r="XS231" s="40"/>
      <c r="XT231" s="40"/>
      <c r="XU231" s="40"/>
      <c r="XV231" s="40"/>
      <c r="XW231" s="40"/>
      <c r="XX231" s="40"/>
      <c r="XY231" s="40"/>
      <c r="XZ231" s="40"/>
      <c r="YA231" s="40"/>
      <c r="YB231" s="40"/>
      <c r="YC231" s="40"/>
      <c r="YD231" s="40"/>
      <c r="YE231" s="40"/>
      <c r="YF231" s="40"/>
      <c r="YG231" s="40"/>
      <c r="YH231" s="40"/>
      <c r="YI231" s="40"/>
      <c r="YJ231" s="40"/>
      <c r="YK231" s="40"/>
      <c r="YL231" s="40"/>
      <c r="YM231" s="40"/>
      <c r="YN231" s="40"/>
      <c r="YO231" s="40"/>
      <c r="YP231" s="40"/>
      <c r="YQ231" s="40"/>
      <c r="YR231" s="40"/>
      <c r="YS231" s="40"/>
      <c r="YT231" s="40"/>
      <c r="YU231" s="40"/>
      <c r="YV231" s="40"/>
      <c r="YW231" s="40"/>
      <c r="YX231" s="40"/>
      <c r="YY231" s="40"/>
      <c r="YZ231" s="40"/>
      <c r="ZA231" s="40"/>
      <c r="ZB231" s="40"/>
      <c r="ZC231" s="40"/>
      <c r="ZD231" s="40"/>
      <c r="ZE231" s="40"/>
      <c r="ZF231" s="40"/>
      <c r="ZG231" s="40"/>
      <c r="ZH231" s="40"/>
      <c r="ZI231" s="40"/>
      <c r="ZJ231" s="40"/>
      <c r="ZK231" s="40"/>
      <c r="ZL231" s="40"/>
      <c r="ZM231" s="40"/>
      <c r="ZN231" s="40"/>
      <c r="ZO231" s="40"/>
      <c r="ZP231" s="40"/>
      <c r="ZQ231" s="40"/>
      <c r="ZR231" s="40"/>
      <c r="ZS231" s="40"/>
      <c r="ZT231" s="40"/>
      <c r="ZU231" s="40"/>
      <c r="ZV231" s="40"/>
      <c r="ZW231" s="40"/>
      <c r="ZX231" s="40"/>
      <c r="ZY231" s="40"/>
      <c r="ZZ231" s="40"/>
      <c r="AAA231" s="40"/>
      <c r="AAB231" s="40"/>
      <c r="AAC231" s="40"/>
      <c r="AAD231" s="40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0"/>
      <c r="AKO231" s="40"/>
      <c r="AKP231" s="40"/>
      <c r="AKQ231" s="40"/>
      <c r="AKR231" s="40"/>
      <c r="AKS231" s="40"/>
      <c r="AKT231" s="40"/>
      <c r="AKU231" s="40"/>
      <c r="AKV231" s="40"/>
      <c r="AKW231" s="40"/>
      <c r="AKX231" s="40"/>
      <c r="AKY231" s="40"/>
      <c r="AKZ231" s="40"/>
      <c r="ALA231" s="40"/>
      <c r="ALB231" s="40"/>
      <c r="ALC231" s="40"/>
      <c r="ALD231" s="40"/>
      <c r="ALE231" s="40"/>
      <c r="ALF231" s="40"/>
      <c r="ALG231" s="40"/>
      <c r="ALH231" s="40"/>
      <c r="ALI231" s="40"/>
      <c r="ALJ231" s="40"/>
      <c r="ALK231" s="40"/>
      <c r="ALL231" s="40"/>
      <c r="ALM231" s="40"/>
      <c r="ALN231" s="40"/>
      <c r="ALO231" s="40"/>
      <c r="ALP231" s="40"/>
      <c r="ALQ231" s="40"/>
      <c r="ALR231" s="40"/>
      <c r="ALS231" s="40"/>
      <c r="ALT231" s="40"/>
      <c r="ALU231" s="40"/>
    </row>
    <row r="232" spans="1:1009" s="41" customFormat="1" ht="19.5" thickBot="1" x14ac:dyDescent="0.35">
      <c r="A232" s="10" t="s">
        <v>238</v>
      </c>
      <c r="B232" s="11" t="s">
        <v>55</v>
      </c>
      <c r="C232" s="12">
        <v>2</v>
      </c>
      <c r="D232" s="13">
        <v>1.65</v>
      </c>
      <c r="E232" s="14">
        <v>0</v>
      </c>
      <c r="F232" s="46" t="s">
        <v>24</v>
      </c>
      <c r="G232" s="15">
        <v>3</v>
      </c>
      <c r="H232" s="16">
        <f>IF(OR(F232="",G232=""),"",IF(F232="1st",G232*D232-G232,-G232))</f>
        <v>1.9499999999999993</v>
      </c>
      <c r="I232" s="19">
        <f t="shared" si="32"/>
        <v>-26.502500000000005</v>
      </c>
      <c r="J232" s="39"/>
      <c r="K232" s="50">
        <f t="shared" si="35"/>
        <v>-26.502500000000012</v>
      </c>
      <c r="L232" s="60">
        <f t="shared" si="30"/>
        <v>-28.302500000000013</v>
      </c>
      <c r="M232" s="60"/>
      <c r="N232" s="121">
        <f t="shared" si="33"/>
        <v>1.65</v>
      </c>
      <c r="O232" s="9">
        <f t="shared" si="34"/>
        <v>-1</v>
      </c>
      <c r="P232" s="9">
        <f t="shared" si="36"/>
        <v>0.64999999999999991</v>
      </c>
      <c r="Q232" s="122">
        <f t="shared" si="37"/>
        <v>0.64999999999999991</v>
      </c>
      <c r="R232" s="8"/>
      <c r="S232" s="9"/>
      <c r="T232" s="9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  <c r="PI232" s="40"/>
      <c r="PJ232" s="40"/>
      <c r="PK232" s="40"/>
      <c r="PL232" s="40"/>
      <c r="PM232" s="40"/>
      <c r="PN232" s="40"/>
      <c r="PO232" s="40"/>
      <c r="PP232" s="40"/>
      <c r="PQ232" s="40"/>
      <c r="PR232" s="40"/>
      <c r="PS232" s="40"/>
      <c r="PT232" s="40"/>
      <c r="PU232" s="40"/>
      <c r="PV232" s="40"/>
      <c r="PW232" s="40"/>
      <c r="PX232" s="40"/>
      <c r="PY232" s="40"/>
      <c r="PZ232" s="40"/>
      <c r="QA232" s="40"/>
      <c r="QB232" s="40"/>
      <c r="QC232" s="40"/>
      <c r="QD232" s="40"/>
      <c r="QE232" s="40"/>
      <c r="QF232" s="40"/>
      <c r="QG232" s="40"/>
      <c r="QH232" s="40"/>
      <c r="QI232" s="40"/>
      <c r="QJ232" s="40"/>
      <c r="QK232" s="40"/>
      <c r="QL232" s="40"/>
      <c r="QM232" s="40"/>
      <c r="QN232" s="40"/>
      <c r="QO232" s="40"/>
      <c r="QP232" s="40"/>
      <c r="QQ232" s="40"/>
      <c r="QR232" s="40"/>
      <c r="QS232" s="40"/>
      <c r="QT232" s="40"/>
      <c r="QU232" s="40"/>
      <c r="QV232" s="40"/>
      <c r="QW232" s="40"/>
      <c r="QX232" s="40"/>
      <c r="QY232" s="40"/>
      <c r="QZ232" s="40"/>
      <c r="RA232" s="40"/>
      <c r="RB232" s="40"/>
      <c r="RC232" s="40"/>
      <c r="RD232" s="40"/>
      <c r="RE232" s="40"/>
      <c r="RF232" s="40"/>
      <c r="RG232" s="40"/>
      <c r="RH232" s="40"/>
      <c r="RI232" s="40"/>
      <c r="RJ232" s="40"/>
      <c r="RK232" s="40"/>
      <c r="RL232" s="40"/>
      <c r="RM232" s="40"/>
      <c r="RN232" s="40"/>
      <c r="RO232" s="40"/>
      <c r="RP232" s="40"/>
      <c r="RQ232" s="40"/>
      <c r="RR232" s="40"/>
      <c r="RS232" s="40"/>
      <c r="RT232" s="40"/>
      <c r="RU232" s="40"/>
      <c r="RV232" s="40"/>
      <c r="RW232" s="40"/>
      <c r="RX232" s="40"/>
      <c r="RY232" s="40"/>
      <c r="RZ232" s="40"/>
      <c r="SA232" s="40"/>
      <c r="SB232" s="40"/>
      <c r="SC232" s="40"/>
      <c r="SD232" s="40"/>
      <c r="SE232" s="40"/>
      <c r="SF232" s="40"/>
      <c r="SG232" s="40"/>
      <c r="SH232" s="40"/>
      <c r="SI232" s="40"/>
      <c r="SJ232" s="40"/>
      <c r="SK232" s="40"/>
      <c r="SL232" s="40"/>
      <c r="SM232" s="40"/>
      <c r="SN232" s="40"/>
      <c r="SO232" s="40"/>
      <c r="SP232" s="40"/>
      <c r="SQ232" s="40"/>
      <c r="SR232" s="40"/>
      <c r="SS232" s="40"/>
      <c r="ST232" s="40"/>
      <c r="SU232" s="40"/>
      <c r="SV232" s="40"/>
      <c r="SW232" s="40"/>
      <c r="SX232" s="40"/>
      <c r="SY232" s="40"/>
      <c r="SZ232" s="40"/>
      <c r="TA232" s="40"/>
      <c r="TB232" s="40"/>
      <c r="TC232" s="40"/>
      <c r="TD232" s="40"/>
      <c r="TE232" s="40"/>
      <c r="TF232" s="40"/>
      <c r="TG232" s="40"/>
      <c r="TH232" s="40"/>
      <c r="TI232" s="40"/>
      <c r="TJ232" s="40"/>
      <c r="TK232" s="40"/>
      <c r="TL232" s="40"/>
      <c r="TM232" s="40"/>
      <c r="TN232" s="40"/>
      <c r="TO232" s="40"/>
      <c r="TP232" s="40"/>
      <c r="TQ232" s="40"/>
      <c r="TR232" s="40"/>
      <c r="TS232" s="40"/>
      <c r="TT232" s="40"/>
      <c r="TU232" s="40"/>
      <c r="TV232" s="40"/>
      <c r="TW232" s="40"/>
      <c r="TX232" s="40"/>
      <c r="TY232" s="40"/>
      <c r="TZ232" s="40"/>
      <c r="UA232" s="40"/>
      <c r="UB232" s="40"/>
      <c r="UC232" s="40"/>
      <c r="UD232" s="40"/>
      <c r="UE232" s="40"/>
      <c r="UF232" s="40"/>
      <c r="UG232" s="40"/>
      <c r="UH232" s="40"/>
      <c r="UI232" s="40"/>
      <c r="UJ232" s="40"/>
      <c r="UK232" s="40"/>
      <c r="UL232" s="40"/>
      <c r="UM232" s="40"/>
      <c r="UN232" s="40"/>
      <c r="UO232" s="40"/>
      <c r="UP232" s="40"/>
      <c r="UQ232" s="40"/>
      <c r="UR232" s="40"/>
      <c r="US232" s="40"/>
      <c r="UT232" s="40"/>
      <c r="UU232" s="40"/>
      <c r="UV232" s="40"/>
      <c r="UW232" s="40"/>
      <c r="UX232" s="40"/>
      <c r="UY232" s="40"/>
      <c r="UZ232" s="40"/>
      <c r="VA232" s="40"/>
      <c r="VB232" s="40"/>
      <c r="VC232" s="40"/>
      <c r="VD232" s="40"/>
      <c r="VE232" s="40"/>
      <c r="VF232" s="40"/>
      <c r="VG232" s="40"/>
      <c r="VH232" s="40"/>
      <c r="VI232" s="40"/>
      <c r="VJ232" s="40"/>
      <c r="VK232" s="40"/>
      <c r="VL232" s="40"/>
      <c r="VM232" s="40"/>
      <c r="VN232" s="40"/>
      <c r="VO232" s="40"/>
      <c r="VP232" s="40"/>
      <c r="VQ232" s="40"/>
      <c r="VR232" s="40"/>
      <c r="VS232" s="40"/>
      <c r="VT232" s="40"/>
      <c r="VU232" s="40"/>
      <c r="VV232" s="40"/>
      <c r="VW232" s="40"/>
      <c r="VX232" s="40"/>
      <c r="VY232" s="40"/>
      <c r="VZ232" s="40"/>
      <c r="WA232" s="40"/>
      <c r="WB232" s="40"/>
      <c r="WC232" s="40"/>
      <c r="WD232" s="40"/>
      <c r="WE232" s="40"/>
      <c r="WF232" s="40"/>
      <c r="WG232" s="40"/>
      <c r="WH232" s="40"/>
      <c r="WI232" s="40"/>
      <c r="WJ232" s="40"/>
      <c r="WK232" s="40"/>
      <c r="WL232" s="40"/>
      <c r="WM232" s="40"/>
      <c r="WN232" s="40"/>
      <c r="WO232" s="40"/>
      <c r="WP232" s="40"/>
      <c r="WQ232" s="40"/>
      <c r="WR232" s="40"/>
      <c r="WS232" s="40"/>
      <c r="WT232" s="40"/>
      <c r="WU232" s="40"/>
      <c r="WV232" s="40"/>
      <c r="WW232" s="40"/>
      <c r="WX232" s="40"/>
      <c r="WY232" s="40"/>
      <c r="WZ232" s="40"/>
      <c r="XA232" s="40"/>
      <c r="XB232" s="40"/>
      <c r="XC232" s="40"/>
      <c r="XD232" s="40"/>
      <c r="XE232" s="40"/>
      <c r="XF232" s="40"/>
      <c r="XG232" s="40"/>
      <c r="XH232" s="40"/>
      <c r="XI232" s="40"/>
      <c r="XJ232" s="40"/>
      <c r="XK232" s="40"/>
      <c r="XL232" s="40"/>
      <c r="XM232" s="40"/>
      <c r="XN232" s="40"/>
      <c r="XO232" s="40"/>
      <c r="XP232" s="40"/>
      <c r="XQ232" s="40"/>
      <c r="XR232" s="40"/>
      <c r="XS232" s="40"/>
      <c r="XT232" s="40"/>
      <c r="XU232" s="40"/>
      <c r="XV232" s="40"/>
      <c r="XW232" s="40"/>
      <c r="XX232" s="40"/>
      <c r="XY232" s="40"/>
      <c r="XZ232" s="40"/>
      <c r="YA232" s="40"/>
      <c r="YB232" s="40"/>
      <c r="YC232" s="40"/>
      <c r="YD232" s="40"/>
      <c r="YE232" s="40"/>
      <c r="YF232" s="40"/>
      <c r="YG232" s="40"/>
      <c r="YH232" s="40"/>
      <c r="YI232" s="40"/>
      <c r="YJ232" s="40"/>
      <c r="YK232" s="40"/>
      <c r="YL232" s="40"/>
      <c r="YM232" s="40"/>
      <c r="YN232" s="40"/>
      <c r="YO232" s="40"/>
      <c r="YP232" s="40"/>
      <c r="YQ232" s="40"/>
      <c r="YR232" s="40"/>
      <c r="YS232" s="40"/>
      <c r="YT232" s="40"/>
      <c r="YU232" s="40"/>
      <c r="YV232" s="40"/>
      <c r="YW232" s="40"/>
      <c r="YX232" s="40"/>
      <c r="YY232" s="40"/>
      <c r="YZ232" s="40"/>
      <c r="ZA232" s="40"/>
      <c r="ZB232" s="40"/>
      <c r="ZC232" s="40"/>
      <c r="ZD232" s="40"/>
      <c r="ZE232" s="40"/>
      <c r="ZF232" s="40"/>
      <c r="ZG232" s="40"/>
      <c r="ZH232" s="40"/>
      <c r="ZI232" s="40"/>
      <c r="ZJ232" s="40"/>
      <c r="ZK232" s="40"/>
      <c r="ZL232" s="40"/>
      <c r="ZM232" s="40"/>
      <c r="ZN232" s="40"/>
      <c r="ZO232" s="40"/>
      <c r="ZP232" s="40"/>
      <c r="ZQ232" s="40"/>
      <c r="ZR232" s="40"/>
      <c r="ZS232" s="40"/>
      <c r="ZT232" s="40"/>
      <c r="ZU232" s="40"/>
      <c r="ZV232" s="40"/>
      <c r="ZW232" s="40"/>
      <c r="ZX232" s="40"/>
      <c r="ZY232" s="40"/>
      <c r="ZZ232" s="40"/>
      <c r="AAA232" s="40"/>
      <c r="AAB232" s="40"/>
      <c r="AAC232" s="40"/>
      <c r="AAD232" s="40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0"/>
      <c r="AKO232" s="40"/>
      <c r="AKP232" s="40"/>
      <c r="AKQ232" s="40"/>
      <c r="AKR232" s="40"/>
      <c r="AKS232" s="40"/>
      <c r="AKT232" s="40"/>
      <c r="AKU232" s="40"/>
      <c r="AKV232" s="40"/>
      <c r="AKW232" s="40"/>
      <c r="AKX232" s="40"/>
      <c r="AKY232" s="40"/>
      <c r="AKZ232" s="40"/>
      <c r="ALA232" s="40"/>
      <c r="ALB232" s="40"/>
      <c r="ALC232" s="40"/>
      <c r="ALD232" s="40"/>
      <c r="ALE232" s="40"/>
      <c r="ALF232" s="40"/>
      <c r="ALG232" s="40"/>
      <c r="ALH232" s="40"/>
      <c r="ALI232" s="40"/>
      <c r="ALJ232" s="40"/>
      <c r="ALK232" s="40"/>
      <c r="ALL232" s="40"/>
      <c r="ALM232" s="40"/>
      <c r="ALN232" s="40"/>
      <c r="ALO232" s="40"/>
      <c r="ALP232" s="40"/>
      <c r="ALQ232" s="40"/>
      <c r="ALR232" s="40"/>
      <c r="ALS232" s="40"/>
      <c r="ALT232" s="40"/>
      <c r="ALU232" s="40"/>
    </row>
    <row r="233" spans="1:1009" s="41" customFormat="1" ht="24" thickBot="1" x14ac:dyDescent="0.3">
      <c r="A233" s="222">
        <v>44194</v>
      </c>
      <c r="B233" s="225"/>
      <c r="C233" s="225"/>
      <c r="D233" s="225"/>
      <c r="E233" s="225"/>
      <c r="F233" s="225"/>
      <c r="G233" s="225"/>
      <c r="H233" s="226" t="str">
        <f>IF(OR(F233="",G233=""),"",IF(F233="1st",G233*D233,-G233))</f>
        <v/>
      </c>
      <c r="I233" s="19">
        <f t="shared" si="32"/>
        <v>-26.502500000000005</v>
      </c>
      <c r="J233" s="39"/>
      <c r="K233" s="50">
        <f t="shared" si="35"/>
        <v>-26.502500000000012</v>
      </c>
      <c r="L233" s="60">
        <f t="shared" si="30"/>
        <v>-28.302500000000013</v>
      </c>
      <c r="M233" s="60"/>
      <c r="N233" s="121" t="str">
        <f t="shared" si="33"/>
        <v/>
      </c>
      <c r="O233" s="9" t="str">
        <f t="shared" si="34"/>
        <v/>
      </c>
      <c r="P233" s="9" t="str">
        <f t="shared" si="36"/>
        <v/>
      </c>
      <c r="Q233" s="122" t="str">
        <f t="shared" si="37"/>
        <v/>
      </c>
      <c r="R233" s="8"/>
      <c r="S233" s="9"/>
      <c r="T233" s="9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  <c r="PI233" s="40"/>
      <c r="PJ233" s="40"/>
      <c r="PK233" s="40"/>
      <c r="PL233" s="40"/>
      <c r="PM233" s="40"/>
      <c r="PN233" s="40"/>
      <c r="PO233" s="40"/>
      <c r="PP233" s="40"/>
      <c r="PQ233" s="40"/>
      <c r="PR233" s="40"/>
      <c r="PS233" s="40"/>
      <c r="PT233" s="40"/>
      <c r="PU233" s="40"/>
      <c r="PV233" s="40"/>
      <c r="PW233" s="40"/>
      <c r="PX233" s="40"/>
      <c r="PY233" s="40"/>
      <c r="PZ233" s="40"/>
      <c r="QA233" s="40"/>
      <c r="QB233" s="40"/>
      <c r="QC233" s="40"/>
      <c r="QD233" s="40"/>
      <c r="QE233" s="40"/>
      <c r="QF233" s="40"/>
      <c r="QG233" s="40"/>
      <c r="QH233" s="40"/>
      <c r="QI233" s="40"/>
      <c r="QJ233" s="40"/>
      <c r="QK233" s="40"/>
      <c r="QL233" s="40"/>
      <c r="QM233" s="40"/>
      <c r="QN233" s="40"/>
      <c r="QO233" s="40"/>
      <c r="QP233" s="40"/>
      <c r="QQ233" s="40"/>
      <c r="QR233" s="40"/>
      <c r="QS233" s="40"/>
      <c r="QT233" s="40"/>
      <c r="QU233" s="40"/>
      <c r="QV233" s="40"/>
      <c r="QW233" s="40"/>
      <c r="QX233" s="40"/>
      <c r="QY233" s="40"/>
      <c r="QZ233" s="40"/>
      <c r="RA233" s="40"/>
      <c r="RB233" s="40"/>
      <c r="RC233" s="40"/>
      <c r="RD233" s="40"/>
      <c r="RE233" s="40"/>
      <c r="RF233" s="40"/>
      <c r="RG233" s="40"/>
      <c r="RH233" s="40"/>
      <c r="RI233" s="40"/>
      <c r="RJ233" s="40"/>
      <c r="RK233" s="40"/>
      <c r="RL233" s="40"/>
      <c r="RM233" s="40"/>
      <c r="RN233" s="40"/>
      <c r="RO233" s="40"/>
      <c r="RP233" s="40"/>
      <c r="RQ233" s="40"/>
      <c r="RR233" s="40"/>
      <c r="RS233" s="40"/>
      <c r="RT233" s="40"/>
      <c r="RU233" s="40"/>
      <c r="RV233" s="40"/>
      <c r="RW233" s="40"/>
      <c r="RX233" s="40"/>
      <c r="RY233" s="40"/>
      <c r="RZ233" s="40"/>
      <c r="SA233" s="40"/>
      <c r="SB233" s="40"/>
      <c r="SC233" s="40"/>
      <c r="SD233" s="40"/>
      <c r="SE233" s="40"/>
      <c r="SF233" s="40"/>
      <c r="SG233" s="40"/>
      <c r="SH233" s="40"/>
      <c r="SI233" s="40"/>
      <c r="SJ233" s="40"/>
      <c r="SK233" s="40"/>
      <c r="SL233" s="40"/>
      <c r="SM233" s="40"/>
      <c r="SN233" s="40"/>
      <c r="SO233" s="40"/>
      <c r="SP233" s="40"/>
      <c r="SQ233" s="40"/>
      <c r="SR233" s="40"/>
      <c r="SS233" s="40"/>
      <c r="ST233" s="40"/>
      <c r="SU233" s="40"/>
      <c r="SV233" s="40"/>
      <c r="SW233" s="40"/>
      <c r="SX233" s="40"/>
      <c r="SY233" s="40"/>
      <c r="SZ233" s="40"/>
      <c r="TA233" s="40"/>
      <c r="TB233" s="40"/>
      <c r="TC233" s="40"/>
      <c r="TD233" s="40"/>
      <c r="TE233" s="40"/>
      <c r="TF233" s="40"/>
      <c r="TG233" s="40"/>
      <c r="TH233" s="40"/>
      <c r="TI233" s="40"/>
      <c r="TJ233" s="40"/>
      <c r="TK233" s="40"/>
      <c r="TL233" s="40"/>
      <c r="TM233" s="40"/>
      <c r="TN233" s="40"/>
      <c r="TO233" s="40"/>
      <c r="TP233" s="40"/>
      <c r="TQ233" s="40"/>
      <c r="TR233" s="40"/>
      <c r="TS233" s="40"/>
      <c r="TT233" s="40"/>
      <c r="TU233" s="40"/>
      <c r="TV233" s="40"/>
      <c r="TW233" s="40"/>
      <c r="TX233" s="40"/>
      <c r="TY233" s="40"/>
      <c r="TZ233" s="40"/>
      <c r="UA233" s="40"/>
      <c r="UB233" s="40"/>
      <c r="UC233" s="40"/>
      <c r="UD233" s="40"/>
      <c r="UE233" s="40"/>
      <c r="UF233" s="40"/>
      <c r="UG233" s="40"/>
      <c r="UH233" s="40"/>
      <c r="UI233" s="40"/>
      <c r="UJ233" s="40"/>
      <c r="UK233" s="40"/>
      <c r="UL233" s="40"/>
      <c r="UM233" s="40"/>
      <c r="UN233" s="40"/>
      <c r="UO233" s="40"/>
      <c r="UP233" s="40"/>
      <c r="UQ233" s="40"/>
      <c r="UR233" s="40"/>
      <c r="US233" s="40"/>
      <c r="UT233" s="40"/>
      <c r="UU233" s="40"/>
      <c r="UV233" s="40"/>
      <c r="UW233" s="40"/>
      <c r="UX233" s="40"/>
      <c r="UY233" s="40"/>
      <c r="UZ233" s="40"/>
      <c r="VA233" s="40"/>
      <c r="VB233" s="40"/>
      <c r="VC233" s="40"/>
      <c r="VD233" s="40"/>
      <c r="VE233" s="40"/>
      <c r="VF233" s="40"/>
      <c r="VG233" s="40"/>
      <c r="VH233" s="40"/>
      <c r="VI233" s="40"/>
      <c r="VJ233" s="40"/>
      <c r="VK233" s="40"/>
      <c r="VL233" s="40"/>
      <c r="VM233" s="40"/>
      <c r="VN233" s="40"/>
      <c r="VO233" s="40"/>
      <c r="VP233" s="40"/>
      <c r="VQ233" s="40"/>
      <c r="VR233" s="40"/>
      <c r="VS233" s="40"/>
      <c r="VT233" s="40"/>
      <c r="VU233" s="40"/>
      <c r="VV233" s="40"/>
      <c r="VW233" s="40"/>
      <c r="VX233" s="40"/>
      <c r="VY233" s="40"/>
      <c r="VZ233" s="40"/>
      <c r="WA233" s="40"/>
      <c r="WB233" s="40"/>
      <c r="WC233" s="40"/>
      <c r="WD233" s="40"/>
      <c r="WE233" s="40"/>
      <c r="WF233" s="40"/>
      <c r="WG233" s="40"/>
      <c r="WH233" s="40"/>
      <c r="WI233" s="40"/>
      <c r="WJ233" s="40"/>
      <c r="WK233" s="40"/>
      <c r="WL233" s="40"/>
      <c r="WM233" s="40"/>
      <c r="WN233" s="40"/>
      <c r="WO233" s="40"/>
      <c r="WP233" s="40"/>
      <c r="WQ233" s="40"/>
      <c r="WR233" s="40"/>
      <c r="WS233" s="40"/>
      <c r="WT233" s="40"/>
      <c r="WU233" s="40"/>
      <c r="WV233" s="40"/>
      <c r="WW233" s="40"/>
      <c r="WX233" s="40"/>
      <c r="WY233" s="40"/>
      <c r="WZ233" s="40"/>
      <c r="XA233" s="40"/>
      <c r="XB233" s="40"/>
      <c r="XC233" s="40"/>
      <c r="XD233" s="40"/>
      <c r="XE233" s="40"/>
      <c r="XF233" s="40"/>
      <c r="XG233" s="40"/>
      <c r="XH233" s="40"/>
      <c r="XI233" s="40"/>
      <c r="XJ233" s="40"/>
      <c r="XK233" s="40"/>
      <c r="XL233" s="40"/>
      <c r="XM233" s="40"/>
      <c r="XN233" s="40"/>
      <c r="XO233" s="40"/>
      <c r="XP233" s="40"/>
      <c r="XQ233" s="40"/>
      <c r="XR233" s="40"/>
      <c r="XS233" s="40"/>
      <c r="XT233" s="40"/>
      <c r="XU233" s="40"/>
      <c r="XV233" s="40"/>
      <c r="XW233" s="40"/>
      <c r="XX233" s="40"/>
      <c r="XY233" s="40"/>
      <c r="XZ233" s="40"/>
      <c r="YA233" s="40"/>
      <c r="YB233" s="40"/>
      <c r="YC233" s="40"/>
      <c r="YD233" s="40"/>
      <c r="YE233" s="40"/>
      <c r="YF233" s="40"/>
      <c r="YG233" s="40"/>
      <c r="YH233" s="40"/>
      <c r="YI233" s="40"/>
      <c r="YJ233" s="40"/>
      <c r="YK233" s="40"/>
      <c r="YL233" s="40"/>
      <c r="YM233" s="40"/>
      <c r="YN233" s="40"/>
      <c r="YO233" s="40"/>
      <c r="YP233" s="40"/>
      <c r="YQ233" s="40"/>
      <c r="YR233" s="40"/>
      <c r="YS233" s="40"/>
      <c r="YT233" s="40"/>
      <c r="YU233" s="40"/>
      <c r="YV233" s="40"/>
      <c r="YW233" s="40"/>
      <c r="YX233" s="40"/>
      <c r="YY233" s="40"/>
      <c r="YZ233" s="40"/>
      <c r="ZA233" s="40"/>
      <c r="ZB233" s="40"/>
      <c r="ZC233" s="40"/>
      <c r="ZD233" s="40"/>
      <c r="ZE233" s="40"/>
      <c r="ZF233" s="40"/>
      <c r="ZG233" s="40"/>
      <c r="ZH233" s="40"/>
      <c r="ZI233" s="40"/>
      <c r="ZJ233" s="40"/>
      <c r="ZK233" s="40"/>
      <c r="ZL233" s="40"/>
      <c r="ZM233" s="40"/>
      <c r="ZN233" s="40"/>
      <c r="ZO233" s="40"/>
      <c r="ZP233" s="40"/>
      <c r="ZQ233" s="40"/>
      <c r="ZR233" s="40"/>
      <c r="ZS233" s="40"/>
      <c r="ZT233" s="40"/>
      <c r="ZU233" s="40"/>
      <c r="ZV233" s="40"/>
      <c r="ZW233" s="40"/>
      <c r="ZX233" s="40"/>
      <c r="ZY233" s="40"/>
      <c r="ZZ233" s="40"/>
      <c r="AAA233" s="40"/>
      <c r="AAB233" s="40"/>
      <c r="AAC233" s="40"/>
      <c r="AAD233" s="40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0"/>
      <c r="AKO233" s="40"/>
      <c r="AKP233" s="40"/>
      <c r="AKQ233" s="40"/>
      <c r="AKR233" s="40"/>
      <c r="AKS233" s="40"/>
      <c r="AKT233" s="40"/>
      <c r="AKU233" s="40"/>
      <c r="AKV233" s="40"/>
      <c r="AKW233" s="40"/>
      <c r="AKX233" s="40"/>
      <c r="AKY233" s="40"/>
      <c r="AKZ233" s="40"/>
      <c r="ALA233" s="40"/>
      <c r="ALB233" s="40"/>
      <c r="ALC233" s="40"/>
      <c r="ALD233" s="40"/>
      <c r="ALE233" s="40"/>
      <c r="ALF233" s="40"/>
      <c r="ALG233" s="40"/>
      <c r="ALH233" s="40"/>
      <c r="ALI233" s="40"/>
      <c r="ALJ233" s="40"/>
      <c r="ALK233" s="40"/>
      <c r="ALL233" s="40"/>
      <c r="ALM233" s="40"/>
      <c r="ALN233" s="40"/>
      <c r="ALO233" s="40"/>
      <c r="ALP233" s="40"/>
      <c r="ALQ233" s="40"/>
      <c r="ALR233" s="40"/>
      <c r="ALS233" s="40"/>
      <c r="ALT233" s="40"/>
      <c r="ALU233" s="40"/>
    </row>
    <row r="234" spans="1:1009" s="41" customFormat="1" ht="18.75" x14ac:dyDescent="0.3">
      <c r="A234" s="10" t="s">
        <v>239</v>
      </c>
      <c r="B234" s="11" t="s">
        <v>45</v>
      </c>
      <c r="C234" s="12">
        <v>7</v>
      </c>
      <c r="D234" s="13">
        <v>7</v>
      </c>
      <c r="E234" s="14">
        <v>2</v>
      </c>
      <c r="F234" s="46" t="s">
        <v>24</v>
      </c>
      <c r="G234" s="15">
        <v>1</v>
      </c>
      <c r="H234" s="16">
        <f>IF(OR(F234="",G234=""),"",IF(F234="1st",G234*D234-G234,-G234))</f>
        <v>6</v>
      </c>
      <c r="I234" s="19">
        <f t="shared" si="32"/>
        <v>-20.502500000000005</v>
      </c>
      <c r="J234" s="42">
        <f>SUM(H234:H236)</f>
        <v>7.2</v>
      </c>
      <c r="K234" s="50">
        <f t="shared" si="35"/>
        <v>-19.302500000000013</v>
      </c>
      <c r="L234" s="60">
        <f t="shared" si="30"/>
        <v>-28.302500000000013</v>
      </c>
      <c r="M234" s="60"/>
      <c r="N234" s="121">
        <f t="shared" si="33"/>
        <v>7</v>
      </c>
      <c r="O234" s="9">
        <f t="shared" si="34"/>
        <v>-1</v>
      </c>
      <c r="P234" s="9">
        <f t="shared" si="36"/>
        <v>6</v>
      </c>
      <c r="Q234" s="122">
        <f t="shared" si="37"/>
        <v>6</v>
      </c>
      <c r="R234" s="8"/>
      <c r="S234" s="9"/>
      <c r="T234" s="9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  <c r="PI234" s="40"/>
      <c r="PJ234" s="40"/>
      <c r="PK234" s="40"/>
      <c r="PL234" s="40"/>
      <c r="PM234" s="40"/>
      <c r="PN234" s="40"/>
      <c r="PO234" s="40"/>
      <c r="PP234" s="40"/>
      <c r="PQ234" s="40"/>
      <c r="PR234" s="40"/>
      <c r="PS234" s="40"/>
      <c r="PT234" s="40"/>
      <c r="PU234" s="40"/>
      <c r="PV234" s="40"/>
      <c r="PW234" s="40"/>
      <c r="PX234" s="40"/>
      <c r="PY234" s="40"/>
      <c r="PZ234" s="40"/>
      <c r="QA234" s="40"/>
      <c r="QB234" s="40"/>
      <c r="QC234" s="40"/>
      <c r="QD234" s="40"/>
      <c r="QE234" s="40"/>
      <c r="QF234" s="40"/>
      <c r="QG234" s="40"/>
      <c r="QH234" s="40"/>
      <c r="QI234" s="40"/>
      <c r="QJ234" s="40"/>
      <c r="QK234" s="40"/>
      <c r="QL234" s="40"/>
      <c r="QM234" s="40"/>
      <c r="QN234" s="40"/>
      <c r="QO234" s="40"/>
      <c r="QP234" s="40"/>
      <c r="QQ234" s="40"/>
      <c r="QR234" s="40"/>
      <c r="QS234" s="40"/>
      <c r="QT234" s="40"/>
      <c r="QU234" s="40"/>
      <c r="QV234" s="40"/>
      <c r="QW234" s="40"/>
      <c r="QX234" s="40"/>
      <c r="QY234" s="40"/>
      <c r="QZ234" s="40"/>
      <c r="RA234" s="40"/>
      <c r="RB234" s="40"/>
      <c r="RC234" s="40"/>
      <c r="RD234" s="40"/>
      <c r="RE234" s="40"/>
      <c r="RF234" s="40"/>
      <c r="RG234" s="40"/>
      <c r="RH234" s="40"/>
      <c r="RI234" s="40"/>
      <c r="RJ234" s="40"/>
      <c r="RK234" s="40"/>
      <c r="RL234" s="40"/>
      <c r="RM234" s="40"/>
      <c r="RN234" s="40"/>
      <c r="RO234" s="40"/>
      <c r="RP234" s="40"/>
      <c r="RQ234" s="40"/>
      <c r="RR234" s="40"/>
      <c r="RS234" s="40"/>
      <c r="RT234" s="40"/>
      <c r="RU234" s="40"/>
      <c r="RV234" s="40"/>
      <c r="RW234" s="40"/>
      <c r="RX234" s="40"/>
      <c r="RY234" s="40"/>
      <c r="RZ234" s="40"/>
      <c r="SA234" s="40"/>
      <c r="SB234" s="40"/>
      <c r="SC234" s="40"/>
      <c r="SD234" s="40"/>
      <c r="SE234" s="40"/>
      <c r="SF234" s="40"/>
      <c r="SG234" s="40"/>
      <c r="SH234" s="40"/>
      <c r="SI234" s="40"/>
      <c r="SJ234" s="40"/>
      <c r="SK234" s="40"/>
      <c r="SL234" s="40"/>
      <c r="SM234" s="40"/>
      <c r="SN234" s="40"/>
      <c r="SO234" s="40"/>
      <c r="SP234" s="40"/>
      <c r="SQ234" s="40"/>
      <c r="SR234" s="40"/>
      <c r="SS234" s="40"/>
      <c r="ST234" s="40"/>
      <c r="SU234" s="40"/>
      <c r="SV234" s="40"/>
      <c r="SW234" s="40"/>
      <c r="SX234" s="40"/>
      <c r="SY234" s="40"/>
      <c r="SZ234" s="40"/>
      <c r="TA234" s="40"/>
      <c r="TB234" s="40"/>
      <c r="TC234" s="40"/>
      <c r="TD234" s="40"/>
      <c r="TE234" s="40"/>
      <c r="TF234" s="40"/>
      <c r="TG234" s="40"/>
      <c r="TH234" s="40"/>
      <c r="TI234" s="40"/>
      <c r="TJ234" s="40"/>
      <c r="TK234" s="40"/>
      <c r="TL234" s="40"/>
      <c r="TM234" s="40"/>
      <c r="TN234" s="40"/>
      <c r="TO234" s="40"/>
      <c r="TP234" s="40"/>
      <c r="TQ234" s="40"/>
      <c r="TR234" s="40"/>
      <c r="TS234" s="40"/>
      <c r="TT234" s="40"/>
      <c r="TU234" s="40"/>
      <c r="TV234" s="40"/>
      <c r="TW234" s="40"/>
      <c r="TX234" s="40"/>
      <c r="TY234" s="40"/>
      <c r="TZ234" s="40"/>
      <c r="UA234" s="40"/>
      <c r="UB234" s="40"/>
      <c r="UC234" s="40"/>
      <c r="UD234" s="40"/>
      <c r="UE234" s="40"/>
      <c r="UF234" s="40"/>
      <c r="UG234" s="40"/>
      <c r="UH234" s="40"/>
      <c r="UI234" s="40"/>
      <c r="UJ234" s="40"/>
      <c r="UK234" s="40"/>
      <c r="UL234" s="40"/>
      <c r="UM234" s="40"/>
      <c r="UN234" s="40"/>
      <c r="UO234" s="40"/>
      <c r="UP234" s="40"/>
      <c r="UQ234" s="40"/>
      <c r="UR234" s="40"/>
      <c r="US234" s="40"/>
      <c r="UT234" s="40"/>
      <c r="UU234" s="40"/>
      <c r="UV234" s="40"/>
      <c r="UW234" s="40"/>
      <c r="UX234" s="40"/>
      <c r="UY234" s="40"/>
      <c r="UZ234" s="40"/>
      <c r="VA234" s="40"/>
      <c r="VB234" s="40"/>
      <c r="VC234" s="40"/>
      <c r="VD234" s="40"/>
      <c r="VE234" s="40"/>
      <c r="VF234" s="40"/>
      <c r="VG234" s="40"/>
      <c r="VH234" s="40"/>
      <c r="VI234" s="40"/>
      <c r="VJ234" s="40"/>
      <c r="VK234" s="40"/>
      <c r="VL234" s="40"/>
      <c r="VM234" s="40"/>
      <c r="VN234" s="40"/>
      <c r="VO234" s="40"/>
      <c r="VP234" s="40"/>
      <c r="VQ234" s="40"/>
      <c r="VR234" s="40"/>
      <c r="VS234" s="40"/>
      <c r="VT234" s="40"/>
      <c r="VU234" s="40"/>
      <c r="VV234" s="40"/>
      <c r="VW234" s="40"/>
      <c r="VX234" s="40"/>
      <c r="VY234" s="40"/>
      <c r="VZ234" s="40"/>
      <c r="WA234" s="40"/>
      <c r="WB234" s="40"/>
      <c r="WC234" s="40"/>
      <c r="WD234" s="40"/>
      <c r="WE234" s="40"/>
      <c r="WF234" s="40"/>
      <c r="WG234" s="40"/>
      <c r="WH234" s="40"/>
      <c r="WI234" s="40"/>
      <c r="WJ234" s="40"/>
      <c r="WK234" s="40"/>
      <c r="WL234" s="40"/>
      <c r="WM234" s="40"/>
      <c r="WN234" s="40"/>
      <c r="WO234" s="40"/>
      <c r="WP234" s="40"/>
      <c r="WQ234" s="40"/>
      <c r="WR234" s="40"/>
      <c r="WS234" s="40"/>
      <c r="WT234" s="40"/>
      <c r="WU234" s="40"/>
      <c r="WV234" s="40"/>
      <c r="WW234" s="40"/>
      <c r="WX234" s="40"/>
      <c r="WY234" s="40"/>
      <c r="WZ234" s="40"/>
      <c r="XA234" s="40"/>
      <c r="XB234" s="40"/>
      <c r="XC234" s="40"/>
      <c r="XD234" s="40"/>
      <c r="XE234" s="40"/>
      <c r="XF234" s="40"/>
      <c r="XG234" s="40"/>
      <c r="XH234" s="40"/>
      <c r="XI234" s="40"/>
      <c r="XJ234" s="40"/>
      <c r="XK234" s="40"/>
      <c r="XL234" s="40"/>
      <c r="XM234" s="40"/>
      <c r="XN234" s="40"/>
      <c r="XO234" s="40"/>
      <c r="XP234" s="40"/>
      <c r="XQ234" s="40"/>
      <c r="XR234" s="40"/>
      <c r="XS234" s="40"/>
      <c r="XT234" s="40"/>
      <c r="XU234" s="40"/>
      <c r="XV234" s="40"/>
      <c r="XW234" s="40"/>
      <c r="XX234" s="40"/>
      <c r="XY234" s="40"/>
      <c r="XZ234" s="40"/>
      <c r="YA234" s="40"/>
      <c r="YB234" s="40"/>
      <c r="YC234" s="40"/>
      <c r="YD234" s="40"/>
      <c r="YE234" s="40"/>
      <c r="YF234" s="40"/>
      <c r="YG234" s="40"/>
      <c r="YH234" s="40"/>
      <c r="YI234" s="40"/>
      <c r="YJ234" s="40"/>
      <c r="YK234" s="40"/>
      <c r="YL234" s="40"/>
      <c r="YM234" s="40"/>
      <c r="YN234" s="40"/>
      <c r="YO234" s="40"/>
      <c r="YP234" s="40"/>
      <c r="YQ234" s="40"/>
      <c r="YR234" s="40"/>
      <c r="YS234" s="40"/>
      <c r="YT234" s="40"/>
      <c r="YU234" s="40"/>
      <c r="YV234" s="40"/>
      <c r="YW234" s="40"/>
      <c r="YX234" s="40"/>
      <c r="YY234" s="40"/>
      <c r="YZ234" s="40"/>
      <c r="ZA234" s="40"/>
      <c r="ZB234" s="40"/>
      <c r="ZC234" s="40"/>
      <c r="ZD234" s="40"/>
      <c r="ZE234" s="40"/>
      <c r="ZF234" s="40"/>
      <c r="ZG234" s="40"/>
      <c r="ZH234" s="40"/>
      <c r="ZI234" s="40"/>
      <c r="ZJ234" s="40"/>
      <c r="ZK234" s="40"/>
      <c r="ZL234" s="40"/>
      <c r="ZM234" s="40"/>
      <c r="ZN234" s="40"/>
      <c r="ZO234" s="40"/>
      <c r="ZP234" s="40"/>
      <c r="ZQ234" s="40"/>
      <c r="ZR234" s="40"/>
      <c r="ZS234" s="40"/>
      <c r="ZT234" s="40"/>
      <c r="ZU234" s="40"/>
      <c r="ZV234" s="40"/>
      <c r="ZW234" s="40"/>
      <c r="ZX234" s="40"/>
      <c r="ZY234" s="40"/>
      <c r="ZZ234" s="40"/>
      <c r="AAA234" s="40"/>
      <c r="AAB234" s="40"/>
      <c r="AAC234" s="40"/>
      <c r="AAD234" s="40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40"/>
      <c r="AKO234" s="40"/>
      <c r="AKP234" s="40"/>
      <c r="AKQ234" s="40"/>
      <c r="AKR234" s="40"/>
      <c r="AKS234" s="40"/>
      <c r="AKT234" s="40"/>
      <c r="AKU234" s="40"/>
      <c r="AKV234" s="40"/>
      <c r="AKW234" s="40"/>
      <c r="AKX234" s="40"/>
      <c r="AKY234" s="40"/>
      <c r="AKZ234" s="40"/>
      <c r="ALA234" s="40"/>
      <c r="ALB234" s="40"/>
      <c r="ALC234" s="40"/>
      <c r="ALD234" s="40"/>
      <c r="ALE234" s="40"/>
      <c r="ALF234" s="40"/>
      <c r="ALG234" s="40"/>
      <c r="ALH234" s="40"/>
      <c r="ALI234" s="40"/>
      <c r="ALJ234" s="40"/>
      <c r="ALK234" s="40"/>
      <c r="ALL234" s="40"/>
      <c r="ALM234" s="40"/>
      <c r="ALN234" s="40"/>
      <c r="ALO234" s="40"/>
      <c r="ALP234" s="40"/>
      <c r="ALQ234" s="40"/>
      <c r="ALR234" s="40"/>
      <c r="ALS234" s="40"/>
      <c r="ALT234" s="40"/>
      <c r="ALU234" s="40"/>
    </row>
    <row r="235" spans="1:1009" s="41" customFormat="1" ht="18.75" x14ac:dyDescent="0.3">
      <c r="A235" s="10" t="s">
        <v>240</v>
      </c>
      <c r="B235" s="11" t="s">
        <v>231</v>
      </c>
      <c r="C235" s="12">
        <v>10</v>
      </c>
      <c r="D235" s="13">
        <v>5</v>
      </c>
      <c r="E235" s="14">
        <v>1.9</v>
      </c>
      <c r="F235" s="46" t="s">
        <v>26</v>
      </c>
      <c r="G235" s="15">
        <v>1</v>
      </c>
      <c r="H235" s="16">
        <f>IF(OR(F235="",G235=""),"",IF(F235="1st",G235*D235-G235,-G235))</f>
        <v>-1</v>
      </c>
      <c r="I235" s="19">
        <f t="shared" si="32"/>
        <v>-21.502500000000005</v>
      </c>
      <c r="J235" s="39"/>
      <c r="K235" s="50">
        <f t="shared" si="35"/>
        <v>-19.302500000000013</v>
      </c>
      <c r="L235" s="60">
        <f t="shared" si="30"/>
        <v>-28.302500000000013</v>
      </c>
      <c r="M235" s="60"/>
      <c r="N235" s="121">
        <f t="shared" si="33"/>
        <v>5</v>
      </c>
      <c r="O235" s="9">
        <f t="shared" si="34"/>
        <v>-1</v>
      </c>
      <c r="P235" s="9">
        <f t="shared" si="36"/>
        <v>-1</v>
      </c>
      <c r="Q235" s="122">
        <f t="shared" si="37"/>
        <v>-1</v>
      </c>
      <c r="R235" s="8"/>
      <c r="S235" s="9"/>
      <c r="T235" s="9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  <c r="PI235" s="40"/>
      <c r="PJ235" s="40"/>
      <c r="PK235" s="40"/>
      <c r="PL235" s="40"/>
      <c r="PM235" s="40"/>
      <c r="PN235" s="40"/>
      <c r="PO235" s="40"/>
      <c r="PP235" s="40"/>
      <c r="PQ235" s="40"/>
      <c r="PR235" s="40"/>
      <c r="PS235" s="40"/>
      <c r="PT235" s="40"/>
      <c r="PU235" s="40"/>
      <c r="PV235" s="40"/>
      <c r="PW235" s="40"/>
      <c r="PX235" s="40"/>
      <c r="PY235" s="40"/>
      <c r="PZ235" s="40"/>
      <c r="QA235" s="40"/>
      <c r="QB235" s="40"/>
      <c r="QC235" s="40"/>
      <c r="QD235" s="40"/>
      <c r="QE235" s="40"/>
      <c r="QF235" s="40"/>
      <c r="QG235" s="40"/>
      <c r="QH235" s="40"/>
      <c r="QI235" s="40"/>
      <c r="QJ235" s="40"/>
      <c r="QK235" s="40"/>
      <c r="QL235" s="40"/>
      <c r="QM235" s="40"/>
      <c r="QN235" s="40"/>
      <c r="QO235" s="40"/>
      <c r="QP235" s="40"/>
      <c r="QQ235" s="40"/>
      <c r="QR235" s="40"/>
      <c r="QS235" s="40"/>
      <c r="QT235" s="40"/>
      <c r="QU235" s="40"/>
      <c r="QV235" s="40"/>
      <c r="QW235" s="40"/>
      <c r="QX235" s="40"/>
      <c r="QY235" s="40"/>
      <c r="QZ235" s="40"/>
      <c r="RA235" s="40"/>
      <c r="RB235" s="40"/>
      <c r="RC235" s="40"/>
      <c r="RD235" s="40"/>
      <c r="RE235" s="40"/>
      <c r="RF235" s="40"/>
      <c r="RG235" s="40"/>
      <c r="RH235" s="40"/>
      <c r="RI235" s="40"/>
      <c r="RJ235" s="40"/>
      <c r="RK235" s="40"/>
      <c r="RL235" s="40"/>
      <c r="RM235" s="40"/>
      <c r="RN235" s="40"/>
      <c r="RO235" s="40"/>
      <c r="RP235" s="40"/>
      <c r="RQ235" s="40"/>
      <c r="RR235" s="40"/>
      <c r="RS235" s="40"/>
      <c r="RT235" s="40"/>
      <c r="RU235" s="40"/>
      <c r="RV235" s="40"/>
      <c r="RW235" s="40"/>
      <c r="RX235" s="40"/>
      <c r="RY235" s="40"/>
      <c r="RZ235" s="40"/>
      <c r="SA235" s="40"/>
      <c r="SB235" s="40"/>
      <c r="SC235" s="40"/>
      <c r="SD235" s="40"/>
      <c r="SE235" s="40"/>
      <c r="SF235" s="40"/>
      <c r="SG235" s="40"/>
      <c r="SH235" s="40"/>
      <c r="SI235" s="40"/>
      <c r="SJ235" s="40"/>
      <c r="SK235" s="40"/>
      <c r="SL235" s="40"/>
      <c r="SM235" s="40"/>
      <c r="SN235" s="40"/>
      <c r="SO235" s="40"/>
      <c r="SP235" s="40"/>
      <c r="SQ235" s="40"/>
      <c r="SR235" s="40"/>
      <c r="SS235" s="40"/>
      <c r="ST235" s="40"/>
      <c r="SU235" s="40"/>
      <c r="SV235" s="40"/>
      <c r="SW235" s="40"/>
      <c r="SX235" s="40"/>
      <c r="SY235" s="40"/>
      <c r="SZ235" s="40"/>
      <c r="TA235" s="40"/>
      <c r="TB235" s="40"/>
      <c r="TC235" s="40"/>
      <c r="TD235" s="40"/>
      <c r="TE235" s="40"/>
      <c r="TF235" s="40"/>
      <c r="TG235" s="40"/>
      <c r="TH235" s="40"/>
      <c r="TI235" s="40"/>
      <c r="TJ235" s="40"/>
      <c r="TK235" s="40"/>
      <c r="TL235" s="40"/>
      <c r="TM235" s="40"/>
      <c r="TN235" s="40"/>
      <c r="TO235" s="40"/>
      <c r="TP235" s="40"/>
      <c r="TQ235" s="40"/>
      <c r="TR235" s="40"/>
      <c r="TS235" s="40"/>
      <c r="TT235" s="40"/>
      <c r="TU235" s="40"/>
      <c r="TV235" s="40"/>
      <c r="TW235" s="40"/>
      <c r="TX235" s="40"/>
      <c r="TY235" s="40"/>
      <c r="TZ235" s="40"/>
      <c r="UA235" s="40"/>
      <c r="UB235" s="40"/>
      <c r="UC235" s="40"/>
      <c r="UD235" s="40"/>
      <c r="UE235" s="40"/>
      <c r="UF235" s="40"/>
      <c r="UG235" s="40"/>
      <c r="UH235" s="40"/>
      <c r="UI235" s="40"/>
      <c r="UJ235" s="40"/>
      <c r="UK235" s="40"/>
      <c r="UL235" s="40"/>
      <c r="UM235" s="40"/>
      <c r="UN235" s="40"/>
      <c r="UO235" s="40"/>
      <c r="UP235" s="40"/>
      <c r="UQ235" s="40"/>
      <c r="UR235" s="40"/>
      <c r="US235" s="40"/>
      <c r="UT235" s="40"/>
      <c r="UU235" s="40"/>
      <c r="UV235" s="40"/>
      <c r="UW235" s="40"/>
      <c r="UX235" s="40"/>
      <c r="UY235" s="40"/>
      <c r="UZ235" s="40"/>
      <c r="VA235" s="40"/>
      <c r="VB235" s="40"/>
      <c r="VC235" s="40"/>
      <c r="VD235" s="40"/>
      <c r="VE235" s="40"/>
      <c r="VF235" s="40"/>
      <c r="VG235" s="40"/>
      <c r="VH235" s="40"/>
      <c r="VI235" s="40"/>
      <c r="VJ235" s="40"/>
      <c r="VK235" s="40"/>
      <c r="VL235" s="40"/>
      <c r="VM235" s="40"/>
      <c r="VN235" s="40"/>
      <c r="VO235" s="40"/>
      <c r="VP235" s="40"/>
      <c r="VQ235" s="40"/>
      <c r="VR235" s="40"/>
      <c r="VS235" s="40"/>
      <c r="VT235" s="40"/>
      <c r="VU235" s="40"/>
      <c r="VV235" s="40"/>
      <c r="VW235" s="40"/>
      <c r="VX235" s="40"/>
      <c r="VY235" s="40"/>
      <c r="VZ235" s="40"/>
      <c r="WA235" s="40"/>
      <c r="WB235" s="40"/>
      <c r="WC235" s="40"/>
      <c r="WD235" s="40"/>
      <c r="WE235" s="40"/>
      <c r="WF235" s="40"/>
      <c r="WG235" s="40"/>
      <c r="WH235" s="40"/>
      <c r="WI235" s="40"/>
      <c r="WJ235" s="40"/>
      <c r="WK235" s="40"/>
      <c r="WL235" s="40"/>
      <c r="WM235" s="40"/>
      <c r="WN235" s="40"/>
      <c r="WO235" s="40"/>
      <c r="WP235" s="40"/>
      <c r="WQ235" s="40"/>
      <c r="WR235" s="40"/>
      <c r="WS235" s="40"/>
      <c r="WT235" s="40"/>
      <c r="WU235" s="40"/>
      <c r="WV235" s="40"/>
      <c r="WW235" s="40"/>
      <c r="WX235" s="40"/>
      <c r="WY235" s="40"/>
      <c r="WZ235" s="40"/>
      <c r="XA235" s="40"/>
      <c r="XB235" s="40"/>
      <c r="XC235" s="40"/>
      <c r="XD235" s="40"/>
      <c r="XE235" s="40"/>
      <c r="XF235" s="40"/>
      <c r="XG235" s="40"/>
      <c r="XH235" s="40"/>
      <c r="XI235" s="40"/>
      <c r="XJ235" s="40"/>
      <c r="XK235" s="40"/>
      <c r="XL235" s="40"/>
      <c r="XM235" s="40"/>
      <c r="XN235" s="40"/>
      <c r="XO235" s="40"/>
      <c r="XP235" s="40"/>
      <c r="XQ235" s="40"/>
      <c r="XR235" s="40"/>
      <c r="XS235" s="40"/>
      <c r="XT235" s="40"/>
      <c r="XU235" s="40"/>
      <c r="XV235" s="40"/>
      <c r="XW235" s="40"/>
      <c r="XX235" s="40"/>
      <c r="XY235" s="40"/>
      <c r="XZ235" s="40"/>
      <c r="YA235" s="40"/>
      <c r="YB235" s="40"/>
      <c r="YC235" s="40"/>
      <c r="YD235" s="40"/>
      <c r="YE235" s="40"/>
      <c r="YF235" s="40"/>
      <c r="YG235" s="40"/>
      <c r="YH235" s="40"/>
      <c r="YI235" s="40"/>
      <c r="YJ235" s="40"/>
      <c r="YK235" s="40"/>
      <c r="YL235" s="40"/>
      <c r="YM235" s="40"/>
      <c r="YN235" s="40"/>
      <c r="YO235" s="40"/>
      <c r="YP235" s="40"/>
      <c r="YQ235" s="40"/>
      <c r="YR235" s="40"/>
      <c r="YS235" s="40"/>
      <c r="YT235" s="40"/>
      <c r="YU235" s="40"/>
      <c r="YV235" s="40"/>
      <c r="YW235" s="40"/>
      <c r="YX235" s="40"/>
      <c r="YY235" s="40"/>
      <c r="YZ235" s="40"/>
      <c r="ZA235" s="40"/>
      <c r="ZB235" s="40"/>
      <c r="ZC235" s="40"/>
      <c r="ZD235" s="40"/>
      <c r="ZE235" s="40"/>
      <c r="ZF235" s="40"/>
      <c r="ZG235" s="40"/>
      <c r="ZH235" s="40"/>
      <c r="ZI235" s="40"/>
      <c r="ZJ235" s="40"/>
      <c r="ZK235" s="40"/>
      <c r="ZL235" s="40"/>
      <c r="ZM235" s="40"/>
      <c r="ZN235" s="40"/>
      <c r="ZO235" s="40"/>
      <c r="ZP235" s="40"/>
      <c r="ZQ235" s="40"/>
      <c r="ZR235" s="40"/>
      <c r="ZS235" s="40"/>
      <c r="ZT235" s="40"/>
      <c r="ZU235" s="40"/>
      <c r="ZV235" s="40"/>
      <c r="ZW235" s="40"/>
      <c r="ZX235" s="40"/>
      <c r="ZY235" s="40"/>
      <c r="ZZ235" s="40"/>
      <c r="AAA235" s="40"/>
      <c r="AAB235" s="40"/>
      <c r="AAC235" s="40"/>
      <c r="AAD235" s="40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0"/>
      <c r="AKO235" s="40"/>
      <c r="AKP235" s="40"/>
      <c r="AKQ235" s="40"/>
      <c r="AKR235" s="40"/>
      <c r="AKS235" s="40"/>
      <c r="AKT235" s="40"/>
      <c r="AKU235" s="40"/>
      <c r="AKV235" s="40"/>
      <c r="AKW235" s="40"/>
      <c r="AKX235" s="40"/>
      <c r="AKY235" s="40"/>
      <c r="AKZ235" s="40"/>
      <c r="ALA235" s="40"/>
      <c r="ALB235" s="40"/>
      <c r="ALC235" s="40"/>
      <c r="ALD235" s="40"/>
      <c r="ALE235" s="40"/>
      <c r="ALF235" s="40"/>
      <c r="ALG235" s="40"/>
      <c r="ALH235" s="40"/>
      <c r="ALI235" s="40"/>
      <c r="ALJ235" s="40"/>
      <c r="ALK235" s="40"/>
      <c r="ALL235" s="40"/>
      <c r="ALM235" s="40"/>
      <c r="ALN235" s="40"/>
      <c r="ALO235" s="40"/>
      <c r="ALP235" s="40"/>
      <c r="ALQ235" s="40"/>
      <c r="ALR235" s="40"/>
      <c r="ALS235" s="40"/>
      <c r="ALT235" s="40"/>
      <c r="ALU235" s="40"/>
    </row>
    <row r="236" spans="1:1009" s="41" customFormat="1" ht="19.5" thickBot="1" x14ac:dyDescent="0.35">
      <c r="A236" s="10" t="s">
        <v>195</v>
      </c>
      <c r="B236" s="11" t="s">
        <v>124</v>
      </c>
      <c r="C236" s="12">
        <v>4</v>
      </c>
      <c r="D236" s="13">
        <v>2.1</v>
      </c>
      <c r="E236" s="14">
        <v>1.1200000000000001</v>
      </c>
      <c r="F236" s="46" t="s">
        <v>24</v>
      </c>
      <c r="G236" s="15">
        <v>2</v>
      </c>
      <c r="H236" s="16">
        <f>IF(OR(F236="",G236=""),"",IF(F236="1st",G236*D236-G236,-G236))</f>
        <v>2.2000000000000002</v>
      </c>
      <c r="I236" s="19">
        <f t="shared" si="32"/>
        <v>-19.302500000000006</v>
      </c>
      <c r="J236" s="39"/>
      <c r="K236" s="50">
        <f t="shared" si="35"/>
        <v>-19.302500000000013</v>
      </c>
      <c r="L236" s="60">
        <f t="shared" si="30"/>
        <v>-28.302500000000013</v>
      </c>
      <c r="M236" s="60"/>
      <c r="N236" s="121">
        <f t="shared" si="33"/>
        <v>2.1</v>
      </c>
      <c r="O236" s="9">
        <f t="shared" si="34"/>
        <v>-1</v>
      </c>
      <c r="P236" s="9">
        <f t="shared" si="36"/>
        <v>1.1000000000000001</v>
      </c>
      <c r="Q236" s="122">
        <f t="shared" si="37"/>
        <v>1.1000000000000001</v>
      </c>
      <c r="R236" s="8"/>
      <c r="S236" s="9"/>
      <c r="T236" s="9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  <c r="PI236" s="40"/>
      <c r="PJ236" s="40"/>
      <c r="PK236" s="40"/>
      <c r="PL236" s="40"/>
      <c r="PM236" s="40"/>
      <c r="PN236" s="40"/>
      <c r="PO236" s="40"/>
      <c r="PP236" s="40"/>
      <c r="PQ236" s="40"/>
      <c r="PR236" s="40"/>
      <c r="PS236" s="40"/>
      <c r="PT236" s="40"/>
      <c r="PU236" s="40"/>
      <c r="PV236" s="40"/>
      <c r="PW236" s="40"/>
      <c r="PX236" s="40"/>
      <c r="PY236" s="40"/>
      <c r="PZ236" s="40"/>
      <c r="QA236" s="40"/>
      <c r="QB236" s="40"/>
      <c r="QC236" s="40"/>
      <c r="QD236" s="40"/>
      <c r="QE236" s="40"/>
      <c r="QF236" s="40"/>
      <c r="QG236" s="40"/>
      <c r="QH236" s="40"/>
      <c r="QI236" s="40"/>
      <c r="QJ236" s="40"/>
      <c r="QK236" s="40"/>
      <c r="QL236" s="40"/>
      <c r="QM236" s="40"/>
      <c r="QN236" s="40"/>
      <c r="QO236" s="40"/>
      <c r="QP236" s="40"/>
      <c r="QQ236" s="40"/>
      <c r="QR236" s="40"/>
      <c r="QS236" s="40"/>
      <c r="QT236" s="40"/>
      <c r="QU236" s="40"/>
      <c r="QV236" s="40"/>
      <c r="QW236" s="40"/>
      <c r="QX236" s="40"/>
      <c r="QY236" s="40"/>
      <c r="QZ236" s="40"/>
      <c r="RA236" s="40"/>
      <c r="RB236" s="40"/>
      <c r="RC236" s="40"/>
      <c r="RD236" s="40"/>
      <c r="RE236" s="40"/>
      <c r="RF236" s="40"/>
      <c r="RG236" s="40"/>
      <c r="RH236" s="40"/>
      <c r="RI236" s="40"/>
      <c r="RJ236" s="40"/>
      <c r="RK236" s="40"/>
      <c r="RL236" s="40"/>
      <c r="RM236" s="40"/>
      <c r="RN236" s="40"/>
      <c r="RO236" s="40"/>
      <c r="RP236" s="40"/>
      <c r="RQ236" s="40"/>
      <c r="RR236" s="40"/>
      <c r="RS236" s="40"/>
      <c r="RT236" s="40"/>
      <c r="RU236" s="40"/>
      <c r="RV236" s="40"/>
      <c r="RW236" s="40"/>
      <c r="RX236" s="40"/>
      <c r="RY236" s="40"/>
      <c r="RZ236" s="40"/>
      <c r="SA236" s="40"/>
      <c r="SB236" s="40"/>
      <c r="SC236" s="40"/>
      <c r="SD236" s="40"/>
      <c r="SE236" s="40"/>
      <c r="SF236" s="40"/>
      <c r="SG236" s="40"/>
      <c r="SH236" s="40"/>
      <c r="SI236" s="40"/>
      <c r="SJ236" s="40"/>
      <c r="SK236" s="40"/>
      <c r="SL236" s="40"/>
      <c r="SM236" s="40"/>
      <c r="SN236" s="40"/>
      <c r="SO236" s="40"/>
      <c r="SP236" s="40"/>
      <c r="SQ236" s="40"/>
      <c r="SR236" s="40"/>
      <c r="SS236" s="40"/>
      <c r="ST236" s="40"/>
      <c r="SU236" s="40"/>
      <c r="SV236" s="40"/>
      <c r="SW236" s="40"/>
      <c r="SX236" s="40"/>
      <c r="SY236" s="40"/>
      <c r="SZ236" s="40"/>
      <c r="TA236" s="40"/>
      <c r="TB236" s="40"/>
      <c r="TC236" s="40"/>
      <c r="TD236" s="40"/>
      <c r="TE236" s="40"/>
      <c r="TF236" s="40"/>
      <c r="TG236" s="40"/>
      <c r="TH236" s="40"/>
      <c r="TI236" s="40"/>
      <c r="TJ236" s="40"/>
      <c r="TK236" s="40"/>
      <c r="TL236" s="40"/>
      <c r="TM236" s="40"/>
      <c r="TN236" s="40"/>
      <c r="TO236" s="40"/>
      <c r="TP236" s="40"/>
      <c r="TQ236" s="40"/>
      <c r="TR236" s="40"/>
      <c r="TS236" s="40"/>
      <c r="TT236" s="40"/>
      <c r="TU236" s="40"/>
      <c r="TV236" s="40"/>
      <c r="TW236" s="40"/>
      <c r="TX236" s="40"/>
      <c r="TY236" s="40"/>
      <c r="TZ236" s="40"/>
      <c r="UA236" s="40"/>
      <c r="UB236" s="40"/>
      <c r="UC236" s="40"/>
      <c r="UD236" s="40"/>
      <c r="UE236" s="40"/>
      <c r="UF236" s="40"/>
      <c r="UG236" s="40"/>
      <c r="UH236" s="40"/>
      <c r="UI236" s="40"/>
      <c r="UJ236" s="40"/>
      <c r="UK236" s="40"/>
      <c r="UL236" s="40"/>
      <c r="UM236" s="40"/>
      <c r="UN236" s="40"/>
      <c r="UO236" s="40"/>
      <c r="UP236" s="40"/>
      <c r="UQ236" s="40"/>
      <c r="UR236" s="40"/>
      <c r="US236" s="40"/>
      <c r="UT236" s="40"/>
      <c r="UU236" s="40"/>
      <c r="UV236" s="40"/>
      <c r="UW236" s="40"/>
      <c r="UX236" s="40"/>
      <c r="UY236" s="40"/>
      <c r="UZ236" s="40"/>
      <c r="VA236" s="40"/>
      <c r="VB236" s="40"/>
      <c r="VC236" s="40"/>
      <c r="VD236" s="40"/>
      <c r="VE236" s="40"/>
      <c r="VF236" s="40"/>
      <c r="VG236" s="40"/>
      <c r="VH236" s="40"/>
      <c r="VI236" s="40"/>
      <c r="VJ236" s="40"/>
      <c r="VK236" s="40"/>
      <c r="VL236" s="40"/>
      <c r="VM236" s="40"/>
      <c r="VN236" s="40"/>
      <c r="VO236" s="40"/>
      <c r="VP236" s="40"/>
      <c r="VQ236" s="40"/>
      <c r="VR236" s="40"/>
      <c r="VS236" s="40"/>
      <c r="VT236" s="40"/>
      <c r="VU236" s="40"/>
      <c r="VV236" s="40"/>
      <c r="VW236" s="40"/>
      <c r="VX236" s="40"/>
      <c r="VY236" s="40"/>
      <c r="VZ236" s="40"/>
      <c r="WA236" s="40"/>
      <c r="WB236" s="40"/>
      <c r="WC236" s="40"/>
      <c r="WD236" s="40"/>
      <c r="WE236" s="40"/>
      <c r="WF236" s="40"/>
      <c r="WG236" s="40"/>
      <c r="WH236" s="40"/>
      <c r="WI236" s="40"/>
      <c r="WJ236" s="40"/>
      <c r="WK236" s="40"/>
      <c r="WL236" s="40"/>
      <c r="WM236" s="40"/>
      <c r="WN236" s="40"/>
      <c r="WO236" s="40"/>
      <c r="WP236" s="40"/>
      <c r="WQ236" s="40"/>
      <c r="WR236" s="40"/>
      <c r="WS236" s="40"/>
      <c r="WT236" s="40"/>
      <c r="WU236" s="40"/>
      <c r="WV236" s="40"/>
      <c r="WW236" s="40"/>
      <c r="WX236" s="40"/>
      <c r="WY236" s="40"/>
      <c r="WZ236" s="40"/>
      <c r="XA236" s="40"/>
      <c r="XB236" s="40"/>
      <c r="XC236" s="40"/>
      <c r="XD236" s="40"/>
      <c r="XE236" s="40"/>
      <c r="XF236" s="40"/>
      <c r="XG236" s="40"/>
      <c r="XH236" s="40"/>
      <c r="XI236" s="40"/>
      <c r="XJ236" s="40"/>
      <c r="XK236" s="40"/>
      <c r="XL236" s="40"/>
      <c r="XM236" s="40"/>
      <c r="XN236" s="40"/>
      <c r="XO236" s="40"/>
      <c r="XP236" s="40"/>
      <c r="XQ236" s="40"/>
      <c r="XR236" s="40"/>
      <c r="XS236" s="40"/>
      <c r="XT236" s="40"/>
      <c r="XU236" s="40"/>
      <c r="XV236" s="40"/>
      <c r="XW236" s="40"/>
      <c r="XX236" s="40"/>
      <c r="XY236" s="40"/>
      <c r="XZ236" s="40"/>
      <c r="YA236" s="40"/>
      <c r="YB236" s="40"/>
      <c r="YC236" s="40"/>
      <c r="YD236" s="40"/>
      <c r="YE236" s="40"/>
      <c r="YF236" s="40"/>
      <c r="YG236" s="40"/>
      <c r="YH236" s="40"/>
      <c r="YI236" s="40"/>
      <c r="YJ236" s="40"/>
      <c r="YK236" s="40"/>
      <c r="YL236" s="40"/>
      <c r="YM236" s="40"/>
      <c r="YN236" s="40"/>
      <c r="YO236" s="40"/>
      <c r="YP236" s="40"/>
      <c r="YQ236" s="40"/>
      <c r="YR236" s="40"/>
      <c r="YS236" s="40"/>
      <c r="YT236" s="40"/>
      <c r="YU236" s="40"/>
      <c r="YV236" s="40"/>
      <c r="YW236" s="40"/>
      <c r="YX236" s="40"/>
      <c r="YY236" s="40"/>
      <c r="YZ236" s="40"/>
      <c r="ZA236" s="40"/>
      <c r="ZB236" s="40"/>
      <c r="ZC236" s="40"/>
      <c r="ZD236" s="40"/>
      <c r="ZE236" s="40"/>
      <c r="ZF236" s="40"/>
      <c r="ZG236" s="40"/>
      <c r="ZH236" s="40"/>
      <c r="ZI236" s="40"/>
      <c r="ZJ236" s="40"/>
      <c r="ZK236" s="40"/>
      <c r="ZL236" s="40"/>
      <c r="ZM236" s="40"/>
      <c r="ZN236" s="40"/>
      <c r="ZO236" s="40"/>
      <c r="ZP236" s="40"/>
      <c r="ZQ236" s="40"/>
      <c r="ZR236" s="40"/>
      <c r="ZS236" s="40"/>
      <c r="ZT236" s="40"/>
      <c r="ZU236" s="40"/>
      <c r="ZV236" s="40"/>
      <c r="ZW236" s="40"/>
      <c r="ZX236" s="40"/>
      <c r="ZY236" s="40"/>
      <c r="ZZ236" s="40"/>
      <c r="AAA236" s="40"/>
      <c r="AAB236" s="40"/>
      <c r="AAC236" s="40"/>
      <c r="AAD236" s="40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0"/>
      <c r="AKO236" s="40"/>
      <c r="AKP236" s="40"/>
      <c r="AKQ236" s="40"/>
      <c r="AKR236" s="40"/>
      <c r="AKS236" s="40"/>
      <c r="AKT236" s="40"/>
      <c r="AKU236" s="40"/>
      <c r="AKV236" s="40"/>
      <c r="AKW236" s="40"/>
      <c r="AKX236" s="40"/>
      <c r="AKY236" s="40"/>
      <c r="AKZ236" s="40"/>
      <c r="ALA236" s="40"/>
      <c r="ALB236" s="40"/>
      <c r="ALC236" s="40"/>
      <c r="ALD236" s="40"/>
      <c r="ALE236" s="40"/>
      <c r="ALF236" s="40"/>
      <c r="ALG236" s="40"/>
      <c r="ALH236" s="40"/>
      <c r="ALI236" s="40"/>
      <c r="ALJ236" s="40"/>
      <c r="ALK236" s="40"/>
      <c r="ALL236" s="40"/>
      <c r="ALM236" s="40"/>
      <c r="ALN236" s="40"/>
      <c r="ALO236" s="40"/>
      <c r="ALP236" s="40"/>
      <c r="ALQ236" s="40"/>
      <c r="ALR236" s="40"/>
      <c r="ALS236" s="40"/>
      <c r="ALT236" s="40"/>
      <c r="ALU236" s="40"/>
    </row>
    <row r="237" spans="1:1009" s="41" customFormat="1" ht="24" thickBot="1" x14ac:dyDescent="0.3">
      <c r="A237" s="222">
        <v>44195</v>
      </c>
      <c r="B237" s="225"/>
      <c r="C237" s="225"/>
      <c r="D237" s="225"/>
      <c r="E237" s="225"/>
      <c r="F237" s="225"/>
      <c r="G237" s="225"/>
      <c r="H237" s="226" t="str">
        <f>IF(OR(F237="",G237=""),"",IF(F237="1st",G237*D237,-G237))</f>
        <v/>
      </c>
      <c r="I237" s="19">
        <f t="shared" si="32"/>
        <v>-19.302500000000006</v>
      </c>
      <c r="J237" s="39"/>
      <c r="K237" s="50">
        <f t="shared" si="35"/>
        <v>-19.302500000000013</v>
      </c>
      <c r="L237" s="60">
        <f t="shared" si="30"/>
        <v>-28.302500000000013</v>
      </c>
      <c r="M237" s="60"/>
      <c r="N237" s="121" t="str">
        <f t="shared" si="33"/>
        <v/>
      </c>
      <c r="O237" s="9" t="str">
        <f t="shared" si="34"/>
        <v/>
      </c>
      <c r="P237" s="9" t="str">
        <f t="shared" si="36"/>
        <v/>
      </c>
      <c r="Q237" s="122" t="str">
        <f t="shared" si="37"/>
        <v/>
      </c>
      <c r="R237" s="8"/>
      <c r="S237" s="9"/>
      <c r="T237" s="9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  <c r="PI237" s="40"/>
      <c r="PJ237" s="40"/>
      <c r="PK237" s="40"/>
      <c r="PL237" s="40"/>
      <c r="PM237" s="40"/>
      <c r="PN237" s="40"/>
      <c r="PO237" s="40"/>
      <c r="PP237" s="40"/>
      <c r="PQ237" s="40"/>
      <c r="PR237" s="40"/>
      <c r="PS237" s="40"/>
      <c r="PT237" s="40"/>
      <c r="PU237" s="40"/>
      <c r="PV237" s="40"/>
      <c r="PW237" s="40"/>
      <c r="PX237" s="40"/>
      <c r="PY237" s="40"/>
      <c r="PZ237" s="40"/>
      <c r="QA237" s="40"/>
      <c r="QB237" s="40"/>
      <c r="QC237" s="40"/>
      <c r="QD237" s="40"/>
      <c r="QE237" s="40"/>
      <c r="QF237" s="40"/>
      <c r="QG237" s="40"/>
      <c r="QH237" s="40"/>
      <c r="QI237" s="40"/>
      <c r="QJ237" s="40"/>
      <c r="QK237" s="40"/>
      <c r="QL237" s="40"/>
      <c r="QM237" s="40"/>
      <c r="QN237" s="40"/>
      <c r="QO237" s="40"/>
      <c r="QP237" s="40"/>
      <c r="QQ237" s="40"/>
      <c r="QR237" s="40"/>
      <c r="QS237" s="40"/>
      <c r="QT237" s="40"/>
      <c r="QU237" s="40"/>
      <c r="QV237" s="40"/>
      <c r="QW237" s="40"/>
      <c r="QX237" s="40"/>
      <c r="QY237" s="40"/>
      <c r="QZ237" s="40"/>
      <c r="RA237" s="40"/>
      <c r="RB237" s="40"/>
      <c r="RC237" s="40"/>
      <c r="RD237" s="40"/>
      <c r="RE237" s="40"/>
      <c r="RF237" s="40"/>
      <c r="RG237" s="40"/>
      <c r="RH237" s="40"/>
      <c r="RI237" s="40"/>
      <c r="RJ237" s="40"/>
      <c r="RK237" s="40"/>
      <c r="RL237" s="40"/>
      <c r="RM237" s="40"/>
      <c r="RN237" s="40"/>
      <c r="RO237" s="40"/>
      <c r="RP237" s="40"/>
      <c r="RQ237" s="40"/>
      <c r="RR237" s="40"/>
      <c r="RS237" s="40"/>
      <c r="RT237" s="40"/>
      <c r="RU237" s="40"/>
      <c r="RV237" s="40"/>
      <c r="RW237" s="40"/>
      <c r="RX237" s="40"/>
      <c r="RY237" s="40"/>
      <c r="RZ237" s="40"/>
      <c r="SA237" s="40"/>
      <c r="SB237" s="40"/>
      <c r="SC237" s="40"/>
      <c r="SD237" s="40"/>
      <c r="SE237" s="40"/>
      <c r="SF237" s="40"/>
      <c r="SG237" s="40"/>
      <c r="SH237" s="40"/>
      <c r="SI237" s="40"/>
      <c r="SJ237" s="40"/>
      <c r="SK237" s="40"/>
      <c r="SL237" s="40"/>
      <c r="SM237" s="40"/>
      <c r="SN237" s="40"/>
      <c r="SO237" s="40"/>
      <c r="SP237" s="40"/>
      <c r="SQ237" s="40"/>
      <c r="SR237" s="40"/>
      <c r="SS237" s="40"/>
      <c r="ST237" s="40"/>
      <c r="SU237" s="40"/>
      <c r="SV237" s="40"/>
      <c r="SW237" s="40"/>
      <c r="SX237" s="40"/>
      <c r="SY237" s="40"/>
      <c r="SZ237" s="40"/>
      <c r="TA237" s="40"/>
      <c r="TB237" s="40"/>
      <c r="TC237" s="40"/>
      <c r="TD237" s="40"/>
      <c r="TE237" s="40"/>
      <c r="TF237" s="40"/>
      <c r="TG237" s="40"/>
      <c r="TH237" s="40"/>
      <c r="TI237" s="40"/>
      <c r="TJ237" s="40"/>
      <c r="TK237" s="40"/>
      <c r="TL237" s="40"/>
      <c r="TM237" s="40"/>
      <c r="TN237" s="40"/>
      <c r="TO237" s="40"/>
      <c r="TP237" s="40"/>
      <c r="TQ237" s="40"/>
      <c r="TR237" s="40"/>
      <c r="TS237" s="40"/>
      <c r="TT237" s="40"/>
      <c r="TU237" s="40"/>
      <c r="TV237" s="40"/>
      <c r="TW237" s="40"/>
      <c r="TX237" s="40"/>
      <c r="TY237" s="40"/>
      <c r="TZ237" s="40"/>
      <c r="UA237" s="40"/>
      <c r="UB237" s="40"/>
      <c r="UC237" s="40"/>
      <c r="UD237" s="40"/>
      <c r="UE237" s="40"/>
      <c r="UF237" s="40"/>
      <c r="UG237" s="40"/>
      <c r="UH237" s="40"/>
      <c r="UI237" s="40"/>
      <c r="UJ237" s="40"/>
      <c r="UK237" s="40"/>
      <c r="UL237" s="40"/>
      <c r="UM237" s="40"/>
      <c r="UN237" s="40"/>
      <c r="UO237" s="40"/>
      <c r="UP237" s="40"/>
      <c r="UQ237" s="40"/>
      <c r="UR237" s="40"/>
      <c r="US237" s="40"/>
      <c r="UT237" s="40"/>
      <c r="UU237" s="40"/>
      <c r="UV237" s="40"/>
      <c r="UW237" s="40"/>
      <c r="UX237" s="40"/>
      <c r="UY237" s="40"/>
      <c r="UZ237" s="40"/>
      <c r="VA237" s="40"/>
      <c r="VB237" s="40"/>
      <c r="VC237" s="40"/>
      <c r="VD237" s="40"/>
      <c r="VE237" s="40"/>
      <c r="VF237" s="40"/>
      <c r="VG237" s="40"/>
      <c r="VH237" s="40"/>
      <c r="VI237" s="40"/>
      <c r="VJ237" s="40"/>
      <c r="VK237" s="40"/>
      <c r="VL237" s="40"/>
      <c r="VM237" s="40"/>
      <c r="VN237" s="40"/>
      <c r="VO237" s="40"/>
      <c r="VP237" s="40"/>
      <c r="VQ237" s="40"/>
      <c r="VR237" s="40"/>
      <c r="VS237" s="40"/>
      <c r="VT237" s="40"/>
      <c r="VU237" s="40"/>
      <c r="VV237" s="40"/>
      <c r="VW237" s="40"/>
      <c r="VX237" s="40"/>
      <c r="VY237" s="40"/>
      <c r="VZ237" s="40"/>
      <c r="WA237" s="40"/>
      <c r="WB237" s="40"/>
      <c r="WC237" s="40"/>
      <c r="WD237" s="40"/>
      <c r="WE237" s="40"/>
      <c r="WF237" s="40"/>
      <c r="WG237" s="40"/>
      <c r="WH237" s="40"/>
      <c r="WI237" s="40"/>
      <c r="WJ237" s="40"/>
      <c r="WK237" s="40"/>
      <c r="WL237" s="40"/>
      <c r="WM237" s="40"/>
      <c r="WN237" s="40"/>
      <c r="WO237" s="40"/>
      <c r="WP237" s="40"/>
      <c r="WQ237" s="40"/>
      <c r="WR237" s="40"/>
      <c r="WS237" s="40"/>
      <c r="WT237" s="40"/>
      <c r="WU237" s="40"/>
      <c r="WV237" s="40"/>
      <c r="WW237" s="40"/>
      <c r="WX237" s="40"/>
      <c r="WY237" s="40"/>
      <c r="WZ237" s="40"/>
      <c r="XA237" s="40"/>
      <c r="XB237" s="40"/>
      <c r="XC237" s="40"/>
      <c r="XD237" s="40"/>
      <c r="XE237" s="40"/>
      <c r="XF237" s="40"/>
      <c r="XG237" s="40"/>
      <c r="XH237" s="40"/>
      <c r="XI237" s="40"/>
      <c r="XJ237" s="40"/>
      <c r="XK237" s="40"/>
      <c r="XL237" s="40"/>
      <c r="XM237" s="40"/>
      <c r="XN237" s="40"/>
      <c r="XO237" s="40"/>
      <c r="XP237" s="40"/>
      <c r="XQ237" s="40"/>
      <c r="XR237" s="40"/>
      <c r="XS237" s="40"/>
      <c r="XT237" s="40"/>
      <c r="XU237" s="40"/>
      <c r="XV237" s="40"/>
      <c r="XW237" s="40"/>
      <c r="XX237" s="40"/>
      <c r="XY237" s="40"/>
      <c r="XZ237" s="40"/>
      <c r="YA237" s="40"/>
      <c r="YB237" s="40"/>
      <c r="YC237" s="40"/>
      <c r="YD237" s="40"/>
      <c r="YE237" s="40"/>
      <c r="YF237" s="40"/>
      <c r="YG237" s="40"/>
      <c r="YH237" s="40"/>
      <c r="YI237" s="40"/>
      <c r="YJ237" s="40"/>
      <c r="YK237" s="40"/>
      <c r="YL237" s="40"/>
      <c r="YM237" s="40"/>
      <c r="YN237" s="40"/>
      <c r="YO237" s="40"/>
      <c r="YP237" s="40"/>
      <c r="YQ237" s="40"/>
      <c r="YR237" s="40"/>
      <c r="YS237" s="40"/>
      <c r="YT237" s="40"/>
      <c r="YU237" s="40"/>
      <c r="YV237" s="40"/>
      <c r="YW237" s="40"/>
      <c r="YX237" s="40"/>
      <c r="YY237" s="40"/>
      <c r="YZ237" s="40"/>
      <c r="ZA237" s="40"/>
      <c r="ZB237" s="40"/>
      <c r="ZC237" s="40"/>
      <c r="ZD237" s="40"/>
      <c r="ZE237" s="40"/>
      <c r="ZF237" s="40"/>
      <c r="ZG237" s="40"/>
      <c r="ZH237" s="40"/>
      <c r="ZI237" s="40"/>
      <c r="ZJ237" s="40"/>
      <c r="ZK237" s="40"/>
      <c r="ZL237" s="40"/>
      <c r="ZM237" s="40"/>
      <c r="ZN237" s="40"/>
      <c r="ZO237" s="40"/>
      <c r="ZP237" s="40"/>
      <c r="ZQ237" s="40"/>
      <c r="ZR237" s="40"/>
      <c r="ZS237" s="40"/>
      <c r="ZT237" s="40"/>
      <c r="ZU237" s="40"/>
      <c r="ZV237" s="40"/>
      <c r="ZW237" s="40"/>
      <c r="ZX237" s="40"/>
      <c r="ZY237" s="40"/>
      <c r="ZZ237" s="40"/>
      <c r="AAA237" s="40"/>
      <c r="AAB237" s="40"/>
      <c r="AAC237" s="40"/>
      <c r="AAD237" s="40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0"/>
      <c r="AKO237" s="40"/>
      <c r="AKP237" s="40"/>
      <c r="AKQ237" s="40"/>
      <c r="AKR237" s="40"/>
      <c r="AKS237" s="40"/>
      <c r="AKT237" s="40"/>
      <c r="AKU237" s="40"/>
      <c r="AKV237" s="40"/>
      <c r="AKW237" s="40"/>
      <c r="AKX237" s="40"/>
      <c r="AKY237" s="40"/>
      <c r="AKZ237" s="40"/>
      <c r="ALA237" s="40"/>
      <c r="ALB237" s="40"/>
      <c r="ALC237" s="40"/>
      <c r="ALD237" s="40"/>
      <c r="ALE237" s="40"/>
      <c r="ALF237" s="40"/>
      <c r="ALG237" s="40"/>
      <c r="ALH237" s="40"/>
      <c r="ALI237" s="40"/>
      <c r="ALJ237" s="40"/>
      <c r="ALK237" s="40"/>
      <c r="ALL237" s="40"/>
      <c r="ALM237" s="40"/>
      <c r="ALN237" s="40"/>
      <c r="ALO237" s="40"/>
      <c r="ALP237" s="40"/>
      <c r="ALQ237" s="40"/>
      <c r="ALR237" s="40"/>
      <c r="ALS237" s="40"/>
      <c r="ALT237" s="40"/>
      <c r="ALU237" s="40"/>
    </row>
    <row r="238" spans="1:1009" s="41" customFormat="1" ht="19.5" thickBot="1" x14ac:dyDescent="0.35">
      <c r="A238" s="10" t="s">
        <v>241</v>
      </c>
      <c r="B238" s="11" t="s">
        <v>66</v>
      </c>
      <c r="C238" s="12">
        <v>5</v>
      </c>
      <c r="D238" s="13">
        <v>1.6</v>
      </c>
      <c r="E238" s="14">
        <v>1.0900000000000001</v>
      </c>
      <c r="F238" s="46" t="s">
        <v>21</v>
      </c>
      <c r="G238" s="15">
        <v>2</v>
      </c>
      <c r="H238" s="16">
        <f>IF(OR(F238="",G238=""),"",IF(F238="1st",G238*D238-G238,-G238))</f>
        <v>-2</v>
      </c>
      <c r="I238" s="19">
        <f t="shared" si="32"/>
        <v>-21.302500000000006</v>
      </c>
      <c r="J238" s="42">
        <f>SUM(H238:H238)</f>
        <v>-2</v>
      </c>
      <c r="K238" s="50">
        <f t="shared" si="35"/>
        <v>-21.302500000000013</v>
      </c>
      <c r="L238" s="60">
        <f t="shared" si="30"/>
        <v>-28.302500000000013</v>
      </c>
      <c r="M238" s="60"/>
      <c r="N238" s="121">
        <f t="shared" si="33"/>
        <v>1.6</v>
      </c>
      <c r="O238" s="9">
        <f t="shared" si="34"/>
        <v>-1</v>
      </c>
      <c r="P238" s="9">
        <f t="shared" si="36"/>
        <v>-1</v>
      </c>
      <c r="Q238" s="122">
        <f t="shared" si="37"/>
        <v>-1</v>
      </c>
      <c r="R238" s="8"/>
      <c r="S238" s="9"/>
      <c r="T238" s="9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  <c r="PI238" s="40"/>
      <c r="PJ238" s="40"/>
      <c r="PK238" s="40"/>
      <c r="PL238" s="40"/>
      <c r="PM238" s="40"/>
      <c r="PN238" s="40"/>
      <c r="PO238" s="40"/>
      <c r="PP238" s="40"/>
      <c r="PQ238" s="40"/>
      <c r="PR238" s="40"/>
      <c r="PS238" s="40"/>
      <c r="PT238" s="40"/>
      <c r="PU238" s="40"/>
      <c r="PV238" s="40"/>
      <c r="PW238" s="40"/>
      <c r="PX238" s="40"/>
      <c r="PY238" s="40"/>
      <c r="PZ238" s="40"/>
      <c r="QA238" s="40"/>
      <c r="QB238" s="40"/>
      <c r="QC238" s="40"/>
      <c r="QD238" s="40"/>
      <c r="QE238" s="40"/>
      <c r="QF238" s="40"/>
      <c r="QG238" s="40"/>
      <c r="QH238" s="40"/>
      <c r="QI238" s="40"/>
      <c r="QJ238" s="40"/>
      <c r="QK238" s="40"/>
      <c r="QL238" s="40"/>
      <c r="QM238" s="40"/>
      <c r="QN238" s="40"/>
      <c r="QO238" s="40"/>
      <c r="QP238" s="40"/>
      <c r="QQ238" s="40"/>
      <c r="QR238" s="40"/>
      <c r="QS238" s="40"/>
      <c r="QT238" s="40"/>
      <c r="QU238" s="40"/>
      <c r="QV238" s="40"/>
      <c r="QW238" s="40"/>
      <c r="QX238" s="40"/>
      <c r="QY238" s="40"/>
      <c r="QZ238" s="40"/>
      <c r="RA238" s="40"/>
      <c r="RB238" s="40"/>
      <c r="RC238" s="40"/>
      <c r="RD238" s="40"/>
      <c r="RE238" s="40"/>
      <c r="RF238" s="40"/>
      <c r="RG238" s="40"/>
      <c r="RH238" s="40"/>
      <c r="RI238" s="40"/>
      <c r="RJ238" s="40"/>
      <c r="RK238" s="40"/>
      <c r="RL238" s="40"/>
      <c r="RM238" s="40"/>
      <c r="RN238" s="40"/>
      <c r="RO238" s="40"/>
      <c r="RP238" s="40"/>
      <c r="RQ238" s="40"/>
      <c r="RR238" s="40"/>
      <c r="RS238" s="40"/>
      <c r="RT238" s="40"/>
      <c r="RU238" s="40"/>
      <c r="RV238" s="40"/>
      <c r="RW238" s="40"/>
      <c r="RX238" s="40"/>
      <c r="RY238" s="40"/>
      <c r="RZ238" s="40"/>
      <c r="SA238" s="40"/>
      <c r="SB238" s="40"/>
      <c r="SC238" s="40"/>
      <c r="SD238" s="40"/>
      <c r="SE238" s="40"/>
      <c r="SF238" s="40"/>
      <c r="SG238" s="40"/>
      <c r="SH238" s="40"/>
      <c r="SI238" s="40"/>
      <c r="SJ238" s="40"/>
      <c r="SK238" s="40"/>
      <c r="SL238" s="40"/>
      <c r="SM238" s="40"/>
      <c r="SN238" s="40"/>
      <c r="SO238" s="40"/>
      <c r="SP238" s="40"/>
      <c r="SQ238" s="40"/>
      <c r="SR238" s="40"/>
      <c r="SS238" s="40"/>
      <c r="ST238" s="40"/>
      <c r="SU238" s="40"/>
      <c r="SV238" s="40"/>
      <c r="SW238" s="40"/>
      <c r="SX238" s="40"/>
      <c r="SY238" s="40"/>
      <c r="SZ238" s="40"/>
      <c r="TA238" s="40"/>
      <c r="TB238" s="40"/>
      <c r="TC238" s="40"/>
      <c r="TD238" s="40"/>
      <c r="TE238" s="40"/>
      <c r="TF238" s="40"/>
      <c r="TG238" s="40"/>
      <c r="TH238" s="40"/>
      <c r="TI238" s="40"/>
      <c r="TJ238" s="40"/>
      <c r="TK238" s="40"/>
      <c r="TL238" s="40"/>
      <c r="TM238" s="40"/>
      <c r="TN238" s="40"/>
      <c r="TO238" s="40"/>
      <c r="TP238" s="40"/>
      <c r="TQ238" s="40"/>
      <c r="TR238" s="40"/>
      <c r="TS238" s="40"/>
      <c r="TT238" s="40"/>
      <c r="TU238" s="40"/>
      <c r="TV238" s="40"/>
      <c r="TW238" s="40"/>
      <c r="TX238" s="40"/>
      <c r="TY238" s="40"/>
      <c r="TZ238" s="40"/>
      <c r="UA238" s="40"/>
      <c r="UB238" s="40"/>
      <c r="UC238" s="40"/>
      <c r="UD238" s="40"/>
      <c r="UE238" s="40"/>
      <c r="UF238" s="40"/>
      <c r="UG238" s="40"/>
      <c r="UH238" s="40"/>
      <c r="UI238" s="40"/>
      <c r="UJ238" s="40"/>
      <c r="UK238" s="40"/>
      <c r="UL238" s="40"/>
      <c r="UM238" s="40"/>
      <c r="UN238" s="40"/>
      <c r="UO238" s="40"/>
      <c r="UP238" s="40"/>
      <c r="UQ238" s="40"/>
      <c r="UR238" s="40"/>
      <c r="US238" s="40"/>
      <c r="UT238" s="40"/>
      <c r="UU238" s="40"/>
      <c r="UV238" s="40"/>
      <c r="UW238" s="40"/>
      <c r="UX238" s="40"/>
      <c r="UY238" s="40"/>
      <c r="UZ238" s="40"/>
      <c r="VA238" s="40"/>
      <c r="VB238" s="40"/>
      <c r="VC238" s="40"/>
      <c r="VD238" s="40"/>
      <c r="VE238" s="40"/>
      <c r="VF238" s="40"/>
      <c r="VG238" s="40"/>
      <c r="VH238" s="40"/>
      <c r="VI238" s="40"/>
      <c r="VJ238" s="40"/>
      <c r="VK238" s="40"/>
      <c r="VL238" s="40"/>
      <c r="VM238" s="40"/>
      <c r="VN238" s="40"/>
      <c r="VO238" s="40"/>
      <c r="VP238" s="40"/>
      <c r="VQ238" s="40"/>
      <c r="VR238" s="40"/>
      <c r="VS238" s="40"/>
      <c r="VT238" s="40"/>
      <c r="VU238" s="40"/>
      <c r="VV238" s="40"/>
      <c r="VW238" s="40"/>
      <c r="VX238" s="40"/>
      <c r="VY238" s="40"/>
      <c r="VZ238" s="40"/>
      <c r="WA238" s="40"/>
      <c r="WB238" s="40"/>
      <c r="WC238" s="40"/>
      <c r="WD238" s="40"/>
      <c r="WE238" s="40"/>
      <c r="WF238" s="40"/>
      <c r="WG238" s="40"/>
      <c r="WH238" s="40"/>
      <c r="WI238" s="40"/>
      <c r="WJ238" s="40"/>
      <c r="WK238" s="40"/>
      <c r="WL238" s="40"/>
      <c r="WM238" s="40"/>
      <c r="WN238" s="40"/>
      <c r="WO238" s="40"/>
      <c r="WP238" s="40"/>
      <c r="WQ238" s="40"/>
      <c r="WR238" s="40"/>
      <c r="WS238" s="40"/>
      <c r="WT238" s="40"/>
      <c r="WU238" s="40"/>
      <c r="WV238" s="40"/>
      <c r="WW238" s="40"/>
      <c r="WX238" s="40"/>
      <c r="WY238" s="40"/>
      <c r="WZ238" s="40"/>
      <c r="XA238" s="40"/>
      <c r="XB238" s="40"/>
      <c r="XC238" s="40"/>
      <c r="XD238" s="40"/>
      <c r="XE238" s="40"/>
      <c r="XF238" s="40"/>
      <c r="XG238" s="40"/>
      <c r="XH238" s="40"/>
      <c r="XI238" s="40"/>
      <c r="XJ238" s="40"/>
      <c r="XK238" s="40"/>
      <c r="XL238" s="40"/>
      <c r="XM238" s="40"/>
      <c r="XN238" s="40"/>
      <c r="XO238" s="40"/>
      <c r="XP238" s="40"/>
      <c r="XQ238" s="40"/>
      <c r="XR238" s="40"/>
      <c r="XS238" s="40"/>
      <c r="XT238" s="40"/>
      <c r="XU238" s="40"/>
      <c r="XV238" s="40"/>
      <c r="XW238" s="40"/>
      <c r="XX238" s="40"/>
      <c r="XY238" s="40"/>
      <c r="XZ238" s="40"/>
      <c r="YA238" s="40"/>
      <c r="YB238" s="40"/>
      <c r="YC238" s="40"/>
      <c r="YD238" s="40"/>
      <c r="YE238" s="40"/>
      <c r="YF238" s="40"/>
      <c r="YG238" s="40"/>
      <c r="YH238" s="40"/>
      <c r="YI238" s="40"/>
      <c r="YJ238" s="40"/>
      <c r="YK238" s="40"/>
      <c r="YL238" s="40"/>
      <c r="YM238" s="40"/>
      <c r="YN238" s="40"/>
      <c r="YO238" s="40"/>
      <c r="YP238" s="40"/>
      <c r="YQ238" s="40"/>
      <c r="YR238" s="40"/>
      <c r="YS238" s="40"/>
      <c r="YT238" s="40"/>
      <c r="YU238" s="40"/>
      <c r="YV238" s="40"/>
      <c r="YW238" s="40"/>
      <c r="YX238" s="40"/>
      <c r="YY238" s="40"/>
      <c r="YZ238" s="40"/>
      <c r="ZA238" s="40"/>
      <c r="ZB238" s="40"/>
      <c r="ZC238" s="40"/>
      <c r="ZD238" s="40"/>
      <c r="ZE238" s="40"/>
      <c r="ZF238" s="40"/>
      <c r="ZG238" s="40"/>
      <c r="ZH238" s="40"/>
      <c r="ZI238" s="40"/>
      <c r="ZJ238" s="40"/>
      <c r="ZK238" s="40"/>
      <c r="ZL238" s="40"/>
      <c r="ZM238" s="40"/>
      <c r="ZN238" s="40"/>
      <c r="ZO238" s="40"/>
      <c r="ZP238" s="40"/>
      <c r="ZQ238" s="40"/>
      <c r="ZR238" s="40"/>
      <c r="ZS238" s="40"/>
      <c r="ZT238" s="40"/>
      <c r="ZU238" s="40"/>
      <c r="ZV238" s="40"/>
      <c r="ZW238" s="40"/>
      <c r="ZX238" s="40"/>
      <c r="ZY238" s="40"/>
      <c r="ZZ238" s="40"/>
      <c r="AAA238" s="40"/>
      <c r="AAB238" s="40"/>
      <c r="AAC238" s="40"/>
      <c r="AAD238" s="40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0"/>
      <c r="AKO238" s="40"/>
      <c r="AKP238" s="40"/>
      <c r="AKQ238" s="40"/>
      <c r="AKR238" s="40"/>
      <c r="AKS238" s="40"/>
      <c r="AKT238" s="40"/>
      <c r="AKU238" s="40"/>
      <c r="AKV238" s="40"/>
      <c r="AKW238" s="40"/>
      <c r="AKX238" s="40"/>
      <c r="AKY238" s="40"/>
      <c r="AKZ238" s="40"/>
      <c r="ALA238" s="40"/>
      <c r="ALB238" s="40"/>
      <c r="ALC238" s="40"/>
      <c r="ALD238" s="40"/>
      <c r="ALE238" s="40"/>
      <c r="ALF238" s="40"/>
      <c r="ALG238" s="40"/>
      <c r="ALH238" s="40"/>
      <c r="ALI238" s="40"/>
      <c r="ALJ238" s="40"/>
      <c r="ALK238" s="40"/>
      <c r="ALL238" s="40"/>
      <c r="ALM238" s="40"/>
      <c r="ALN238" s="40"/>
      <c r="ALO238" s="40"/>
      <c r="ALP238" s="40"/>
      <c r="ALQ238" s="40"/>
      <c r="ALR238" s="40"/>
      <c r="ALS238" s="40"/>
      <c r="ALT238" s="40"/>
      <c r="ALU238" s="40"/>
    </row>
    <row r="239" spans="1:1009" s="41" customFormat="1" ht="24" thickBot="1" x14ac:dyDescent="0.3">
      <c r="A239" s="222">
        <v>44196</v>
      </c>
      <c r="B239" s="225"/>
      <c r="C239" s="225"/>
      <c r="D239" s="225"/>
      <c r="E239" s="225"/>
      <c r="F239" s="225"/>
      <c r="G239" s="225"/>
      <c r="H239" s="226" t="str">
        <f>IF(OR(F239="",G239=""),"",IF(F239="1st",G239*D239,-G239))</f>
        <v/>
      </c>
      <c r="I239" s="19">
        <f t="shared" si="32"/>
        <v>-21.302500000000006</v>
      </c>
      <c r="J239" s="39"/>
      <c r="K239" s="50">
        <f t="shared" si="35"/>
        <v>-21.302500000000013</v>
      </c>
      <c r="L239" s="60">
        <f t="shared" si="30"/>
        <v>-28.302500000000013</v>
      </c>
      <c r="M239" s="60"/>
      <c r="N239" s="121" t="str">
        <f t="shared" si="33"/>
        <v/>
      </c>
      <c r="O239" s="9" t="str">
        <f t="shared" si="34"/>
        <v/>
      </c>
      <c r="P239" s="9" t="str">
        <f t="shared" si="36"/>
        <v/>
      </c>
      <c r="Q239" s="122" t="str">
        <f t="shared" si="37"/>
        <v/>
      </c>
      <c r="R239" s="8"/>
      <c r="S239" s="9"/>
      <c r="T239" s="9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  <c r="PI239" s="40"/>
      <c r="PJ239" s="40"/>
      <c r="PK239" s="40"/>
      <c r="PL239" s="40"/>
      <c r="PM239" s="40"/>
      <c r="PN239" s="40"/>
      <c r="PO239" s="40"/>
      <c r="PP239" s="40"/>
      <c r="PQ239" s="40"/>
      <c r="PR239" s="40"/>
      <c r="PS239" s="40"/>
      <c r="PT239" s="40"/>
      <c r="PU239" s="40"/>
      <c r="PV239" s="40"/>
      <c r="PW239" s="40"/>
      <c r="PX239" s="40"/>
      <c r="PY239" s="40"/>
      <c r="PZ239" s="40"/>
      <c r="QA239" s="40"/>
      <c r="QB239" s="40"/>
      <c r="QC239" s="40"/>
      <c r="QD239" s="40"/>
      <c r="QE239" s="40"/>
      <c r="QF239" s="40"/>
      <c r="QG239" s="40"/>
      <c r="QH239" s="40"/>
      <c r="QI239" s="40"/>
      <c r="QJ239" s="40"/>
      <c r="QK239" s="40"/>
      <c r="QL239" s="40"/>
      <c r="QM239" s="40"/>
      <c r="QN239" s="40"/>
      <c r="QO239" s="40"/>
      <c r="QP239" s="40"/>
      <c r="QQ239" s="40"/>
      <c r="QR239" s="40"/>
      <c r="QS239" s="40"/>
      <c r="QT239" s="40"/>
      <c r="QU239" s="40"/>
      <c r="QV239" s="40"/>
      <c r="QW239" s="40"/>
      <c r="QX239" s="40"/>
      <c r="QY239" s="40"/>
      <c r="QZ239" s="40"/>
      <c r="RA239" s="40"/>
      <c r="RB239" s="40"/>
      <c r="RC239" s="40"/>
      <c r="RD239" s="40"/>
      <c r="RE239" s="40"/>
      <c r="RF239" s="40"/>
      <c r="RG239" s="40"/>
      <c r="RH239" s="40"/>
      <c r="RI239" s="40"/>
      <c r="RJ239" s="40"/>
      <c r="RK239" s="40"/>
      <c r="RL239" s="40"/>
      <c r="RM239" s="40"/>
      <c r="RN239" s="40"/>
      <c r="RO239" s="40"/>
      <c r="RP239" s="40"/>
      <c r="RQ239" s="40"/>
      <c r="RR239" s="40"/>
      <c r="RS239" s="40"/>
      <c r="RT239" s="40"/>
      <c r="RU239" s="40"/>
      <c r="RV239" s="40"/>
      <c r="RW239" s="40"/>
      <c r="RX239" s="40"/>
      <c r="RY239" s="40"/>
      <c r="RZ239" s="40"/>
      <c r="SA239" s="40"/>
      <c r="SB239" s="40"/>
      <c r="SC239" s="40"/>
      <c r="SD239" s="40"/>
      <c r="SE239" s="40"/>
      <c r="SF239" s="40"/>
      <c r="SG239" s="40"/>
      <c r="SH239" s="40"/>
      <c r="SI239" s="40"/>
      <c r="SJ239" s="40"/>
      <c r="SK239" s="40"/>
      <c r="SL239" s="40"/>
      <c r="SM239" s="40"/>
      <c r="SN239" s="40"/>
      <c r="SO239" s="40"/>
      <c r="SP239" s="40"/>
      <c r="SQ239" s="40"/>
      <c r="SR239" s="40"/>
      <c r="SS239" s="40"/>
      <c r="ST239" s="40"/>
      <c r="SU239" s="40"/>
      <c r="SV239" s="40"/>
      <c r="SW239" s="40"/>
      <c r="SX239" s="40"/>
      <c r="SY239" s="40"/>
      <c r="SZ239" s="40"/>
      <c r="TA239" s="40"/>
      <c r="TB239" s="40"/>
      <c r="TC239" s="40"/>
      <c r="TD239" s="40"/>
      <c r="TE239" s="40"/>
      <c r="TF239" s="40"/>
      <c r="TG239" s="40"/>
      <c r="TH239" s="40"/>
      <c r="TI239" s="40"/>
      <c r="TJ239" s="40"/>
      <c r="TK239" s="40"/>
      <c r="TL239" s="40"/>
      <c r="TM239" s="40"/>
      <c r="TN239" s="40"/>
      <c r="TO239" s="40"/>
      <c r="TP239" s="40"/>
      <c r="TQ239" s="40"/>
      <c r="TR239" s="40"/>
      <c r="TS239" s="40"/>
      <c r="TT239" s="40"/>
      <c r="TU239" s="40"/>
      <c r="TV239" s="40"/>
      <c r="TW239" s="40"/>
      <c r="TX239" s="40"/>
      <c r="TY239" s="40"/>
      <c r="TZ239" s="40"/>
      <c r="UA239" s="40"/>
      <c r="UB239" s="40"/>
      <c r="UC239" s="40"/>
      <c r="UD239" s="40"/>
      <c r="UE239" s="40"/>
      <c r="UF239" s="40"/>
      <c r="UG239" s="40"/>
      <c r="UH239" s="40"/>
      <c r="UI239" s="40"/>
      <c r="UJ239" s="40"/>
      <c r="UK239" s="40"/>
      <c r="UL239" s="40"/>
      <c r="UM239" s="40"/>
      <c r="UN239" s="40"/>
      <c r="UO239" s="40"/>
      <c r="UP239" s="40"/>
      <c r="UQ239" s="40"/>
      <c r="UR239" s="40"/>
      <c r="US239" s="40"/>
      <c r="UT239" s="40"/>
      <c r="UU239" s="40"/>
      <c r="UV239" s="40"/>
      <c r="UW239" s="40"/>
      <c r="UX239" s="40"/>
      <c r="UY239" s="40"/>
      <c r="UZ239" s="40"/>
      <c r="VA239" s="40"/>
      <c r="VB239" s="40"/>
      <c r="VC239" s="40"/>
      <c r="VD239" s="40"/>
      <c r="VE239" s="40"/>
      <c r="VF239" s="40"/>
      <c r="VG239" s="40"/>
      <c r="VH239" s="40"/>
      <c r="VI239" s="40"/>
      <c r="VJ239" s="40"/>
      <c r="VK239" s="40"/>
      <c r="VL239" s="40"/>
      <c r="VM239" s="40"/>
      <c r="VN239" s="40"/>
      <c r="VO239" s="40"/>
      <c r="VP239" s="40"/>
      <c r="VQ239" s="40"/>
      <c r="VR239" s="40"/>
      <c r="VS239" s="40"/>
      <c r="VT239" s="40"/>
      <c r="VU239" s="40"/>
      <c r="VV239" s="40"/>
      <c r="VW239" s="40"/>
      <c r="VX239" s="40"/>
      <c r="VY239" s="40"/>
      <c r="VZ239" s="40"/>
      <c r="WA239" s="40"/>
      <c r="WB239" s="40"/>
      <c r="WC239" s="40"/>
      <c r="WD239" s="40"/>
      <c r="WE239" s="40"/>
      <c r="WF239" s="40"/>
      <c r="WG239" s="40"/>
      <c r="WH239" s="40"/>
      <c r="WI239" s="40"/>
      <c r="WJ239" s="40"/>
      <c r="WK239" s="40"/>
      <c r="WL239" s="40"/>
      <c r="WM239" s="40"/>
      <c r="WN239" s="40"/>
      <c r="WO239" s="40"/>
      <c r="WP239" s="40"/>
      <c r="WQ239" s="40"/>
      <c r="WR239" s="40"/>
      <c r="WS239" s="40"/>
      <c r="WT239" s="40"/>
      <c r="WU239" s="40"/>
      <c r="WV239" s="40"/>
      <c r="WW239" s="40"/>
      <c r="WX239" s="40"/>
      <c r="WY239" s="40"/>
      <c r="WZ239" s="40"/>
      <c r="XA239" s="40"/>
      <c r="XB239" s="40"/>
      <c r="XC239" s="40"/>
      <c r="XD239" s="40"/>
      <c r="XE239" s="40"/>
      <c r="XF239" s="40"/>
      <c r="XG239" s="40"/>
      <c r="XH239" s="40"/>
      <c r="XI239" s="40"/>
      <c r="XJ239" s="40"/>
      <c r="XK239" s="40"/>
      <c r="XL239" s="40"/>
      <c r="XM239" s="40"/>
      <c r="XN239" s="40"/>
      <c r="XO239" s="40"/>
      <c r="XP239" s="40"/>
      <c r="XQ239" s="40"/>
      <c r="XR239" s="40"/>
      <c r="XS239" s="40"/>
      <c r="XT239" s="40"/>
      <c r="XU239" s="40"/>
      <c r="XV239" s="40"/>
      <c r="XW239" s="40"/>
      <c r="XX239" s="40"/>
      <c r="XY239" s="40"/>
      <c r="XZ239" s="40"/>
      <c r="YA239" s="40"/>
      <c r="YB239" s="40"/>
      <c r="YC239" s="40"/>
      <c r="YD239" s="40"/>
      <c r="YE239" s="40"/>
      <c r="YF239" s="40"/>
      <c r="YG239" s="40"/>
      <c r="YH239" s="40"/>
      <c r="YI239" s="40"/>
      <c r="YJ239" s="40"/>
      <c r="YK239" s="40"/>
      <c r="YL239" s="40"/>
      <c r="YM239" s="40"/>
      <c r="YN239" s="40"/>
      <c r="YO239" s="40"/>
      <c r="YP239" s="40"/>
      <c r="YQ239" s="40"/>
      <c r="YR239" s="40"/>
      <c r="YS239" s="40"/>
      <c r="YT239" s="40"/>
      <c r="YU239" s="40"/>
      <c r="YV239" s="40"/>
      <c r="YW239" s="40"/>
      <c r="YX239" s="40"/>
      <c r="YY239" s="40"/>
      <c r="YZ239" s="40"/>
      <c r="ZA239" s="40"/>
      <c r="ZB239" s="40"/>
      <c r="ZC239" s="40"/>
      <c r="ZD239" s="40"/>
      <c r="ZE239" s="40"/>
      <c r="ZF239" s="40"/>
      <c r="ZG239" s="40"/>
      <c r="ZH239" s="40"/>
      <c r="ZI239" s="40"/>
      <c r="ZJ239" s="40"/>
      <c r="ZK239" s="40"/>
      <c r="ZL239" s="40"/>
      <c r="ZM239" s="40"/>
      <c r="ZN239" s="40"/>
      <c r="ZO239" s="40"/>
      <c r="ZP239" s="40"/>
      <c r="ZQ239" s="40"/>
      <c r="ZR239" s="40"/>
      <c r="ZS239" s="40"/>
      <c r="ZT239" s="40"/>
      <c r="ZU239" s="40"/>
      <c r="ZV239" s="40"/>
      <c r="ZW239" s="40"/>
      <c r="ZX239" s="40"/>
      <c r="ZY239" s="40"/>
      <c r="ZZ239" s="40"/>
      <c r="AAA239" s="40"/>
      <c r="AAB239" s="40"/>
      <c r="AAC239" s="40"/>
      <c r="AAD239" s="40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0"/>
      <c r="AKO239" s="40"/>
      <c r="AKP239" s="40"/>
      <c r="AKQ239" s="40"/>
      <c r="AKR239" s="40"/>
      <c r="AKS239" s="40"/>
      <c r="AKT239" s="40"/>
      <c r="AKU239" s="40"/>
      <c r="AKV239" s="40"/>
      <c r="AKW239" s="40"/>
      <c r="AKX239" s="40"/>
      <c r="AKY239" s="40"/>
      <c r="AKZ239" s="40"/>
      <c r="ALA239" s="40"/>
      <c r="ALB239" s="40"/>
      <c r="ALC239" s="40"/>
      <c r="ALD239" s="40"/>
      <c r="ALE239" s="40"/>
      <c r="ALF239" s="40"/>
      <c r="ALG239" s="40"/>
      <c r="ALH239" s="40"/>
      <c r="ALI239" s="40"/>
      <c r="ALJ239" s="40"/>
      <c r="ALK239" s="40"/>
      <c r="ALL239" s="40"/>
      <c r="ALM239" s="40"/>
      <c r="ALN239" s="40"/>
      <c r="ALO239" s="40"/>
      <c r="ALP239" s="40"/>
      <c r="ALQ239" s="40"/>
      <c r="ALR239" s="40"/>
      <c r="ALS239" s="40"/>
      <c r="ALT239" s="40"/>
      <c r="ALU239" s="40"/>
    </row>
    <row r="240" spans="1:1009" s="41" customFormat="1" ht="18.75" x14ac:dyDescent="0.3">
      <c r="A240" s="10" t="s">
        <v>242</v>
      </c>
      <c r="B240" s="11" t="s">
        <v>38</v>
      </c>
      <c r="C240" s="12">
        <v>5</v>
      </c>
      <c r="D240" s="13">
        <v>2.9</v>
      </c>
      <c r="E240" s="14">
        <v>1.35</v>
      </c>
      <c r="F240" s="46" t="s">
        <v>26</v>
      </c>
      <c r="G240" s="15">
        <v>1</v>
      </c>
      <c r="H240" s="16">
        <f>IF(OR(F240="",G240=""),"",IF(F240="1st",G240*D240-G240,-G240))</f>
        <v>-1</v>
      </c>
      <c r="I240" s="19">
        <f t="shared" si="32"/>
        <v>-22.302500000000006</v>
      </c>
      <c r="J240" s="42">
        <f>SUM(H240:H243)</f>
        <v>-7</v>
      </c>
      <c r="K240" s="50">
        <f t="shared" si="35"/>
        <v>-28.302500000000013</v>
      </c>
      <c r="L240" s="60">
        <f t="shared" si="30"/>
        <v>-28.302500000000013</v>
      </c>
      <c r="M240" s="60"/>
      <c r="N240" s="121">
        <f t="shared" si="33"/>
        <v>2.9</v>
      </c>
      <c r="O240" s="9">
        <f t="shared" si="34"/>
        <v>-1</v>
      </c>
      <c r="P240" s="9">
        <f t="shared" si="36"/>
        <v>-1</v>
      </c>
      <c r="Q240" s="122">
        <f t="shared" si="37"/>
        <v>-1</v>
      </c>
      <c r="R240" s="8"/>
      <c r="S240" s="9"/>
      <c r="T240" s="9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  <c r="PI240" s="40"/>
      <c r="PJ240" s="40"/>
      <c r="PK240" s="40"/>
      <c r="PL240" s="40"/>
      <c r="PM240" s="40"/>
      <c r="PN240" s="40"/>
      <c r="PO240" s="40"/>
      <c r="PP240" s="40"/>
      <c r="PQ240" s="40"/>
      <c r="PR240" s="40"/>
      <c r="PS240" s="40"/>
      <c r="PT240" s="40"/>
      <c r="PU240" s="40"/>
      <c r="PV240" s="40"/>
      <c r="PW240" s="40"/>
      <c r="PX240" s="40"/>
      <c r="PY240" s="40"/>
      <c r="PZ240" s="40"/>
      <c r="QA240" s="40"/>
      <c r="QB240" s="40"/>
      <c r="QC240" s="40"/>
      <c r="QD240" s="40"/>
      <c r="QE240" s="40"/>
      <c r="QF240" s="40"/>
      <c r="QG240" s="40"/>
      <c r="QH240" s="40"/>
      <c r="QI240" s="40"/>
      <c r="QJ240" s="40"/>
      <c r="QK240" s="40"/>
      <c r="QL240" s="40"/>
      <c r="QM240" s="40"/>
      <c r="QN240" s="40"/>
      <c r="QO240" s="40"/>
      <c r="QP240" s="40"/>
      <c r="QQ240" s="40"/>
      <c r="QR240" s="40"/>
      <c r="QS240" s="40"/>
      <c r="QT240" s="40"/>
      <c r="QU240" s="40"/>
      <c r="QV240" s="40"/>
      <c r="QW240" s="40"/>
      <c r="QX240" s="40"/>
      <c r="QY240" s="40"/>
      <c r="QZ240" s="40"/>
      <c r="RA240" s="40"/>
      <c r="RB240" s="40"/>
      <c r="RC240" s="40"/>
      <c r="RD240" s="40"/>
      <c r="RE240" s="40"/>
      <c r="RF240" s="40"/>
      <c r="RG240" s="40"/>
      <c r="RH240" s="40"/>
      <c r="RI240" s="40"/>
      <c r="RJ240" s="40"/>
      <c r="RK240" s="40"/>
      <c r="RL240" s="40"/>
      <c r="RM240" s="40"/>
      <c r="RN240" s="40"/>
      <c r="RO240" s="40"/>
      <c r="RP240" s="40"/>
      <c r="RQ240" s="40"/>
      <c r="RR240" s="40"/>
      <c r="RS240" s="40"/>
      <c r="RT240" s="40"/>
      <c r="RU240" s="40"/>
      <c r="RV240" s="40"/>
      <c r="RW240" s="40"/>
      <c r="RX240" s="40"/>
      <c r="RY240" s="40"/>
      <c r="RZ240" s="40"/>
      <c r="SA240" s="40"/>
      <c r="SB240" s="40"/>
      <c r="SC240" s="40"/>
      <c r="SD240" s="40"/>
      <c r="SE240" s="40"/>
      <c r="SF240" s="40"/>
      <c r="SG240" s="40"/>
      <c r="SH240" s="40"/>
      <c r="SI240" s="40"/>
      <c r="SJ240" s="40"/>
      <c r="SK240" s="40"/>
      <c r="SL240" s="40"/>
      <c r="SM240" s="40"/>
      <c r="SN240" s="40"/>
      <c r="SO240" s="40"/>
      <c r="SP240" s="40"/>
      <c r="SQ240" s="40"/>
      <c r="SR240" s="40"/>
      <c r="SS240" s="40"/>
      <c r="ST240" s="40"/>
      <c r="SU240" s="40"/>
      <c r="SV240" s="40"/>
      <c r="SW240" s="40"/>
      <c r="SX240" s="40"/>
      <c r="SY240" s="40"/>
      <c r="SZ240" s="40"/>
      <c r="TA240" s="40"/>
      <c r="TB240" s="40"/>
      <c r="TC240" s="40"/>
      <c r="TD240" s="40"/>
      <c r="TE240" s="40"/>
      <c r="TF240" s="40"/>
      <c r="TG240" s="40"/>
      <c r="TH240" s="40"/>
      <c r="TI240" s="40"/>
      <c r="TJ240" s="40"/>
      <c r="TK240" s="40"/>
      <c r="TL240" s="40"/>
      <c r="TM240" s="40"/>
      <c r="TN240" s="40"/>
      <c r="TO240" s="40"/>
      <c r="TP240" s="40"/>
      <c r="TQ240" s="40"/>
      <c r="TR240" s="40"/>
      <c r="TS240" s="40"/>
      <c r="TT240" s="40"/>
      <c r="TU240" s="40"/>
      <c r="TV240" s="40"/>
      <c r="TW240" s="40"/>
      <c r="TX240" s="40"/>
      <c r="TY240" s="40"/>
      <c r="TZ240" s="40"/>
      <c r="UA240" s="40"/>
      <c r="UB240" s="40"/>
      <c r="UC240" s="40"/>
      <c r="UD240" s="40"/>
      <c r="UE240" s="40"/>
      <c r="UF240" s="40"/>
      <c r="UG240" s="40"/>
      <c r="UH240" s="40"/>
      <c r="UI240" s="40"/>
      <c r="UJ240" s="40"/>
      <c r="UK240" s="40"/>
      <c r="UL240" s="40"/>
      <c r="UM240" s="40"/>
      <c r="UN240" s="40"/>
      <c r="UO240" s="40"/>
      <c r="UP240" s="40"/>
      <c r="UQ240" s="40"/>
      <c r="UR240" s="40"/>
      <c r="US240" s="40"/>
      <c r="UT240" s="40"/>
      <c r="UU240" s="40"/>
      <c r="UV240" s="40"/>
      <c r="UW240" s="40"/>
      <c r="UX240" s="40"/>
      <c r="UY240" s="40"/>
      <c r="UZ240" s="40"/>
      <c r="VA240" s="40"/>
      <c r="VB240" s="40"/>
      <c r="VC240" s="40"/>
      <c r="VD240" s="40"/>
      <c r="VE240" s="40"/>
      <c r="VF240" s="40"/>
      <c r="VG240" s="40"/>
      <c r="VH240" s="40"/>
      <c r="VI240" s="40"/>
      <c r="VJ240" s="40"/>
      <c r="VK240" s="40"/>
      <c r="VL240" s="40"/>
      <c r="VM240" s="40"/>
      <c r="VN240" s="40"/>
      <c r="VO240" s="40"/>
      <c r="VP240" s="40"/>
      <c r="VQ240" s="40"/>
      <c r="VR240" s="40"/>
      <c r="VS240" s="40"/>
      <c r="VT240" s="40"/>
      <c r="VU240" s="40"/>
      <c r="VV240" s="40"/>
      <c r="VW240" s="40"/>
      <c r="VX240" s="40"/>
      <c r="VY240" s="40"/>
      <c r="VZ240" s="40"/>
      <c r="WA240" s="40"/>
      <c r="WB240" s="40"/>
      <c r="WC240" s="40"/>
      <c r="WD240" s="40"/>
      <c r="WE240" s="40"/>
      <c r="WF240" s="40"/>
      <c r="WG240" s="40"/>
      <c r="WH240" s="40"/>
      <c r="WI240" s="40"/>
      <c r="WJ240" s="40"/>
      <c r="WK240" s="40"/>
      <c r="WL240" s="40"/>
      <c r="WM240" s="40"/>
      <c r="WN240" s="40"/>
      <c r="WO240" s="40"/>
      <c r="WP240" s="40"/>
      <c r="WQ240" s="40"/>
      <c r="WR240" s="40"/>
      <c r="WS240" s="40"/>
      <c r="WT240" s="40"/>
      <c r="WU240" s="40"/>
      <c r="WV240" s="40"/>
      <c r="WW240" s="40"/>
      <c r="WX240" s="40"/>
      <c r="WY240" s="40"/>
      <c r="WZ240" s="40"/>
      <c r="XA240" s="40"/>
      <c r="XB240" s="40"/>
      <c r="XC240" s="40"/>
      <c r="XD240" s="40"/>
      <c r="XE240" s="40"/>
      <c r="XF240" s="40"/>
      <c r="XG240" s="40"/>
      <c r="XH240" s="40"/>
      <c r="XI240" s="40"/>
      <c r="XJ240" s="40"/>
      <c r="XK240" s="40"/>
      <c r="XL240" s="40"/>
      <c r="XM240" s="40"/>
      <c r="XN240" s="40"/>
      <c r="XO240" s="40"/>
      <c r="XP240" s="40"/>
      <c r="XQ240" s="40"/>
      <c r="XR240" s="40"/>
      <c r="XS240" s="40"/>
      <c r="XT240" s="40"/>
      <c r="XU240" s="40"/>
      <c r="XV240" s="40"/>
      <c r="XW240" s="40"/>
      <c r="XX240" s="40"/>
      <c r="XY240" s="40"/>
      <c r="XZ240" s="40"/>
      <c r="YA240" s="40"/>
      <c r="YB240" s="40"/>
      <c r="YC240" s="40"/>
      <c r="YD240" s="40"/>
      <c r="YE240" s="40"/>
      <c r="YF240" s="40"/>
      <c r="YG240" s="40"/>
      <c r="YH240" s="40"/>
      <c r="YI240" s="40"/>
      <c r="YJ240" s="40"/>
      <c r="YK240" s="40"/>
      <c r="YL240" s="40"/>
      <c r="YM240" s="40"/>
      <c r="YN240" s="40"/>
      <c r="YO240" s="40"/>
      <c r="YP240" s="40"/>
      <c r="YQ240" s="40"/>
      <c r="YR240" s="40"/>
      <c r="YS240" s="40"/>
      <c r="YT240" s="40"/>
      <c r="YU240" s="40"/>
      <c r="YV240" s="40"/>
      <c r="YW240" s="40"/>
      <c r="YX240" s="40"/>
      <c r="YY240" s="40"/>
      <c r="YZ240" s="40"/>
      <c r="ZA240" s="40"/>
      <c r="ZB240" s="40"/>
      <c r="ZC240" s="40"/>
      <c r="ZD240" s="40"/>
      <c r="ZE240" s="40"/>
      <c r="ZF240" s="40"/>
      <c r="ZG240" s="40"/>
      <c r="ZH240" s="40"/>
      <c r="ZI240" s="40"/>
      <c r="ZJ240" s="40"/>
      <c r="ZK240" s="40"/>
      <c r="ZL240" s="40"/>
      <c r="ZM240" s="40"/>
      <c r="ZN240" s="40"/>
      <c r="ZO240" s="40"/>
      <c r="ZP240" s="40"/>
      <c r="ZQ240" s="40"/>
      <c r="ZR240" s="40"/>
      <c r="ZS240" s="40"/>
      <c r="ZT240" s="40"/>
      <c r="ZU240" s="40"/>
      <c r="ZV240" s="40"/>
      <c r="ZW240" s="40"/>
      <c r="ZX240" s="40"/>
      <c r="ZY240" s="40"/>
      <c r="ZZ240" s="40"/>
      <c r="AAA240" s="40"/>
      <c r="AAB240" s="40"/>
      <c r="AAC240" s="40"/>
      <c r="AAD240" s="40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0"/>
      <c r="AKO240" s="40"/>
      <c r="AKP240" s="40"/>
      <c r="AKQ240" s="40"/>
      <c r="AKR240" s="40"/>
      <c r="AKS240" s="40"/>
      <c r="AKT240" s="40"/>
      <c r="AKU240" s="40"/>
      <c r="AKV240" s="40"/>
      <c r="AKW240" s="40"/>
      <c r="AKX240" s="40"/>
      <c r="AKY240" s="40"/>
      <c r="AKZ240" s="40"/>
      <c r="ALA240" s="40"/>
      <c r="ALB240" s="40"/>
      <c r="ALC240" s="40"/>
      <c r="ALD240" s="40"/>
      <c r="ALE240" s="40"/>
      <c r="ALF240" s="40"/>
      <c r="ALG240" s="40"/>
      <c r="ALH240" s="40"/>
      <c r="ALI240" s="40"/>
      <c r="ALJ240" s="40"/>
      <c r="ALK240" s="40"/>
      <c r="ALL240" s="40"/>
      <c r="ALM240" s="40"/>
      <c r="ALN240" s="40"/>
      <c r="ALO240" s="40"/>
      <c r="ALP240" s="40"/>
      <c r="ALQ240" s="40"/>
      <c r="ALR240" s="40"/>
      <c r="ALS240" s="40"/>
      <c r="ALT240" s="40"/>
      <c r="ALU240" s="40"/>
    </row>
    <row r="241" spans="1:1009" s="41" customFormat="1" ht="18.75" x14ac:dyDescent="0.3">
      <c r="A241" s="10" t="s">
        <v>243</v>
      </c>
      <c r="B241" s="11" t="s">
        <v>244</v>
      </c>
      <c r="C241" s="12">
        <v>9</v>
      </c>
      <c r="D241" s="13">
        <v>2.8</v>
      </c>
      <c r="E241" s="14">
        <v>1.3</v>
      </c>
      <c r="F241" s="46" t="s">
        <v>16</v>
      </c>
      <c r="G241" s="15">
        <v>2</v>
      </c>
      <c r="H241" s="16">
        <f>IF(OR(F241="",G241=""),"",IF(F241="1st",G241*D241-G241,-G241))</f>
        <v>-2</v>
      </c>
      <c r="I241" s="19">
        <f t="shared" si="32"/>
        <v>-24.302500000000006</v>
      </c>
      <c r="J241" s="39"/>
      <c r="K241" s="50">
        <f t="shared" si="35"/>
        <v>-28.302500000000013</v>
      </c>
      <c r="L241" s="60">
        <f>$K$244</f>
        <v>-28.302500000000013</v>
      </c>
      <c r="M241" s="60"/>
      <c r="N241" s="121">
        <f t="shared" si="33"/>
        <v>2.8</v>
      </c>
      <c r="O241" s="9">
        <f t="shared" si="34"/>
        <v>-1</v>
      </c>
      <c r="P241" s="9">
        <f t="shared" si="36"/>
        <v>-1</v>
      </c>
      <c r="Q241" s="122">
        <f t="shared" si="37"/>
        <v>-1</v>
      </c>
      <c r="R241" s="8"/>
      <c r="S241" s="9"/>
      <c r="T241" s="9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  <c r="PI241" s="40"/>
      <c r="PJ241" s="40"/>
      <c r="PK241" s="40"/>
      <c r="PL241" s="40"/>
      <c r="PM241" s="40"/>
      <c r="PN241" s="40"/>
      <c r="PO241" s="40"/>
      <c r="PP241" s="40"/>
      <c r="PQ241" s="40"/>
      <c r="PR241" s="40"/>
      <c r="PS241" s="40"/>
      <c r="PT241" s="40"/>
      <c r="PU241" s="40"/>
      <c r="PV241" s="40"/>
      <c r="PW241" s="40"/>
      <c r="PX241" s="40"/>
      <c r="PY241" s="40"/>
      <c r="PZ241" s="40"/>
      <c r="QA241" s="40"/>
      <c r="QB241" s="40"/>
      <c r="QC241" s="40"/>
      <c r="QD241" s="40"/>
      <c r="QE241" s="40"/>
      <c r="QF241" s="40"/>
      <c r="QG241" s="40"/>
      <c r="QH241" s="40"/>
      <c r="QI241" s="40"/>
      <c r="QJ241" s="40"/>
      <c r="QK241" s="40"/>
      <c r="QL241" s="40"/>
      <c r="QM241" s="40"/>
      <c r="QN241" s="40"/>
      <c r="QO241" s="40"/>
      <c r="QP241" s="40"/>
      <c r="QQ241" s="40"/>
      <c r="QR241" s="40"/>
      <c r="QS241" s="40"/>
      <c r="QT241" s="40"/>
      <c r="QU241" s="40"/>
      <c r="QV241" s="40"/>
      <c r="QW241" s="40"/>
      <c r="QX241" s="40"/>
      <c r="QY241" s="40"/>
      <c r="QZ241" s="40"/>
      <c r="RA241" s="40"/>
      <c r="RB241" s="40"/>
      <c r="RC241" s="40"/>
      <c r="RD241" s="40"/>
      <c r="RE241" s="40"/>
      <c r="RF241" s="40"/>
      <c r="RG241" s="40"/>
      <c r="RH241" s="40"/>
      <c r="RI241" s="40"/>
      <c r="RJ241" s="40"/>
      <c r="RK241" s="40"/>
      <c r="RL241" s="40"/>
      <c r="RM241" s="40"/>
      <c r="RN241" s="40"/>
      <c r="RO241" s="40"/>
      <c r="RP241" s="40"/>
      <c r="RQ241" s="40"/>
      <c r="RR241" s="40"/>
      <c r="RS241" s="40"/>
      <c r="RT241" s="40"/>
      <c r="RU241" s="40"/>
      <c r="RV241" s="40"/>
      <c r="RW241" s="40"/>
      <c r="RX241" s="40"/>
      <c r="RY241" s="40"/>
      <c r="RZ241" s="40"/>
      <c r="SA241" s="40"/>
      <c r="SB241" s="40"/>
      <c r="SC241" s="40"/>
      <c r="SD241" s="40"/>
      <c r="SE241" s="40"/>
      <c r="SF241" s="40"/>
      <c r="SG241" s="40"/>
      <c r="SH241" s="40"/>
      <c r="SI241" s="40"/>
      <c r="SJ241" s="40"/>
      <c r="SK241" s="40"/>
      <c r="SL241" s="40"/>
      <c r="SM241" s="40"/>
      <c r="SN241" s="40"/>
      <c r="SO241" s="40"/>
      <c r="SP241" s="40"/>
      <c r="SQ241" s="40"/>
      <c r="SR241" s="40"/>
      <c r="SS241" s="40"/>
      <c r="ST241" s="40"/>
      <c r="SU241" s="40"/>
      <c r="SV241" s="40"/>
      <c r="SW241" s="40"/>
      <c r="SX241" s="40"/>
      <c r="SY241" s="40"/>
      <c r="SZ241" s="40"/>
      <c r="TA241" s="40"/>
      <c r="TB241" s="40"/>
      <c r="TC241" s="40"/>
      <c r="TD241" s="40"/>
      <c r="TE241" s="40"/>
      <c r="TF241" s="40"/>
      <c r="TG241" s="40"/>
      <c r="TH241" s="40"/>
      <c r="TI241" s="40"/>
      <c r="TJ241" s="40"/>
      <c r="TK241" s="40"/>
      <c r="TL241" s="40"/>
      <c r="TM241" s="40"/>
      <c r="TN241" s="40"/>
      <c r="TO241" s="40"/>
      <c r="TP241" s="40"/>
      <c r="TQ241" s="40"/>
      <c r="TR241" s="40"/>
      <c r="TS241" s="40"/>
      <c r="TT241" s="40"/>
      <c r="TU241" s="40"/>
      <c r="TV241" s="40"/>
      <c r="TW241" s="40"/>
      <c r="TX241" s="40"/>
      <c r="TY241" s="40"/>
      <c r="TZ241" s="40"/>
      <c r="UA241" s="40"/>
      <c r="UB241" s="40"/>
      <c r="UC241" s="40"/>
      <c r="UD241" s="40"/>
      <c r="UE241" s="40"/>
      <c r="UF241" s="40"/>
      <c r="UG241" s="40"/>
      <c r="UH241" s="40"/>
      <c r="UI241" s="40"/>
      <c r="UJ241" s="40"/>
      <c r="UK241" s="40"/>
      <c r="UL241" s="40"/>
      <c r="UM241" s="40"/>
      <c r="UN241" s="40"/>
      <c r="UO241" s="40"/>
      <c r="UP241" s="40"/>
      <c r="UQ241" s="40"/>
      <c r="UR241" s="40"/>
      <c r="US241" s="40"/>
      <c r="UT241" s="40"/>
      <c r="UU241" s="40"/>
      <c r="UV241" s="40"/>
      <c r="UW241" s="40"/>
      <c r="UX241" s="40"/>
      <c r="UY241" s="40"/>
      <c r="UZ241" s="40"/>
      <c r="VA241" s="40"/>
      <c r="VB241" s="40"/>
      <c r="VC241" s="40"/>
      <c r="VD241" s="40"/>
      <c r="VE241" s="40"/>
      <c r="VF241" s="40"/>
      <c r="VG241" s="40"/>
      <c r="VH241" s="40"/>
      <c r="VI241" s="40"/>
      <c r="VJ241" s="40"/>
      <c r="VK241" s="40"/>
      <c r="VL241" s="40"/>
      <c r="VM241" s="40"/>
      <c r="VN241" s="40"/>
      <c r="VO241" s="40"/>
      <c r="VP241" s="40"/>
      <c r="VQ241" s="40"/>
      <c r="VR241" s="40"/>
      <c r="VS241" s="40"/>
      <c r="VT241" s="40"/>
      <c r="VU241" s="40"/>
      <c r="VV241" s="40"/>
      <c r="VW241" s="40"/>
      <c r="VX241" s="40"/>
      <c r="VY241" s="40"/>
      <c r="VZ241" s="40"/>
      <c r="WA241" s="40"/>
      <c r="WB241" s="40"/>
      <c r="WC241" s="40"/>
      <c r="WD241" s="40"/>
      <c r="WE241" s="40"/>
      <c r="WF241" s="40"/>
      <c r="WG241" s="40"/>
      <c r="WH241" s="40"/>
      <c r="WI241" s="40"/>
      <c r="WJ241" s="40"/>
      <c r="WK241" s="40"/>
      <c r="WL241" s="40"/>
      <c r="WM241" s="40"/>
      <c r="WN241" s="40"/>
      <c r="WO241" s="40"/>
      <c r="WP241" s="40"/>
      <c r="WQ241" s="40"/>
      <c r="WR241" s="40"/>
      <c r="WS241" s="40"/>
      <c r="WT241" s="40"/>
      <c r="WU241" s="40"/>
      <c r="WV241" s="40"/>
      <c r="WW241" s="40"/>
      <c r="WX241" s="40"/>
      <c r="WY241" s="40"/>
      <c r="WZ241" s="40"/>
      <c r="XA241" s="40"/>
      <c r="XB241" s="40"/>
      <c r="XC241" s="40"/>
      <c r="XD241" s="40"/>
      <c r="XE241" s="40"/>
      <c r="XF241" s="40"/>
      <c r="XG241" s="40"/>
      <c r="XH241" s="40"/>
      <c r="XI241" s="40"/>
      <c r="XJ241" s="40"/>
      <c r="XK241" s="40"/>
      <c r="XL241" s="40"/>
      <c r="XM241" s="40"/>
      <c r="XN241" s="40"/>
      <c r="XO241" s="40"/>
      <c r="XP241" s="40"/>
      <c r="XQ241" s="40"/>
      <c r="XR241" s="40"/>
      <c r="XS241" s="40"/>
      <c r="XT241" s="40"/>
      <c r="XU241" s="40"/>
      <c r="XV241" s="40"/>
      <c r="XW241" s="40"/>
      <c r="XX241" s="40"/>
      <c r="XY241" s="40"/>
      <c r="XZ241" s="40"/>
      <c r="YA241" s="40"/>
      <c r="YB241" s="40"/>
      <c r="YC241" s="40"/>
      <c r="YD241" s="40"/>
      <c r="YE241" s="40"/>
      <c r="YF241" s="40"/>
      <c r="YG241" s="40"/>
      <c r="YH241" s="40"/>
      <c r="YI241" s="40"/>
      <c r="YJ241" s="40"/>
      <c r="YK241" s="40"/>
      <c r="YL241" s="40"/>
      <c r="YM241" s="40"/>
      <c r="YN241" s="40"/>
      <c r="YO241" s="40"/>
      <c r="YP241" s="40"/>
      <c r="YQ241" s="40"/>
      <c r="YR241" s="40"/>
      <c r="YS241" s="40"/>
      <c r="YT241" s="40"/>
      <c r="YU241" s="40"/>
      <c r="YV241" s="40"/>
      <c r="YW241" s="40"/>
      <c r="YX241" s="40"/>
      <c r="YY241" s="40"/>
      <c r="YZ241" s="40"/>
      <c r="ZA241" s="40"/>
      <c r="ZB241" s="40"/>
      <c r="ZC241" s="40"/>
      <c r="ZD241" s="40"/>
      <c r="ZE241" s="40"/>
      <c r="ZF241" s="40"/>
      <c r="ZG241" s="40"/>
      <c r="ZH241" s="40"/>
      <c r="ZI241" s="40"/>
      <c r="ZJ241" s="40"/>
      <c r="ZK241" s="40"/>
      <c r="ZL241" s="40"/>
      <c r="ZM241" s="40"/>
      <c r="ZN241" s="40"/>
      <c r="ZO241" s="40"/>
      <c r="ZP241" s="40"/>
      <c r="ZQ241" s="40"/>
      <c r="ZR241" s="40"/>
      <c r="ZS241" s="40"/>
      <c r="ZT241" s="40"/>
      <c r="ZU241" s="40"/>
      <c r="ZV241" s="40"/>
      <c r="ZW241" s="40"/>
      <c r="ZX241" s="40"/>
      <c r="ZY241" s="40"/>
      <c r="ZZ241" s="40"/>
      <c r="AAA241" s="40"/>
      <c r="AAB241" s="40"/>
      <c r="AAC241" s="40"/>
      <c r="AAD241" s="40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0"/>
      <c r="AKO241" s="40"/>
      <c r="AKP241" s="40"/>
      <c r="AKQ241" s="40"/>
      <c r="AKR241" s="40"/>
      <c r="AKS241" s="40"/>
      <c r="AKT241" s="40"/>
      <c r="AKU241" s="40"/>
      <c r="AKV241" s="40"/>
      <c r="AKW241" s="40"/>
      <c r="AKX241" s="40"/>
      <c r="AKY241" s="40"/>
      <c r="AKZ241" s="40"/>
      <c r="ALA241" s="40"/>
      <c r="ALB241" s="40"/>
      <c r="ALC241" s="40"/>
      <c r="ALD241" s="40"/>
      <c r="ALE241" s="40"/>
      <c r="ALF241" s="40"/>
      <c r="ALG241" s="40"/>
      <c r="ALH241" s="40"/>
      <c r="ALI241" s="40"/>
      <c r="ALJ241" s="40"/>
      <c r="ALK241" s="40"/>
      <c r="ALL241" s="40"/>
      <c r="ALM241" s="40"/>
      <c r="ALN241" s="40"/>
      <c r="ALO241" s="40"/>
      <c r="ALP241" s="40"/>
      <c r="ALQ241" s="40"/>
      <c r="ALR241" s="40"/>
      <c r="ALS241" s="40"/>
      <c r="ALT241" s="40"/>
      <c r="ALU241" s="40"/>
    </row>
    <row r="242" spans="1:1009" s="41" customFormat="1" ht="18.75" x14ac:dyDescent="0.3">
      <c r="A242" s="10" t="s">
        <v>245</v>
      </c>
      <c r="B242" s="11" t="s">
        <v>55</v>
      </c>
      <c r="C242" s="12">
        <v>5</v>
      </c>
      <c r="D242" s="13">
        <v>3.6</v>
      </c>
      <c r="E242" s="14">
        <v>1.3</v>
      </c>
      <c r="F242" s="46" t="s">
        <v>16</v>
      </c>
      <c r="G242" s="15">
        <v>1</v>
      </c>
      <c r="H242" s="16">
        <f>IF(OR(F242="",G242=""),"",IF(F242="1st",G242*D242-G242,-G242))</f>
        <v>-1</v>
      </c>
      <c r="I242" s="19">
        <f t="shared" si="32"/>
        <v>-25.302500000000006</v>
      </c>
      <c r="J242" s="39"/>
      <c r="K242" s="50">
        <f t="shared" si="35"/>
        <v>-28.302500000000013</v>
      </c>
      <c r="L242" s="60">
        <f>$K$244</f>
        <v>-28.302500000000013</v>
      </c>
      <c r="M242" s="60"/>
      <c r="N242" s="121">
        <f t="shared" si="33"/>
        <v>0</v>
      </c>
      <c r="O242" s="9">
        <f t="shared" si="34"/>
        <v>0</v>
      </c>
      <c r="P242" s="9">
        <f t="shared" si="36"/>
        <v>0</v>
      </c>
      <c r="Q242" s="122" t="str">
        <f t="shared" si="37"/>
        <v/>
      </c>
      <c r="R242" s="8"/>
      <c r="S242" s="9"/>
      <c r="T242" s="9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  <c r="PI242" s="40"/>
      <c r="PJ242" s="40"/>
      <c r="PK242" s="40"/>
      <c r="PL242" s="40"/>
      <c r="PM242" s="40"/>
      <c r="PN242" s="40"/>
      <c r="PO242" s="40"/>
      <c r="PP242" s="40"/>
      <c r="PQ242" s="40"/>
      <c r="PR242" s="40"/>
      <c r="PS242" s="40"/>
      <c r="PT242" s="40"/>
      <c r="PU242" s="40"/>
      <c r="PV242" s="40"/>
      <c r="PW242" s="40"/>
      <c r="PX242" s="40"/>
      <c r="PY242" s="40"/>
      <c r="PZ242" s="40"/>
      <c r="QA242" s="40"/>
      <c r="QB242" s="40"/>
      <c r="QC242" s="40"/>
      <c r="QD242" s="40"/>
      <c r="QE242" s="40"/>
      <c r="QF242" s="40"/>
      <c r="QG242" s="40"/>
      <c r="QH242" s="40"/>
      <c r="QI242" s="40"/>
      <c r="QJ242" s="40"/>
      <c r="QK242" s="40"/>
      <c r="QL242" s="40"/>
      <c r="QM242" s="40"/>
      <c r="QN242" s="40"/>
      <c r="QO242" s="40"/>
      <c r="QP242" s="40"/>
      <c r="QQ242" s="40"/>
      <c r="QR242" s="40"/>
      <c r="QS242" s="40"/>
      <c r="QT242" s="40"/>
      <c r="QU242" s="40"/>
      <c r="QV242" s="40"/>
      <c r="QW242" s="40"/>
      <c r="QX242" s="40"/>
      <c r="QY242" s="40"/>
      <c r="QZ242" s="40"/>
      <c r="RA242" s="40"/>
      <c r="RB242" s="40"/>
      <c r="RC242" s="40"/>
      <c r="RD242" s="40"/>
      <c r="RE242" s="40"/>
      <c r="RF242" s="40"/>
      <c r="RG242" s="40"/>
      <c r="RH242" s="40"/>
      <c r="RI242" s="40"/>
      <c r="RJ242" s="40"/>
      <c r="RK242" s="40"/>
      <c r="RL242" s="40"/>
      <c r="RM242" s="40"/>
      <c r="RN242" s="40"/>
      <c r="RO242" s="40"/>
      <c r="RP242" s="40"/>
      <c r="RQ242" s="40"/>
      <c r="RR242" s="40"/>
      <c r="RS242" s="40"/>
      <c r="RT242" s="40"/>
      <c r="RU242" s="40"/>
      <c r="RV242" s="40"/>
      <c r="RW242" s="40"/>
      <c r="RX242" s="40"/>
      <c r="RY242" s="40"/>
      <c r="RZ242" s="40"/>
      <c r="SA242" s="40"/>
      <c r="SB242" s="40"/>
      <c r="SC242" s="40"/>
      <c r="SD242" s="40"/>
      <c r="SE242" s="40"/>
      <c r="SF242" s="40"/>
      <c r="SG242" s="40"/>
      <c r="SH242" s="40"/>
      <c r="SI242" s="40"/>
      <c r="SJ242" s="40"/>
      <c r="SK242" s="40"/>
      <c r="SL242" s="40"/>
      <c r="SM242" s="40"/>
      <c r="SN242" s="40"/>
      <c r="SO242" s="40"/>
      <c r="SP242" s="40"/>
      <c r="SQ242" s="40"/>
      <c r="SR242" s="40"/>
      <c r="SS242" s="40"/>
      <c r="ST242" s="40"/>
      <c r="SU242" s="40"/>
      <c r="SV242" s="40"/>
      <c r="SW242" s="40"/>
      <c r="SX242" s="40"/>
      <c r="SY242" s="40"/>
      <c r="SZ242" s="40"/>
      <c r="TA242" s="40"/>
      <c r="TB242" s="40"/>
      <c r="TC242" s="40"/>
      <c r="TD242" s="40"/>
      <c r="TE242" s="40"/>
      <c r="TF242" s="40"/>
      <c r="TG242" s="40"/>
      <c r="TH242" s="40"/>
      <c r="TI242" s="40"/>
      <c r="TJ242" s="40"/>
      <c r="TK242" s="40"/>
      <c r="TL242" s="40"/>
      <c r="TM242" s="40"/>
      <c r="TN242" s="40"/>
      <c r="TO242" s="40"/>
      <c r="TP242" s="40"/>
      <c r="TQ242" s="40"/>
      <c r="TR242" s="40"/>
      <c r="TS242" s="40"/>
      <c r="TT242" s="40"/>
      <c r="TU242" s="40"/>
      <c r="TV242" s="40"/>
      <c r="TW242" s="40"/>
      <c r="TX242" s="40"/>
      <c r="TY242" s="40"/>
      <c r="TZ242" s="40"/>
      <c r="UA242" s="40"/>
      <c r="UB242" s="40"/>
      <c r="UC242" s="40"/>
      <c r="UD242" s="40"/>
      <c r="UE242" s="40"/>
      <c r="UF242" s="40"/>
      <c r="UG242" s="40"/>
      <c r="UH242" s="40"/>
      <c r="UI242" s="40"/>
      <c r="UJ242" s="40"/>
      <c r="UK242" s="40"/>
      <c r="UL242" s="40"/>
      <c r="UM242" s="40"/>
      <c r="UN242" s="40"/>
      <c r="UO242" s="40"/>
      <c r="UP242" s="40"/>
      <c r="UQ242" s="40"/>
      <c r="UR242" s="40"/>
      <c r="US242" s="40"/>
      <c r="UT242" s="40"/>
      <c r="UU242" s="40"/>
      <c r="UV242" s="40"/>
      <c r="UW242" s="40"/>
      <c r="UX242" s="40"/>
      <c r="UY242" s="40"/>
      <c r="UZ242" s="40"/>
      <c r="VA242" s="40"/>
      <c r="VB242" s="40"/>
      <c r="VC242" s="40"/>
      <c r="VD242" s="40"/>
      <c r="VE242" s="40"/>
      <c r="VF242" s="40"/>
      <c r="VG242" s="40"/>
      <c r="VH242" s="40"/>
      <c r="VI242" s="40"/>
      <c r="VJ242" s="40"/>
      <c r="VK242" s="40"/>
      <c r="VL242" s="40"/>
      <c r="VM242" s="40"/>
      <c r="VN242" s="40"/>
      <c r="VO242" s="40"/>
      <c r="VP242" s="40"/>
      <c r="VQ242" s="40"/>
      <c r="VR242" s="40"/>
      <c r="VS242" s="40"/>
      <c r="VT242" s="40"/>
      <c r="VU242" s="40"/>
      <c r="VV242" s="40"/>
      <c r="VW242" s="40"/>
      <c r="VX242" s="40"/>
      <c r="VY242" s="40"/>
      <c r="VZ242" s="40"/>
      <c r="WA242" s="40"/>
      <c r="WB242" s="40"/>
      <c r="WC242" s="40"/>
      <c r="WD242" s="40"/>
      <c r="WE242" s="40"/>
      <c r="WF242" s="40"/>
      <c r="WG242" s="40"/>
      <c r="WH242" s="40"/>
      <c r="WI242" s="40"/>
      <c r="WJ242" s="40"/>
      <c r="WK242" s="40"/>
      <c r="WL242" s="40"/>
      <c r="WM242" s="40"/>
      <c r="WN242" s="40"/>
      <c r="WO242" s="40"/>
      <c r="WP242" s="40"/>
      <c r="WQ242" s="40"/>
      <c r="WR242" s="40"/>
      <c r="WS242" s="40"/>
      <c r="WT242" s="40"/>
      <c r="WU242" s="40"/>
      <c r="WV242" s="40"/>
      <c r="WW242" s="40"/>
      <c r="WX242" s="40"/>
      <c r="WY242" s="40"/>
      <c r="WZ242" s="40"/>
      <c r="XA242" s="40"/>
      <c r="XB242" s="40"/>
      <c r="XC242" s="40"/>
      <c r="XD242" s="40"/>
      <c r="XE242" s="40"/>
      <c r="XF242" s="40"/>
      <c r="XG242" s="40"/>
      <c r="XH242" s="40"/>
      <c r="XI242" s="40"/>
      <c r="XJ242" s="40"/>
      <c r="XK242" s="40"/>
      <c r="XL242" s="40"/>
      <c r="XM242" s="40"/>
      <c r="XN242" s="40"/>
      <c r="XO242" s="40"/>
      <c r="XP242" s="40"/>
      <c r="XQ242" s="40"/>
      <c r="XR242" s="40"/>
      <c r="XS242" s="40"/>
      <c r="XT242" s="40"/>
      <c r="XU242" s="40"/>
      <c r="XV242" s="40"/>
      <c r="XW242" s="40"/>
      <c r="XX242" s="40"/>
      <c r="XY242" s="40"/>
      <c r="XZ242" s="40"/>
      <c r="YA242" s="40"/>
      <c r="YB242" s="40"/>
      <c r="YC242" s="40"/>
      <c r="YD242" s="40"/>
      <c r="YE242" s="40"/>
      <c r="YF242" s="40"/>
      <c r="YG242" s="40"/>
      <c r="YH242" s="40"/>
      <c r="YI242" s="40"/>
      <c r="YJ242" s="40"/>
      <c r="YK242" s="40"/>
      <c r="YL242" s="40"/>
      <c r="YM242" s="40"/>
      <c r="YN242" s="40"/>
      <c r="YO242" s="40"/>
      <c r="YP242" s="40"/>
      <c r="YQ242" s="40"/>
      <c r="YR242" s="40"/>
      <c r="YS242" s="40"/>
      <c r="YT242" s="40"/>
      <c r="YU242" s="40"/>
      <c r="YV242" s="40"/>
      <c r="YW242" s="40"/>
      <c r="YX242" s="40"/>
      <c r="YY242" s="40"/>
      <c r="YZ242" s="40"/>
      <c r="ZA242" s="40"/>
      <c r="ZB242" s="40"/>
      <c r="ZC242" s="40"/>
      <c r="ZD242" s="40"/>
      <c r="ZE242" s="40"/>
      <c r="ZF242" s="40"/>
      <c r="ZG242" s="40"/>
      <c r="ZH242" s="40"/>
      <c r="ZI242" s="40"/>
      <c r="ZJ242" s="40"/>
      <c r="ZK242" s="40"/>
      <c r="ZL242" s="40"/>
      <c r="ZM242" s="40"/>
      <c r="ZN242" s="40"/>
      <c r="ZO242" s="40"/>
      <c r="ZP242" s="40"/>
      <c r="ZQ242" s="40"/>
      <c r="ZR242" s="40"/>
      <c r="ZS242" s="40"/>
      <c r="ZT242" s="40"/>
      <c r="ZU242" s="40"/>
      <c r="ZV242" s="40"/>
      <c r="ZW242" s="40"/>
      <c r="ZX242" s="40"/>
      <c r="ZY242" s="40"/>
      <c r="ZZ242" s="40"/>
      <c r="AAA242" s="40"/>
      <c r="AAB242" s="40"/>
      <c r="AAC242" s="40"/>
      <c r="AAD242" s="40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0"/>
      <c r="AKO242" s="40"/>
      <c r="AKP242" s="40"/>
      <c r="AKQ242" s="40"/>
      <c r="AKR242" s="40"/>
      <c r="AKS242" s="40"/>
      <c r="AKT242" s="40"/>
      <c r="AKU242" s="40"/>
      <c r="AKV242" s="40"/>
      <c r="AKW242" s="40"/>
      <c r="AKX242" s="40"/>
      <c r="AKY242" s="40"/>
      <c r="AKZ242" s="40"/>
      <c r="ALA242" s="40"/>
      <c r="ALB242" s="40"/>
      <c r="ALC242" s="40"/>
      <c r="ALD242" s="40"/>
      <c r="ALE242" s="40"/>
      <c r="ALF242" s="40"/>
      <c r="ALG242" s="40"/>
      <c r="ALH242" s="40"/>
      <c r="ALI242" s="40"/>
      <c r="ALJ242" s="40"/>
      <c r="ALK242" s="40"/>
      <c r="ALL242" s="40"/>
      <c r="ALM242" s="40"/>
      <c r="ALN242" s="40"/>
      <c r="ALO242" s="40"/>
      <c r="ALP242" s="40"/>
      <c r="ALQ242" s="40"/>
      <c r="ALR242" s="40"/>
      <c r="ALS242" s="40"/>
      <c r="ALT242" s="40"/>
      <c r="ALU242" s="40"/>
    </row>
    <row r="243" spans="1:1009" s="41" customFormat="1" ht="19.5" thickBot="1" x14ac:dyDescent="0.35">
      <c r="A243" s="10" t="s">
        <v>246</v>
      </c>
      <c r="B243" s="11" t="s">
        <v>244</v>
      </c>
      <c r="C243" s="12">
        <v>11</v>
      </c>
      <c r="D243" s="13">
        <v>2.2000000000000002</v>
      </c>
      <c r="E243" s="14">
        <v>1.1399999999999999</v>
      </c>
      <c r="F243" s="46" t="s">
        <v>21</v>
      </c>
      <c r="G243" s="15">
        <v>3</v>
      </c>
      <c r="H243" s="16">
        <f>IF(OR(F243="",G243=""),"",IF(F243="1st",G243*D243-G243,-G243))</f>
        <v>-3</v>
      </c>
      <c r="I243" s="19">
        <f t="shared" si="32"/>
        <v>-28.302500000000006</v>
      </c>
      <c r="J243" s="39"/>
      <c r="K243" s="50">
        <f t="shared" si="35"/>
        <v>-28.302500000000013</v>
      </c>
      <c r="L243" s="60">
        <f>$K$244</f>
        <v>-28.302500000000013</v>
      </c>
      <c r="M243" s="60"/>
      <c r="N243" s="121">
        <f t="shared" si="33"/>
        <v>2.2000000000000002</v>
      </c>
      <c r="O243" s="9">
        <f t="shared" si="34"/>
        <v>-1</v>
      </c>
      <c r="P243" s="9">
        <f t="shared" si="36"/>
        <v>-1</v>
      </c>
      <c r="Q243" s="122">
        <f t="shared" si="37"/>
        <v>-1</v>
      </c>
      <c r="R243" s="8"/>
      <c r="S243" s="9"/>
      <c r="T243" s="9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  <c r="PI243" s="40"/>
      <c r="PJ243" s="40"/>
      <c r="PK243" s="40"/>
      <c r="PL243" s="40"/>
      <c r="PM243" s="40"/>
      <c r="PN243" s="40"/>
      <c r="PO243" s="40"/>
      <c r="PP243" s="40"/>
      <c r="PQ243" s="40"/>
      <c r="PR243" s="40"/>
      <c r="PS243" s="40"/>
      <c r="PT243" s="40"/>
      <c r="PU243" s="40"/>
      <c r="PV243" s="40"/>
      <c r="PW243" s="40"/>
      <c r="PX243" s="40"/>
      <c r="PY243" s="40"/>
      <c r="PZ243" s="40"/>
      <c r="QA243" s="40"/>
      <c r="QB243" s="40"/>
      <c r="QC243" s="40"/>
      <c r="QD243" s="40"/>
      <c r="QE243" s="40"/>
      <c r="QF243" s="40"/>
      <c r="QG243" s="40"/>
      <c r="QH243" s="40"/>
      <c r="QI243" s="40"/>
      <c r="QJ243" s="40"/>
      <c r="QK243" s="40"/>
      <c r="QL243" s="40"/>
      <c r="QM243" s="40"/>
      <c r="QN243" s="40"/>
      <c r="QO243" s="40"/>
      <c r="QP243" s="40"/>
      <c r="QQ243" s="40"/>
      <c r="QR243" s="40"/>
      <c r="QS243" s="40"/>
      <c r="QT243" s="40"/>
      <c r="QU243" s="40"/>
      <c r="QV243" s="40"/>
      <c r="QW243" s="40"/>
      <c r="QX243" s="40"/>
      <c r="QY243" s="40"/>
      <c r="QZ243" s="40"/>
      <c r="RA243" s="40"/>
      <c r="RB243" s="40"/>
      <c r="RC243" s="40"/>
      <c r="RD243" s="40"/>
      <c r="RE243" s="40"/>
      <c r="RF243" s="40"/>
      <c r="RG243" s="40"/>
      <c r="RH243" s="40"/>
      <c r="RI243" s="40"/>
      <c r="RJ243" s="40"/>
      <c r="RK243" s="40"/>
      <c r="RL243" s="40"/>
      <c r="RM243" s="40"/>
      <c r="RN243" s="40"/>
      <c r="RO243" s="40"/>
      <c r="RP243" s="40"/>
      <c r="RQ243" s="40"/>
      <c r="RR243" s="40"/>
      <c r="RS243" s="40"/>
      <c r="RT243" s="40"/>
      <c r="RU243" s="40"/>
      <c r="RV243" s="40"/>
      <c r="RW243" s="40"/>
      <c r="RX243" s="40"/>
      <c r="RY243" s="40"/>
      <c r="RZ243" s="40"/>
      <c r="SA243" s="40"/>
      <c r="SB243" s="40"/>
      <c r="SC243" s="40"/>
      <c r="SD243" s="40"/>
      <c r="SE243" s="40"/>
      <c r="SF243" s="40"/>
      <c r="SG243" s="40"/>
      <c r="SH243" s="40"/>
      <c r="SI243" s="40"/>
      <c r="SJ243" s="40"/>
      <c r="SK243" s="40"/>
      <c r="SL243" s="40"/>
      <c r="SM243" s="40"/>
      <c r="SN243" s="40"/>
      <c r="SO243" s="40"/>
      <c r="SP243" s="40"/>
      <c r="SQ243" s="40"/>
      <c r="SR243" s="40"/>
      <c r="SS243" s="40"/>
      <c r="ST243" s="40"/>
      <c r="SU243" s="40"/>
      <c r="SV243" s="40"/>
      <c r="SW243" s="40"/>
      <c r="SX243" s="40"/>
      <c r="SY243" s="40"/>
      <c r="SZ243" s="40"/>
      <c r="TA243" s="40"/>
      <c r="TB243" s="40"/>
      <c r="TC243" s="40"/>
      <c r="TD243" s="40"/>
      <c r="TE243" s="40"/>
      <c r="TF243" s="40"/>
      <c r="TG243" s="40"/>
      <c r="TH243" s="40"/>
      <c r="TI243" s="40"/>
      <c r="TJ243" s="40"/>
      <c r="TK243" s="40"/>
      <c r="TL243" s="40"/>
      <c r="TM243" s="40"/>
      <c r="TN243" s="40"/>
      <c r="TO243" s="40"/>
      <c r="TP243" s="40"/>
      <c r="TQ243" s="40"/>
      <c r="TR243" s="40"/>
      <c r="TS243" s="40"/>
      <c r="TT243" s="40"/>
      <c r="TU243" s="40"/>
      <c r="TV243" s="40"/>
      <c r="TW243" s="40"/>
      <c r="TX243" s="40"/>
      <c r="TY243" s="40"/>
      <c r="TZ243" s="40"/>
      <c r="UA243" s="40"/>
      <c r="UB243" s="40"/>
      <c r="UC243" s="40"/>
      <c r="UD243" s="40"/>
      <c r="UE243" s="40"/>
      <c r="UF243" s="40"/>
      <c r="UG243" s="40"/>
      <c r="UH243" s="40"/>
      <c r="UI243" s="40"/>
      <c r="UJ243" s="40"/>
      <c r="UK243" s="40"/>
      <c r="UL243" s="40"/>
      <c r="UM243" s="40"/>
      <c r="UN243" s="40"/>
      <c r="UO243" s="40"/>
      <c r="UP243" s="40"/>
      <c r="UQ243" s="40"/>
      <c r="UR243" s="40"/>
      <c r="US243" s="40"/>
      <c r="UT243" s="40"/>
      <c r="UU243" s="40"/>
      <c r="UV243" s="40"/>
      <c r="UW243" s="40"/>
      <c r="UX243" s="40"/>
      <c r="UY243" s="40"/>
      <c r="UZ243" s="40"/>
      <c r="VA243" s="40"/>
      <c r="VB243" s="40"/>
      <c r="VC243" s="40"/>
      <c r="VD243" s="40"/>
      <c r="VE243" s="40"/>
      <c r="VF243" s="40"/>
      <c r="VG243" s="40"/>
      <c r="VH243" s="40"/>
      <c r="VI243" s="40"/>
      <c r="VJ243" s="40"/>
      <c r="VK243" s="40"/>
      <c r="VL243" s="40"/>
      <c r="VM243" s="40"/>
      <c r="VN243" s="40"/>
      <c r="VO243" s="40"/>
      <c r="VP243" s="40"/>
      <c r="VQ243" s="40"/>
      <c r="VR243" s="40"/>
      <c r="VS243" s="40"/>
      <c r="VT243" s="40"/>
      <c r="VU243" s="40"/>
      <c r="VV243" s="40"/>
      <c r="VW243" s="40"/>
      <c r="VX243" s="40"/>
      <c r="VY243" s="40"/>
      <c r="VZ243" s="40"/>
      <c r="WA243" s="40"/>
      <c r="WB243" s="40"/>
      <c r="WC243" s="40"/>
      <c r="WD243" s="40"/>
      <c r="WE243" s="40"/>
      <c r="WF243" s="40"/>
      <c r="WG243" s="40"/>
      <c r="WH243" s="40"/>
      <c r="WI243" s="40"/>
      <c r="WJ243" s="40"/>
      <c r="WK243" s="40"/>
      <c r="WL243" s="40"/>
      <c r="WM243" s="40"/>
      <c r="WN243" s="40"/>
      <c r="WO243" s="40"/>
      <c r="WP243" s="40"/>
      <c r="WQ243" s="40"/>
      <c r="WR243" s="40"/>
      <c r="WS243" s="40"/>
      <c r="WT243" s="40"/>
      <c r="WU243" s="40"/>
      <c r="WV243" s="40"/>
      <c r="WW243" s="40"/>
      <c r="WX243" s="40"/>
      <c r="WY243" s="40"/>
      <c r="WZ243" s="40"/>
      <c r="XA243" s="40"/>
      <c r="XB243" s="40"/>
      <c r="XC243" s="40"/>
      <c r="XD243" s="40"/>
      <c r="XE243" s="40"/>
      <c r="XF243" s="40"/>
      <c r="XG243" s="40"/>
      <c r="XH243" s="40"/>
      <c r="XI243" s="40"/>
      <c r="XJ243" s="40"/>
      <c r="XK243" s="40"/>
      <c r="XL243" s="40"/>
      <c r="XM243" s="40"/>
      <c r="XN243" s="40"/>
      <c r="XO243" s="40"/>
      <c r="XP243" s="40"/>
      <c r="XQ243" s="40"/>
      <c r="XR243" s="40"/>
      <c r="XS243" s="40"/>
      <c r="XT243" s="40"/>
      <c r="XU243" s="40"/>
      <c r="XV243" s="40"/>
      <c r="XW243" s="40"/>
      <c r="XX243" s="40"/>
      <c r="XY243" s="40"/>
      <c r="XZ243" s="40"/>
      <c r="YA243" s="40"/>
      <c r="YB243" s="40"/>
      <c r="YC243" s="40"/>
      <c r="YD243" s="40"/>
      <c r="YE243" s="40"/>
      <c r="YF243" s="40"/>
      <c r="YG243" s="40"/>
      <c r="YH243" s="40"/>
      <c r="YI243" s="40"/>
      <c r="YJ243" s="40"/>
      <c r="YK243" s="40"/>
      <c r="YL243" s="40"/>
      <c r="YM243" s="40"/>
      <c r="YN243" s="40"/>
      <c r="YO243" s="40"/>
      <c r="YP243" s="40"/>
      <c r="YQ243" s="40"/>
      <c r="YR243" s="40"/>
      <c r="YS243" s="40"/>
      <c r="YT243" s="40"/>
      <c r="YU243" s="40"/>
      <c r="YV243" s="40"/>
      <c r="YW243" s="40"/>
      <c r="YX243" s="40"/>
      <c r="YY243" s="40"/>
      <c r="YZ243" s="40"/>
      <c r="ZA243" s="40"/>
      <c r="ZB243" s="40"/>
      <c r="ZC243" s="40"/>
      <c r="ZD243" s="40"/>
      <c r="ZE243" s="40"/>
      <c r="ZF243" s="40"/>
      <c r="ZG243" s="40"/>
      <c r="ZH243" s="40"/>
      <c r="ZI243" s="40"/>
      <c r="ZJ243" s="40"/>
      <c r="ZK243" s="40"/>
      <c r="ZL243" s="40"/>
      <c r="ZM243" s="40"/>
      <c r="ZN243" s="40"/>
      <c r="ZO243" s="40"/>
      <c r="ZP243" s="40"/>
      <c r="ZQ243" s="40"/>
      <c r="ZR243" s="40"/>
      <c r="ZS243" s="40"/>
      <c r="ZT243" s="40"/>
      <c r="ZU243" s="40"/>
      <c r="ZV243" s="40"/>
      <c r="ZW243" s="40"/>
      <c r="ZX243" s="40"/>
      <c r="ZY243" s="40"/>
      <c r="ZZ243" s="40"/>
      <c r="AAA243" s="40"/>
      <c r="AAB243" s="40"/>
      <c r="AAC243" s="40"/>
      <c r="AAD243" s="40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0"/>
      <c r="AKO243" s="40"/>
      <c r="AKP243" s="40"/>
      <c r="AKQ243" s="40"/>
      <c r="AKR243" s="40"/>
      <c r="AKS243" s="40"/>
      <c r="AKT243" s="40"/>
      <c r="AKU243" s="40"/>
      <c r="AKV243" s="40"/>
      <c r="AKW243" s="40"/>
      <c r="AKX243" s="40"/>
      <c r="AKY243" s="40"/>
      <c r="AKZ243" s="40"/>
      <c r="ALA243" s="40"/>
      <c r="ALB243" s="40"/>
      <c r="ALC243" s="40"/>
      <c r="ALD243" s="40"/>
      <c r="ALE243" s="40"/>
      <c r="ALF243" s="40"/>
      <c r="ALG243" s="40"/>
      <c r="ALH243" s="40"/>
      <c r="ALI243" s="40"/>
      <c r="ALJ243" s="40"/>
      <c r="ALK243" s="40"/>
      <c r="ALL243" s="40"/>
      <c r="ALM243" s="40"/>
      <c r="ALN243" s="40"/>
      <c r="ALO243" s="40"/>
      <c r="ALP243" s="40"/>
      <c r="ALQ243" s="40"/>
      <c r="ALR243" s="40"/>
      <c r="ALS243" s="40"/>
      <c r="ALT243" s="40"/>
      <c r="ALU243" s="40"/>
    </row>
    <row r="244" spans="1:1009" s="41" customFormat="1" ht="24" thickBot="1" x14ac:dyDescent="0.3">
      <c r="A244" s="222">
        <v>44197</v>
      </c>
      <c r="B244" s="225"/>
      <c r="C244" s="225"/>
      <c r="D244" s="225"/>
      <c r="E244" s="225"/>
      <c r="F244" s="225"/>
      <c r="G244" s="225"/>
      <c r="H244" s="226" t="str">
        <f>IF(OR(F244="",G244=""),"",IF(F244="1st",G244*D244,-G244))</f>
        <v/>
      </c>
      <c r="I244" s="19">
        <f t="shared" si="32"/>
        <v>-28.302500000000006</v>
      </c>
      <c r="J244" s="39"/>
      <c r="K244" s="50">
        <f t="shared" si="35"/>
        <v>-28.302500000000013</v>
      </c>
      <c r="L244" s="60">
        <f>$K$244</f>
        <v>-28.302500000000013</v>
      </c>
      <c r="M244" s="60"/>
      <c r="N244" s="121" t="str">
        <f t="shared" si="33"/>
        <v/>
      </c>
      <c r="O244" s="9" t="str">
        <f t="shared" si="34"/>
        <v/>
      </c>
      <c r="P244" s="9" t="str">
        <f t="shared" si="36"/>
        <v/>
      </c>
      <c r="Q244" s="122" t="str">
        <f t="shared" si="37"/>
        <v/>
      </c>
      <c r="R244" s="8"/>
      <c r="S244" s="9"/>
      <c r="T244" s="9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  <c r="PI244" s="40"/>
      <c r="PJ244" s="40"/>
      <c r="PK244" s="40"/>
      <c r="PL244" s="40"/>
      <c r="PM244" s="40"/>
      <c r="PN244" s="40"/>
      <c r="PO244" s="40"/>
      <c r="PP244" s="40"/>
      <c r="PQ244" s="40"/>
      <c r="PR244" s="40"/>
      <c r="PS244" s="40"/>
      <c r="PT244" s="40"/>
      <c r="PU244" s="40"/>
      <c r="PV244" s="40"/>
      <c r="PW244" s="40"/>
      <c r="PX244" s="40"/>
      <c r="PY244" s="40"/>
      <c r="PZ244" s="40"/>
      <c r="QA244" s="40"/>
      <c r="QB244" s="40"/>
      <c r="QC244" s="40"/>
      <c r="QD244" s="40"/>
      <c r="QE244" s="40"/>
      <c r="QF244" s="40"/>
      <c r="QG244" s="40"/>
      <c r="QH244" s="40"/>
      <c r="QI244" s="40"/>
      <c r="QJ244" s="40"/>
      <c r="QK244" s="40"/>
      <c r="QL244" s="40"/>
      <c r="QM244" s="40"/>
      <c r="QN244" s="40"/>
      <c r="QO244" s="40"/>
      <c r="QP244" s="40"/>
      <c r="QQ244" s="40"/>
      <c r="QR244" s="40"/>
      <c r="QS244" s="40"/>
      <c r="QT244" s="40"/>
      <c r="QU244" s="40"/>
      <c r="QV244" s="40"/>
      <c r="QW244" s="40"/>
      <c r="QX244" s="40"/>
      <c r="QY244" s="40"/>
      <c r="QZ244" s="40"/>
      <c r="RA244" s="40"/>
      <c r="RB244" s="40"/>
      <c r="RC244" s="40"/>
      <c r="RD244" s="40"/>
      <c r="RE244" s="40"/>
      <c r="RF244" s="40"/>
      <c r="RG244" s="40"/>
      <c r="RH244" s="40"/>
      <c r="RI244" s="40"/>
      <c r="RJ244" s="40"/>
      <c r="RK244" s="40"/>
      <c r="RL244" s="40"/>
      <c r="RM244" s="40"/>
      <c r="RN244" s="40"/>
      <c r="RO244" s="40"/>
      <c r="RP244" s="40"/>
      <c r="RQ244" s="40"/>
      <c r="RR244" s="40"/>
      <c r="RS244" s="40"/>
      <c r="RT244" s="40"/>
      <c r="RU244" s="40"/>
      <c r="RV244" s="40"/>
      <c r="RW244" s="40"/>
      <c r="RX244" s="40"/>
      <c r="RY244" s="40"/>
      <c r="RZ244" s="40"/>
      <c r="SA244" s="40"/>
      <c r="SB244" s="40"/>
      <c r="SC244" s="40"/>
      <c r="SD244" s="40"/>
      <c r="SE244" s="40"/>
      <c r="SF244" s="40"/>
      <c r="SG244" s="40"/>
      <c r="SH244" s="40"/>
      <c r="SI244" s="40"/>
      <c r="SJ244" s="40"/>
      <c r="SK244" s="40"/>
      <c r="SL244" s="40"/>
      <c r="SM244" s="40"/>
      <c r="SN244" s="40"/>
      <c r="SO244" s="40"/>
      <c r="SP244" s="40"/>
      <c r="SQ244" s="40"/>
      <c r="SR244" s="40"/>
      <c r="SS244" s="40"/>
      <c r="ST244" s="40"/>
      <c r="SU244" s="40"/>
      <c r="SV244" s="40"/>
      <c r="SW244" s="40"/>
      <c r="SX244" s="40"/>
      <c r="SY244" s="40"/>
      <c r="SZ244" s="40"/>
      <c r="TA244" s="40"/>
      <c r="TB244" s="40"/>
      <c r="TC244" s="40"/>
      <c r="TD244" s="40"/>
      <c r="TE244" s="40"/>
      <c r="TF244" s="40"/>
      <c r="TG244" s="40"/>
      <c r="TH244" s="40"/>
      <c r="TI244" s="40"/>
      <c r="TJ244" s="40"/>
      <c r="TK244" s="40"/>
      <c r="TL244" s="40"/>
      <c r="TM244" s="40"/>
      <c r="TN244" s="40"/>
      <c r="TO244" s="40"/>
      <c r="TP244" s="40"/>
      <c r="TQ244" s="40"/>
      <c r="TR244" s="40"/>
      <c r="TS244" s="40"/>
      <c r="TT244" s="40"/>
      <c r="TU244" s="40"/>
      <c r="TV244" s="40"/>
      <c r="TW244" s="40"/>
      <c r="TX244" s="40"/>
      <c r="TY244" s="40"/>
      <c r="TZ244" s="40"/>
      <c r="UA244" s="40"/>
      <c r="UB244" s="40"/>
      <c r="UC244" s="40"/>
      <c r="UD244" s="40"/>
      <c r="UE244" s="40"/>
      <c r="UF244" s="40"/>
      <c r="UG244" s="40"/>
      <c r="UH244" s="40"/>
      <c r="UI244" s="40"/>
      <c r="UJ244" s="40"/>
      <c r="UK244" s="40"/>
      <c r="UL244" s="40"/>
      <c r="UM244" s="40"/>
      <c r="UN244" s="40"/>
      <c r="UO244" s="40"/>
      <c r="UP244" s="40"/>
      <c r="UQ244" s="40"/>
      <c r="UR244" s="40"/>
      <c r="US244" s="40"/>
      <c r="UT244" s="40"/>
      <c r="UU244" s="40"/>
      <c r="UV244" s="40"/>
      <c r="UW244" s="40"/>
      <c r="UX244" s="40"/>
      <c r="UY244" s="40"/>
      <c r="UZ244" s="40"/>
      <c r="VA244" s="40"/>
      <c r="VB244" s="40"/>
      <c r="VC244" s="40"/>
      <c r="VD244" s="40"/>
      <c r="VE244" s="40"/>
      <c r="VF244" s="40"/>
      <c r="VG244" s="40"/>
      <c r="VH244" s="40"/>
      <c r="VI244" s="40"/>
      <c r="VJ244" s="40"/>
      <c r="VK244" s="40"/>
      <c r="VL244" s="40"/>
      <c r="VM244" s="40"/>
      <c r="VN244" s="40"/>
      <c r="VO244" s="40"/>
      <c r="VP244" s="40"/>
      <c r="VQ244" s="40"/>
      <c r="VR244" s="40"/>
      <c r="VS244" s="40"/>
      <c r="VT244" s="40"/>
      <c r="VU244" s="40"/>
      <c r="VV244" s="40"/>
      <c r="VW244" s="40"/>
      <c r="VX244" s="40"/>
      <c r="VY244" s="40"/>
      <c r="VZ244" s="40"/>
      <c r="WA244" s="40"/>
      <c r="WB244" s="40"/>
      <c r="WC244" s="40"/>
      <c r="WD244" s="40"/>
      <c r="WE244" s="40"/>
      <c r="WF244" s="40"/>
      <c r="WG244" s="40"/>
      <c r="WH244" s="40"/>
      <c r="WI244" s="40"/>
      <c r="WJ244" s="40"/>
      <c r="WK244" s="40"/>
      <c r="WL244" s="40"/>
      <c r="WM244" s="40"/>
      <c r="WN244" s="40"/>
      <c r="WO244" s="40"/>
      <c r="WP244" s="40"/>
      <c r="WQ244" s="40"/>
      <c r="WR244" s="40"/>
      <c r="WS244" s="40"/>
      <c r="WT244" s="40"/>
      <c r="WU244" s="40"/>
      <c r="WV244" s="40"/>
      <c r="WW244" s="40"/>
      <c r="WX244" s="40"/>
      <c r="WY244" s="40"/>
      <c r="WZ244" s="40"/>
      <c r="XA244" s="40"/>
      <c r="XB244" s="40"/>
      <c r="XC244" s="40"/>
      <c r="XD244" s="40"/>
      <c r="XE244" s="40"/>
      <c r="XF244" s="40"/>
      <c r="XG244" s="40"/>
      <c r="XH244" s="40"/>
      <c r="XI244" s="40"/>
      <c r="XJ244" s="40"/>
      <c r="XK244" s="40"/>
      <c r="XL244" s="40"/>
      <c r="XM244" s="40"/>
      <c r="XN244" s="40"/>
      <c r="XO244" s="40"/>
      <c r="XP244" s="40"/>
      <c r="XQ244" s="40"/>
      <c r="XR244" s="40"/>
      <c r="XS244" s="40"/>
      <c r="XT244" s="40"/>
      <c r="XU244" s="40"/>
      <c r="XV244" s="40"/>
      <c r="XW244" s="40"/>
      <c r="XX244" s="40"/>
      <c r="XY244" s="40"/>
      <c r="XZ244" s="40"/>
      <c r="YA244" s="40"/>
      <c r="YB244" s="40"/>
      <c r="YC244" s="40"/>
      <c r="YD244" s="40"/>
      <c r="YE244" s="40"/>
      <c r="YF244" s="40"/>
      <c r="YG244" s="40"/>
      <c r="YH244" s="40"/>
      <c r="YI244" s="40"/>
      <c r="YJ244" s="40"/>
      <c r="YK244" s="40"/>
      <c r="YL244" s="40"/>
      <c r="YM244" s="40"/>
      <c r="YN244" s="40"/>
      <c r="YO244" s="40"/>
      <c r="YP244" s="40"/>
      <c r="YQ244" s="40"/>
      <c r="YR244" s="40"/>
      <c r="YS244" s="40"/>
      <c r="YT244" s="40"/>
      <c r="YU244" s="40"/>
      <c r="YV244" s="40"/>
      <c r="YW244" s="40"/>
      <c r="YX244" s="40"/>
      <c r="YY244" s="40"/>
      <c r="YZ244" s="40"/>
      <c r="ZA244" s="40"/>
      <c r="ZB244" s="40"/>
      <c r="ZC244" s="40"/>
      <c r="ZD244" s="40"/>
      <c r="ZE244" s="40"/>
      <c r="ZF244" s="40"/>
      <c r="ZG244" s="40"/>
      <c r="ZH244" s="40"/>
      <c r="ZI244" s="40"/>
      <c r="ZJ244" s="40"/>
      <c r="ZK244" s="40"/>
      <c r="ZL244" s="40"/>
      <c r="ZM244" s="40"/>
      <c r="ZN244" s="40"/>
      <c r="ZO244" s="40"/>
      <c r="ZP244" s="40"/>
      <c r="ZQ244" s="40"/>
      <c r="ZR244" s="40"/>
      <c r="ZS244" s="40"/>
      <c r="ZT244" s="40"/>
      <c r="ZU244" s="40"/>
      <c r="ZV244" s="40"/>
      <c r="ZW244" s="40"/>
      <c r="ZX244" s="40"/>
      <c r="ZY244" s="40"/>
      <c r="ZZ244" s="40"/>
      <c r="AAA244" s="40"/>
      <c r="AAB244" s="40"/>
      <c r="AAC244" s="40"/>
      <c r="AAD244" s="40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0"/>
      <c r="AKO244" s="40"/>
      <c r="AKP244" s="40"/>
      <c r="AKQ244" s="40"/>
      <c r="AKR244" s="40"/>
      <c r="AKS244" s="40"/>
      <c r="AKT244" s="40"/>
      <c r="AKU244" s="40"/>
      <c r="AKV244" s="40"/>
      <c r="AKW244" s="40"/>
      <c r="AKX244" s="40"/>
      <c r="AKY244" s="40"/>
      <c r="AKZ244" s="40"/>
      <c r="ALA244" s="40"/>
      <c r="ALB244" s="40"/>
      <c r="ALC244" s="40"/>
      <c r="ALD244" s="40"/>
      <c r="ALE244" s="40"/>
      <c r="ALF244" s="40"/>
      <c r="ALG244" s="40"/>
      <c r="ALH244" s="40"/>
      <c r="ALI244" s="40"/>
      <c r="ALJ244" s="40"/>
      <c r="ALK244" s="40"/>
      <c r="ALL244" s="40"/>
      <c r="ALM244" s="40"/>
      <c r="ALN244" s="40"/>
      <c r="ALO244" s="40"/>
      <c r="ALP244" s="40"/>
      <c r="ALQ244" s="40"/>
      <c r="ALR244" s="40"/>
      <c r="ALS244" s="40"/>
      <c r="ALT244" s="40"/>
      <c r="ALU244" s="40"/>
    </row>
    <row r="245" spans="1:1009" s="41" customFormat="1" ht="18.75" x14ac:dyDescent="0.3">
      <c r="A245" s="10" t="s">
        <v>194</v>
      </c>
      <c r="B245" s="11" t="s">
        <v>45</v>
      </c>
      <c r="C245" s="12">
        <v>7</v>
      </c>
      <c r="D245" s="13">
        <v>3.3</v>
      </c>
      <c r="E245" s="14">
        <v>1.3</v>
      </c>
      <c r="F245" s="46" t="s">
        <v>16</v>
      </c>
      <c r="G245" s="15">
        <v>2</v>
      </c>
      <c r="H245" s="16">
        <f>IF(OR(F245="",G245=""),"",IF(F245="1st",G245*D245-G245,-G245))</f>
        <v>-2</v>
      </c>
      <c r="I245" s="19">
        <f t="shared" si="32"/>
        <v>-30.302500000000006</v>
      </c>
      <c r="J245" s="42">
        <f>SUM(H245:H246)</f>
        <v>-3</v>
      </c>
      <c r="K245" s="50">
        <f t="shared" si="35"/>
        <v>-31.302500000000013</v>
      </c>
      <c r="L245" s="8">
        <f t="shared" ref="L245:L308" si="39">$K$382</f>
        <v>18.822499999999987</v>
      </c>
      <c r="M245" s="8"/>
      <c r="N245" s="121">
        <f t="shared" si="33"/>
        <v>0</v>
      </c>
      <c r="O245" s="9">
        <f t="shared" si="34"/>
        <v>0</v>
      </c>
      <c r="P245" s="9">
        <f t="shared" si="36"/>
        <v>0</v>
      </c>
      <c r="Q245" s="122" t="str">
        <f t="shared" si="37"/>
        <v/>
      </c>
      <c r="R245" s="8"/>
      <c r="S245" s="9"/>
      <c r="T245" s="9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  <c r="PI245" s="40"/>
      <c r="PJ245" s="40"/>
      <c r="PK245" s="40"/>
      <c r="PL245" s="40"/>
      <c r="PM245" s="40"/>
      <c r="PN245" s="40"/>
      <c r="PO245" s="40"/>
      <c r="PP245" s="40"/>
      <c r="PQ245" s="40"/>
      <c r="PR245" s="40"/>
      <c r="PS245" s="40"/>
      <c r="PT245" s="40"/>
      <c r="PU245" s="40"/>
      <c r="PV245" s="40"/>
      <c r="PW245" s="40"/>
      <c r="PX245" s="40"/>
      <c r="PY245" s="40"/>
      <c r="PZ245" s="40"/>
      <c r="QA245" s="40"/>
      <c r="QB245" s="40"/>
      <c r="QC245" s="40"/>
      <c r="QD245" s="40"/>
      <c r="QE245" s="40"/>
      <c r="QF245" s="40"/>
      <c r="QG245" s="40"/>
      <c r="QH245" s="40"/>
      <c r="QI245" s="40"/>
      <c r="QJ245" s="40"/>
      <c r="QK245" s="40"/>
      <c r="QL245" s="40"/>
      <c r="QM245" s="40"/>
      <c r="QN245" s="40"/>
      <c r="QO245" s="40"/>
      <c r="QP245" s="40"/>
      <c r="QQ245" s="40"/>
      <c r="QR245" s="40"/>
      <c r="QS245" s="40"/>
      <c r="QT245" s="40"/>
      <c r="QU245" s="40"/>
      <c r="QV245" s="40"/>
      <c r="QW245" s="40"/>
      <c r="QX245" s="40"/>
      <c r="QY245" s="40"/>
      <c r="QZ245" s="40"/>
      <c r="RA245" s="40"/>
      <c r="RB245" s="40"/>
      <c r="RC245" s="40"/>
      <c r="RD245" s="40"/>
      <c r="RE245" s="40"/>
      <c r="RF245" s="40"/>
      <c r="RG245" s="40"/>
      <c r="RH245" s="40"/>
      <c r="RI245" s="40"/>
      <c r="RJ245" s="40"/>
      <c r="RK245" s="40"/>
      <c r="RL245" s="40"/>
      <c r="RM245" s="40"/>
      <c r="RN245" s="40"/>
      <c r="RO245" s="40"/>
      <c r="RP245" s="40"/>
      <c r="RQ245" s="40"/>
      <c r="RR245" s="40"/>
      <c r="RS245" s="40"/>
      <c r="RT245" s="40"/>
      <c r="RU245" s="40"/>
      <c r="RV245" s="40"/>
      <c r="RW245" s="40"/>
      <c r="RX245" s="40"/>
      <c r="RY245" s="40"/>
      <c r="RZ245" s="40"/>
      <c r="SA245" s="40"/>
      <c r="SB245" s="40"/>
      <c r="SC245" s="40"/>
      <c r="SD245" s="40"/>
      <c r="SE245" s="40"/>
      <c r="SF245" s="40"/>
      <c r="SG245" s="40"/>
      <c r="SH245" s="40"/>
      <c r="SI245" s="40"/>
      <c r="SJ245" s="40"/>
      <c r="SK245" s="40"/>
      <c r="SL245" s="40"/>
      <c r="SM245" s="40"/>
      <c r="SN245" s="40"/>
      <c r="SO245" s="40"/>
      <c r="SP245" s="40"/>
      <c r="SQ245" s="40"/>
      <c r="SR245" s="40"/>
      <c r="SS245" s="40"/>
      <c r="ST245" s="40"/>
      <c r="SU245" s="40"/>
      <c r="SV245" s="40"/>
      <c r="SW245" s="40"/>
      <c r="SX245" s="40"/>
      <c r="SY245" s="40"/>
      <c r="SZ245" s="40"/>
      <c r="TA245" s="40"/>
      <c r="TB245" s="40"/>
      <c r="TC245" s="40"/>
      <c r="TD245" s="40"/>
      <c r="TE245" s="40"/>
      <c r="TF245" s="40"/>
      <c r="TG245" s="40"/>
      <c r="TH245" s="40"/>
      <c r="TI245" s="40"/>
      <c r="TJ245" s="40"/>
      <c r="TK245" s="40"/>
      <c r="TL245" s="40"/>
      <c r="TM245" s="40"/>
      <c r="TN245" s="40"/>
      <c r="TO245" s="40"/>
      <c r="TP245" s="40"/>
      <c r="TQ245" s="40"/>
      <c r="TR245" s="40"/>
      <c r="TS245" s="40"/>
      <c r="TT245" s="40"/>
      <c r="TU245" s="40"/>
      <c r="TV245" s="40"/>
      <c r="TW245" s="40"/>
      <c r="TX245" s="40"/>
      <c r="TY245" s="40"/>
      <c r="TZ245" s="40"/>
      <c r="UA245" s="40"/>
      <c r="UB245" s="40"/>
      <c r="UC245" s="40"/>
      <c r="UD245" s="40"/>
      <c r="UE245" s="40"/>
      <c r="UF245" s="40"/>
      <c r="UG245" s="40"/>
      <c r="UH245" s="40"/>
      <c r="UI245" s="40"/>
      <c r="UJ245" s="40"/>
      <c r="UK245" s="40"/>
      <c r="UL245" s="40"/>
      <c r="UM245" s="40"/>
      <c r="UN245" s="40"/>
      <c r="UO245" s="40"/>
      <c r="UP245" s="40"/>
      <c r="UQ245" s="40"/>
      <c r="UR245" s="40"/>
      <c r="US245" s="40"/>
      <c r="UT245" s="40"/>
      <c r="UU245" s="40"/>
      <c r="UV245" s="40"/>
      <c r="UW245" s="40"/>
      <c r="UX245" s="40"/>
      <c r="UY245" s="40"/>
      <c r="UZ245" s="40"/>
      <c r="VA245" s="40"/>
      <c r="VB245" s="40"/>
      <c r="VC245" s="40"/>
      <c r="VD245" s="40"/>
      <c r="VE245" s="40"/>
      <c r="VF245" s="40"/>
      <c r="VG245" s="40"/>
      <c r="VH245" s="40"/>
      <c r="VI245" s="40"/>
      <c r="VJ245" s="40"/>
      <c r="VK245" s="40"/>
      <c r="VL245" s="40"/>
      <c r="VM245" s="40"/>
      <c r="VN245" s="40"/>
      <c r="VO245" s="40"/>
      <c r="VP245" s="40"/>
      <c r="VQ245" s="40"/>
      <c r="VR245" s="40"/>
      <c r="VS245" s="40"/>
      <c r="VT245" s="40"/>
      <c r="VU245" s="40"/>
      <c r="VV245" s="40"/>
      <c r="VW245" s="40"/>
      <c r="VX245" s="40"/>
      <c r="VY245" s="40"/>
      <c r="VZ245" s="40"/>
      <c r="WA245" s="40"/>
      <c r="WB245" s="40"/>
      <c r="WC245" s="40"/>
      <c r="WD245" s="40"/>
      <c r="WE245" s="40"/>
      <c r="WF245" s="40"/>
      <c r="WG245" s="40"/>
      <c r="WH245" s="40"/>
      <c r="WI245" s="40"/>
      <c r="WJ245" s="40"/>
      <c r="WK245" s="40"/>
      <c r="WL245" s="40"/>
      <c r="WM245" s="40"/>
      <c r="WN245" s="40"/>
      <c r="WO245" s="40"/>
      <c r="WP245" s="40"/>
      <c r="WQ245" s="40"/>
      <c r="WR245" s="40"/>
      <c r="WS245" s="40"/>
      <c r="WT245" s="40"/>
      <c r="WU245" s="40"/>
      <c r="WV245" s="40"/>
      <c r="WW245" s="40"/>
      <c r="WX245" s="40"/>
      <c r="WY245" s="40"/>
      <c r="WZ245" s="40"/>
      <c r="XA245" s="40"/>
      <c r="XB245" s="40"/>
      <c r="XC245" s="40"/>
      <c r="XD245" s="40"/>
      <c r="XE245" s="40"/>
      <c r="XF245" s="40"/>
      <c r="XG245" s="40"/>
      <c r="XH245" s="40"/>
      <c r="XI245" s="40"/>
      <c r="XJ245" s="40"/>
      <c r="XK245" s="40"/>
      <c r="XL245" s="40"/>
      <c r="XM245" s="40"/>
      <c r="XN245" s="40"/>
      <c r="XO245" s="40"/>
      <c r="XP245" s="40"/>
      <c r="XQ245" s="40"/>
      <c r="XR245" s="40"/>
      <c r="XS245" s="40"/>
      <c r="XT245" s="40"/>
      <c r="XU245" s="40"/>
      <c r="XV245" s="40"/>
      <c r="XW245" s="40"/>
      <c r="XX245" s="40"/>
      <c r="XY245" s="40"/>
      <c r="XZ245" s="40"/>
      <c r="YA245" s="40"/>
      <c r="YB245" s="40"/>
      <c r="YC245" s="40"/>
      <c r="YD245" s="40"/>
      <c r="YE245" s="40"/>
      <c r="YF245" s="40"/>
      <c r="YG245" s="40"/>
      <c r="YH245" s="40"/>
      <c r="YI245" s="40"/>
      <c r="YJ245" s="40"/>
      <c r="YK245" s="40"/>
      <c r="YL245" s="40"/>
      <c r="YM245" s="40"/>
      <c r="YN245" s="40"/>
      <c r="YO245" s="40"/>
      <c r="YP245" s="40"/>
      <c r="YQ245" s="40"/>
      <c r="YR245" s="40"/>
      <c r="YS245" s="40"/>
      <c r="YT245" s="40"/>
      <c r="YU245" s="40"/>
      <c r="YV245" s="40"/>
      <c r="YW245" s="40"/>
      <c r="YX245" s="40"/>
      <c r="YY245" s="40"/>
      <c r="YZ245" s="40"/>
      <c r="ZA245" s="40"/>
      <c r="ZB245" s="40"/>
      <c r="ZC245" s="40"/>
      <c r="ZD245" s="40"/>
      <c r="ZE245" s="40"/>
      <c r="ZF245" s="40"/>
      <c r="ZG245" s="40"/>
      <c r="ZH245" s="40"/>
      <c r="ZI245" s="40"/>
      <c r="ZJ245" s="40"/>
      <c r="ZK245" s="40"/>
      <c r="ZL245" s="40"/>
      <c r="ZM245" s="40"/>
      <c r="ZN245" s="40"/>
      <c r="ZO245" s="40"/>
      <c r="ZP245" s="40"/>
      <c r="ZQ245" s="40"/>
      <c r="ZR245" s="40"/>
      <c r="ZS245" s="40"/>
      <c r="ZT245" s="40"/>
      <c r="ZU245" s="40"/>
      <c r="ZV245" s="40"/>
      <c r="ZW245" s="40"/>
      <c r="ZX245" s="40"/>
      <c r="ZY245" s="40"/>
      <c r="ZZ245" s="40"/>
      <c r="AAA245" s="40"/>
      <c r="AAB245" s="40"/>
      <c r="AAC245" s="40"/>
      <c r="AAD245" s="40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0"/>
      <c r="AKO245" s="40"/>
      <c r="AKP245" s="40"/>
      <c r="AKQ245" s="40"/>
      <c r="AKR245" s="40"/>
      <c r="AKS245" s="40"/>
      <c r="AKT245" s="40"/>
      <c r="AKU245" s="40"/>
      <c r="AKV245" s="40"/>
      <c r="AKW245" s="40"/>
      <c r="AKX245" s="40"/>
      <c r="AKY245" s="40"/>
      <c r="AKZ245" s="40"/>
      <c r="ALA245" s="40"/>
      <c r="ALB245" s="40"/>
      <c r="ALC245" s="40"/>
      <c r="ALD245" s="40"/>
      <c r="ALE245" s="40"/>
      <c r="ALF245" s="40"/>
      <c r="ALG245" s="40"/>
      <c r="ALH245" s="40"/>
      <c r="ALI245" s="40"/>
      <c r="ALJ245" s="40"/>
      <c r="ALK245" s="40"/>
      <c r="ALL245" s="40"/>
      <c r="ALM245" s="40"/>
      <c r="ALN245" s="40"/>
      <c r="ALO245" s="40"/>
      <c r="ALP245" s="40"/>
      <c r="ALQ245" s="40"/>
      <c r="ALR245" s="40"/>
      <c r="ALS245" s="40"/>
      <c r="ALT245" s="40"/>
      <c r="ALU245" s="40"/>
    </row>
    <row r="246" spans="1:1009" s="41" customFormat="1" ht="19.5" thickBot="1" x14ac:dyDescent="0.35">
      <c r="A246" s="10" t="s">
        <v>247</v>
      </c>
      <c r="B246" s="11" t="s">
        <v>114</v>
      </c>
      <c r="C246" s="12">
        <v>10</v>
      </c>
      <c r="D246" s="13">
        <v>1.8</v>
      </c>
      <c r="E246" s="14">
        <v>1.1000000000000001</v>
      </c>
      <c r="F246" s="46" t="s">
        <v>16</v>
      </c>
      <c r="G246" s="15">
        <v>1</v>
      </c>
      <c r="H246" s="16">
        <f>IF(OR(F246="",G246=""),"",IF(F246="1st",G246*D246-G246,-G246))</f>
        <v>-1</v>
      </c>
      <c r="I246" s="19">
        <f t="shared" si="32"/>
        <v>-31.302500000000006</v>
      </c>
      <c r="J246" s="39"/>
      <c r="K246" s="50">
        <f t="shared" si="35"/>
        <v>-31.302500000000013</v>
      </c>
      <c r="L246" s="8">
        <f t="shared" si="39"/>
        <v>18.822499999999987</v>
      </c>
      <c r="M246" s="8"/>
      <c r="N246" s="121">
        <f t="shared" si="33"/>
        <v>1.8</v>
      </c>
      <c r="O246" s="9">
        <f t="shared" si="34"/>
        <v>-1</v>
      </c>
      <c r="P246" s="9">
        <f t="shared" si="36"/>
        <v>-1</v>
      </c>
      <c r="Q246" s="122">
        <f t="shared" si="37"/>
        <v>-1</v>
      </c>
      <c r="R246" s="8"/>
      <c r="S246" s="9"/>
      <c r="T246" s="9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  <c r="PI246" s="40"/>
      <c r="PJ246" s="40"/>
      <c r="PK246" s="40"/>
      <c r="PL246" s="40"/>
      <c r="PM246" s="40"/>
      <c r="PN246" s="40"/>
      <c r="PO246" s="40"/>
      <c r="PP246" s="40"/>
      <c r="PQ246" s="40"/>
      <c r="PR246" s="40"/>
      <c r="PS246" s="40"/>
      <c r="PT246" s="40"/>
      <c r="PU246" s="40"/>
      <c r="PV246" s="40"/>
      <c r="PW246" s="40"/>
      <c r="PX246" s="40"/>
      <c r="PY246" s="40"/>
      <c r="PZ246" s="40"/>
      <c r="QA246" s="40"/>
      <c r="QB246" s="40"/>
      <c r="QC246" s="40"/>
      <c r="QD246" s="40"/>
      <c r="QE246" s="40"/>
      <c r="QF246" s="40"/>
      <c r="QG246" s="40"/>
      <c r="QH246" s="40"/>
      <c r="QI246" s="40"/>
      <c r="QJ246" s="40"/>
      <c r="QK246" s="40"/>
      <c r="QL246" s="40"/>
      <c r="QM246" s="40"/>
      <c r="QN246" s="40"/>
      <c r="QO246" s="40"/>
      <c r="QP246" s="40"/>
      <c r="QQ246" s="40"/>
      <c r="QR246" s="40"/>
      <c r="QS246" s="40"/>
      <c r="QT246" s="40"/>
      <c r="QU246" s="40"/>
      <c r="QV246" s="40"/>
      <c r="QW246" s="40"/>
      <c r="QX246" s="40"/>
      <c r="QY246" s="40"/>
      <c r="QZ246" s="40"/>
      <c r="RA246" s="40"/>
      <c r="RB246" s="40"/>
      <c r="RC246" s="40"/>
      <c r="RD246" s="40"/>
      <c r="RE246" s="40"/>
      <c r="RF246" s="40"/>
      <c r="RG246" s="40"/>
      <c r="RH246" s="40"/>
      <c r="RI246" s="40"/>
      <c r="RJ246" s="40"/>
      <c r="RK246" s="40"/>
      <c r="RL246" s="40"/>
      <c r="RM246" s="40"/>
      <c r="RN246" s="40"/>
      <c r="RO246" s="40"/>
      <c r="RP246" s="40"/>
      <c r="RQ246" s="40"/>
      <c r="RR246" s="40"/>
      <c r="RS246" s="40"/>
      <c r="RT246" s="40"/>
      <c r="RU246" s="40"/>
      <c r="RV246" s="40"/>
      <c r="RW246" s="40"/>
      <c r="RX246" s="40"/>
      <c r="RY246" s="40"/>
      <c r="RZ246" s="40"/>
      <c r="SA246" s="40"/>
      <c r="SB246" s="40"/>
      <c r="SC246" s="40"/>
      <c r="SD246" s="40"/>
      <c r="SE246" s="40"/>
      <c r="SF246" s="40"/>
      <c r="SG246" s="40"/>
      <c r="SH246" s="40"/>
      <c r="SI246" s="40"/>
      <c r="SJ246" s="40"/>
      <c r="SK246" s="40"/>
      <c r="SL246" s="40"/>
      <c r="SM246" s="40"/>
      <c r="SN246" s="40"/>
      <c r="SO246" s="40"/>
      <c r="SP246" s="40"/>
      <c r="SQ246" s="40"/>
      <c r="SR246" s="40"/>
      <c r="SS246" s="40"/>
      <c r="ST246" s="40"/>
      <c r="SU246" s="40"/>
      <c r="SV246" s="40"/>
      <c r="SW246" s="40"/>
      <c r="SX246" s="40"/>
      <c r="SY246" s="40"/>
      <c r="SZ246" s="40"/>
      <c r="TA246" s="40"/>
      <c r="TB246" s="40"/>
      <c r="TC246" s="40"/>
      <c r="TD246" s="40"/>
      <c r="TE246" s="40"/>
      <c r="TF246" s="40"/>
      <c r="TG246" s="40"/>
      <c r="TH246" s="40"/>
      <c r="TI246" s="40"/>
      <c r="TJ246" s="40"/>
      <c r="TK246" s="40"/>
      <c r="TL246" s="40"/>
      <c r="TM246" s="40"/>
      <c r="TN246" s="40"/>
      <c r="TO246" s="40"/>
      <c r="TP246" s="40"/>
      <c r="TQ246" s="40"/>
      <c r="TR246" s="40"/>
      <c r="TS246" s="40"/>
      <c r="TT246" s="40"/>
      <c r="TU246" s="40"/>
      <c r="TV246" s="40"/>
      <c r="TW246" s="40"/>
      <c r="TX246" s="40"/>
      <c r="TY246" s="40"/>
      <c r="TZ246" s="40"/>
      <c r="UA246" s="40"/>
      <c r="UB246" s="40"/>
      <c r="UC246" s="40"/>
      <c r="UD246" s="40"/>
      <c r="UE246" s="40"/>
      <c r="UF246" s="40"/>
      <c r="UG246" s="40"/>
      <c r="UH246" s="40"/>
      <c r="UI246" s="40"/>
      <c r="UJ246" s="40"/>
      <c r="UK246" s="40"/>
      <c r="UL246" s="40"/>
      <c r="UM246" s="40"/>
      <c r="UN246" s="40"/>
      <c r="UO246" s="40"/>
      <c r="UP246" s="40"/>
      <c r="UQ246" s="40"/>
      <c r="UR246" s="40"/>
      <c r="US246" s="40"/>
      <c r="UT246" s="40"/>
      <c r="UU246" s="40"/>
      <c r="UV246" s="40"/>
      <c r="UW246" s="40"/>
      <c r="UX246" s="40"/>
      <c r="UY246" s="40"/>
      <c r="UZ246" s="40"/>
      <c r="VA246" s="40"/>
      <c r="VB246" s="40"/>
      <c r="VC246" s="40"/>
      <c r="VD246" s="40"/>
      <c r="VE246" s="40"/>
      <c r="VF246" s="40"/>
      <c r="VG246" s="40"/>
      <c r="VH246" s="40"/>
      <c r="VI246" s="40"/>
      <c r="VJ246" s="40"/>
      <c r="VK246" s="40"/>
      <c r="VL246" s="40"/>
      <c r="VM246" s="40"/>
      <c r="VN246" s="40"/>
      <c r="VO246" s="40"/>
      <c r="VP246" s="40"/>
      <c r="VQ246" s="40"/>
      <c r="VR246" s="40"/>
      <c r="VS246" s="40"/>
      <c r="VT246" s="40"/>
      <c r="VU246" s="40"/>
      <c r="VV246" s="40"/>
      <c r="VW246" s="40"/>
      <c r="VX246" s="40"/>
      <c r="VY246" s="40"/>
      <c r="VZ246" s="40"/>
      <c r="WA246" s="40"/>
      <c r="WB246" s="40"/>
      <c r="WC246" s="40"/>
      <c r="WD246" s="40"/>
      <c r="WE246" s="40"/>
      <c r="WF246" s="40"/>
      <c r="WG246" s="40"/>
      <c r="WH246" s="40"/>
      <c r="WI246" s="40"/>
      <c r="WJ246" s="40"/>
      <c r="WK246" s="40"/>
      <c r="WL246" s="40"/>
      <c r="WM246" s="40"/>
      <c r="WN246" s="40"/>
      <c r="WO246" s="40"/>
      <c r="WP246" s="40"/>
      <c r="WQ246" s="40"/>
      <c r="WR246" s="40"/>
      <c r="WS246" s="40"/>
      <c r="WT246" s="40"/>
      <c r="WU246" s="40"/>
      <c r="WV246" s="40"/>
      <c r="WW246" s="40"/>
      <c r="WX246" s="40"/>
      <c r="WY246" s="40"/>
      <c r="WZ246" s="40"/>
      <c r="XA246" s="40"/>
      <c r="XB246" s="40"/>
      <c r="XC246" s="40"/>
      <c r="XD246" s="40"/>
      <c r="XE246" s="40"/>
      <c r="XF246" s="40"/>
      <c r="XG246" s="40"/>
      <c r="XH246" s="40"/>
      <c r="XI246" s="40"/>
      <c r="XJ246" s="40"/>
      <c r="XK246" s="40"/>
      <c r="XL246" s="40"/>
      <c r="XM246" s="40"/>
      <c r="XN246" s="40"/>
      <c r="XO246" s="40"/>
      <c r="XP246" s="40"/>
      <c r="XQ246" s="40"/>
      <c r="XR246" s="40"/>
      <c r="XS246" s="40"/>
      <c r="XT246" s="40"/>
      <c r="XU246" s="40"/>
      <c r="XV246" s="40"/>
      <c r="XW246" s="40"/>
      <c r="XX246" s="40"/>
      <c r="XY246" s="40"/>
      <c r="XZ246" s="40"/>
      <c r="YA246" s="40"/>
      <c r="YB246" s="40"/>
      <c r="YC246" s="40"/>
      <c r="YD246" s="40"/>
      <c r="YE246" s="40"/>
      <c r="YF246" s="40"/>
      <c r="YG246" s="40"/>
      <c r="YH246" s="40"/>
      <c r="YI246" s="40"/>
      <c r="YJ246" s="40"/>
      <c r="YK246" s="40"/>
      <c r="YL246" s="40"/>
      <c r="YM246" s="40"/>
      <c r="YN246" s="40"/>
      <c r="YO246" s="40"/>
      <c r="YP246" s="40"/>
      <c r="YQ246" s="40"/>
      <c r="YR246" s="40"/>
      <c r="YS246" s="40"/>
      <c r="YT246" s="40"/>
      <c r="YU246" s="40"/>
      <c r="YV246" s="40"/>
      <c r="YW246" s="40"/>
      <c r="YX246" s="40"/>
      <c r="YY246" s="40"/>
      <c r="YZ246" s="40"/>
      <c r="ZA246" s="40"/>
      <c r="ZB246" s="40"/>
      <c r="ZC246" s="40"/>
      <c r="ZD246" s="40"/>
      <c r="ZE246" s="40"/>
      <c r="ZF246" s="40"/>
      <c r="ZG246" s="40"/>
      <c r="ZH246" s="40"/>
      <c r="ZI246" s="40"/>
      <c r="ZJ246" s="40"/>
      <c r="ZK246" s="40"/>
      <c r="ZL246" s="40"/>
      <c r="ZM246" s="40"/>
      <c r="ZN246" s="40"/>
      <c r="ZO246" s="40"/>
      <c r="ZP246" s="40"/>
      <c r="ZQ246" s="40"/>
      <c r="ZR246" s="40"/>
      <c r="ZS246" s="40"/>
      <c r="ZT246" s="40"/>
      <c r="ZU246" s="40"/>
      <c r="ZV246" s="40"/>
      <c r="ZW246" s="40"/>
      <c r="ZX246" s="40"/>
      <c r="ZY246" s="40"/>
      <c r="ZZ246" s="40"/>
      <c r="AAA246" s="40"/>
      <c r="AAB246" s="40"/>
      <c r="AAC246" s="40"/>
      <c r="AAD246" s="40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0"/>
      <c r="AKO246" s="40"/>
      <c r="AKP246" s="40"/>
      <c r="AKQ246" s="40"/>
      <c r="AKR246" s="40"/>
      <c r="AKS246" s="40"/>
      <c r="AKT246" s="40"/>
      <c r="AKU246" s="40"/>
      <c r="AKV246" s="40"/>
      <c r="AKW246" s="40"/>
      <c r="AKX246" s="40"/>
      <c r="AKY246" s="40"/>
      <c r="AKZ246" s="40"/>
      <c r="ALA246" s="40"/>
      <c r="ALB246" s="40"/>
      <c r="ALC246" s="40"/>
      <c r="ALD246" s="40"/>
      <c r="ALE246" s="40"/>
      <c r="ALF246" s="40"/>
      <c r="ALG246" s="40"/>
      <c r="ALH246" s="40"/>
      <c r="ALI246" s="40"/>
      <c r="ALJ246" s="40"/>
      <c r="ALK246" s="40"/>
      <c r="ALL246" s="40"/>
      <c r="ALM246" s="40"/>
      <c r="ALN246" s="40"/>
      <c r="ALO246" s="40"/>
      <c r="ALP246" s="40"/>
      <c r="ALQ246" s="40"/>
      <c r="ALR246" s="40"/>
      <c r="ALS246" s="40"/>
      <c r="ALT246" s="40"/>
      <c r="ALU246" s="40"/>
    </row>
    <row r="247" spans="1:1009" s="41" customFormat="1" ht="24" thickBot="1" x14ac:dyDescent="0.3">
      <c r="A247" s="222">
        <v>44198</v>
      </c>
      <c r="B247" s="223"/>
      <c r="C247" s="223"/>
      <c r="D247" s="223"/>
      <c r="E247" s="223"/>
      <c r="F247" s="223"/>
      <c r="G247" s="223"/>
      <c r="H247" s="224" t="str">
        <f>IF(OR(F247="",G247=""),"",IF(F247="1st",G247*D247,-G247))</f>
        <v/>
      </c>
      <c r="I247" s="19">
        <f t="shared" si="32"/>
        <v>-31.302500000000006</v>
      </c>
      <c r="J247" s="39"/>
      <c r="K247" s="50">
        <f t="shared" si="35"/>
        <v>-31.302500000000013</v>
      </c>
      <c r="L247" s="8">
        <f t="shared" si="39"/>
        <v>18.822499999999987</v>
      </c>
      <c r="M247" s="8"/>
      <c r="N247" s="121" t="str">
        <f t="shared" si="33"/>
        <v/>
      </c>
      <c r="O247" s="9" t="str">
        <f t="shared" si="34"/>
        <v/>
      </c>
      <c r="P247" s="9" t="str">
        <f t="shared" si="36"/>
        <v/>
      </c>
      <c r="Q247" s="122" t="str">
        <f t="shared" si="37"/>
        <v/>
      </c>
      <c r="R247" s="8"/>
      <c r="S247" s="9"/>
      <c r="T247" s="9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  <c r="PI247" s="40"/>
      <c r="PJ247" s="40"/>
      <c r="PK247" s="40"/>
      <c r="PL247" s="40"/>
      <c r="PM247" s="40"/>
      <c r="PN247" s="40"/>
      <c r="PO247" s="40"/>
      <c r="PP247" s="40"/>
      <c r="PQ247" s="40"/>
      <c r="PR247" s="40"/>
      <c r="PS247" s="40"/>
      <c r="PT247" s="40"/>
      <c r="PU247" s="40"/>
      <c r="PV247" s="40"/>
      <c r="PW247" s="40"/>
      <c r="PX247" s="40"/>
      <c r="PY247" s="40"/>
      <c r="PZ247" s="40"/>
      <c r="QA247" s="40"/>
      <c r="QB247" s="40"/>
      <c r="QC247" s="40"/>
      <c r="QD247" s="40"/>
      <c r="QE247" s="40"/>
      <c r="QF247" s="40"/>
      <c r="QG247" s="40"/>
      <c r="QH247" s="40"/>
      <c r="QI247" s="40"/>
      <c r="QJ247" s="40"/>
      <c r="QK247" s="40"/>
      <c r="QL247" s="40"/>
      <c r="QM247" s="40"/>
      <c r="QN247" s="40"/>
      <c r="QO247" s="40"/>
      <c r="QP247" s="40"/>
      <c r="QQ247" s="40"/>
      <c r="QR247" s="40"/>
      <c r="QS247" s="40"/>
      <c r="QT247" s="40"/>
      <c r="QU247" s="40"/>
      <c r="QV247" s="40"/>
      <c r="QW247" s="40"/>
      <c r="QX247" s="40"/>
      <c r="QY247" s="40"/>
      <c r="QZ247" s="40"/>
      <c r="RA247" s="40"/>
      <c r="RB247" s="40"/>
      <c r="RC247" s="40"/>
      <c r="RD247" s="40"/>
      <c r="RE247" s="40"/>
      <c r="RF247" s="40"/>
      <c r="RG247" s="40"/>
      <c r="RH247" s="40"/>
      <c r="RI247" s="40"/>
      <c r="RJ247" s="40"/>
      <c r="RK247" s="40"/>
      <c r="RL247" s="40"/>
      <c r="RM247" s="40"/>
      <c r="RN247" s="40"/>
      <c r="RO247" s="40"/>
      <c r="RP247" s="40"/>
      <c r="RQ247" s="40"/>
      <c r="RR247" s="40"/>
      <c r="RS247" s="40"/>
      <c r="RT247" s="40"/>
      <c r="RU247" s="40"/>
      <c r="RV247" s="40"/>
      <c r="RW247" s="40"/>
      <c r="RX247" s="40"/>
      <c r="RY247" s="40"/>
      <c r="RZ247" s="40"/>
      <c r="SA247" s="40"/>
      <c r="SB247" s="40"/>
      <c r="SC247" s="40"/>
      <c r="SD247" s="40"/>
      <c r="SE247" s="40"/>
      <c r="SF247" s="40"/>
      <c r="SG247" s="40"/>
      <c r="SH247" s="40"/>
      <c r="SI247" s="40"/>
      <c r="SJ247" s="40"/>
      <c r="SK247" s="40"/>
      <c r="SL247" s="40"/>
      <c r="SM247" s="40"/>
      <c r="SN247" s="40"/>
      <c r="SO247" s="40"/>
      <c r="SP247" s="40"/>
      <c r="SQ247" s="40"/>
      <c r="SR247" s="40"/>
      <c r="SS247" s="40"/>
      <c r="ST247" s="40"/>
      <c r="SU247" s="40"/>
      <c r="SV247" s="40"/>
      <c r="SW247" s="40"/>
      <c r="SX247" s="40"/>
      <c r="SY247" s="40"/>
      <c r="SZ247" s="40"/>
      <c r="TA247" s="40"/>
      <c r="TB247" s="40"/>
      <c r="TC247" s="40"/>
      <c r="TD247" s="40"/>
      <c r="TE247" s="40"/>
      <c r="TF247" s="40"/>
      <c r="TG247" s="40"/>
      <c r="TH247" s="40"/>
      <c r="TI247" s="40"/>
      <c r="TJ247" s="40"/>
      <c r="TK247" s="40"/>
      <c r="TL247" s="40"/>
      <c r="TM247" s="40"/>
      <c r="TN247" s="40"/>
      <c r="TO247" s="40"/>
      <c r="TP247" s="40"/>
      <c r="TQ247" s="40"/>
      <c r="TR247" s="40"/>
      <c r="TS247" s="40"/>
      <c r="TT247" s="40"/>
      <c r="TU247" s="40"/>
      <c r="TV247" s="40"/>
      <c r="TW247" s="40"/>
      <c r="TX247" s="40"/>
      <c r="TY247" s="40"/>
      <c r="TZ247" s="40"/>
      <c r="UA247" s="40"/>
      <c r="UB247" s="40"/>
      <c r="UC247" s="40"/>
      <c r="UD247" s="40"/>
      <c r="UE247" s="40"/>
      <c r="UF247" s="40"/>
      <c r="UG247" s="40"/>
      <c r="UH247" s="40"/>
      <c r="UI247" s="40"/>
      <c r="UJ247" s="40"/>
      <c r="UK247" s="40"/>
      <c r="UL247" s="40"/>
      <c r="UM247" s="40"/>
      <c r="UN247" s="40"/>
      <c r="UO247" s="40"/>
      <c r="UP247" s="40"/>
      <c r="UQ247" s="40"/>
      <c r="UR247" s="40"/>
      <c r="US247" s="40"/>
      <c r="UT247" s="40"/>
      <c r="UU247" s="40"/>
      <c r="UV247" s="40"/>
      <c r="UW247" s="40"/>
      <c r="UX247" s="40"/>
      <c r="UY247" s="40"/>
      <c r="UZ247" s="40"/>
      <c r="VA247" s="40"/>
      <c r="VB247" s="40"/>
      <c r="VC247" s="40"/>
      <c r="VD247" s="40"/>
      <c r="VE247" s="40"/>
      <c r="VF247" s="40"/>
      <c r="VG247" s="40"/>
      <c r="VH247" s="40"/>
      <c r="VI247" s="40"/>
      <c r="VJ247" s="40"/>
      <c r="VK247" s="40"/>
      <c r="VL247" s="40"/>
      <c r="VM247" s="40"/>
      <c r="VN247" s="40"/>
      <c r="VO247" s="40"/>
      <c r="VP247" s="40"/>
      <c r="VQ247" s="40"/>
      <c r="VR247" s="40"/>
      <c r="VS247" s="40"/>
      <c r="VT247" s="40"/>
      <c r="VU247" s="40"/>
      <c r="VV247" s="40"/>
      <c r="VW247" s="40"/>
      <c r="VX247" s="40"/>
      <c r="VY247" s="40"/>
      <c r="VZ247" s="40"/>
      <c r="WA247" s="40"/>
      <c r="WB247" s="40"/>
      <c r="WC247" s="40"/>
      <c r="WD247" s="40"/>
      <c r="WE247" s="40"/>
      <c r="WF247" s="40"/>
      <c r="WG247" s="40"/>
      <c r="WH247" s="40"/>
      <c r="WI247" s="40"/>
      <c r="WJ247" s="40"/>
      <c r="WK247" s="40"/>
      <c r="WL247" s="40"/>
      <c r="WM247" s="40"/>
      <c r="WN247" s="40"/>
      <c r="WO247" s="40"/>
      <c r="WP247" s="40"/>
      <c r="WQ247" s="40"/>
      <c r="WR247" s="40"/>
      <c r="WS247" s="40"/>
      <c r="WT247" s="40"/>
      <c r="WU247" s="40"/>
      <c r="WV247" s="40"/>
      <c r="WW247" s="40"/>
      <c r="WX247" s="40"/>
      <c r="WY247" s="40"/>
      <c r="WZ247" s="40"/>
      <c r="XA247" s="40"/>
      <c r="XB247" s="40"/>
      <c r="XC247" s="40"/>
      <c r="XD247" s="40"/>
      <c r="XE247" s="40"/>
      <c r="XF247" s="40"/>
      <c r="XG247" s="40"/>
      <c r="XH247" s="40"/>
      <c r="XI247" s="40"/>
      <c r="XJ247" s="40"/>
      <c r="XK247" s="40"/>
      <c r="XL247" s="40"/>
      <c r="XM247" s="40"/>
      <c r="XN247" s="40"/>
      <c r="XO247" s="40"/>
      <c r="XP247" s="40"/>
      <c r="XQ247" s="40"/>
      <c r="XR247" s="40"/>
      <c r="XS247" s="40"/>
      <c r="XT247" s="40"/>
      <c r="XU247" s="40"/>
      <c r="XV247" s="40"/>
      <c r="XW247" s="40"/>
      <c r="XX247" s="40"/>
      <c r="XY247" s="40"/>
      <c r="XZ247" s="40"/>
      <c r="YA247" s="40"/>
      <c r="YB247" s="40"/>
      <c r="YC247" s="40"/>
      <c r="YD247" s="40"/>
      <c r="YE247" s="40"/>
      <c r="YF247" s="40"/>
      <c r="YG247" s="40"/>
      <c r="YH247" s="40"/>
      <c r="YI247" s="40"/>
      <c r="YJ247" s="40"/>
      <c r="YK247" s="40"/>
      <c r="YL247" s="40"/>
      <c r="YM247" s="40"/>
      <c r="YN247" s="40"/>
      <c r="YO247" s="40"/>
      <c r="YP247" s="40"/>
      <c r="YQ247" s="40"/>
      <c r="YR247" s="40"/>
      <c r="YS247" s="40"/>
      <c r="YT247" s="40"/>
      <c r="YU247" s="40"/>
      <c r="YV247" s="40"/>
      <c r="YW247" s="40"/>
      <c r="YX247" s="40"/>
      <c r="YY247" s="40"/>
      <c r="YZ247" s="40"/>
      <c r="ZA247" s="40"/>
      <c r="ZB247" s="40"/>
      <c r="ZC247" s="40"/>
      <c r="ZD247" s="40"/>
      <c r="ZE247" s="40"/>
      <c r="ZF247" s="40"/>
      <c r="ZG247" s="40"/>
      <c r="ZH247" s="40"/>
      <c r="ZI247" s="40"/>
      <c r="ZJ247" s="40"/>
      <c r="ZK247" s="40"/>
      <c r="ZL247" s="40"/>
      <c r="ZM247" s="40"/>
      <c r="ZN247" s="40"/>
      <c r="ZO247" s="40"/>
      <c r="ZP247" s="40"/>
      <c r="ZQ247" s="40"/>
      <c r="ZR247" s="40"/>
      <c r="ZS247" s="40"/>
      <c r="ZT247" s="40"/>
      <c r="ZU247" s="40"/>
      <c r="ZV247" s="40"/>
      <c r="ZW247" s="40"/>
      <c r="ZX247" s="40"/>
      <c r="ZY247" s="40"/>
      <c r="ZZ247" s="40"/>
      <c r="AAA247" s="40"/>
      <c r="AAB247" s="40"/>
      <c r="AAC247" s="40"/>
      <c r="AAD247" s="40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0"/>
      <c r="AKO247" s="40"/>
      <c r="AKP247" s="40"/>
      <c r="AKQ247" s="40"/>
      <c r="AKR247" s="40"/>
      <c r="AKS247" s="40"/>
      <c r="AKT247" s="40"/>
      <c r="AKU247" s="40"/>
      <c r="AKV247" s="40"/>
      <c r="AKW247" s="40"/>
      <c r="AKX247" s="40"/>
      <c r="AKY247" s="40"/>
      <c r="AKZ247" s="40"/>
      <c r="ALA247" s="40"/>
      <c r="ALB247" s="40"/>
      <c r="ALC247" s="40"/>
      <c r="ALD247" s="40"/>
      <c r="ALE247" s="40"/>
      <c r="ALF247" s="40"/>
      <c r="ALG247" s="40"/>
      <c r="ALH247" s="40"/>
      <c r="ALI247" s="40"/>
      <c r="ALJ247" s="40"/>
      <c r="ALK247" s="40"/>
      <c r="ALL247" s="40"/>
      <c r="ALM247" s="40"/>
      <c r="ALN247" s="40"/>
      <c r="ALO247" s="40"/>
      <c r="ALP247" s="40"/>
      <c r="ALQ247" s="40"/>
      <c r="ALR247" s="40"/>
      <c r="ALS247" s="40"/>
      <c r="ALT247" s="40"/>
      <c r="ALU247" s="40"/>
    </row>
    <row r="248" spans="1:1009" s="41" customFormat="1" ht="18.75" x14ac:dyDescent="0.3">
      <c r="A248" s="10" t="s">
        <v>248</v>
      </c>
      <c r="B248" s="11" t="s">
        <v>20</v>
      </c>
      <c r="C248" s="12">
        <v>4</v>
      </c>
      <c r="D248" s="13">
        <v>3.7</v>
      </c>
      <c r="E248" s="14">
        <v>1.7</v>
      </c>
      <c r="F248" s="46" t="s">
        <v>24</v>
      </c>
      <c r="G248" s="15">
        <v>1.5</v>
      </c>
      <c r="H248" s="62">
        <f t="shared" ref="H248:H253" si="40">IF(OR(F248="",G248=""),"",IF(F248="1st",G248*D248-G248,-G248))</f>
        <v>4.0500000000000007</v>
      </c>
      <c r="I248" s="19">
        <f t="shared" si="32"/>
        <v>-27.252500000000005</v>
      </c>
      <c r="J248" s="42">
        <f>SUM(H248:H253)</f>
        <v>4.5</v>
      </c>
      <c r="K248" s="50">
        <f t="shared" si="35"/>
        <v>-26.802500000000013</v>
      </c>
      <c r="L248" s="8">
        <f t="shared" si="39"/>
        <v>18.822499999999987</v>
      </c>
      <c r="M248" s="8"/>
      <c r="N248" s="121">
        <f t="shared" si="33"/>
        <v>3.7</v>
      </c>
      <c r="O248" s="9">
        <f t="shared" si="34"/>
        <v>-1</v>
      </c>
      <c r="P248" s="9">
        <f t="shared" si="36"/>
        <v>2.7</v>
      </c>
      <c r="Q248" s="122">
        <f t="shared" si="37"/>
        <v>2.7</v>
      </c>
      <c r="R248" s="8"/>
      <c r="S248" s="9"/>
      <c r="T248" s="9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  <c r="PI248" s="40"/>
      <c r="PJ248" s="40"/>
      <c r="PK248" s="40"/>
      <c r="PL248" s="40"/>
      <c r="PM248" s="40"/>
      <c r="PN248" s="40"/>
      <c r="PO248" s="40"/>
      <c r="PP248" s="40"/>
      <c r="PQ248" s="40"/>
      <c r="PR248" s="40"/>
      <c r="PS248" s="40"/>
      <c r="PT248" s="40"/>
      <c r="PU248" s="40"/>
      <c r="PV248" s="40"/>
      <c r="PW248" s="40"/>
      <c r="PX248" s="40"/>
      <c r="PY248" s="40"/>
      <c r="PZ248" s="40"/>
      <c r="QA248" s="40"/>
      <c r="QB248" s="40"/>
      <c r="QC248" s="40"/>
      <c r="QD248" s="40"/>
      <c r="QE248" s="40"/>
      <c r="QF248" s="40"/>
      <c r="QG248" s="40"/>
      <c r="QH248" s="40"/>
      <c r="QI248" s="40"/>
      <c r="QJ248" s="40"/>
      <c r="QK248" s="40"/>
      <c r="QL248" s="40"/>
      <c r="QM248" s="40"/>
      <c r="QN248" s="40"/>
      <c r="QO248" s="40"/>
      <c r="QP248" s="40"/>
      <c r="QQ248" s="40"/>
      <c r="QR248" s="40"/>
      <c r="QS248" s="40"/>
      <c r="QT248" s="40"/>
      <c r="QU248" s="40"/>
      <c r="QV248" s="40"/>
      <c r="QW248" s="40"/>
      <c r="QX248" s="40"/>
      <c r="QY248" s="40"/>
      <c r="QZ248" s="40"/>
      <c r="RA248" s="40"/>
      <c r="RB248" s="40"/>
      <c r="RC248" s="40"/>
      <c r="RD248" s="40"/>
      <c r="RE248" s="40"/>
      <c r="RF248" s="40"/>
      <c r="RG248" s="40"/>
      <c r="RH248" s="40"/>
      <c r="RI248" s="40"/>
      <c r="RJ248" s="40"/>
      <c r="RK248" s="40"/>
      <c r="RL248" s="40"/>
      <c r="RM248" s="40"/>
      <c r="RN248" s="40"/>
      <c r="RO248" s="40"/>
      <c r="RP248" s="40"/>
      <c r="RQ248" s="40"/>
      <c r="RR248" s="40"/>
      <c r="RS248" s="40"/>
      <c r="RT248" s="40"/>
      <c r="RU248" s="40"/>
      <c r="RV248" s="40"/>
      <c r="RW248" s="40"/>
      <c r="RX248" s="40"/>
      <c r="RY248" s="40"/>
      <c r="RZ248" s="40"/>
      <c r="SA248" s="40"/>
      <c r="SB248" s="40"/>
      <c r="SC248" s="40"/>
      <c r="SD248" s="40"/>
      <c r="SE248" s="40"/>
      <c r="SF248" s="40"/>
      <c r="SG248" s="40"/>
      <c r="SH248" s="40"/>
      <c r="SI248" s="40"/>
      <c r="SJ248" s="40"/>
      <c r="SK248" s="40"/>
      <c r="SL248" s="40"/>
      <c r="SM248" s="40"/>
      <c r="SN248" s="40"/>
      <c r="SO248" s="40"/>
      <c r="SP248" s="40"/>
      <c r="SQ248" s="40"/>
      <c r="SR248" s="40"/>
      <c r="SS248" s="40"/>
      <c r="ST248" s="40"/>
      <c r="SU248" s="40"/>
      <c r="SV248" s="40"/>
      <c r="SW248" s="40"/>
      <c r="SX248" s="40"/>
      <c r="SY248" s="40"/>
      <c r="SZ248" s="40"/>
      <c r="TA248" s="40"/>
      <c r="TB248" s="40"/>
      <c r="TC248" s="40"/>
      <c r="TD248" s="40"/>
      <c r="TE248" s="40"/>
      <c r="TF248" s="40"/>
      <c r="TG248" s="40"/>
      <c r="TH248" s="40"/>
      <c r="TI248" s="40"/>
      <c r="TJ248" s="40"/>
      <c r="TK248" s="40"/>
      <c r="TL248" s="40"/>
      <c r="TM248" s="40"/>
      <c r="TN248" s="40"/>
      <c r="TO248" s="40"/>
      <c r="TP248" s="40"/>
      <c r="TQ248" s="40"/>
      <c r="TR248" s="40"/>
      <c r="TS248" s="40"/>
      <c r="TT248" s="40"/>
      <c r="TU248" s="40"/>
      <c r="TV248" s="40"/>
      <c r="TW248" s="40"/>
      <c r="TX248" s="40"/>
      <c r="TY248" s="40"/>
      <c r="TZ248" s="40"/>
      <c r="UA248" s="40"/>
      <c r="UB248" s="40"/>
      <c r="UC248" s="40"/>
      <c r="UD248" s="40"/>
      <c r="UE248" s="40"/>
      <c r="UF248" s="40"/>
      <c r="UG248" s="40"/>
      <c r="UH248" s="40"/>
      <c r="UI248" s="40"/>
      <c r="UJ248" s="40"/>
      <c r="UK248" s="40"/>
      <c r="UL248" s="40"/>
      <c r="UM248" s="40"/>
      <c r="UN248" s="40"/>
      <c r="UO248" s="40"/>
      <c r="UP248" s="40"/>
      <c r="UQ248" s="40"/>
      <c r="UR248" s="40"/>
      <c r="US248" s="40"/>
      <c r="UT248" s="40"/>
      <c r="UU248" s="40"/>
      <c r="UV248" s="40"/>
      <c r="UW248" s="40"/>
      <c r="UX248" s="40"/>
      <c r="UY248" s="40"/>
      <c r="UZ248" s="40"/>
      <c r="VA248" s="40"/>
      <c r="VB248" s="40"/>
      <c r="VC248" s="40"/>
      <c r="VD248" s="40"/>
      <c r="VE248" s="40"/>
      <c r="VF248" s="40"/>
      <c r="VG248" s="40"/>
      <c r="VH248" s="40"/>
      <c r="VI248" s="40"/>
      <c r="VJ248" s="40"/>
      <c r="VK248" s="40"/>
      <c r="VL248" s="40"/>
      <c r="VM248" s="40"/>
      <c r="VN248" s="40"/>
      <c r="VO248" s="40"/>
      <c r="VP248" s="40"/>
      <c r="VQ248" s="40"/>
      <c r="VR248" s="40"/>
      <c r="VS248" s="40"/>
      <c r="VT248" s="40"/>
      <c r="VU248" s="40"/>
      <c r="VV248" s="40"/>
      <c r="VW248" s="40"/>
      <c r="VX248" s="40"/>
      <c r="VY248" s="40"/>
      <c r="VZ248" s="40"/>
      <c r="WA248" s="40"/>
      <c r="WB248" s="40"/>
      <c r="WC248" s="40"/>
      <c r="WD248" s="40"/>
      <c r="WE248" s="40"/>
      <c r="WF248" s="40"/>
      <c r="WG248" s="40"/>
      <c r="WH248" s="40"/>
      <c r="WI248" s="40"/>
      <c r="WJ248" s="40"/>
      <c r="WK248" s="40"/>
      <c r="WL248" s="40"/>
      <c r="WM248" s="40"/>
      <c r="WN248" s="40"/>
      <c r="WO248" s="40"/>
      <c r="WP248" s="40"/>
      <c r="WQ248" s="40"/>
      <c r="WR248" s="40"/>
      <c r="WS248" s="40"/>
      <c r="WT248" s="40"/>
      <c r="WU248" s="40"/>
      <c r="WV248" s="40"/>
      <c r="WW248" s="40"/>
      <c r="WX248" s="40"/>
      <c r="WY248" s="40"/>
      <c r="WZ248" s="40"/>
      <c r="XA248" s="40"/>
      <c r="XB248" s="40"/>
      <c r="XC248" s="40"/>
      <c r="XD248" s="40"/>
      <c r="XE248" s="40"/>
      <c r="XF248" s="40"/>
      <c r="XG248" s="40"/>
      <c r="XH248" s="40"/>
      <c r="XI248" s="40"/>
      <c r="XJ248" s="40"/>
      <c r="XK248" s="40"/>
      <c r="XL248" s="40"/>
      <c r="XM248" s="40"/>
      <c r="XN248" s="40"/>
      <c r="XO248" s="40"/>
      <c r="XP248" s="40"/>
      <c r="XQ248" s="40"/>
      <c r="XR248" s="40"/>
      <c r="XS248" s="40"/>
      <c r="XT248" s="40"/>
      <c r="XU248" s="40"/>
      <c r="XV248" s="40"/>
      <c r="XW248" s="40"/>
      <c r="XX248" s="40"/>
      <c r="XY248" s="40"/>
      <c r="XZ248" s="40"/>
      <c r="YA248" s="40"/>
      <c r="YB248" s="40"/>
      <c r="YC248" s="40"/>
      <c r="YD248" s="40"/>
      <c r="YE248" s="40"/>
      <c r="YF248" s="40"/>
      <c r="YG248" s="40"/>
      <c r="YH248" s="40"/>
      <c r="YI248" s="40"/>
      <c r="YJ248" s="40"/>
      <c r="YK248" s="40"/>
      <c r="YL248" s="40"/>
      <c r="YM248" s="40"/>
      <c r="YN248" s="40"/>
      <c r="YO248" s="40"/>
      <c r="YP248" s="40"/>
      <c r="YQ248" s="40"/>
      <c r="YR248" s="40"/>
      <c r="YS248" s="40"/>
      <c r="YT248" s="40"/>
      <c r="YU248" s="40"/>
      <c r="YV248" s="40"/>
      <c r="YW248" s="40"/>
      <c r="YX248" s="40"/>
      <c r="YY248" s="40"/>
      <c r="YZ248" s="40"/>
      <c r="ZA248" s="40"/>
      <c r="ZB248" s="40"/>
      <c r="ZC248" s="40"/>
      <c r="ZD248" s="40"/>
      <c r="ZE248" s="40"/>
      <c r="ZF248" s="40"/>
      <c r="ZG248" s="40"/>
      <c r="ZH248" s="40"/>
      <c r="ZI248" s="40"/>
      <c r="ZJ248" s="40"/>
      <c r="ZK248" s="40"/>
      <c r="ZL248" s="40"/>
      <c r="ZM248" s="40"/>
      <c r="ZN248" s="40"/>
      <c r="ZO248" s="40"/>
      <c r="ZP248" s="40"/>
      <c r="ZQ248" s="40"/>
      <c r="ZR248" s="40"/>
      <c r="ZS248" s="40"/>
      <c r="ZT248" s="40"/>
      <c r="ZU248" s="40"/>
      <c r="ZV248" s="40"/>
      <c r="ZW248" s="40"/>
      <c r="ZX248" s="40"/>
      <c r="ZY248" s="40"/>
      <c r="ZZ248" s="40"/>
      <c r="AAA248" s="40"/>
      <c r="AAB248" s="40"/>
      <c r="AAC248" s="40"/>
      <c r="AAD248" s="40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0"/>
      <c r="AKO248" s="40"/>
      <c r="AKP248" s="40"/>
      <c r="AKQ248" s="40"/>
      <c r="AKR248" s="40"/>
      <c r="AKS248" s="40"/>
      <c r="AKT248" s="40"/>
      <c r="AKU248" s="40"/>
      <c r="AKV248" s="40"/>
      <c r="AKW248" s="40"/>
      <c r="AKX248" s="40"/>
      <c r="AKY248" s="40"/>
      <c r="AKZ248" s="40"/>
      <c r="ALA248" s="40"/>
      <c r="ALB248" s="40"/>
      <c r="ALC248" s="40"/>
      <c r="ALD248" s="40"/>
      <c r="ALE248" s="40"/>
      <c r="ALF248" s="40"/>
      <c r="ALG248" s="40"/>
      <c r="ALH248" s="40"/>
      <c r="ALI248" s="40"/>
      <c r="ALJ248" s="40"/>
      <c r="ALK248" s="40"/>
      <c r="ALL248" s="40"/>
      <c r="ALM248" s="40"/>
      <c r="ALN248" s="40"/>
      <c r="ALO248" s="40"/>
      <c r="ALP248" s="40"/>
      <c r="ALQ248" s="40"/>
      <c r="ALR248" s="40"/>
      <c r="ALS248" s="40"/>
      <c r="ALT248" s="40"/>
      <c r="ALU248" s="40"/>
    </row>
    <row r="249" spans="1:1009" s="41" customFormat="1" ht="18.75" x14ac:dyDescent="0.3">
      <c r="A249" s="10" t="s">
        <v>249</v>
      </c>
      <c r="B249" s="11" t="s">
        <v>20</v>
      </c>
      <c r="C249" s="12">
        <v>6</v>
      </c>
      <c r="D249" s="13">
        <v>3.6</v>
      </c>
      <c r="E249" s="14" t="s">
        <v>250</v>
      </c>
      <c r="F249" s="46" t="s">
        <v>16</v>
      </c>
      <c r="G249" s="15">
        <v>1</v>
      </c>
      <c r="H249" s="16">
        <f t="shared" si="40"/>
        <v>-1</v>
      </c>
      <c r="I249" s="19">
        <f t="shared" si="32"/>
        <v>-28.252500000000005</v>
      </c>
      <c r="J249" s="39"/>
      <c r="K249" s="50">
        <f t="shared" si="35"/>
        <v>-26.802500000000013</v>
      </c>
      <c r="L249" s="8">
        <f t="shared" si="39"/>
        <v>18.822499999999987</v>
      </c>
      <c r="M249" s="8"/>
      <c r="N249" s="121">
        <f t="shared" si="33"/>
        <v>0</v>
      </c>
      <c r="O249" s="9">
        <f t="shared" si="34"/>
        <v>0</v>
      </c>
      <c r="P249" s="9">
        <f t="shared" si="36"/>
        <v>0</v>
      </c>
      <c r="Q249" s="122" t="str">
        <f t="shared" si="37"/>
        <v/>
      </c>
      <c r="R249" s="8"/>
      <c r="S249" s="9"/>
      <c r="T249" s="9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  <c r="PI249" s="40"/>
      <c r="PJ249" s="40"/>
      <c r="PK249" s="40"/>
      <c r="PL249" s="40"/>
      <c r="PM249" s="40"/>
      <c r="PN249" s="40"/>
      <c r="PO249" s="40"/>
      <c r="PP249" s="40"/>
      <c r="PQ249" s="40"/>
      <c r="PR249" s="40"/>
      <c r="PS249" s="40"/>
      <c r="PT249" s="40"/>
      <c r="PU249" s="40"/>
      <c r="PV249" s="40"/>
      <c r="PW249" s="40"/>
      <c r="PX249" s="40"/>
      <c r="PY249" s="40"/>
      <c r="PZ249" s="40"/>
      <c r="QA249" s="40"/>
      <c r="QB249" s="40"/>
      <c r="QC249" s="40"/>
      <c r="QD249" s="40"/>
      <c r="QE249" s="40"/>
      <c r="QF249" s="40"/>
      <c r="QG249" s="40"/>
      <c r="QH249" s="40"/>
      <c r="QI249" s="40"/>
      <c r="QJ249" s="40"/>
      <c r="QK249" s="40"/>
      <c r="QL249" s="40"/>
      <c r="QM249" s="40"/>
      <c r="QN249" s="40"/>
      <c r="QO249" s="40"/>
      <c r="QP249" s="40"/>
      <c r="QQ249" s="40"/>
      <c r="QR249" s="40"/>
      <c r="QS249" s="40"/>
      <c r="QT249" s="40"/>
      <c r="QU249" s="40"/>
      <c r="QV249" s="40"/>
      <c r="QW249" s="40"/>
      <c r="QX249" s="40"/>
      <c r="QY249" s="40"/>
      <c r="QZ249" s="40"/>
      <c r="RA249" s="40"/>
      <c r="RB249" s="40"/>
      <c r="RC249" s="40"/>
      <c r="RD249" s="40"/>
      <c r="RE249" s="40"/>
      <c r="RF249" s="40"/>
      <c r="RG249" s="40"/>
      <c r="RH249" s="40"/>
      <c r="RI249" s="40"/>
      <c r="RJ249" s="40"/>
      <c r="RK249" s="40"/>
      <c r="RL249" s="40"/>
      <c r="RM249" s="40"/>
      <c r="RN249" s="40"/>
      <c r="RO249" s="40"/>
      <c r="RP249" s="40"/>
      <c r="RQ249" s="40"/>
      <c r="RR249" s="40"/>
      <c r="RS249" s="40"/>
      <c r="RT249" s="40"/>
      <c r="RU249" s="40"/>
      <c r="RV249" s="40"/>
      <c r="RW249" s="40"/>
      <c r="RX249" s="40"/>
      <c r="RY249" s="40"/>
      <c r="RZ249" s="40"/>
      <c r="SA249" s="40"/>
      <c r="SB249" s="40"/>
      <c r="SC249" s="40"/>
      <c r="SD249" s="40"/>
      <c r="SE249" s="40"/>
      <c r="SF249" s="40"/>
      <c r="SG249" s="40"/>
      <c r="SH249" s="40"/>
      <c r="SI249" s="40"/>
      <c r="SJ249" s="40"/>
      <c r="SK249" s="40"/>
      <c r="SL249" s="40"/>
      <c r="SM249" s="40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  <c r="TM249" s="40"/>
      <c r="TN249" s="40"/>
      <c r="TO249" s="40"/>
      <c r="TP249" s="40"/>
      <c r="TQ249" s="40"/>
      <c r="TR249" s="40"/>
      <c r="TS249" s="40"/>
      <c r="TT249" s="40"/>
      <c r="TU249" s="40"/>
      <c r="TV249" s="40"/>
      <c r="TW249" s="40"/>
      <c r="TX249" s="40"/>
      <c r="TY249" s="40"/>
      <c r="TZ249" s="40"/>
      <c r="UA249" s="40"/>
      <c r="UB249" s="40"/>
      <c r="UC249" s="40"/>
      <c r="UD249" s="40"/>
      <c r="UE249" s="40"/>
      <c r="UF249" s="40"/>
      <c r="UG249" s="40"/>
      <c r="UH249" s="40"/>
      <c r="UI249" s="40"/>
      <c r="UJ249" s="40"/>
      <c r="UK249" s="40"/>
      <c r="UL249" s="40"/>
      <c r="UM249" s="40"/>
      <c r="UN249" s="40"/>
      <c r="UO249" s="40"/>
      <c r="UP249" s="40"/>
      <c r="UQ249" s="40"/>
      <c r="UR249" s="40"/>
      <c r="US249" s="40"/>
      <c r="UT249" s="40"/>
      <c r="UU249" s="40"/>
      <c r="UV249" s="40"/>
      <c r="UW249" s="40"/>
      <c r="UX249" s="40"/>
      <c r="UY249" s="40"/>
      <c r="UZ249" s="40"/>
      <c r="VA249" s="40"/>
      <c r="VB249" s="40"/>
      <c r="VC249" s="40"/>
      <c r="VD249" s="40"/>
      <c r="VE249" s="40"/>
      <c r="VF249" s="40"/>
      <c r="VG249" s="40"/>
      <c r="VH249" s="40"/>
      <c r="VI249" s="40"/>
      <c r="VJ249" s="40"/>
      <c r="VK249" s="40"/>
      <c r="VL249" s="40"/>
      <c r="VM249" s="40"/>
      <c r="VN249" s="40"/>
      <c r="VO249" s="40"/>
      <c r="VP249" s="40"/>
      <c r="VQ249" s="40"/>
      <c r="VR249" s="40"/>
      <c r="VS249" s="40"/>
      <c r="VT249" s="40"/>
      <c r="VU249" s="40"/>
      <c r="VV249" s="40"/>
      <c r="VW249" s="40"/>
      <c r="VX249" s="40"/>
      <c r="VY249" s="40"/>
      <c r="VZ249" s="40"/>
      <c r="WA249" s="40"/>
      <c r="WB249" s="40"/>
      <c r="WC249" s="40"/>
      <c r="WD249" s="40"/>
      <c r="WE249" s="40"/>
      <c r="WF249" s="40"/>
      <c r="WG249" s="40"/>
      <c r="WH249" s="40"/>
      <c r="WI249" s="40"/>
      <c r="WJ249" s="40"/>
      <c r="WK249" s="40"/>
      <c r="WL249" s="40"/>
      <c r="WM249" s="40"/>
      <c r="WN249" s="40"/>
      <c r="WO249" s="40"/>
      <c r="WP249" s="40"/>
      <c r="WQ249" s="40"/>
      <c r="WR249" s="40"/>
      <c r="WS249" s="40"/>
      <c r="WT249" s="40"/>
      <c r="WU249" s="40"/>
      <c r="WV249" s="40"/>
      <c r="WW249" s="40"/>
      <c r="WX249" s="40"/>
      <c r="WY249" s="40"/>
      <c r="WZ249" s="40"/>
      <c r="XA249" s="40"/>
      <c r="XB249" s="40"/>
      <c r="XC249" s="40"/>
      <c r="XD249" s="40"/>
      <c r="XE249" s="40"/>
      <c r="XF249" s="40"/>
      <c r="XG249" s="40"/>
      <c r="XH249" s="40"/>
      <c r="XI249" s="40"/>
      <c r="XJ249" s="40"/>
      <c r="XK249" s="40"/>
      <c r="XL249" s="40"/>
      <c r="XM249" s="40"/>
      <c r="XN249" s="40"/>
      <c r="XO249" s="40"/>
      <c r="XP249" s="40"/>
      <c r="XQ249" s="40"/>
      <c r="XR249" s="40"/>
      <c r="XS249" s="40"/>
      <c r="XT249" s="40"/>
      <c r="XU249" s="40"/>
      <c r="XV249" s="40"/>
      <c r="XW249" s="40"/>
      <c r="XX249" s="40"/>
      <c r="XY249" s="40"/>
      <c r="XZ249" s="40"/>
      <c r="YA249" s="40"/>
      <c r="YB249" s="40"/>
      <c r="YC249" s="40"/>
      <c r="YD249" s="40"/>
      <c r="YE249" s="40"/>
      <c r="YF249" s="40"/>
      <c r="YG249" s="40"/>
      <c r="YH249" s="40"/>
      <c r="YI249" s="40"/>
      <c r="YJ249" s="40"/>
      <c r="YK249" s="40"/>
      <c r="YL249" s="40"/>
      <c r="YM249" s="40"/>
      <c r="YN249" s="40"/>
      <c r="YO249" s="40"/>
      <c r="YP249" s="40"/>
      <c r="YQ249" s="40"/>
      <c r="YR249" s="40"/>
      <c r="YS249" s="40"/>
      <c r="YT249" s="40"/>
      <c r="YU249" s="40"/>
      <c r="YV249" s="40"/>
      <c r="YW249" s="40"/>
      <c r="YX249" s="40"/>
      <c r="YY249" s="40"/>
      <c r="YZ249" s="40"/>
      <c r="ZA249" s="40"/>
      <c r="ZB249" s="40"/>
      <c r="ZC249" s="40"/>
      <c r="ZD249" s="40"/>
      <c r="ZE249" s="40"/>
      <c r="ZF249" s="40"/>
      <c r="ZG249" s="40"/>
      <c r="ZH249" s="40"/>
      <c r="ZI249" s="40"/>
      <c r="ZJ249" s="40"/>
      <c r="ZK249" s="40"/>
      <c r="ZL249" s="40"/>
      <c r="ZM249" s="40"/>
      <c r="ZN249" s="40"/>
      <c r="ZO249" s="40"/>
      <c r="ZP249" s="40"/>
      <c r="ZQ249" s="40"/>
      <c r="ZR249" s="40"/>
      <c r="ZS249" s="40"/>
      <c r="ZT249" s="40"/>
      <c r="ZU249" s="40"/>
      <c r="ZV249" s="40"/>
      <c r="ZW249" s="40"/>
      <c r="ZX249" s="40"/>
      <c r="ZY249" s="40"/>
      <c r="ZZ249" s="40"/>
      <c r="AAA249" s="40"/>
      <c r="AAB249" s="40"/>
      <c r="AAC249" s="40"/>
      <c r="AAD249" s="40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0"/>
      <c r="AKO249" s="40"/>
      <c r="AKP249" s="40"/>
      <c r="AKQ249" s="40"/>
      <c r="AKR249" s="40"/>
      <c r="AKS249" s="40"/>
      <c r="AKT249" s="40"/>
      <c r="AKU249" s="40"/>
      <c r="AKV249" s="40"/>
      <c r="AKW249" s="40"/>
      <c r="AKX249" s="40"/>
      <c r="AKY249" s="40"/>
      <c r="AKZ249" s="40"/>
      <c r="ALA249" s="40"/>
      <c r="ALB249" s="40"/>
      <c r="ALC249" s="40"/>
      <c r="ALD249" s="40"/>
      <c r="ALE249" s="40"/>
      <c r="ALF249" s="40"/>
      <c r="ALG249" s="40"/>
      <c r="ALH249" s="40"/>
      <c r="ALI249" s="40"/>
      <c r="ALJ249" s="40"/>
      <c r="ALK249" s="40"/>
      <c r="ALL249" s="40"/>
      <c r="ALM249" s="40"/>
      <c r="ALN249" s="40"/>
      <c r="ALO249" s="40"/>
      <c r="ALP249" s="40"/>
      <c r="ALQ249" s="40"/>
      <c r="ALR249" s="40"/>
      <c r="ALS249" s="40"/>
      <c r="ALT249" s="40"/>
      <c r="ALU249" s="40"/>
    </row>
    <row r="250" spans="1:1009" s="41" customFormat="1" ht="18.75" x14ac:dyDescent="0.3">
      <c r="A250" s="10" t="s">
        <v>251</v>
      </c>
      <c r="B250" s="11" t="s">
        <v>173</v>
      </c>
      <c r="C250" s="12">
        <v>8</v>
      </c>
      <c r="D250" s="13">
        <v>5.5</v>
      </c>
      <c r="E250" s="14">
        <v>0</v>
      </c>
      <c r="F250" s="46" t="s">
        <v>21</v>
      </c>
      <c r="G250" s="15">
        <v>1</v>
      </c>
      <c r="H250" s="16">
        <f t="shared" si="40"/>
        <v>-1</v>
      </c>
      <c r="I250" s="19">
        <f t="shared" si="32"/>
        <v>-29.252500000000005</v>
      </c>
      <c r="J250" s="39"/>
      <c r="K250" s="50">
        <f t="shared" si="35"/>
        <v>-26.802500000000013</v>
      </c>
      <c r="L250" s="8">
        <f t="shared" si="39"/>
        <v>18.822499999999987</v>
      </c>
      <c r="M250" s="8"/>
      <c r="N250" s="121">
        <f t="shared" si="33"/>
        <v>5.5</v>
      </c>
      <c r="O250" s="9">
        <f t="shared" si="34"/>
        <v>-1</v>
      </c>
      <c r="P250" s="9">
        <f t="shared" si="36"/>
        <v>-1</v>
      </c>
      <c r="Q250" s="122">
        <f t="shared" si="37"/>
        <v>-1</v>
      </c>
      <c r="R250" s="8"/>
      <c r="S250" s="9"/>
      <c r="T250" s="9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  <c r="PI250" s="40"/>
      <c r="PJ250" s="40"/>
      <c r="PK250" s="40"/>
      <c r="PL250" s="40"/>
      <c r="PM250" s="40"/>
      <c r="PN250" s="40"/>
      <c r="PO250" s="40"/>
      <c r="PP250" s="40"/>
      <c r="PQ250" s="40"/>
      <c r="PR250" s="40"/>
      <c r="PS250" s="40"/>
      <c r="PT250" s="40"/>
      <c r="PU250" s="40"/>
      <c r="PV250" s="40"/>
      <c r="PW250" s="40"/>
      <c r="PX250" s="40"/>
      <c r="PY250" s="40"/>
      <c r="PZ250" s="40"/>
      <c r="QA250" s="40"/>
      <c r="QB250" s="40"/>
      <c r="QC250" s="40"/>
      <c r="QD250" s="40"/>
      <c r="QE250" s="40"/>
      <c r="QF250" s="40"/>
      <c r="QG250" s="40"/>
      <c r="QH250" s="40"/>
      <c r="QI250" s="40"/>
      <c r="QJ250" s="40"/>
      <c r="QK250" s="40"/>
      <c r="QL250" s="40"/>
      <c r="QM250" s="40"/>
      <c r="QN250" s="40"/>
      <c r="QO250" s="40"/>
      <c r="QP250" s="40"/>
      <c r="QQ250" s="40"/>
      <c r="QR250" s="40"/>
      <c r="QS250" s="40"/>
      <c r="QT250" s="40"/>
      <c r="QU250" s="40"/>
      <c r="QV250" s="40"/>
      <c r="QW250" s="40"/>
      <c r="QX250" s="40"/>
      <c r="QY250" s="40"/>
      <c r="QZ250" s="40"/>
      <c r="RA250" s="40"/>
      <c r="RB250" s="40"/>
      <c r="RC250" s="40"/>
      <c r="RD250" s="40"/>
      <c r="RE250" s="40"/>
      <c r="RF250" s="40"/>
      <c r="RG250" s="40"/>
      <c r="RH250" s="40"/>
      <c r="RI250" s="40"/>
      <c r="RJ250" s="40"/>
      <c r="RK250" s="40"/>
      <c r="RL250" s="40"/>
      <c r="RM250" s="40"/>
      <c r="RN250" s="40"/>
      <c r="RO250" s="40"/>
      <c r="RP250" s="40"/>
      <c r="RQ250" s="40"/>
      <c r="RR250" s="40"/>
      <c r="RS250" s="40"/>
      <c r="RT250" s="40"/>
      <c r="RU250" s="40"/>
      <c r="RV250" s="40"/>
      <c r="RW250" s="40"/>
      <c r="RX250" s="40"/>
      <c r="RY250" s="40"/>
      <c r="RZ250" s="40"/>
      <c r="SA250" s="40"/>
      <c r="SB250" s="40"/>
      <c r="SC250" s="40"/>
      <c r="SD250" s="40"/>
      <c r="SE250" s="40"/>
      <c r="SF250" s="40"/>
      <c r="SG250" s="40"/>
      <c r="SH250" s="40"/>
      <c r="SI250" s="40"/>
      <c r="SJ250" s="40"/>
      <c r="SK250" s="40"/>
      <c r="SL250" s="40"/>
      <c r="SM250" s="40"/>
      <c r="SN250" s="40"/>
      <c r="SO250" s="40"/>
      <c r="SP250" s="40"/>
      <c r="SQ250" s="40"/>
      <c r="SR250" s="40"/>
      <c r="SS250" s="40"/>
      <c r="ST250" s="40"/>
      <c r="SU250" s="40"/>
      <c r="SV250" s="40"/>
      <c r="SW250" s="40"/>
      <c r="SX250" s="40"/>
      <c r="SY250" s="40"/>
      <c r="SZ250" s="40"/>
      <c r="TA250" s="40"/>
      <c r="TB250" s="40"/>
      <c r="TC250" s="40"/>
      <c r="TD250" s="40"/>
      <c r="TE250" s="40"/>
      <c r="TF250" s="40"/>
      <c r="TG250" s="40"/>
      <c r="TH250" s="40"/>
      <c r="TI250" s="40"/>
      <c r="TJ250" s="40"/>
      <c r="TK250" s="40"/>
      <c r="TL250" s="40"/>
      <c r="TM250" s="40"/>
      <c r="TN250" s="40"/>
      <c r="TO250" s="40"/>
      <c r="TP250" s="40"/>
      <c r="TQ250" s="40"/>
      <c r="TR250" s="40"/>
      <c r="TS250" s="40"/>
      <c r="TT250" s="40"/>
      <c r="TU250" s="40"/>
      <c r="TV250" s="40"/>
      <c r="TW250" s="40"/>
      <c r="TX250" s="40"/>
      <c r="TY250" s="40"/>
      <c r="TZ250" s="40"/>
      <c r="UA250" s="40"/>
      <c r="UB250" s="40"/>
      <c r="UC250" s="40"/>
      <c r="UD250" s="40"/>
      <c r="UE250" s="40"/>
      <c r="UF250" s="40"/>
      <c r="UG250" s="40"/>
      <c r="UH250" s="40"/>
      <c r="UI250" s="40"/>
      <c r="UJ250" s="40"/>
      <c r="UK250" s="40"/>
      <c r="UL250" s="40"/>
      <c r="UM250" s="40"/>
      <c r="UN250" s="40"/>
      <c r="UO250" s="40"/>
      <c r="UP250" s="40"/>
      <c r="UQ250" s="40"/>
      <c r="UR250" s="40"/>
      <c r="US250" s="40"/>
      <c r="UT250" s="40"/>
      <c r="UU250" s="40"/>
      <c r="UV250" s="40"/>
      <c r="UW250" s="40"/>
      <c r="UX250" s="40"/>
      <c r="UY250" s="40"/>
      <c r="UZ250" s="40"/>
      <c r="VA250" s="40"/>
      <c r="VB250" s="40"/>
      <c r="VC250" s="40"/>
      <c r="VD250" s="40"/>
      <c r="VE250" s="40"/>
      <c r="VF250" s="40"/>
      <c r="VG250" s="40"/>
      <c r="VH250" s="40"/>
      <c r="VI250" s="40"/>
      <c r="VJ250" s="40"/>
      <c r="VK250" s="40"/>
      <c r="VL250" s="40"/>
      <c r="VM250" s="40"/>
      <c r="VN250" s="40"/>
      <c r="VO250" s="40"/>
      <c r="VP250" s="40"/>
      <c r="VQ250" s="40"/>
      <c r="VR250" s="40"/>
      <c r="VS250" s="40"/>
      <c r="VT250" s="40"/>
      <c r="VU250" s="40"/>
      <c r="VV250" s="40"/>
      <c r="VW250" s="40"/>
      <c r="VX250" s="40"/>
      <c r="VY250" s="40"/>
      <c r="VZ250" s="40"/>
      <c r="WA250" s="40"/>
      <c r="WB250" s="40"/>
      <c r="WC250" s="40"/>
      <c r="WD250" s="40"/>
      <c r="WE250" s="40"/>
      <c r="WF250" s="40"/>
      <c r="WG250" s="40"/>
      <c r="WH250" s="40"/>
      <c r="WI250" s="40"/>
      <c r="WJ250" s="40"/>
      <c r="WK250" s="40"/>
      <c r="WL250" s="40"/>
      <c r="WM250" s="40"/>
      <c r="WN250" s="40"/>
      <c r="WO250" s="40"/>
      <c r="WP250" s="40"/>
      <c r="WQ250" s="40"/>
      <c r="WR250" s="40"/>
      <c r="WS250" s="40"/>
      <c r="WT250" s="40"/>
      <c r="WU250" s="40"/>
      <c r="WV250" s="40"/>
      <c r="WW250" s="40"/>
      <c r="WX250" s="40"/>
      <c r="WY250" s="40"/>
      <c r="WZ250" s="40"/>
      <c r="XA250" s="40"/>
      <c r="XB250" s="40"/>
      <c r="XC250" s="40"/>
      <c r="XD250" s="40"/>
      <c r="XE250" s="40"/>
      <c r="XF250" s="40"/>
      <c r="XG250" s="40"/>
      <c r="XH250" s="40"/>
      <c r="XI250" s="40"/>
      <c r="XJ250" s="40"/>
      <c r="XK250" s="40"/>
      <c r="XL250" s="40"/>
      <c r="XM250" s="40"/>
      <c r="XN250" s="40"/>
      <c r="XO250" s="40"/>
      <c r="XP250" s="40"/>
      <c r="XQ250" s="40"/>
      <c r="XR250" s="40"/>
      <c r="XS250" s="40"/>
      <c r="XT250" s="40"/>
      <c r="XU250" s="40"/>
      <c r="XV250" s="40"/>
      <c r="XW250" s="40"/>
      <c r="XX250" s="40"/>
      <c r="XY250" s="40"/>
      <c r="XZ250" s="40"/>
      <c r="YA250" s="40"/>
      <c r="YB250" s="40"/>
      <c r="YC250" s="40"/>
      <c r="YD250" s="40"/>
      <c r="YE250" s="40"/>
      <c r="YF250" s="40"/>
      <c r="YG250" s="40"/>
      <c r="YH250" s="40"/>
      <c r="YI250" s="40"/>
      <c r="YJ250" s="40"/>
      <c r="YK250" s="40"/>
      <c r="YL250" s="40"/>
      <c r="YM250" s="40"/>
      <c r="YN250" s="40"/>
      <c r="YO250" s="40"/>
      <c r="YP250" s="40"/>
      <c r="YQ250" s="40"/>
      <c r="YR250" s="40"/>
      <c r="YS250" s="40"/>
      <c r="YT250" s="40"/>
      <c r="YU250" s="40"/>
      <c r="YV250" s="40"/>
      <c r="YW250" s="40"/>
      <c r="YX250" s="40"/>
      <c r="YY250" s="40"/>
      <c r="YZ250" s="40"/>
      <c r="ZA250" s="40"/>
      <c r="ZB250" s="40"/>
      <c r="ZC250" s="40"/>
      <c r="ZD250" s="40"/>
      <c r="ZE250" s="40"/>
      <c r="ZF250" s="40"/>
      <c r="ZG250" s="40"/>
      <c r="ZH250" s="40"/>
      <c r="ZI250" s="40"/>
      <c r="ZJ250" s="40"/>
      <c r="ZK250" s="40"/>
      <c r="ZL250" s="40"/>
      <c r="ZM250" s="40"/>
      <c r="ZN250" s="40"/>
      <c r="ZO250" s="40"/>
      <c r="ZP250" s="40"/>
      <c r="ZQ250" s="40"/>
      <c r="ZR250" s="40"/>
      <c r="ZS250" s="40"/>
      <c r="ZT250" s="40"/>
      <c r="ZU250" s="40"/>
      <c r="ZV250" s="40"/>
      <c r="ZW250" s="40"/>
      <c r="ZX250" s="40"/>
      <c r="ZY250" s="40"/>
      <c r="ZZ250" s="40"/>
      <c r="AAA250" s="40"/>
      <c r="AAB250" s="40"/>
      <c r="AAC250" s="40"/>
      <c r="AAD250" s="40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0"/>
      <c r="AKO250" s="40"/>
      <c r="AKP250" s="40"/>
      <c r="AKQ250" s="40"/>
      <c r="AKR250" s="40"/>
      <c r="AKS250" s="40"/>
      <c r="AKT250" s="40"/>
      <c r="AKU250" s="40"/>
      <c r="AKV250" s="40"/>
      <c r="AKW250" s="40"/>
      <c r="AKX250" s="40"/>
      <c r="AKY250" s="40"/>
      <c r="AKZ250" s="40"/>
      <c r="ALA250" s="40"/>
      <c r="ALB250" s="40"/>
      <c r="ALC250" s="40"/>
      <c r="ALD250" s="40"/>
      <c r="ALE250" s="40"/>
      <c r="ALF250" s="40"/>
      <c r="ALG250" s="40"/>
      <c r="ALH250" s="40"/>
      <c r="ALI250" s="40"/>
      <c r="ALJ250" s="40"/>
      <c r="ALK250" s="40"/>
      <c r="ALL250" s="40"/>
      <c r="ALM250" s="40"/>
      <c r="ALN250" s="40"/>
      <c r="ALO250" s="40"/>
      <c r="ALP250" s="40"/>
      <c r="ALQ250" s="40"/>
      <c r="ALR250" s="40"/>
      <c r="ALS250" s="40"/>
      <c r="ALT250" s="40"/>
      <c r="ALU250" s="40"/>
    </row>
    <row r="251" spans="1:1009" s="41" customFormat="1" ht="18.75" x14ac:dyDescent="0.3">
      <c r="A251" s="10" t="s">
        <v>252</v>
      </c>
      <c r="B251" s="11" t="s">
        <v>173</v>
      </c>
      <c r="C251" s="12">
        <v>8</v>
      </c>
      <c r="D251" s="13">
        <v>2.35</v>
      </c>
      <c r="E251" s="14">
        <v>0</v>
      </c>
      <c r="F251" s="46" t="s">
        <v>24</v>
      </c>
      <c r="G251" s="15">
        <v>1</v>
      </c>
      <c r="H251" s="62">
        <f t="shared" si="40"/>
        <v>1.35</v>
      </c>
      <c r="I251" s="19">
        <f t="shared" si="32"/>
        <v>-27.902500000000003</v>
      </c>
      <c r="J251" s="39"/>
      <c r="K251" s="50">
        <f t="shared" si="35"/>
        <v>-26.802500000000013</v>
      </c>
      <c r="L251" s="8">
        <f t="shared" si="39"/>
        <v>18.822499999999987</v>
      </c>
      <c r="M251" s="8"/>
      <c r="N251" s="121">
        <f t="shared" si="33"/>
        <v>2.35</v>
      </c>
      <c r="O251" s="9">
        <f t="shared" si="34"/>
        <v>-1</v>
      </c>
      <c r="P251" s="9">
        <f t="shared" si="36"/>
        <v>1.35</v>
      </c>
      <c r="Q251" s="122">
        <f t="shared" si="37"/>
        <v>1.35</v>
      </c>
      <c r="R251" s="8"/>
      <c r="S251" s="9"/>
      <c r="T251" s="9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  <c r="PI251" s="40"/>
      <c r="PJ251" s="40"/>
      <c r="PK251" s="40"/>
      <c r="PL251" s="40"/>
      <c r="PM251" s="40"/>
      <c r="PN251" s="40"/>
      <c r="PO251" s="40"/>
      <c r="PP251" s="40"/>
      <c r="PQ251" s="40"/>
      <c r="PR251" s="40"/>
      <c r="PS251" s="40"/>
      <c r="PT251" s="40"/>
      <c r="PU251" s="40"/>
      <c r="PV251" s="40"/>
      <c r="PW251" s="40"/>
      <c r="PX251" s="40"/>
      <c r="PY251" s="40"/>
      <c r="PZ251" s="40"/>
      <c r="QA251" s="40"/>
      <c r="QB251" s="40"/>
      <c r="QC251" s="40"/>
      <c r="QD251" s="40"/>
      <c r="QE251" s="40"/>
      <c r="QF251" s="40"/>
      <c r="QG251" s="40"/>
      <c r="QH251" s="40"/>
      <c r="QI251" s="40"/>
      <c r="QJ251" s="40"/>
      <c r="QK251" s="40"/>
      <c r="QL251" s="40"/>
      <c r="QM251" s="40"/>
      <c r="QN251" s="40"/>
      <c r="QO251" s="40"/>
      <c r="QP251" s="40"/>
      <c r="QQ251" s="40"/>
      <c r="QR251" s="40"/>
      <c r="QS251" s="40"/>
      <c r="QT251" s="40"/>
      <c r="QU251" s="40"/>
      <c r="QV251" s="40"/>
      <c r="QW251" s="40"/>
      <c r="QX251" s="40"/>
      <c r="QY251" s="40"/>
      <c r="QZ251" s="40"/>
      <c r="RA251" s="40"/>
      <c r="RB251" s="40"/>
      <c r="RC251" s="40"/>
      <c r="RD251" s="40"/>
      <c r="RE251" s="40"/>
      <c r="RF251" s="40"/>
      <c r="RG251" s="40"/>
      <c r="RH251" s="40"/>
      <c r="RI251" s="40"/>
      <c r="RJ251" s="40"/>
      <c r="RK251" s="40"/>
      <c r="RL251" s="40"/>
      <c r="RM251" s="40"/>
      <c r="RN251" s="40"/>
      <c r="RO251" s="40"/>
      <c r="RP251" s="40"/>
      <c r="RQ251" s="40"/>
      <c r="RR251" s="40"/>
      <c r="RS251" s="40"/>
      <c r="RT251" s="40"/>
      <c r="RU251" s="40"/>
      <c r="RV251" s="40"/>
      <c r="RW251" s="40"/>
      <c r="RX251" s="40"/>
      <c r="RY251" s="40"/>
      <c r="RZ251" s="40"/>
      <c r="SA251" s="40"/>
      <c r="SB251" s="40"/>
      <c r="SC251" s="40"/>
      <c r="SD251" s="40"/>
      <c r="SE251" s="40"/>
      <c r="SF251" s="40"/>
      <c r="SG251" s="40"/>
      <c r="SH251" s="40"/>
      <c r="SI251" s="40"/>
      <c r="SJ251" s="40"/>
      <c r="SK251" s="40"/>
      <c r="SL251" s="40"/>
      <c r="SM251" s="40"/>
      <c r="SN251" s="40"/>
      <c r="SO251" s="40"/>
      <c r="SP251" s="40"/>
      <c r="SQ251" s="40"/>
      <c r="SR251" s="40"/>
      <c r="SS251" s="40"/>
      <c r="ST251" s="40"/>
      <c r="SU251" s="40"/>
      <c r="SV251" s="40"/>
      <c r="SW251" s="40"/>
      <c r="SX251" s="40"/>
      <c r="SY251" s="40"/>
      <c r="SZ251" s="40"/>
      <c r="TA251" s="40"/>
      <c r="TB251" s="40"/>
      <c r="TC251" s="40"/>
      <c r="TD251" s="40"/>
      <c r="TE251" s="40"/>
      <c r="TF251" s="40"/>
      <c r="TG251" s="40"/>
      <c r="TH251" s="40"/>
      <c r="TI251" s="40"/>
      <c r="TJ251" s="40"/>
      <c r="TK251" s="40"/>
      <c r="TL251" s="40"/>
      <c r="TM251" s="40"/>
      <c r="TN251" s="40"/>
      <c r="TO251" s="40"/>
      <c r="TP251" s="40"/>
      <c r="TQ251" s="40"/>
      <c r="TR251" s="40"/>
      <c r="TS251" s="40"/>
      <c r="TT251" s="40"/>
      <c r="TU251" s="40"/>
      <c r="TV251" s="40"/>
      <c r="TW251" s="40"/>
      <c r="TX251" s="40"/>
      <c r="TY251" s="40"/>
      <c r="TZ251" s="40"/>
      <c r="UA251" s="40"/>
      <c r="UB251" s="40"/>
      <c r="UC251" s="40"/>
      <c r="UD251" s="40"/>
      <c r="UE251" s="40"/>
      <c r="UF251" s="40"/>
      <c r="UG251" s="40"/>
      <c r="UH251" s="40"/>
      <c r="UI251" s="40"/>
      <c r="UJ251" s="40"/>
      <c r="UK251" s="40"/>
      <c r="UL251" s="40"/>
      <c r="UM251" s="40"/>
      <c r="UN251" s="40"/>
      <c r="UO251" s="40"/>
      <c r="UP251" s="40"/>
      <c r="UQ251" s="40"/>
      <c r="UR251" s="40"/>
      <c r="US251" s="40"/>
      <c r="UT251" s="40"/>
      <c r="UU251" s="40"/>
      <c r="UV251" s="40"/>
      <c r="UW251" s="40"/>
      <c r="UX251" s="40"/>
      <c r="UY251" s="40"/>
      <c r="UZ251" s="40"/>
      <c r="VA251" s="40"/>
      <c r="VB251" s="40"/>
      <c r="VC251" s="40"/>
      <c r="VD251" s="40"/>
      <c r="VE251" s="40"/>
      <c r="VF251" s="40"/>
      <c r="VG251" s="40"/>
      <c r="VH251" s="40"/>
      <c r="VI251" s="40"/>
      <c r="VJ251" s="40"/>
      <c r="VK251" s="40"/>
      <c r="VL251" s="40"/>
      <c r="VM251" s="40"/>
      <c r="VN251" s="40"/>
      <c r="VO251" s="40"/>
      <c r="VP251" s="40"/>
      <c r="VQ251" s="40"/>
      <c r="VR251" s="40"/>
      <c r="VS251" s="40"/>
      <c r="VT251" s="40"/>
      <c r="VU251" s="40"/>
      <c r="VV251" s="40"/>
      <c r="VW251" s="40"/>
      <c r="VX251" s="40"/>
      <c r="VY251" s="40"/>
      <c r="VZ251" s="40"/>
      <c r="WA251" s="40"/>
      <c r="WB251" s="40"/>
      <c r="WC251" s="40"/>
      <c r="WD251" s="40"/>
      <c r="WE251" s="40"/>
      <c r="WF251" s="40"/>
      <c r="WG251" s="40"/>
      <c r="WH251" s="40"/>
      <c r="WI251" s="40"/>
      <c r="WJ251" s="40"/>
      <c r="WK251" s="40"/>
      <c r="WL251" s="40"/>
      <c r="WM251" s="40"/>
      <c r="WN251" s="40"/>
      <c r="WO251" s="40"/>
      <c r="WP251" s="40"/>
      <c r="WQ251" s="40"/>
      <c r="WR251" s="40"/>
      <c r="WS251" s="40"/>
      <c r="WT251" s="40"/>
      <c r="WU251" s="40"/>
      <c r="WV251" s="40"/>
      <c r="WW251" s="40"/>
      <c r="WX251" s="40"/>
      <c r="WY251" s="40"/>
      <c r="WZ251" s="40"/>
      <c r="XA251" s="40"/>
      <c r="XB251" s="40"/>
      <c r="XC251" s="40"/>
      <c r="XD251" s="40"/>
      <c r="XE251" s="40"/>
      <c r="XF251" s="40"/>
      <c r="XG251" s="40"/>
      <c r="XH251" s="40"/>
      <c r="XI251" s="40"/>
      <c r="XJ251" s="40"/>
      <c r="XK251" s="40"/>
      <c r="XL251" s="40"/>
      <c r="XM251" s="40"/>
      <c r="XN251" s="40"/>
      <c r="XO251" s="40"/>
      <c r="XP251" s="40"/>
      <c r="XQ251" s="40"/>
      <c r="XR251" s="40"/>
      <c r="XS251" s="40"/>
      <c r="XT251" s="40"/>
      <c r="XU251" s="40"/>
      <c r="XV251" s="40"/>
      <c r="XW251" s="40"/>
      <c r="XX251" s="40"/>
      <c r="XY251" s="40"/>
      <c r="XZ251" s="40"/>
      <c r="YA251" s="40"/>
      <c r="YB251" s="40"/>
      <c r="YC251" s="40"/>
      <c r="YD251" s="40"/>
      <c r="YE251" s="40"/>
      <c r="YF251" s="40"/>
      <c r="YG251" s="40"/>
      <c r="YH251" s="40"/>
      <c r="YI251" s="40"/>
      <c r="YJ251" s="40"/>
      <c r="YK251" s="40"/>
      <c r="YL251" s="40"/>
      <c r="YM251" s="40"/>
      <c r="YN251" s="40"/>
      <c r="YO251" s="40"/>
      <c r="YP251" s="40"/>
      <c r="YQ251" s="40"/>
      <c r="YR251" s="40"/>
      <c r="YS251" s="40"/>
      <c r="YT251" s="40"/>
      <c r="YU251" s="40"/>
      <c r="YV251" s="40"/>
      <c r="YW251" s="40"/>
      <c r="YX251" s="40"/>
      <c r="YY251" s="40"/>
      <c r="YZ251" s="40"/>
      <c r="ZA251" s="40"/>
      <c r="ZB251" s="40"/>
      <c r="ZC251" s="40"/>
      <c r="ZD251" s="40"/>
      <c r="ZE251" s="40"/>
      <c r="ZF251" s="40"/>
      <c r="ZG251" s="40"/>
      <c r="ZH251" s="40"/>
      <c r="ZI251" s="40"/>
      <c r="ZJ251" s="40"/>
      <c r="ZK251" s="40"/>
      <c r="ZL251" s="40"/>
      <c r="ZM251" s="40"/>
      <c r="ZN251" s="40"/>
      <c r="ZO251" s="40"/>
      <c r="ZP251" s="40"/>
      <c r="ZQ251" s="40"/>
      <c r="ZR251" s="40"/>
      <c r="ZS251" s="40"/>
      <c r="ZT251" s="40"/>
      <c r="ZU251" s="40"/>
      <c r="ZV251" s="40"/>
      <c r="ZW251" s="40"/>
      <c r="ZX251" s="40"/>
      <c r="ZY251" s="40"/>
      <c r="ZZ251" s="40"/>
      <c r="AAA251" s="40"/>
      <c r="AAB251" s="40"/>
      <c r="AAC251" s="40"/>
      <c r="AAD251" s="40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0"/>
      <c r="AKO251" s="40"/>
      <c r="AKP251" s="40"/>
      <c r="AKQ251" s="40"/>
      <c r="AKR251" s="40"/>
      <c r="AKS251" s="40"/>
      <c r="AKT251" s="40"/>
      <c r="AKU251" s="40"/>
      <c r="AKV251" s="40"/>
      <c r="AKW251" s="40"/>
      <c r="AKX251" s="40"/>
      <c r="AKY251" s="40"/>
      <c r="AKZ251" s="40"/>
      <c r="ALA251" s="40"/>
      <c r="ALB251" s="40"/>
      <c r="ALC251" s="40"/>
      <c r="ALD251" s="40"/>
      <c r="ALE251" s="40"/>
      <c r="ALF251" s="40"/>
      <c r="ALG251" s="40"/>
      <c r="ALH251" s="40"/>
      <c r="ALI251" s="40"/>
      <c r="ALJ251" s="40"/>
      <c r="ALK251" s="40"/>
      <c r="ALL251" s="40"/>
      <c r="ALM251" s="40"/>
      <c r="ALN251" s="40"/>
      <c r="ALO251" s="40"/>
      <c r="ALP251" s="40"/>
      <c r="ALQ251" s="40"/>
      <c r="ALR251" s="40"/>
      <c r="ALS251" s="40"/>
      <c r="ALT251" s="40"/>
      <c r="ALU251" s="40"/>
    </row>
    <row r="252" spans="1:1009" s="41" customFormat="1" ht="18.75" x14ac:dyDescent="0.3">
      <c r="A252" s="10" t="s">
        <v>253</v>
      </c>
      <c r="B252" s="11" t="s">
        <v>173</v>
      </c>
      <c r="C252" s="12">
        <v>9</v>
      </c>
      <c r="D252" s="13">
        <v>3.25</v>
      </c>
      <c r="E252" s="14">
        <v>1.45</v>
      </c>
      <c r="F252" s="46" t="s">
        <v>171</v>
      </c>
      <c r="G252" s="15">
        <v>1</v>
      </c>
      <c r="H252" s="16">
        <f t="shared" si="40"/>
        <v>-1</v>
      </c>
      <c r="I252" s="19">
        <f t="shared" si="32"/>
        <v>-28.902500000000003</v>
      </c>
      <c r="J252" s="39"/>
      <c r="K252" s="50">
        <f t="shared" si="35"/>
        <v>-26.802500000000013</v>
      </c>
      <c r="L252" s="8">
        <f t="shared" si="39"/>
        <v>18.822499999999987</v>
      </c>
      <c r="M252" s="8"/>
      <c r="N252" s="121">
        <f t="shared" si="33"/>
        <v>0</v>
      </c>
      <c r="O252" s="9">
        <f t="shared" si="34"/>
        <v>0</v>
      </c>
      <c r="P252" s="9">
        <f t="shared" si="36"/>
        <v>0</v>
      </c>
      <c r="Q252" s="122" t="str">
        <f t="shared" si="37"/>
        <v/>
      </c>
      <c r="R252" s="8"/>
      <c r="S252" s="9"/>
      <c r="T252" s="9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  <c r="PI252" s="40"/>
      <c r="PJ252" s="40"/>
      <c r="PK252" s="40"/>
      <c r="PL252" s="40"/>
      <c r="PM252" s="40"/>
      <c r="PN252" s="40"/>
      <c r="PO252" s="40"/>
      <c r="PP252" s="40"/>
      <c r="PQ252" s="40"/>
      <c r="PR252" s="40"/>
      <c r="PS252" s="40"/>
      <c r="PT252" s="40"/>
      <c r="PU252" s="40"/>
      <c r="PV252" s="40"/>
      <c r="PW252" s="40"/>
      <c r="PX252" s="40"/>
      <c r="PY252" s="40"/>
      <c r="PZ252" s="40"/>
      <c r="QA252" s="40"/>
      <c r="QB252" s="40"/>
      <c r="QC252" s="40"/>
      <c r="QD252" s="40"/>
      <c r="QE252" s="40"/>
      <c r="QF252" s="40"/>
      <c r="QG252" s="40"/>
      <c r="QH252" s="40"/>
      <c r="QI252" s="40"/>
      <c r="QJ252" s="40"/>
      <c r="QK252" s="40"/>
      <c r="QL252" s="40"/>
      <c r="QM252" s="40"/>
      <c r="QN252" s="40"/>
      <c r="QO252" s="40"/>
      <c r="QP252" s="40"/>
      <c r="QQ252" s="40"/>
      <c r="QR252" s="40"/>
      <c r="QS252" s="40"/>
      <c r="QT252" s="40"/>
      <c r="QU252" s="40"/>
      <c r="QV252" s="40"/>
      <c r="QW252" s="40"/>
      <c r="QX252" s="40"/>
      <c r="QY252" s="40"/>
      <c r="QZ252" s="40"/>
      <c r="RA252" s="40"/>
      <c r="RB252" s="40"/>
      <c r="RC252" s="40"/>
      <c r="RD252" s="40"/>
      <c r="RE252" s="40"/>
      <c r="RF252" s="40"/>
      <c r="RG252" s="40"/>
      <c r="RH252" s="40"/>
      <c r="RI252" s="40"/>
      <c r="RJ252" s="40"/>
      <c r="RK252" s="40"/>
      <c r="RL252" s="40"/>
      <c r="RM252" s="40"/>
      <c r="RN252" s="40"/>
      <c r="RO252" s="40"/>
      <c r="RP252" s="40"/>
      <c r="RQ252" s="40"/>
      <c r="RR252" s="40"/>
      <c r="RS252" s="40"/>
      <c r="RT252" s="40"/>
      <c r="RU252" s="40"/>
      <c r="RV252" s="40"/>
      <c r="RW252" s="40"/>
      <c r="RX252" s="40"/>
      <c r="RY252" s="40"/>
      <c r="RZ252" s="40"/>
      <c r="SA252" s="40"/>
      <c r="SB252" s="40"/>
      <c r="SC252" s="40"/>
      <c r="SD252" s="40"/>
      <c r="SE252" s="40"/>
      <c r="SF252" s="40"/>
      <c r="SG252" s="40"/>
      <c r="SH252" s="40"/>
      <c r="SI252" s="40"/>
      <c r="SJ252" s="40"/>
      <c r="SK252" s="40"/>
      <c r="SL252" s="40"/>
      <c r="SM252" s="40"/>
      <c r="SN252" s="40"/>
      <c r="SO252" s="40"/>
      <c r="SP252" s="40"/>
      <c r="SQ252" s="40"/>
      <c r="SR252" s="40"/>
      <c r="SS252" s="40"/>
      <c r="ST252" s="40"/>
      <c r="SU252" s="40"/>
      <c r="SV252" s="40"/>
      <c r="SW252" s="40"/>
      <c r="SX252" s="40"/>
      <c r="SY252" s="40"/>
      <c r="SZ252" s="40"/>
      <c r="TA252" s="40"/>
      <c r="TB252" s="40"/>
      <c r="TC252" s="40"/>
      <c r="TD252" s="40"/>
      <c r="TE252" s="40"/>
      <c r="TF252" s="40"/>
      <c r="TG252" s="40"/>
      <c r="TH252" s="40"/>
      <c r="TI252" s="40"/>
      <c r="TJ252" s="40"/>
      <c r="TK252" s="40"/>
      <c r="TL252" s="40"/>
      <c r="TM252" s="40"/>
      <c r="TN252" s="40"/>
      <c r="TO252" s="40"/>
      <c r="TP252" s="40"/>
      <c r="TQ252" s="40"/>
      <c r="TR252" s="40"/>
      <c r="TS252" s="40"/>
      <c r="TT252" s="40"/>
      <c r="TU252" s="40"/>
      <c r="TV252" s="40"/>
      <c r="TW252" s="40"/>
      <c r="TX252" s="40"/>
      <c r="TY252" s="40"/>
      <c r="TZ252" s="40"/>
      <c r="UA252" s="40"/>
      <c r="UB252" s="40"/>
      <c r="UC252" s="40"/>
      <c r="UD252" s="40"/>
      <c r="UE252" s="40"/>
      <c r="UF252" s="40"/>
      <c r="UG252" s="40"/>
      <c r="UH252" s="40"/>
      <c r="UI252" s="40"/>
      <c r="UJ252" s="40"/>
      <c r="UK252" s="40"/>
      <c r="UL252" s="40"/>
      <c r="UM252" s="40"/>
      <c r="UN252" s="40"/>
      <c r="UO252" s="40"/>
      <c r="UP252" s="40"/>
      <c r="UQ252" s="40"/>
      <c r="UR252" s="40"/>
      <c r="US252" s="40"/>
      <c r="UT252" s="40"/>
      <c r="UU252" s="40"/>
      <c r="UV252" s="40"/>
      <c r="UW252" s="40"/>
      <c r="UX252" s="40"/>
      <c r="UY252" s="40"/>
      <c r="UZ252" s="40"/>
      <c r="VA252" s="40"/>
      <c r="VB252" s="40"/>
      <c r="VC252" s="40"/>
      <c r="VD252" s="40"/>
      <c r="VE252" s="40"/>
      <c r="VF252" s="40"/>
      <c r="VG252" s="40"/>
      <c r="VH252" s="40"/>
      <c r="VI252" s="40"/>
      <c r="VJ252" s="40"/>
      <c r="VK252" s="40"/>
      <c r="VL252" s="40"/>
      <c r="VM252" s="40"/>
      <c r="VN252" s="40"/>
      <c r="VO252" s="40"/>
      <c r="VP252" s="40"/>
      <c r="VQ252" s="40"/>
      <c r="VR252" s="40"/>
      <c r="VS252" s="40"/>
      <c r="VT252" s="40"/>
      <c r="VU252" s="40"/>
      <c r="VV252" s="40"/>
      <c r="VW252" s="40"/>
      <c r="VX252" s="40"/>
      <c r="VY252" s="40"/>
      <c r="VZ252" s="40"/>
      <c r="WA252" s="40"/>
      <c r="WB252" s="40"/>
      <c r="WC252" s="40"/>
      <c r="WD252" s="40"/>
      <c r="WE252" s="40"/>
      <c r="WF252" s="40"/>
      <c r="WG252" s="40"/>
      <c r="WH252" s="40"/>
      <c r="WI252" s="40"/>
      <c r="WJ252" s="40"/>
      <c r="WK252" s="40"/>
      <c r="WL252" s="40"/>
      <c r="WM252" s="40"/>
      <c r="WN252" s="40"/>
      <c r="WO252" s="40"/>
      <c r="WP252" s="40"/>
      <c r="WQ252" s="40"/>
      <c r="WR252" s="40"/>
      <c r="WS252" s="40"/>
      <c r="WT252" s="40"/>
      <c r="WU252" s="40"/>
      <c r="WV252" s="40"/>
      <c r="WW252" s="40"/>
      <c r="WX252" s="40"/>
      <c r="WY252" s="40"/>
      <c r="WZ252" s="40"/>
      <c r="XA252" s="40"/>
      <c r="XB252" s="40"/>
      <c r="XC252" s="40"/>
      <c r="XD252" s="40"/>
      <c r="XE252" s="40"/>
      <c r="XF252" s="40"/>
      <c r="XG252" s="40"/>
      <c r="XH252" s="40"/>
      <c r="XI252" s="40"/>
      <c r="XJ252" s="40"/>
      <c r="XK252" s="40"/>
      <c r="XL252" s="40"/>
      <c r="XM252" s="40"/>
      <c r="XN252" s="40"/>
      <c r="XO252" s="40"/>
      <c r="XP252" s="40"/>
      <c r="XQ252" s="40"/>
      <c r="XR252" s="40"/>
      <c r="XS252" s="40"/>
      <c r="XT252" s="40"/>
      <c r="XU252" s="40"/>
      <c r="XV252" s="40"/>
      <c r="XW252" s="40"/>
      <c r="XX252" s="40"/>
      <c r="XY252" s="40"/>
      <c r="XZ252" s="40"/>
      <c r="YA252" s="40"/>
      <c r="YB252" s="40"/>
      <c r="YC252" s="40"/>
      <c r="YD252" s="40"/>
      <c r="YE252" s="40"/>
      <c r="YF252" s="40"/>
      <c r="YG252" s="40"/>
      <c r="YH252" s="40"/>
      <c r="YI252" s="40"/>
      <c r="YJ252" s="40"/>
      <c r="YK252" s="40"/>
      <c r="YL252" s="40"/>
      <c r="YM252" s="40"/>
      <c r="YN252" s="40"/>
      <c r="YO252" s="40"/>
      <c r="YP252" s="40"/>
      <c r="YQ252" s="40"/>
      <c r="YR252" s="40"/>
      <c r="YS252" s="40"/>
      <c r="YT252" s="40"/>
      <c r="YU252" s="40"/>
      <c r="YV252" s="40"/>
      <c r="YW252" s="40"/>
      <c r="YX252" s="40"/>
      <c r="YY252" s="40"/>
      <c r="YZ252" s="40"/>
      <c r="ZA252" s="40"/>
      <c r="ZB252" s="40"/>
      <c r="ZC252" s="40"/>
      <c r="ZD252" s="40"/>
      <c r="ZE252" s="40"/>
      <c r="ZF252" s="40"/>
      <c r="ZG252" s="40"/>
      <c r="ZH252" s="40"/>
      <c r="ZI252" s="40"/>
      <c r="ZJ252" s="40"/>
      <c r="ZK252" s="40"/>
      <c r="ZL252" s="40"/>
      <c r="ZM252" s="40"/>
      <c r="ZN252" s="40"/>
      <c r="ZO252" s="40"/>
      <c r="ZP252" s="40"/>
      <c r="ZQ252" s="40"/>
      <c r="ZR252" s="40"/>
      <c r="ZS252" s="40"/>
      <c r="ZT252" s="40"/>
      <c r="ZU252" s="40"/>
      <c r="ZV252" s="40"/>
      <c r="ZW252" s="40"/>
      <c r="ZX252" s="40"/>
      <c r="ZY252" s="40"/>
      <c r="ZZ252" s="40"/>
      <c r="AAA252" s="40"/>
      <c r="AAB252" s="40"/>
      <c r="AAC252" s="40"/>
      <c r="AAD252" s="40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0"/>
      <c r="AKO252" s="40"/>
      <c r="AKP252" s="40"/>
      <c r="AKQ252" s="40"/>
      <c r="AKR252" s="40"/>
      <c r="AKS252" s="40"/>
      <c r="AKT252" s="40"/>
      <c r="AKU252" s="40"/>
      <c r="AKV252" s="40"/>
      <c r="AKW252" s="40"/>
      <c r="AKX252" s="40"/>
      <c r="AKY252" s="40"/>
      <c r="AKZ252" s="40"/>
      <c r="ALA252" s="40"/>
      <c r="ALB252" s="40"/>
      <c r="ALC252" s="40"/>
      <c r="ALD252" s="40"/>
      <c r="ALE252" s="40"/>
      <c r="ALF252" s="40"/>
      <c r="ALG252" s="40"/>
      <c r="ALH252" s="40"/>
      <c r="ALI252" s="40"/>
      <c r="ALJ252" s="40"/>
      <c r="ALK252" s="40"/>
      <c r="ALL252" s="40"/>
      <c r="ALM252" s="40"/>
      <c r="ALN252" s="40"/>
      <c r="ALO252" s="40"/>
      <c r="ALP252" s="40"/>
      <c r="ALQ252" s="40"/>
      <c r="ALR252" s="40"/>
      <c r="ALS252" s="40"/>
      <c r="ALT252" s="40"/>
      <c r="ALU252" s="40"/>
    </row>
    <row r="253" spans="1:1009" s="41" customFormat="1" ht="19.5" thickBot="1" x14ac:dyDescent="0.35">
      <c r="A253" s="10" t="s">
        <v>254</v>
      </c>
      <c r="B253" s="11" t="s">
        <v>66</v>
      </c>
      <c r="C253" s="12">
        <v>5</v>
      </c>
      <c r="D253" s="13">
        <v>2.4</v>
      </c>
      <c r="E253" s="14">
        <v>1.35</v>
      </c>
      <c r="F253" s="46" t="s">
        <v>24</v>
      </c>
      <c r="G253" s="15">
        <v>1.5</v>
      </c>
      <c r="H253" s="16">
        <f t="shared" si="40"/>
        <v>2.0999999999999996</v>
      </c>
      <c r="I253" s="19">
        <f t="shared" si="32"/>
        <v>-26.802500000000002</v>
      </c>
      <c r="J253" s="39"/>
      <c r="K253" s="50">
        <f t="shared" si="35"/>
        <v>-26.802500000000013</v>
      </c>
      <c r="L253" s="8">
        <f t="shared" si="39"/>
        <v>18.822499999999987</v>
      </c>
      <c r="M253" s="8"/>
      <c r="N253" s="121">
        <f t="shared" si="33"/>
        <v>2.4</v>
      </c>
      <c r="O253" s="9">
        <f t="shared" si="34"/>
        <v>-1</v>
      </c>
      <c r="P253" s="9">
        <f t="shared" si="36"/>
        <v>1.4</v>
      </c>
      <c r="Q253" s="122">
        <f t="shared" si="37"/>
        <v>1.4</v>
      </c>
      <c r="R253" s="8"/>
      <c r="S253" s="9"/>
      <c r="T253" s="9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  <c r="PI253" s="40"/>
      <c r="PJ253" s="40"/>
      <c r="PK253" s="40"/>
      <c r="PL253" s="40"/>
      <c r="PM253" s="40"/>
      <c r="PN253" s="40"/>
      <c r="PO253" s="40"/>
      <c r="PP253" s="40"/>
      <c r="PQ253" s="40"/>
      <c r="PR253" s="40"/>
      <c r="PS253" s="40"/>
      <c r="PT253" s="40"/>
      <c r="PU253" s="40"/>
      <c r="PV253" s="40"/>
      <c r="PW253" s="40"/>
      <c r="PX253" s="40"/>
      <c r="PY253" s="40"/>
      <c r="PZ253" s="40"/>
      <c r="QA253" s="40"/>
      <c r="QB253" s="40"/>
      <c r="QC253" s="40"/>
      <c r="QD253" s="40"/>
      <c r="QE253" s="40"/>
      <c r="QF253" s="40"/>
      <c r="QG253" s="40"/>
      <c r="QH253" s="40"/>
      <c r="QI253" s="40"/>
      <c r="QJ253" s="40"/>
      <c r="QK253" s="40"/>
      <c r="QL253" s="40"/>
      <c r="QM253" s="40"/>
      <c r="QN253" s="40"/>
      <c r="QO253" s="40"/>
      <c r="QP253" s="40"/>
      <c r="QQ253" s="40"/>
      <c r="QR253" s="40"/>
      <c r="QS253" s="40"/>
      <c r="QT253" s="40"/>
      <c r="QU253" s="40"/>
      <c r="QV253" s="40"/>
      <c r="QW253" s="40"/>
      <c r="QX253" s="40"/>
      <c r="QY253" s="40"/>
      <c r="QZ253" s="40"/>
      <c r="RA253" s="40"/>
      <c r="RB253" s="40"/>
      <c r="RC253" s="40"/>
      <c r="RD253" s="40"/>
      <c r="RE253" s="40"/>
      <c r="RF253" s="40"/>
      <c r="RG253" s="40"/>
      <c r="RH253" s="40"/>
      <c r="RI253" s="40"/>
      <c r="RJ253" s="40"/>
      <c r="RK253" s="40"/>
      <c r="RL253" s="40"/>
      <c r="RM253" s="40"/>
      <c r="RN253" s="40"/>
      <c r="RO253" s="40"/>
      <c r="RP253" s="40"/>
      <c r="RQ253" s="40"/>
      <c r="RR253" s="40"/>
      <c r="RS253" s="40"/>
      <c r="RT253" s="40"/>
      <c r="RU253" s="40"/>
      <c r="RV253" s="40"/>
      <c r="RW253" s="40"/>
      <c r="RX253" s="40"/>
      <c r="RY253" s="40"/>
      <c r="RZ253" s="40"/>
      <c r="SA253" s="40"/>
      <c r="SB253" s="40"/>
      <c r="SC253" s="40"/>
      <c r="SD253" s="40"/>
      <c r="SE253" s="40"/>
      <c r="SF253" s="40"/>
      <c r="SG253" s="40"/>
      <c r="SH253" s="40"/>
      <c r="SI253" s="40"/>
      <c r="SJ253" s="40"/>
      <c r="SK253" s="40"/>
      <c r="SL253" s="40"/>
      <c r="SM253" s="40"/>
      <c r="SN253" s="40"/>
      <c r="SO253" s="40"/>
      <c r="SP253" s="40"/>
      <c r="SQ253" s="40"/>
      <c r="SR253" s="40"/>
      <c r="SS253" s="40"/>
      <c r="ST253" s="40"/>
      <c r="SU253" s="40"/>
      <c r="SV253" s="40"/>
      <c r="SW253" s="40"/>
      <c r="SX253" s="40"/>
      <c r="SY253" s="40"/>
      <c r="SZ253" s="40"/>
      <c r="TA253" s="40"/>
      <c r="TB253" s="40"/>
      <c r="TC253" s="40"/>
      <c r="TD253" s="40"/>
      <c r="TE253" s="40"/>
      <c r="TF253" s="40"/>
      <c r="TG253" s="40"/>
      <c r="TH253" s="40"/>
      <c r="TI253" s="40"/>
      <c r="TJ253" s="40"/>
      <c r="TK253" s="40"/>
      <c r="TL253" s="40"/>
      <c r="TM253" s="40"/>
      <c r="TN253" s="40"/>
      <c r="TO253" s="40"/>
      <c r="TP253" s="40"/>
      <c r="TQ253" s="40"/>
      <c r="TR253" s="40"/>
      <c r="TS253" s="40"/>
      <c r="TT253" s="40"/>
      <c r="TU253" s="40"/>
      <c r="TV253" s="40"/>
      <c r="TW253" s="40"/>
      <c r="TX253" s="40"/>
      <c r="TY253" s="40"/>
      <c r="TZ253" s="40"/>
      <c r="UA253" s="40"/>
      <c r="UB253" s="40"/>
      <c r="UC253" s="40"/>
      <c r="UD253" s="40"/>
      <c r="UE253" s="40"/>
      <c r="UF253" s="40"/>
      <c r="UG253" s="40"/>
      <c r="UH253" s="40"/>
      <c r="UI253" s="40"/>
      <c r="UJ253" s="40"/>
      <c r="UK253" s="40"/>
      <c r="UL253" s="40"/>
      <c r="UM253" s="40"/>
      <c r="UN253" s="40"/>
      <c r="UO253" s="40"/>
      <c r="UP253" s="40"/>
      <c r="UQ253" s="40"/>
      <c r="UR253" s="40"/>
      <c r="US253" s="40"/>
      <c r="UT253" s="40"/>
      <c r="UU253" s="40"/>
      <c r="UV253" s="40"/>
      <c r="UW253" s="40"/>
      <c r="UX253" s="40"/>
      <c r="UY253" s="40"/>
      <c r="UZ253" s="40"/>
      <c r="VA253" s="40"/>
      <c r="VB253" s="40"/>
      <c r="VC253" s="40"/>
      <c r="VD253" s="40"/>
      <c r="VE253" s="40"/>
      <c r="VF253" s="40"/>
      <c r="VG253" s="40"/>
      <c r="VH253" s="40"/>
      <c r="VI253" s="40"/>
      <c r="VJ253" s="40"/>
      <c r="VK253" s="40"/>
      <c r="VL253" s="40"/>
      <c r="VM253" s="40"/>
      <c r="VN253" s="40"/>
      <c r="VO253" s="40"/>
      <c r="VP253" s="40"/>
      <c r="VQ253" s="40"/>
      <c r="VR253" s="40"/>
      <c r="VS253" s="40"/>
      <c r="VT253" s="40"/>
      <c r="VU253" s="40"/>
      <c r="VV253" s="40"/>
      <c r="VW253" s="40"/>
      <c r="VX253" s="40"/>
      <c r="VY253" s="40"/>
      <c r="VZ253" s="40"/>
      <c r="WA253" s="40"/>
      <c r="WB253" s="40"/>
      <c r="WC253" s="40"/>
      <c r="WD253" s="40"/>
      <c r="WE253" s="40"/>
      <c r="WF253" s="40"/>
      <c r="WG253" s="40"/>
      <c r="WH253" s="40"/>
      <c r="WI253" s="40"/>
      <c r="WJ253" s="40"/>
      <c r="WK253" s="40"/>
      <c r="WL253" s="40"/>
      <c r="WM253" s="40"/>
      <c r="WN253" s="40"/>
      <c r="WO253" s="40"/>
      <c r="WP253" s="40"/>
      <c r="WQ253" s="40"/>
      <c r="WR253" s="40"/>
      <c r="WS253" s="40"/>
      <c r="WT253" s="40"/>
      <c r="WU253" s="40"/>
      <c r="WV253" s="40"/>
      <c r="WW253" s="40"/>
      <c r="WX253" s="40"/>
      <c r="WY253" s="40"/>
      <c r="WZ253" s="40"/>
      <c r="XA253" s="40"/>
      <c r="XB253" s="40"/>
      <c r="XC253" s="40"/>
      <c r="XD253" s="40"/>
      <c r="XE253" s="40"/>
      <c r="XF253" s="40"/>
      <c r="XG253" s="40"/>
      <c r="XH253" s="40"/>
      <c r="XI253" s="40"/>
      <c r="XJ253" s="40"/>
      <c r="XK253" s="40"/>
      <c r="XL253" s="40"/>
      <c r="XM253" s="40"/>
      <c r="XN253" s="40"/>
      <c r="XO253" s="40"/>
      <c r="XP253" s="40"/>
      <c r="XQ253" s="40"/>
      <c r="XR253" s="40"/>
      <c r="XS253" s="40"/>
      <c r="XT253" s="40"/>
      <c r="XU253" s="40"/>
      <c r="XV253" s="40"/>
      <c r="XW253" s="40"/>
      <c r="XX253" s="40"/>
      <c r="XY253" s="40"/>
      <c r="XZ253" s="40"/>
      <c r="YA253" s="40"/>
      <c r="YB253" s="40"/>
      <c r="YC253" s="40"/>
      <c r="YD253" s="40"/>
      <c r="YE253" s="40"/>
      <c r="YF253" s="40"/>
      <c r="YG253" s="40"/>
      <c r="YH253" s="40"/>
      <c r="YI253" s="40"/>
      <c r="YJ253" s="40"/>
      <c r="YK253" s="40"/>
      <c r="YL253" s="40"/>
      <c r="YM253" s="40"/>
      <c r="YN253" s="40"/>
      <c r="YO253" s="40"/>
      <c r="YP253" s="40"/>
      <c r="YQ253" s="40"/>
      <c r="YR253" s="40"/>
      <c r="YS253" s="40"/>
      <c r="YT253" s="40"/>
      <c r="YU253" s="40"/>
      <c r="YV253" s="40"/>
      <c r="YW253" s="40"/>
      <c r="YX253" s="40"/>
      <c r="YY253" s="40"/>
      <c r="YZ253" s="40"/>
      <c r="ZA253" s="40"/>
      <c r="ZB253" s="40"/>
      <c r="ZC253" s="40"/>
      <c r="ZD253" s="40"/>
      <c r="ZE253" s="40"/>
      <c r="ZF253" s="40"/>
      <c r="ZG253" s="40"/>
      <c r="ZH253" s="40"/>
      <c r="ZI253" s="40"/>
      <c r="ZJ253" s="40"/>
      <c r="ZK253" s="40"/>
      <c r="ZL253" s="40"/>
      <c r="ZM253" s="40"/>
      <c r="ZN253" s="40"/>
      <c r="ZO253" s="40"/>
      <c r="ZP253" s="40"/>
      <c r="ZQ253" s="40"/>
      <c r="ZR253" s="40"/>
      <c r="ZS253" s="40"/>
      <c r="ZT253" s="40"/>
      <c r="ZU253" s="40"/>
      <c r="ZV253" s="40"/>
      <c r="ZW253" s="40"/>
      <c r="ZX253" s="40"/>
      <c r="ZY253" s="40"/>
      <c r="ZZ253" s="40"/>
      <c r="AAA253" s="40"/>
      <c r="AAB253" s="40"/>
      <c r="AAC253" s="40"/>
      <c r="AAD253" s="40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0"/>
      <c r="AKO253" s="40"/>
      <c r="AKP253" s="40"/>
      <c r="AKQ253" s="40"/>
      <c r="AKR253" s="40"/>
      <c r="AKS253" s="40"/>
      <c r="AKT253" s="40"/>
      <c r="AKU253" s="40"/>
      <c r="AKV253" s="40"/>
      <c r="AKW253" s="40"/>
      <c r="AKX253" s="40"/>
      <c r="AKY253" s="40"/>
      <c r="AKZ253" s="40"/>
      <c r="ALA253" s="40"/>
      <c r="ALB253" s="40"/>
      <c r="ALC253" s="40"/>
      <c r="ALD253" s="40"/>
      <c r="ALE253" s="40"/>
      <c r="ALF253" s="40"/>
      <c r="ALG253" s="40"/>
      <c r="ALH253" s="40"/>
      <c r="ALI253" s="40"/>
      <c r="ALJ253" s="40"/>
      <c r="ALK253" s="40"/>
      <c r="ALL253" s="40"/>
      <c r="ALM253" s="40"/>
      <c r="ALN253" s="40"/>
      <c r="ALO253" s="40"/>
      <c r="ALP253" s="40"/>
      <c r="ALQ253" s="40"/>
      <c r="ALR253" s="40"/>
      <c r="ALS253" s="40"/>
      <c r="ALT253" s="40"/>
      <c r="ALU253" s="40"/>
    </row>
    <row r="254" spans="1:1009" s="41" customFormat="1" ht="24" thickBot="1" x14ac:dyDescent="0.3">
      <c r="A254" s="222">
        <v>44199</v>
      </c>
      <c r="B254" s="223"/>
      <c r="C254" s="223"/>
      <c r="D254" s="223"/>
      <c r="E254" s="223"/>
      <c r="F254" s="223"/>
      <c r="G254" s="223"/>
      <c r="H254" s="224" t="str">
        <f>IF(OR(F254="",G254=""),"",IF(F254="1st",G254*D254,-G254))</f>
        <v/>
      </c>
      <c r="I254" s="19">
        <f t="shared" si="32"/>
        <v>-26.802500000000002</v>
      </c>
      <c r="J254" s="39"/>
      <c r="K254" s="50">
        <f t="shared" si="35"/>
        <v>-26.802500000000013</v>
      </c>
      <c r="L254" s="8">
        <f t="shared" si="39"/>
        <v>18.822499999999987</v>
      </c>
      <c r="M254" s="8"/>
      <c r="N254" s="121" t="str">
        <f t="shared" si="33"/>
        <v/>
      </c>
      <c r="O254" s="9" t="str">
        <f t="shared" si="34"/>
        <v/>
      </c>
      <c r="P254" s="9" t="str">
        <f t="shared" si="36"/>
        <v/>
      </c>
      <c r="Q254" s="122" t="str">
        <f t="shared" si="37"/>
        <v/>
      </c>
      <c r="R254" s="8"/>
      <c r="S254" s="9"/>
      <c r="T254" s="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  <c r="PI254" s="40"/>
      <c r="PJ254" s="40"/>
      <c r="PK254" s="40"/>
      <c r="PL254" s="40"/>
      <c r="PM254" s="40"/>
      <c r="PN254" s="40"/>
      <c r="PO254" s="40"/>
      <c r="PP254" s="40"/>
      <c r="PQ254" s="40"/>
      <c r="PR254" s="40"/>
      <c r="PS254" s="40"/>
      <c r="PT254" s="40"/>
      <c r="PU254" s="40"/>
      <c r="PV254" s="40"/>
      <c r="PW254" s="40"/>
      <c r="PX254" s="40"/>
      <c r="PY254" s="40"/>
      <c r="PZ254" s="40"/>
      <c r="QA254" s="40"/>
      <c r="QB254" s="40"/>
      <c r="QC254" s="40"/>
      <c r="QD254" s="40"/>
      <c r="QE254" s="40"/>
      <c r="QF254" s="40"/>
      <c r="QG254" s="40"/>
      <c r="QH254" s="40"/>
      <c r="QI254" s="40"/>
      <c r="QJ254" s="40"/>
      <c r="QK254" s="40"/>
      <c r="QL254" s="40"/>
      <c r="QM254" s="40"/>
      <c r="QN254" s="40"/>
      <c r="QO254" s="40"/>
      <c r="QP254" s="40"/>
      <c r="QQ254" s="40"/>
      <c r="QR254" s="40"/>
      <c r="QS254" s="40"/>
      <c r="QT254" s="40"/>
      <c r="QU254" s="40"/>
      <c r="QV254" s="40"/>
      <c r="QW254" s="40"/>
      <c r="QX254" s="40"/>
      <c r="QY254" s="40"/>
      <c r="QZ254" s="40"/>
      <c r="RA254" s="40"/>
      <c r="RB254" s="40"/>
      <c r="RC254" s="40"/>
      <c r="RD254" s="40"/>
      <c r="RE254" s="40"/>
      <c r="RF254" s="40"/>
      <c r="RG254" s="40"/>
      <c r="RH254" s="40"/>
      <c r="RI254" s="40"/>
      <c r="RJ254" s="40"/>
      <c r="RK254" s="40"/>
      <c r="RL254" s="40"/>
      <c r="RM254" s="40"/>
      <c r="RN254" s="40"/>
      <c r="RO254" s="40"/>
      <c r="RP254" s="40"/>
      <c r="RQ254" s="40"/>
      <c r="RR254" s="40"/>
      <c r="RS254" s="40"/>
      <c r="RT254" s="40"/>
      <c r="RU254" s="40"/>
      <c r="RV254" s="40"/>
      <c r="RW254" s="40"/>
      <c r="RX254" s="40"/>
      <c r="RY254" s="40"/>
      <c r="RZ254" s="40"/>
      <c r="SA254" s="40"/>
      <c r="SB254" s="40"/>
      <c r="SC254" s="40"/>
      <c r="SD254" s="40"/>
      <c r="SE254" s="40"/>
      <c r="SF254" s="40"/>
      <c r="SG254" s="40"/>
      <c r="SH254" s="40"/>
      <c r="SI254" s="40"/>
      <c r="SJ254" s="40"/>
      <c r="SK254" s="40"/>
      <c r="SL254" s="40"/>
      <c r="SM254" s="40"/>
      <c r="SN254" s="40"/>
      <c r="SO254" s="40"/>
      <c r="SP254" s="40"/>
      <c r="SQ254" s="40"/>
      <c r="SR254" s="40"/>
      <c r="SS254" s="40"/>
      <c r="ST254" s="40"/>
      <c r="SU254" s="40"/>
      <c r="SV254" s="40"/>
      <c r="SW254" s="40"/>
      <c r="SX254" s="40"/>
      <c r="SY254" s="40"/>
      <c r="SZ254" s="40"/>
      <c r="TA254" s="40"/>
      <c r="TB254" s="40"/>
      <c r="TC254" s="40"/>
      <c r="TD254" s="40"/>
      <c r="TE254" s="40"/>
      <c r="TF254" s="40"/>
      <c r="TG254" s="40"/>
      <c r="TH254" s="40"/>
      <c r="TI254" s="40"/>
      <c r="TJ254" s="40"/>
      <c r="TK254" s="40"/>
      <c r="TL254" s="40"/>
      <c r="TM254" s="40"/>
      <c r="TN254" s="40"/>
      <c r="TO254" s="40"/>
      <c r="TP254" s="40"/>
      <c r="TQ254" s="40"/>
      <c r="TR254" s="40"/>
      <c r="TS254" s="40"/>
      <c r="TT254" s="40"/>
      <c r="TU254" s="40"/>
      <c r="TV254" s="40"/>
      <c r="TW254" s="40"/>
      <c r="TX254" s="40"/>
      <c r="TY254" s="40"/>
      <c r="TZ254" s="40"/>
      <c r="UA254" s="40"/>
      <c r="UB254" s="40"/>
      <c r="UC254" s="40"/>
      <c r="UD254" s="40"/>
      <c r="UE254" s="40"/>
      <c r="UF254" s="40"/>
      <c r="UG254" s="40"/>
      <c r="UH254" s="40"/>
      <c r="UI254" s="40"/>
      <c r="UJ254" s="40"/>
      <c r="UK254" s="40"/>
      <c r="UL254" s="40"/>
      <c r="UM254" s="40"/>
      <c r="UN254" s="40"/>
      <c r="UO254" s="40"/>
      <c r="UP254" s="40"/>
      <c r="UQ254" s="40"/>
      <c r="UR254" s="40"/>
      <c r="US254" s="40"/>
      <c r="UT254" s="40"/>
      <c r="UU254" s="40"/>
      <c r="UV254" s="40"/>
      <c r="UW254" s="40"/>
      <c r="UX254" s="40"/>
      <c r="UY254" s="40"/>
      <c r="UZ254" s="40"/>
      <c r="VA254" s="40"/>
      <c r="VB254" s="40"/>
      <c r="VC254" s="40"/>
      <c r="VD254" s="40"/>
      <c r="VE254" s="40"/>
      <c r="VF254" s="40"/>
      <c r="VG254" s="40"/>
      <c r="VH254" s="40"/>
      <c r="VI254" s="40"/>
      <c r="VJ254" s="40"/>
      <c r="VK254" s="40"/>
      <c r="VL254" s="40"/>
      <c r="VM254" s="40"/>
      <c r="VN254" s="40"/>
      <c r="VO254" s="40"/>
      <c r="VP254" s="40"/>
      <c r="VQ254" s="40"/>
      <c r="VR254" s="40"/>
      <c r="VS254" s="40"/>
      <c r="VT254" s="40"/>
      <c r="VU254" s="40"/>
      <c r="VV254" s="40"/>
      <c r="VW254" s="40"/>
      <c r="VX254" s="40"/>
      <c r="VY254" s="40"/>
      <c r="VZ254" s="40"/>
      <c r="WA254" s="40"/>
      <c r="WB254" s="40"/>
      <c r="WC254" s="40"/>
      <c r="WD254" s="40"/>
      <c r="WE254" s="40"/>
      <c r="WF254" s="40"/>
      <c r="WG254" s="40"/>
      <c r="WH254" s="40"/>
      <c r="WI254" s="40"/>
      <c r="WJ254" s="40"/>
      <c r="WK254" s="40"/>
      <c r="WL254" s="40"/>
      <c r="WM254" s="40"/>
      <c r="WN254" s="40"/>
      <c r="WO254" s="40"/>
      <c r="WP254" s="40"/>
      <c r="WQ254" s="40"/>
      <c r="WR254" s="40"/>
      <c r="WS254" s="40"/>
      <c r="WT254" s="40"/>
      <c r="WU254" s="40"/>
      <c r="WV254" s="40"/>
      <c r="WW254" s="40"/>
      <c r="WX254" s="40"/>
      <c r="WY254" s="40"/>
      <c r="WZ254" s="40"/>
      <c r="XA254" s="40"/>
      <c r="XB254" s="40"/>
      <c r="XC254" s="40"/>
      <c r="XD254" s="40"/>
      <c r="XE254" s="40"/>
      <c r="XF254" s="40"/>
      <c r="XG254" s="40"/>
      <c r="XH254" s="40"/>
      <c r="XI254" s="40"/>
      <c r="XJ254" s="40"/>
      <c r="XK254" s="40"/>
      <c r="XL254" s="40"/>
      <c r="XM254" s="40"/>
      <c r="XN254" s="40"/>
      <c r="XO254" s="40"/>
      <c r="XP254" s="40"/>
      <c r="XQ254" s="40"/>
      <c r="XR254" s="40"/>
      <c r="XS254" s="40"/>
      <c r="XT254" s="40"/>
      <c r="XU254" s="40"/>
      <c r="XV254" s="40"/>
      <c r="XW254" s="40"/>
      <c r="XX254" s="40"/>
      <c r="XY254" s="40"/>
      <c r="XZ254" s="40"/>
      <c r="YA254" s="40"/>
      <c r="YB254" s="40"/>
      <c r="YC254" s="40"/>
      <c r="YD254" s="40"/>
      <c r="YE254" s="40"/>
      <c r="YF254" s="40"/>
      <c r="YG254" s="40"/>
      <c r="YH254" s="40"/>
      <c r="YI254" s="40"/>
      <c r="YJ254" s="40"/>
      <c r="YK254" s="40"/>
      <c r="YL254" s="40"/>
      <c r="YM254" s="40"/>
      <c r="YN254" s="40"/>
      <c r="YO254" s="40"/>
      <c r="YP254" s="40"/>
      <c r="YQ254" s="40"/>
      <c r="YR254" s="40"/>
      <c r="YS254" s="40"/>
      <c r="YT254" s="40"/>
      <c r="YU254" s="40"/>
      <c r="YV254" s="40"/>
      <c r="YW254" s="40"/>
      <c r="YX254" s="40"/>
      <c r="YY254" s="40"/>
      <c r="YZ254" s="40"/>
      <c r="ZA254" s="40"/>
      <c r="ZB254" s="40"/>
      <c r="ZC254" s="40"/>
      <c r="ZD254" s="40"/>
      <c r="ZE254" s="40"/>
      <c r="ZF254" s="40"/>
      <c r="ZG254" s="40"/>
      <c r="ZH254" s="40"/>
      <c r="ZI254" s="40"/>
      <c r="ZJ254" s="40"/>
      <c r="ZK254" s="40"/>
      <c r="ZL254" s="40"/>
      <c r="ZM254" s="40"/>
      <c r="ZN254" s="40"/>
      <c r="ZO254" s="40"/>
      <c r="ZP254" s="40"/>
      <c r="ZQ254" s="40"/>
      <c r="ZR254" s="40"/>
      <c r="ZS254" s="40"/>
      <c r="ZT254" s="40"/>
      <c r="ZU254" s="40"/>
      <c r="ZV254" s="40"/>
      <c r="ZW254" s="40"/>
      <c r="ZX254" s="40"/>
      <c r="ZY254" s="40"/>
      <c r="ZZ254" s="40"/>
      <c r="AAA254" s="40"/>
      <c r="AAB254" s="40"/>
      <c r="AAC254" s="40"/>
      <c r="AAD254" s="40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0"/>
      <c r="AKO254" s="40"/>
      <c r="AKP254" s="40"/>
      <c r="AKQ254" s="40"/>
      <c r="AKR254" s="40"/>
      <c r="AKS254" s="40"/>
      <c r="AKT254" s="40"/>
      <c r="AKU254" s="40"/>
      <c r="AKV254" s="40"/>
      <c r="AKW254" s="40"/>
      <c r="AKX254" s="40"/>
      <c r="AKY254" s="40"/>
      <c r="AKZ254" s="40"/>
      <c r="ALA254" s="40"/>
      <c r="ALB254" s="40"/>
      <c r="ALC254" s="40"/>
      <c r="ALD254" s="40"/>
      <c r="ALE254" s="40"/>
      <c r="ALF254" s="40"/>
      <c r="ALG254" s="40"/>
      <c r="ALH254" s="40"/>
      <c r="ALI254" s="40"/>
      <c r="ALJ254" s="40"/>
      <c r="ALK254" s="40"/>
      <c r="ALL254" s="40"/>
      <c r="ALM254" s="40"/>
      <c r="ALN254" s="40"/>
      <c r="ALO254" s="40"/>
      <c r="ALP254" s="40"/>
      <c r="ALQ254" s="40"/>
      <c r="ALR254" s="40"/>
      <c r="ALS254" s="40"/>
      <c r="ALT254" s="40"/>
      <c r="ALU254" s="40"/>
    </row>
    <row r="255" spans="1:1009" s="41" customFormat="1" ht="18.75" x14ac:dyDescent="0.3">
      <c r="A255" s="10" t="s">
        <v>255</v>
      </c>
      <c r="B255" s="11" t="s">
        <v>231</v>
      </c>
      <c r="C255" s="12">
        <v>1</v>
      </c>
      <c r="D255" s="13">
        <v>1.22</v>
      </c>
      <c r="E255" s="14">
        <v>1.03</v>
      </c>
      <c r="F255" s="46" t="s">
        <v>24</v>
      </c>
      <c r="G255" s="15"/>
      <c r="H255" s="16" t="str">
        <f>IF(OR(F255="",G255=""),"",IF(F255="1st",G255*D255-G255,-G255))</f>
        <v/>
      </c>
      <c r="I255" s="19">
        <f t="shared" si="32"/>
        <v>-26.802500000000002</v>
      </c>
      <c r="J255" s="42">
        <f>SUM(H255:H265)</f>
        <v>-2.8999999999999995</v>
      </c>
      <c r="K255" s="50">
        <f t="shared" si="35"/>
        <v>-29.702500000000011</v>
      </c>
      <c r="L255" s="8">
        <f t="shared" si="39"/>
        <v>18.822499999999987</v>
      </c>
      <c r="M255" s="8"/>
      <c r="N255" s="121">
        <f t="shared" si="33"/>
        <v>1.22</v>
      </c>
      <c r="O255" s="9">
        <f t="shared" si="34"/>
        <v>-1</v>
      </c>
      <c r="P255" s="9">
        <f t="shared" si="36"/>
        <v>0.21999999999999997</v>
      </c>
      <c r="Q255" s="122">
        <f t="shared" si="37"/>
        <v>0.21999999999999997</v>
      </c>
      <c r="R255" s="8"/>
      <c r="S255" s="9"/>
      <c r="T255" s="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  <c r="PI255" s="40"/>
      <c r="PJ255" s="40"/>
      <c r="PK255" s="40"/>
      <c r="PL255" s="40"/>
      <c r="PM255" s="40"/>
      <c r="PN255" s="40"/>
      <c r="PO255" s="40"/>
      <c r="PP255" s="40"/>
      <c r="PQ255" s="40"/>
      <c r="PR255" s="40"/>
      <c r="PS255" s="40"/>
      <c r="PT255" s="40"/>
      <c r="PU255" s="40"/>
      <c r="PV255" s="40"/>
      <c r="PW255" s="40"/>
      <c r="PX255" s="40"/>
      <c r="PY255" s="40"/>
      <c r="PZ255" s="40"/>
      <c r="QA255" s="40"/>
      <c r="QB255" s="40"/>
      <c r="QC255" s="40"/>
      <c r="QD255" s="40"/>
      <c r="QE255" s="40"/>
      <c r="QF255" s="40"/>
      <c r="QG255" s="40"/>
      <c r="QH255" s="40"/>
      <c r="QI255" s="40"/>
      <c r="QJ255" s="40"/>
      <c r="QK255" s="40"/>
      <c r="QL255" s="40"/>
      <c r="QM255" s="40"/>
      <c r="QN255" s="40"/>
      <c r="QO255" s="40"/>
      <c r="QP255" s="40"/>
      <c r="QQ255" s="40"/>
      <c r="QR255" s="40"/>
      <c r="QS255" s="40"/>
      <c r="QT255" s="40"/>
      <c r="QU255" s="40"/>
      <c r="QV255" s="40"/>
      <c r="QW255" s="40"/>
      <c r="QX255" s="40"/>
      <c r="QY255" s="40"/>
      <c r="QZ255" s="40"/>
      <c r="RA255" s="40"/>
      <c r="RB255" s="40"/>
      <c r="RC255" s="40"/>
      <c r="RD255" s="40"/>
      <c r="RE255" s="40"/>
      <c r="RF255" s="40"/>
      <c r="RG255" s="40"/>
      <c r="RH255" s="40"/>
      <c r="RI255" s="40"/>
      <c r="RJ255" s="40"/>
      <c r="RK255" s="40"/>
      <c r="RL255" s="40"/>
      <c r="RM255" s="40"/>
      <c r="RN255" s="40"/>
      <c r="RO255" s="40"/>
      <c r="RP255" s="40"/>
      <c r="RQ255" s="40"/>
      <c r="RR255" s="40"/>
      <c r="RS255" s="40"/>
      <c r="RT255" s="40"/>
      <c r="RU255" s="40"/>
      <c r="RV255" s="40"/>
      <c r="RW255" s="40"/>
      <c r="RX255" s="40"/>
      <c r="RY255" s="40"/>
      <c r="RZ255" s="40"/>
      <c r="SA255" s="40"/>
      <c r="SB255" s="40"/>
      <c r="SC255" s="40"/>
      <c r="SD255" s="40"/>
      <c r="SE255" s="40"/>
      <c r="SF255" s="40"/>
      <c r="SG255" s="40"/>
      <c r="SH255" s="40"/>
      <c r="SI255" s="40"/>
      <c r="SJ255" s="40"/>
      <c r="SK255" s="40"/>
      <c r="SL255" s="40"/>
      <c r="SM255" s="40"/>
      <c r="SN255" s="40"/>
      <c r="SO255" s="40"/>
      <c r="SP255" s="40"/>
      <c r="SQ255" s="40"/>
      <c r="SR255" s="40"/>
      <c r="SS255" s="40"/>
      <c r="ST255" s="40"/>
      <c r="SU255" s="40"/>
      <c r="SV255" s="40"/>
      <c r="SW255" s="40"/>
      <c r="SX255" s="40"/>
      <c r="SY255" s="40"/>
      <c r="SZ255" s="40"/>
      <c r="TA255" s="40"/>
      <c r="TB255" s="40"/>
      <c r="TC255" s="40"/>
      <c r="TD255" s="40"/>
      <c r="TE255" s="40"/>
      <c r="TF255" s="40"/>
      <c r="TG255" s="40"/>
      <c r="TH255" s="40"/>
      <c r="TI255" s="40"/>
      <c r="TJ255" s="40"/>
      <c r="TK255" s="40"/>
      <c r="TL255" s="40"/>
      <c r="TM255" s="40"/>
      <c r="TN255" s="40"/>
      <c r="TO255" s="40"/>
      <c r="TP255" s="40"/>
      <c r="TQ255" s="40"/>
      <c r="TR255" s="40"/>
      <c r="TS255" s="40"/>
      <c r="TT255" s="40"/>
      <c r="TU255" s="40"/>
      <c r="TV255" s="40"/>
      <c r="TW255" s="40"/>
      <c r="TX255" s="40"/>
      <c r="TY255" s="40"/>
      <c r="TZ255" s="40"/>
      <c r="UA255" s="40"/>
      <c r="UB255" s="40"/>
      <c r="UC255" s="40"/>
      <c r="UD255" s="40"/>
      <c r="UE255" s="40"/>
      <c r="UF255" s="40"/>
      <c r="UG255" s="40"/>
      <c r="UH255" s="40"/>
      <c r="UI255" s="40"/>
      <c r="UJ255" s="40"/>
      <c r="UK255" s="40"/>
      <c r="UL255" s="40"/>
      <c r="UM255" s="40"/>
      <c r="UN255" s="40"/>
      <c r="UO255" s="40"/>
      <c r="UP255" s="40"/>
      <c r="UQ255" s="40"/>
      <c r="UR255" s="40"/>
      <c r="US255" s="40"/>
      <c r="UT255" s="40"/>
      <c r="UU255" s="40"/>
      <c r="UV255" s="40"/>
      <c r="UW255" s="40"/>
      <c r="UX255" s="40"/>
      <c r="UY255" s="40"/>
      <c r="UZ255" s="40"/>
      <c r="VA255" s="40"/>
      <c r="VB255" s="40"/>
      <c r="VC255" s="40"/>
      <c r="VD255" s="40"/>
      <c r="VE255" s="40"/>
      <c r="VF255" s="40"/>
      <c r="VG255" s="40"/>
      <c r="VH255" s="40"/>
      <c r="VI255" s="40"/>
      <c r="VJ255" s="40"/>
      <c r="VK255" s="40"/>
      <c r="VL255" s="40"/>
      <c r="VM255" s="40"/>
      <c r="VN255" s="40"/>
      <c r="VO255" s="40"/>
      <c r="VP255" s="40"/>
      <c r="VQ255" s="40"/>
      <c r="VR255" s="40"/>
      <c r="VS255" s="40"/>
      <c r="VT255" s="40"/>
      <c r="VU255" s="40"/>
      <c r="VV255" s="40"/>
      <c r="VW255" s="40"/>
      <c r="VX255" s="40"/>
      <c r="VY255" s="40"/>
      <c r="VZ255" s="40"/>
      <c r="WA255" s="40"/>
      <c r="WB255" s="40"/>
      <c r="WC255" s="40"/>
      <c r="WD255" s="40"/>
      <c r="WE255" s="40"/>
      <c r="WF255" s="40"/>
      <c r="WG255" s="40"/>
      <c r="WH255" s="40"/>
      <c r="WI255" s="40"/>
      <c r="WJ255" s="40"/>
      <c r="WK255" s="40"/>
      <c r="WL255" s="40"/>
      <c r="WM255" s="40"/>
      <c r="WN255" s="40"/>
      <c r="WO255" s="40"/>
      <c r="WP255" s="40"/>
      <c r="WQ255" s="40"/>
      <c r="WR255" s="40"/>
      <c r="WS255" s="40"/>
      <c r="WT255" s="40"/>
      <c r="WU255" s="40"/>
      <c r="WV255" s="40"/>
      <c r="WW255" s="40"/>
      <c r="WX255" s="40"/>
      <c r="WY255" s="40"/>
      <c r="WZ255" s="40"/>
      <c r="XA255" s="40"/>
      <c r="XB255" s="40"/>
      <c r="XC255" s="40"/>
      <c r="XD255" s="40"/>
      <c r="XE255" s="40"/>
      <c r="XF255" s="40"/>
      <c r="XG255" s="40"/>
      <c r="XH255" s="40"/>
      <c r="XI255" s="40"/>
      <c r="XJ255" s="40"/>
      <c r="XK255" s="40"/>
      <c r="XL255" s="40"/>
      <c r="XM255" s="40"/>
      <c r="XN255" s="40"/>
      <c r="XO255" s="40"/>
      <c r="XP255" s="40"/>
      <c r="XQ255" s="40"/>
      <c r="XR255" s="40"/>
      <c r="XS255" s="40"/>
      <c r="XT255" s="40"/>
      <c r="XU255" s="40"/>
      <c r="XV255" s="40"/>
      <c r="XW255" s="40"/>
      <c r="XX255" s="40"/>
      <c r="XY255" s="40"/>
      <c r="XZ255" s="40"/>
      <c r="YA255" s="40"/>
      <c r="YB255" s="40"/>
      <c r="YC255" s="40"/>
      <c r="YD255" s="40"/>
      <c r="YE255" s="40"/>
      <c r="YF255" s="40"/>
      <c r="YG255" s="40"/>
      <c r="YH255" s="40"/>
      <c r="YI255" s="40"/>
      <c r="YJ255" s="40"/>
      <c r="YK255" s="40"/>
      <c r="YL255" s="40"/>
      <c r="YM255" s="40"/>
      <c r="YN255" s="40"/>
      <c r="YO255" s="40"/>
      <c r="YP255" s="40"/>
      <c r="YQ255" s="40"/>
      <c r="YR255" s="40"/>
      <c r="YS255" s="40"/>
      <c r="YT255" s="40"/>
      <c r="YU255" s="40"/>
      <c r="YV255" s="40"/>
      <c r="YW255" s="40"/>
      <c r="YX255" s="40"/>
      <c r="YY255" s="40"/>
      <c r="YZ255" s="40"/>
      <c r="ZA255" s="40"/>
      <c r="ZB255" s="40"/>
      <c r="ZC255" s="40"/>
      <c r="ZD255" s="40"/>
      <c r="ZE255" s="40"/>
      <c r="ZF255" s="40"/>
      <c r="ZG255" s="40"/>
      <c r="ZH255" s="40"/>
      <c r="ZI255" s="40"/>
      <c r="ZJ255" s="40"/>
      <c r="ZK255" s="40"/>
      <c r="ZL255" s="40"/>
      <c r="ZM255" s="40"/>
      <c r="ZN255" s="40"/>
      <c r="ZO255" s="40"/>
      <c r="ZP255" s="40"/>
      <c r="ZQ255" s="40"/>
      <c r="ZR255" s="40"/>
      <c r="ZS255" s="40"/>
      <c r="ZT255" s="40"/>
      <c r="ZU255" s="40"/>
      <c r="ZV255" s="40"/>
      <c r="ZW255" s="40"/>
      <c r="ZX255" s="40"/>
      <c r="ZY255" s="40"/>
      <c r="ZZ255" s="40"/>
      <c r="AAA255" s="40"/>
      <c r="AAB255" s="40"/>
      <c r="AAC255" s="40"/>
      <c r="AAD255" s="40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0"/>
      <c r="AKO255" s="40"/>
      <c r="AKP255" s="40"/>
      <c r="AKQ255" s="40"/>
      <c r="AKR255" s="40"/>
      <c r="AKS255" s="40"/>
      <c r="AKT255" s="40"/>
      <c r="AKU255" s="40"/>
      <c r="AKV255" s="40"/>
      <c r="AKW255" s="40"/>
      <c r="AKX255" s="40"/>
      <c r="AKY255" s="40"/>
      <c r="AKZ255" s="40"/>
      <c r="ALA255" s="40"/>
      <c r="ALB255" s="40"/>
      <c r="ALC255" s="40"/>
      <c r="ALD255" s="40"/>
      <c r="ALE255" s="40"/>
      <c r="ALF255" s="40"/>
      <c r="ALG255" s="40"/>
      <c r="ALH255" s="40"/>
      <c r="ALI255" s="40"/>
      <c r="ALJ255" s="40"/>
      <c r="ALK255" s="40"/>
      <c r="ALL255" s="40"/>
      <c r="ALM255" s="40"/>
      <c r="ALN255" s="40"/>
      <c r="ALO255" s="40"/>
      <c r="ALP255" s="40"/>
      <c r="ALQ255" s="40"/>
      <c r="ALR255" s="40"/>
      <c r="ALS255" s="40"/>
      <c r="ALT255" s="40"/>
      <c r="ALU255" s="40"/>
    </row>
    <row r="256" spans="1:1009" s="41" customFormat="1" ht="18.75" x14ac:dyDescent="0.3">
      <c r="A256" s="10" t="s">
        <v>256</v>
      </c>
      <c r="B256" s="11" t="s">
        <v>231</v>
      </c>
      <c r="C256" s="12">
        <v>3</v>
      </c>
      <c r="D256" s="13">
        <v>4.8</v>
      </c>
      <c r="E256" s="14">
        <v>2.0499999999999998</v>
      </c>
      <c r="F256" s="46" t="s">
        <v>107</v>
      </c>
      <c r="G256" s="15">
        <v>0.75</v>
      </c>
      <c r="H256" s="16">
        <f t="shared" ref="H256:H265" si="41">IF(OR(F256="",G256=""),"",IF(F256="1st",G256*D256-G256,-G256))</f>
        <v>-0.75</v>
      </c>
      <c r="I256" s="19">
        <f t="shared" si="32"/>
        <v>-27.552500000000002</v>
      </c>
      <c r="J256" s="39"/>
      <c r="K256" s="50">
        <f t="shared" si="35"/>
        <v>-29.702500000000011</v>
      </c>
      <c r="L256" s="8">
        <f t="shared" si="39"/>
        <v>18.822499999999987</v>
      </c>
      <c r="M256" s="8"/>
      <c r="N256" s="121">
        <f t="shared" si="33"/>
        <v>4.8</v>
      </c>
      <c r="O256" s="9">
        <f t="shared" si="34"/>
        <v>-1</v>
      </c>
      <c r="P256" s="9">
        <f t="shared" si="36"/>
        <v>-1</v>
      </c>
      <c r="Q256" s="122">
        <f t="shared" si="37"/>
        <v>-1</v>
      </c>
      <c r="R256" s="8"/>
      <c r="S256" s="9"/>
      <c r="T256" s="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  <c r="PI256" s="40"/>
      <c r="PJ256" s="40"/>
      <c r="PK256" s="40"/>
      <c r="PL256" s="40"/>
      <c r="PM256" s="40"/>
      <c r="PN256" s="40"/>
      <c r="PO256" s="40"/>
      <c r="PP256" s="40"/>
      <c r="PQ256" s="40"/>
      <c r="PR256" s="40"/>
      <c r="PS256" s="40"/>
      <c r="PT256" s="40"/>
      <c r="PU256" s="40"/>
      <c r="PV256" s="40"/>
      <c r="PW256" s="40"/>
      <c r="PX256" s="40"/>
      <c r="PY256" s="40"/>
      <c r="PZ256" s="40"/>
      <c r="QA256" s="40"/>
      <c r="QB256" s="40"/>
      <c r="QC256" s="40"/>
      <c r="QD256" s="40"/>
      <c r="QE256" s="40"/>
      <c r="QF256" s="40"/>
      <c r="QG256" s="40"/>
      <c r="QH256" s="40"/>
      <c r="QI256" s="40"/>
      <c r="QJ256" s="40"/>
      <c r="QK256" s="40"/>
      <c r="QL256" s="40"/>
      <c r="QM256" s="40"/>
      <c r="QN256" s="40"/>
      <c r="QO256" s="40"/>
      <c r="QP256" s="40"/>
      <c r="QQ256" s="40"/>
      <c r="QR256" s="40"/>
      <c r="QS256" s="40"/>
      <c r="QT256" s="40"/>
      <c r="QU256" s="40"/>
      <c r="QV256" s="40"/>
      <c r="QW256" s="40"/>
      <c r="QX256" s="40"/>
      <c r="QY256" s="40"/>
      <c r="QZ256" s="40"/>
      <c r="RA256" s="40"/>
      <c r="RB256" s="40"/>
      <c r="RC256" s="40"/>
      <c r="RD256" s="40"/>
      <c r="RE256" s="40"/>
      <c r="RF256" s="40"/>
      <c r="RG256" s="40"/>
      <c r="RH256" s="40"/>
      <c r="RI256" s="40"/>
      <c r="RJ256" s="40"/>
      <c r="RK256" s="40"/>
      <c r="RL256" s="40"/>
      <c r="RM256" s="40"/>
      <c r="RN256" s="40"/>
      <c r="RO256" s="40"/>
      <c r="RP256" s="40"/>
      <c r="RQ256" s="40"/>
      <c r="RR256" s="40"/>
      <c r="RS256" s="40"/>
      <c r="RT256" s="40"/>
      <c r="RU256" s="40"/>
      <c r="RV256" s="40"/>
      <c r="RW256" s="40"/>
      <c r="RX256" s="40"/>
      <c r="RY256" s="40"/>
      <c r="RZ256" s="40"/>
      <c r="SA256" s="40"/>
      <c r="SB256" s="40"/>
      <c r="SC256" s="40"/>
      <c r="SD256" s="40"/>
      <c r="SE256" s="40"/>
      <c r="SF256" s="40"/>
      <c r="SG256" s="40"/>
      <c r="SH256" s="40"/>
      <c r="SI256" s="40"/>
      <c r="SJ256" s="40"/>
      <c r="SK256" s="40"/>
      <c r="SL256" s="40"/>
      <c r="SM256" s="40"/>
      <c r="SN256" s="40"/>
      <c r="SO256" s="40"/>
      <c r="SP256" s="40"/>
      <c r="SQ256" s="40"/>
      <c r="SR256" s="40"/>
      <c r="SS256" s="40"/>
      <c r="ST256" s="40"/>
      <c r="SU256" s="40"/>
      <c r="SV256" s="40"/>
      <c r="SW256" s="40"/>
      <c r="SX256" s="40"/>
      <c r="SY256" s="40"/>
      <c r="SZ256" s="40"/>
      <c r="TA256" s="40"/>
      <c r="TB256" s="40"/>
      <c r="TC256" s="40"/>
      <c r="TD256" s="40"/>
      <c r="TE256" s="40"/>
      <c r="TF256" s="40"/>
      <c r="TG256" s="40"/>
      <c r="TH256" s="40"/>
      <c r="TI256" s="40"/>
      <c r="TJ256" s="40"/>
      <c r="TK256" s="40"/>
      <c r="TL256" s="40"/>
      <c r="TM256" s="40"/>
      <c r="TN256" s="40"/>
      <c r="TO256" s="40"/>
      <c r="TP256" s="40"/>
      <c r="TQ256" s="40"/>
      <c r="TR256" s="40"/>
      <c r="TS256" s="40"/>
      <c r="TT256" s="40"/>
      <c r="TU256" s="40"/>
      <c r="TV256" s="40"/>
      <c r="TW256" s="40"/>
      <c r="TX256" s="40"/>
      <c r="TY256" s="40"/>
      <c r="TZ256" s="40"/>
      <c r="UA256" s="40"/>
      <c r="UB256" s="40"/>
      <c r="UC256" s="40"/>
      <c r="UD256" s="40"/>
      <c r="UE256" s="40"/>
      <c r="UF256" s="40"/>
      <c r="UG256" s="40"/>
      <c r="UH256" s="40"/>
      <c r="UI256" s="40"/>
      <c r="UJ256" s="40"/>
      <c r="UK256" s="40"/>
      <c r="UL256" s="40"/>
      <c r="UM256" s="40"/>
      <c r="UN256" s="40"/>
      <c r="UO256" s="40"/>
      <c r="UP256" s="40"/>
      <c r="UQ256" s="40"/>
      <c r="UR256" s="40"/>
      <c r="US256" s="40"/>
      <c r="UT256" s="40"/>
      <c r="UU256" s="40"/>
      <c r="UV256" s="40"/>
      <c r="UW256" s="40"/>
      <c r="UX256" s="40"/>
      <c r="UY256" s="40"/>
      <c r="UZ256" s="40"/>
      <c r="VA256" s="40"/>
      <c r="VB256" s="40"/>
      <c r="VC256" s="40"/>
      <c r="VD256" s="40"/>
      <c r="VE256" s="40"/>
      <c r="VF256" s="40"/>
      <c r="VG256" s="40"/>
      <c r="VH256" s="40"/>
      <c r="VI256" s="40"/>
      <c r="VJ256" s="40"/>
      <c r="VK256" s="40"/>
      <c r="VL256" s="40"/>
      <c r="VM256" s="40"/>
      <c r="VN256" s="40"/>
      <c r="VO256" s="40"/>
      <c r="VP256" s="40"/>
      <c r="VQ256" s="40"/>
      <c r="VR256" s="40"/>
      <c r="VS256" s="40"/>
      <c r="VT256" s="40"/>
      <c r="VU256" s="40"/>
      <c r="VV256" s="40"/>
      <c r="VW256" s="40"/>
      <c r="VX256" s="40"/>
      <c r="VY256" s="40"/>
      <c r="VZ256" s="40"/>
      <c r="WA256" s="40"/>
      <c r="WB256" s="40"/>
      <c r="WC256" s="40"/>
      <c r="WD256" s="40"/>
      <c r="WE256" s="40"/>
      <c r="WF256" s="40"/>
      <c r="WG256" s="40"/>
      <c r="WH256" s="40"/>
      <c r="WI256" s="40"/>
      <c r="WJ256" s="40"/>
      <c r="WK256" s="40"/>
      <c r="WL256" s="40"/>
      <c r="WM256" s="40"/>
      <c r="WN256" s="40"/>
      <c r="WO256" s="40"/>
      <c r="WP256" s="40"/>
      <c r="WQ256" s="40"/>
      <c r="WR256" s="40"/>
      <c r="WS256" s="40"/>
      <c r="WT256" s="40"/>
      <c r="WU256" s="40"/>
      <c r="WV256" s="40"/>
      <c r="WW256" s="40"/>
      <c r="WX256" s="40"/>
      <c r="WY256" s="40"/>
      <c r="WZ256" s="40"/>
      <c r="XA256" s="40"/>
      <c r="XB256" s="40"/>
      <c r="XC256" s="40"/>
      <c r="XD256" s="40"/>
      <c r="XE256" s="40"/>
      <c r="XF256" s="40"/>
      <c r="XG256" s="40"/>
      <c r="XH256" s="40"/>
      <c r="XI256" s="40"/>
      <c r="XJ256" s="40"/>
      <c r="XK256" s="40"/>
      <c r="XL256" s="40"/>
      <c r="XM256" s="40"/>
      <c r="XN256" s="40"/>
      <c r="XO256" s="40"/>
      <c r="XP256" s="40"/>
      <c r="XQ256" s="40"/>
      <c r="XR256" s="40"/>
      <c r="XS256" s="40"/>
      <c r="XT256" s="40"/>
      <c r="XU256" s="40"/>
      <c r="XV256" s="40"/>
      <c r="XW256" s="40"/>
      <c r="XX256" s="40"/>
      <c r="XY256" s="40"/>
      <c r="XZ256" s="40"/>
      <c r="YA256" s="40"/>
      <c r="YB256" s="40"/>
      <c r="YC256" s="40"/>
      <c r="YD256" s="40"/>
      <c r="YE256" s="40"/>
      <c r="YF256" s="40"/>
      <c r="YG256" s="40"/>
      <c r="YH256" s="40"/>
      <c r="YI256" s="40"/>
      <c r="YJ256" s="40"/>
      <c r="YK256" s="40"/>
      <c r="YL256" s="40"/>
      <c r="YM256" s="40"/>
      <c r="YN256" s="40"/>
      <c r="YO256" s="40"/>
      <c r="YP256" s="40"/>
      <c r="YQ256" s="40"/>
      <c r="YR256" s="40"/>
      <c r="YS256" s="40"/>
      <c r="YT256" s="40"/>
      <c r="YU256" s="40"/>
      <c r="YV256" s="40"/>
      <c r="YW256" s="40"/>
      <c r="YX256" s="40"/>
      <c r="YY256" s="40"/>
      <c r="YZ256" s="40"/>
      <c r="ZA256" s="40"/>
      <c r="ZB256" s="40"/>
      <c r="ZC256" s="40"/>
      <c r="ZD256" s="40"/>
      <c r="ZE256" s="40"/>
      <c r="ZF256" s="40"/>
      <c r="ZG256" s="40"/>
      <c r="ZH256" s="40"/>
      <c r="ZI256" s="40"/>
      <c r="ZJ256" s="40"/>
      <c r="ZK256" s="40"/>
      <c r="ZL256" s="40"/>
      <c r="ZM256" s="40"/>
      <c r="ZN256" s="40"/>
      <c r="ZO256" s="40"/>
      <c r="ZP256" s="40"/>
      <c r="ZQ256" s="40"/>
      <c r="ZR256" s="40"/>
      <c r="ZS256" s="40"/>
      <c r="ZT256" s="40"/>
      <c r="ZU256" s="40"/>
      <c r="ZV256" s="40"/>
      <c r="ZW256" s="40"/>
      <c r="ZX256" s="40"/>
      <c r="ZY256" s="40"/>
      <c r="ZZ256" s="40"/>
      <c r="AAA256" s="40"/>
      <c r="AAB256" s="40"/>
      <c r="AAC256" s="40"/>
      <c r="AAD256" s="40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0"/>
      <c r="AKO256" s="40"/>
      <c r="AKP256" s="40"/>
      <c r="AKQ256" s="40"/>
      <c r="AKR256" s="40"/>
      <c r="AKS256" s="40"/>
      <c r="AKT256" s="40"/>
      <c r="AKU256" s="40"/>
      <c r="AKV256" s="40"/>
      <c r="AKW256" s="40"/>
      <c r="AKX256" s="40"/>
      <c r="AKY256" s="40"/>
      <c r="AKZ256" s="40"/>
      <c r="ALA256" s="40"/>
      <c r="ALB256" s="40"/>
      <c r="ALC256" s="40"/>
      <c r="ALD256" s="40"/>
      <c r="ALE256" s="40"/>
      <c r="ALF256" s="40"/>
      <c r="ALG256" s="40"/>
      <c r="ALH256" s="40"/>
      <c r="ALI256" s="40"/>
      <c r="ALJ256" s="40"/>
      <c r="ALK256" s="40"/>
      <c r="ALL256" s="40"/>
      <c r="ALM256" s="40"/>
      <c r="ALN256" s="40"/>
      <c r="ALO256" s="40"/>
      <c r="ALP256" s="40"/>
      <c r="ALQ256" s="40"/>
      <c r="ALR256" s="40"/>
      <c r="ALS256" s="40"/>
      <c r="ALT256" s="40"/>
      <c r="ALU256" s="40"/>
    </row>
    <row r="257" spans="1:1009" s="41" customFormat="1" ht="18.75" x14ac:dyDescent="0.3">
      <c r="A257" s="10" t="s">
        <v>257</v>
      </c>
      <c r="B257" s="11" t="s">
        <v>231</v>
      </c>
      <c r="C257" s="12">
        <v>4</v>
      </c>
      <c r="D257" s="13">
        <v>1.4</v>
      </c>
      <c r="E257" s="14">
        <v>1.0900000000000001</v>
      </c>
      <c r="F257" s="46" t="s">
        <v>24</v>
      </c>
      <c r="G257" s="15"/>
      <c r="H257" s="16" t="str">
        <f t="shared" si="41"/>
        <v/>
      </c>
      <c r="I257" s="19">
        <f t="shared" si="32"/>
        <v>-27.552500000000002</v>
      </c>
      <c r="J257" s="39"/>
      <c r="K257" s="50">
        <f t="shared" si="35"/>
        <v>-29.702500000000011</v>
      </c>
      <c r="L257" s="8">
        <f t="shared" si="39"/>
        <v>18.822499999999987</v>
      </c>
      <c r="M257" s="8"/>
      <c r="N257" s="121">
        <f t="shared" si="33"/>
        <v>1.4</v>
      </c>
      <c r="O257" s="9">
        <f t="shared" si="34"/>
        <v>-1</v>
      </c>
      <c r="P257" s="9">
        <f t="shared" si="36"/>
        <v>0.39999999999999991</v>
      </c>
      <c r="Q257" s="122">
        <f t="shared" si="37"/>
        <v>0.39999999999999991</v>
      </c>
      <c r="R257" s="8"/>
      <c r="S257" s="9"/>
      <c r="T257" s="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  <c r="PI257" s="40"/>
      <c r="PJ257" s="40"/>
      <c r="PK257" s="40"/>
      <c r="PL257" s="40"/>
      <c r="PM257" s="40"/>
      <c r="PN257" s="40"/>
      <c r="PO257" s="40"/>
      <c r="PP257" s="40"/>
      <c r="PQ257" s="40"/>
      <c r="PR257" s="40"/>
      <c r="PS257" s="40"/>
      <c r="PT257" s="40"/>
      <c r="PU257" s="40"/>
      <c r="PV257" s="40"/>
      <c r="PW257" s="40"/>
      <c r="PX257" s="40"/>
      <c r="PY257" s="40"/>
      <c r="PZ257" s="40"/>
      <c r="QA257" s="40"/>
      <c r="QB257" s="40"/>
      <c r="QC257" s="40"/>
      <c r="QD257" s="40"/>
      <c r="QE257" s="40"/>
      <c r="QF257" s="40"/>
      <c r="QG257" s="40"/>
      <c r="QH257" s="40"/>
      <c r="QI257" s="40"/>
      <c r="QJ257" s="40"/>
      <c r="QK257" s="40"/>
      <c r="QL257" s="40"/>
      <c r="QM257" s="40"/>
      <c r="QN257" s="40"/>
      <c r="QO257" s="40"/>
      <c r="QP257" s="40"/>
      <c r="QQ257" s="40"/>
      <c r="QR257" s="40"/>
      <c r="QS257" s="40"/>
      <c r="QT257" s="40"/>
      <c r="QU257" s="40"/>
      <c r="QV257" s="40"/>
      <c r="QW257" s="40"/>
      <c r="QX257" s="40"/>
      <c r="QY257" s="40"/>
      <c r="QZ257" s="40"/>
      <c r="RA257" s="40"/>
      <c r="RB257" s="40"/>
      <c r="RC257" s="40"/>
      <c r="RD257" s="40"/>
      <c r="RE257" s="40"/>
      <c r="RF257" s="40"/>
      <c r="RG257" s="40"/>
      <c r="RH257" s="40"/>
      <c r="RI257" s="40"/>
      <c r="RJ257" s="40"/>
      <c r="RK257" s="40"/>
      <c r="RL257" s="40"/>
      <c r="RM257" s="40"/>
      <c r="RN257" s="40"/>
      <c r="RO257" s="40"/>
      <c r="RP257" s="40"/>
      <c r="RQ257" s="40"/>
      <c r="RR257" s="40"/>
      <c r="RS257" s="40"/>
      <c r="RT257" s="40"/>
      <c r="RU257" s="40"/>
      <c r="RV257" s="40"/>
      <c r="RW257" s="40"/>
      <c r="RX257" s="40"/>
      <c r="RY257" s="40"/>
      <c r="RZ257" s="40"/>
      <c r="SA257" s="40"/>
      <c r="SB257" s="40"/>
      <c r="SC257" s="40"/>
      <c r="SD257" s="40"/>
      <c r="SE257" s="40"/>
      <c r="SF257" s="40"/>
      <c r="SG257" s="40"/>
      <c r="SH257" s="40"/>
      <c r="SI257" s="40"/>
      <c r="SJ257" s="40"/>
      <c r="SK257" s="40"/>
      <c r="SL257" s="40"/>
      <c r="SM257" s="40"/>
      <c r="SN257" s="40"/>
      <c r="SO257" s="40"/>
      <c r="SP257" s="40"/>
      <c r="SQ257" s="40"/>
      <c r="SR257" s="40"/>
      <c r="SS257" s="40"/>
      <c r="ST257" s="40"/>
      <c r="SU257" s="40"/>
      <c r="SV257" s="40"/>
      <c r="SW257" s="40"/>
      <c r="SX257" s="40"/>
      <c r="SY257" s="40"/>
      <c r="SZ257" s="40"/>
      <c r="TA257" s="40"/>
      <c r="TB257" s="40"/>
      <c r="TC257" s="40"/>
      <c r="TD257" s="40"/>
      <c r="TE257" s="40"/>
      <c r="TF257" s="40"/>
      <c r="TG257" s="40"/>
      <c r="TH257" s="40"/>
      <c r="TI257" s="40"/>
      <c r="TJ257" s="40"/>
      <c r="TK257" s="40"/>
      <c r="TL257" s="40"/>
      <c r="TM257" s="40"/>
      <c r="TN257" s="40"/>
      <c r="TO257" s="40"/>
      <c r="TP257" s="40"/>
      <c r="TQ257" s="40"/>
      <c r="TR257" s="40"/>
      <c r="TS257" s="40"/>
      <c r="TT257" s="40"/>
      <c r="TU257" s="40"/>
      <c r="TV257" s="40"/>
      <c r="TW257" s="40"/>
      <c r="TX257" s="40"/>
      <c r="TY257" s="40"/>
      <c r="TZ257" s="40"/>
      <c r="UA257" s="40"/>
      <c r="UB257" s="40"/>
      <c r="UC257" s="40"/>
      <c r="UD257" s="40"/>
      <c r="UE257" s="40"/>
      <c r="UF257" s="40"/>
      <c r="UG257" s="40"/>
      <c r="UH257" s="40"/>
      <c r="UI257" s="40"/>
      <c r="UJ257" s="40"/>
      <c r="UK257" s="40"/>
      <c r="UL257" s="40"/>
      <c r="UM257" s="40"/>
      <c r="UN257" s="40"/>
      <c r="UO257" s="40"/>
      <c r="UP257" s="40"/>
      <c r="UQ257" s="40"/>
      <c r="UR257" s="40"/>
      <c r="US257" s="40"/>
      <c r="UT257" s="40"/>
      <c r="UU257" s="40"/>
      <c r="UV257" s="40"/>
      <c r="UW257" s="40"/>
      <c r="UX257" s="40"/>
      <c r="UY257" s="40"/>
      <c r="UZ257" s="40"/>
      <c r="VA257" s="40"/>
      <c r="VB257" s="40"/>
      <c r="VC257" s="40"/>
      <c r="VD257" s="40"/>
      <c r="VE257" s="40"/>
      <c r="VF257" s="40"/>
      <c r="VG257" s="40"/>
      <c r="VH257" s="40"/>
      <c r="VI257" s="40"/>
      <c r="VJ257" s="40"/>
      <c r="VK257" s="40"/>
      <c r="VL257" s="40"/>
      <c r="VM257" s="40"/>
      <c r="VN257" s="40"/>
      <c r="VO257" s="40"/>
      <c r="VP257" s="40"/>
      <c r="VQ257" s="40"/>
      <c r="VR257" s="40"/>
      <c r="VS257" s="40"/>
      <c r="VT257" s="40"/>
      <c r="VU257" s="40"/>
      <c r="VV257" s="40"/>
      <c r="VW257" s="40"/>
      <c r="VX257" s="40"/>
      <c r="VY257" s="40"/>
      <c r="VZ257" s="40"/>
      <c r="WA257" s="40"/>
      <c r="WB257" s="40"/>
      <c r="WC257" s="40"/>
      <c r="WD257" s="40"/>
      <c r="WE257" s="40"/>
      <c r="WF257" s="40"/>
      <c r="WG257" s="40"/>
      <c r="WH257" s="40"/>
      <c r="WI257" s="40"/>
      <c r="WJ257" s="40"/>
      <c r="WK257" s="40"/>
      <c r="WL257" s="40"/>
      <c r="WM257" s="40"/>
      <c r="WN257" s="40"/>
      <c r="WO257" s="40"/>
      <c r="WP257" s="40"/>
      <c r="WQ257" s="40"/>
      <c r="WR257" s="40"/>
      <c r="WS257" s="40"/>
      <c r="WT257" s="40"/>
      <c r="WU257" s="40"/>
      <c r="WV257" s="40"/>
      <c r="WW257" s="40"/>
      <c r="WX257" s="40"/>
      <c r="WY257" s="40"/>
      <c r="WZ257" s="40"/>
      <c r="XA257" s="40"/>
      <c r="XB257" s="40"/>
      <c r="XC257" s="40"/>
      <c r="XD257" s="40"/>
      <c r="XE257" s="40"/>
      <c r="XF257" s="40"/>
      <c r="XG257" s="40"/>
      <c r="XH257" s="40"/>
      <c r="XI257" s="40"/>
      <c r="XJ257" s="40"/>
      <c r="XK257" s="40"/>
      <c r="XL257" s="40"/>
      <c r="XM257" s="40"/>
      <c r="XN257" s="40"/>
      <c r="XO257" s="40"/>
      <c r="XP257" s="40"/>
      <c r="XQ257" s="40"/>
      <c r="XR257" s="40"/>
      <c r="XS257" s="40"/>
      <c r="XT257" s="40"/>
      <c r="XU257" s="40"/>
      <c r="XV257" s="40"/>
      <c r="XW257" s="40"/>
      <c r="XX257" s="40"/>
      <c r="XY257" s="40"/>
      <c r="XZ257" s="40"/>
      <c r="YA257" s="40"/>
      <c r="YB257" s="40"/>
      <c r="YC257" s="40"/>
      <c r="YD257" s="40"/>
      <c r="YE257" s="40"/>
      <c r="YF257" s="40"/>
      <c r="YG257" s="40"/>
      <c r="YH257" s="40"/>
      <c r="YI257" s="40"/>
      <c r="YJ257" s="40"/>
      <c r="YK257" s="40"/>
      <c r="YL257" s="40"/>
      <c r="YM257" s="40"/>
      <c r="YN257" s="40"/>
      <c r="YO257" s="40"/>
      <c r="YP257" s="40"/>
      <c r="YQ257" s="40"/>
      <c r="YR257" s="40"/>
      <c r="YS257" s="40"/>
      <c r="YT257" s="40"/>
      <c r="YU257" s="40"/>
      <c r="YV257" s="40"/>
      <c r="YW257" s="40"/>
      <c r="YX257" s="40"/>
      <c r="YY257" s="40"/>
      <c r="YZ257" s="40"/>
      <c r="ZA257" s="40"/>
      <c r="ZB257" s="40"/>
      <c r="ZC257" s="40"/>
      <c r="ZD257" s="40"/>
      <c r="ZE257" s="40"/>
      <c r="ZF257" s="40"/>
      <c r="ZG257" s="40"/>
      <c r="ZH257" s="40"/>
      <c r="ZI257" s="40"/>
      <c r="ZJ257" s="40"/>
      <c r="ZK257" s="40"/>
      <c r="ZL257" s="40"/>
      <c r="ZM257" s="40"/>
      <c r="ZN257" s="40"/>
      <c r="ZO257" s="40"/>
      <c r="ZP257" s="40"/>
      <c r="ZQ257" s="40"/>
      <c r="ZR257" s="40"/>
      <c r="ZS257" s="40"/>
      <c r="ZT257" s="40"/>
      <c r="ZU257" s="40"/>
      <c r="ZV257" s="40"/>
      <c r="ZW257" s="40"/>
      <c r="ZX257" s="40"/>
      <c r="ZY257" s="40"/>
      <c r="ZZ257" s="40"/>
      <c r="AAA257" s="40"/>
      <c r="AAB257" s="40"/>
      <c r="AAC257" s="40"/>
      <c r="AAD257" s="40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0"/>
      <c r="AKO257" s="40"/>
      <c r="AKP257" s="40"/>
      <c r="AKQ257" s="40"/>
      <c r="AKR257" s="40"/>
      <c r="AKS257" s="40"/>
      <c r="AKT257" s="40"/>
      <c r="AKU257" s="40"/>
      <c r="AKV257" s="40"/>
      <c r="AKW257" s="40"/>
      <c r="AKX257" s="40"/>
      <c r="AKY257" s="40"/>
      <c r="AKZ257" s="40"/>
      <c r="ALA257" s="40"/>
      <c r="ALB257" s="40"/>
      <c r="ALC257" s="40"/>
      <c r="ALD257" s="40"/>
      <c r="ALE257" s="40"/>
      <c r="ALF257" s="40"/>
      <c r="ALG257" s="40"/>
      <c r="ALH257" s="40"/>
      <c r="ALI257" s="40"/>
      <c r="ALJ257" s="40"/>
      <c r="ALK257" s="40"/>
      <c r="ALL257" s="40"/>
      <c r="ALM257" s="40"/>
      <c r="ALN257" s="40"/>
      <c r="ALO257" s="40"/>
      <c r="ALP257" s="40"/>
      <c r="ALQ257" s="40"/>
      <c r="ALR257" s="40"/>
      <c r="ALS257" s="40"/>
      <c r="ALT257" s="40"/>
      <c r="ALU257" s="40"/>
    </row>
    <row r="258" spans="1:1009" s="41" customFormat="1" ht="18.75" x14ac:dyDescent="0.3">
      <c r="A258" s="10" t="s">
        <v>258</v>
      </c>
      <c r="B258" s="11" t="s">
        <v>231</v>
      </c>
      <c r="C258" s="12">
        <v>5</v>
      </c>
      <c r="D258" s="13">
        <v>3.4</v>
      </c>
      <c r="E258" s="14">
        <v>1.3</v>
      </c>
      <c r="F258" s="46" t="s">
        <v>16</v>
      </c>
      <c r="G258" s="15">
        <v>1</v>
      </c>
      <c r="H258" s="16">
        <f t="shared" si="41"/>
        <v>-1</v>
      </c>
      <c r="I258" s="19">
        <f t="shared" si="32"/>
        <v>-28.552500000000002</v>
      </c>
      <c r="J258" s="39"/>
      <c r="K258" s="50">
        <f t="shared" si="35"/>
        <v>-29.702500000000011</v>
      </c>
      <c r="L258" s="8">
        <f t="shared" si="39"/>
        <v>18.822499999999987</v>
      </c>
      <c r="M258" s="8"/>
      <c r="N258" s="121">
        <f t="shared" si="33"/>
        <v>0</v>
      </c>
      <c r="O258" s="9">
        <f t="shared" si="34"/>
        <v>0</v>
      </c>
      <c r="P258" s="9">
        <f t="shared" si="36"/>
        <v>0</v>
      </c>
      <c r="Q258" s="122" t="str">
        <f t="shared" si="37"/>
        <v/>
      </c>
      <c r="R258" s="8"/>
      <c r="S258" s="9"/>
      <c r="T258" s="9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  <c r="PI258" s="40"/>
      <c r="PJ258" s="40"/>
      <c r="PK258" s="40"/>
      <c r="PL258" s="40"/>
      <c r="PM258" s="40"/>
      <c r="PN258" s="40"/>
      <c r="PO258" s="40"/>
      <c r="PP258" s="40"/>
      <c r="PQ258" s="40"/>
      <c r="PR258" s="40"/>
      <c r="PS258" s="40"/>
      <c r="PT258" s="40"/>
      <c r="PU258" s="40"/>
      <c r="PV258" s="40"/>
      <c r="PW258" s="40"/>
      <c r="PX258" s="40"/>
      <c r="PY258" s="40"/>
      <c r="PZ258" s="40"/>
      <c r="QA258" s="40"/>
      <c r="QB258" s="40"/>
      <c r="QC258" s="40"/>
      <c r="QD258" s="40"/>
      <c r="QE258" s="40"/>
      <c r="QF258" s="40"/>
      <c r="QG258" s="40"/>
      <c r="QH258" s="40"/>
      <c r="QI258" s="40"/>
      <c r="QJ258" s="40"/>
      <c r="QK258" s="40"/>
      <c r="QL258" s="40"/>
      <c r="QM258" s="40"/>
      <c r="QN258" s="40"/>
      <c r="QO258" s="40"/>
      <c r="QP258" s="40"/>
      <c r="QQ258" s="40"/>
      <c r="QR258" s="40"/>
      <c r="QS258" s="40"/>
      <c r="QT258" s="40"/>
      <c r="QU258" s="40"/>
      <c r="QV258" s="40"/>
      <c r="QW258" s="40"/>
      <c r="QX258" s="40"/>
      <c r="QY258" s="40"/>
      <c r="QZ258" s="40"/>
      <c r="RA258" s="40"/>
      <c r="RB258" s="40"/>
      <c r="RC258" s="40"/>
      <c r="RD258" s="40"/>
      <c r="RE258" s="40"/>
      <c r="RF258" s="40"/>
      <c r="RG258" s="40"/>
      <c r="RH258" s="40"/>
      <c r="RI258" s="40"/>
      <c r="RJ258" s="40"/>
      <c r="RK258" s="40"/>
      <c r="RL258" s="40"/>
      <c r="RM258" s="40"/>
      <c r="RN258" s="40"/>
      <c r="RO258" s="40"/>
      <c r="RP258" s="40"/>
      <c r="RQ258" s="40"/>
      <c r="RR258" s="40"/>
      <c r="RS258" s="40"/>
      <c r="RT258" s="40"/>
      <c r="RU258" s="40"/>
      <c r="RV258" s="40"/>
      <c r="RW258" s="40"/>
      <c r="RX258" s="40"/>
      <c r="RY258" s="40"/>
      <c r="RZ258" s="40"/>
      <c r="SA258" s="40"/>
      <c r="SB258" s="40"/>
      <c r="SC258" s="40"/>
      <c r="SD258" s="40"/>
      <c r="SE258" s="40"/>
      <c r="SF258" s="40"/>
      <c r="SG258" s="40"/>
      <c r="SH258" s="40"/>
      <c r="SI258" s="40"/>
      <c r="SJ258" s="40"/>
      <c r="SK258" s="40"/>
      <c r="SL258" s="40"/>
      <c r="SM258" s="40"/>
      <c r="SN258" s="40"/>
      <c r="SO258" s="40"/>
      <c r="SP258" s="40"/>
      <c r="SQ258" s="40"/>
      <c r="SR258" s="40"/>
      <c r="SS258" s="40"/>
      <c r="ST258" s="40"/>
      <c r="SU258" s="40"/>
      <c r="SV258" s="40"/>
      <c r="SW258" s="40"/>
      <c r="SX258" s="40"/>
      <c r="SY258" s="40"/>
      <c r="SZ258" s="40"/>
      <c r="TA258" s="40"/>
      <c r="TB258" s="40"/>
      <c r="TC258" s="40"/>
      <c r="TD258" s="40"/>
      <c r="TE258" s="40"/>
      <c r="TF258" s="40"/>
      <c r="TG258" s="40"/>
      <c r="TH258" s="40"/>
      <c r="TI258" s="40"/>
      <c r="TJ258" s="40"/>
      <c r="TK258" s="40"/>
      <c r="TL258" s="40"/>
      <c r="TM258" s="40"/>
      <c r="TN258" s="40"/>
      <c r="TO258" s="40"/>
      <c r="TP258" s="40"/>
      <c r="TQ258" s="40"/>
      <c r="TR258" s="40"/>
      <c r="TS258" s="40"/>
      <c r="TT258" s="40"/>
      <c r="TU258" s="40"/>
      <c r="TV258" s="40"/>
      <c r="TW258" s="40"/>
      <c r="TX258" s="40"/>
      <c r="TY258" s="40"/>
      <c r="TZ258" s="40"/>
      <c r="UA258" s="40"/>
      <c r="UB258" s="40"/>
      <c r="UC258" s="40"/>
      <c r="UD258" s="40"/>
      <c r="UE258" s="40"/>
      <c r="UF258" s="40"/>
      <c r="UG258" s="40"/>
      <c r="UH258" s="40"/>
      <c r="UI258" s="40"/>
      <c r="UJ258" s="40"/>
      <c r="UK258" s="40"/>
      <c r="UL258" s="40"/>
      <c r="UM258" s="40"/>
      <c r="UN258" s="40"/>
      <c r="UO258" s="40"/>
      <c r="UP258" s="40"/>
      <c r="UQ258" s="40"/>
      <c r="UR258" s="40"/>
      <c r="US258" s="40"/>
      <c r="UT258" s="40"/>
      <c r="UU258" s="40"/>
      <c r="UV258" s="40"/>
      <c r="UW258" s="40"/>
      <c r="UX258" s="40"/>
      <c r="UY258" s="40"/>
      <c r="UZ258" s="40"/>
      <c r="VA258" s="40"/>
      <c r="VB258" s="40"/>
      <c r="VC258" s="40"/>
      <c r="VD258" s="40"/>
      <c r="VE258" s="40"/>
      <c r="VF258" s="40"/>
      <c r="VG258" s="40"/>
      <c r="VH258" s="40"/>
      <c r="VI258" s="40"/>
      <c r="VJ258" s="40"/>
      <c r="VK258" s="40"/>
      <c r="VL258" s="40"/>
      <c r="VM258" s="40"/>
      <c r="VN258" s="40"/>
      <c r="VO258" s="40"/>
      <c r="VP258" s="40"/>
      <c r="VQ258" s="40"/>
      <c r="VR258" s="40"/>
      <c r="VS258" s="40"/>
      <c r="VT258" s="40"/>
      <c r="VU258" s="40"/>
      <c r="VV258" s="40"/>
      <c r="VW258" s="40"/>
      <c r="VX258" s="40"/>
      <c r="VY258" s="40"/>
      <c r="VZ258" s="40"/>
      <c r="WA258" s="40"/>
      <c r="WB258" s="40"/>
      <c r="WC258" s="40"/>
      <c r="WD258" s="40"/>
      <c r="WE258" s="40"/>
      <c r="WF258" s="40"/>
      <c r="WG258" s="40"/>
      <c r="WH258" s="40"/>
      <c r="WI258" s="40"/>
      <c r="WJ258" s="40"/>
      <c r="WK258" s="40"/>
      <c r="WL258" s="40"/>
      <c r="WM258" s="40"/>
      <c r="WN258" s="40"/>
      <c r="WO258" s="40"/>
      <c r="WP258" s="40"/>
      <c r="WQ258" s="40"/>
      <c r="WR258" s="40"/>
      <c r="WS258" s="40"/>
      <c r="WT258" s="40"/>
      <c r="WU258" s="40"/>
      <c r="WV258" s="40"/>
      <c r="WW258" s="40"/>
      <c r="WX258" s="40"/>
      <c r="WY258" s="40"/>
      <c r="WZ258" s="40"/>
      <c r="XA258" s="40"/>
      <c r="XB258" s="40"/>
      <c r="XC258" s="40"/>
      <c r="XD258" s="40"/>
      <c r="XE258" s="40"/>
      <c r="XF258" s="40"/>
      <c r="XG258" s="40"/>
      <c r="XH258" s="40"/>
      <c r="XI258" s="40"/>
      <c r="XJ258" s="40"/>
      <c r="XK258" s="40"/>
      <c r="XL258" s="40"/>
      <c r="XM258" s="40"/>
      <c r="XN258" s="40"/>
      <c r="XO258" s="40"/>
      <c r="XP258" s="40"/>
      <c r="XQ258" s="40"/>
      <c r="XR258" s="40"/>
      <c r="XS258" s="40"/>
      <c r="XT258" s="40"/>
      <c r="XU258" s="40"/>
      <c r="XV258" s="40"/>
      <c r="XW258" s="40"/>
      <c r="XX258" s="40"/>
      <c r="XY258" s="40"/>
      <c r="XZ258" s="40"/>
      <c r="YA258" s="40"/>
      <c r="YB258" s="40"/>
      <c r="YC258" s="40"/>
      <c r="YD258" s="40"/>
      <c r="YE258" s="40"/>
      <c r="YF258" s="40"/>
      <c r="YG258" s="40"/>
      <c r="YH258" s="40"/>
      <c r="YI258" s="40"/>
      <c r="YJ258" s="40"/>
      <c r="YK258" s="40"/>
      <c r="YL258" s="40"/>
      <c r="YM258" s="40"/>
      <c r="YN258" s="40"/>
      <c r="YO258" s="40"/>
      <c r="YP258" s="40"/>
      <c r="YQ258" s="40"/>
      <c r="YR258" s="40"/>
      <c r="YS258" s="40"/>
      <c r="YT258" s="40"/>
      <c r="YU258" s="40"/>
      <c r="YV258" s="40"/>
      <c r="YW258" s="40"/>
      <c r="YX258" s="40"/>
      <c r="YY258" s="40"/>
      <c r="YZ258" s="40"/>
      <c r="ZA258" s="40"/>
      <c r="ZB258" s="40"/>
      <c r="ZC258" s="40"/>
      <c r="ZD258" s="40"/>
      <c r="ZE258" s="40"/>
      <c r="ZF258" s="40"/>
      <c r="ZG258" s="40"/>
      <c r="ZH258" s="40"/>
      <c r="ZI258" s="40"/>
      <c r="ZJ258" s="40"/>
      <c r="ZK258" s="40"/>
      <c r="ZL258" s="40"/>
      <c r="ZM258" s="40"/>
      <c r="ZN258" s="40"/>
      <c r="ZO258" s="40"/>
      <c r="ZP258" s="40"/>
      <c r="ZQ258" s="40"/>
      <c r="ZR258" s="40"/>
      <c r="ZS258" s="40"/>
      <c r="ZT258" s="40"/>
      <c r="ZU258" s="40"/>
      <c r="ZV258" s="40"/>
      <c r="ZW258" s="40"/>
      <c r="ZX258" s="40"/>
      <c r="ZY258" s="40"/>
      <c r="ZZ258" s="40"/>
      <c r="AAA258" s="40"/>
      <c r="AAB258" s="40"/>
      <c r="AAC258" s="40"/>
      <c r="AAD258" s="40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0"/>
      <c r="AKO258" s="40"/>
      <c r="AKP258" s="40"/>
      <c r="AKQ258" s="40"/>
      <c r="AKR258" s="40"/>
      <c r="AKS258" s="40"/>
      <c r="AKT258" s="40"/>
      <c r="AKU258" s="40"/>
      <c r="AKV258" s="40"/>
      <c r="AKW258" s="40"/>
      <c r="AKX258" s="40"/>
      <c r="AKY258" s="40"/>
      <c r="AKZ258" s="40"/>
      <c r="ALA258" s="40"/>
      <c r="ALB258" s="40"/>
      <c r="ALC258" s="40"/>
      <c r="ALD258" s="40"/>
      <c r="ALE258" s="40"/>
      <c r="ALF258" s="40"/>
      <c r="ALG258" s="40"/>
      <c r="ALH258" s="40"/>
      <c r="ALI258" s="40"/>
      <c r="ALJ258" s="40"/>
      <c r="ALK258" s="40"/>
      <c r="ALL258" s="40"/>
      <c r="ALM258" s="40"/>
      <c r="ALN258" s="40"/>
      <c r="ALO258" s="40"/>
      <c r="ALP258" s="40"/>
      <c r="ALQ258" s="40"/>
      <c r="ALR258" s="40"/>
      <c r="ALS258" s="40"/>
      <c r="ALT258" s="40"/>
      <c r="ALU258" s="40"/>
    </row>
    <row r="259" spans="1:1009" s="41" customFormat="1" ht="18.75" x14ac:dyDescent="0.3">
      <c r="A259" s="10" t="s">
        <v>259</v>
      </c>
      <c r="B259" s="11" t="s">
        <v>231</v>
      </c>
      <c r="C259" s="12">
        <v>7</v>
      </c>
      <c r="D259" s="13">
        <v>2.1</v>
      </c>
      <c r="E259" s="14">
        <v>1.3</v>
      </c>
      <c r="F259" s="46" t="s">
        <v>24</v>
      </c>
      <c r="G259" s="15">
        <v>2</v>
      </c>
      <c r="H259" s="16">
        <f t="shared" si="41"/>
        <v>2.2000000000000002</v>
      </c>
      <c r="I259" s="19">
        <f t="shared" ref="I259:I322" si="42">IF(H259="",I258,I258+H259)</f>
        <v>-26.352500000000003</v>
      </c>
      <c r="J259" s="39"/>
      <c r="K259" s="50">
        <f t="shared" si="35"/>
        <v>-29.702500000000011</v>
      </c>
      <c r="L259" s="8">
        <f t="shared" si="39"/>
        <v>18.822499999999987</v>
      </c>
      <c r="M259" s="8"/>
      <c r="N259" s="121">
        <f t="shared" ref="N259:N322" si="43">IF(D259="","",IF(D259&gt;$V$57,$X$57*D259,IF(AND(D259&gt;$V$56,D259&lt;$W$56),$X$56*D259,IF(AND(D259&lt;$W$55,D259&gt;$V$55),$X$55*D259,IF(D259&lt;$W$54,D259*$X$54,0)))))</f>
        <v>2.1</v>
      </c>
      <c r="O259" s="9">
        <f t="shared" ref="O259:O322" si="44">IF(D259="","",IF(D259&gt;=$V$57,-$X$57,IF(AND(D259&gt;=$V$56,D259&lt;$W$56),-$X$56,IF(AND(D259&lt;$W$55,D259&gt;=$V$55),-$X$55,IF(D259&lt;$W$54,-$X$54,0)))))</f>
        <v>-1</v>
      </c>
      <c r="P259" s="9">
        <f t="shared" si="36"/>
        <v>1.1000000000000001</v>
      </c>
      <c r="Q259" s="122">
        <f t="shared" si="37"/>
        <v>1.1000000000000001</v>
      </c>
      <c r="R259" s="8"/>
      <c r="S259" s="9"/>
      <c r="T259" s="9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  <c r="PI259" s="40"/>
      <c r="PJ259" s="40"/>
      <c r="PK259" s="40"/>
      <c r="PL259" s="40"/>
      <c r="PM259" s="40"/>
      <c r="PN259" s="40"/>
      <c r="PO259" s="40"/>
      <c r="PP259" s="40"/>
      <c r="PQ259" s="40"/>
      <c r="PR259" s="40"/>
      <c r="PS259" s="40"/>
      <c r="PT259" s="40"/>
      <c r="PU259" s="40"/>
      <c r="PV259" s="40"/>
      <c r="PW259" s="40"/>
      <c r="PX259" s="40"/>
      <c r="PY259" s="40"/>
      <c r="PZ259" s="40"/>
      <c r="QA259" s="40"/>
      <c r="QB259" s="40"/>
      <c r="QC259" s="40"/>
      <c r="QD259" s="40"/>
      <c r="QE259" s="40"/>
      <c r="QF259" s="40"/>
      <c r="QG259" s="40"/>
      <c r="QH259" s="40"/>
      <c r="QI259" s="40"/>
      <c r="QJ259" s="40"/>
      <c r="QK259" s="40"/>
      <c r="QL259" s="40"/>
      <c r="QM259" s="40"/>
      <c r="QN259" s="40"/>
      <c r="QO259" s="40"/>
      <c r="QP259" s="40"/>
      <c r="QQ259" s="40"/>
      <c r="QR259" s="40"/>
      <c r="QS259" s="40"/>
      <c r="QT259" s="40"/>
      <c r="QU259" s="40"/>
      <c r="QV259" s="40"/>
      <c r="QW259" s="40"/>
      <c r="QX259" s="40"/>
      <c r="QY259" s="40"/>
      <c r="QZ259" s="40"/>
      <c r="RA259" s="40"/>
      <c r="RB259" s="40"/>
      <c r="RC259" s="40"/>
      <c r="RD259" s="40"/>
      <c r="RE259" s="40"/>
      <c r="RF259" s="40"/>
      <c r="RG259" s="40"/>
      <c r="RH259" s="40"/>
      <c r="RI259" s="40"/>
      <c r="RJ259" s="40"/>
      <c r="RK259" s="40"/>
      <c r="RL259" s="40"/>
      <c r="RM259" s="40"/>
      <c r="RN259" s="40"/>
      <c r="RO259" s="40"/>
      <c r="RP259" s="40"/>
      <c r="RQ259" s="40"/>
      <c r="RR259" s="40"/>
      <c r="RS259" s="40"/>
      <c r="RT259" s="40"/>
      <c r="RU259" s="40"/>
      <c r="RV259" s="40"/>
      <c r="RW259" s="40"/>
      <c r="RX259" s="40"/>
      <c r="RY259" s="40"/>
      <c r="RZ259" s="40"/>
      <c r="SA259" s="40"/>
      <c r="SB259" s="40"/>
      <c r="SC259" s="40"/>
      <c r="SD259" s="40"/>
      <c r="SE259" s="40"/>
      <c r="SF259" s="40"/>
      <c r="SG259" s="40"/>
      <c r="SH259" s="40"/>
      <c r="SI259" s="40"/>
      <c r="SJ259" s="40"/>
      <c r="SK259" s="40"/>
      <c r="SL259" s="40"/>
      <c r="SM259" s="40"/>
      <c r="SN259" s="40"/>
      <c r="SO259" s="40"/>
      <c r="SP259" s="40"/>
      <c r="SQ259" s="40"/>
      <c r="SR259" s="40"/>
      <c r="SS259" s="40"/>
      <c r="ST259" s="40"/>
      <c r="SU259" s="40"/>
      <c r="SV259" s="40"/>
      <c r="SW259" s="40"/>
      <c r="SX259" s="40"/>
      <c r="SY259" s="40"/>
      <c r="SZ259" s="40"/>
      <c r="TA259" s="40"/>
      <c r="TB259" s="40"/>
      <c r="TC259" s="40"/>
      <c r="TD259" s="40"/>
      <c r="TE259" s="40"/>
      <c r="TF259" s="40"/>
      <c r="TG259" s="40"/>
      <c r="TH259" s="40"/>
      <c r="TI259" s="40"/>
      <c r="TJ259" s="40"/>
      <c r="TK259" s="40"/>
      <c r="TL259" s="40"/>
      <c r="TM259" s="40"/>
      <c r="TN259" s="40"/>
      <c r="TO259" s="40"/>
      <c r="TP259" s="40"/>
      <c r="TQ259" s="40"/>
      <c r="TR259" s="40"/>
      <c r="TS259" s="40"/>
      <c r="TT259" s="40"/>
      <c r="TU259" s="40"/>
      <c r="TV259" s="40"/>
      <c r="TW259" s="40"/>
      <c r="TX259" s="40"/>
      <c r="TY259" s="40"/>
      <c r="TZ259" s="40"/>
      <c r="UA259" s="40"/>
      <c r="UB259" s="40"/>
      <c r="UC259" s="40"/>
      <c r="UD259" s="40"/>
      <c r="UE259" s="40"/>
      <c r="UF259" s="40"/>
      <c r="UG259" s="40"/>
      <c r="UH259" s="40"/>
      <c r="UI259" s="40"/>
      <c r="UJ259" s="40"/>
      <c r="UK259" s="40"/>
      <c r="UL259" s="40"/>
      <c r="UM259" s="40"/>
      <c r="UN259" s="40"/>
      <c r="UO259" s="40"/>
      <c r="UP259" s="40"/>
      <c r="UQ259" s="40"/>
      <c r="UR259" s="40"/>
      <c r="US259" s="40"/>
      <c r="UT259" s="40"/>
      <c r="UU259" s="40"/>
      <c r="UV259" s="40"/>
      <c r="UW259" s="40"/>
      <c r="UX259" s="40"/>
      <c r="UY259" s="40"/>
      <c r="UZ259" s="40"/>
      <c r="VA259" s="40"/>
      <c r="VB259" s="40"/>
      <c r="VC259" s="40"/>
      <c r="VD259" s="40"/>
      <c r="VE259" s="40"/>
      <c r="VF259" s="40"/>
      <c r="VG259" s="40"/>
      <c r="VH259" s="40"/>
      <c r="VI259" s="40"/>
      <c r="VJ259" s="40"/>
      <c r="VK259" s="40"/>
      <c r="VL259" s="40"/>
      <c r="VM259" s="40"/>
      <c r="VN259" s="40"/>
      <c r="VO259" s="40"/>
      <c r="VP259" s="40"/>
      <c r="VQ259" s="40"/>
      <c r="VR259" s="40"/>
      <c r="VS259" s="40"/>
      <c r="VT259" s="40"/>
      <c r="VU259" s="40"/>
      <c r="VV259" s="40"/>
      <c r="VW259" s="40"/>
      <c r="VX259" s="40"/>
      <c r="VY259" s="40"/>
      <c r="VZ259" s="40"/>
      <c r="WA259" s="40"/>
      <c r="WB259" s="40"/>
      <c r="WC259" s="40"/>
      <c r="WD259" s="40"/>
      <c r="WE259" s="40"/>
      <c r="WF259" s="40"/>
      <c r="WG259" s="40"/>
      <c r="WH259" s="40"/>
      <c r="WI259" s="40"/>
      <c r="WJ259" s="40"/>
      <c r="WK259" s="40"/>
      <c r="WL259" s="40"/>
      <c r="WM259" s="40"/>
      <c r="WN259" s="40"/>
      <c r="WO259" s="40"/>
      <c r="WP259" s="40"/>
      <c r="WQ259" s="40"/>
      <c r="WR259" s="40"/>
      <c r="WS259" s="40"/>
      <c r="WT259" s="40"/>
      <c r="WU259" s="40"/>
      <c r="WV259" s="40"/>
      <c r="WW259" s="40"/>
      <c r="WX259" s="40"/>
      <c r="WY259" s="40"/>
      <c r="WZ259" s="40"/>
      <c r="XA259" s="40"/>
      <c r="XB259" s="40"/>
      <c r="XC259" s="40"/>
      <c r="XD259" s="40"/>
      <c r="XE259" s="40"/>
      <c r="XF259" s="40"/>
      <c r="XG259" s="40"/>
      <c r="XH259" s="40"/>
      <c r="XI259" s="40"/>
      <c r="XJ259" s="40"/>
      <c r="XK259" s="40"/>
      <c r="XL259" s="40"/>
      <c r="XM259" s="40"/>
      <c r="XN259" s="40"/>
      <c r="XO259" s="40"/>
      <c r="XP259" s="40"/>
      <c r="XQ259" s="40"/>
      <c r="XR259" s="40"/>
      <c r="XS259" s="40"/>
      <c r="XT259" s="40"/>
      <c r="XU259" s="40"/>
      <c r="XV259" s="40"/>
      <c r="XW259" s="40"/>
      <c r="XX259" s="40"/>
      <c r="XY259" s="40"/>
      <c r="XZ259" s="40"/>
      <c r="YA259" s="40"/>
      <c r="YB259" s="40"/>
      <c r="YC259" s="40"/>
      <c r="YD259" s="40"/>
      <c r="YE259" s="40"/>
      <c r="YF259" s="40"/>
      <c r="YG259" s="40"/>
      <c r="YH259" s="40"/>
      <c r="YI259" s="40"/>
      <c r="YJ259" s="40"/>
      <c r="YK259" s="40"/>
      <c r="YL259" s="40"/>
      <c r="YM259" s="40"/>
      <c r="YN259" s="40"/>
      <c r="YO259" s="40"/>
      <c r="YP259" s="40"/>
      <c r="YQ259" s="40"/>
      <c r="YR259" s="40"/>
      <c r="YS259" s="40"/>
      <c r="YT259" s="40"/>
      <c r="YU259" s="40"/>
      <c r="YV259" s="40"/>
      <c r="YW259" s="40"/>
      <c r="YX259" s="40"/>
      <c r="YY259" s="40"/>
      <c r="YZ259" s="40"/>
      <c r="ZA259" s="40"/>
      <c r="ZB259" s="40"/>
      <c r="ZC259" s="40"/>
      <c r="ZD259" s="40"/>
      <c r="ZE259" s="40"/>
      <c r="ZF259" s="40"/>
      <c r="ZG259" s="40"/>
      <c r="ZH259" s="40"/>
      <c r="ZI259" s="40"/>
      <c r="ZJ259" s="40"/>
      <c r="ZK259" s="40"/>
      <c r="ZL259" s="40"/>
      <c r="ZM259" s="40"/>
      <c r="ZN259" s="40"/>
      <c r="ZO259" s="40"/>
      <c r="ZP259" s="40"/>
      <c r="ZQ259" s="40"/>
      <c r="ZR259" s="40"/>
      <c r="ZS259" s="40"/>
      <c r="ZT259" s="40"/>
      <c r="ZU259" s="40"/>
      <c r="ZV259" s="40"/>
      <c r="ZW259" s="40"/>
      <c r="ZX259" s="40"/>
      <c r="ZY259" s="40"/>
      <c r="ZZ259" s="40"/>
      <c r="AAA259" s="40"/>
      <c r="AAB259" s="40"/>
      <c r="AAC259" s="40"/>
      <c r="AAD259" s="40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0"/>
      <c r="AKO259" s="40"/>
      <c r="AKP259" s="40"/>
      <c r="AKQ259" s="40"/>
      <c r="AKR259" s="40"/>
      <c r="AKS259" s="40"/>
      <c r="AKT259" s="40"/>
      <c r="AKU259" s="40"/>
      <c r="AKV259" s="40"/>
      <c r="AKW259" s="40"/>
      <c r="AKX259" s="40"/>
      <c r="AKY259" s="40"/>
      <c r="AKZ259" s="40"/>
      <c r="ALA259" s="40"/>
      <c r="ALB259" s="40"/>
      <c r="ALC259" s="40"/>
      <c r="ALD259" s="40"/>
      <c r="ALE259" s="40"/>
      <c r="ALF259" s="40"/>
      <c r="ALG259" s="40"/>
      <c r="ALH259" s="40"/>
      <c r="ALI259" s="40"/>
      <c r="ALJ259" s="40"/>
      <c r="ALK259" s="40"/>
      <c r="ALL259" s="40"/>
      <c r="ALM259" s="40"/>
      <c r="ALN259" s="40"/>
      <c r="ALO259" s="40"/>
      <c r="ALP259" s="40"/>
      <c r="ALQ259" s="40"/>
      <c r="ALR259" s="40"/>
      <c r="ALS259" s="40"/>
      <c r="ALT259" s="40"/>
      <c r="ALU259" s="40"/>
    </row>
    <row r="260" spans="1:1009" s="41" customFormat="1" ht="18.75" x14ac:dyDescent="0.3">
      <c r="A260" s="10" t="s">
        <v>260</v>
      </c>
      <c r="B260" s="11" t="s">
        <v>231</v>
      </c>
      <c r="C260" s="12">
        <v>8</v>
      </c>
      <c r="D260" s="13">
        <v>3.1</v>
      </c>
      <c r="E260" s="14">
        <v>1.03</v>
      </c>
      <c r="F260" s="46" t="s">
        <v>21</v>
      </c>
      <c r="G260" s="15">
        <v>1</v>
      </c>
      <c r="H260" s="16">
        <f t="shared" si="41"/>
        <v>-1</v>
      </c>
      <c r="I260" s="19">
        <f t="shared" si="42"/>
        <v>-27.352500000000003</v>
      </c>
      <c r="J260" s="39"/>
      <c r="K260" s="50">
        <f t="shared" ref="K260:K323" si="45">IF(J260="",K259,J260+K259)</f>
        <v>-29.702500000000011</v>
      </c>
      <c r="L260" s="8">
        <f t="shared" si="39"/>
        <v>18.822499999999987</v>
      </c>
      <c r="M260" s="8"/>
      <c r="N260" s="121">
        <f t="shared" si="43"/>
        <v>3.1</v>
      </c>
      <c r="O260" s="9">
        <f t="shared" si="44"/>
        <v>-1</v>
      </c>
      <c r="P260" s="9">
        <f t="shared" ref="P260:P323" si="46">IF(F260="1st",N260+O260,O260)</f>
        <v>-1</v>
      </c>
      <c r="Q260" s="122">
        <f t="shared" ref="Q260:Q323" si="47">IF(P260=0,"",P260)</f>
        <v>-1</v>
      </c>
      <c r="R260" s="8"/>
      <c r="S260" s="9"/>
      <c r="T260" s="9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  <c r="PI260" s="40"/>
      <c r="PJ260" s="40"/>
      <c r="PK260" s="40"/>
      <c r="PL260" s="40"/>
      <c r="PM260" s="40"/>
      <c r="PN260" s="40"/>
      <c r="PO260" s="40"/>
      <c r="PP260" s="40"/>
      <c r="PQ260" s="40"/>
      <c r="PR260" s="40"/>
      <c r="PS260" s="40"/>
      <c r="PT260" s="40"/>
      <c r="PU260" s="40"/>
      <c r="PV260" s="40"/>
      <c r="PW260" s="40"/>
      <c r="PX260" s="40"/>
      <c r="PY260" s="40"/>
      <c r="PZ260" s="40"/>
      <c r="QA260" s="40"/>
      <c r="QB260" s="40"/>
      <c r="QC260" s="40"/>
      <c r="QD260" s="40"/>
      <c r="QE260" s="40"/>
      <c r="QF260" s="40"/>
      <c r="QG260" s="40"/>
      <c r="QH260" s="40"/>
      <c r="QI260" s="40"/>
      <c r="QJ260" s="40"/>
      <c r="QK260" s="40"/>
      <c r="QL260" s="40"/>
      <c r="QM260" s="40"/>
      <c r="QN260" s="40"/>
      <c r="QO260" s="40"/>
      <c r="QP260" s="40"/>
      <c r="QQ260" s="40"/>
      <c r="QR260" s="40"/>
      <c r="QS260" s="40"/>
      <c r="QT260" s="40"/>
      <c r="QU260" s="40"/>
      <c r="QV260" s="40"/>
      <c r="QW260" s="40"/>
      <c r="QX260" s="40"/>
      <c r="QY260" s="40"/>
      <c r="QZ260" s="40"/>
      <c r="RA260" s="40"/>
      <c r="RB260" s="40"/>
      <c r="RC260" s="40"/>
      <c r="RD260" s="40"/>
      <c r="RE260" s="40"/>
      <c r="RF260" s="40"/>
      <c r="RG260" s="40"/>
      <c r="RH260" s="40"/>
      <c r="RI260" s="40"/>
      <c r="RJ260" s="40"/>
      <c r="RK260" s="40"/>
      <c r="RL260" s="40"/>
      <c r="RM260" s="40"/>
      <c r="RN260" s="40"/>
      <c r="RO260" s="40"/>
      <c r="RP260" s="40"/>
      <c r="RQ260" s="40"/>
      <c r="RR260" s="40"/>
      <c r="RS260" s="40"/>
      <c r="RT260" s="40"/>
      <c r="RU260" s="40"/>
      <c r="RV260" s="40"/>
      <c r="RW260" s="40"/>
      <c r="RX260" s="40"/>
      <c r="RY260" s="40"/>
      <c r="RZ260" s="40"/>
      <c r="SA260" s="40"/>
      <c r="SB260" s="40"/>
      <c r="SC260" s="40"/>
      <c r="SD260" s="40"/>
      <c r="SE260" s="40"/>
      <c r="SF260" s="40"/>
      <c r="SG260" s="40"/>
      <c r="SH260" s="40"/>
      <c r="SI260" s="40"/>
      <c r="SJ260" s="40"/>
      <c r="SK260" s="40"/>
      <c r="SL260" s="40"/>
      <c r="SM260" s="40"/>
      <c r="SN260" s="40"/>
      <c r="SO260" s="40"/>
      <c r="SP260" s="40"/>
      <c r="SQ260" s="40"/>
      <c r="SR260" s="40"/>
      <c r="SS260" s="40"/>
      <c r="ST260" s="40"/>
      <c r="SU260" s="40"/>
      <c r="SV260" s="40"/>
      <c r="SW260" s="40"/>
      <c r="SX260" s="40"/>
      <c r="SY260" s="40"/>
      <c r="SZ260" s="40"/>
      <c r="TA260" s="40"/>
      <c r="TB260" s="40"/>
      <c r="TC260" s="40"/>
      <c r="TD260" s="40"/>
      <c r="TE260" s="40"/>
      <c r="TF260" s="40"/>
      <c r="TG260" s="40"/>
      <c r="TH260" s="40"/>
      <c r="TI260" s="40"/>
      <c r="TJ260" s="40"/>
      <c r="TK260" s="40"/>
      <c r="TL260" s="40"/>
      <c r="TM260" s="40"/>
      <c r="TN260" s="40"/>
      <c r="TO260" s="40"/>
      <c r="TP260" s="40"/>
      <c r="TQ260" s="40"/>
      <c r="TR260" s="40"/>
      <c r="TS260" s="40"/>
      <c r="TT260" s="40"/>
      <c r="TU260" s="40"/>
      <c r="TV260" s="40"/>
      <c r="TW260" s="40"/>
      <c r="TX260" s="40"/>
      <c r="TY260" s="40"/>
      <c r="TZ260" s="40"/>
      <c r="UA260" s="40"/>
      <c r="UB260" s="40"/>
      <c r="UC260" s="40"/>
      <c r="UD260" s="40"/>
      <c r="UE260" s="40"/>
      <c r="UF260" s="40"/>
      <c r="UG260" s="40"/>
      <c r="UH260" s="40"/>
      <c r="UI260" s="40"/>
      <c r="UJ260" s="40"/>
      <c r="UK260" s="40"/>
      <c r="UL260" s="40"/>
      <c r="UM260" s="40"/>
      <c r="UN260" s="40"/>
      <c r="UO260" s="40"/>
      <c r="UP260" s="40"/>
      <c r="UQ260" s="40"/>
      <c r="UR260" s="40"/>
      <c r="US260" s="40"/>
      <c r="UT260" s="40"/>
      <c r="UU260" s="40"/>
      <c r="UV260" s="40"/>
      <c r="UW260" s="40"/>
      <c r="UX260" s="40"/>
      <c r="UY260" s="40"/>
      <c r="UZ260" s="40"/>
      <c r="VA260" s="40"/>
      <c r="VB260" s="40"/>
      <c r="VC260" s="40"/>
      <c r="VD260" s="40"/>
      <c r="VE260" s="40"/>
      <c r="VF260" s="40"/>
      <c r="VG260" s="40"/>
      <c r="VH260" s="40"/>
      <c r="VI260" s="40"/>
      <c r="VJ260" s="40"/>
      <c r="VK260" s="40"/>
      <c r="VL260" s="40"/>
      <c r="VM260" s="40"/>
      <c r="VN260" s="40"/>
      <c r="VO260" s="40"/>
      <c r="VP260" s="40"/>
      <c r="VQ260" s="40"/>
      <c r="VR260" s="40"/>
      <c r="VS260" s="40"/>
      <c r="VT260" s="40"/>
      <c r="VU260" s="40"/>
      <c r="VV260" s="40"/>
      <c r="VW260" s="40"/>
      <c r="VX260" s="40"/>
      <c r="VY260" s="40"/>
      <c r="VZ260" s="40"/>
      <c r="WA260" s="40"/>
      <c r="WB260" s="40"/>
      <c r="WC260" s="40"/>
      <c r="WD260" s="40"/>
      <c r="WE260" s="40"/>
      <c r="WF260" s="40"/>
      <c r="WG260" s="40"/>
      <c r="WH260" s="40"/>
      <c r="WI260" s="40"/>
      <c r="WJ260" s="40"/>
      <c r="WK260" s="40"/>
      <c r="WL260" s="40"/>
      <c r="WM260" s="40"/>
      <c r="WN260" s="40"/>
      <c r="WO260" s="40"/>
      <c r="WP260" s="40"/>
      <c r="WQ260" s="40"/>
      <c r="WR260" s="40"/>
      <c r="WS260" s="40"/>
      <c r="WT260" s="40"/>
      <c r="WU260" s="40"/>
      <c r="WV260" s="40"/>
      <c r="WW260" s="40"/>
      <c r="WX260" s="40"/>
      <c r="WY260" s="40"/>
      <c r="WZ260" s="40"/>
      <c r="XA260" s="40"/>
      <c r="XB260" s="40"/>
      <c r="XC260" s="40"/>
      <c r="XD260" s="40"/>
      <c r="XE260" s="40"/>
      <c r="XF260" s="40"/>
      <c r="XG260" s="40"/>
      <c r="XH260" s="40"/>
      <c r="XI260" s="40"/>
      <c r="XJ260" s="40"/>
      <c r="XK260" s="40"/>
      <c r="XL260" s="40"/>
      <c r="XM260" s="40"/>
      <c r="XN260" s="40"/>
      <c r="XO260" s="40"/>
      <c r="XP260" s="40"/>
      <c r="XQ260" s="40"/>
      <c r="XR260" s="40"/>
      <c r="XS260" s="40"/>
      <c r="XT260" s="40"/>
      <c r="XU260" s="40"/>
      <c r="XV260" s="40"/>
      <c r="XW260" s="40"/>
      <c r="XX260" s="40"/>
      <c r="XY260" s="40"/>
      <c r="XZ260" s="40"/>
      <c r="YA260" s="40"/>
      <c r="YB260" s="40"/>
      <c r="YC260" s="40"/>
      <c r="YD260" s="40"/>
      <c r="YE260" s="40"/>
      <c r="YF260" s="40"/>
      <c r="YG260" s="40"/>
      <c r="YH260" s="40"/>
      <c r="YI260" s="40"/>
      <c r="YJ260" s="40"/>
      <c r="YK260" s="40"/>
      <c r="YL260" s="40"/>
      <c r="YM260" s="40"/>
      <c r="YN260" s="40"/>
      <c r="YO260" s="40"/>
      <c r="YP260" s="40"/>
      <c r="YQ260" s="40"/>
      <c r="YR260" s="40"/>
      <c r="YS260" s="40"/>
      <c r="YT260" s="40"/>
      <c r="YU260" s="40"/>
      <c r="YV260" s="40"/>
      <c r="YW260" s="40"/>
      <c r="YX260" s="40"/>
      <c r="YY260" s="40"/>
      <c r="YZ260" s="40"/>
      <c r="ZA260" s="40"/>
      <c r="ZB260" s="40"/>
      <c r="ZC260" s="40"/>
      <c r="ZD260" s="40"/>
      <c r="ZE260" s="40"/>
      <c r="ZF260" s="40"/>
      <c r="ZG260" s="40"/>
      <c r="ZH260" s="40"/>
      <c r="ZI260" s="40"/>
      <c r="ZJ260" s="40"/>
      <c r="ZK260" s="40"/>
      <c r="ZL260" s="40"/>
      <c r="ZM260" s="40"/>
      <c r="ZN260" s="40"/>
      <c r="ZO260" s="40"/>
      <c r="ZP260" s="40"/>
      <c r="ZQ260" s="40"/>
      <c r="ZR260" s="40"/>
      <c r="ZS260" s="40"/>
      <c r="ZT260" s="40"/>
      <c r="ZU260" s="40"/>
      <c r="ZV260" s="40"/>
      <c r="ZW260" s="40"/>
      <c r="ZX260" s="40"/>
      <c r="ZY260" s="40"/>
      <c r="ZZ260" s="40"/>
      <c r="AAA260" s="40"/>
      <c r="AAB260" s="40"/>
      <c r="AAC260" s="40"/>
      <c r="AAD260" s="40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0"/>
      <c r="AKO260" s="40"/>
      <c r="AKP260" s="40"/>
      <c r="AKQ260" s="40"/>
      <c r="AKR260" s="40"/>
      <c r="AKS260" s="40"/>
      <c r="AKT260" s="40"/>
      <c r="AKU260" s="40"/>
      <c r="AKV260" s="40"/>
      <c r="AKW260" s="40"/>
      <c r="AKX260" s="40"/>
      <c r="AKY260" s="40"/>
      <c r="AKZ260" s="40"/>
      <c r="ALA260" s="40"/>
      <c r="ALB260" s="40"/>
      <c r="ALC260" s="40"/>
      <c r="ALD260" s="40"/>
      <c r="ALE260" s="40"/>
      <c r="ALF260" s="40"/>
      <c r="ALG260" s="40"/>
      <c r="ALH260" s="40"/>
      <c r="ALI260" s="40"/>
      <c r="ALJ260" s="40"/>
      <c r="ALK260" s="40"/>
      <c r="ALL260" s="40"/>
      <c r="ALM260" s="40"/>
      <c r="ALN260" s="40"/>
      <c r="ALO260" s="40"/>
      <c r="ALP260" s="40"/>
      <c r="ALQ260" s="40"/>
      <c r="ALR260" s="40"/>
      <c r="ALS260" s="40"/>
      <c r="ALT260" s="40"/>
      <c r="ALU260" s="40"/>
    </row>
    <row r="261" spans="1:1009" s="41" customFormat="1" ht="18.75" x14ac:dyDescent="0.3">
      <c r="A261" s="10" t="s">
        <v>261</v>
      </c>
      <c r="B261" s="11" t="s">
        <v>231</v>
      </c>
      <c r="C261" s="12">
        <v>9</v>
      </c>
      <c r="D261" s="13">
        <v>6.5</v>
      </c>
      <c r="E261" s="14">
        <v>0</v>
      </c>
      <c r="F261" s="46" t="s">
        <v>34</v>
      </c>
      <c r="G261" s="15">
        <v>1</v>
      </c>
      <c r="H261" s="16">
        <f t="shared" si="41"/>
        <v>-1</v>
      </c>
      <c r="I261" s="19">
        <f t="shared" si="42"/>
        <v>-28.352500000000003</v>
      </c>
      <c r="J261" s="39"/>
      <c r="K261" s="50">
        <f t="shared" si="45"/>
        <v>-29.702500000000011</v>
      </c>
      <c r="L261" s="8">
        <f t="shared" si="39"/>
        <v>18.822499999999987</v>
      </c>
      <c r="M261" s="8"/>
      <c r="N261" s="121">
        <f t="shared" si="43"/>
        <v>6.5</v>
      </c>
      <c r="O261" s="9">
        <f t="shared" si="44"/>
        <v>-1</v>
      </c>
      <c r="P261" s="9">
        <f t="shared" si="46"/>
        <v>-1</v>
      </c>
      <c r="Q261" s="122">
        <f t="shared" si="47"/>
        <v>-1</v>
      </c>
      <c r="R261" s="8"/>
      <c r="S261" s="9"/>
      <c r="T261" s="9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  <c r="PI261" s="40"/>
      <c r="PJ261" s="40"/>
      <c r="PK261" s="40"/>
      <c r="PL261" s="40"/>
      <c r="PM261" s="40"/>
      <c r="PN261" s="40"/>
      <c r="PO261" s="40"/>
      <c r="PP261" s="40"/>
      <c r="PQ261" s="40"/>
      <c r="PR261" s="40"/>
      <c r="PS261" s="40"/>
      <c r="PT261" s="40"/>
      <c r="PU261" s="40"/>
      <c r="PV261" s="40"/>
      <c r="PW261" s="40"/>
      <c r="PX261" s="40"/>
      <c r="PY261" s="40"/>
      <c r="PZ261" s="40"/>
      <c r="QA261" s="40"/>
      <c r="QB261" s="40"/>
      <c r="QC261" s="40"/>
      <c r="QD261" s="40"/>
      <c r="QE261" s="40"/>
      <c r="QF261" s="40"/>
      <c r="QG261" s="40"/>
      <c r="QH261" s="40"/>
      <c r="QI261" s="40"/>
      <c r="QJ261" s="40"/>
      <c r="QK261" s="40"/>
      <c r="QL261" s="40"/>
      <c r="QM261" s="40"/>
      <c r="QN261" s="40"/>
      <c r="QO261" s="40"/>
      <c r="QP261" s="40"/>
      <c r="QQ261" s="40"/>
      <c r="QR261" s="40"/>
      <c r="QS261" s="40"/>
      <c r="QT261" s="40"/>
      <c r="QU261" s="40"/>
      <c r="QV261" s="40"/>
      <c r="QW261" s="40"/>
      <c r="QX261" s="40"/>
      <c r="QY261" s="40"/>
      <c r="QZ261" s="40"/>
      <c r="RA261" s="40"/>
      <c r="RB261" s="40"/>
      <c r="RC261" s="40"/>
      <c r="RD261" s="40"/>
      <c r="RE261" s="40"/>
      <c r="RF261" s="40"/>
      <c r="RG261" s="40"/>
      <c r="RH261" s="40"/>
      <c r="RI261" s="40"/>
      <c r="RJ261" s="40"/>
      <c r="RK261" s="40"/>
      <c r="RL261" s="40"/>
      <c r="RM261" s="40"/>
      <c r="RN261" s="40"/>
      <c r="RO261" s="40"/>
      <c r="RP261" s="40"/>
      <c r="RQ261" s="40"/>
      <c r="RR261" s="40"/>
      <c r="RS261" s="40"/>
      <c r="RT261" s="40"/>
      <c r="RU261" s="40"/>
      <c r="RV261" s="40"/>
      <c r="RW261" s="40"/>
      <c r="RX261" s="40"/>
      <c r="RY261" s="40"/>
      <c r="RZ261" s="40"/>
      <c r="SA261" s="40"/>
      <c r="SB261" s="40"/>
      <c r="SC261" s="40"/>
      <c r="SD261" s="40"/>
      <c r="SE261" s="40"/>
      <c r="SF261" s="40"/>
      <c r="SG261" s="40"/>
      <c r="SH261" s="40"/>
      <c r="SI261" s="40"/>
      <c r="SJ261" s="40"/>
      <c r="SK261" s="40"/>
      <c r="SL261" s="40"/>
      <c r="SM261" s="40"/>
      <c r="SN261" s="40"/>
      <c r="SO261" s="40"/>
      <c r="SP261" s="40"/>
      <c r="SQ261" s="40"/>
      <c r="SR261" s="40"/>
      <c r="SS261" s="40"/>
      <c r="ST261" s="40"/>
      <c r="SU261" s="40"/>
      <c r="SV261" s="40"/>
      <c r="SW261" s="40"/>
      <c r="SX261" s="40"/>
      <c r="SY261" s="40"/>
      <c r="SZ261" s="40"/>
      <c r="TA261" s="40"/>
      <c r="TB261" s="40"/>
      <c r="TC261" s="40"/>
      <c r="TD261" s="40"/>
      <c r="TE261" s="40"/>
      <c r="TF261" s="40"/>
      <c r="TG261" s="40"/>
      <c r="TH261" s="40"/>
      <c r="TI261" s="40"/>
      <c r="TJ261" s="40"/>
      <c r="TK261" s="40"/>
      <c r="TL261" s="40"/>
      <c r="TM261" s="40"/>
      <c r="TN261" s="40"/>
      <c r="TO261" s="40"/>
      <c r="TP261" s="40"/>
      <c r="TQ261" s="40"/>
      <c r="TR261" s="40"/>
      <c r="TS261" s="40"/>
      <c r="TT261" s="40"/>
      <c r="TU261" s="40"/>
      <c r="TV261" s="40"/>
      <c r="TW261" s="40"/>
      <c r="TX261" s="40"/>
      <c r="TY261" s="40"/>
      <c r="TZ261" s="40"/>
      <c r="UA261" s="40"/>
      <c r="UB261" s="40"/>
      <c r="UC261" s="40"/>
      <c r="UD261" s="40"/>
      <c r="UE261" s="40"/>
      <c r="UF261" s="40"/>
      <c r="UG261" s="40"/>
      <c r="UH261" s="40"/>
      <c r="UI261" s="40"/>
      <c r="UJ261" s="40"/>
      <c r="UK261" s="40"/>
      <c r="UL261" s="40"/>
      <c r="UM261" s="40"/>
      <c r="UN261" s="40"/>
      <c r="UO261" s="40"/>
      <c r="UP261" s="40"/>
      <c r="UQ261" s="40"/>
      <c r="UR261" s="40"/>
      <c r="US261" s="40"/>
      <c r="UT261" s="40"/>
      <c r="UU261" s="40"/>
      <c r="UV261" s="40"/>
      <c r="UW261" s="40"/>
      <c r="UX261" s="40"/>
      <c r="UY261" s="40"/>
      <c r="UZ261" s="40"/>
      <c r="VA261" s="40"/>
      <c r="VB261" s="40"/>
      <c r="VC261" s="40"/>
      <c r="VD261" s="40"/>
      <c r="VE261" s="40"/>
      <c r="VF261" s="40"/>
      <c r="VG261" s="40"/>
      <c r="VH261" s="40"/>
      <c r="VI261" s="40"/>
      <c r="VJ261" s="40"/>
      <c r="VK261" s="40"/>
      <c r="VL261" s="40"/>
      <c r="VM261" s="40"/>
      <c r="VN261" s="40"/>
      <c r="VO261" s="40"/>
      <c r="VP261" s="40"/>
      <c r="VQ261" s="40"/>
      <c r="VR261" s="40"/>
      <c r="VS261" s="40"/>
      <c r="VT261" s="40"/>
      <c r="VU261" s="40"/>
      <c r="VV261" s="40"/>
      <c r="VW261" s="40"/>
      <c r="VX261" s="40"/>
      <c r="VY261" s="40"/>
      <c r="VZ261" s="40"/>
      <c r="WA261" s="40"/>
      <c r="WB261" s="40"/>
      <c r="WC261" s="40"/>
      <c r="WD261" s="40"/>
      <c r="WE261" s="40"/>
      <c r="WF261" s="40"/>
      <c r="WG261" s="40"/>
      <c r="WH261" s="40"/>
      <c r="WI261" s="40"/>
      <c r="WJ261" s="40"/>
      <c r="WK261" s="40"/>
      <c r="WL261" s="40"/>
      <c r="WM261" s="40"/>
      <c r="WN261" s="40"/>
      <c r="WO261" s="40"/>
      <c r="WP261" s="40"/>
      <c r="WQ261" s="40"/>
      <c r="WR261" s="40"/>
      <c r="WS261" s="40"/>
      <c r="WT261" s="40"/>
      <c r="WU261" s="40"/>
      <c r="WV261" s="40"/>
      <c r="WW261" s="40"/>
      <c r="WX261" s="40"/>
      <c r="WY261" s="40"/>
      <c r="WZ261" s="40"/>
      <c r="XA261" s="40"/>
      <c r="XB261" s="40"/>
      <c r="XC261" s="40"/>
      <c r="XD261" s="40"/>
      <c r="XE261" s="40"/>
      <c r="XF261" s="40"/>
      <c r="XG261" s="40"/>
      <c r="XH261" s="40"/>
      <c r="XI261" s="40"/>
      <c r="XJ261" s="40"/>
      <c r="XK261" s="40"/>
      <c r="XL261" s="40"/>
      <c r="XM261" s="40"/>
      <c r="XN261" s="40"/>
      <c r="XO261" s="40"/>
      <c r="XP261" s="40"/>
      <c r="XQ261" s="40"/>
      <c r="XR261" s="40"/>
      <c r="XS261" s="40"/>
      <c r="XT261" s="40"/>
      <c r="XU261" s="40"/>
      <c r="XV261" s="40"/>
      <c r="XW261" s="40"/>
      <c r="XX261" s="40"/>
      <c r="XY261" s="40"/>
      <c r="XZ261" s="40"/>
      <c r="YA261" s="40"/>
      <c r="YB261" s="40"/>
      <c r="YC261" s="40"/>
      <c r="YD261" s="40"/>
      <c r="YE261" s="40"/>
      <c r="YF261" s="40"/>
      <c r="YG261" s="40"/>
      <c r="YH261" s="40"/>
      <c r="YI261" s="40"/>
      <c r="YJ261" s="40"/>
      <c r="YK261" s="40"/>
      <c r="YL261" s="40"/>
      <c r="YM261" s="40"/>
      <c r="YN261" s="40"/>
      <c r="YO261" s="40"/>
      <c r="YP261" s="40"/>
      <c r="YQ261" s="40"/>
      <c r="YR261" s="40"/>
      <c r="YS261" s="40"/>
      <c r="YT261" s="40"/>
      <c r="YU261" s="40"/>
      <c r="YV261" s="40"/>
      <c r="YW261" s="40"/>
      <c r="YX261" s="40"/>
      <c r="YY261" s="40"/>
      <c r="YZ261" s="40"/>
      <c r="ZA261" s="40"/>
      <c r="ZB261" s="40"/>
      <c r="ZC261" s="40"/>
      <c r="ZD261" s="40"/>
      <c r="ZE261" s="40"/>
      <c r="ZF261" s="40"/>
      <c r="ZG261" s="40"/>
      <c r="ZH261" s="40"/>
      <c r="ZI261" s="40"/>
      <c r="ZJ261" s="40"/>
      <c r="ZK261" s="40"/>
      <c r="ZL261" s="40"/>
      <c r="ZM261" s="40"/>
      <c r="ZN261" s="40"/>
      <c r="ZO261" s="40"/>
      <c r="ZP261" s="40"/>
      <c r="ZQ261" s="40"/>
      <c r="ZR261" s="40"/>
      <c r="ZS261" s="40"/>
      <c r="ZT261" s="40"/>
      <c r="ZU261" s="40"/>
      <c r="ZV261" s="40"/>
      <c r="ZW261" s="40"/>
      <c r="ZX261" s="40"/>
      <c r="ZY261" s="40"/>
      <c r="ZZ261" s="40"/>
      <c r="AAA261" s="40"/>
      <c r="AAB261" s="40"/>
      <c r="AAC261" s="40"/>
      <c r="AAD261" s="40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0"/>
      <c r="AKO261" s="40"/>
      <c r="AKP261" s="40"/>
      <c r="AKQ261" s="40"/>
      <c r="AKR261" s="40"/>
      <c r="AKS261" s="40"/>
      <c r="AKT261" s="40"/>
      <c r="AKU261" s="40"/>
      <c r="AKV261" s="40"/>
      <c r="AKW261" s="40"/>
      <c r="AKX261" s="40"/>
      <c r="AKY261" s="40"/>
      <c r="AKZ261" s="40"/>
      <c r="ALA261" s="40"/>
      <c r="ALB261" s="40"/>
      <c r="ALC261" s="40"/>
      <c r="ALD261" s="40"/>
      <c r="ALE261" s="40"/>
      <c r="ALF261" s="40"/>
      <c r="ALG261" s="40"/>
      <c r="ALH261" s="40"/>
      <c r="ALI261" s="40"/>
      <c r="ALJ261" s="40"/>
      <c r="ALK261" s="40"/>
      <c r="ALL261" s="40"/>
      <c r="ALM261" s="40"/>
      <c r="ALN261" s="40"/>
      <c r="ALO261" s="40"/>
      <c r="ALP261" s="40"/>
      <c r="ALQ261" s="40"/>
      <c r="ALR261" s="40"/>
      <c r="ALS261" s="40"/>
      <c r="ALT261" s="40"/>
      <c r="ALU261" s="40"/>
    </row>
    <row r="262" spans="1:1009" s="41" customFormat="1" ht="18.75" x14ac:dyDescent="0.3">
      <c r="A262" s="10" t="s">
        <v>262</v>
      </c>
      <c r="B262" s="11" t="s">
        <v>231</v>
      </c>
      <c r="C262" s="12">
        <v>9</v>
      </c>
      <c r="D262" s="13">
        <v>2.2000000000000002</v>
      </c>
      <c r="E262" s="14">
        <v>0</v>
      </c>
      <c r="F262" s="46" t="s">
        <v>34</v>
      </c>
      <c r="G262" s="15">
        <v>1.5</v>
      </c>
      <c r="H262" s="16">
        <f t="shared" si="41"/>
        <v>-1.5</v>
      </c>
      <c r="I262" s="19">
        <f t="shared" si="42"/>
        <v>-29.852500000000003</v>
      </c>
      <c r="J262" s="39"/>
      <c r="K262" s="50">
        <f t="shared" si="45"/>
        <v>-29.702500000000011</v>
      </c>
      <c r="L262" s="8">
        <f t="shared" si="39"/>
        <v>18.822499999999987</v>
      </c>
      <c r="M262" s="8"/>
      <c r="N262" s="121">
        <f t="shared" si="43"/>
        <v>2.2000000000000002</v>
      </c>
      <c r="O262" s="9">
        <f t="shared" si="44"/>
        <v>-1</v>
      </c>
      <c r="P262" s="9">
        <f t="shared" si="46"/>
        <v>-1</v>
      </c>
      <c r="Q262" s="122">
        <f t="shared" si="47"/>
        <v>-1</v>
      </c>
      <c r="R262" s="8"/>
      <c r="S262" s="9"/>
      <c r="T262" s="9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  <c r="PI262" s="40"/>
      <c r="PJ262" s="40"/>
      <c r="PK262" s="40"/>
      <c r="PL262" s="40"/>
      <c r="PM262" s="40"/>
      <c r="PN262" s="40"/>
      <c r="PO262" s="40"/>
      <c r="PP262" s="40"/>
      <c r="PQ262" s="40"/>
      <c r="PR262" s="40"/>
      <c r="PS262" s="40"/>
      <c r="PT262" s="40"/>
      <c r="PU262" s="40"/>
      <c r="PV262" s="40"/>
      <c r="PW262" s="40"/>
      <c r="PX262" s="40"/>
      <c r="PY262" s="40"/>
      <c r="PZ262" s="40"/>
      <c r="QA262" s="40"/>
      <c r="QB262" s="40"/>
      <c r="QC262" s="40"/>
      <c r="QD262" s="40"/>
      <c r="QE262" s="40"/>
      <c r="QF262" s="40"/>
      <c r="QG262" s="40"/>
      <c r="QH262" s="40"/>
      <c r="QI262" s="40"/>
      <c r="QJ262" s="40"/>
      <c r="QK262" s="40"/>
      <c r="QL262" s="40"/>
      <c r="QM262" s="40"/>
      <c r="QN262" s="40"/>
      <c r="QO262" s="40"/>
      <c r="QP262" s="40"/>
      <c r="QQ262" s="40"/>
      <c r="QR262" s="40"/>
      <c r="QS262" s="40"/>
      <c r="QT262" s="40"/>
      <c r="QU262" s="40"/>
      <c r="QV262" s="40"/>
      <c r="QW262" s="40"/>
      <c r="QX262" s="40"/>
      <c r="QY262" s="40"/>
      <c r="QZ262" s="40"/>
      <c r="RA262" s="40"/>
      <c r="RB262" s="40"/>
      <c r="RC262" s="40"/>
      <c r="RD262" s="40"/>
      <c r="RE262" s="40"/>
      <c r="RF262" s="40"/>
      <c r="RG262" s="40"/>
      <c r="RH262" s="40"/>
      <c r="RI262" s="40"/>
      <c r="RJ262" s="40"/>
      <c r="RK262" s="40"/>
      <c r="RL262" s="40"/>
      <c r="RM262" s="40"/>
      <c r="RN262" s="40"/>
      <c r="RO262" s="40"/>
      <c r="RP262" s="40"/>
      <c r="RQ262" s="40"/>
      <c r="RR262" s="40"/>
      <c r="RS262" s="40"/>
      <c r="RT262" s="40"/>
      <c r="RU262" s="40"/>
      <c r="RV262" s="40"/>
      <c r="RW262" s="40"/>
      <c r="RX262" s="40"/>
      <c r="RY262" s="40"/>
      <c r="RZ262" s="40"/>
      <c r="SA262" s="40"/>
      <c r="SB262" s="40"/>
      <c r="SC262" s="40"/>
      <c r="SD262" s="40"/>
      <c r="SE262" s="40"/>
      <c r="SF262" s="40"/>
      <c r="SG262" s="40"/>
      <c r="SH262" s="40"/>
      <c r="SI262" s="40"/>
      <c r="SJ262" s="40"/>
      <c r="SK262" s="40"/>
      <c r="SL262" s="40"/>
      <c r="SM262" s="40"/>
      <c r="SN262" s="40"/>
      <c r="SO262" s="40"/>
      <c r="SP262" s="40"/>
      <c r="SQ262" s="40"/>
      <c r="SR262" s="40"/>
      <c r="SS262" s="40"/>
      <c r="ST262" s="40"/>
      <c r="SU262" s="40"/>
      <c r="SV262" s="40"/>
      <c r="SW262" s="40"/>
      <c r="SX262" s="40"/>
      <c r="SY262" s="40"/>
      <c r="SZ262" s="40"/>
      <c r="TA262" s="40"/>
      <c r="TB262" s="40"/>
      <c r="TC262" s="40"/>
      <c r="TD262" s="40"/>
      <c r="TE262" s="40"/>
      <c r="TF262" s="40"/>
      <c r="TG262" s="40"/>
      <c r="TH262" s="40"/>
      <c r="TI262" s="40"/>
      <c r="TJ262" s="40"/>
      <c r="TK262" s="40"/>
      <c r="TL262" s="40"/>
      <c r="TM262" s="40"/>
      <c r="TN262" s="40"/>
      <c r="TO262" s="40"/>
      <c r="TP262" s="40"/>
      <c r="TQ262" s="40"/>
      <c r="TR262" s="40"/>
      <c r="TS262" s="40"/>
      <c r="TT262" s="40"/>
      <c r="TU262" s="40"/>
      <c r="TV262" s="40"/>
      <c r="TW262" s="40"/>
      <c r="TX262" s="40"/>
      <c r="TY262" s="40"/>
      <c r="TZ262" s="40"/>
      <c r="UA262" s="40"/>
      <c r="UB262" s="40"/>
      <c r="UC262" s="40"/>
      <c r="UD262" s="40"/>
      <c r="UE262" s="40"/>
      <c r="UF262" s="40"/>
      <c r="UG262" s="40"/>
      <c r="UH262" s="40"/>
      <c r="UI262" s="40"/>
      <c r="UJ262" s="40"/>
      <c r="UK262" s="40"/>
      <c r="UL262" s="40"/>
      <c r="UM262" s="40"/>
      <c r="UN262" s="40"/>
      <c r="UO262" s="40"/>
      <c r="UP262" s="40"/>
      <c r="UQ262" s="40"/>
      <c r="UR262" s="40"/>
      <c r="US262" s="40"/>
      <c r="UT262" s="40"/>
      <c r="UU262" s="40"/>
      <c r="UV262" s="40"/>
      <c r="UW262" s="40"/>
      <c r="UX262" s="40"/>
      <c r="UY262" s="40"/>
      <c r="UZ262" s="40"/>
      <c r="VA262" s="40"/>
      <c r="VB262" s="40"/>
      <c r="VC262" s="40"/>
      <c r="VD262" s="40"/>
      <c r="VE262" s="40"/>
      <c r="VF262" s="40"/>
      <c r="VG262" s="40"/>
      <c r="VH262" s="40"/>
      <c r="VI262" s="40"/>
      <c r="VJ262" s="40"/>
      <c r="VK262" s="40"/>
      <c r="VL262" s="40"/>
      <c r="VM262" s="40"/>
      <c r="VN262" s="40"/>
      <c r="VO262" s="40"/>
      <c r="VP262" s="40"/>
      <c r="VQ262" s="40"/>
      <c r="VR262" s="40"/>
      <c r="VS262" s="40"/>
      <c r="VT262" s="40"/>
      <c r="VU262" s="40"/>
      <c r="VV262" s="40"/>
      <c r="VW262" s="40"/>
      <c r="VX262" s="40"/>
      <c r="VY262" s="40"/>
      <c r="VZ262" s="40"/>
      <c r="WA262" s="40"/>
      <c r="WB262" s="40"/>
      <c r="WC262" s="40"/>
      <c r="WD262" s="40"/>
      <c r="WE262" s="40"/>
      <c r="WF262" s="40"/>
      <c r="WG262" s="40"/>
      <c r="WH262" s="40"/>
      <c r="WI262" s="40"/>
      <c r="WJ262" s="40"/>
      <c r="WK262" s="40"/>
      <c r="WL262" s="40"/>
      <c r="WM262" s="40"/>
      <c r="WN262" s="40"/>
      <c r="WO262" s="40"/>
      <c r="WP262" s="40"/>
      <c r="WQ262" s="40"/>
      <c r="WR262" s="40"/>
      <c r="WS262" s="40"/>
      <c r="WT262" s="40"/>
      <c r="WU262" s="40"/>
      <c r="WV262" s="40"/>
      <c r="WW262" s="40"/>
      <c r="WX262" s="40"/>
      <c r="WY262" s="40"/>
      <c r="WZ262" s="40"/>
      <c r="XA262" s="40"/>
      <c r="XB262" s="40"/>
      <c r="XC262" s="40"/>
      <c r="XD262" s="40"/>
      <c r="XE262" s="40"/>
      <c r="XF262" s="40"/>
      <c r="XG262" s="40"/>
      <c r="XH262" s="40"/>
      <c r="XI262" s="40"/>
      <c r="XJ262" s="40"/>
      <c r="XK262" s="40"/>
      <c r="XL262" s="40"/>
      <c r="XM262" s="40"/>
      <c r="XN262" s="40"/>
      <c r="XO262" s="40"/>
      <c r="XP262" s="40"/>
      <c r="XQ262" s="40"/>
      <c r="XR262" s="40"/>
      <c r="XS262" s="40"/>
      <c r="XT262" s="40"/>
      <c r="XU262" s="40"/>
      <c r="XV262" s="40"/>
      <c r="XW262" s="40"/>
      <c r="XX262" s="40"/>
      <c r="XY262" s="40"/>
      <c r="XZ262" s="40"/>
      <c r="YA262" s="40"/>
      <c r="YB262" s="40"/>
      <c r="YC262" s="40"/>
      <c r="YD262" s="40"/>
      <c r="YE262" s="40"/>
      <c r="YF262" s="40"/>
      <c r="YG262" s="40"/>
      <c r="YH262" s="40"/>
      <c r="YI262" s="40"/>
      <c r="YJ262" s="40"/>
      <c r="YK262" s="40"/>
      <c r="YL262" s="40"/>
      <c r="YM262" s="40"/>
      <c r="YN262" s="40"/>
      <c r="YO262" s="40"/>
      <c r="YP262" s="40"/>
      <c r="YQ262" s="40"/>
      <c r="YR262" s="40"/>
      <c r="YS262" s="40"/>
      <c r="YT262" s="40"/>
      <c r="YU262" s="40"/>
      <c r="YV262" s="40"/>
      <c r="YW262" s="40"/>
      <c r="YX262" s="40"/>
      <c r="YY262" s="40"/>
      <c r="YZ262" s="40"/>
      <c r="ZA262" s="40"/>
      <c r="ZB262" s="40"/>
      <c r="ZC262" s="40"/>
      <c r="ZD262" s="40"/>
      <c r="ZE262" s="40"/>
      <c r="ZF262" s="40"/>
      <c r="ZG262" s="40"/>
      <c r="ZH262" s="40"/>
      <c r="ZI262" s="40"/>
      <c r="ZJ262" s="40"/>
      <c r="ZK262" s="40"/>
      <c r="ZL262" s="40"/>
      <c r="ZM262" s="40"/>
      <c r="ZN262" s="40"/>
      <c r="ZO262" s="40"/>
      <c r="ZP262" s="40"/>
      <c r="ZQ262" s="40"/>
      <c r="ZR262" s="40"/>
      <c r="ZS262" s="40"/>
      <c r="ZT262" s="40"/>
      <c r="ZU262" s="40"/>
      <c r="ZV262" s="40"/>
      <c r="ZW262" s="40"/>
      <c r="ZX262" s="40"/>
      <c r="ZY262" s="40"/>
      <c r="ZZ262" s="40"/>
      <c r="AAA262" s="40"/>
      <c r="AAB262" s="40"/>
      <c r="AAC262" s="40"/>
      <c r="AAD262" s="40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0"/>
      <c r="AKO262" s="40"/>
      <c r="AKP262" s="40"/>
      <c r="AKQ262" s="40"/>
      <c r="AKR262" s="40"/>
      <c r="AKS262" s="40"/>
      <c r="AKT262" s="40"/>
      <c r="AKU262" s="40"/>
      <c r="AKV262" s="40"/>
      <c r="AKW262" s="40"/>
      <c r="AKX262" s="40"/>
      <c r="AKY262" s="40"/>
      <c r="AKZ262" s="40"/>
      <c r="ALA262" s="40"/>
      <c r="ALB262" s="40"/>
      <c r="ALC262" s="40"/>
      <c r="ALD262" s="40"/>
      <c r="ALE262" s="40"/>
      <c r="ALF262" s="40"/>
      <c r="ALG262" s="40"/>
      <c r="ALH262" s="40"/>
      <c r="ALI262" s="40"/>
      <c r="ALJ262" s="40"/>
      <c r="ALK262" s="40"/>
      <c r="ALL262" s="40"/>
      <c r="ALM262" s="40"/>
      <c r="ALN262" s="40"/>
      <c r="ALO262" s="40"/>
      <c r="ALP262" s="40"/>
      <c r="ALQ262" s="40"/>
      <c r="ALR262" s="40"/>
      <c r="ALS262" s="40"/>
      <c r="ALT262" s="40"/>
      <c r="ALU262" s="40"/>
    </row>
    <row r="263" spans="1:1009" s="41" customFormat="1" ht="18.75" x14ac:dyDescent="0.3">
      <c r="A263" s="10" t="s">
        <v>263</v>
      </c>
      <c r="B263" s="11" t="s">
        <v>231</v>
      </c>
      <c r="C263" s="12">
        <v>10</v>
      </c>
      <c r="D263" s="13">
        <v>3.1</v>
      </c>
      <c r="E263" s="14">
        <v>1.55</v>
      </c>
      <c r="F263" s="46" t="s">
        <v>24</v>
      </c>
      <c r="G263" s="15">
        <v>1.5</v>
      </c>
      <c r="H263" s="16">
        <f t="shared" si="41"/>
        <v>3.1500000000000004</v>
      </c>
      <c r="I263" s="19">
        <f t="shared" si="42"/>
        <v>-26.702500000000001</v>
      </c>
      <c r="J263" s="39"/>
      <c r="K263" s="50">
        <f t="shared" si="45"/>
        <v>-29.702500000000011</v>
      </c>
      <c r="L263" s="8">
        <f t="shared" si="39"/>
        <v>18.822499999999987</v>
      </c>
      <c r="M263" s="8"/>
      <c r="N263" s="121">
        <f t="shared" si="43"/>
        <v>3.1</v>
      </c>
      <c r="O263" s="9">
        <f t="shared" si="44"/>
        <v>-1</v>
      </c>
      <c r="P263" s="9">
        <f t="shared" si="46"/>
        <v>2.1</v>
      </c>
      <c r="Q263" s="122">
        <f t="shared" si="47"/>
        <v>2.1</v>
      </c>
      <c r="R263" s="8"/>
      <c r="S263" s="9"/>
      <c r="T263" s="9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  <c r="PI263" s="40"/>
      <c r="PJ263" s="40"/>
      <c r="PK263" s="40"/>
      <c r="PL263" s="40"/>
      <c r="PM263" s="40"/>
      <c r="PN263" s="40"/>
      <c r="PO263" s="40"/>
      <c r="PP263" s="40"/>
      <c r="PQ263" s="40"/>
      <c r="PR263" s="40"/>
      <c r="PS263" s="40"/>
      <c r="PT263" s="40"/>
      <c r="PU263" s="40"/>
      <c r="PV263" s="40"/>
      <c r="PW263" s="40"/>
      <c r="PX263" s="40"/>
      <c r="PY263" s="40"/>
      <c r="PZ263" s="40"/>
      <c r="QA263" s="40"/>
      <c r="QB263" s="40"/>
      <c r="QC263" s="40"/>
      <c r="QD263" s="40"/>
      <c r="QE263" s="40"/>
      <c r="QF263" s="40"/>
      <c r="QG263" s="40"/>
      <c r="QH263" s="40"/>
      <c r="QI263" s="40"/>
      <c r="QJ263" s="40"/>
      <c r="QK263" s="40"/>
      <c r="QL263" s="40"/>
      <c r="QM263" s="40"/>
      <c r="QN263" s="40"/>
      <c r="QO263" s="40"/>
      <c r="QP263" s="40"/>
      <c r="QQ263" s="40"/>
      <c r="QR263" s="40"/>
      <c r="QS263" s="40"/>
      <c r="QT263" s="40"/>
      <c r="QU263" s="40"/>
      <c r="QV263" s="40"/>
      <c r="QW263" s="40"/>
      <c r="QX263" s="40"/>
      <c r="QY263" s="40"/>
      <c r="QZ263" s="40"/>
      <c r="RA263" s="40"/>
      <c r="RB263" s="40"/>
      <c r="RC263" s="40"/>
      <c r="RD263" s="40"/>
      <c r="RE263" s="40"/>
      <c r="RF263" s="40"/>
      <c r="RG263" s="40"/>
      <c r="RH263" s="40"/>
      <c r="RI263" s="40"/>
      <c r="RJ263" s="40"/>
      <c r="RK263" s="40"/>
      <c r="RL263" s="40"/>
      <c r="RM263" s="40"/>
      <c r="RN263" s="40"/>
      <c r="RO263" s="40"/>
      <c r="RP263" s="40"/>
      <c r="RQ263" s="40"/>
      <c r="RR263" s="40"/>
      <c r="RS263" s="40"/>
      <c r="RT263" s="40"/>
      <c r="RU263" s="40"/>
      <c r="RV263" s="40"/>
      <c r="RW263" s="40"/>
      <c r="RX263" s="40"/>
      <c r="RY263" s="40"/>
      <c r="RZ263" s="40"/>
      <c r="SA263" s="40"/>
      <c r="SB263" s="40"/>
      <c r="SC263" s="40"/>
      <c r="SD263" s="40"/>
      <c r="SE263" s="40"/>
      <c r="SF263" s="40"/>
      <c r="SG263" s="40"/>
      <c r="SH263" s="40"/>
      <c r="SI263" s="40"/>
      <c r="SJ263" s="40"/>
      <c r="SK263" s="40"/>
      <c r="SL263" s="40"/>
      <c r="SM263" s="40"/>
      <c r="SN263" s="40"/>
      <c r="SO263" s="40"/>
      <c r="SP263" s="40"/>
      <c r="SQ263" s="40"/>
      <c r="SR263" s="40"/>
      <c r="SS263" s="40"/>
      <c r="ST263" s="40"/>
      <c r="SU263" s="40"/>
      <c r="SV263" s="40"/>
      <c r="SW263" s="40"/>
      <c r="SX263" s="40"/>
      <c r="SY263" s="40"/>
      <c r="SZ263" s="40"/>
      <c r="TA263" s="40"/>
      <c r="TB263" s="40"/>
      <c r="TC263" s="40"/>
      <c r="TD263" s="40"/>
      <c r="TE263" s="40"/>
      <c r="TF263" s="40"/>
      <c r="TG263" s="40"/>
      <c r="TH263" s="40"/>
      <c r="TI263" s="40"/>
      <c r="TJ263" s="40"/>
      <c r="TK263" s="40"/>
      <c r="TL263" s="40"/>
      <c r="TM263" s="40"/>
      <c r="TN263" s="40"/>
      <c r="TO263" s="40"/>
      <c r="TP263" s="40"/>
      <c r="TQ263" s="40"/>
      <c r="TR263" s="40"/>
      <c r="TS263" s="40"/>
      <c r="TT263" s="40"/>
      <c r="TU263" s="40"/>
      <c r="TV263" s="40"/>
      <c r="TW263" s="40"/>
      <c r="TX263" s="40"/>
      <c r="TY263" s="40"/>
      <c r="TZ263" s="40"/>
      <c r="UA263" s="40"/>
      <c r="UB263" s="40"/>
      <c r="UC263" s="40"/>
      <c r="UD263" s="40"/>
      <c r="UE263" s="40"/>
      <c r="UF263" s="40"/>
      <c r="UG263" s="40"/>
      <c r="UH263" s="40"/>
      <c r="UI263" s="40"/>
      <c r="UJ263" s="40"/>
      <c r="UK263" s="40"/>
      <c r="UL263" s="40"/>
      <c r="UM263" s="40"/>
      <c r="UN263" s="40"/>
      <c r="UO263" s="40"/>
      <c r="UP263" s="40"/>
      <c r="UQ263" s="40"/>
      <c r="UR263" s="40"/>
      <c r="US263" s="40"/>
      <c r="UT263" s="40"/>
      <c r="UU263" s="40"/>
      <c r="UV263" s="40"/>
      <c r="UW263" s="40"/>
      <c r="UX263" s="40"/>
      <c r="UY263" s="40"/>
      <c r="UZ263" s="40"/>
      <c r="VA263" s="40"/>
      <c r="VB263" s="40"/>
      <c r="VC263" s="40"/>
      <c r="VD263" s="40"/>
      <c r="VE263" s="40"/>
      <c r="VF263" s="40"/>
      <c r="VG263" s="40"/>
      <c r="VH263" s="40"/>
      <c r="VI263" s="40"/>
      <c r="VJ263" s="40"/>
      <c r="VK263" s="40"/>
      <c r="VL263" s="40"/>
      <c r="VM263" s="40"/>
      <c r="VN263" s="40"/>
      <c r="VO263" s="40"/>
      <c r="VP263" s="40"/>
      <c r="VQ263" s="40"/>
      <c r="VR263" s="40"/>
      <c r="VS263" s="40"/>
      <c r="VT263" s="40"/>
      <c r="VU263" s="40"/>
      <c r="VV263" s="40"/>
      <c r="VW263" s="40"/>
      <c r="VX263" s="40"/>
      <c r="VY263" s="40"/>
      <c r="VZ263" s="40"/>
      <c r="WA263" s="40"/>
      <c r="WB263" s="40"/>
      <c r="WC263" s="40"/>
      <c r="WD263" s="40"/>
      <c r="WE263" s="40"/>
      <c r="WF263" s="40"/>
      <c r="WG263" s="40"/>
      <c r="WH263" s="40"/>
      <c r="WI263" s="40"/>
      <c r="WJ263" s="40"/>
      <c r="WK263" s="40"/>
      <c r="WL263" s="40"/>
      <c r="WM263" s="40"/>
      <c r="WN263" s="40"/>
      <c r="WO263" s="40"/>
      <c r="WP263" s="40"/>
      <c r="WQ263" s="40"/>
      <c r="WR263" s="40"/>
      <c r="WS263" s="40"/>
      <c r="WT263" s="40"/>
      <c r="WU263" s="40"/>
      <c r="WV263" s="40"/>
      <c r="WW263" s="40"/>
      <c r="WX263" s="40"/>
      <c r="WY263" s="40"/>
      <c r="WZ263" s="40"/>
      <c r="XA263" s="40"/>
      <c r="XB263" s="40"/>
      <c r="XC263" s="40"/>
      <c r="XD263" s="40"/>
      <c r="XE263" s="40"/>
      <c r="XF263" s="40"/>
      <c r="XG263" s="40"/>
      <c r="XH263" s="40"/>
      <c r="XI263" s="40"/>
      <c r="XJ263" s="40"/>
      <c r="XK263" s="40"/>
      <c r="XL263" s="40"/>
      <c r="XM263" s="40"/>
      <c r="XN263" s="40"/>
      <c r="XO263" s="40"/>
      <c r="XP263" s="40"/>
      <c r="XQ263" s="40"/>
      <c r="XR263" s="40"/>
      <c r="XS263" s="40"/>
      <c r="XT263" s="40"/>
      <c r="XU263" s="40"/>
      <c r="XV263" s="40"/>
      <c r="XW263" s="40"/>
      <c r="XX263" s="40"/>
      <c r="XY263" s="40"/>
      <c r="XZ263" s="40"/>
      <c r="YA263" s="40"/>
      <c r="YB263" s="40"/>
      <c r="YC263" s="40"/>
      <c r="YD263" s="40"/>
      <c r="YE263" s="40"/>
      <c r="YF263" s="40"/>
      <c r="YG263" s="40"/>
      <c r="YH263" s="40"/>
      <c r="YI263" s="40"/>
      <c r="YJ263" s="40"/>
      <c r="YK263" s="40"/>
      <c r="YL263" s="40"/>
      <c r="YM263" s="40"/>
      <c r="YN263" s="40"/>
      <c r="YO263" s="40"/>
      <c r="YP263" s="40"/>
      <c r="YQ263" s="40"/>
      <c r="YR263" s="40"/>
      <c r="YS263" s="40"/>
      <c r="YT263" s="40"/>
      <c r="YU263" s="40"/>
      <c r="YV263" s="40"/>
      <c r="YW263" s="40"/>
      <c r="YX263" s="40"/>
      <c r="YY263" s="40"/>
      <c r="YZ263" s="40"/>
      <c r="ZA263" s="40"/>
      <c r="ZB263" s="40"/>
      <c r="ZC263" s="40"/>
      <c r="ZD263" s="40"/>
      <c r="ZE263" s="40"/>
      <c r="ZF263" s="40"/>
      <c r="ZG263" s="40"/>
      <c r="ZH263" s="40"/>
      <c r="ZI263" s="40"/>
      <c r="ZJ263" s="40"/>
      <c r="ZK263" s="40"/>
      <c r="ZL263" s="40"/>
      <c r="ZM263" s="40"/>
      <c r="ZN263" s="40"/>
      <c r="ZO263" s="40"/>
      <c r="ZP263" s="40"/>
      <c r="ZQ263" s="40"/>
      <c r="ZR263" s="40"/>
      <c r="ZS263" s="40"/>
      <c r="ZT263" s="40"/>
      <c r="ZU263" s="40"/>
      <c r="ZV263" s="40"/>
      <c r="ZW263" s="40"/>
      <c r="ZX263" s="40"/>
      <c r="ZY263" s="40"/>
      <c r="ZZ263" s="40"/>
      <c r="AAA263" s="40"/>
      <c r="AAB263" s="40"/>
      <c r="AAC263" s="40"/>
      <c r="AAD263" s="40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0"/>
      <c r="AKO263" s="40"/>
      <c r="AKP263" s="40"/>
      <c r="AKQ263" s="40"/>
      <c r="AKR263" s="40"/>
      <c r="AKS263" s="40"/>
      <c r="AKT263" s="40"/>
      <c r="AKU263" s="40"/>
      <c r="AKV263" s="40"/>
      <c r="AKW263" s="40"/>
      <c r="AKX263" s="40"/>
      <c r="AKY263" s="40"/>
      <c r="AKZ263" s="40"/>
      <c r="ALA263" s="40"/>
      <c r="ALB263" s="40"/>
      <c r="ALC263" s="40"/>
      <c r="ALD263" s="40"/>
      <c r="ALE263" s="40"/>
      <c r="ALF263" s="40"/>
      <c r="ALG263" s="40"/>
      <c r="ALH263" s="40"/>
      <c r="ALI263" s="40"/>
      <c r="ALJ263" s="40"/>
      <c r="ALK263" s="40"/>
      <c r="ALL263" s="40"/>
      <c r="ALM263" s="40"/>
      <c r="ALN263" s="40"/>
      <c r="ALO263" s="40"/>
      <c r="ALP263" s="40"/>
      <c r="ALQ263" s="40"/>
      <c r="ALR263" s="40"/>
      <c r="ALS263" s="40"/>
      <c r="ALT263" s="40"/>
      <c r="ALU263" s="40"/>
    </row>
    <row r="264" spans="1:1009" s="41" customFormat="1" ht="18.75" x14ac:dyDescent="0.3">
      <c r="A264" s="10" t="s">
        <v>264</v>
      </c>
      <c r="B264" s="11" t="s">
        <v>231</v>
      </c>
      <c r="C264" s="12">
        <v>10</v>
      </c>
      <c r="D264" s="13">
        <v>9</v>
      </c>
      <c r="E264" s="14">
        <v>3.7</v>
      </c>
      <c r="F264" s="46" t="s">
        <v>26</v>
      </c>
      <c r="G264" s="15">
        <v>1</v>
      </c>
      <c r="H264" s="16">
        <f t="shared" si="41"/>
        <v>-1</v>
      </c>
      <c r="I264" s="19">
        <f t="shared" si="42"/>
        <v>-27.702500000000001</v>
      </c>
      <c r="J264" s="39"/>
      <c r="K264" s="50">
        <f t="shared" si="45"/>
        <v>-29.702500000000011</v>
      </c>
      <c r="L264" s="8">
        <f t="shared" si="39"/>
        <v>18.822499999999987</v>
      </c>
      <c r="M264" s="8"/>
      <c r="N264" s="121">
        <f t="shared" si="43"/>
        <v>0</v>
      </c>
      <c r="O264" s="9">
        <f t="shared" si="44"/>
        <v>0</v>
      </c>
      <c r="P264" s="9">
        <f t="shared" si="46"/>
        <v>0</v>
      </c>
      <c r="Q264" s="122" t="str">
        <f t="shared" si="47"/>
        <v/>
      </c>
      <c r="R264" s="8"/>
      <c r="S264" s="9"/>
      <c r="T264" s="9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  <c r="PI264" s="40"/>
      <c r="PJ264" s="40"/>
      <c r="PK264" s="40"/>
      <c r="PL264" s="40"/>
      <c r="PM264" s="40"/>
      <c r="PN264" s="40"/>
      <c r="PO264" s="40"/>
      <c r="PP264" s="40"/>
      <c r="PQ264" s="40"/>
      <c r="PR264" s="40"/>
      <c r="PS264" s="40"/>
      <c r="PT264" s="40"/>
      <c r="PU264" s="40"/>
      <c r="PV264" s="40"/>
      <c r="PW264" s="40"/>
      <c r="PX264" s="40"/>
      <c r="PY264" s="40"/>
      <c r="PZ264" s="40"/>
      <c r="QA264" s="40"/>
      <c r="QB264" s="40"/>
      <c r="QC264" s="40"/>
      <c r="QD264" s="40"/>
      <c r="QE264" s="40"/>
      <c r="QF264" s="40"/>
      <c r="QG264" s="40"/>
      <c r="QH264" s="40"/>
      <c r="QI264" s="40"/>
      <c r="QJ264" s="40"/>
      <c r="QK264" s="40"/>
      <c r="QL264" s="40"/>
      <c r="QM264" s="40"/>
      <c r="QN264" s="40"/>
      <c r="QO264" s="40"/>
      <c r="QP264" s="40"/>
      <c r="QQ264" s="40"/>
      <c r="QR264" s="40"/>
      <c r="QS264" s="40"/>
      <c r="QT264" s="40"/>
      <c r="QU264" s="40"/>
      <c r="QV264" s="40"/>
      <c r="QW264" s="40"/>
      <c r="QX264" s="40"/>
      <c r="QY264" s="40"/>
      <c r="QZ264" s="40"/>
      <c r="RA264" s="40"/>
      <c r="RB264" s="40"/>
      <c r="RC264" s="40"/>
      <c r="RD264" s="40"/>
      <c r="RE264" s="40"/>
      <c r="RF264" s="40"/>
      <c r="RG264" s="40"/>
      <c r="RH264" s="40"/>
      <c r="RI264" s="40"/>
      <c r="RJ264" s="40"/>
      <c r="RK264" s="40"/>
      <c r="RL264" s="40"/>
      <c r="RM264" s="40"/>
      <c r="RN264" s="40"/>
      <c r="RO264" s="40"/>
      <c r="RP264" s="40"/>
      <c r="RQ264" s="40"/>
      <c r="RR264" s="40"/>
      <c r="RS264" s="40"/>
      <c r="RT264" s="40"/>
      <c r="RU264" s="40"/>
      <c r="RV264" s="40"/>
      <c r="RW264" s="40"/>
      <c r="RX264" s="40"/>
      <c r="RY264" s="40"/>
      <c r="RZ264" s="40"/>
      <c r="SA264" s="40"/>
      <c r="SB264" s="40"/>
      <c r="SC264" s="40"/>
      <c r="SD264" s="40"/>
      <c r="SE264" s="40"/>
      <c r="SF264" s="40"/>
      <c r="SG264" s="40"/>
      <c r="SH264" s="40"/>
      <c r="SI264" s="40"/>
      <c r="SJ264" s="40"/>
      <c r="SK264" s="40"/>
      <c r="SL264" s="40"/>
      <c r="SM264" s="40"/>
      <c r="SN264" s="40"/>
      <c r="SO264" s="40"/>
      <c r="SP264" s="40"/>
      <c r="SQ264" s="40"/>
      <c r="SR264" s="40"/>
      <c r="SS264" s="40"/>
      <c r="ST264" s="40"/>
      <c r="SU264" s="40"/>
      <c r="SV264" s="40"/>
      <c r="SW264" s="40"/>
      <c r="SX264" s="40"/>
      <c r="SY264" s="40"/>
      <c r="SZ264" s="40"/>
      <c r="TA264" s="40"/>
      <c r="TB264" s="40"/>
      <c r="TC264" s="40"/>
      <c r="TD264" s="40"/>
      <c r="TE264" s="40"/>
      <c r="TF264" s="40"/>
      <c r="TG264" s="40"/>
      <c r="TH264" s="40"/>
      <c r="TI264" s="40"/>
      <c r="TJ264" s="40"/>
      <c r="TK264" s="40"/>
      <c r="TL264" s="40"/>
      <c r="TM264" s="40"/>
      <c r="TN264" s="40"/>
      <c r="TO264" s="40"/>
      <c r="TP264" s="40"/>
      <c r="TQ264" s="40"/>
      <c r="TR264" s="40"/>
      <c r="TS264" s="40"/>
      <c r="TT264" s="40"/>
      <c r="TU264" s="40"/>
      <c r="TV264" s="40"/>
      <c r="TW264" s="40"/>
      <c r="TX264" s="40"/>
      <c r="TY264" s="40"/>
      <c r="TZ264" s="40"/>
      <c r="UA264" s="40"/>
      <c r="UB264" s="40"/>
      <c r="UC264" s="40"/>
      <c r="UD264" s="40"/>
      <c r="UE264" s="40"/>
      <c r="UF264" s="40"/>
      <c r="UG264" s="40"/>
      <c r="UH264" s="40"/>
      <c r="UI264" s="40"/>
      <c r="UJ264" s="40"/>
      <c r="UK264" s="40"/>
      <c r="UL264" s="40"/>
      <c r="UM264" s="40"/>
      <c r="UN264" s="40"/>
      <c r="UO264" s="40"/>
      <c r="UP264" s="40"/>
      <c r="UQ264" s="40"/>
      <c r="UR264" s="40"/>
      <c r="US264" s="40"/>
      <c r="UT264" s="40"/>
      <c r="UU264" s="40"/>
      <c r="UV264" s="40"/>
      <c r="UW264" s="40"/>
      <c r="UX264" s="40"/>
      <c r="UY264" s="40"/>
      <c r="UZ264" s="40"/>
      <c r="VA264" s="40"/>
      <c r="VB264" s="40"/>
      <c r="VC264" s="40"/>
      <c r="VD264" s="40"/>
      <c r="VE264" s="40"/>
      <c r="VF264" s="40"/>
      <c r="VG264" s="40"/>
      <c r="VH264" s="40"/>
      <c r="VI264" s="40"/>
      <c r="VJ264" s="40"/>
      <c r="VK264" s="40"/>
      <c r="VL264" s="40"/>
      <c r="VM264" s="40"/>
      <c r="VN264" s="40"/>
      <c r="VO264" s="40"/>
      <c r="VP264" s="40"/>
      <c r="VQ264" s="40"/>
      <c r="VR264" s="40"/>
      <c r="VS264" s="40"/>
      <c r="VT264" s="40"/>
      <c r="VU264" s="40"/>
      <c r="VV264" s="40"/>
      <c r="VW264" s="40"/>
      <c r="VX264" s="40"/>
      <c r="VY264" s="40"/>
      <c r="VZ264" s="40"/>
      <c r="WA264" s="40"/>
      <c r="WB264" s="40"/>
      <c r="WC264" s="40"/>
      <c r="WD264" s="40"/>
      <c r="WE264" s="40"/>
      <c r="WF264" s="40"/>
      <c r="WG264" s="40"/>
      <c r="WH264" s="40"/>
      <c r="WI264" s="40"/>
      <c r="WJ264" s="40"/>
      <c r="WK264" s="40"/>
      <c r="WL264" s="40"/>
      <c r="WM264" s="40"/>
      <c r="WN264" s="40"/>
      <c r="WO264" s="40"/>
      <c r="WP264" s="40"/>
      <c r="WQ264" s="40"/>
      <c r="WR264" s="40"/>
      <c r="WS264" s="40"/>
      <c r="WT264" s="40"/>
      <c r="WU264" s="40"/>
      <c r="WV264" s="40"/>
      <c r="WW264" s="40"/>
      <c r="WX264" s="40"/>
      <c r="WY264" s="40"/>
      <c r="WZ264" s="40"/>
      <c r="XA264" s="40"/>
      <c r="XB264" s="40"/>
      <c r="XC264" s="40"/>
      <c r="XD264" s="40"/>
      <c r="XE264" s="40"/>
      <c r="XF264" s="40"/>
      <c r="XG264" s="40"/>
      <c r="XH264" s="40"/>
      <c r="XI264" s="40"/>
      <c r="XJ264" s="40"/>
      <c r="XK264" s="40"/>
      <c r="XL264" s="40"/>
      <c r="XM264" s="40"/>
      <c r="XN264" s="40"/>
      <c r="XO264" s="40"/>
      <c r="XP264" s="40"/>
      <c r="XQ264" s="40"/>
      <c r="XR264" s="40"/>
      <c r="XS264" s="40"/>
      <c r="XT264" s="40"/>
      <c r="XU264" s="40"/>
      <c r="XV264" s="40"/>
      <c r="XW264" s="40"/>
      <c r="XX264" s="40"/>
      <c r="XY264" s="40"/>
      <c r="XZ264" s="40"/>
      <c r="YA264" s="40"/>
      <c r="YB264" s="40"/>
      <c r="YC264" s="40"/>
      <c r="YD264" s="40"/>
      <c r="YE264" s="40"/>
      <c r="YF264" s="40"/>
      <c r="YG264" s="40"/>
      <c r="YH264" s="40"/>
      <c r="YI264" s="40"/>
      <c r="YJ264" s="40"/>
      <c r="YK264" s="40"/>
      <c r="YL264" s="40"/>
      <c r="YM264" s="40"/>
      <c r="YN264" s="40"/>
      <c r="YO264" s="40"/>
      <c r="YP264" s="40"/>
      <c r="YQ264" s="40"/>
      <c r="YR264" s="40"/>
      <c r="YS264" s="40"/>
      <c r="YT264" s="40"/>
      <c r="YU264" s="40"/>
      <c r="YV264" s="40"/>
      <c r="YW264" s="40"/>
      <c r="YX264" s="40"/>
      <c r="YY264" s="40"/>
      <c r="YZ264" s="40"/>
      <c r="ZA264" s="40"/>
      <c r="ZB264" s="40"/>
      <c r="ZC264" s="40"/>
      <c r="ZD264" s="40"/>
      <c r="ZE264" s="40"/>
      <c r="ZF264" s="40"/>
      <c r="ZG264" s="40"/>
      <c r="ZH264" s="40"/>
      <c r="ZI264" s="40"/>
      <c r="ZJ264" s="40"/>
      <c r="ZK264" s="40"/>
      <c r="ZL264" s="40"/>
      <c r="ZM264" s="40"/>
      <c r="ZN264" s="40"/>
      <c r="ZO264" s="40"/>
      <c r="ZP264" s="40"/>
      <c r="ZQ264" s="40"/>
      <c r="ZR264" s="40"/>
      <c r="ZS264" s="40"/>
      <c r="ZT264" s="40"/>
      <c r="ZU264" s="40"/>
      <c r="ZV264" s="40"/>
      <c r="ZW264" s="40"/>
      <c r="ZX264" s="40"/>
      <c r="ZY264" s="40"/>
      <c r="ZZ264" s="40"/>
      <c r="AAA264" s="40"/>
      <c r="AAB264" s="40"/>
      <c r="AAC264" s="40"/>
      <c r="AAD264" s="40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0"/>
      <c r="AKO264" s="40"/>
      <c r="AKP264" s="40"/>
      <c r="AKQ264" s="40"/>
      <c r="AKR264" s="40"/>
      <c r="AKS264" s="40"/>
      <c r="AKT264" s="40"/>
      <c r="AKU264" s="40"/>
      <c r="AKV264" s="40"/>
      <c r="AKW264" s="40"/>
      <c r="AKX264" s="40"/>
      <c r="AKY264" s="40"/>
      <c r="AKZ264" s="40"/>
      <c r="ALA264" s="40"/>
      <c r="ALB264" s="40"/>
      <c r="ALC264" s="40"/>
      <c r="ALD264" s="40"/>
      <c r="ALE264" s="40"/>
      <c r="ALF264" s="40"/>
      <c r="ALG264" s="40"/>
      <c r="ALH264" s="40"/>
      <c r="ALI264" s="40"/>
      <c r="ALJ264" s="40"/>
      <c r="ALK264" s="40"/>
      <c r="ALL264" s="40"/>
      <c r="ALM264" s="40"/>
      <c r="ALN264" s="40"/>
      <c r="ALO264" s="40"/>
      <c r="ALP264" s="40"/>
      <c r="ALQ264" s="40"/>
      <c r="ALR264" s="40"/>
      <c r="ALS264" s="40"/>
      <c r="ALT264" s="40"/>
      <c r="ALU264" s="40"/>
    </row>
    <row r="265" spans="1:1009" s="41" customFormat="1" ht="19.5" thickBot="1" x14ac:dyDescent="0.35">
      <c r="A265" s="10" t="s">
        <v>265</v>
      </c>
      <c r="B265" s="11" t="s">
        <v>91</v>
      </c>
      <c r="C265" s="12">
        <v>8</v>
      </c>
      <c r="D265" s="13">
        <v>2.5</v>
      </c>
      <c r="E265" s="14">
        <v>1.3</v>
      </c>
      <c r="F265" s="46" t="s">
        <v>16</v>
      </c>
      <c r="G265" s="15">
        <v>2</v>
      </c>
      <c r="H265" s="16">
        <f t="shared" si="41"/>
        <v>-2</v>
      </c>
      <c r="I265" s="19">
        <f t="shared" si="42"/>
        <v>-29.702500000000001</v>
      </c>
      <c r="J265" s="39"/>
      <c r="K265" s="50">
        <f t="shared" si="45"/>
        <v>-29.702500000000011</v>
      </c>
      <c r="L265" s="8">
        <f t="shared" si="39"/>
        <v>18.822499999999987</v>
      </c>
      <c r="M265" s="8"/>
      <c r="N265" s="121">
        <f t="shared" si="43"/>
        <v>2.5</v>
      </c>
      <c r="O265" s="9">
        <f t="shared" si="44"/>
        <v>-1</v>
      </c>
      <c r="P265" s="9">
        <f t="shared" si="46"/>
        <v>-1</v>
      </c>
      <c r="Q265" s="122">
        <f t="shared" si="47"/>
        <v>-1</v>
      </c>
      <c r="R265" s="8"/>
      <c r="S265" s="9"/>
      <c r="T265" s="9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  <c r="PI265" s="40"/>
      <c r="PJ265" s="40"/>
      <c r="PK265" s="40"/>
      <c r="PL265" s="40"/>
      <c r="PM265" s="40"/>
      <c r="PN265" s="40"/>
      <c r="PO265" s="40"/>
      <c r="PP265" s="40"/>
      <c r="PQ265" s="40"/>
      <c r="PR265" s="40"/>
      <c r="PS265" s="40"/>
      <c r="PT265" s="40"/>
      <c r="PU265" s="40"/>
      <c r="PV265" s="40"/>
      <c r="PW265" s="40"/>
      <c r="PX265" s="40"/>
      <c r="PY265" s="40"/>
      <c r="PZ265" s="40"/>
      <c r="QA265" s="40"/>
      <c r="QB265" s="40"/>
      <c r="QC265" s="40"/>
      <c r="QD265" s="40"/>
      <c r="QE265" s="40"/>
      <c r="QF265" s="40"/>
      <c r="QG265" s="40"/>
      <c r="QH265" s="40"/>
      <c r="QI265" s="40"/>
      <c r="QJ265" s="40"/>
      <c r="QK265" s="40"/>
      <c r="QL265" s="40"/>
      <c r="QM265" s="40"/>
      <c r="QN265" s="40"/>
      <c r="QO265" s="40"/>
      <c r="QP265" s="40"/>
      <c r="QQ265" s="40"/>
      <c r="QR265" s="40"/>
      <c r="QS265" s="40"/>
      <c r="QT265" s="40"/>
      <c r="QU265" s="40"/>
      <c r="QV265" s="40"/>
      <c r="QW265" s="40"/>
      <c r="QX265" s="40"/>
      <c r="QY265" s="40"/>
      <c r="QZ265" s="40"/>
      <c r="RA265" s="40"/>
      <c r="RB265" s="40"/>
      <c r="RC265" s="40"/>
      <c r="RD265" s="40"/>
      <c r="RE265" s="40"/>
      <c r="RF265" s="40"/>
      <c r="RG265" s="40"/>
      <c r="RH265" s="40"/>
      <c r="RI265" s="40"/>
      <c r="RJ265" s="40"/>
      <c r="RK265" s="40"/>
      <c r="RL265" s="40"/>
      <c r="RM265" s="40"/>
      <c r="RN265" s="40"/>
      <c r="RO265" s="40"/>
      <c r="RP265" s="40"/>
      <c r="RQ265" s="40"/>
      <c r="RR265" s="40"/>
      <c r="RS265" s="40"/>
      <c r="RT265" s="40"/>
      <c r="RU265" s="40"/>
      <c r="RV265" s="40"/>
      <c r="RW265" s="40"/>
      <c r="RX265" s="40"/>
      <c r="RY265" s="40"/>
      <c r="RZ265" s="40"/>
      <c r="SA265" s="40"/>
      <c r="SB265" s="40"/>
      <c r="SC265" s="40"/>
      <c r="SD265" s="40"/>
      <c r="SE265" s="40"/>
      <c r="SF265" s="40"/>
      <c r="SG265" s="40"/>
      <c r="SH265" s="40"/>
      <c r="SI265" s="40"/>
      <c r="SJ265" s="40"/>
      <c r="SK265" s="40"/>
      <c r="SL265" s="40"/>
      <c r="SM265" s="40"/>
      <c r="SN265" s="40"/>
      <c r="SO265" s="40"/>
      <c r="SP265" s="40"/>
      <c r="SQ265" s="40"/>
      <c r="SR265" s="40"/>
      <c r="SS265" s="40"/>
      <c r="ST265" s="40"/>
      <c r="SU265" s="40"/>
      <c r="SV265" s="40"/>
      <c r="SW265" s="40"/>
      <c r="SX265" s="40"/>
      <c r="SY265" s="40"/>
      <c r="SZ265" s="40"/>
      <c r="TA265" s="40"/>
      <c r="TB265" s="40"/>
      <c r="TC265" s="40"/>
      <c r="TD265" s="40"/>
      <c r="TE265" s="40"/>
      <c r="TF265" s="40"/>
      <c r="TG265" s="40"/>
      <c r="TH265" s="40"/>
      <c r="TI265" s="40"/>
      <c r="TJ265" s="40"/>
      <c r="TK265" s="40"/>
      <c r="TL265" s="40"/>
      <c r="TM265" s="40"/>
      <c r="TN265" s="40"/>
      <c r="TO265" s="40"/>
      <c r="TP265" s="40"/>
      <c r="TQ265" s="40"/>
      <c r="TR265" s="40"/>
      <c r="TS265" s="40"/>
      <c r="TT265" s="40"/>
      <c r="TU265" s="40"/>
      <c r="TV265" s="40"/>
      <c r="TW265" s="40"/>
      <c r="TX265" s="40"/>
      <c r="TY265" s="40"/>
      <c r="TZ265" s="40"/>
      <c r="UA265" s="40"/>
      <c r="UB265" s="40"/>
      <c r="UC265" s="40"/>
      <c r="UD265" s="40"/>
      <c r="UE265" s="40"/>
      <c r="UF265" s="40"/>
      <c r="UG265" s="40"/>
      <c r="UH265" s="40"/>
      <c r="UI265" s="40"/>
      <c r="UJ265" s="40"/>
      <c r="UK265" s="40"/>
      <c r="UL265" s="40"/>
      <c r="UM265" s="40"/>
      <c r="UN265" s="40"/>
      <c r="UO265" s="40"/>
      <c r="UP265" s="40"/>
      <c r="UQ265" s="40"/>
      <c r="UR265" s="40"/>
      <c r="US265" s="40"/>
      <c r="UT265" s="40"/>
      <c r="UU265" s="40"/>
      <c r="UV265" s="40"/>
      <c r="UW265" s="40"/>
      <c r="UX265" s="40"/>
      <c r="UY265" s="40"/>
      <c r="UZ265" s="40"/>
      <c r="VA265" s="40"/>
      <c r="VB265" s="40"/>
      <c r="VC265" s="40"/>
      <c r="VD265" s="40"/>
      <c r="VE265" s="40"/>
      <c r="VF265" s="40"/>
      <c r="VG265" s="40"/>
      <c r="VH265" s="40"/>
      <c r="VI265" s="40"/>
      <c r="VJ265" s="40"/>
      <c r="VK265" s="40"/>
      <c r="VL265" s="40"/>
      <c r="VM265" s="40"/>
      <c r="VN265" s="40"/>
      <c r="VO265" s="40"/>
      <c r="VP265" s="40"/>
      <c r="VQ265" s="40"/>
      <c r="VR265" s="40"/>
      <c r="VS265" s="40"/>
      <c r="VT265" s="40"/>
      <c r="VU265" s="40"/>
      <c r="VV265" s="40"/>
      <c r="VW265" s="40"/>
      <c r="VX265" s="40"/>
      <c r="VY265" s="40"/>
      <c r="VZ265" s="40"/>
      <c r="WA265" s="40"/>
      <c r="WB265" s="40"/>
      <c r="WC265" s="40"/>
      <c r="WD265" s="40"/>
      <c r="WE265" s="40"/>
      <c r="WF265" s="40"/>
      <c r="WG265" s="40"/>
      <c r="WH265" s="40"/>
      <c r="WI265" s="40"/>
      <c r="WJ265" s="40"/>
      <c r="WK265" s="40"/>
      <c r="WL265" s="40"/>
      <c r="WM265" s="40"/>
      <c r="WN265" s="40"/>
      <c r="WO265" s="40"/>
      <c r="WP265" s="40"/>
      <c r="WQ265" s="40"/>
      <c r="WR265" s="40"/>
      <c r="WS265" s="40"/>
      <c r="WT265" s="40"/>
      <c r="WU265" s="40"/>
      <c r="WV265" s="40"/>
      <c r="WW265" s="40"/>
      <c r="WX265" s="40"/>
      <c r="WY265" s="40"/>
      <c r="WZ265" s="40"/>
      <c r="XA265" s="40"/>
      <c r="XB265" s="40"/>
      <c r="XC265" s="40"/>
      <c r="XD265" s="40"/>
      <c r="XE265" s="40"/>
      <c r="XF265" s="40"/>
      <c r="XG265" s="40"/>
      <c r="XH265" s="40"/>
      <c r="XI265" s="40"/>
      <c r="XJ265" s="40"/>
      <c r="XK265" s="40"/>
      <c r="XL265" s="40"/>
      <c r="XM265" s="40"/>
      <c r="XN265" s="40"/>
      <c r="XO265" s="40"/>
      <c r="XP265" s="40"/>
      <c r="XQ265" s="40"/>
      <c r="XR265" s="40"/>
      <c r="XS265" s="40"/>
      <c r="XT265" s="40"/>
      <c r="XU265" s="40"/>
      <c r="XV265" s="40"/>
      <c r="XW265" s="40"/>
      <c r="XX265" s="40"/>
      <c r="XY265" s="40"/>
      <c r="XZ265" s="40"/>
      <c r="YA265" s="40"/>
      <c r="YB265" s="40"/>
      <c r="YC265" s="40"/>
      <c r="YD265" s="40"/>
      <c r="YE265" s="40"/>
      <c r="YF265" s="40"/>
      <c r="YG265" s="40"/>
      <c r="YH265" s="40"/>
      <c r="YI265" s="40"/>
      <c r="YJ265" s="40"/>
      <c r="YK265" s="40"/>
      <c r="YL265" s="40"/>
      <c r="YM265" s="40"/>
      <c r="YN265" s="40"/>
      <c r="YO265" s="40"/>
      <c r="YP265" s="40"/>
      <c r="YQ265" s="40"/>
      <c r="YR265" s="40"/>
      <c r="YS265" s="40"/>
      <c r="YT265" s="40"/>
      <c r="YU265" s="40"/>
      <c r="YV265" s="40"/>
      <c r="YW265" s="40"/>
      <c r="YX265" s="40"/>
      <c r="YY265" s="40"/>
      <c r="YZ265" s="40"/>
      <c r="ZA265" s="40"/>
      <c r="ZB265" s="40"/>
      <c r="ZC265" s="40"/>
      <c r="ZD265" s="40"/>
      <c r="ZE265" s="40"/>
      <c r="ZF265" s="40"/>
      <c r="ZG265" s="40"/>
      <c r="ZH265" s="40"/>
      <c r="ZI265" s="40"/>
      <c r="ZJ265" s="40"/>
      <c r="ZK265" s="40"/>
      <c r="ZL265" s="40"/>
      <c r="ZM265" s="40"/>
      <c r="ZN265" s="40"/>
      <c r="ZO265" s="40"/>
      <c r="ZP265" s="40"/>
      <c r="ZQ265" s="40"/>
      <c r="ZR265" s="40"/>
      <c r="ZS265" s="40"/>
      <c r="ZT265" s="40"/>
      <c r="ZU265" s="40"/>
      <c r="ZV265" s="40"/>
      <c r="ZW265" s="40"/>
      <c r="ZX265" s="40"/>
      <c r="ZY265" s="40"/>
      <c r="ZZ265" s="40"/>
      <c r="AAA265" s="40"/>
      <c r="AAB265" s="40"/>
      <c r="AAC265" s="40"/>
      <c r="AAD265" s="40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0"/>
      <c r="AKO265" s="40"/>
      <c r="AKP265" s="40"/>
      <c r="AKQ265" s="40"/>
      <c r="AKR265" s="40"/>
      <c r="AKS265" s="40"/>
      <c r="AKT265" s="40"/>
      <c r="AKU265" s="40"/>
      <c r="AKV265" s="40"/>
      <c r="AKW265" s="40"/>
      <c r="AKX265" s="40"/>
      <c r="AKY265" s="40"/>
      <c r="AKZ265" s="40"/>
      <c r="ALA265" s="40"/>
      <c r="ALB265" s="40"/>
      <c r="ALC265" s="40"/>
      <c r="ALD265" s="40"/>
      <c r="ALE265" s="40"/>
      <c r="ALF265" s="40"/>
      <c r="ALG265" s="40"/>
      <c r="ALH265" s="40"/>
      <c r="ALI265" s="40"/>
      <c r="ALJ265" s="40"/>
      <c r="ALK265" s="40"/>
      <c r="ALL265" s="40"/>
      <c r="ALM265" s="40"/>
      <c r="ALN265" s="40"/>
      <c r="ALO265" s="40"/>
      <c r="ALP265" s="40"/>
      <c r="ALQ265" s="40"/>
      <c r="ALR265" s="40"/>
      <c r="ALS265" s="40"/>
      <c r="ALT265" s="40"/>
      <c r="ALU265" s="40"/>
    </row>
    <row r="266" spans="1:1009" s="41" customFormat="1" ht="24" thickBot="1" x14ac:dyDescent="0.3">
      <c r="A266" s="222">
        <v>44201</v>
      </c>
      <c r="B266" s="223"/>
      <c r="C266" s="223"/>
      <c r="D266" s="223"/>
      <c r="E266" s="223"/>
      <c r="F266" s="223"/>
      <c r="G266" s="223"/>
      <c r="H266" s="224" t="str">
        <f>IF(OR(F266="",G266=""),"",IF(F266="1st",G266*D266,-G266))</f>
        <v/>
      </c>
      <c r="I266" s="19">
        <f t="shared" si="42"/>
        <v>-29.702500000000001</v>
      </c>
      <c r="J266" s="39"/>
      <c r="K266" s="50">
        <f t="shared" si="45"/>
        <v>-29.702500000000011</v>
      </c>
      <c r="L266" s="8">
        <f t="shared" si="39"/>
        <v>18.822499999999987</v>
      </c>
      <c r="M266" s="8"/>
      <c r="N266" s="121" t="str">
        <f t="shared" si="43"/>
        <v/>
      </c>
      <c r="O266" s="9" t="str">
        <f t="shared" si="44"/>
        <v/>
      </c>
      <c r="P266" s="9" t="str">
        <f t="shared" si="46"/>
        <v/>
      </c>
      <c r="Q266" s="122" t="str">
        <f t="shared" si="47"/>
        <v/>
      </c>
      <c r="R266" s="8"/>
      <c r="S266" s="9"/>
      <c r="T266" s="9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  <c r="PI266" s="40"/>
      <c r="PJ266" s="40"/>
      <c r="PK266" s="40"/>
      <c r="PL266" s="40"/>
      <c r="PM266" s="40"/>
      <c r="PN266" s="40"/>
      <c r="PO266" s="40"/>
      <c r="PP266" s="40"/>
      <c r="PQ266" s="40"/>
      <c r="PR266" s="40"/>
      <c r="PS266" s="40"/>
      <c r="PT266" s="40"/>
      <c r="PU266" s="40"/>
      <c r="PV266" s="40"/>
      <c r="PW266" s="40"/>
      <c r="PX266" s="40"/>
      <c r="PY266" s="40"/>
      <c r="PZ266" s="40"/>
      <c r="QA266" s="40"/>
      <c r="QB266" s="40"/>
      <c r="QC266" s="40"/>
      <c r="QD266" s="40"/>
      <c r="QE266" s="40"/>
      <c r="QF266" s="40"/>
      <c r="QG266" s="40"/>
      <c r="QH266" s="40"/>
      <c r="QI266" s="40"/>
      <c r="QJ266" s="40"/>
      <c r="QK266" s="40"/>
      <c r="QL266" s="40"/>
      <c r="QM266" s="40"/>
      <c r="QN266" s="40"/>
      <c r="QO266" s="40"/>
      <c r="QP266" s="40"/>
      <c r="QQ266" s="40"/>
      <c r="QR266" s="40"/>
      <c r="QS266" s="40"/>
      <c r="QT266" s="40"/>
      <c r="QU266" s="40"/>
      <c r="QV266" s="40"/>
      <c r="QW266" s="40"/>
      <c r="QX266" s="40"/>
      <c r="QY266" s="40"/>
      <c r="QZ266" s="40"/>
      <c r="RA266" s="40"/>
      <c r="RB266" s="40"/>
      <c r="RC266" s="40"/>
      <c r="RD266" s="40"/>
      <c r="RE266" s="40"/>
      <c r="RF266" s="40"/>
      <c r="RG266" s="40"/>
      <c r="RH266" s="40"/>
      <c r="RI266" s="40"/>
      <c r="RJ266" s="40"/>
      <c r="RK266" s="40"/>
      <c r="RL266" s="40"/>
      <c r="RM266" s="40"/>
      <c r="RN266" s="40"/>
      <c r="RO266" s="40"/>
      <c r="RP266" s="40"/>
      <c r="RQ266" s="40"/>
      <c r="RR266" s="40"/>
      <c r="RS266" s="40"/>
      <c r="RT266" s="40"/>
      <c r="RU266" s="40"/>
      <c r="RV266" s="40"/>
      <c r="RW266" s="40"/>
      <c r="RX266" s="40"/>
      <c r="RY266" s="40"/>
      <c r="RZ266" s="40"/>
      <c r="SA266" s="40"/>
      <c r="SB266" s="40"/>
      <c r="SC266" s="40"/>
      <c r="SD266" s="40"/>
      <c r="SE266" s="40"/>
      <c r="SF266" s="40"/>
      <c r="SG266" s="40"/>
      <c r="SH266" s="40"/>
      <c r="SI266" s="40"/>
      <c r="SJ266" s="40"/>
      <c r="SK266" s="40"/>
      <c r="SL266" s="40"/>
      <c r="SM266" s="40"/>
      <c r="SN266" s="40"/>
      <c r="SO266" s="40"/>
      <c r="SP266" s="40"/>
      <c r="SQ266" s="40"/>
      <c r="SR266" s="40"/>
      <c r="SS266" s="40"/>
      <c r="ST266" s="40"/>
      <c r="SU266" s="40"/>
      <c r="SV266" s="40"/>
      <c r="SW266" s="40"/>
      <c r="SX266" s="40"/>
      <c r="SY266" s="40"/>
      <c r="SZ266" s="40"/>
      <c r="TA266" s="40"/>
      <c r="TB266" s="40"/>
      <c r="TC266" s="40"/>
      <c r="TD266" s="40"/>
      <c r="TE266" s="40"/>
      <c r="TF266" s="40"/>
      <c r="TG266" s="40"/>
      <c r="TH266" s="40"/>
      <c r="TI266" s="40"/>
      <c r="TJ266" s="40"/>
      <c r="TK266" s="40"/>
      <c r="TL266" s="40"/>
      <c r="TM266" s="40"/>
      <c r="TN266" s="40"/>
      <c r="TO266" s="40"/>
      <c r="TP266" s="40"/>
      <c r="TQ266" s="40"/>
      <c r="TR266" s="40"/>
      <c r="TS266" s="40"/>
      <c r="TT266" s="40"/>
      <c r="TU266" s="40"/>
      <c r="TV266" s="40"/>
      <c r="TW266" s="40"/>
      <c r="TX266" s="40"/>
      <c r="TY266" s="40"/>
      <c r="TZ266" s="40"/>
      <c r="UA266" s="40"/>
      <c r="UB266" s="40"/>
      <c r="UC266" s="40"/>
      <c r="UD266" s="40"/>
      <c r="UE266" s="40"/>
      <c r="UF266" s="40"/>
      <c r="UG266" s="40"/>
      <c r="UH266" s="40"/>
      <c r="UI266" s="40"/>
      <c r="UJ266" s="40"/>
      <c r="UK266" s="40"/>
      <c r="UL266" s="40"/>
      <c r="UM266" s="40"/>
      <c r="UN266" s="40"/>
      <c r="UO266" s="40"/>
      <c r="UP266" s="40"/>
      <c r="UQ266" s="40"/>
      <c r="UR266" s="40"/>
      <c r="US266" s="40"/>
      <c r="UT266" s="40"/>
      <c r="UU266" s="40"/>
      <c r="UV266" s="40"/>
      <c r="UW266" s="40"/>
      <c r="UX266" s="40"/>
      <c r="UY266" s="40"/>
      <c r="UZ266" s="40"/>
      <c r="VA266" s="40"/>
      <c r="VB266" s="40"/>
      <c r="VC266" s="40"/>
      <c r="VD266" s="40"/>
      <c r="VE266" s="40"/>
      <c r="VF266" s="40"/>
      <c r="VG266" s="40"/>
      <c r="VH266" s="40"/>
      <c r="VI266" s="40"/>
      <c r="VJ266" s="40"/>
      <c r="VK266" s="40"/>
      <c r="VL266" s="40"/>
      <c r="VM266" s="40"/>
      <c r="VN266" s="40"/>
      <c r="VO266" s="40"/>
      <c r="VP266" s="40"/>
      <c r="VQ266" s="40"/>
      <c r="VR266" s="40"/>
      <c r="VS266" s="40"/>
      <c r="VT266" s="40"/>
      <c r="VU266" s="40"/>
      <c r="VV266" s="40"/>
      <c r="VW266" s="40"/>
      <c r="VX266" s="40"/>
      <c r="VY266" s="40"/>
      <c r="VZ266" s="40"/>
      <c r="WA266" s="40"/>
      <c r="WB266" s="40"/>
      <c r="WC266" s="40"/>
      <c r="WD266" s="40"/>
      <c r="WE266" s="40"/>
      <c r="WF266" s="40"/>
      <c r="WG266" s="40"/>
      <c r="WH266" s="40"/>
      <c r="WI266" s="40"/>
      <c r="WJ266" s="40"/>
      <c r="WK266" s="40"/>
      <c r="WL266" s="40"/>
      <c r="WM266" s="40"/>
      <c r="WN266" s="40"/>
      <c r="WO266" s="40"/>
      <c r="WP266" s="40"/>
      <c r="WQ266" s="40"/>
      <c r="WR266" s="40"/>
      <c r="WS266" s="40"/>
      <c r="WT266" s="40"/>
      <c r="WU266" s="40"/>
      <c r="WV266" s="40"/>
      <c r="WW266" s="40"/>
      <c r="WX266" s="40"/>
      <c r="WY266" s="40"/>
      <c r="WZ266" s="40"/>
      <c r="XA266" s="40"/>
      <c r="XB266" s="40"/>
      <c r="XC266" s="40"/>
      <c r="XD266" s="40"/>
      <c r="XE266" s="40"/>
      <c r="XF266" s="40"/>
      <c r="XG266" s="40"/>
      <c r="XH266" s="40"/>
      <c r="XI266" s="40"/>
      <c r="XJ266" s="40"/>
      <c r="XK266" s="40"/>
      <c r="XL266" s="40"/>
      <c r="XM266" s="40"/>
      <c r="XN266" s="40"/>
      <c r="XO266" s="40"/>
      <c r="XP266" s="40"/>
      <c r="XQ266" s="40"/>
      <c r="XR266" s="40"/>
      <c r="XS266" s="40"/>
      <c r="XT266" s="40"/>
      <c r="XU266" s="40"/>
      <c r="XV266" s="40"/>
      <c r="XW266" s="40"/>
      <c r="XX266" s="40"/>
      <c r="XY266" s="40"/>
      <c r="XZ266" s="40"/>
      <c r="YA266" s="40"/>
      <c r="YB266" s="40"/>
      <c r="YC266" s="40"/>
      <c r="YD266" s="40"/>
      <c r="YE266" s="40"/>
      <c r="YF266" s="40"/>
      <c r="YG266" s="40"/>
      <c r="YH266" s="40"/>
      <c r="YI266" s="40"/>
      <c r="YJ266" s="40"/>
      <c r="YK266" s="40"/>
      <c r="YL266" s="40"/>
      <c r="YM266" s="40"/>
      <c r="YN266" s="40"/>
      <c r="YO266" s="40"/>
      <c r="YP266" s="40"/>
      <c r="YQ266" s="40"/>
      <c r="YR266" s="40"/>
      <c r="YS266" s="40"/>
      <c r="YT266" s="40"/>
      <c r="YU266" s="40"/>
      <c r="YV266" s="40"/>
      <c r="YW266" s="40"/>
      <c r="YX266" s="40"/>
      <c r="YY266" s="40"/>
      <c r="YZ266" s="40"/>
      <c r="ZA266" s="40"/>
      <c r="ZB266" s="40"/>
      <c r="ZC266" s="40"/>
      <c r="ZD266" s="40"/>
      <c r="ZE266" s="40"/>
      <c r="ZF266" s="40"/>
      <c r="ZG266" s="40"/>
      <c r="ZH266" s="40"/>
      <c r="ZI266" s="40"/>
      <c r="ZJ266" s="40"/>
      <c r="ZK266" s="40"/>
      <c r="ZL266" s="40"/>
      <c r="ZM266" s="40"/>
      <c r="ZN266" s="40"/>
      <c r="ZO266" s="40"/>
      <c r="ZP266" s="40"/>
      <c r="ZQ266" s="40"/>
      <c r="ZR266" s="40"/>
      <c r="ZS266" s="40"/>
      <c r="ZT266" s="40"/>
      <c r="ZU266" s="40"/>
      <c r="ZV266" s="40"/>
      <c r="ZW266" s="40"/>
      <c r="ZX266" s="40"/>
      <c r="ZY266" s="40"/>
      <c r="ZZ266" s="40"/>
      <c r="AAA266" s="40"/>
      <c r="AAB266" s="40"/>
      <c r="AAC266" s="40"/>
      <c r="AAD266" s="40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0"/>
      <c r="AKO266" s="40"/>
      <c r="AKP266" s="40"/>
      <c r="AKQ266" s="40"/>
      <c r="AKR266" s="40"/>
      <c r="AKS266" s="40"/>
      <c r="AKT266" s="40"/>
      <c r="AKU266" s="40"/>
      <c r="AKV266" s="40"/>
      <c r="AKW266" s="40"/>
      <c r="AKX266" s="40"/>
      <c r="AKY266" s="40"/>
      <c r="AKZ266" s="40"/>
      <c r="ALA266" s="40"/>
      <c r="ALB266" s="40"/>
      <c r="ALC266" s="40"/>
      <c r="ALD266" s="40"/>
      <c r="ALE266" s="40"/>
      <c r="ALF266" s="40"/>
      <c r="ALG266" s="40"/>
      <c r="ALH266" s="40"/>
      <c r="ALI266" s="40"/>
      <c r="ALJ266" s="40"/>
      <c r="ALK266" s="40"/>
      <c r="ALL266" s="40"/>
      <c r="ALM266" s="40"/>
      <c r="ALN266" s="40"/>
      <c r="ALO266" s="40"/>
      <c r="ALP266" s="40"/>
      <c r="ALQ266" s="40"/>
      <c r="ALR266" s="40"/>
      <c r="ALS266" s="40"/>
      <c r="ALT266" s="40"/>
      <c r="ALU266" s="40"/>
    </row>
    <row r="267" spans="1:1009" s="41" customFormat="1" ht="18.75" x14ac:dyDescent="0.3">
      <c r="A267" s="10" t="s">
        <v>239</v>
      </c>
      <c r="B267" s="11" t="s">
        <v>45</v>
      </c>
      <c r="C267" s="12">
        <v>5</v>
      </c>
      <c r="D267" s="13">
        <v>2.8</v>
      </c>
      <c r="E267" s="14">
        <v>1.4</v>
      </c>
      <c r="F267" s="46" t="s">
        <v>24</v>
      </c>
      <c r="G267" s="15">
        <v>3</v>
      </c>
      <c r="H267" s="16">
        <f>IF(OR(F267="",G267=""),"",IF(F267="1st",G267*D267-G267,-G267))</f>
        <v>5.3999999999999986</v>
      </c>
      <c r="I267" s="19">
        <f t="shared" si="42"/>
        <v>-24.302500000000002</v>
      </c>
      <c r="J267" s="42">
        <f>SUM(H267:H268)</f>
        <v>3.8999999999999986</v>
      </c>
      <c r="K267" s="50">
        <f t="shared" si="45"/>
        <v>-25.802500000000013</v>
      </c>
      <c r="L267" s="8">
        <f t="shared" si="39"/>
        <v>18.822499999999987</v>
      </c>
      <c r="M267" s="8"/>
      <c r="N267" s="121">
        <f t="shared" si="43"/>
        <v>2.8</v>
      </c>
      <c r="O267" s="9">
        <f t="shared" si="44"/>
        <v>-1</v>
      </c>
      <c r="P267" s="9">
        <f t="shared" si="46"/>
        <v>1.7999999999999998</v>
      </c>
      <c r="Q267" s="122">
        <f t="shared" si="47"/>
        <v>1.7999999999999998</v>
      </c>
      <c r="R267" s="8"/>
      <c r="S267" s="9"/>
      <c r="T267" s="9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  <c r="PI267" s="40"/>
      <c r="PJ267" s="40"/>
      <c r="PK267" s="40"/>
      <c r="PL267" s="40"/>
      <c r="PM267" s="40"/>
      <c r="PN267" s="40"/>
      <c r="PO267" s="40"/>
      <c r="PP267" s="40"/>
      <c r="PQ267" s="40"/>
      <c r="PR267" s="40"/>
      <c r="PS267" s="40"/>
      <c r="PT267" s="40"/>
      <c r="PU267" s="40"/>
      <c r="PV267" s="40"/>
      <c r="PW267" s="40"/>
      <c r="PX267" s="40"/>
      <c r="PY267" s="40"/>
      <c r="PZ267" s="40"/>
      <c r="QA267" s="40"/>
      <c r="QB267" s="40"/>
      <c r="QC267" s="40"/>
      <c r="QD267" s="40"/>
      <c r="QE267" s="40"/>
      <c r="QF267" s="40"/>
      <c r="QG267" s="40"/>
      <c r="QH267" s="40"/>
      <c r="QI267" s="40"/>
      <c r="QJ267" s="40"/>
      <c r="QK267" s="40"/>
      <c r="QL267" s="40"/>
      <c r="QM267" s="40"/>
      <c r="QN267" s="40"/>
      <c r="QO267" s="40"/>
      <c r="QP267" s="40"/>
      <c r="QQ267" s="40"/>
      <c r="QR267" s="40"/>
      <c r="QS267" s="40"/>
      <c r="QT267" s="40"/>
      <c r="QU267" s="40"/>
      <c r="QV267" s="40"/>
      <c r="QW267" s="40"/>
      <c r="QX267" s="40"/>
      <c r="QY267" s="40"/>
      <c r="QZ267" s="40"/>
      <c r="RA267" s="40"/>
      <c r="RB267" s="40"/>
      <c r="RC267" s="40"/>
      <c r="RD267" s="40"/>
      <c r="RE267" s="40"/>
      <c r="RF267" s="40"/>
      <c r="RG267" s="40"/>
      <c r="RH267" s="40"/>
      <c r="RI267" s="40"/>
      <c r="RJ267" s="40"/>
      <c r="RK267" s="40"/>
      <c r="RL267" s="40"/>
      <c r="RM267" s="40"/>
      <c r="RN267" s="40"/>
      <c r="RO267" s="40"/>
      <c r="RP267" s="40"/>
      <c r="RQ267" s="40"/>
      <c r="RR267" s="40"/>
      <c r="RS267" s="40"/>
      <c r="RT267" s="40"/>
      <c r="RU267" s="40"/>
      <c r="RV267" s="40"/>
      <c r="RW267" s="40"/>
      <c r="RX267" s="40"/>
      <c r="RY267" s="40"/>
      <c r="RZ267" s="40"/>
      <c r="SA267" s="40"/>
      <c r="SB267" s="40"/>
      <c r="SC267" s="40"/>
      <c r="SD267" s="40"/>
      <c r="SE267" s="40"/>
      <c r="SF267" s="40"/>
      <c r="SG267" s="40"/>
      <c r="SH267" s="40"/>
      <c r="SI267" s="40"/>
      <c r="SJ267" s="40"/>
      <c r="SK267" s="40"/>
      <c r="SL267" s="40"/>
      <c r="SM267" s="40"/>
      <c r="SN267" s="40"/>
      <c r="SO267" s="40"/>
      <c r="SP267" s="40"/>
      <c r="SQ267" s="40"/>
      <c r="SR267" s="40"/>
      <c r="SS267" s="40"/>
      <c r="ST267" s="40"/>
      <c r="SU267" s="40"/>
      <c r="SV267" s="40"/>
      <c r="SW267" s="40"/>
      <c r="SX267" s="40"/>
      <c r="SY267" s="40"/>
      <c r="SZ267" s="40"/>
      <c r="TA267" s="40"/>
      <c r="TB267" s="40"/>
      <c r="TC267" s="40"/>
      <c r="TD267" s="40"/>
      <c r="TE267" s="40"/>
      <c r="TF267" s="40"/>
      <c r="TG267" s="40"/>
      <c r="TH267" s="40"/>
      <c r="TI267" s="40"/>
      <c r="TJ267" s="40"/>
      <c r="TK267" s="40"/>
      <c r="TL267" s="40"/>
      <c r="TM267" s="40"/>
      <c r="TN267" s="40"/>
      <c r="TO267" s="40"/>
      <c r="TP267" s="40"/>
      <c r="TQ267" s="40"/>
      <c r="TR267" s="40"/>
      <c r="TS267" s="40"/>
      <c r="TT267" s="40"/>
      <c r="TU267" s="40"/>
      <c r="TV267" s="40"/>
      <c r="TW267" s="40"/>
      <c r="TX267" s="40"/>
      <c r="TY267" s="40"/>
      <c r="TZ267" s="40"/>
      <c r="UA267" s="40"/>
      <c r="UB267" s="40"/>
      <c r="UC267" s="40"/>
      <c r="UD267" s="40"/>
      <c r="UE267" s="40"/>
      <c r="UF267" s="40"/>
      <c r="UG267" s="40"/>
      <c r="UH267" s="40"/>
      <c r="UI267" s="40"/>
      <c r="UJ267" s="40"/>
      <c r="UK267" s="40"/>
      <c r="UL267" s="40"/>
      <c r="UM267" s="40"/>
      <c r="UN267" s="40"/>
      <c r="UO267" s="40"/>
      <c r="UP267" s="40"/>
      <c r="UQ267" s="40"/>
      <c r="UR267" s="40"/>
      <c r="US267" s="40"/>
      <c r="UT267" s="40"/>
      <c r="UU267" s="40"/>
      <c r="UV267" s="40"/>
      <c r="UW267" s="40"/>
      <c r="UX267" s="40"/>
      <c r="UY267" s="40"/>
      <c r="UZ267" s="40"/>
      <c r="VA267" s="40"/>
      <c r="VB267" s="40"/>
      <c r="VC267" s="40"/>
      <c r="VD267" s="40"/>
      <c r="VE267" s="40"/>
      <c r="VF267" s="40"/>
      <c r="VG267" s="40"/>
      <c r="VH267" s="40"/>
      <c r="VI267" s="40"/>
      <c r="VJ267" s="40"/>
      <c r="VK267" s="40"/>
      <c r="VL267" s="40"/>
      <c r="VM267" s="40"/>
      <c r="VN267" s="40"/>
      <c r="VO267" s="40"/>
      <c r="VP267" s="40"/>
      <c r="VQ267" s="40"/>
      <c r="VR267" s="40"/>
      <c r="VS267" s="40"/>
      <c r="VT267" s="40"/>
      <c r="VU267" s="40"/>
      <c r="VV267" s="40"/>
      <c r="VW267" s="40"/>
      <c r="VX267" s="40"/>
      <c r="VY267" s="40"/>
      <c r="VZ267" s="40"/>
      <c r="WA267" s="40"/>
      <c r="WB267" s="40"/>
      <c r="WC267" s="40"/>
      <c r="WD267" s="40"/>
      <c r="WE267" s="40"/>
      <c r="WF267" s="40"/>
      <c r="WG267" s="40"/>
      <c r="WH267" s="40"/>
      <c r="WI267" s="40"/>
      <c r="WJ267" s="40"/>
      <c r="WK267" s="40"/>
      <c r="WL267" s="40"/>
      <c r="WM267" s="40"/>
      <c r="WN267" s="40"/>
      <c r="WO267" s="40"/>
      <c r="WP267" s="40"/>
      <c r="WQ267" s="40"/>
      <c r="WR267" s="40"/>
      <c r="WS267" s="40"/>
      <c r="WT267" s="40"/>
      <c r="WU267" s="40"/>
      <c r="WV267" s="40"/>
      <c r="WW267" s="40"/>
      <c r="WX267" s="40"/>
      <c r="WY267" s="40"/>
      <c r="WZ267" s="40"/>
      <c r="XA267" s="40"/>
      <c r="XB267" s="40"/>
      <c r="XC267" s="40"/>
      <c r="XD267" s="40"/>
      <c r="XE267" s="40"/>
      <c r="XF267" s="40"/>
      <c r="XG267" s="40"/>
      <c r="XH267" s="40"/>
      <c r="XI267" s="40"/>
      <c r="XJ267" s="40"/>
      <c r="XK267" s="40"/>
      <c r="XL267" s="40"/>
      <c r="XM267" s="40"/>
      <c r="XN267" s="40"/>
      <c r="XO267" s="40"/>
      <c r="XP267" s="40"/>
      <c r="XQ267" s="40"/>
      <c r="XR267" s="40"/>
      <c r="XS267" s="40"/>
      <c r="XT267" s="40"/>
      <c r="XU267" s="40"/>
      <c r="XV267" s="40"/>
      <c r="XW267" s="40"/>
      <c r="XX267" s="40"/>
      <c r="XY267" s="40"/>
      <c r="XZ267" s="40"/>
      <c r="YA267" s="40"/>
      <c r="YB267" s="40"/>
      <c r="YC267" s="40"/>
      <c r="YD267" s="40"/>
      <c r="YE267" s="40"/>
      <c r="YF267" s="40"/>
      <c r="YG267" s="40"/>
      <c r="YH267" s="40"/>
      <c r="YI267" s="40"/>
      <c r="YJ267" s="40"/>
      <c r="YK267" s="40"/>
      <c r="YL267" s="40"/>
      <c r="YM267" s="40"/>
      <c r="YN267" s="40"/>
      <c r="YO267" s="40"/>
      <c r="YP267" s="40"/>
      <c r="YQ267" s="40"/>
      <c r="YR267" s="40"/>
      <c r="YS267" s="40"/>
      <c r="YT267" s="40"/>
      <c r="YU267" s="40"/>
      <c r="YV267" s="40"/>
      <c r="YW267" s="40"/>
      <c r="YX267" s="40"/>
      <c r="YY267" s="40"/>
      <c r="YZ267" s="40"/>
      <c r="ZA267" s="40"/>
      <c r="ZB267" s="40"/>
      <c r="ZC267" s="40"/>
      <c r="ZD267" s="40"/>
      <c r="ZE267" s="40"/>
      <c r="ZF267" s="40"/>
      <c r="ZG267" s="40"/>
      <c r="ZH267" s="40"/>
      <c r="ZI267" s="40"/>
      <c r="ZJ267" s="40"/>
      <c r="ZK267" s="40"/>
      <c r="ZL267" s="40"/>
      <c r="ZM267" s="40"/>
      <c r="ZN267" s="40"/>
      <c r="ZO267" s="40"/>
      <c r="ZP267" s="40"/>
      <c r="ZQ267" s="40"/>
      <c r="ZR267" s="40"/>
      <c r="ZS267" s="40"/>
      <c r="ZT267" s="40"/>
      <c r="ZU267" s="40"/>
      <c r="ZV267" s="40"/>
      <c r="ZW267" s="40"/>
      <c r="ZX267" s="40"/>
      <c r="ZY267" s="40"/>
      <c r="ZZ267" s="40"/>
      <c r="AAA267" s="40"/>
      <c r="AAB267" s="40"/>
      <c r="AAC267" s="40"/>
      <c r="AAD267" s="40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0"/>
      <c r="AKO267" s="40"/>
      <c r="AKP267" s="40"/>
      <c r="AKQ267" s="40"/>
      <c r="AKR267" s="40"/>
      <c r="AKS267" s="40"/>
      <c r="AKT267" s="40"/>
      <c r="AKU267" s="40"/>
      <c r="AKV267" s="40"/>
      <c r="AKW267" s="40"/>
      <c r="AKX267" s="40"/>
      <c r="AKY267" s="40"/>
      <c r="AKZ267" s="40"/>
      <c r="ALA267" s="40"/>
      <c r="ALB267" s="40"/>
      <c r="ALC267" s="40"/>
      <c r="ALD267" s="40"/>
      <c r="ALE267" s="40"/>
      <c r="ALF267" s="40"/>
      <c r="ALG267" s="40"/>
      <c r="ALH267" s="40"/>
      <c r="ALI267" s="40"/>
      <c r="ALJ267" s="40"/>
      <c r="ALK267" s="40"/>
      <c r="ALL267" s="40"/>
      <c r="ALM267" s="40"/>
      <c r="ALN267" s="40"/>
      <c r="ALO267" s="40"/>
      <c r="ALP267" s="40"/>
      <c r="ALQ267" s="40"/>
      <c r="ALR267" s="40"/>
      <c r="ALS267" s="40"/>
      <c r="ALT267" s="40"/>
      <c r="ALU267" s="40"/>
    </row>
    <row r="268" spans="1:1009" s="41" customFormat="1" ht="19.5" thickBot="1" x14ac:dyDescent="0.35">
      <c r="A268" s="10" t="s">
        <v>266</v>
      </c>
      <c r="B268" s="11" t="s">
        <v>267</v>
      </c>
      <c r="C268" s="12">
        <v>10</v>
      </c>
      <c r="D268" s="13">
        <v>2.6</v>
      </c>
      <c r="E268" s="14">
        <v>1.4</v>
      </c>
      <c r="F268" s="46" t="s">
        <v>21</v>
      </c>
      <c r="G268" s="15">
        <v>1.5</v>
      </c>
      <c r="H268" s="16">
        <f>IF(OR(F268="",G268=""),"",IF(F268="1st",G268*D268-G268,-G268))</f>
        <v>-1.5</v>
      </c>
      <c r="I268" s="19">
        <f t="shared" si="42"/>
        <v>-25.802500000000002</v>
      </c>
      <c r="J268" s="39"/>
      <c r="K268" s="50">
        <f t="shared" si="45"/>
        <v>-25.802500000000013</v>
      </c>
      <c r="L268" s="8">
        <f t="shared" si="39"/>
        <v>18.822499999999987</v>
      </c>
      <c r="M268" s="8"/>
      <c r="N268" s="121">
        <f t="shared" si="43"/>
        <v>2.6</v>
      </c>
      <c r="O268" s="9">
        <f t="shared" si="44"/>
        <v>-1</v>
      </c>
      <c r="P268" s="9">
        <f t="shared" si="46"/>
        <v>-1</v>
      </c>
      <c r="Q268" s="122">
        <f t="shared" si="47"/>
        <v>-1</v>
      </c>
      <c r="R268" s="8"/>
      <c r="S268" s="9"/>
      <c r="T268" s="9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  <c r="PI268" s="40"/>
      <c r="PJ268" s="40"/>
      <c r="PK268" s="40"/>
      <c r="PL268" s="40"/>
      <c r="PM268" s="40"/>
      <c r="PN268" s="40"/>
      <c r="PO268" s="40"/>
      <c r="PP268" s="40"/>
      <c r="PQ268" s="40"/>
      <c r="PR268" s="40"/>
      <c r="PS268" s="40"/>
      <c r="PT268" s="40"/>
      <c r="PU268" s="40"/>
      <c r="PV268" s="40"/>
      <c r="PW268" s="40"/>
      <c r="PX268" s="40"/>
      <c r="PY268" s="40"/>
      <c r="PZ268" s="40"/>
      <c r="QA268" s="40"/>
      <c r="QB268" s="40"/>
      <c r="QC268" s="40"/>
      <c r="QD268" s="40"/>
      <c r="QE268" s="40"/>
      <c r="QF268" s="40"/>
      <c r="QG268" s="40"/>
      <c r="QH268" s="40"/>
      <c r="QI268" s="40"/>
      <c r="QJ268" s="40"/>
      <c r="QK268" s="40"/>
      <c r="QL268" s="40"/>
      <c r="QM268" s="40"/>
      <c r="QN268" s="40"/>
      <c r="QO268" s="40"/>
      <c r="QP268" s="40"/>
      <c r="QQ268" s="40"/>
      <c r="QR268" s="40"/>
      <c r="QS268" s="40"/>
      <c r="QT268" s="40"/>
      <c r="QU268" s="40"/>
      <c r="QV268" s="40"/>
      <c r="QW268" s="40"/>
      <c r="QX268" s="40"/>
      <c r="QY268" s="40"/>
      <c r="QZ268" s="40"/>
      <c r="RA268" s="40"/>
      <c r="RB268" s="40"/>
      <c r="RC268" s="40"/>
      <c r="RD268" s="40"/>
      <c r="RE268" s="40"/>
      <c r="RF268" s="40"/>
      <c r="RG268" s="40"/>
      <c r="RH268" s="40"/>
      <c r="RI268" s="40"/>
      <c r="RJ268" s="40"/>
      <c r="RK268" s="40"/>
      <c r="RL268" s="40"/>
      <c r="RM268" s="40"/>
      <c r="RN268" s="40"/>
      <c r="RO268" s="40"/>
      <c r="RP268" s="40"/>
      <c r="RQ268" s="40"/>
      <c r="RR268" s="40"/>
      <c r="RS268" s="40"/>
      <c r="RT268" s="40"/>
      <c r="RU268" s="40"/>
      <c r="RV268" s="40"/>
      <c r="RW268" s="40"/>
      <c r="RX268" s="40"/>
      <c r="RY268" s="40"/>
      <c r="RZ268" s="40"/>
      <c r="SA268" s="40"/>
      <c r="SB268" s="40"/>
      <c r="SC268" s="40"/>
      <c r="SD268" s="40"/>
      <c r="SE268" s="40"/>
      <c r="SF268" s="40"/>
      <c r="SG268" s="40"/>
      <c r="SH268" s="40"/>
      <c r="SI268" s="40"/>
      <c r="SJ268" s="40"/>
      <c r="SK268" s="40"/>
      <c r="SL268" s="40"/>
      <c r="SM268" s="40"/>
      <c r="SN268" s="40"/>
      <c r="SO268" s="40"/>
      <c r="SP268" s="40"/>
      <c r="SQ268" s="40"/>
      <c r="SR268" s="40"/>
      <c r="SS268" s="40"/>
      <c r="ST268" s="40"/>
      <c r="SU268" s="40"/>
      <c r="SV268" s="40"/>
      <c r="SW268" s="40"/>
      <c r="SX268" s="40"/>
      <c r="SY268" s="40"/>
      <c r="SZ268" s="40"/>
      <c r="TA268" s="40"/>
      <c r="TB268" s="40"/>
      <c r="TC268" s="40"/>
      <c r="TD268" s="40"/>
      <c r="TE268" s="40"/>
      <c r="TF268" s="40"/>
      <c r="TG268" s="40"/>
      <c r="TH268" s="40"/>
      <c r="TI268" s="40"/>
      <c r="TJ268" s="40"/>
      <c r="TK268" s="40"/>
      <c r="TL268" s="40"/>
      <c r="TM268" s="40"/>
      <c r="TN268" s="40"/>
      <c r="TO268" s="40"/>
      <c r="TP268" s="40"/>
      <c r="TQ268" s="40"/>
      <c r="TR268" s="40"/>
      <c r="TS268" s="40"/>
      <c r="TT268" s="40"/>
      <c r="TU268" s="40"/>
      <c r="TV268" s="40"/>
      <c r="TW268" s="40"/>
      <c r="TX268" s="40"/>
      <c r="TY268" s="40"/>
      <c r="TZ268" s="40"/>
      <c r="UA268" s="40"/>
      <c r="UB268" s="40"/>
      <c r="UC268" s="40"/>
      <c r="UD268" s="40"/>
      <c r="UE268" s="40"/>
      <c r="UF268" s="40"/>
      <c r="UG268" s="40"/>
      <c r="UH268" s="40"/>
      <c r="UI268" s="40"/>
      <c r="UJ268" s="40"/>
      <c r="UK268" s="40"/>
      <c r="UL268" s="40"/>
      <c r="UM268" s="40"/>
      <c r="UN268" s="40"/>
      <c r="UO268" s="40"/>
      <c r="UP268" s="40"/>
      <c r="UQ268" s="40"/>
      <c r="UR268" s="40"/>
      <c r="US268" s="40"/>
      <c r="UT268" s="40"/>
      <c r="UU268" s="40"/>
      <c r="UV268" s="40"/>
      <c r="UW268" s="40"/>
      <c r="UX268" s="40"/>
      <c r="UY268" s="40"/>
      <c r="UZ268" s="40"/>
      <c r="VA268" s="40"/>
      <c r="VB268" s="40"/>
      <c r="VC268" s="40"/>
      <c r="VD268" s="40"/>
      <c r="VE268" s="40"/>
      <c r="VF268" s="40"/>
      <c r="VG268" s="40"/>
      <c r="VH268" s="40"/>
      <c r="VI268" s="40"/>
      <c r="VJ268" s="40"/>
      <c r="VK268" s="40"/>
      <c r="VL268" s="40"/>
      <c r="VM268" s="40"/>
      <c r="VN268" s="40"/>
      <c r="VO268" s="40"/>
      <c r="VP268" s="40"/>
      <c r="VQ268" s="40"/>
      <c r="VR268" s="40"/>
      <c r="VS268" s="40"/>
      <c r="VT268" s="40"/>
      <c r="VU268" s="40"/>
      <c r="VV268" s="40"/>
      <c r="VW268" s="40"/>
      <c r="VX268" s="40"/>
      <c r="VY268" s="40"/>
      <c r="VZ268" s="40"/>
      <c r="WA268" s="40"/>
      <c r="WB268" s="40"/>
      <c r="WC268" s="40"/>
      <c r="WD268" s="40"/>
      <c r="WE268" s="40"/>
      <c r="WF268" s="40"/>
      <c r="WG268" s="40"/>
      <c r="WH268" s="40"/>
      <c r="WI268" s="40"/>
      <c r="WJ268" s="40"/>
      <c r="WK268" s="40"/>
      <c r="WL268" s="40"/>
      <c r="WM268" s="40"/>
      <c r="WN268" s="40"/>
      <c r="WO268" s="40"/>
      <c r="WP268" s="40"/>
      <c r="WQ268" s="40"/>
      <c r="WR268" s="40"/>
      <c r="WS268" s="40"/>
      <c r="WT268" s="40"/>
      <c r="WU268" s="40"/>
      <c r="WV268" s="40"/>
      <c r="WW268" s="40"/>
      <c r="WX268" s="40"/>
      <c r="WY268" s="40"/>
      <c r="WZ268" s="40"/>
      <c r="XA268" s="40"/>
      <c r="XB268" s="40"/>
      <c r="XC268" s="40"/>
      <c r="XD268" s="40"/>
      <c r="XE268" s="40"/>
      <c r="XF268" s="40"/>
      <c r="XG268" s="40"/>
      <c r="XH268" s="40"/>
      <c r="XI268" s="40"/>
      <c r="XJ268" s="40"/>
      <c r="XK268" s="40"/>
      <c r="XL268" s="40"/>
      <c r="XM268" s="40"/>
      <c r="XN268" s="40"/>
      <c r="XO268" s="40"/>
      <c r="XP268" s="40"/>
      <c r="XQ268" s="40"/>
      <c r="XR268" s="40"/>
      <c r="XS268" s="40"/>
      <c r="XT268" s="40"/>
      <c r="XU268" s="40"/>
      <c r="XV268" s="40"/>
      <c r="XW268" s="40"/>
      <c r="XX268" s="40"/>
      <c r="XY268" s="40"/>
      <c r="XZ268" s="40"/>
      <c r="YA268" s="40"/>
      <c r="YB268" s="40"/>
      <c r="YC268" s="40"/>
      <c r="YD268" s="40"/>
      <c r="YE268" s="40"/>
      <c r="YF268" s="40"/>
      <c r="YG268" s="40"/>
      <c r="YH268" s="40"/>
      <c r="YI268" s="40"/>
      <c r="YJ268" s="40"/>
      <c r="YK268" s="40"/>
      <c r="YL268" s="40"/>
      <c r="YM268" s="40"/>
      <c r="YN268" s="40"/>
      <c r="YO268" s="40"/>
      <c r="YP268" s="40"/>
      <c r="YQ268" s="40"/>
      <c r="YR268" s="40"/>
      <c r="YS268" s="40"/>
      <c r="YT268" s="40"/>
      <c r="YU268" s="40"/>
      <c r="YV268" s="40"/>
      <c r="YW268" s="40"/>
      <c r="YX268" s="40"/>
      <c r="YY268" s="40"/>
      <c r="YZ268" s="40"/>
      <c r="ZA268" s="40"/>
      <c r="ZB268" s="40"/>
      <c r="ZC268" s="40"/>
      <c r="ZD268" s="40"/>
      <c r="ZE268" s="40"/>
      <c r="ZF268" s="40"/>
      <c r="ZG268" s="40"/>
      <c r="ZH268" s="40"/>
      <c r="ZI268" s="40"/>
      <c r="ZJ268" s="40"/>
      <c r="ZK268" s="40"/>
      <c r="ZL268" s="40"/>
      <c r="ZM268" s="40"/>
      <c r="ZN268" s="40"/>
      <c r="ZO268" s="40"/>
      <c r="ZP268" s="40"/>
      <c r="ZQ268" s="40"/>
      <c r="ZR268" s="40"/>
      <c r="ZS268" s="40"/>
      <c r="ZT268" s="40"/>
      <c r="ZU268" s="40"/>
      <c r="ZV268" s="40"/>
      <c r="ZW268" s="40"/>
      <c r="ZX268" s="40"/>
      <c r="ZY268" s="40"/>
      <c r="ZZ268" s="40"/>
      <c r="AAA268" s="40"/>
      <c r="AAB268" s="40"/>
      <c r="AAC268" s="40"/>
      <c r="AAD268" s="40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0"/>
      <c r="AKO268" s="40"/>
      <c r="AKP268" s="40"/>
      <c r="AKQ268" s="40"/>
      <c r="AKR268" s="40"/>
      <c r="AKS268" s="40"/>
      <c r="AKT268" s="40"/>
      <c r="AKU268" s="40"/>
      <c r="AKV268" s="40"/>
      <c r="AKW268" s="40"/>
      <c r="AKX268" s="40"/>
      <c r="AKY268" s="40"/>
      <c r="AKZ268" s="40"/>
      <c r="ALA268" s="40"/>
      <c r="ALB268" s="40"/>
      <c r="ALC268" s="40"/>
      <c r="ALD268" s="40"/>
      <c r="ALE268" s="40"/>
      <c r="ALF268" s="40"/>
      <c r="ALG268" s="40"/>
      <c r="ALH268" s="40"/>
      <c r="ALI268" s="40"/>
      <c r="ALJ268" s="40"/>
      <c r="ALK268" s="40"/>
      <c r="ALL268" s="40"/>
      <c r="ALM268" s="40"/>
      <c r="ALN268" s="40"/>
      <c r="ALO268" s="40"/>
      <c r="ALP268" s="40"/>
      <c r="ALQ268" s="40"/>
      <c r="ALR268" s="40"/>
      <c r="ALS268" s="40"/>
      <c r="ALT268" s="40"/>
      <c r="ALU268" s="40"/>
    </row>
    <row r="269" spans="1:1009" s="41" customFormat="1" ht="24" thickBot="1" x14ac:dyDescent="0.3">
      <c r="A269" s="222">
        <v>44202</v>
      </c>
      <c r="B269" s="223"/>
      <c r="C269" s="223"/>
      <c r="D269" s="223"/>
      <c r="E269" s="223"/>
      <c r="F269" s="223"/>
      <c r="G269" s="223"/>
      <c r="H269" s="224" t="str">
        <f>IF(OR(F269="",G269=""),"",IF(F269="1st",G269*D269,-G269))</f>
        <v/>
      </c>
      <c r="I269" s="19">
        <f t="shared" si="42"/>
        <v>-25.802500000000002</v>
      </c>
      <c r="J269" s="39"/>
      <c r="K269" s="50">
        <f t="shared" si="45"/>
        <v>-25.802500000000013</v>
      </c>
      <c r="L269" s="8">
        <f t="shared" si="39"/>
        <v>18.822499999999987</v>
      </c>
      <c r="M269" s="8"/>
      <c r="N269" s="121" t="str">
        <f t="shared" si="43"/>
        <v/>
      </c>
      <c r="O269" s="9" t="str">
        <f t="shared" si="44"/>
        <v/>
      </c>
      <c r="P269" s="9" t="str">
        <f t="shared" si="46"/>
        <v/>
      </c>
      <c r="Q269" s="122" t="str">
        <f t="shared" si="47"/>
        <v/>
      </c>
      <c r="R269" s="8"/>
      <c r="S269" s="9"/>
      <c r="T269" s="9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  <c r="MN269" s="40"/>
      <c r="MO269" s="40"/>
      <c r="MP269" s="40"/>
      <c r="MQ269" s="40"/>
      <c r="MR269" s="40"/>
      <c r="MS269" s="40"/>
      <c r="MT269" s="40"/>
      <c r="MU269" s="40"/>
      <c r="MV269" s="40"/>
      <c r="MW269" s="40"/>
      <c r="MX269" s="40"/>
      <c r="MY269" s="40"/>
      <c r="MZ269" s="40"/>
      <c r="NA269" s="40"/>
      <c r="NB269" s="40"/>
      <c r="NC269" s="40"/>
      <c r="ND269" s="40"/>
      <c r="NE269" s="40"/>
      <c r="NF269" s="40"/>
      <c r="NG269" s="40"/>
      <c r="NH269" s="40"/>
      <c r="NI269" s="40"/>
      <c r="NJ269" s="40"/>
      <c r="NK269" s="40"/>
      <c r="NL269" s="40"/>
      <c r="NM269" s="40"/>
      <c r="NN269" s="40"/>
      <c r="NO269" s="40"/>
      <c r="NP269" s="40"/>
      <c r="NQ269" s="40"/>
      <c r="NR269" s="40"/>
      <c r="NS269" s="40"/>
      <c r="NT269" s="40"/>
      <c r="NU269" s="40"/>
      <c r="NV269" s="40"/>
      <c r="NW269" s="40"/>
      <c r="NX269" s="40"/>
      <c r="NY269" s="40"/>
      <c r="NZ269" s="40"/>
      <c r="OA269" s="40"/>
      <c r="OB269" s="40"/>
      <c r="OC269" s="40"/>
      <c r="OD269" s="40"/>
      <c r="OE269" s="40"/>
      <c r="OF269" s="40"/>
      <c r="OG269" s="40"/>
      <c r="OH269" s="40"/>
      <c r="OI269" s="40"/>
      <c r="OJ269" s="40"/>
      <c r="OK269" s="40"/>
      <c r="OL269" s="40"/>
      <c r="OM269" s="40"/>
      <c r="ON269" s="40"/>
      <c r="OO269" s="40"/>
      <c r="OP269" s="40"/>
      <c r="OQ269" s="40"/>
      <c r="OR269" s="40"/>
      <c r="OS269" s="40"/>
      <c r="OT269" s="40"/>
      <c r="OU269" s="40"/>
      <c r="OV269" s="40"/>
      <c r="OW269" s="40"/>
      <c r="OX269" s="40"/>
      <c r="OY269" s="40"/>
      <c r="OZ269" s="40"/>
      <c r="PA269" s="40"/>
      <c r="PB269" s="40"/>
      <c r="PC269" s="40"/>
      <c r="PD269" s="40"/>
      <c r="PE269" s="40"/>
      <c r="PF269" s="40"/>
      <c r="PG269" s="40"/>
      <c r="PH269" s="40"/>
      <c r="PI269" s="40"/>
      <c r="PJ269" s="40"/>
      <c r="PK269" s="40"/>
      <c r="PL269" s="40"/>
      <c r="PM269" s="40"/>
      <c r="PN269" s="40"/>
      <c r="PO269" s="40"/>
      <c r="PP269" s="40"/>
      <c r="PQ269" s="40"/>
      <c r="PR269" s="40"/>
      <c r="PS269" s="40"/>
      <c r="PT269" s="40"/>
      <c r="PU269" s="40"/>
      <c r="PV269" s="40"/>
      <c r="PW269" s="40"/>
      <c r="PX269" s="40"/>
      <c r="PY269" s="40"/>
      <c r="PZ269" s="40"/>
      <c r="QA269" s="40"/>
      <c r="QB269" s="40"/>
      <c r="QC269" s="40"/>
      <c r="QD269" s="40"/>
      <c r="QE269" s="40"/>
      <c r="QF269" s="40"/>
      <c r="QG269" s="40"/>
      <c r="QH269" s="40"/>
      <c r="QI269" s="40"/>
      <c r="QJ269" s="40"/>
      <c r="QK269" s="40"/>
      <c r="QL269" s="40"/>
      <c r="QM269" s="40"/>
      <c r="QN269" s="40"/>
      <c r="QO269" s="40"/>
      <c r="QP269" s="40"/>
      <c r="QQ269" s="40"/>
      <c r="QR269" s="40"/>
      <c r="QS269" s="40"/>
      <c r="QT269" s="40"/>
      <c r="QU269" s="40"/>
      <c r="QV269" s="40"/>
      <c r="QW269" s="40"/>
      <c r="QX269" s="40"/>
      <c r="QY269" s="40"/>
      <c r="QZ269" s="40"/>
      <c r="RA269" s="40"/>
      <c r="RB269" s="40"/>
      <c r="RC269" s="40"/>
      <c r="RD269" s="40"/>
      <c r="RE269" s="40"/>
      <c r="RF269" s="40"/>
      <c r="RG269" s="40"/>
      <c r="RH269" s="40"/>
      <c r="RI269" s="40"/>
      <c r="RJ269" s="40"/>
      <c r="RK269" s="40"/>
      <c r="RL269" s="40"/>
      <c r="RM269" s="40"/>
      <c r="RN269" s="40"/>
      <c r="RO269" s="40"/>
      <c r="RP269" s="40"/>
      <c r="RQ269" s="40"/>
      <c r="RR269" s="40"/>
      <c r="RS269" s="40"/>
      <c r="RT269" s="40"/>
      <c r="RU269" s="40"/>
      <c r="RV269" s="40"/>
      <c r="RW269" s="40"/>
      <c r="RX269" s="40"/>
      <c r="RY269" s="40"/>
      <c r="RZ269" s="40"/>
      <c r="SA269" s="40"/>
      <c r="SB269" s="40"/>
      <c r="SC269" s="40"/>
      <c r="SD269" s="40"/>
      <c r="SE269" s="40"/>
      <c r="SF269" s="40"/>
      <c r="SG269" s="40"/>
      <c r="SH269" s="40"/>
      <c r="SI269" s="40"/>
      <c r="SJ269" s="40"/>
      <c r="SK269" s="40"/>
      <c r="SL269" s="40"/>
      <c r="SM269" s="40"/>
      <c r="SN269" s="40"/>
      <c r="SO269" s="40"/>
      <c r="SP269" s="40"/>
      <c r="SQ269" s="40"/>
      <c r="SR269" s="40"/>
      <c r="SS269" s="40"/>
      <c r="ST269" s="40"/>
      <c r="SU269" s="40"/>
      <c r="SV269" s="40"/>
      <c r="SW269" s="40"/>
      <c r="SX269" s="40"/>
      <c r="SY269" s="40"/>
      <c r="SZ269" s="40"/>
      <c r="TA269" s="40"/>
      <c r="TB269" s="40"/>
      <c r="TC269" s="40"/>
      <c r="TD269" s="40"/>
      <c r="TE269" s="40"/>
      <c r="TF269" s="40"/>
      <c r="TG269" s="40"/>
      <c r="TH269" s="40"/>
      <c r="TI269" s="40"/>
      <c r="TJ269" s="40"/>
      <c r="TK269" s="40"/>
      <c r="TL269" s="40"/>
      <c r="TM269" s="40"/>
      <c r="TN269" s="40"/>
      <c r="TO269" s="40"/>
      <c r="TP269" s="40"/>
      <c r="TQ269" s="40"/>
      <c r="TR269" s="40"/>
      <c r="TS269" s="40"/>
      <c r="TT269" s="40"/>
      <c r="TU269" s="40"/>
      <c r="TV269" s="40"/>
      <c r="TW269" s="40"/>
      <c r="TX269" s="40"/>
      <c r="TY269" s="40"/>
      <c r="TZ269" s="40"/>
      <c r="UA269" s="40"/>
      <c r="UB269" s="40"/>
      <c r="UC269" s="40"/>
      <c r="UD269" s="40"/>
      <c r="UE269" s="40"/>
      <c r="UF269" s="40"/>
      <c r="UG269" s="40"/>
      <c r="UH269" s="40"/>
      <c r="UI269" s="40"/>
      <c r="UJ269" s="40"/>
      <c r="UK269" s="40"/>
      <c r="UL269" s="40"/>
      <c r="UM269" s="40"/>
      <c r="UN269" s="40"/>
      <c r="UO269" s="40"/>
      <c r="UP269" s="40"/>
      <c r="UQ269" s="40"/>
      <c r="UR269" s="40"/>
      <c r="US269" s="40"/>
      <c r="UT269" s="40"/>
      <c r="UU269" s="40"/>
      <c r="UV269" s="40"/>
      <c r="UW269" s="40"/>
      <c r="UX269" s="40"/>
      <c r="UY269" s="40"/>
      <c r="UZ269" s="40"/>
      <c r="VA269" s="40"/>
      <c r="VB269" s="40"/>
      <c r="VC269" s="40"/>
      <c r="VD269" s="40"/>
      <c r="VE269" s="40"/>
      <c r="VF269" s="40"/>
      <c r="VG269" s="40"/>
      <c r="VH269" s="40"/>
      <c r="VI269" s="40"/>
      <c r="VJ269" s="40"/>
      <c r="VK269" s="40"/>
      <c r="VL269" s="40"/>
      <c r="VM269" s="40"/>
      <c r="VN269" s="40"/>
      <c r="VO269" s="40"/>
      <c r="VP269" s="40"/>
      <c r="VQ269" s="40"/>
      <c r="VR269" s="40"/>
      <c r="VS269" s="40"/>
      <c r="VT269" s="40"/>
      <c r="VU269" s="40"/>
      <c r="VV269" s="40"/>
      <c r="VW269" s="40"/>
      <c r="VX269" s="40"/>
      <c r="VY269" s="40"/>
      <c r="VZ269" s="40"/>
      <c r="WA269" s="40"/>
      <c r="WB269" s="40"/>
      <c r="WC269" s="40"/>
      <c r="WD269" s="40"/>
      <c r="WE269" s="40"/>
      <c r="WF269" s="40"/>
      <c r="WG269" s="40"/>
      <c r="WH269" s="40"/>
      <c r="WI269" s="40"/>
      <c r="WJ269" s="40"/>
      <c r="WK269" s="40"/>
      <c r="WL269" s="40"/>
      <c r="WM269" s="40"/>
      <c r="WN269" s="40"/>
      <c r="WO269" s="40"/>
      <c r="WP269" s="40"/>
      <c r="WQ269" s="40"/>
      <c r="WR269" s="40"/>
      <c r="WS269" s="40"/>
      <c r="WT269" s="40"/>
      <c r="WU269" s="40"/>
      <c r="WV269" s="40"/>
      <c r="WW269" s="40"/>
      <c r="WX269" s="40"/>
      <c r="WY269" s="40"/>
      <c r="WZ269" s="40"/>
      <c r="XA269" s="40"/>
      <c r="XB269" s="40"/>
      <c r="XC269" s="40"/>
      <c r="XD269" s="40"/>
      <c r="XE269" s="40"/>
      <c r="XF269" s="40"/>
      <c r="XG269" s="40"/>
      <c r="XH269" s="40"/>
      <c r="XI269" s="40"/>
      <c r="XJ269" s="40"/>
      <c r="XK269" s="40"/>
      <c r="XL269" s="40"/>
      <c r="XM269" s="40"/>
      <c r="XN269" s="40"/>
      <c r="XO269" s="40"/>
      <c r="XP269" s="40"/>
      <c r="XQ269" s="40"/>
      <c r="XR269" s="40"/>
      <c r="XS269" s="40"/>
      <c r="XT269" s="40"/>
      <c r="XU269" s="40"/>
      <c r="XV269" s="40"/>
      <c r="XW269" s="40"/>
      <c r="XX269" s="40"/>
      <c r="XY269" s="40"/>
      <c r="XZ269" s="40"/>
      <c r="YA269" s="40"/>
      <c r="YB269" s="40"/>
      <c r="YC269" s="40"/>
      <c r="YD269" s="40"/>
      <c r="YE269" s="40"/>
      <c r="YF269" s="40"/>
      <c r="YG269" s="40"/>
      <c r="YH269" s="40"/>
      <c r="YI269" s="40"/>
      <c r="YJ269" s="40"/>
      <c r="YK269" s="40"/>
      <c r="YL269" s="40"/>
      <c r="YM269" s="40"/>
      <c r="YN269" s="40"/>
      <c r="YO269" s="40"/>
      <c r="YP269" s="40"/>
      <c r="YQ269" s="40"/>
      <c r="YR269" s="40"/>
      <c r="YS269" s="40"/>
      <c r="YT269" s="40"/>
      <c r="YU269" s="40"/>
      <c r="YV269" s="40"/>
      <c r="YW269" s="40"/>
      <c r="YX269" s="40"/>
      <c r="YY269" s="40"/>
      <c r="YZ269" s="40"/>
      <c r="ZA269" s="40"/>
      <c r="ZB269" s="40"/>
      <c r="ZC269" s="40"/>
      <c r="ZD269" s="40"/>
      <c r="ZE269" s="40"/>
      <c r="ZF269" s="40"/>
      <c r="ZG269" s="40"/>
      <c r="ZH269" s="40"/>
      <c r="ZI269" s="40"/>
      <c r="ZJ269" s="40"/>
      <c r="ZK269" s="40"/>
      <c r="ZL269" s="40"/>
      <c r="ZM269" s="40"/>
      <c r="ZN269" s="40"/>
      <c r="ZO269" s="40"/>
      <c r="ZP269" s="40"/>
      <c r="ZQ269" s="40"/>
      <c r="ZR269" s="40"/>
      <c r="ZS269" s="40"/>
      <c r="ZT269" s="40"/>
      <c r="ZU269" s="40"/>
      <c r="ZV269" s="40"/>
      <c r="ZW269" s="40"/>
      <c r="ZX269" s="40"/>
      <c r="ZY269" s="40"/>
      <c r="ZZ269" s="40"/>
      <c r="AAA269" s="40"/>
      <c r="AAB269" s="40"/>
      <c r="AAC269" s="40"/>
      <c r="AAD269" s="40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0"/>
      <c r="AKO269" s="40"/>
      <c r="AKP269" s="40"/>
      <c r="AKQ269" s="40"/>
      <c r="AKR269" s="40"/>
      <c r="AKS269" s="40"/>
      <c r="AKT269" s="40"/>
      <c r="AKU269" s="40"/>
      <c r="AKV269" s="40"/>
      <c r="AKW269" s="40"/>
      <c r="AKX269" s="40"/>
      <c r="AKY269" s="40"/>
      <c r="AKZ269" s="40"/>
      <c r="ALA269" s="40"/>
      <c r="ALB269" s="40"/>
      <c r="ALC269" s="40"/>
      <c r="ALD269" s="40"/>
      <c r="ALE269" s="40"/>
      <c r="ALF269" s="40"/>
      <c r="ALG269" s="40"/>
      <c r="ALH269" s="40"/>
      <c r="ALI269" s="40"/>
      <c r="ALJ269" s="40"/>
      <c r="ALK269" s="40"/>
      <c r="ALL269" s="40"/>
      <c r="ALM269" s="40"/>
      <c r="ALN269" s="40"/>
      <c r="ALO269" s="40"/>
      <c r="ALP269" s="40"/>
      <c r="ALQ269" s="40"/>
      <c r="ALR269" s="40"/>
      <c r="ALS269" s="40"/>
      <c r="ALT269" s="40"/>
      <c r="ALU269" s="40"/>
    </row>
    <row r="270" spans="1:1009" s="41" customFormat="1" ht="18.75" x14ac:dyDescent="0.3">
      <c r="A270" s="10" t="s">
        <v>268</v>
      </c>
      <c r="B270" s="11" t="s">
        <v>224</v>
      </c>
      <c r="C270" s="12">
        <v>6</v>
      </c>
      <c r="D270" s="13">
        <v>2.9</v>
      </c>
      <c r="E270" s="14">
        <v>1.55</v>
      </c>
      <c r="F270" s="46" t="s">
        <v>21</v>
      </c>
      <c r="G270" s="15">
        <v>1</v>
      </c>
      <c r="H270" s="16">
        <f>IF(OR(F270="",G270=""),"",IF(F270="1st",G270*D270-G270,-G270))</f>
        <v>-1</v>
      </c>
      <c r="I270" s="19">
        <f t="shared" si="42"/>
        <v>-26.802500000000002</v>
      </c>
      <c r="J270" s="42">
        <f>SUM(H270:H273)</f>
        <v>-2.3000000000000007</v>
      </c>
      <c r="K270" s="50">
        <f t="shared" si="45"/>
        <v>-28.102500000000013</v>
      </c>
      <c r="L270" s="8">
        <f t="shared" si="39"/>
        <v>18.822499999999987</v>
      </c>
      <c r="M270" s="8"/>
      <c r="N270" s="121">
        <f t="shared" si="43"/>
        <v>2.9</v>
      </c>
      <c r="O270" s="9">
        <f t="shared" si="44"/>
        <v>-1</v>
      </c>
      <c r="P270" s="9">
        <f t="shared" si="46"/>
        <v>-1</v>
      </c>
      <c r="Q270" s="122">
        <f t="shared" si="47"/>
        <v>-1</v>
      </c>
      <c r="R270" s="8"/>
      <c r="S270" s="9"/>
      <c r="T270" s="9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  <c r="MN270" s="40"/>
      <c r="MO270" s="40"/>
      <c r="MP270" s="40"/>
      <c r="MQ270" s="40"/>
      <c r="MR270" s="40"/>
      <c r="MS270" s="40"/>
      <c r="MT270" s="40"/>
      <c r="MU270" s="40"/>
      <c r="MV270" s="40"/>
      <c r="MW270" s="40"/>
      <c r="MX270" s="40"/>
      <c r="MY270" s="40"/>
      <c r="MZ270" s="40"/>
      <c r="NA270" s="40"/>
      <c r="NB270" s="40"/>
      <c r="NC270" s="40"/>
      <c r="ND270" s="40"/>
      <c r="NE270" s="40"/>
      <c r="NF270" s="40"/>
      <c r="NG270" s="40"/>
      <c r="NH270" s="40"/>
      <c r="NI270" s="40"/>
      <c r="NJ270" s="40"/>
      <c r="NK270" s="40"/>
      <c r="NL270" s="40"/>
      <c r="NM270" s="40"/>
      <c r="NN270" s="40"/>
      <c r="NO270" s="40"/>
      <c r="NP270" s="40"/>
      <c r="NQ270" s="40"/>
      <c r="NR270" s="40"/>
      <c r="NS270" s="40"/>
      <c r="NT270" s="40"/>
      <c r="NU270" s="40"/>
      <c r="NV270" s="40"/>
      <c r="NW270" s="40"/>
      <c r="NX270" s="40"/>
      <c r="NY270" s="40"/>
      <c r="NZ270" s="40"/>
      <c r="OA270" s="40"/>
      <c r="OB270" s="40"/>
      <c r="OC270" s="40"/>
      <c r="OD270" s="40"/>
      <c r="OE270" s="40"/>
      <c r="OF270" s="40"/>
      <c r="OG270" s="40"/>
      <c r="OH270" s="40"/>
      <c r="OI270" s="40"/>
      <c r="OJ270" s="40"/>
      <c r="OK270" s="40"/>
      <c r="OL270" s="40"/>
      <c r="OM270" s="40"/>
      <c r="ON270" s="40"/>
      <c r="OO270" s="40"/>
      <c r="OP270" s="40"/>
      <c r="OQ270" s="40"/>
      <c r="OR270" s="40"/>
      <c r="OS270" s="40"/>
      <c r="OT270" s="40"/>
      <c r="OU270" s="40"/>
      <c r="OV270" s="40"/>
      <c r="OW270" s="40"/>
      <c r="OX270" s="40"/>
      <c r="OY270" s="40"/>
      <c r="OZ270" s="40"/>
      <c r="PA270" s="40"/>
      <c r="PB270" s="40"/>
      <c r="PC270" s="40"/>
      <c r="PD270" s="40"/>
      <c r="PE270" s="40"/>
      <c r="PF270" s="40"/>
      <c r="PG270" s="40"/>
      <c r="PH270" s="40"/>
      <c r="PI270" s="40"/>
      <c r="PJ270" s="40"/>
      <c r="PK270" s="40"/>
      <c r="PL270" s="40"/>
      <c r="PM270" s="40"/>
      <c r="PN270" s="40"/>
      <c r="PO270" s="40"/>
      <c r="PP270" s="40"/>
      <c r="PQ270" s="40"/>
      <c r="PR270" s="40"/>
      <c r="PS270" s="40"/>
      <c r="PT270" s="40"/>
      <c r="PU270" s="40"/>
      <c r="PV270" s="40"/>
      <c r="PW270" s="40"/>
      <c r="PX270" s="40"/>
      <c r="PY270" s="40"/>
      <c r="PZ270" s="40"/>
      <c r="QA270" s="40"/>
      <c r="QB270" s="40"/>
      <c r="QC270" s="40"/>
      <c r="QD270" s="40"/>
      <c r="QE270" s="40"/>
      <c r="QF270" s="40"/>
      <c r="QG270" s="40"/>
      <c r="QH270" s="40"/>
      <c r="QI270" s="40"/>
      <c r="QJ270" s="40"/>
      <c r="QK270" s="40"/>
      <c r="QL270" s="40"/>
      <c r="QM270" s="40"/>
      <c r="QN270" s="40"/>
      <c r="QO270" s="40"/>
      <c r="QP270" s="40"/>
      <c r="QQ270" s="40"/>
      <c r="QR270" s="40"/>
      <c r="QS270" s="40"/>
      <c r="QT270" s="40"/>
      <c r="QU270" s="40"/>
      <c r="QV270" s="40"/>
      <c r="QW270" s="40"/>
      <c r="QX270" s="40"/>
      <c r="QY270" s="40"/>
      <c r="QZ270" s="40"/>
      <c r="RA270" s="40"/>
      <c r="RB270" s="40"/>
      <c r="RC270" s="40"/>
      <c r="RD270" s="40"/>
      <c r="RE270" s="40"/>
      <c r="RF270" s="40"/>
      <c r="RG270" s="40"/>
      <c r="RH270" s="40"/>
      <c r="RI270" s="40"/>
      <c r="RJ270" s="40"/>
      <c r="RK270" s="40"/>
      <c r="RL270" s="40"/>
      <c r="RM270" s="40"/>
      <c r="RN270" s="40"/>
      <c r="RO270" s="40"/>
      <c r="RP270" s="40"/>
      <c r="RQ270" s="40"/>
      <c r="RR270" s="40"/>
      <c r="RS270" s="40"/>
      <c r="RT270" s="40"/>
      <c r="RU270" s="40"/>
      <c r="RV270" s="40"/>
      <c r="RW270" s="40"/>
      <c r="RX270" s="40"/>
      <c r="RY270" s="40"/>
      <c r="RZ270" s="40"/>
      <c r="SA270" s="40"/>
      <c r="SB270" s="40"/>
      <c r="SC270" s="40"/>
      <c r="SD270" s="40"/>
      <c r="SE270" s="40"/>
      <c r="SF270" s="40"/>
      <c r="SG270" s="40"/>
      <c r="SH270" s="40"/>
      <c r="SI270" s="40"/>
      <c r="SJ270" s="40"/>
      <c r="SK270" s="40"/>
      <c r="SL270" s="40"/>
      <c r="SM270" s="40"/>
      <c r="SN270" s="40"/>
      <c r="SO270" s="40"/>
      <c r="SP270" s="40"/>
      <c r="SQ270" s="40"/>
      <c r="SR270" s="40"/>
      <c r="SS270" s="40"/>
      <c r="ST270" s="40"/>
      <c r="SU270" s="40"/>
      <c r="SV270" s="40"/>
      <c r="SW270" s="40"/>
      <c r="SX270" s="40"/>
      <c r="SY270" s="40"/>
      <c r="SZ270" s="40"/>
      <c r="TA270" s="40"/>
      <c r="TB270" s="40"/>
      <c r="TC270" s="40"/>
      <c r="TD270" s="40"/>
      <c r="TE270" s="40"/>
      <c r="TF270" s="40"/>
      <c r="TG270" s="40"/>
      <c r="TH270" s="40"/>
      <c r="TI270" s="40"/>
      <c r="TJ270" s="40"/>
      <c r="TK270" s="40"/>
      <c r="TL270" s="40"/>
      <c r="TM270" s="40"/>
      <c r="TN270" s="40"/>
      <c r="TO270" s="40"/>
      <c r="TP270" s="40"/>
      <c r="TQ270" s="40"/>
      <c r="TR270" s="40"/>
      <c r="TS270" s="40"/>
      <c r="TT270" s="40"/>
      <c r="TU270" s="40"/>
      <c r="TV270" s="40"/>
      <c r="TW270" s="40"/>
      <c r="TX270" s="40"/>
      <c r="TY270" s="40"/>
      <c r="TZ270" s="40"/>
      <c r="UA270" s="40"/>
      <c r="UB270" s="40"/>
      <c r="UC270" s="40"/>
      <c r="UD270" s="40"/>
      <c r="UE270" s="40"/>
      <c r="UF270" s="40"/>
      <c r="UG270" s="40"/>
      <c r="UH270" s="40"/>
      <c r="UI270" s="40"/>
      <c r="UJ270" s="40"/>
      <c r="UK270" s="40"/>
      <c r="UL270" s="40"/>
      <c r="UM270" s="40"/>
      <c r="UN270" s="40"/>
      <c r="UO270" s="40"/>
      <c r="UP270" s="40"/>
      <c r="UQ270" s="40"/>
      <c r="UR270" s="40"/>
      <c r="US270" s="40"/>
      <c r="UT270" s="40"/>
      <c r="UU270" s="40"/>
      <c r="UV270" s="40"/>
      <c r="UW270" s="40"/>
      <c r="UX270" s="40"/>
      <c r="UY270" s="40"/>
      <c r="UZ270" s="40"/>
      <c r="VA270" s="40"/>
      <c r="VB270" s="40"/>
      <c r="VC270" s="40"/>
      <c r="VD270" s="40"/>
      <c r="VE270" s="40"/>
      <c r="VF270" s="40"/>
      <c r="VG270" s="40"/>
      <c r="VH270" s="40"/>
      <c r="VI270" s="40"/>
      <c r="VJ270" s="40"/>
      <c r="VK270" s="40"/>
      <c r="VL270" s="40"/>
      <c r="VM270" s="40"/>
      <c r="VN270" s="40"/>
      <c r="VO270" s="40"/>
      <c r="VP270" s="40"/>
      <c r="VQ270" s="40"/>
      <c r="VR270" s="40"/>
      <c r="VS270" s="40"/>
      <c r="VT270" s="40"/>
      <c r="VU270" s="40"/>
      <c r="VV270" s="40"/>
      <c r="VW270" s="40"/>
      <c r="VX270" s="40"/>
      <c r="VY270" s="40"/>
      <c r="VZ270" s="40"/>
      <c r="WA270" s="40"/>
      <c r="WB270" s="40"/>
      <c r="WC270" s="40"/>
      <c r="WD270" s="40"/>
      <c r="WE270" s="40"/>
      <c r="WF270" s="40"/>
      <c r="WG270" s="40"/>
      <c r="WH270" s="40"/>
      <c r="WI270" s="40"/>
      <c r="WJ270" s="40"/>
      <c r="WK270" s="40"/>
      <c r="WL270" s="40"/>
      <c r="WM270" s="40"/>
      <c r="WN270" s="40"/>
      <c r="WO270" s="40"/>
      <c r="WP270" s="40"/>
      <c r="WQ270" s="40"/>
      <c r="WR270" s="40"/>
      <c r="WS270" s="40"/>
      <c r="WT270" s="40"/>
      <c r="WU270" s="40"/>
      <c r="WV270" s="40"/>
      <c r="WW270" s="40"/>
      <c r="WX270" s="40"/>
      <c r="WY270" s="40"/>
      <c r="WZ270" s="40"/>
      <c r="XA270" s="40"/>
      <c r="XB270" s="40"/>
      <c r="XC270" s="40"/>
      <c r="XD270" s="40"/>
      <c r="XE270" s="40"/>
      <c r="XF270" s="40"/>
      <c r="XG270" s="40"/>
      <c r="XH270" s="40"/>
      <c r="XI270" s="40"/>
      <c r="XJ270" s="40"/>
      <c r="XK270" s="40"/>
      <c r="XL270" s="40"/>
      <c r="XM270" s="40"/>
      <c r="XN270" s="40"/>
      <c r="XO270" s="40"/>
      <c r="XP270" s="40"/>
      <c r="XQ270" s="40"/>
      <c r="XR270" s="40"/>
      <c r="XS270" s="40"/>
      <c r="XT270" s="40"/>
      <c r="XU270" s="40"/>
      <c r="XV270" s="40"/>
      <c r="XW270" s="40"/>
      <c r="XX270" s="40"/>
      <c r="XY270" s="40"/>
      <c r="XZ270" s="40"/>
      <c r="YA270" s="40"/>
      <c r="YB270" s="40"/>
      <c r="YC270" s="40"/>
      <c r="YD270" s="40"/>
      <c r="YE270" s="40"/>
      <c r="YF270" s="40"/>
      <c r="YG270" s="40"/>
      <c r="YH270" s="40"/>
      <c r="YI270" s="40"/>
      <c r="YJ270" s="40"/>
      <c r="YK270" s="40"/>
      <c r="YL270" s="40"/>
      <c r="YM270" s="40"/>
      <c r="YN270" s="40"/>
      <c r="YO270" s="40"/>
      <c r="YP270" s="40"/>
      <c r="YQ270" s="40"/>
      <c r="YR270" s="40"/>
      <c r="YS270" s="40"/>
      <c r="YT270" s="40"/>
      <c r="YU270" s="40"/>
      <c r="YV270" s="40"/>
      <c r="YW270" s="40"/>
      <c r="YX270" s="40"/>
      <c r="YY270" s="40"/>
      <c r="YZ270" s="40"/>
      <c r="ZA270" s="40"/>
      <c r="ZB270" s="40"/>
      <c r="ZC270" s="40"/>
      <c r="ZD270" s="40"/>
      <c r="ZE270" s="40"/>
      <c r="ZF270" s="40"/>
      <c r="ZG270" s="40"/>
      <c r="ZH270" s="40"/>
      <c r="ZI270" s="40"/>
      <c r="ZJ270" s="40"/>
      <c r="ZK270" s="40"/>
      <c r="ZL270" s="40"/>
      <c r="ZM270" s="40"/>
      <c r="ZN270" s="40"/>
      <c r="ZO270" s="40"/>
      <c r="ZP270" s="40"/>
      <c r="ZQ270" s="40"/>
      <c r="ZR270" s="40"/>
      <c r="ZS270" s="40"/>
      <c r="ZT270" s="40"/>
      <c r="ZU270" s="40"/>
      <c r="ZV270" s="40"/>
      <c r="ZW270" s="40"/>
      <c r="ZX270" s="40"/>
      <c r="ZY270" s="40"/>
      <c r="ZZ270" s="40"/>
      <c r="AAA270" s="40"/>
      <c r="AAB270" s="40"/>
      <c r="AAC270" s="40"/>
      <c r="AAD270" s="40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0"/>
      <c r="AKO270" s="40"/>
      <c r="AKP270" s="40"/>
      <c r="AKQ270" s="40"/>
      <c r="AKR270" s="40"/>
      <c r="AKS270" s="40"/>
      <c r="AKT270" s="40"/>
      <c r="AKU270" s="40"/>
      <c r="AKV270" s="40"/>
      <c r="AKW270" s="40"/>
      <c r="AKX270" s="40"/>
      <c r="AKY270" s="40"/>
      <c r="AKZ270" s="40"/>
      <c r="ALA270" s="40"/>
      <c r="ALB270" s="40"/>
      <c r="ALC270" s="40"/>
      <c r="ALD270" s="40"/>
      <c r="ALE270" s="40"/>
      <c r="ALF270" s="40"/>
      <c r="ALG270" s="40"/>
      <c r="ALH270" s="40"/>
      <c r="ALI270" s="40"/>
      <c r="ALJ270" s="40"/>
      <c r="ALK270" s="40"/>
      <c r="ALL270" s="40"/>
      <c r="ALM270" s="40"/>
      <c r="ALN270" s="40"/>
      <c r="ALO270" s="40"/>
      <c r="ALP270" s="40"/>
      <c r="ALQ270" s="40"/>
      <c r="ALR270" s="40"/>
      <c r="ALS270" s="40"/>
      <c r="ALT270" s="40"/>
      <c r="ALU270" s="40"/>
    </row>
    <row r="271" spans="1:1009" s="41" customFormat="1" ht="18.75" x14ac:dyDescent="0.3">
      <c r="A271" s="10" t="s">
        <v>269</v>
      </c>
      <c r="B271" s="11" t="s">
        <v>30</v>
      </c>
      <c r="C271" s="12">
        <v>4</v>
      </c>
      <c r="D271" s="13">
        <v>1.45</v>
      </c>
      <c r="E271" s="14">
        <v>1.1200000000000001</v>
      </c>
      <c r="F271" s="46" t="s">
        <v>24</v>
      </c>
      <c r="G271" s="15">
        <v>6</v>
      </c>
      <c r="H271" s="16">
        <f>IF(OR(F271="",G271=""),"",IF(F271="1st",G271*D271-G271,-G271))</f>
        <v>2.6999999999999993</v>
      </c>
      <c r="I271" s="19">
        <f t="shared" si="42"/>
        <v>-24.102500000000003</v>
      </c>
      <c r="J271" s="39"/>
      <c r="K271" s="50">
        <f t="shared" si="45"/>
        <v>-28.102500000000013</v>
      </c>
      <c r="L271" s="8">
        <f t="shared" si="39"/>
        <v>18.822499999999987</v>
      </c>
      <c r="M271" s="8"/>
      <c r="N271" s="121">
        <f t="shared" si="43"/>
        <v>1.45</v>
      </c>
      <c r="O271" s="9">
        <f t="shared" si="44"/>
        <v>-1</v>
      </c>
      <c r="P271" s="9">
        <f t="shared" si="46"/>
        <v>0.44999999999999996</v>
      </c>
      <c r="Q271" s="122">
        <f t="shared" si="47"/>
        <v>0.44999999999999996</v>
      </c>
      <c r="R271" s="8"/>
      <c r="S271" s="9"/>
      <c r="T271" s="9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  <c r="JY271" s="40"/>
      <c r="JZ271" s="40"/>
      <c r="KA271" s="40"/>
      <c r="KB271" s="40"/>
      <c r="KC271" s="40"/>
      <c r="KD271" s="40"/>
      <c r="KE271" s="40"/>
      <c r="KF271" s="40"/>
      <c r="KG271" s="40"/>
      <c r="KH271" s="40"/>
      <c r="KI271" s="40"/>
      <c r="KJ271" s="40"/>
      <c r="KK271" s="40"/>
      <c r="KL271" s="40"/>
      <c r="KM271" s="40"/>
      <c r="KN271" s="40"/>
      <c r="KO271" s="40"/>
      <c r="KP271" s="40"/>
      <c r="KQ271" s="40"/>
      <c r="KR271" s="40"/>
      <c r="KS271" s="40"/>
      <c r="KT271" s="40"/>
      <c r="KU271" s="40"/>
      <c r="KV271" s="40"/>
      <c r="KW271" s="40"/>
      <c r="KX271" s="40"/>
      <c r="KY271" s="40"/>
      <c r="KZ271" s="40"/>
      <c r="LA271" s="40"/>
      <c r="LB271" s="40"/>
      <c r="LC271" s="40"/>
      <c r="LD271" s="40"/>
      <c r="LE271" s="40"/>
      <c r="LF271" s="40"/>
      <c r="LG271" s="40"/>
      <c r="LH271" s="40"/>
      <c r="LI271" s="40"/>
      <c r="LJ271" s="40"/>
      <c r="LK271" s="40"/>
      <c r="LL271" s="40"/>
      <c r="LM271" s="40"/>
      <c r="LN271" s="40"/>
      <c r="LO271" s="40"/>
      <c r="LP271" s="40"/>
      <c r="LQ271" s="40"/>
      <c r="LR271" s="40"/>
      <c r="LS271" s="40"/>
      <c r="LT271" s="40"/>
      <c r="LU271" s="40"/>
      <c r="LV271" s="40"/>
      <c r="LW271" s="40"/>
      <c r="LX271" s="40"/>
      <c r="LY271" s="40"/>
      <c r="LZ271" s="40"/>
      <c r="MA271" s="40"/>
      <c r="MB271" s="40"/>
      <c r="MC271" s="40"/>
      <c r="MD271" s="40"/>
      <c r="ME271" s="40"/>
      <c r="MF271" s="40"/>
      <c r="MG271" s="40"/>
      <c r="MH271" s="40"/>
      <c r="MI271" s="40"/>
      <c r="MJ271" s="40"/>
      <c r="MK271" s="40"/>
      <c r="ML271" s="40"/>
      <c r="MM271" s="40"/>
      <c r="MN271" s="40"/>
      <c r="MO271" s="40"/>
      <c r="MP271" s="40"/>
      <c r="MQ271" s="40"/>
      <c r="MR271" s="40"/>
      <c r="MS271" s="40"/>
      <c r="MT271" s="40"/>
      <c r="MU271" s="40"/>
      <c r="MV271" s="40"/>
      <c r="MW271" s="40"/>
      <c r="MX271" s="40"/>
      <c r="MY271" s="40"/>
      <c r="MZ271" s="40"/>
      <c r="NA271" s="40"/>
      <c r="NB271" s="40"/>
      <c r="NC271" s="40"/>
      <c r="ND271" s="40"/>
      <c r="NE271" s="40"/>
      <c r="NF271" s="40"/>
      <c r="NG271" s="40"/>
      <c r="NH271" s="40"/>
      <c r="NI271" s="40"/>
      <c r="NJ271" s="40"/>
      <c r="NK271" s="40"/>
      <c r="NL271" s="40"/>
      <c r="NM271" s="40"/>
      <c r="NN271" s="40"/>
      <c r="NO271" s="40"/>
      <c r="NP271" s="40"/>
      <c r="NQ271" s="40"/>
      <c r="NR271" s="40"/>
      <c r="NS271" s="40"/>
      <c r="NT271" s="40"/>
      <c r="NU271" s="40"/>
      <c r="NV271" s="40"/>
      <c r="NW271" s="40"/>
      <c r="NX271" s="40"/>
      <c r="NY271" s="40"/>
      <c r="NZ271" s="40"/>
      <c r="OA271" s="40"/>
      <c r="OB271" s="40"/>
      <c r="OC271" s="40"/>
      <c r="OD271" s="40"/>
      <c r="OE271" s="40"/>
      <c r="OF271" s="40"/>
      <c r="OG271" s="40"/>
      <c r="OH271" s="40"/>
      <c r="OI271" s="40"/>
      <c r="OJ271" s="40"/>
      <c r="OK271" s="40"/>
      <c r="OL271" s="40"/>
      <c r="OM271" s="40"/>
      <c r="ON271" s="40"/>
      <c r="OO271" s="40"/>
      <c r="OP271" s="40"/>
      <c r="OQ271" s="40"/>
      <c r="OR271" s="40"/>
      <c r="OS271" s="40"/>
      <c r="OT271" s="40"/>
      <c r="OU271" s="40"/>
      <c r="OV271" s="40"/>
      <c r="OW271" s="40"/>
      <c r="OX271" s="40"/>
      <c r="OY271" s="40"/>
      <c r="OZ271" s="40"/>
      <c r="PA271" s="40"/>
      <c r="PB271" s="40"/>
      <c r="PC271" s="40"/>
      <c r="PD271" s="40"/>
      <c r="PE271" s="40"/>
      <c r="PF271" s="40"/>
      <c r="PG271" s="40"/>
      <c r="PH271" s="40"/>
      <c r="PI271" s="40"/>
      <c r="PJ271" s="40"/>
      <c r="PK271" s="40"/>
      <c r="PL271" s="40"/>
      <c r="PM271" s="40"/>
      <c r="PN271" s="40"/>
      <c r="PO271" s="40"/>
      <c r="PP271" s="40"/>
      <c r="PQ271" s="40"/>
      <c r="PR271" s="40"/>
      <c r="PS271" s="40"/>
      <c r="PT271" s="40"/>
      <c r="PU271" s="40"/>
      <c r="PV271" s="40"/>
      <c r="PW271" s="40"/>
      <c r="PX271" s="40"/>
      <c r="PY271" s="40"/>
      <c r="PZ271" s="40"/>
      <c r="QA271" s="40"/>
      <c r="QB271" s="40"/>
      <c r="QC271" s="40"/>
      <c r="QD271" s="40"/>
      <c r="QE271" s="40"/>
      <c r="QF271" s="40"/>
      <c r="QG271" s="40"/>
      <c r="QH271" s="40"/>
      <c r="QI271" s="40"/>
      <c r="QJ271" s="40"/>
      <c r="QK271" s="40"/>
      <c r="QL271" s="40"/>
      <c r="QM271" s="40"/>
      <c r="QN271" s="40"/>
      <c r="QO271" s="40"/>
      <c r="QP271" s="40"/>
      <c r="QQ271" s="40"/>
      <c r="QR271" s="40"/>
      <c r="QS271" s="40"/>
      <c r="QT271" s="40"/>
      <c r="QU271" s="40"/>
      <c r="QV271" s="40"/>
      <c r="QW271" s="40"/>
      <c r="QX271" s="40"/>
      <c r="QY271" s="40"/>
      <c r="QZ271" s="40"/>
      <c r="RA271" s="40"/>
      <c r="RB271" s="40"/>
      <c r="RC271" s="40"/>
      <c r="RD271" s="40"/>
      <c r="RE271" s="40"/>
      <c r="RF271" s="40"/>
      <c r="RG271" s="40"/>
      <c r="RH271" s="40"/>
      <c r="RI271" s="40"/>
      <c r="RJ271" s="40"/>
      <c r="RK271" s="40"/>
      <c r="RL271" s="40"/>
      <c r="RM271" s="40"/>
      <c r="RN271" s="40"/>
      <c r="RO271" s="40"/>
      <c r="RP271" s="40"/>
      <c r="RQ271" s="40"/>
      <c r="RR271" s="40"/>
      <c r="RS271" s="40"/>
      <c r="RT271" s="40"/>
      <c r="RU271" s="40"/>
      <c r="RV271" s="40"/>
      <c r="RW271" s="40"/>
      <c r="RX271" s="40"/>
      <c r="RY271" s="40"/>
      <c r="RZ271" s="40"/>
      <c r="SA271" s="40"/>
      <c r="SB271" s="40"/>
      <c r="SC271" s="40"/>
      <c r="SD271" s="40"/>
      <c r="SE271" s="40"/>
      <c r="SF271" s="40"/>
      <c r="SG271" s="40"/>
      <c r="SH271" s="40"/>
      <c r="SI271" s="40"/>
      <c r="SJ271" s="40"/>
      <c r="SK271" s="40"/>
      <c r="SL271" s="40"/>
      <c r="SM271" s="40"/>
      <c r="SN271" s="40"/>
      <c r="SO271" s="40"/>
      <c r="SP271" s="40"/>
      <c r="SQ271" s="40"/>
      <c r="SR271" s="40"/>
      <c r="SS271" s="40"/>
      <c r="ST271" s="40"/>
      <c r="SU271" s="40"/>
      <c r="SV271" s="40"/>
      <c r="SW271" s="40"/>
      <c r="SX271" s="40"/>
      <c r="SY271" s="40"/>
      <c r="SZ271" s="40"/>
      <c r="TA271" s="40"/>
      <c r="TB271" s="40"/>
      <c r="TC271" s="40"/>
      <c r="TD271" s="40"/>
      <c r="TE271" s="40"/>
      <c r="TF271" s="40"/>
      <c r="TG271" s="40"/>
      <c r="TH271" s="40"/>
      <c r="TI271" s="40"/>
      <c r="TJ271" s="40"/>
      <c r="TK271" s="40"/>
      <c r="TL271" s="40"/>
      <c r="TM271" s="40"/>
      <c r="TN271" s="40"/>
      <c r="TO271" s="40"/>
      <c r="TP271" s="40"/>
      <c r="TQ271" s="40"/>
      <c r="TR271" s="40"/>
      <c r="TS271" s="40"/>
      <c r="TT271" s="40"/>
      <c r="TU271" s="40"/>
      <c r="TV271" s="40"/>
      <c r="TW271" s="40"/>
      <c r="TX271" s="40"/>
      <c r="TY271" s="40"/>
      <c r="TZ271" s="40"/>
      <c r="UA271" s="40"/>
      <c r="UB271" s="40"/>
      <c r="UC271" s="40"/>
      <c r="UD271" s="40"/>
      <c r="UE271" s="40"/>
      <c r="UF271" s="40"/>
      <c r="UG271" s="40"/>
      <c r="UH271" s="40"/>
      <c r="UI271" s="40"/>
      <c r="UJ271" s="40"/>
      <c r="UK271" s="40"/>
      <c r="UL271" s="40"/>
      <c r="UM271" s="40"/>
      <c r="UN271" s="40"/>
      <c r="UO271" s="40"/>
      <c r="UP271" s="40"/>
      <c r="UQ271" s="40"/>
      <c r="UR271" s="40"/>
      <c r="US271" s="40"/>
      <c r="UT271" s="40"/>
      <c r="UU271" s="40"/>
      <c r="UV271" s="40"/>
      <c r="UW271" s="40"/>
      <c r="UX271" s="40"/>
      <c r="UY271" s="40"/>
      <c r="UZ271" s="40"/>
      <c r="VA271" s="40"/>
      <c r="VB271" s="40"/>
      <c r="VC271" s="40"/>
      <c r="VD271" s="40"/>
      <c r="VE271" s="40"/>
      <c r="VF271" s="40"/>
      <c r="VG271" s="40"/>
      <c r="VH271" s="40"/>
      <c r="VI271" s="40"/>
      <c r="VJ271" s="40"/>
      <c r="VK271" s="40"/>
      <c r="VL271" s="40"/>
      <c r="VM271" s="40"/>
      <c r="VN271" s="40"/>
      <c r="VO271" s="40"/>
      <c r="VP271" s="40"/>
      <c r="VQ271" s="40"/>
      <c r="VR271" s="40"/>
      <c r="VS271" s="40"/>
      <c r="VT271" s="40"/>
      <c r="VU271" s="40"/>
      <c r="VV271" s="40"/>
      <c r="VW271" s="40"/>
      <c r="VX271" s="40"/>
      <c r="VY271" s="40"/>
      <c r="VZ271" s="40"/>
      <c r="WA271" s="40"/>
      <c r="WB271" s="40"/>
      <c r="WC271" s="40"/>
      <c r="WD271" s="40"/>
      <c r="WE271" s="40"/>
      <c r="WF271" s="40"/>
      <c r="WG271" s="40"/>
      <c r="WH271" s="40"/>
      <c r="WI271" s="40"/>
      <c r="WJ271" s="40"/>
      <c r="WK271" s="40"/>
      <c r="WL271" s="40"/>
      <c r="WM271" s="40"/>
      <c r="WN271" s="40"/>
      <c r="WO271" s="40"/>
      <c r="WP271" s="40"/>
      <c r="WQ271" s="40"/>
      <c r="WR271" s="40"/>
      <c r="WS271" s="40"/>
      <c r="WT271" s="40"/>
      <c r="WU271" s="40"/>
      <c r="WV271" s="40"/>
      <c r="WW271" s="40"/>
      <c r="WX271" s="40"/>
      <c r="WY271" s="40"/>
      <c r="WZ271" s="40"/>
      <c r="XA271" s="40"/>
      <c r="XB271" s="40"/>
      <c r="XC271" s="40"/>
      <c r="XD271" s="40"/>
      <c r="XE271" s="40"/>
      <c r="XF271" s="40"/>
      <c r="XG271" s="40"/>
      <c r="XH271" s="40"/>
      <c r="XI271" s="40"/>
      <c r="XJ271" s="40"/>
      <c r="XK271" s="40"/>
      <c r="XL271" s="40"/>
      <c r="XM271" s="40"/>
      <c r="XN271" s="40"/>
      <c r="XO271" s="40"/>
      <c r="XP271" s="40"/>
      <c r="XQ271" s="40"/>
      <c r="XR271" s="40"/>
      <c r="XS271" s="40"/>
      <c r="XT271" s="40"/>
      <c r="XU271" s="40"/>
      <c r="XV271" s="40"/>
      <c r="XW271" s="40"/>
      <c r="XX271" s="40"/>
      <c r="XY271" s="40"/>
      <c r="XZ271" s="40"/>
      <c r="YA271" s="40"/>
      <c r="YB271" s="40"/>
      <c r="YC271" s="40"/>
      <c r="YD271" s="40"/>
      <c r="YE271" s="40"/>
      <c r="YF271" s="40"/>
      <c r="YG271" s="40"/>
      <c r="YH271" s="40"/>
      <c r="YI271" s="40"/>
      <c r="YJ271" s="40"/>
      <c r="YK271" s="40"/>
      <c r="YL271" s="40"/>
      <c r="YM271" s="40"/>
      <c r="YN271" s="40"/>
      <c r="YO271" s="40"/>
      <c r="YP271" s="40"/>
      <c r="YQ271" s="40"/>
      <c r="YR271" s="40"/>
      <c r="YS271" s="40"/>
      <c r="YT271" s="40"/>
      <c r="YU271" s="40"/>
      <c r="YV271" s="40"/>
      <c r="YW271" s="40"/>
      <c r="YX271" s="40"/>
      <c r="YY271" s="40"/>
      <c r="YZ271" s="40"/>
      <c r="ZA271" s="40"/>
      <c r="ZB271" s="40"/>
      <c r="ZC271" s="40"/>
      <c r="ZD271" s="40"/>
      <c r="ZE271" s="40"/>
      <c r="ZF271" s="40"/>
      <c r="ZG271" s="40"/>
      <c r="ZH271" s="40"/>
      <c r="ZI271" s="40"/>
      <c r="ZJ271" s="40"/>
      <c r="ZK271" s="40"/>
      <c r="ZL271" s="40"/>
      <c r="ZM271" s="40"/>
      <c r="ZN271" s="40"/>
      <c r="ZO271" s="40"/>
      <c r="ZP271" s="40"/>
      <c r="ZQ271" s="40"/>
      <c r="ZR271" s="40"/>
      <c r="ZS271" s="40"/>
      <c r="ZT271" s="40"/>
      <c r="ZU271" s="40"/>
      <c r="ZV271" s="40"/>
      <c r="ZW271" s="40"/>
      <c r="ZX271" s="40"/>
      <c r="ZY271" s="40"/>
      <c r="ZZ271" s="40"/>
      <c r="AAA271" s="40"/>
      <c r="AAB271" s="40"/>
      <c r="AAC271" s="40"/>
      <c r="AAD271" s="40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0"/>
      <c r="AKO271" s="40"/>
      <c r="AKP271" s="40"/>
      <c r="AKQ271" s="40"/>
      <c r="AKR271" s="40"/>
      <c r="AKS271" s="40"/>
      <c r="AKT271" s="40"/>
      <c r="AKU271" s="40"/>
      <c r="AKV271" s="40"/>
      <c r="AKW271" s="40"/>
      <c r="AKX271" s="40"/>
      <c r="AKY271" s="40"/>
      <c r="AKZ271" s="40"/>
      <c r="ALA271" s="40"/>
      <c r="ALB271" s="40"/>
      <c r="ALC271" s="40"/>
      <c r="ALD271" s="40"/>
      <c r="ALE271" s="40"/>
      <c r="ALF271" s="40"/>
      <c r="ALG271" s="40"/>
      <c r="ALH271" s="40"/>
      <c r="ALI271" s="40"/>
      <c r="ALJ271" s="40"/>
      <c r="ALK271" s="40"/>
      <c r="ALL271" s="40"/>
      <c r="ALM271" s="40"/>
      <c r="ALN271" s="40"/>
      <c r="ALO271" s="40"/>
      <c r="ALP271" s="40"/>
      <c r="ALQ271" s="40"/>
      <c r="ALR271" s="40"/>
      <c r="ALS271" s="40"/>
      <c r="ALT271" s="40"/>
      <c r="ALU271" s="40"/>
    </row>
    <row r="272" spans="1:1009" s="41" customFormat="1" ht="18.75" x14ac:dyDescent="0.3">
      <c r="A272" s="10" t="s">
        <v>270</v>
      </c>
      <c r="B272" s="11" t="s">
        <v>30</v>
      </c>
      <c r="C272" s="12">
        <v>8</v>
      </c>
      <c r="D272" s="13">
        <v>1.8</v>
      </c>
      <c r="E272" s="14">
        <v>1.04</v>
      </c>
      <c r="F272" s="46" t="s">
        <v>34</v>
      </c>
      <c r="G272" s="15">
        <v>2</v>
      </c>
      <c r="H272" s="16">
        <f>IF(OR(F272="",G272=""),"",IF(F272="1st",G272*D272-G272,-G272))</f>
        <v>-2</v>
      </c>
      <c r="I272" s="19">
        <f t="shared" si="42"/>
        <v>-26.102500000000003</v>
      </c>
      <c r="J272" s="39"/>
      <c r="K272" s="50">
        <f t="shared" si="45"/>
        <v>-28.102500000000013</v>
      </c>
      <c r="L272" s="8">
        <f t="shared" si="39"/>
        <v>18.822499999999987</v>
      </c>
      <c r="M272" s="8"/>
      <c r="N272" s="121">
        <f t="shared" si="43"/>
        <v>1.8</v>
      </c>
      <c r="O272" s="9">
        <f t="shared" si="44"/>
        <v>-1</v>
      </c>
      <c r="P272" s="9">
        <f t="shared" si="46"/>
        <v>-1</v>
      </c>
      <c r="Q272" s="122">
        <f t="shared" si="47"/>
        <v>-1</v>
      </c>
      <c r="R272" s="8"/>
      <c r="S272" s="9"/>
      <c r="T272" s="9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  <c r="MN272" s="40"/>
      <c r="MO272" s="40"/>
      <c r="MP272" s="40"/>
      <c r="MQ272" s="40"/>
      <c r="MR272" s="40"/>
      <c r="MS272" s="40"/>
      <c r="MT272" s="40"/>
      <c r="MU272" s="40"/>
      <c r="MV272" s="40"/>
      <c r="MW272" s="40"/>
      <c r="MX272" s="40"/>
      <c r="MY272" s="40"/>
      <c r="MZ272" s="40"/>
      <c r="NA272" s="40"/>
      <c r="NB272" s="40"/>
      <c r="NC272" s="40"/>
      <c r="ND272" s="40"/>
      <c r="NE272" s="40"/>
      <c r="NF272" s="40"/>
      <c r="NG272" s="40"/>
      <c r="NH272" s="40"/>
      <c r="NI272" s="40"/>
      <c r="NJ272" s="40"/>
      <c r="NK272" s="40"/>
      <c r="NL272" s="40"/>
      <c r="NM272" s="40"/>
      <c r="NN272" s="40"/>
      <c r="NO272" s="40"/>
      <c r="NP272" s="40"/>
      <c r="NQ272" s="40"/>
      <c r="NR272" s="40"/>
      <c r="NS272" s="40"/>
      <c r="NT272" s="40"/>
      <c r="NU272" s="40"/>
      <c r="NV272" s="40"/>
      <c r="NW272" s="40"/>
      <c r="NX272" s="40"/>
      <c r="NY272" s="40"/>
      <c r="NZ272" s="40"/>
      <c r="OA272" s="40"/>
      <c r="OB272" s="40"/>
      <c r="OC272" s="40"/>
      <c r="OD272" s="40"/>
      <c r="OE272" s="40"/>
      <c r="OF272" s="40"/>
      <c r="OG272" s="40"/>
      <c r="OH272" s="40"/>
      <c r="OI272" s="40"/>
      <c r="OJ272" s="40"/>
      <c r="OK272" s="40"/>
      <c r="OL272" s="40"/>
      <c r="OM272" s="40"/>
      <c r="ON272" s="40"/>
      <c r="OO272" s="40"/>
      <c r="OP272" s="40"/>
      <c r="OQ272" s="40"/>
      <c r="OR272" s="40"/>
      <c r="OS272" s="40"/>
      <c r="OT272" s="40"/>
      <c r="OU272" s="40"/>
      <c r="OV272" s="40"/>
      <c r="OW272" s="40"/>
      <c r="OX272" s="40"/>
      <c r="OY272" s="40"/>
      <c r="OZ272" s="40"/>
      <c r="PA272" s="40"/>
      <c r="PB272" s="40"/>
      <c r="PC272" s="40"/>
      <c r="PD272" s="40"/>
      <c r="PE272" s="40"/>
      <c r="PF272" s="40"/>
      <c r="PG272" s="40"/>
      <c r="PH272" s="40"/>
      <c r="PI272" s="40"/>
      <c r="PJ272" s="40"/>
      <c r="PK272" s="40"/>
      <c r="PL272" s="40"/>
      <c r="PM272" s="40"/>
      <c r="PN272" s="40"/>
      <c r="PO272" s="40"/>
      <c r="PP272" s="40"/>
      <c r="PQ272" s="40"/>
      <c r="PR272" s="40"/>
      <c r="PS272" s="40"/>
      <c r="PT272" s="40"/>
      <c r="PU272" s="40"/>
      <c r="PV272" s="40"/>
      <c r="PW272" s="40"/>
      <c r="PX272" s="40"/>
      <c r="PY272" s="40"/>
      <c r="PZ272" s="40"/>
      <c r="QA272" s="40"/>
      <c r="QB272" s="40"/>
      <c r="QC272" s="40"/>
      <c r="QD272" s="40"/>
      <c r="QE272" s="40"/>
      <c r="QF272" s="40"/>
      <c r="QG272" s="40"/>
      <c r="QH272" s="40"/>
      <c r="QI272" s="40"/>
      <c r="QJ272" s="40"/>
      <c r="QK272" s="40"/>
      <c r="QL272" s="40"/>
      <c r="QM272" s="40"/>
      <c r="QN272" s="40"/>
      <c r="QO272" s="40"/>
      <c r="QP272" s="40"/>
      <c r="QQ272" s="40"/>
      <c r="QR272" s="40"/>
      <c r="QS272" s="40"/>
      <c r="QT272" s="40"/>
      <c r="QU272" s="40"/>
      <c r="QV272" s="40"/>
      <c r="QW272" s="40"/>
      <c r="QX272" s="40"/>
      <c r="QY272" s="40"/>
      <c r="QZ272" s="40"/>
      <c r="RA272" s="40"/>
      <c r="RB272" s="40"/>
      <c r="RC272" s="40"/>
      <c r="RD272" s="40"/>
      <c r="RE272" s="40"/>
      <c r="RF272" s="40"/>
      <c r="RG272" s="40"/>
      <c r="RH272" s="40"/>
      <c r="RI272" s="40"/>
      <c r="RJ272" s="40"/>
      <c r="RK272" s="40"/>
      <c r="RL272" s="40"/>
      <c r="RM272" s="40"/>
      <c r="RN272" s="40"/>
      <c r="RO272" s="40"/>
      <c r="RP272" s="40"/>
      <c r="RQ272" s="40"/>
      <c r="RR272" s="40"/>
      <c r="RS272" s="40"/>
      <c r="RT272" s="40"/>
      <c r="RU272" s="40"/>
      <c r="RV272" s="40"/>
      <c r="RW272" s="40"/>
      <c r="RX272" s="40"/>
      <c r="RY272" s="40"/>
      <c r="RZ272" s="40"/>
      <c r="SA272" s="40"/>
      <c r="SB272" s="40"/>
      <c r="SC272" s="40"/>
      <c r="SD272" s="40"/>
      <c r="SE272" s="40"/>
      <c r="SF272" s="40"/>
      <c r="SG272" s="40"/>
      <c r="SH272" s="40"/>
      <c r="SI272" s="40"/>
      <c r="SJ272" s="40"/>
      <c r="SK272" s="40"/>
      <c r="SL272" s="40"/>
      <c r="SM272" s="40"/>
      <c r="SN272" s="40"/>
      <c r="SO272" s="40"/>
      <c r="SP272" s="40"/>
      <c r="SQ272" s="40"/>
      <c r="SR272" s="40"/>
      <c r="SS272" s="40"/>
      <c r="ST272" s="40"/>
      <c r="SU272" s="40"/>
      <c r="SV272" s="40"/>
      <c r="SW272" s="40"/>
      <c r="SX272" s="40"/>
      <c r="SY272" s="40"/>
      <c r="SZ272" s="40"/>
      <c r="TA272" s="40"/>
      <c r="TB272" s="40"/>
      <c r="TC272" s="40"/>
      <c r="TD272" s="40"/>
      <c r="TE272" s="40"/>
      <c r="TF272" s="40"/>
      <c r="TG272" s="40"/>
      <c r="TH272" s="40"/>
      <c r="TI272" s="40"/>
      <c r="TJ272" s="40"/>
      <c r="TK272" s="40"/>
      <c r="TL272" s="40"/>
      <c r="TM272" s="40"/>
      <c r="TN272" s="40"/>
      <c r="TO272" s="40"/>
      <c r="TP272" s="40"/>
      <c r="TQ272" s="40"/>
      <c r="TR272" s="40"/>
      <c r="TS272" s="40"/>
      <c r="TT272" s="40"/>
      <c r="TU272" s="40"/>
      <c r="TV272" s="40"/>
      <c r="TW272" s="40"/>
      <c r="TX272" s="40"/>
      <c r="TY272" s="40"/>
      <c r="TZ272" s="40"/>
      <c r="UA272" s="40"/>
      <c r="UB272" s="40"/>
      <c r="UC272" s="40"/>
      <c r="UD272" s="40"/>
      <c r="UE272" s="40"/>
      <c r="UF272" s="40"/>
      <c r="UG272" s="40"/>
      <c r="UH272" s="40"/>
      <c r="UI272" s="40"/>
      <c r="UJ272" s="40"/>
      <c r="UK272" s="40"/>
      <c r="UL272" s="40"/>
      <c r="UM272" s="40"/>
      <c r="UN272" s="40"/>
      <c r="UO272" s="40"/>
      <c r="UP272" s="40"/>
      <c r="UQ272" s="40"/>
      <c r="UR272" s="40"/>
      <c r="US272" s="40"/>
      <c r="UT272" s="40"/>
      <c r="UU272" s="40"/>
      <c r="UV272" s="40"/>
      <c r="UW272" s="40"/>
      <c r="UX272" s="40"/>
      <c r="UY272" s="40"/>
      <c r="UZ272" s="40"/>
      <c r="VA272" s="40"/>
      <c r="VB272" s="40"/>
      <c r="VC272" s="40"/>
      <c r="VD272" s="40"/>
      <c r="VE272" s="40"/>
      <c r="VF272" s="40"/>
      <c r="VG272" s="40"/>
      <c r="VH272" s="40"/>
      <c r="VI272" s="40"/>
      <c r="VJ272" s="40"/>
      <c r="VK272" s="40"/>
      <c r="VL272" s="40"/>
      <c r="VM272" s="40"/>
      <c r="VN272" s="40"/>
      <c r="VO272" s="40"/>
      <c r="VP272" s="40"/>
      <c r="VQ272" s="40"/>
      <c r="VR272" s="40"/>
      <c r="VS272" s="40"/>
      <c r="VT272" s="40"/>
      <c r="VU272" s="40"/>
      <c r="VV272" s="40"/>
      <c r="VW272" s="40"/>
      <c r="VX272" s="40"/>
      <c r="VY272" s="40"/>
      <c r="VZ272" s="40"/>
      <c r="WA272" s="40"/>
      <c r="WB272" s="40"/>
      <c r="WC272" s="40"/>
      <c r="WD272" s="40"/>
      <c r="WE272" s="40"/>
      <c r="WF272" s="40"/>
      <c r="WG272" s="40"/>
      <c r="WH272" s="40"/>
      <c r="WI272" s="40"/>
      <c r="WJ272" s="40"/>
      <c r="WK272" s="40"/>
      <c r="WL272" s="40"/>
      <c r="WM272" s="40"/>
      <c r="WN272" s="40"/>
      <c r="WO272" s="40"/>
      <c r="WP272" s="40"/>
      <c r="WQ272" s="40"/>
      <c r="WR272" s="40"/>
      <c r="WS272" s="40"/>
      <c r="WT272" s="40"/>
      <c r="WU272" s="40"/>
      <c r="WV272" s="40"/>
      <c r="WW272" s="40"/>
      <c r="WX272" s="40"/>
      <c r="WY272" s="40"/>
      <c r="WZ272" s="40"/>
      <c r="XA272" s="40"/>
      <c r="XB272" s="40"/>
      <c r="XC272" s="40"/>
      <c r="XD272" s="40"/>
      <c r="XE272" s="40"/>
      <c r="XF272" s="40"/>
      <c r="XG272" s="40"/>
      <c r="XH272" s="40"/>
      <c r="XI272" s="40"/>
      <c r="XJ272" s="40"/>
      <c r="XK272" s="40"/>
      <c r="XL272" s="40"/>
      <c r="XM272" s="40"/>
      <c r="XN272" s="40"/>
      <c r="XO272" s="40"/>
      <c r="XP272" s="40"/>
      <c r="XQ272" s="40"/>
      <c r="XR272" s="40"/>
      <c r="XS272" s="40"/>
      <c r="XT272" s="40"/>
      <c r="XU272" s="40"/>
      <c r="XV272" s="40"/>
      <c r="XW272" s="40"/>
      <c r="XX272" s="40"/>
      <c r="XY272" s="40"/>
      <c r="XZ272" s="40"/>
      <c r="YA272" s="40"/>
      <c r="YB272" s="40"/>
      <c r="YC272" s="40"/>
      <c r="YD272" s="40"/>
      <c r="YE272" s="40"/>
      <c r="YF272" s="40"/>
      <c r="YG272" s="40"/>
      <c r="YH272" s="40"/>
      <c r="YI272" s="40"/>
      <c r="YJ272" s="40"/>
      <c r="YK272" s="40"/>
      <c r="YL272" s="40"/>
      <c r="YM272" s="40"/>
      <c r="YN272" s="40"/>
      <c r="YO272" s="40"/>
      <c r="YP272" s="40"/>
      <c r="YQ272" s="40"/>
      <c r="YR272" s="40"/>
      <c r="YS272" s="40"/>
      <c r="YT272" s="40"/>
      <c r="YU272" s="40"/>
      <c r="YV272" s="40"/>
      <c r="YW272" s="40"/>
      <c r="YX272" s="40"/>
      <c r="YY272" s="40"/>
      <c r="YZ272" s="40"/>
      <c r="ZA272" s="40"/>
      <c r="ZB272" s="40"/>
      <c r="ZC272" s="40"/>
      <c r="ZD272" s="40"/>
      <c r="ZE272" s="40"/>
      <c r="ZF272" s="40"/>
      <c r="ZG272" s="40"/>
      <c r="ZH272" s="40"/>
      <c r="ZI272" s="40"/>
      <c r="ZJ272" s="40"/>
      <c r="ZK272" s="40"/>
      <c r="ZL272" s="40"/>
      <c r="ZM272" s="40"/>
      <c r="ZN272" s="40"/>
      <c r="ZO272" s="40"/>
      <c r="ZP272" s="40"/>
      <c r="ZQ272" s="40"/>
      <c r="ZR272" s="40"/>
      <c r="ZS272" s="40"/>
      <c r="ZT272" s="40"/>
      <c r="ZU272" s="40"/>
      <c r="ZV272" s="40"/>
      <c r="ZW272" s="40"/>
      <c r="ZX272" s="40"/>
      <c r="ZY272" s="40"/>
      <c r="ZZ272" s="40"/>
      <c r="AAA272" s="40"/>
      <c r="AAB272" s="40"/>
      <c r="AAC272" s="40"/>
      <c r="AAD272" s="40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0"/>
      <c r="AKO272" s="40"/>
      <c r="AKP272" s="40"/>
      <c r="AKQ272" s="40"/>
      <c r="AKR272" s="40"/>
      <c r="AKS272" s="40"/>
      <c r="AKT272" s="40"/>
      <c r="AKU272" s="40"/>
      <c r="AKV272" s="40"/>
      <c r="AKW272" s="40"/>
      <c r="AKX272" s="40"/>
      <c r="AKY272" s="40"/>
      <c r="AKZ272" s="40"/>
      <c r="ALA272" s="40"/>
      <c r="ALB272" s="40"/>
      <c r="ALC272" s="40"/>
      <c r="ALD272" s="40"/>
      <c r="ALE272" s="40"/>
      <c r="ALF272" s="40"/>
      <c r="ALG272" s="40"/>
      <c r="ALH272" s="40"/>
      <c r="ALI272" s="40"/>
      <c r="ALJ272" s="40"/>
      <c r="ALK272" s="40"/>
      <c r="ALL272" s="40"/>
      <c r="ALM272" s="40"/>
      <c r="ALN272" s="40"/>
      <c r="ALO272" s="40"/>
      <c r="ALP272" s="40"/>
      <c r="ALQ272" s="40"/>
      <c r="ALR272" s="40"/>
      <c r="ALS272" s="40"/>
      <c r="ALT272" s="40"/>
      <c r="ALU272" s="40"/>
    </row>
    <row r="273" spans="1:1009" s="41" customFormat="1" ht="19.5" thickBot="1" x14ac:dyDescent="0.35">
      <c r="A273" s="10" t="s">
        <v>215</v>
      </c>
      <c r="B273" s="11" t="s">
        <v>127</v>
      </c>
      <c r="C273" s="12">
        <v>11</v>
      </c>
      <c r="D273" s="13">
        <v>2.4500000000000002</v>
      </c>
      <c r="E273" s="14">
        <v>1.5</v>
      </c>
      <c r="F273" s="46" t="s">
        <v>34</v>
      </c>
      <c r="G273" s="15">
        <v>2</v>
      </c>
      <c r="H273" s="16">
        <f>IF(OR(F273="",G273=""),"",IF(F273="1st",G273*D273-G273,-G273))</f>
        <v>-2</v>
      </c>
      <c r="I273" s="19">
        <f t="shared" si="42"/>
        <v>-28.102500000000003</v>
      </c>
      <c r="J273" s="39"/>
      <c r="K273" s="50">
        <f t="shared" si="45"/>
        <v>-28.102500000000013</v>
      </c>
      <c r="L273" s="8">
        <f t="shared" si="39"/>
        <v>18.822499999999987</v>
      </c>
      <c r="M273" s="8"/>
      <c r="N273" s="121">
        <f t="shared" si="43"/>
        <v>2.4500000000000002</v>
      </c>
      <c r="O273" s="9">
        <f t="shared" si="44"/>
        <v>-1</v>
      </c>
      <c r="P273" s="9">
        <f t="shared" si="46"/>
        <v>-1</v>
      </c>
      <c r="Q273" s="122">
        <f t="shared" si="47"/>
        <v>-1</v>
      </c>
      <c r="R273" s="8"/>
      <c r="S273" s="9"/>
      <c r="T273" s="9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  <c r="MN273" s="40"/>
      <c r="MO273" s="40"/>
      <c r="MP273" s="40"/>
      <c r="MQ273" s="40"/>
      <c r="MR273" s="40"/>
      <c r="MS273" s="40"/>
      <c r="MT273" s="40"/>
      <c r="MU273" s="40"/>
      <c r="MV273" s="40"/>
      <c r="MW273" s="40"/>
      <c r="MX273" s="40"/>
      <c r="MY273" s="40"/>
      <c r="MZ273" s="40"/>
      <c r="NA273" s="40"/>
      <c r="NB273" s="40"/>
      <c r="NC273" s="40"/>
      <c r="ND273" s="40"/>
      <c r="NE273" s="40"/>
      <c r="NF273" s="40"/>
      <c r="NG273" s="40"/>
      <c r="NH273" s="40"/>
      <c r="NI273" s="40"/>
      <c r="NJ273" s="40"/>
      <c r="NK273" s="40"/>
      <c r="NL273" s="40"/>
      <c r="NM273" s="40"/>
      <c r="NN273" s="40"/>
      <c r="NO273" s="40"/>
      <c r="NP273" s="40"/>
      <c r="NQ273" s="40"/>
      <c r="NR273" s="40"/>
      <c r="NS273" s="40"/>
      <c r="NT273" s="40"/>
      <c r="NU273" s="40"/>
      <c r="NV273" s="40"/>
      <c r="NW273" s="40"/>
      <c r="NX273" s="40"/>
      <c r="NY273" s="40"/>
      <c r="NZ273" s="40"/>
      <c r="OA273" s="40"/>
      <c r="OB273" s="40"/>
      <c r="OC273" s="40"/>
      <c r="OD273" s="40"/>
      <c r="OE273" s="40"/>
      <c r="OF273" s="40"/>
      <c r="OG273" s="40"/>
      <c r="OH273" s="40"/>
      <c r="OI273" s="40"/>
      <c r="OJ273" s="40"/>
      <c r="OK273" s="40"/>
      <c r="OL273" s="40"/>
      <c r="OM273" s="40"/>
      <c r="ON273" s="40"/>
      <c r="OO273" s="40"/>
      <c r="OP273" s="40"/>
      <c r="OQ273" s="40"/>
      <c r="OR273" s="40"/>
      <c r="OS273" s="40"/>
      <c r="OT273" s="40"/>
      <c r="OU273" s="40"/>
      <c r="OV273" s="40"/>
      <c r="OW273" s="40"/>
      <c r="OX273" s="40"/>
      <c r="OY273" s="40"/>
      <c r="OZ273" s="40"/>
      <c r="PA273" s="40"/>
      <c r="PB273" s="40"/>
      <c r="PC273" s="40"/>
      <c r="PD273" s="40"/>
      <c r="PE273" s="40"/>
      <c r="PF273" s="40"/>
      <c r="PG273" s="40"/>
      <c r="PH273" s="40"/>
      <c r="PI273" s="40"/>
      <c r="PJ273" s="40"/>
      <c r="PK273" s="40"/>
      <c r="PL273" s="40"/>
      <c r="PM273" s="40"/>
      <c r="PN273" s="40"/>
      <c r="PO273" s="40"/>
      <c r="PP273" s="40"/>
      <c r="PQ273" s="40"/>
      <c r="PR273" s="40"/>
      <c r="PS273" s="40"/>
      <c r="PT273" s="40"/>
      <c r="PU273" s="40"/>
      <c r="PV273" s="40"/>
      <c r="PW273" s="40"/>
      <c r="PX273" s="40"/>
      <c r="PY273" s="40"/>
      <c r="PZ273" s="40"/>
      <c r="QA273" s="40"/>
      <c r="QB273" s="40"/>
      <c r="QC273" s="40"/>
      <c r="QD273" s="40"/>
      <c r="QE273" s="40"/>
      <c r="QF273" s="40"/>
      <c r="QG273" s="40"/>
      <c r="QH273" s="40"/>
      <c r="QI273" s="40"/>
      <c r="QJ273" s="40"/>
      <c r="QK273" s="40"/>
      <c r="QL273" s="40"/>
      <c r="QM273" s="40"/>
      <c r="QN273" s="40"/>
      <c r="QO273" s="40"/>
      <c r="QP273" s="40"/>
      <c r="QQ273" s="40"/>
      <c r="QR273" s="40"/>
      <c r="QS273" s="40"/>
      <c r="QT273" s="40"/>
      <c r="QU273" s="40"/>
      <c r="QV273" s="40"/>
      <c r="QW273" s="40"/>
      <c r="QX273" s="40"/>
      <c r="QY273" s="40"/>
      <c r="QZ273" s="40"/>
      <c r="RA273" s="40"/>
      <c r="RB273" s="40"/>
      <c r="RC273" s="40"/>
      <c r="RD273" s="40"/>
      <c r="RE273" s="40"/>
      <c r="RF273" s="40"/>
      <c r="RG273" s="40"/>
      <c r="RH273" s="40"/>
      <c r="RI273" s="40"/>
      <c r="RJ273" s="40"/>
      <c r="RK273" s="40"/>
      <c r="RL273" s="40"/>
      <c r="RM273" s="40"/>
      <c r="RN273" s="40"/>
      <c r="RO273" s="40"/>
      <c r="RP273" s="40"/>
      <c r="RQ273" s="40"/>
      <c r="RR273" s="40"/>
      <c r="RS273" s="40"/>
      <c r="RT273" s="40"/>
      <c r="RU273" s="40"/>
      <c r="RV273" s="40"/>
      <c r="RW273" s="40"/>
      <c r="RX273" s="40"/>
      <c r="RY273" s="40"/>
      <c r="RZ273" s="40"/>
      <c r="SA273" s="40"/>
      <c r="SB273" s="40"/>
      <c r="SC273" s="40"/>
      <c r="SD273" s="40"/>
      <c r="SE273" s="40"/>
      <c r="SF273" s="40"/>
      <c r="SG273" s="40"/>
      <c r="SH273" s="40"/>
      <c r="SI273" s="40"/>
      <c r="SJ273" s="40"/>
      <c r="SK273" s="40"/>
      <c r="SL273" s="40"/>
      <c r="SM273" s="40"/>
      <c r="SN273" s="40"/>
      <c r="SO273" s="40"/>
      <c r="SP273" s="40"/>
      <c r="SQ273" s="40"/>
      <c r="SR273" s="40"/>
      <c r="SS273" s="40"/>
      <c r="ST273" s="40"/>
      <c r="SU273" s="40"/>
      <c r="SV273" s="40"/>
      <c r="SW273" s="40"/>
      <c r="SX273" s="40"/>
      <c r="SY273" s="40"/>
      <c r="SZ273" s="40"/>
      <c r="TA273" s="40"/>
      <c r="TB273" s="40"/>
      <c r="TC273" s="40"/>
      <c r="TD273" s="40"/>
      <c r="TE273" s="40"/>
      <c r="TF273" s="40"/>
      <c r="TG273" s="40"/>
      <c r="TH273" s="40"/>
      <c r="TI273" s="40"/>
      <c r="TJ273" s="40"/>
      <c r="TK273" s="40"/>
      <c r="TL273" s="40"/>
      <c r="TM273" s="40"/>
      <c r="TN273" s="40"/>
      <c r="TO273" s="40"/>
      <c r="TP273" s="40"/>
      <c r="TQ273" s="40"/>
      <c r="TR273" s="40"/>
      <c r="TS273" s="40"/>
      <c r="TT273" s="40"/>
      <c r="TU273" s="40"/>
      <c r="TV273" s="40"/>
      <c r="TW273" s="40"/>
      <c r="TX273" s="40"/>
      <c r="TY273" s="40"/>
      <c r="TZ273" s="40"/>
      <c r="UA273" s="40"/>
      <c r="UB273" s="40"/>
      <c r="UC273" s="40"/>
      <c r="UD273" s="40"/>
      <c r="UE273" s="40"/>
      <c r="UF273" s="40"/>
      <c r="UG273" s="40"/>
      <c r="UH273" s="40"/>
      <c r="UI273" s="40"/>
      <c r="UJ273" s="40"/>
      <c r="UK273" s="40"/>
      <c r="UL273" s="40"/>
      <c r="UM273" s="40"/>
      <c r="UN273" s="40"/>
      <c r="UO273" s="40"/>
      <c r="UP273" s="40"/>
      <c r="UQ273" s="40"/>
      <c r="UR273" s="40"/>
      <c r="US273" s="40"/>
      <c r="UT273" s="40"/>
      <c r="UU273" s="40"/>
      <c r="UV273" s="40"/>
      <c r="UW273" s="40"/>
      <c r="UX273" s="40"/>
      <c r="UY273" s="40"/>
      <c r="UZ273" s="40"/>
      <c r="VA273" s="40"/>
      <c r="VB273" s="40"/>
      <c r="VC273" s="40"/>
      <c r="VD273" s="40"/>
      <c r="VE273" s="40"/>
      <c r="VF273" s="40"/>
      <c r="VG273" s="40"/>
      <c r="VH273" s="40"/>
      <c r="VI273" s="40"/>
      <c r="VJ273" s="40"/>
      <c r="VK273" s="40"/>
      <c r="VL273" s="40"/>
      <c r="VM273" s="40"/>
      <c r="VN273" s="40"/>
      <c r="VO273" s="40"/>
      <c r="VP273" s="40"/>
      <c r="VQ273" s="40"/>
      <c r="VR273" s="40"/>
      <c r="VS273" s="40"/>
      <c r="VT273" s="40"/>
      <c r="VU273" s="40"/>
      <c r="VV273" s="40"/>
      <c r="VW273" s="40"/>
      <c r="VX273" s="40"/>
      <c r="VY273" s="40"/>
      <c r="VZ273" s="40"/>
      <c r="WA273" s="40"/>
      <c r="WB273" s="40"/>
      <c r="WC273" s="40"/>
      <c r="WD273" s="40"/>
      <c r="WE273" s="40"/>
      <c r="WF273" s="40"/>
      <c r="WG273" s="40"/>
      <c r="WH273" s="40"/>
      <c r="WI273" s="40"/>
      <c r="WJ273" s="40"/>
      <c r="WK273" s="40"/>
      <c r="WL273" s="40"/>
      <c r="WM273" s="40"/>
      <c r="WN273" s="40"/>
      <c r="WO273" s="40"/>
      <c r="WP273" s="40"/>
      <c r="WQ273" s="40"/>
      <c r="WR273" s="40"/>
      <c r="WS273" s="40"/>
      <c r="WT273" s="40"/>
      <c r="WU273" s="40"/>
      <c r="WV273" s="40"/>
      <c r="WW273" s="40"/>
      <c r="WX273" s="40"/>
      <c r="WY273" s="40"/>
      <c r="WZ273" s="40"/>
      <c r="XA273" s="40"/>
      <c r="XB273" s="40"/>
      <c r="XC273" s="40"/>
      <c r="XD273" s="40"/>
      <c r="XE273" s="40"/>
      <c r="XF273" s="40"/>
      <c r="XG273" s="40"/>
      <c r="XH273" s="40"/>
      <c r="XI273" s="40"/>
      <c r="XJ273" s="40"/>
      <c r="XK273" s="40"/>
      <c r="XL273" s="40"/>
      <c r="XM273" s="40"/>
      <c r="XN273" s="40"/>
      <c r="XO273" s="40"/>
      <c r="XP273" s="40"/>
      <c r="XQ273" s="40"/>
      <c r="XR273" s="40"/>
      <c r="XS273" s="40"/>
      <c r="XT273" s="40"/>
      <c r="XU273" s="40"/>
      <c r="XV273" s="40"/>
      <c r="XW273" s="40"/>
      <c r="XX273" s="40"/>
      <c r="XY273" s="40"/>
      <c r="XZ273" s="40"/>
      <c r="YA273" s="40"/>
      <c r="YB273" s="40"/>
      <c r="YC273" s="40"/>
      <c r="YD273" s="40"/>
      <c r="YE273" s="40"/>
      <c r="YF273" s="40"/>
      <c r="YG273" s="40"/>
      <c r="YH273" s="40"/>
      <c r="YI273" s="40"/>
      <c r="YJ273" s="40"/>
      <c r="YK273" s="40"/>
      <c r="YL273" s="40"/>
      <c r="YM273" s="40"/>
      <c r="YN273" s="40"/>
      <c r="YO273" s="40"/>
      <c r="YP273" s="40"/>
      <c r="YQ273" s="40"/>
      <c r="YR273" s="40"/>
      <c r="YS273" s="40"/>
      <c r="YT273" s="40"/>
      <c r="YU273" s="40"/>
      <c r="YV273" s="40"/>
      <c r="YW273" s="40"/>
      <c r="YX273" s="40"/>
      <c r="YY273" s="40"/>
      <c r="YZ273" s="40"/>
      <c r="ZA273" s="40"/>
      <c r="ZB273" s="40"/>
      <c r="ZC273" s="40"/>
      <c r="ZD273" s="40"/>
      <c r="ZE273" s="40"/>
      <c r="ZF273" s="40"/>
      <c r="ZG273" s="40"/>
      <c r="ZH273" s="40"/>
      <c r="ZI273" s="40"/>
      <c r="ZJ273" s="40"/>
      <c r="ZK273" s="40"/>
      <c r="ZL273" s="40"/>
      <c r="ZM273" s="40"/>
      <c r="ZN273" s="40"/>
      <c r="ZO273" s="40"/>
      <c r="ZP273" s="40"/>
      <c r="ZQ273" s="40"/>
      <c r="ZR273" s="40"/>
      <c r="ZS273" s="40"/>
      <c r="ZT273" s="40"/>
      <c r="ZU273" s="40"/>
      <c r="ZV273" s="40"/>
      <c r="ZW273" s="40"/>
      <c r="ZX273" s="40"/>
      <c r="ZY273" s="40"/>
      <c r="ZZ273" s="40"/>
      <c r="AAA273" s="40"/>
      <c r="AAB273" s="40"/>
      <c r="AAC273" s="40"/>
      <c r="AAD273" s="40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0"/>
      <c r="AKO273" s="40"/>
      <c r="AKP273" s="40"/>
      <c r="AKQ273" s="40"/>
      <c r="AKR273" s="40"/>
      <c r="AKS273" s="40"/>
      <c r="AKT273" s="40"/>
      <c r="AKU273" s="40"/>
      <c r="AKV273" s="40"/>
      <c r="AKW273" s="40"/>
      <c r="AKX273" s="40"/>
      <c r="AKY273" s="40"/>
      <c r="AKZ273" s="40"/>
      <c r="ALA273" s="40"/>
      <c r="ALB273" s="40"/>
      <c r="ALC273" s="40"/>
      <c r="ALD273" s="40"/>
      <c r="ALE273" s="40"/>
      <c r="ALF273" s="40"/>
      <c r="ALG273" s="40"/>
      <c r="ALH273" s="40"/>
      <c r="ALI273" s="40"/>
      <c r="ALJ273" s="40"/>
      <c r="ALK273" s="40"/>
      <c r="ALL273" s="40"/>
      <c r="ALM273" s="40"/>
      <c r="ALN273" s="40"/>
      <c r="ALO273" s="40"/>
      <c r="ALP273" s="40"/>
      <c r="ALQ273" s="40"/>
      <c r="ALR273" s="40"/>
      <c r="ALS273" s="40"/>
      <c r="ALT273" s="40"/>
      <c r="ALU273" s="40"/>
    </row>
    <row r="274" spans="1:1009" s="41" customFormat="1" ht="24" thickBot="1" x14ac:dyDescent="0.3">
      <c r="A274" s="222">
        <v>44203</v>
      </c>
      <c r="B274" s="223"/>
      <c r="C274" s="223"/>
      <c r="D274" s="223"/>
      <c r="E274" s="223"/>
      <c r="F274" s="223"/>
      <c r="G274" s="223"/>
      <c r="H274" s="224" t="str">
        <f>IF(OR(F274="",G274=""),"",IF(F274="1st",G274*D274,-G274))</f>
        <v/>
      </c>
      <c r="I274" s="19">
        <f t="shared" si="42"/>
        <v>-28.102500000000003</v>
      </c>
      <c r="J274" s="39"/>
      <c r="K274" s="50">
        <f t="shared" si="45"/>
        <v>-28.102500000000013</v>
      </c>
      <c r="L274" s="8">
        <f t="shared" si="39"/>
        <v>18.822499999999987</v>
      </c>
      <c r="M274" s="8"/>
      <c r="N274" s="121" t="str">
        <f t="shared" si="43"/>
        <v/>
      </c>
      <c r="O274" s="9" t="str">
        <f t="shared" si="44"/>
        <v/>
      </c>
      <c r="P274" s="9" t="str">
        <f t="shared" si="46"/>
        <v/>
      </c>
      <c r="Q274" s="122" t="str">
        <f t="shared" si="47"/>
        <v/>
      </c>
      <c r="R274" s="8"/>
      <c r="S274" s="9"/>
      <c r="T274" s="9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  <c r="MN274" s="40"/>
      <c r="MO274" s="40"/>
      <c r="MP274" s="40"/>
      <c r="MQ274" s="40"/>
      <c r="MR274" s="40"/>
      <c r="MS274" s="40"/>
      <c r="MT274" s="40"/>
      <c r="MU274" s="40"/>
      <c r="MV274" s="40"/>
      <c r="MW274" s="40"/>
      <c r="MX274" s="40"/>
      <c r="MY274" s="40"/>
      <c r="MZ274" s="40"/>
      <c r="NA274" s="40"/>
      <c r="NB274" s="40"/>
      <c r="NC274" s="40"/>
      <c r="ND274" s="40"/>
      <c r="NE274" s="40"/>
      <c r="NF274" s="40"/>
      <c r="NG274" s="40"/>
      <c r="NH274" s="40"/>
      <c r="NI274" s="40"/>
      <c r="NJ274" s="40"/>
      <c r="NK274" s="40"/>
      <c r="NL274" s="40"/>
      <c r="NM274" s="40"/>
      <c r="NN274" s="40"/>
      <c r="NO274" s="40"/>
      <c r="NP274" s="40"/>
      <c r="NQ274" s="40"/>
      <c r="NR274" s="40"/>
      <c r="NS274" s="40"/>
      <c r="NT274" s="40"/>
      <c r="NU274" s="40"/>
      <c r="NV274" s="40"/>
      <c r="NW274" s="40"/>
      <c r="NX274" s="40"/>
      <c r="NY274" s="40"/>
      <c r="NZ274" s="40"/>
      <c r="OA274" s="40"/>
      <c r="OB274" s="40"/>
      <c r="OC274" s="40"/>
      <c r="OD274" s="40"/>
      <c r="OE274" s="40"/>
      <c r="OF274" s="40"/>
      <c r="OG274" s="40"/>
      <c r="OH274" s="40"/>
      <c r="OI274" s="40"/>
      <c r="OJ274" s="40"/>
      <c r="OK274" s="40"/>
      <c r="OL274" s="40"/>
      <c r="OM274" s="40"/>
      <c r="ON274" s="40"/>
      <c r="OO274" s="40"/>
      <c r="OP274" s="40"/>
      <c r="OQ274" s="40"/>
      <c r="OR274" s="40"/>
      <c r="OS274" s="40"/>
      <c r="OT274" s="40"/>
      <c r="OU274" s="40"/>
      <c r="OV274" s="40"/>
      <c r="OW274" s="40"/>
      <c r="OX274" s="40"/>
      <c r="OY274" s="40"/>
      <c r="OZ274" s="40"/>
      <c r="PA274" s="40"/>
      <c r="PB274" s="40"/>
      <c r="PC274" s="40"/>
      <c r="PD274" s="40"/>
      <c r="PE274" s="40"/>
      <c r="PF274" s="40"/>
      <c r="PG274" s="40"/>
      <c r="PH274" s="40"/>
      <c r="PI274" s="40"/>
      <c r="PJ274" s="40"/>
      <c r="PK274" s="40"/>
      <c r="PL274" s="40"/>
      <c r="PM274" s="40"/>
      <c r="PN274" s="40"/>
      <c r="PO274" s="40"/>
      <c r="PP274" s="40"/>
      <c r="PQ274" s="40"/>
      <c r="PR274" s="40"/>
      <c r="PS274" s="40"/>
      <c r="PT274" s="40"/>
      <c r="PU274" s="40"/>
      <c r="PV274" s="40"/>
      <c r="PW274" s="40"/>
      <c r="PX274" s="40"/>
      <c r="PY274" s="40"/>
      <c r="PZ274" s="40"/>
      <c r="QA274" s="40"/>
      <c r="QB274" s="40"/>
      <c r="QC274" s="40"/>
      <c r="QD274" s="40"/>
      <c r="QE274" s="40"/>
      <c r="QF274" s="40"/>
      <c r="QG274" s="40"/>
      <c r="QH274" s="40"/>
      <c r="QI274" s="40"/>
      <c r="QJ274" s="40"/>
      <c r="QK274" s="40"/>
      <c r="QL274" s="40"/>
      <c r="QM274" s="40"/>
      <c r="QN274" s="40"/>
      <c r="QO274" s="40"/>
      <c r="QP274" s="40"/>
      <c r="QQ274" s="40"/>
      <c r="QR274" s="40"/>
      <c r="QS274" s="40"/>
      <c r="QT274" s="40"/>
      <c r="QU274" s="40"/>
      <c r="QV274" s="40"/>
      <c r="QW274" s="40"/>
      <c r="QX274" s="40"/>
      <c r="QY274" s="40"/>
      <c r="QZ274" s="40"/>
      <c r="RA274" s="40"/>
      <c r="RB274" s="40"/>
      <c r="RC274" s="40"/>
      <c r="RD274" s="40"/>
      <c r="RE274" s="40"/>
      <c r="RF274" s="40"/>
      <c r="RG274" s="40"/>
      <c r="RH274" s="40"/>
      <c r="RI274" s="40"/>
      <c r="RJ274" s="40"/>
      <c r="RK274" s="40"/>
      <c r="RL274" s="40"/>
      <c r="RM274" s="40"/>
      <c r="RN274" s="40"/>
      <c r="RO274" s="40"/>
      <c r="RP274" s="40"/>
      <c r="RQ274" s="40"/>
      <c r="RR274" s="40"/>
      <c r="RS274" s="40"/>
      <c r="RT274" s="40"/>
      <c r="RU274" s="40"/>
      <c r="RV274" s="40"/>
      <c r="RW274" s="40"/>
      <c r="RX274" s="40"/>
      <c r="RY274" s="40"/>
      <c r="RZ274" s="40"/>
      <c r="SA274" s="40"/>
      <c r="SB274" s="40"/>
      <c r="SC274" s="40"/>
      <c r="SD274" s="40"/>
      <c r="SE274" s="40"/>
      <c r="SF274" s="40"/>
      <c r="SG274" s="40"/>
      <c r="SH274" s="40"/>
      <c r="SI274" s="40"/>
      <c r="SJ274" s="40"/>
      <c r="SK274" s="40"/>
      <c r="SL274" s="40"/>
      <c r="SM274" s="40"/>
      <c r="SN274" s="40"/>
      <c r="SO274" s="40"/>
      <c r="SP274" s="40"/>
      <c r="SQ274" s="40"/>
      <c r="SR274" s="40"/>
      <c r="SS274" s="40"/>
      <c r="ST274" s="40"/>
      <c r="SU274" s="40"/>
      <c r="SV274" s="40"/>
      <c r="SW274" s="40"/>
      <c r="SX274" s="40"/>
      <c r="SY274" s="40"/>
      <c r="SZ274" s="40"/>
      <c r="TA274" s="40"/>
      <c r="TB274" s="40"/>
      <c r="TC274" s="40"/>
      <c r="TD274" s="40"/>
      <c r="TE274" s="40"/>
      <c r="TF274" s="40"/>
      <c r="TG274" s="40"/>
      <c r="TH274" s="40"/>
      <c r="TI274" s="40"/>
      <c r="TJ274" s="40"/>
      <c r="TK274" s="40"/>
      <c r="TL274" s="40"/>
      <c r="TM274" s="40"/>
      <c r="TN274" s="40"/>
      <c r="TO274" s="40"/>
      <c r="TP274" s="40"/>
      <c r="TQ274" s="40"/>
      <c r="TR274" s="40"/>
      <c r="TS274" s="40"/>
      <c r="TT274" s="40"/>
      <c r="TU274" s="40"/>
      <c r="TV274" s="40"/>
      <c r="TW274" s="40"/>
      <c r="TX274" s="40"/>
      <c r="TY274" s="40"/>
      <c r="TZ274" s="40"/>
      <c r="UA274" s="40"/>
      <c r="UB274" s="40"/>
      <c r="UC274" s="40"/>
      <c r="UD274" s="40"/>
      <c r="UE274" s="40"/>
      <c r="UF274" s="40"/>
      <c r="UG274" s="40"/>
      <c r="UH274" s="40"/>
      <c r="UI274" s="40"/>
      <c r="UJ274" s="40"/>
      <c r="UK274" s="40"/>
      <c r="UL274" s="40"/>
      <c r="UM274" s="40"/>
      <c r="UN274" s="40"/>
      <c r="UO274" s="40"/>
      <c r="UP274" s="40"/>
      <c r="UQ274" s="40"/>
      <c r="UR274" s="40"/>
      <c r="US274" s="40"/>
      <c r="UT274" s="40"/>
      <c r="UU274" s="40"/>
      <c r="UV274" s="40"/>
      <c r="UW274" s="40"/>
      <c r="UX274" s="40"/>
      <c r="UY274" s="40"/>
      <c r="UZ274" s="40"/>
      <c r="VA274" s="40"/>
      <c r="VB274" s="40"/>
      <c r="VC274" s="40"/>
      <c r="VD274" s="40"/>
      <c r="VE274" s="40"/>
      <c r="VF274" s="40"/>
      <c r="VG274" s="40"/>
      <c r="VH274" s="40"/>
      <c r="VI274" s="40"/>
      <c r="VJ274" s="40"/>
      <c r="VK274" s="40"/>
      <c r="VL274" s="40"/>
      <c r="VM274" s="40"/>
      <c r="VN274" s="40"/>
      <c r="VO274" s="40"/>
      <c r="VP274" s="40"/>
      <c r="VQ274" s="40"/>
      <c r="VR274" s="40"/>
      <c r="VS274" s="40"/>
      <c r="VT274" s="40"/>
      <c r="VU274" s="40"/>
      <c r="VV274" s="40"/>
      <c r="VW274" s="40"/>
      <c r="VX274" s="40"/>
      <c r="VY274" s="40"/>
      <c r="VZ274" s="40"/>
      <c r="WA274" s="40"/>
      <c r="WB274" s="40"/>
      <c r="WC274" s="40"/>
      <c r="WD274" s="40"/>
      <c r="WE274" s="40"/>
      <c r="WF274" s="40"/>
      <c r="WG274" s="40"/>
      <c r="WH274" s="40"/>
      <c r="WI274" s="40"/>
      <c r="WJ274" s="40"/>
      <c r="WK274" s="40"/>
      <c r="WL274" s="40"/>
      <c r="WM274" s="40"/>
      <c r="WN274" s="40"/>
      <c r="WO274" s="40"/>
      <c r="WP274" s="40"/>
      <c r="WQ274" s="40"/>
      <c r="WR274" s="40"/>
      <c r="WS274" s="40"/>
      <c r="WT274" s="40"/>
      <c r="WU274" s="40"/>
      <c r="WV274" s="40"/>
      <c r="WW274" s="40"/>
      <c r="WX274" s="40"/>
      <c r="WY274" s="40"/>
      <c r="WZ274" s="40"/>
      <c r="XA274" s="40"/>
      <c r="XB274" s="40"/>
      <c r="XC274" s="40"/>
      <c r="XD274" s="40"/>
      <c r="XE274" s="40"/>
      <c r="XF274" s="40"/>
      <c r="XG274" s="40"/>
      <c r="XH274" s="40"/>
      <c r="XI274" s="40"/>
      <c r="XJ274" s="40"/>
      <c r="XK274" s="40"/>
      <c r="XL274" s="40"/>
      <c r="XM274" s="40"/>
      <c r="XN274" s="40"/>
      <c r="XO274" s="40"/>
      <c r="XP274" s="40"/>
      <c r="XQ274" s="40"/>
      <c r="XR274" s="40"/>
      <c r="XS274" s="40"/>
      <c r="XT274" s="40"/>
      <c r="XU274" s="40"/>
      <c r="XV274" s="40"/>
      <c r="XW274" s="40"/>
      <c r="XX274" s="40"/>
      <c r="XY274" s="40"/>
      <c r="XZ274" s="40"/>
      <c r="YA274" s="40"/>
      <c r="YB274" s="40"/>
      <c r="YC274" s="40"/>
      <c r="YD274" s="40"/>
      <c r="YE274" s="40"/>
      <c r="YF274" s="40"/>
      <c r="YG274" s="40"/>
      <c r="YH274" s="40"/>
      <c r="YI274" s="40"/>
      <c r="YJ274" s="40"/>
      <c r="YK274" s="40"/>
      <c r="YL274" s="40"/>
      <c r="YM274" s="40"/>
      <c r="YN274" s="40"/>
      <c r="YO274" s="40"/>
      <c r="YP274" s="40"/>
      <c r="YQ274" s="40"/>
      <c r="YR274" s="40"/>
      <c r="YS274" s="40"/>
      <c r="YT274" s="40"/>
      <c r="YU274" s="40"/>
      <c r="YV274" s="40"/>
      <c r="YW274" s="40"/>
      <c r="YX274" s="40"/>
      <c r="YY274" s="40"/>
      <c r="YZ274" s="40"/>
      <c r="ZA274" s="40"/>
      <c r="ZB274" s="40"/>
      <c r="ZC274" s="40"/>
      <c r="ZD274" s="40"/>
      <c r="ZE274" s="40"/>
      <c r="ZF274" s="40"/>
      <c r="ZG274" s="40"/>
      <c r="ZH274" s="40"/>
      <c r="ZI274" s="40"/>
      <c r="ZJ274" s="40"/>
      <c r="ZK274" s="40"/>
      <c r="ZL274" s="40"/>
      <c r="ZM274" s="40"/>
      <c r="ZN274" s="40"/>
      <c r="ZO274" s="40"/>
      <c r="ZP274" s="40"/>
      <c r="ZQ274" s="40"/>
      <c r="ZR274" s="40"/>
      <c r="ZS274" s="40"/>
      <c r="ZT274" s="40"/>
      <c r="ZU274" s="40"/>
      <c r="ZV274" s="40"/>
      <c r="ZW274" s="40"/>
      <c r="ZX274" s="40"/>
      <c r="ZY274" s="40"/>
      <c r="ZZ274" s="40"/>
      <c r="AAA274" s="40"/>
      <c r="AAB274" s="40"/>
      <c r="AAC274" s="40"/>
      <c r="AAD274" s="40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0"/>
      <c r="AKO274" s="40"/>
      <c r="AKP274" s="40"/>
      <c r="AKQ274" s="40"/>
      <c r="AKR274" s="40"/>
      <c r="AKS274" s="40"/>
      <c r="AKT274" s="40"/>
      <c r="AKU274" s="40"/>
      <c r="AKV274" s="40"/>
      <c r="AKW274" s="40"/>
      <c r="AKX274" s="40"/>
      <c r="AKY274" s="40"/>
      <c r="AKZ274" s="40"/>
      <c r="ALA274" s="40"/>
      <c r="ALB274" s="40"/>
      <c r="ALC274" s="40"/>
      <c r="ALD274" s="40"/>
      <c r="ALE274" s="40"/>
      <c r="ALF274" s="40"/>
      <c r="ALG274" s="40"/>
      <c r="ALH274" s="40"/>
      <c r="ALI274" s="40"/>
      <c r="ALJ274" s="40"/>
      <c r="ALK274" s="40"/>
      <c r="ALL274" s="40"/>
      <c r="ALM274" s="40"/>
      <c r="ALN274" s="40"/>
      <c r="ALO274" s="40"/>
      <c r="ALP274" s="40"/>
      <c r="ALQ274" s="40"/>
      <c r="ALR274" s="40"/>
      <c r="ALS274" s="40"/>
      <c r="ALT274" s="40"/>
      <c r="ALU274" s="40"/>
    </row>
    <row r="275" spans="1:1009" s="41" customFormat="1" ht="18.75" x14ac:dyDescent="0.3">
      <c r="A275" s="10" t="s">
        <v>271</v>
      </c>
      <c r="B275" s="11" t="s">
        <v>38</v>
      </c>
      <c r="C275" s="12">
        <v>7</v>
      </c>
      <c r="D275" s="13">
        <v>2</v>
      </c>
      <c r="E275" s="14">
        <v>1.25</v>
      </c>
      <c r="F275" s="46" t="s">
        <v>24</v>
      </c>
      <c r="G275" s="15">
        <v>4</v>
      </c>
      <c r="H275" s="16">
        <f>IF(OR(F275="",G275=""),"",IF(F275="1st",G275*D275-G275,-G275))</f>
        <v>4</v>
      </c>
      <c r="I275" s="19">
        <f t="shared" si="42"/>
        <v>-24.102500000000003</v>
      </c>
      <c r="J275" s="42">
        <f>SUM(H275:H278)</f>
        <v>2.75</v>
      </c>
      <c r="K275" s="50">
        <f t="shared" si="45"/>
        <v>-25.352500000000013</v>
      </c>
      <c r="L275" s="8">
        <f t="shared" si="39"/>
        <v>18.822499999999987</v>
      </c>
      <c r="M275" s="8"/>
      <c r="N275" s="121">
        <f t="shared" si="43"/>
        <v>2</v>
      </c>
      <c r="O275" s="9">
        <f t="shared" si="44"/>
        <v>-1</v>
      </c>
      <c r="P275" s="9">
        <f t="shared" si="46"/>
        <v>1</v>
      </c>
      <c r="Q275" s="122">
        <f t="shared" si="47"/>
        <v>1</v>
      </c>
      <c r="R275" s="8"/>
      <c r="S275" s="9"/>
      <c r="T275" s="9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  <c r="MN275" s="40"/>
      <c r="MO275" s="40"/>
      <c r="MP275" s="40"/>
      <c r="MQ275" s="40"/>
      <c r="MR275" s="40"/>
      <c r="MS275" s="40"/>
      <c r="MT275" s="40"/>
      <c r="MU275" s="40"/>
      <c r="MV275" s="40"/>
      <c r="MW275" s="40"/>
      <c r="MX275" s="40"/>
      <c r="MY275" s="40"/>
      <c r="MZ275" s="40"/>
      <c r="NA275" s="40"/>
      <c r="NB275" s="40"/>
      <c r="NC275" s="40"/>
      <c r="ND275" s="40"/>
      <c r="NE275" s="40"/>
      <c r="NF275" s="40"/>
      <c r="NG275" s="40"/>
      <c r="NH275" s="40"/>
      <c r="NI275" s="40"/>
      <c r="NJ275" s="40"/>
      <c r="NK275" s="40"/>
      <c r="NL275" s="40"/>
      <c r="NM275" s="40"/>
      <c r="NN275" s="40"/>
      <c r="NO275" s="40"/>
      <c r="NP275" s="40"/>
      <c r="NQ275" s="40"/>
      <c r="NR275" s="40"/>
      <c r="NS275" s="40"/>
      <c r="NT275" s="40"/>
      <c r="NU275" s="40"/>
      <c r="NV275" s="40"/>
      <c r="NW275" s="40"/>
      <c r="NX275" s="40"/>
      <c r="NY275" s="40"/>
      <c r="NZ275" s="40"/>
      <c r="OA275" s="40"/>
      <c r="OB275" s="40"/>
      <c r="OC275" s="40"/>
      <c r="OD275" s="40"/>
      <c r="OE275" s="40"/>
      <c r="OF275" s="40"/>
      <c r="OG275" s="40"/>
      <c r="OH275" s="40"/>
      <c r="OI275" s="40"/>
      <c r="OJ275" s="40"/>
      <c r="OK275" s="40"/>
      <c r="OL275" s="40"/>
      <c r="OM275" s="40"/>
      <c r="ON275" s="40"/>
      <c r="OO275" s="40"/>
      <c r="OP275" s="40"/>
      <c r="OQ275" s="40"/>
      <c r="OR275" s="40"/>
      <c r="OS275" s="40"/>
      <c r="OT275" s="40"/>
      <c r="OU275" s="40"/>
      <c r="OV275" s="40"/>
      <c r="OW275" s="40"/>
      <c r="OX275" s="40"/>
      <c r="OY275" s="40"/>
      <c r="OZ275" s="40"/>
      <c r="PA275" s="40"/>
      <c r="PB275" s="40"/>
      <c r="PC275" s="40"/>
      <c r="PD275" s="40"/>
      <c r="PE275" s="40"/>
      <c r="PF275" s="40"/>
      <c r="PG275" s="40"/>
      <c r="PH275" s="40"/>
      <c r="PI275" s="40"/>
      <c r="PJ275" s="40"/>
      <c r="PK275" s="40"/>
      <c r="PL275" s="40"/>
      <c r="PM275" s="40"/>
      <c r="PN275" s="40"/>
      <c r="PO275" s="40"/>
      <c r="PP275" s="40"/>
      <c r="PQ275" s="40"/>
      <c r="PR275" s="40"/>
      <c r="PS275" s="40"/>
      <c r="PT275" s="40"/>
      <c r="PU275" s="40"/>
      <c r="PV275" s="40"/>
      <c r="PW275" s="40"/>
      <c r="PX275" s="40"/>
      <c r="PY275" s="40"/>
      <c r="PZ275" s="40"/>
      <c r="QA275" s="40"/>
      <c r="QB275" s="40"/>
      <c r="QC275" s="40"/>
      <c r="QD275" s="40"/>
      <c r="QE275" s="40"/>
      <c r="QF275" s="40"/>
      <c r="QG275" s="40"/>
      <c r="QH275" s="40"/>
      <c r="QI275" s="40"/>
      <c r="QJ275" s="40"/>
      <c r="QK275" s="40"/>
      <c r="QL275" s="40"/>
      <c r="QM275" s="40"/>
      <c r="QN275" s="40"/>
      <c r="QO275" s="40"/>
      <c r="QP275" s="40"/>
      <c r="QQ275" s="40"/>
      <c r="QR275" s="40"/>
      <c r="QS275" s="40"/>
      <c r="QT275" s="40"/>
      <c r="QU275" s="40"/>
      <c r="QV275" s="40"/>
      <c r="QW275" s="40"/>
      <c r="QX275" s="40"/>
      <c r="QY275" s="40"/>
      <c r="QZ275" s="40"/>
      <c r="RA275" s="40"/>
      <c r="RB275" s="40"/>
      <c r="RC275" s="40"/>
      <c r="RD275" s="40"/>
      <c r="RE275" s="40"/>
      <c r="RF275" s="40"/>
      <c r="RG275" s="40"/>
      <c r="RH275" s="40"/>
      <c r="RI275" s="40"/>
      <c r="RJ275" s="40"/>
      <c r="RK275" s="40"/>
      <c r="RL275" s="40"/>
      <c r="RM275" s="40"/>
      <c r="RN275" s="40"/>
      <c r="RO275" s="40"/>
      <c r="RP275" s="40"/>
      <c r="RQ275" s="40"/>
      <c r="RR275" s="40"/>
      <c r="RS275" s="40"/>
      <c r="RT275" s="40"/>
      <c r="RU275" s="40"/>
      <c r="RV275" s="40"/>
      <c r="RW275" s="40"/>
      <c r="RX275" s="40"/>
      <c r="RY275" s="40"/>
      <c r="RZ275" s="40"/>
      <c r="SA275" s="40"/>
      <c r="SB275" s="40"/>
      <c r="SC275" s="40"/>
      <c r="SD275" s="40"/>
      <c r="SE275" s="40"/>
      <c r="SF275" s="40"/>
      <c r="SG275" s="40"/>
      <c r="SH275" s="40"/>
      <c r="SI275" s="40"/>
      <c r="SJ275" s="40"/>
      <c r="SK275" s="40"/>
      <c r="SL275" s="40"/>
      <c r="SM275" s="40"/>
      <c r="SN275" s="40"/>
      <c r="SO275" s="40"/>
      <c r="SP275" s="40"/>
      <c r="SQ275" s="40"/>
      <c r="SR275" s="40"/>
      <c r="SS275" s="40"/>
      <c r="ST275" s="40"/>
      <c r="SU275" s="40"/>
      <c r="SV275" s="40"/>
      <c r="SW275" s="40"/>
      <c r="SX275" s="40"/>
      <c r="SY275" s="40"/>
      <c r="SZ275" s="40"/>
      <c r="TA275" s="40"/>
      <c r="TB275" s="40"/>
      <c r="TC275" s="40"/>
      <c r="TD275" s="40"/>
      <c r="TE275" s="40"/>
      <c r="TF275" s="40"/>
      <c r="TG275" s="40"/>
      <c r="TH275" s="40"/>
      <c r="TI275" s="40"/>
      <c r="TJ275" s="40"/>
      <c r="TK275" s="40"/>
      <c r="TL275" s="40"/>
      <c r="TM275" s="40"/>
      <c r="TN275" s="40"/>
      <c r="TO275" s="40"/>
      <c r="TP275" s="40"/>
      <c r="TQ275" s="40"/>
      <c r="TR275" s="40"/>
      <c r="TS275" s="40"/>
      <c r="TT275" s="40"/>
      <c r="TU275" s="40"/>
      <c r="TV275" s="40"/>
      <c r="TW275" s="40"/>
      <c r="TX275" s="40"/>
      <c r="TY275" s="40"/>
      <c r="TZ275" s="40"/>
      <c r="UA275" s="40"/>
      <c r="UB275" s="40"/>
      <c r="UC275" s="40"/>
      <c r="UD275" s="40"/>
      <c r="UE275" s="40"/>
      <c r="UF275" s="40"/>
      <c r="UG275" s="40"/>
      <c r="UH275" s="40"/>
      <c r="UI275" s="40"/>
      <c r="UJ275" s="40"/>
      <c r="UK275" s="40"/>
      <c r="UL275" s="40"/>
      <c r="UM275" s="40"/>
      <c r="UN275" s="40"/>
      <c r="UO275" s="40"/>
      <c r="UP275" s="40"/>
      <c r="UQ275" s="40"/>
      <c r="UR275" s="40"/>
      <c r="US275" s="40"/>
      <c r="UT275" s="40"/>
      <c r="UU275" s="40"/>
      <c r="UV275" s="40"/>
      <c r="UW275" s="40"/>
      <c r="UX275" s="40"/>
      <c r="UY275" s="40"/>
      <c r="UZ275" s="40"/>
      <c r="VA275" s="40"/>
      <c r="VB275" s="40"/>
      <c r="VC275" s="40"/>
      <c r="VD275" s="40"/>
      <c r="VE275" s="40"/>
      <c r="VF275" s="40"/>
      <c r="VG275" s="40"/>
      <c r="VH275" s="40"/>
      <c r="VI275" s="40"/>
      <c r="VJ275" s="40"/>
      <c r="VK275" s="40"/>
      <c r="VL275" s="40"/>
      <c r="VM275" s="40"/>
      <c r="VN275" s="40"/>
      <c r="VO275" s="40"/>
      <c r="VP275" s="40"/>
      <c r="VQ275" s="40"/>
      <c r="VR275" s="40"/>
      <c r="VS275" s="40"/>
      <c r="VT275" s="40"/>
      <c r="VU275" s="40"/>
      <c r="VV275" s="40"/>
      <c r="VW275" s="40"/>
      <c r="VX275" s="40"/>
      <c r="VY275" s="40"/>
      <c r="VZ275" s="40"/>
      <c r="WA275" s="40"/>
      <c r="WB275" s="40"/>
      <c r="WC275" s="40"/>
      <c r="WD275" s="40"/>
      <c r="WE275" s="40"/>
      <c r="WF275" s="40"/>
      <c r="WG275" s="40"/>
      <c r="WH275" s="40"/>
      <c r="WI275" s="40"/>
      <c r="WJ275" s="40"/>
      <c r="WK275" s="40"/>
      <c r="WL275" s="40"/>
      <c r="WM275" s="40"/>
      <c r="WN275" s="40"/>
      <c r="WO275" s="40"/>
      <c r="WP275" s="40"/>
      <c r="WQ275" s="40"/>
      <c r="WR275" s="40"/>
      <c r="WS275" s="40"/>
      <c r="WT275" s="40"/>
      <c r="WU275" s="40"/>
      <c r="WV275" s="40"/>
      <c r="WW275" s="40"/>
      <c r="WX275" s="40"/>
      <c r="WY275" s="40"/>
      <c r="WZ275" s="40"/>
      <c r="XA275" s="40"/>
      <c r="XB275" s="40"/>
      <c r="XC275" s="40"/>
      <c r="XD275" s="40"/>
      <c r="XE275" s="40"/>
      <c r="XF275" s="40"/>
      <c r="XG275" s="40"/>
      <c r="XH275" s="40"/>
      <c r="XI275" s="40"/>
      <c r="XJ275" s="40"/>
      <c r="XK275" s="40"/>
      <c r="XL275" s="40"/>
      <c r="XM275" s="40"/>
      <c r="XN275" s="40"/>
      <c r="XO275" s="40"/>
      <c r="XP275" s="40"/>
      <c r="XQ275" s="40"/>
      <c r="XR275" s="40"/>
      <c r="XS275" s="40"/>
      <c r="XT275" s="40"/>
      <c r="XU275" s="40"/>
      <c r="XV275" s="40"/>
      <c r="XW275" s="40"/>
      <c r="XX275" s="40"/>
      <c r="XY275" s="40"/>
      <c r="XZ275" s="40"/>
      <c r="YA275" s="40"/>
      <c r="YB275" s="40"/>
      <c r="YC275" s="40"/>
      <c r="YD275" s="40"/>
      <c r="YE275" s="40"/>
      <c r="YF275" s="40"/>
      <c r="YG275" s="40"/>
      <c r="YH275" s="40"/>
      <c r="YI275" s="40"/>
      <c r="YJ275" s="40"/>
      <c r="YK275" s="40"/>
      <c r="YL275" s="40"/>
      <c r="YM275" s="40"/>
      <c r="YN275" s="40"/>
      <c r="YO275" s="40"/>
      <c r="YP275" s="40"/>
      <c r="YQ275" s="40"/>
      <c r="YR275" s="40"/>
      <c r="YS275" s="40"/>
      <c r="YT275" s="40"/>
      <c r="YU275" s="40"/>
      <c r="YV275" s="40"/>
      <c r="YW275" s="40"/>
      <c r="YX275" s="40"/>
      <c r="YY275" s="40"/>
      <c r="YZ275" s="40"/>
      <c r="ZA275" s="40"/>
      <c r="ZB275" s="40"/>
      <c r="ZC275" s="40"/>
      <c r="ZD275" s="40"/>
      <c r="ZE275" s="40"/>
      <c r="ZF275" s="40"/>
      <c r="ZG275" s="40"/>
      <c r="ZH275" s="40"/>
      <c r="ZI275" s="40"/>
      <c r="ZJ275" s="40"/>
      <c r="ZK275" s="40"/>
      <c r="ZL275" s="40"/>
      <c r="ZM275" s="40"/>
      <c r="ZN275" s="40"/>
      <c r="ZO275" s="40"/>
      <c r="ZP275" s="40"/>
      <c r="ZQ275" s="40"/>
      <c r="ZR275" s="40"/>
      <c r="ZS275" s="40"/>
      <c r="ZT275" s="40"/>
      <c r="ZU275" s="40"/>
      <c r="ZV275" s="40"/>
      <c r="ZW275" s="40"/>
      <c r="ZX275" s="40"/>
      <c r="ZY275" s="40"/>
      <c r="ZZ275" s="40"/>
      <c r="AAA275" s="40"/>
      <c r="AAB275" s="40"/>
      <c r="AAC275" s="40"/>
      <c r="AAD275" s="40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0"/>
      <c r="AKO275" s="40"/>
      <c r="AKP275" s="40"/>
      <c r="AKQ275" s="40"/>
      <c r="AKR275" s="40"/>
      <c r="AKS275" s="40"/>
      <c r="AKT275" s="40"/>
      <c r="AKU275" s="40"/>
      <c r="AKV275" s="40"/>
      <c r="AKW275" s="40"/>
      <c r="AKX275" s="40"/>
      <c r="AKY275" s="40"/>
      <c r="AKZ275" s="40"/>
      <c r="ALA275" s="40"/>
      <c r="ALB275" s="40"/>
      <c r="ALC275" s="40"/>
      <c r="ALD275" s="40"/>
      <c r="ALE275" s="40"/>
      <c r="ALF275" s="40"/>
      <c r="ALG275" s="40"/>
      <c r="ALH275" s="40"/>
      <c r="ALI275" s="40"/>
      <c r="ALJ275" s="40"/>
      <c r="ALK275" s="40"/>
      <c r="ALL275" s="40"/>
      <c r="ALM275" s="40"/>
      <c r="ALN275" s="40"/>
      <c r="ALO275" s="40"/>
      <c r="ALP275" s="40"/>
      <c r="ALQ275" s="40"/>
      <c r="ALR275" s="40"/>
      <c r="ALS275" s="40"/>
      <c r="ALT275" s="40"/>
      <c r="ALU275" s="40"/>
    </row>
    <row r="276" spans="1:1009" s="41" customFormat="1" ht="18.75" x14ac:dyDescent="0.3">
      <c r="A276" s="10" t="s">
        <v>272</v>
      </c>
      <c r="B276" s="11" t="s">
        <v>38</v>
      </c>
      <c r="C276" s="12">
        <v>3</v>
      </c>
      <c r="D276" s="13">
        <v>1.85</v>
      </c>
      <c r="E276" s="14">
        <v>1.26</v>
      </c>
      <c r="F276" s="46" t="s">
        <v>16</v>
      </c>
      <c r="G276" s="15">
        <v>2</v>
      </c>
      <c r="H276" s="16">
        <f>IF(OR(F276="",G276=""),"",IF(F276="1st",G276*D276-G276,-G276))</f>
        <v>-2</v>
      </c>
      <c r="I276" s="19">
        <f t="shared" si="42"/>
        <v>-26.102500000000003</v>
      </c>
      <c r="J276" s="39"/>
      <c r="K276" s="50">
        <f t="shared" si="45"/>
        <v>-25.352500000000013</v>
      </c>
      <c r="L276" s="8">
        <f t="shared" si="39"/>
        <v>18.822499999999987</v>
      </c>
      <c r="M276" s="8"/>
      <c r="N276" s="121">
        <f t="shared" si="43"/>
        <v>1.85</v>
      </c>
      <c r="O276" s="9">
        <f t="shared" si="44"/>
        <v>-1</v>
      </c>
      <c r="P276" s="9">
        <f t="shared" si="46"/>
        <v>-1</v>
      </c>
      <c r="Q276" s="122">
        <f t="shared" si="47"/>
        <v>-1</v>
      </c>
      <c r="R276" s="8"/>
      <c r="S276" s="9"/>
      <c r="T276" s="9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  <c r="MN276" s="40"/>
      <c r="MO276" s="40"/>
      <c r="MP276" s="40"/>
      <c r="MQ276" s="40"/>
      <c r="MR276" s="40"/>
      <c r="MS276" s="40"/>
      <c r="MT276" s="40"/>
      <c r="MU276" s="40"/>
      <c r="MV276" s="40"/>
      <c r="MW276" s="40"/>
      <c r="MX276" s="40"/>
      <c r="MY276" s="40"/>
      <c r="MZ276" s="40"/>
      <c r="NA276" s="40"/>
      <c r="NB276" s="40"/>
      <c r="NC276" s="40"/>
      <c r="ND276" s="40"/>
      <c r="NE276" s="40"/>
      <c r="NF276" s="40"/>
      <c r="NG276" s="40"/>
      <c r="NH276" s="40"/>
      <c r="NI276" s="40"/>
      <c r="NJ276" s="40"/>
      <c r="NK276" s="40"/>
      <c r="NL276" s="40"/>
      <c r="NM276" s="40"/>
      <c r="NN276" s="40"/>
      <c r="NO276" s="40"/>
      <c r="NP276" s="40"/>
      <c r="NQ276" s="40"/>
      <c r="NR276" s="40"/>
      <c r="NS276" s="40"/>
      <c r="NT276" s="40"/>
      <c r="NU276" s="40"/>
      <c r="NV276" s="40"/>
      <c r="NW276" s="40"/>
      <c r="NX276" s="40"/>
      <c r="NY276" s="40"/>
      <c r="NZ276" s="40"/>
      <c r="OA276" s="40"/>
      <c r="OB276" s="40"/>
      <c r="OC276" s="40"/>
      <c r="OD276" s="40"/>
      <c r="OE276" s="40"/>
      <c r="OF276" s="40"/>
      <c r="OG276" s="40"/>
      <c r="OH276" s="40"/>
      <c r="OI276" s="40"/>
      <c r="OJ276" s="40"/>
      <c r="OK276" s="40"/>
      <c r="OL276" s="40"/>
      <c r="OM276" s="40"/>
      <c r="ON276" s="40"/>
      <c r="OO276" s="40"/>
      <c r="OP276" s="40"/>
      <c r="OQ276" s="40"/>
      <c r="OR276" s="40"/>
      <c r="OS276" s="40"/>
      <c r="OT276" s="40"/>
      <c r="OU276" s="40"/>
      <c r="OV276" s="40"/>
      <c r="OW276" s="40"/>
      <c r="OX276" s="40"/>
      <c r="OY276" s="40"/>
      <c r="OZ276" s="40"/>
      <c r="PA276" s="40"/>
      <c r="PB276" s="40"/>
      <c r="PC276" s="40"/>
      <c r="PD276" s="40"/>
      <c r="PE276" s="40"/>
      <c r="PF276" s="40"/>
      <c r="PG276" s="40"/>
      <c r="PH276" s="40"/>
      <c r="PI276" s="40"/>
      <c r="PJ276" s="40"/>
      <c r="PK276" s="40"/>
      <c r="PL276" s="40"/>
      <c r="PM276" s="40"/>
      <c r="PN276" s="40"/>
      <c r="PO276" s="40"/>
      <c r="PP276" s="40"/>
      <c r="PQ276" s="40"/>
      <c r="PR276" s="40"/>
      <c r="PS276" s="40"/>
      <c r="PT276" s="40"/>
      <c r="PU276" s="40"/>
      <c r="PV276" s="40"/>
      <c r="PW276" s="40"/>
      <c r="PX276" s="40"/>
      <c r="PY276" s="40"/>
      <c r="PZ276" s="40"/>
      <c r="QA276" s="40"/>
      <c r="QB276" s="40"/>
      <c r="QC276" s="40"/>
      <c r="QD276" s="40"/>
      <c r="QE276" s="40"/>
      <c r="QF276" s="40"/>
      <c r="QG276" s="40"/>
      <c r="QH276" s="40"/>
      <c r="QI276" s="40"/>
      <c r="QJ276" s="40"/>
      <c r="QK276" s="40"/>
      <c r="QL276" s="40"/>
      <c r="QM276" s="40"/>
      <c r="QN276" s="40"/>
      <c r="QO276" s="40"/>
      <c r="QP276" s="40"/>
      <c r="QQ276" s="40"/>
      <c r="QR276" s="40"/>
      <c r="QS276" s="40"/>
      <c r="QT276" s="40"/>
      <c r="QU276" s="40"/>
      <c r="QV276" s="40"/>
      <c r="QW276" s="40"/>
      <c r="QX276" s="40"/>
      <c r="QY276" s="40"/>
      <c r="QZ276" s="40"/>
      <c r="RA276" s="40"/>
      <c r="RB276" s="40"/>
      <c r="RC276" s="40"/>
      <c r="RD276" s="40"/>
      <c r="RE276" s="40"/>
      <c r="RF276" s="40"/>
      <c r="RG276" s="40"/>
      <c r="RH276" s="40"/>
      <c r="RI276" s="40"/>
      <c r="RJ276" s="40"/>
      <c r="RK276" s="40"/>
      <c r="RL276" s="40"/>
      <c r="RM276" s="40"/>
      <c r="RN276" s="40"/>
      <c r="RO276" s="40"/>
      <c r="RP276" s="40"/>
      <c r="RQ276" s="40"/>
      <c r="RR276" s="40"/>
      <c r="RS276" s="40"/>
      <c r="RT276" s="40"/>
      <c r="RU276" s="40"/>
      <c r="RV276" s="40"/>
      <c r="RW276" s="40"/>
      <c r="RX276" s="40"/>
      <c r="RY276" s="40"/>
      <c r="RZ276" s="40"/>
      <c r="SA276" s="40"/>
      <c r="SB276" s="40"/>
      <c r="SC276" s="40"/>
      <c r="SD276" s="40"/>
      <c r="SE276" s="40"/>
      <c r="SF276" s="40"/>
      <c r="SG276" s="40"/>
      <c r="SH276" s="40"/>
      <c r="SI276" s="40"/>
      <c r="SJ276" s="40"/>
      <c r="SK276" s="40"/>
      <c r="SL276" s="40"/>
      <c r="SM276" s="40"/>
      <c r="SN276" s="40"/>
      <c r="SO276" s="40"/>
      <c r="SP276" s="40"/>
      <c r="SQ276" s="40"/>
      <c r="SR276" s="40"/>
      <c r="SS276" s="40"/>
      <c r="ST276" s="40"/>
      <c r="SU276" s="40"/>
      <c r="SV276" s="40"/>
      <c r="SW276" s="40"/>
      <c r="SX276" s="40"/>
      <c r="SY276" s="40"/>
      <c r="SZ276" s="40"/>
      <c r="TA276" s="40"/>
      <c r="TB276" s="40"/>
      <c r="TC276" s="40"/>
      <c r="TD276" s="40"/>
      <c r="TE276" s="40"/>
      <c r="TF276" s="40"/>
      <c r="TG276" s="40"/>
      <c r="TH276" s="40"/>
      <c r="TI276" s="40"/>
      <c r="TJ276" s="40"/>
      <c r="TK276" s="40"/>
      <c r="TL276" s="40"/>
      <c r="TM276" s="40"/>
      <c r="TN276" s="40"/>
      <c r="TO276" s="40"/>
      <c r="TP276" s="40"/>
      <c r="TQ276" s="40"/>
      <c r="TR276" s="40"/>
      <c r="TS276" s="40"/>
      <c r="TT276" s="40"/>
      <c r="TU276" s="40"/>
      <c r="TV276" s="40"/>
      <c r="TW276" s="40"/>
      <c r="TX276" s="40"/>
      <c r="TY276" s="40"/>
      <c r="TZ276" s="40"/>
      <c r="UA276" s="40"/>
      <c r="UB276" s="40"/>
      <c r="UC276" s="40"/>
      <c r="UD276" s="40"/>
      <c r="UE276" s="40"/>
      <c r="UF276" s="40"/>
      <c r="UG276" s="40"/>
      <c r="UH276" s="40"/>
      <c r="UI276" s="40"/>
      <c r="UJ276" s="40"/>
      <c r="UK276" s="40"/>
      <c r="UL276" s="40"/>
      <c r="UM276" s="40"/>
      <c r="UN276" s="40"/>
      <c r="UO276" s="40"/>
      <c r="UP276" s="40"/>
      <c r="UQ276" s="40"/>
      <c r="UR276" s="40"/>
      <c r="US276" s="40"/>
      <c r="UT276" s="40"/>
      <c r="UU276" s="40"/>
      <c r="UV276" s="40"/>
      <c r="UW276" s="40"/>
      <c r="UX276" s="40"/>
      <c r="UY276" s="40"/>
      <c r="UZ276" s="40"/>
      <c r="VA276" s="40"/>
      <c r="VB276" s="40"/>
      <c r="VC276" s="40"/>
      <c r="VD276" s="40"/>
      <c r="VE276" s="40"/>
      <c r="VF276" s="40"/>
      <c r="VG276" s="40"/>
      <c r="VH276" s="40"/>
      <c r="VI276" s="40"/>
      <c r="VJ276" s="40"/>
      <c r="VK276" s="40"/>
      <c r="VL276" s="40"/>
      <c r="VM276" s="40"/>
      <c r="VN276" s="40"/>
      <c r="VO276" s="40"/>
      <c r="VP276" s="40"/>
      <c r="VQ276" s="40"/>
      <c r="VR276" s="40"/>
      <c r="VS276" s="40"/>
      <c r="VT276" s="40"/>
      <c r="VU276" s="40"/>
      <c r="VV276" s="40"/>
      <c r="VW276" s="40"/>
      <c r="VX276" s="40"/>
      <c r="VY276" s="40"/>
      <c r="VZ276" s="40"/>
      <c r="WA276" s="40"/>
      <c r="WB276" s="40"/>
      <c r="WC276" s="40"/>
      <c r="WD276" s="40"/>
      <c r="WE276" s="40"/>
      <c r="WF276" s="40"/>
      <c r="WG276" s="40"/>
      <c r="WH276" s="40"/>
      <c r="WI276" s="40"/>
      <c r="WJ276" s="40"/>
      <c r="WK276" s="40"/>
      <c r="WL276" s="40"/>
      <c r="WM276" s="40"/>
      <c r="WN276" s="40"/>
      <c r="WO276" s="40"/>
      <c r="WP276" s="40"/>
      <c r="WQ276" s="40"/>
      <c r="WR276" s="40"/>
      <c r="WS276" s="40"/>
      <c r="WT276" s="40"/>
      <c r="WU276" s="40"/>
      <c r="WV276" s="40"/>
      <c r="WW276" s="40"/>
      <c r="WX276" s="40"/>
      <c r="WY276" s="40"/>
      <c r="WZ276" s="40"/>
      <c r="XA276" s="40"/>
      <c r="XB276" s="40"/>
      <c r="XC276" s="40"/>
      <c r="XD276" s="40"/>
      <c r="XE276" s="40"/>
      <c r="XF276" s="40"/>
      <c r="XG276" s="40"/>
      <c r="XH276" s="40"/>
      <c r="XI276" s="40"/>
      <c r="XJ276" s="40"/>
      <c r="XK276" s="40"/>
      <c r="XL276" s="40"/>
      <c r="XM276" s="40"/>
      <c r="XN276" s="40"/>
      <c r="XO276" s="40"/>
      <c r="XP276" s="40"/>
      <c r="XQ276" s="40"/>
      <c r="XR276" s="40"/>
      <c r="XS276" s="40"/>
      <c r="XT276" s="40"/>
      <c r="XU276" s="40"/>
      <c r="XV276" s="40"/>
      <c r="XW276" s="40"/>
      <c r="XX276" s="40"/>
      <c r="XY276" s="40"/>
      <c r="XZ276" s="40"/>
      <c r="YA276" s="40"/>
      <c r="YB276" s="40"/>
      <c r="YC276" s="40"/>
      <c r="YD276" s="40"/>
      <c r="YE276" s="40"/>
      <c r="YF276" s="40"/>
      <c r="YG276" s="40"/>
      <c r="YH276" s="40"/>
      <c r="YI276" s="40"/>
      <c r="YJ276" s="40"/>
      <c r="YK276" s="40"/>
      <c r="YL276" s="40"/>
      <c r="YM276" s="40"/>
      <c r="YN276" s="40"/>
      <c r="YO276" s="40"/>
      <c r="YP276" s="40"/>
      <c r="YQ276" s="40"/>
      <c r="YR276" s="40"/>
      <c r="YS276" s="40"/>
      <c r="YT276" s="40"/>
      <c r="YU276" s="40"/>
      <c r="YV276" s="40"/>
      <c r="YW276" s="40"/>
      <c r="YX276" s="40"/>
      <c r="YY276" s="40"/>
      <c r="YZ276" s="40"/>
      <c r="ZA276" s="40"/>
      <c r="ZB276" s="40"/>
      <c r="ZC276" s="40"/>
      <c r="ZD276" s="40"/>
      <c r="ZE276" s="40"/>
      <c r="ZF276" s="40"/>
      <c r="ZG276" s="40"/>
      <c r="ZH276" s="40"/>
      <c r="ZI276" s="40"/>
      <c r="ZJ276" s="40"/>
      <c r="ZK276" s="40"/>
      <c r="ZL276" s="40"/>
      <c r="ZM276" s="40"/>
      <c r="ZN276" s="40"/>
      <c r="ZO276" s="40"/>
      <c r="ZP276" s="40"/>
      <c r="ZQ276" s="40"/>
      <c r="ZR276" s="40"/>
      <c r="ZS276" s="40"/>
      <c r="ZT276" s="40"/>
      <c r="ZU276" s="40"/>
      <c r="ZV276" s="40"/>
      <c r="ZW276" s="40"/>
      <c r="ZX276" s="40"/>
      <c r="ZY276" s="40"/>
      <c r="ZZ276" s="40"/>
      <c r="AAA276" s="40"/>
      <c r="AAB276" s="40"/>
      <c r="AAC276" s="40"/>
      <c r="AAD276" s="40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0"/>
      <c r="AKO276" s="40"/>
      <c r="AKP276" s="40"/>
      <c r="AKQ276" s="40"/>
      <c r="AKR276" s="40"/>
      <c r="AKS276" s="40"/>
      <c r="AKT276" s="40"/>
      <c r="AKU276" s="40"/>
      <c r="AKV276" s="40"/>
      <c r="AKW276" s="40"/>
      <c r="AKX276" s="40"/>
      <c r="AKY276" s="40"/>
      <c r="AKZ276" s="40"/>
      <c r="ALA276" s="40"/>
      <c r="ALB276" s="40"/>
      <c r="ALC276" s="40"/>
      <c r="ALD276" s="40"/>
      <c r="ALE276" s="40"/>
      <c r="ALF276" s="40"/>
      <c r="ALG276" s="40"/>
      <c r="ALH276" s="40"/>
      <c r="ALI276" s="40"/>
      <c r="ALJ276" s="40"/>
      <c r="ALK276" s="40"/>
      <c r="ALL276" s="40"/>
      <c r="ALM276" s="40"/>
      <c r="ALN276" s="40"/>
      <c r="ALO276" s="40"/>
      <c r="ALP276" s="40"/>
      <c r="ALQ276" s="40"/>
      <c r="ALR276" s="40"/>
      <c r="ALS276" s="40"/>
      <c r="ALT276" s="40"/>
      <c r="ALU276" s="40"/>
    </row>
    <row r="277" spans="1:1009" s="41" customFormat="1" ht="18.75" x14ac:dyDescent="0.3">
      <c r="A277" s="10" t="s">
        <v>273</v>
      </c>
      <c r="B277" s="11" t="s">
        <v>55</v>
      </c>
      <c r="C277" s="12">
        <v>9</v>
      </c>
      <c r="D277" s="13">
        <v>4.4000000000000004</v>
      </c>
      <c r="E277" s="14">
        <v>2</v>
      </c>
      <c r="F277" s="46" t="s">
        <v>21</v>
      </c>
      <c r="G277" s="15">
        <v>1</v>
      </c>
      <c r="H277" s="16">
        <f>IF(OR(F277="",G277=""),"",IF(F277="1st",G277*D277-G277,-G277))</f>
        <v>-1</v>
      </c>
      <c r="I277" s="19">
        <f t="shared" si="42"/>
        <v>-27.102500000000003</v>
      </c>
      <c r="J277" s="39"/>
      <c r="K277" s="50">
        <f t="shared" si="45"/>
        <v>-25.352500000000013</v>
      </c>
      <c r="L277" s="8">
        <f t="shared" si="39"/>
        <v>18.822499999999987</v>
      </c>
      <c r="M277" s="8"/>
      <c r="N277" s="121">
        <f t="shared" si="43"/>
        <v>4.4000000000000004</v>
      </c>
      <c r="O277" s="9">
        <f t="shared" si="44"/>
        <v>-1</v>
      </c>
      <c r="P277" s="9">
        <f t="shared" si="46"/>
        <v>-1</v>
      </c>
      <c r="Q277" s="122">
        <f t="shared" si="47"/>
        <v>-1</v>
      </c>
      <c r="R277" s="8"/>
      <c r="S277" s="9"/>
      <c r="T277" s="9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  <c r="MN277" s="40"/>
      <c r="MO277" s="40"/>
      <c r="MP277" s="40"/>
      <c r="MQ277" s="40"/>
      <c r="MR277" s="40"/>
      <c r="MS277" s="40"/>
      <c r="MT277" s="40"/>
      <c r="MU277" s="40"/>
      <c r="MV277" s="40"/>
      <c r="MW277" s="40"/>
      <c r="MX277" s="40"/>
      <c r="MY277" s="40"/>
      <c r="MZ277" s="40"/>
      <c r="NA277" s="40"/>
      <c r="NB277" s="40"/>
      <c r="NC277" s="40"/>
      <c r="ND277" s="40"/>
      <c r="NE277" s="40"/>
      <c r="NF277" s="40"/>
      <c r="NG277" s="40"/>
      <c r="NH277" s="40"/>
      <c r="NI277" s="40"/>
      <c r="NJ277" s="40"/>
      <c r="NK277" s="40"/>
      <c r="NL277" s="40"/>
      <c r="NM277" s="40"/>
      <c r="NN277" s="40"/>
      <c r="NO277" s="40"/>
      <c r="NP277" s="40"/>
      <c r="NQ277" s="40"/>
      <c r="NR277" s="40"/>
      <c r="NS277" s="40"/>
      <c r="NT277" s="40"/>
      <c r="NU277" s="40"/>
      <c r="NV277" s="40"/>
      <c r="NW277" s="40"/>
      <c r="NX277" s="40"/>
      <c r="NY277" s="40"/>
      <c r="NZ277" s="40"/>
      <c r="OA277" s="40"/>
      <c r="OB277" s="40"/>
      <c r="OC277" s="40"/>
      <c r="OD277" s="40"/>
      <c r="OE277" s="40"/>
      <c r="OF277" s="40"/>
      <c r="OG277" s="40"/>
      <c r="OH277" s="40"/>
      <c r="OI277" s="40"/>
      <c r="OJ277" s="40"/>
      <c r="OK277" s="40"/>
      <c r="OL277" s="40"/>
      <c r="OM277" s="40"/>
      <c r="ON277" s="40"/>
      <c r="OO277" s="40"/>
      <c r="OP277" s="40"/>
      <c r="OQ277" s="40"/>
      <c r="OR277" s="40"/>
      <c r="OS277" s="40"/>
      <c r="OT277" s="40"/>
      <c r="OU277" s="40"/>
      <c r="OV277" s="40"/>
      <c r="OW277" s="40"/>
      <c r="OX277" s="40"/>
      <c r="OY277" s="40"/>
      <c r="OZ277" s="40"/>
      <c r="PA277" s="40"/>
      <c r="PB277" s="40"/>
      <c r="PC277" s="40"/>
      <c r="PD277" s="40"/>
      <c r="PE277" s="40"/>
      <c r="PF277" s="40"/>
      <c r="PG277" s="40"/>
      <c r="PH277" s="40"/>
      <c r="PI277" s="40"/>
      <c r="PJ277" s="40"/>
      <c r="PK277" s="40"/>
      <c r="PL277" s="40"/>
      <c r="PM277" s="40"/>
      <c r="PN277" s="40"/>
      <c r="PO277" s="40"/>
      <c r="PP277" s="40"/>
      <c r="PQ277" s="40"/>
      <c r="PR277" s="40"/>
      <c r="PS277" s="40"/>
      <c r="PT277" s="40"/>
      <c r="PU277" s="40"/>
      <c r="PV277" s="40"/>
      <c r="PW277" s="40"/>
      <c r="PX277" s="40"/>
      <c r="PY277" s="40"/>
      <c r="PZ277" s="40"/>
      <c r="QA277" s="40"/>
      <c r="QB277" s="40"/>
      <c r="QC277" s="40"/>
      <c r="QD277" s="40"/>
      <c r="QE277" s="40"/>
      <c r="QF277" s="40"/>
      <c r="QG277" s="40"/>
      <c r="QH277" s="40"/>
      <c r="QI277" s="40"/>
      <c r="QJ277" s="40"/>
      <c r="QK277" s="40"/>
      <c r="QL277" s="40"/>
      <c r="QM277" s="40"/>
      <c r="QN277" s="40"/>
      <c r="QO277" s="40"/>
      <c r="QP277" s="40"/>
      <c r="QQ277" s="40"/>
      <c r="QR277" s="40"/>
      <c r="QS277" s="40"/>
      <c r="QT277" s="40"/>
      <c r="QU277" s="40"/>
      <c r="QV277" s="40"/>
      <c r="QW277" s="40"/>
      <c r="QX277" s="40"/>
      <c r="QY277" s="40"/>
      <c r="QZ277" s="40"/>
      <c r="RA277" s="40"/>
      <c r="RB277" s="40"/>
      <c r="RC277" s="40"/>
      <c r="RD277" s="40"/>
      <c r="RE277" s="40"/>
      <c r="RF277" s="40"/>
      <c r="RG277" s="40"/>
      <c r="RH277" s="40"/>
      <c r="RI277" s="40"/>
      <c r="RJ277" s="40"/>
      <c r="RK277" s="40"/>
      <c r="RL277" s="40"/>
      <c r="RM277" s="40"/>
      <c r="RN277" s="40"/>
      <c r="RO277" s="40"/>
      <c r="RP277" s="40"/>
      <c r="RQ277" s="40"/>
      <c r="RR277" s="40"/>
      <c r="RS277" s="40"/>
      <c r="RT277" s="40"/>
      <c r="RU277" s="40"/>
      <c r="RV277" s="40"/>
      <c r="RW277" s="40"/>
      <c r="RX277" s="40"/>
      <c r="RY277" s="40"/>
      <c r="RZ277" s="40"/>
      <c r="SA277" s="40"/>
      <c r="SB277" s="40"/>
      <c r="SC277" s="40"/>
      <c r="SD277" s="40"/>
      <c r="SE277" s="40"/>
      <c r="SF277" s="40"/>
      <c r="SG277" s="40"/>
      <c r="SH277" s="40"/>
      <c r="SI277" s="40"/>
      <c r="SJ277" s="40"/>
      <c r="SK277" s="40"/>
      <c r="SL277" s="40"/>
      <c r="SM277" s="40"/>
      <c r="SN277" s="40"/>
      <c r="SO277" s="40"/>
      <c r="SP277" s="40"/>
      <c r="SQ277" s="40"/>
      <c r="SR277" s="40"/>
      <c r="SS277" s="40"/>
      <c r="ST277" s="40"/>
      <c r="SU277" s="40"/>
      <c r="SV277" s="40"/>
      <c r="SW277" s="40"/>
      <c r="SX277" s="40"/>
      <c r="SY277" s="40"/>
      <c r="SZ277" s="40"/>
      <c r="TA277" s="40"/>
      <c r="TB277" s="40"/>
      <c r="TC277" s="40"/>
      <c r="TD277" s="40"/>
      <c r="TE277" s="40"/>
      <c r="TF277" s="40"/>
      <c r="TG277" s="40"/>
      <c r="TH277" s="40"/>
      <c r="TI277" s="40"/>
      <c r="TJ277" s="40"/>
      <c r="TK277" s="40"/>
      <c r="TL277" s="40"/>
      <c r="TM277" s="40"/>
      <c r="TN277" s="40"/>
      <c r="TO277" s="40"/>
      <c r="TP277" s="40"/>
      <c r="TQ277" s="40"/>
      <c r="TR277" s="40"/>
      <c r="TS277" s="40"/>
      <c r="TT277" s="40"/>
      <c r="TU277" s="40"/>
      <c r="TV277" s="40"/>
      <c r="TW277" s="40"/>
      <c r="TX277" s="40"/>
      <c r="TY277" s="40"/>
      <c r="TZ277" s="40"/>
      <c r="UA277" s="40"/>
      <c r="UB277" s="40"/>
      <c r="UC277" s="40"/>
      <c r="UD277" s="40"/>
      <c r="UE277" s="40"/>
      <c r="UF277" s="40"/>
      <c r="UG277" s="40"/>
      <c r="UH277" s="40"/>
      <c r="UI277" s="40"/>
      <c r="UJ277" s="40"/>
      <c r="UK277" s="40"/>
      <c r="UL277" s="40"/>
      <c r="UM277" s="40"/>
      <c r="UN277" s="40"/>
      <c r="UO277" s="40"/>
      <c r="UP277" s="40"/>
      <c r="UQ277" s="40"/>
      <c r="UR277" s="40"/>
      <c r="US277" s="40"/>
      <c r="UT277" s="40"/>
      <c r="UU277" s="40"/>
      <c r="UV277" s="40"/>
      <c r="UW277" s="40"/>
      <c r="UX277" s="40"/>
      <c r="UY277" s="40"/>
      <c r="UZ277" s="40"/>
      <c r="VA277" s="40"/>
      <c r="VB277" s="40"/>
      <c r="VC277" s="40"/>
      <c r="VD277" s="40"/>
      <c r="VE277" s="40"/>
      <c r="VF277" s="40"/>
      <c r="VG277" s="40"/>
      <c r="VH277" s="40"/>
      <c r="VI277" s="40"/>
      <c r="VJ277" s="40"/>
      <c r="VK277" s="40"/>
      <c r="VL277" s="40"/>
      <c r="VM277" s="40"/>
      <c r="VN277" s="40"/>
      <c r="VO277" s="40"/>
      <c r="VP277" s="40"/>
      <c r="VQ277" s="40"/>
      <c r="VR277" s="40"/>
      <c r="VS277" s="40"/>
      <c r="VT277" s="40"/>
      <c r="VU277" s="40"/>
      <c r="VV277" s="40"/>
      <c r="VW277" s="40"/>
      <c r="VX277" s="40"/>
      <c r="VY277" s="40"/>
      <c r="VZ277" s="40"/>
      <c r="WA277" s="40"/>
      <c r="WB277" s="40"/>
      <c r="WC277" s="40"/>
      <c r="WD277" s="40"/>
      <c r="WE277" s="40"/>
      <c r="WF277" s="40"/>
      <c r="WG277" s="40"/>
      <c r="WH277" s="40"/>
      <c r="WI277" s="40"/>
      <c r="WJ277" s="40"/>
      <c r="WK277" s="40"/>
      <c r="WL277" s="40"/>
      <c r="WM277" s="40"/>
      <c r="WN277" s="40"/>
      <c r="WO277" s="40"/>
      <c r="WP277" s="40"/>
      <c r="WQ277" s="40"/>
      <c r="WR277" s="40"/>
      <c r="WS277" s="40"/>
      <c r="WT277" s="40"/>
      <c r="WU277" s="40"/>
      <c r="WV277" s="40"/>
      <c r="WW277" s="40"/>
      <c r="WX277" s="40"/>
      <c r="WY277" s="40"/>
      <c r="WZ277" s="40"/>
      <c r="XA277" s="40"/>
      <c r="XB277" s="40"/>
      <c r="XC277" s="40"/>
      <c r="XD277" s="40"/>
      <c r="XE277" s="40"/>
      <c r="XF277" s="40"/>
      <c r="XG277" s="40"/>
      <c r="XH277" s="40"/>
      <c r="XI277" s="40"/>
      <c r="XJ277" s="40"/>
      <c r="XK277" s="40"/>
      <c r="XL277" s="40"/>
      <c r="XM277" s="40"/>
      <c r="XN277" s="40"/>
      <c r="XO277" s="40"/>
      <c r="XP277" s="40"/>
      <c r="XQ277" s="40"/>
      <c r="XR277" s="40"/>
      <c r="XS277" s="40"/>
      <c r="XT277" s="40"/>
      <c r="XU277" s="40"/>
      <c r="XV277" s="40"/>
      <c r="XW277" s="40"/>
      <c r="XX277" s="40"/>
      <c r="XY277" s="40"/>
      <c r="XZ277" s="40"/>
      <c r="YA277" s="40"/>
      <c r="YB277" s="40"/>
      <c r="YC277" s="40"/>
      <c r="YD277" s="40"/>
      <c r="YE277" s="40"/>
      <c r="YF277" s="40"/>
      <c r="YG277" s="40"/>
      <c r="YH277" s="40"/>
      <c r="YI277" s="40"/>
      <c r="YJ277" s="40"/>
      <c r="YK277" s="40"/>
      <c r="YL277" s="40"/>
      <c r="YM277" s="40"/>
      <c r="YN277" s="40"/>
      <c r="YO277" s="40"/>
      <c r="YP277" s="40"/>
      <c r="YQ277" s="40"/>
      <c r="YR277" s="40"/>
      <c r="YS277" s="40"/>
      <c r="YT277" s="40"/>
      <c r="YU277" s="40"/>
      <c r="YV277" s="40"/>
      <c r="YW277" s="40"/>
      <c r="YX277" s="40"/>
      <c r="YY277" s="40"/>
      <c r="YZ277" s="40"/>
      <c r="ZA277" s="40"/>
      <c r="ZB277" s="40"/>
      <c r="ZC277" s="40"/>
      <c r="ZD277" s="40"/>
      <c r="ZE277" s="40"/>
      <c r="ZF277" s="40"/>
      <c r="ZG277" s="40"/>
      <c r="ZH277" s="40"/>
      <c r="ZI277" s="40"/>
      <c r="ZJ277" s="40"/>
      <c r="ZK277" s="40"/>
      <c r="ZL277" s="40"/>
      <c r="ZM277" s="40"/>
      <c r="ZN277" s="40"/>
      <c r="ZO277" s="40"/>
      <c r="ZP277" s="40"/>
      <c r="ZQ277" s="40"/>
      <c r="ZR277" s="40"/>
      <c r="ZS277" s="40"/>
      <c r="ZT277" s="40"/>
      <c r="ZU277" s="40"/>
      <c r="ZV277" s="40"/>
      <c r="ZW277" s="40"/>
      <c r="ZX277" s="40"/>
      <c r="ZY277" s="40"/>
      <c r="ZZ277" s="40"/>
      <c r="AAA277" s="40"/>
      <c r="AAB277" s="40"/>
      <c r="AAC277" s="40"/>
      <c r="AAD277" s="40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0"/>
      <c r="AKO277" s="40"/>
      <c r="AKP277" s="40"/>
      <c r="AKQ277" s="40"/>
      <c r="AKR277" s="40"/>
      <c r="AKS277" s="40"/>
      <c r="AKT277" s="40"/>
      <c r="AKU277" s="40"/>
      <c r="AKV277" s="40"/>
      <c r="AKW277" s="40"/>
      <c r="AKX277" s="40"/>
      <c r="AKY277" s="40"/>
      <c r="AKZ277" s="40"/>
      <c r="ALA277" s="40"/>
      <c r="ALB277" s="40"/>
      <c r="ALC277" s="40"/>
      <c r="ALD277" s="40"/>
      <c r="ALE277" s="40"/>
      <c r="ALF277" s="40"/>
      <c r="ALG277" s="40"/>
      <c r="ALH277" s="40"/>
      <c r="ALI277" s="40"/>
      <c r="ALJ277" s="40"/>
      <c r="ALK277" s="40"/>
      <c r="ALL277" s="40"/>
      <c r="ALM277" s="40"/>
      <c r="ALN277" s="40"/>
      <c r="ALO277" s="40"/>
      <c r="ALP277" s="40"/>
      <c r="ALQ277" s="40"/>
      <c r="ALR277" s="40"/>
      <c r="ALS277" s="40"/>
      <c r="ALT277" s="40"/>
      <c r="ALU277" s="40"/>
    </row>
    <row r="278" spans="1:1009" s="41" customFormat="1" ht="19.5" thickBot="1" x14ac:dyDescent="0.35">
      <c r="A278" s="10" t="s">
        <v>129</v>
      </c>
      <c r="B278" s="11" t="s">
        <v>91</v>
      </c>
      <c r="C278" s="12">
        <v>7</v>
      </c>
      <c r="D278" s="13">
        <v>2.75</v>
      </c>
      <c r="E278" s="14">
        <v>1.5</v>
      </c>
      <c r="F278" s="46" t="s">
        <v>24</v>
      </c>
      <c r="G278" s="15">
        <v>1</v>
      </c>
      <c r="H278" s="16">
        <f>IF(OR(F278="",G278=""),"",IF(F278="1st",G278*D278-G278,-G278))</f>
        <v>1.75</v>
      </c>
      <c r="I278" s="19">
        <f t="shared" si="42"/>
        <v>-25.352500000000003</v>
      </c>
      <c r="J278" s="39"/>
      <c r="K278" s="50">
        <f t="shared" si="45"/>
        <v>-25.352500000000013</v>
      </c>
      <c r="L278" s="8">
        <f t="shared" si="39"/>
        <v>18.822499999999987</v>
      </c>
      <c r="M278" s="8"/>
      <c r="N278" s="121">
        <f t="shared" si="43"/>
        <v>2.75</v>
      </c>
      <c r="O278" s="9">
        <f t="shared" si="44"/>
        <v>-1</v>
      </c>
      <c r="P278" s="9">
        <f t="shared" si="46"/>
        <v>1.75</v>
      </c>
      <c r="Q278" s="122">
        <f t="shared" si="47"/>
        <v>1.75</v>
      </c>
      <c r="R278" s="8"/>
      <c r="S278" s="9"/>
      <c r="T278" s="9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  <c r="JY278" s="40"/>
      <c r="JZ278" s="40"/>
      <c r="KA278" s="40"/>
      <c r="KB278" s="40"/>
      <c r="KC278" s="40"/>
      <c r="KD278" s="40"/>
      <c r="KE278" s="40"/>
      <c r="KF278" s="40"/>
      <c r="KG278" s="40"/>
      <c r="KH278" s="40"/>
      <c r="KI278" s="40"/>
      <c r="KJ278" s="40"/>
      <c r="KK278" s="40"/>
      <c r="KL278" s="40"/>
      <c r="KM278" s="40"/>
      <c r="KN278" s="40"/>
      <c r="KO278" s="40"/>
      <c r="KP278" s="40"/>
      <c r="KQ278" s="40"/>
      <c r="KR278" s="40"/>
      <c r="KS278" s="40"/>
      <c r="KT278" s="40"/>
      <c r="KU278" s="40"/>
      <c r="KV278" s="40"/>
      <c r="KW278" s="40"/>
      <c r="KX278" s="40"/>
      <c r="KY278" s="40"/>
      <c r="KZ278" s="40"/>
      <c r="LA278" s="40"/>
      <c r="LB278" s="40"/>
      <c r="LC278" s="40"/>
      <c r="LD278" s="40"/>
      <c r="LE278" s="40"/>
      <c r="LF278" s="40"/>
      <c r="LG278" s="40"/>
      <c r="LH278" s="40"/>
      <c r="LI278" s="40"/>
      <c r="LJ278" s="40"/>
      <c r="LK278" s="40"/>
      <c r="LL278" s="40"/>
      <c r="LM278" s="40"/>
      <c r="LN278" s="40"/>
      <c r="LO278" s="40"/>
      <c r="LP278" s="40"/>
      <c r="LQ278" s="40"/>
      <c r="LR278" s="40"/>
      <c r="LS278" s="40"/>
      <c r="LT278" s="40"/>
      <c r="LU278" s="40"/>
      <c r="LV278" s="40"/>
      <c r="LW278" s="40"/>
      <c r="LX278" s="40"/>
      <c r="LY278" s="40"/>
      <c r="LZ278" s="40"/>
      <c r="MA278" s="40"/>
      <c r="MB278" s="40"/>
      <c r="MC278" s="40"/>
      <c r="MD278" s="40"/>
      <c r="ME278" s="40"/>
      <c r="MF278" s="40"/>
      <c r="MG278" s="40"/>
      <c r="MH278" s="40"/>
      <c r="MI278" s="40"/>
      <c r="MJ278" s="40"/>
      <c r="MK278" s="40"/>
      <c r="ML278" s="40"/>
      <c r="MM278" s="40"/>
      <c r="MN278" s="40"/>
      <c r="MO278" s="40"/>
      <c r="MP278" s="40"/>
      <c r="MQ278" s="40"/>
      <c r="MR278" s="40"/>
      <c r="MS278" s="40"/>
      <c r="MT278" s="40"/>
      <c r="MU278" s="40"/>
      <c r="MV278" s="40"/>
      <c r="MW278" s="40"/>
      <c r="MX278" s="40"/>
      <c r="MY278" s="40"/>
      <c r="MZ278" s="40"/>
      <c r="NA278" s="40"/>
      <c r="NB278" s="40"/>
      <c r="NC278" s="40"/>
      <c r="ND278" s="40"/>
      <c r="NE278" s="40"/>
      <c r="NF278" s="40"/>
      <c r="NG278" s="40"/>
      <c r="NH278" s="40"/>
      <c r="NI278" s="40"/>
      <c r="NJ278" s="40"/>
      <c r="NK278" s="40"/>
      <c r="NL278" s="40"/>
      <c r="NM278" s="40"/>
      <c r="NN278" s="40"/>
      <c r="NO278" s="40"/>
      <c r="NP278" s="40"/>
      <c r="NQ278" s="40"/>
      <c r="NR278" s="40"/>
      <c r="NS278" s="40"/>
      <c r="NT278" s="40"/>
      <c r="NU278" s="40"/>
      <c r="NV278" s="40"/>
      <c r="NW278" s="40"/>
      <c r="NX278" s="40"/>
      <c r="NY278" s="40"/>
      <c r="NZ278" s="40"/>
      <c r="OA278" s="40"/>
      <c r="OB278" s="40"/>
      <c r="OC278" s="40"/>
      <c r="OD278" s="40"/>
      <c r="OE278" s="40"/>
      <c r="OF278" s="40"/>
      <c r="OG278" s="40"/>
      <c r="OH278" s="40"/>
      <c r="OI278" s="40"/>
      <c r="OJ278" s="40"/>
      <c r="OK278" s="40"/>
      <c r="OL278" s="40"/>
      <c r="OM278" s="40"/>
      <c r="ON278" s="40"/>
      <c r="OO278" s="40"/>
      <c r="OP278" s="40"/>
      <c r="OQ278" s="40"/>
      <c r="OR278" s="40"/>
      <c r="OS278" s="40"/>
      <c r="OT278" s="40"/>
      <c r="OU278" s="40"/>
      <c r="OV278" s="40"/>
      <c r="OW278" s="40"/>
      <c r="OX278" s="40"/>
      <c r="OY278" s="40"/>
      <c r="OZ278" s="40"/>
      <c r="PA278" s="40"/>
      <c r="PB278" s="40"/>
      <c r="PC278" s="40"/>
      <c r="PD278" s="40"/>
      <c r="PE278" s="40"/>
      <c r="PF278" s="40"/>
      <c r="PG278" s="40"/>
      <c r="PH278" s="40"/>
      <c r="PI278" s="40"/>
      <c r="PJ278" s="40"/>
      <c r="PK278" s="40"/>
      <c r="PL278" s="40"/>
      <c r="PM278" s="40"/>
      <c r="PN278" s="40"/>
      <c r="PO278" s="40"/>
      <c r="PP278" s="40"/>
      <c r="PQ278" s="40"/>
      <c r="PR278" s="40"/>
      <c r="PS278" s="40"/>
      <c r="PT278" s="40"/>
      <c r="PU278" s="40"/>
      <c r="PV278" s="40"/>
      <c r="PW278" s="40"/>
      <c r="PX278" s="40"/>
      <c r="PY278" s="40"/>
      <c r="PZ278" s="40"/>
      <c r="QA278" s="40"/>
      <c r="QB278" s="40"/>
      <c r="QC278" s="40"/>
      <c r="QD278" s="40"/>
      <c r="QE278" s="40"/>
      <c r="QF278" s="40"/>
      <c r="QG278" s="40"/>
      <c r="QH278" s="40"/>
      <c r="QI278" s="40"/>
      <c r="QJ278" s="40"/>
      <c r="QK278" s="40"/>
      <c r="QL278" s="40"/>
      <c r="QM278" s="40"/>
      <c r="QN278" s="40"/>
      <c r="QO278" s="40"/>
      <c r="QP278" s="40"/>
      <c r="QQ278" s="40"/>
      <c r="QR278" s="40"/>
      <c r="QS278" s="40"/>
      <c r="QT278" s="40"/>
      <c r="QU278" s="40"/>
      <c r="QV278" s="40"/>
      <c r="QW278" s="40"/>
      <c r="QX278" s="40"/>
      <c r="QY278" s="40"/>
      <c r="QZ278" s="40"/>
      <c r="RA278" s="40"/>
      <c r="RB278" s="40"/>
      <c r="RC278" s="40"/>
      <c r="RD278" s="40"/>
      <c r="RE278" s="40"/>
      <c r="RF278" s="40"/>
      <c r="RG278" s="40"/>
      <c r="RH278" s="40"/>
      <c r="RI278" s="40"/>
      <c r="RJ278" s="40"/>
      <c r="RK278" s="40"/>
      <c r="RL278" s="40"/>
      <c r="RM278" s="40"/>
      <c r="RN278" s="40"/>
      <c r="RO278" s="40"/>
      <c r="RP278" s="40"/>
      <c r="RQ278" s="40"/>
      <c r="RR278" s="40"/>
      <c r="RS278" s="40"/>
      <c r="RT278" s="40"/>
      <c r="RU278" s="40"/>
      <c r="RV278" s="40"/>
      <c r="RW278" s="40"/>
      <c r="RX278" s="40"/>
      <c r="RY278" s="40"/>
      <c r="RZ278" s="40"/>
      <c r="SA278" s="40"/>
      <c r="SB278" s="40"/>
      <c r="SC278" s="40"/>
      <c r="SD278" s="40"/>
      <c r="SE278" s="40"/>
      <c r="SF278" s="40"/>
      <c r="SG278" s="40"/>
      <c r="SH278" s="40"/>
      <c r="SI278" s="40"/>
      <c r="SJ278" s="40"/>
      <c r="SK278" s="40"/>
      <c r="SL278" s="40"/>
      <c r="SM278" s="40"/>
      <c r="SN278" s="40"/>
      <c r="SO278" s="40"/>
      <c r="SP278" s="40"/>
      <c r="SQ278" s="40"/>
      <c r="SR278" s="40"/>
      <c r="SS278" s="40"/>
      <c r="ST278" s="40"/>
      <c r="SU278" s="40"/>
      <c r="SV278" s="40"/>
      <c r="SW278" s="40"/>
      <c r="SX278" s="40"/>
      <c r="SY278" s="40"/>
      <c r="SZ278" s="40"/>
      <c r="TA278" s="40"/>
      <c r="TB278" s="40"/>
      <c r="TC278" s="40"/>
      <c r="TD278" s="40"/>
      <c r="TE278" s="40"/>
      <c r="TF278" s="40"/>
      <c r="TG278" s="40"/>
      <c r="TH278" s="40"/>
      <c r="TI278" s="40"/>
      <c r="TJ278" s="40"/>
      <c r="TK278" s="40"/>
      <c r="TL278" s="40"/>
      <c r="TM278" s="40"/>
      <c r="TN278" s="40"/>
      <c r="TO278" s="40"/>
      <c r="TP278" s="40"/>
      <c r="TQ278" s="40"/>
      <c r="TR278" s="40"/>
      <c r="TS278" s="40"/>
      <c r="TT278" s="40"/>
      <c r="TU278" s="40"/>
      <c r="TV278" s="40"/>
      <c r="TW278" s="40"/>
      <c r="TX278" s="40"/>
      <c r="TY278" s="40"/>
      <c r="TZ278" s="40"/>
      <c r="UA278" s="40"/>
      <c r="UB278" s="40"/>
      <c r="UC278" s="40"/>
      <c r="UD278" s="40"/>
      <c r="UE278" s="40"/>
      <c r="UF278" s="40"/>
      <c r="UG278" s="40"/>
      <c r="UH278" s="40"/>
      <c r="UI278" s="40"/>
      <c r="UJ278" s="40"/>
      <c r="UK278" s="40"/>
      <c r="UL278" s="40"/>
      <c r="UM278" s="40"/>
      <c r="UN278" s="40"/>
      <c r="UO278" s="40"/>
      <c r="UP278" s="40"/>
      <c r="UQ278" s="40"/>
      <c r="UR278" s="40"/>
      <c r="US278" s="40"/>
      <c r="UT278" s="40"/>
      <c r="UU278" s="40"/>
      <c r="UV278" s="40"/>
      <c r="UW278" s="40"/>
      <c r="UX278" s="40"/>
      <c r="UY278" s="40"/>
      <c r="UZ278" s="40"/>
      <c r="VA278" s="40"/>
      <c r="VB278" s="40"/>
      <c r="VC278" s="40"/>
      <c r="VD278" s="40"/>
      <c r="VE278" s="40"/>
      <c r="VF278" s="40"/>
      <c r="VG278" s="40"/>
      <c r="VH278" s="40"/>
      <c r="VI278" s="40"/>
      <c r="VJ278" s="40"/>
      <c r="VK278" s="40"/>
      <c r="VL278" s="40"/>
      <c r="VM278" s="40"/>
      <c r="VN278" s="40"/>
      <c r="VO278" s="40"/>
      <c r="VP278" s="40"/>
      <c r="VQ278" s="40"/>
      <c r="VR278" s="40"/>
      <c r="VS278" s="40"/>
      <c r="VT278" s="40"/>
      <c r="VU278" s="40"/>
      <c r="VV278" s="40"/>
      <c r="VW278" s="40"/>
      <c r="VX278" s="40"/>
      <c r="VY278" s="40"/>
      <c r="VZ278" s="40"/>
      <c r="WA278" s="40"/>
      <c r="WB278" s="40"/>
      <c r="WC278" s="40"/>
      <c r="WD278" s="40"/>
      <c r="WE278" s="40"/>
      <c r="WF278" s="40"/>
      <c r="WG278" s="40"/>
      <c r="WH278" s="40"/>
      <c r="WI278" s="40"/>
      <c r="WJ278" s="40"/>
      <c r="WK278" s="40"/>
      <c r="WL278" s="40"/>
      <c r="WM278" s="40"/>
      <c r="WN278" s="40"/>
      <c r="WO278" s="40"/>
      <c r="WP278" s="40"/>
      <c r="WQ278" s="40"/>
      <c r="WR278" s="40"/>
      <c r="WS278" s="40"/>
      <c r="WT278" s="40"/>
      <c r="WU278" s="40"/>
      <c r="WV278" s="40"/>
      <c r="WW278" s="40"/>
      <c r="WX278" s="40"/>
      <c r="WY278" s="40"/>
      <c r="WZ278" s="40"/>
      <c r="XA278" s="40"/>
      <c r="XB278" s="40"/>
      <c r="XC278" s="40"/>
      <c r="XD278" s="40"/>
      <c r="XE278" s="40"/>
      <c r="XF278" s="40"/>
      <c r="XG278" s="40"/>
      <c r="XH278" s="40"/>
      <c r="XI278" s="40"/>
      <c r="XJ278" s="40"/>
      <c r="XK278" s="40"/>
      <c r="XL278" s="40"/>
      <c r="XM278" s="40"/>
      <c r="XN278" s="40"/>
      <c r="XO278" s="40"/>
      <c r="XP278" s="40"/>
      <c r="XQ278" s="40"/>
      <c r="XR278" s="40"/>
      <c r="XS278" s="40"/>
      <c r="XT278" s="40"/>
      <c r="XU278" s="40"/>
      <c r="XV278" s="40"/>
      <c r="XW278" s="40"/>
      <c r="XX278" s="40"/>
      <c r="XY278" s="40"/>
      <c r="XZ278" s="40"/>
      <c r="YA278" s="40"/>
      <c r="YB278" s="40"/>
      <c r="YC278" s="40"/>
      <c r="YD278" s="40"/>
      <c r="YE278" s="40"/>
      <c r="YF278" s="40"/>
      <c r="YG278" s="40"/>
      <c r="YH278" s="40"/>
      <c r="YI278" s="40"/>
      <c r="YJ278" s="40"/>
      <c r="YK278" s="40"/>
      <c r="YL278" s="40"/>
      <c r="YM278" s="40"/>
      <c r="YN278" s="40"/>
      <c r="YO278" s="40"/>
      <c r="YP278" s="40"/>
      <c r="YQ278" s="40"/>
      <c r="YR278" s="40"/>
      <c r="YS278" s="40"/>
      <c r="YT278" s="40"/>
      <c r="YU278" s="40"/>
      <c r="YV278" s="40"/>
      <c r="YW278" s="40"/>
      <c r="YX278" s="40"/>
      <c r="YY278" s="40"/>
      <c r="YZ278" s="40"/>
      <c r="ZA278" s="40"/>
      <c r="ZB278" s="40"/>
      <c r="ZC278" s="40"/>
      <c r="ZD278" s="40"/>
      <c r="ZE278" s="40"/>
      <c r="ZF278" s="40"/>
      <c r="ZG278" s="40"/>
      <c r="ZH278" s="40"/>
      <c r="ZI278" s="40"/>
      <c r="ZJ278" s="40"/>
      <c r="ZK278" s="40"/>
      <c r="ZL278" s="40"/>
      <c r="ZM278" s="40"/>
      <c r="ZN278" s="40"/>
      <c r="ZO278" s="40"/>
      <c r="ZP278" s="40"/>
      <c r="ZQ278" s="40"/>
      <c r="ZR278" s="40"/>
      <c r="ZS278" s="40"/>
      <c r="ZT278" s="40"/>
      <c r="ZU278" s="40"/>
      <c r="ZV278" s="40"/>
      <c r="ZW278" s="40"/>
      <c r="ZX278" s="40"/>
      <c r="ZY278" s="40"/>
      <c r="ZZ278" s="40"/>
      <c r="AAA278" s="40"/>
      <c r="AAB278" s="40"/>
      <c r="AAC278" s="40"/>
      <c r="AAD278" s="40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0"/>
      <c r="AKO278" s="40"/>
      <c r="AKP278" s="40"/>
      <c r="AKQ278" s="40"/>
      <c r="AKR278" s="40"/>
      <c r="AKS278" s="40"/>
      <c r="AKT278" s="40"/>
      <c r="AKU278" s="40"/>
      <c r="AKV278" s="40"/>
      <c r="AKW278" s="40"/>
      <c r="AKX278" s="40"/>
      <c r="AKY278" s="40"/>
      <c r="AKZ278" s="40"/>
      <c r="ALA278" s="40"/>
      <c r="ALB278" s="40"/>
      <c r="ALC278" s="40"/>
      <c r="ALD278" s="40"/>
      <c r="ALE278" s="40"/>
      <c r="ALF278" s="40"/>
      <c r="ALG278" s="40"/>
      <c r="ALH278" s="40"/>
      <c r="ALI278" s="40"/>
      <c r="ALJ278" s="40"/>
      <c r="ALK278" s="40"/>
      <c r="ALL278" s="40"/>
      <c r="ALM278" s="40"/>
      <c r="ALN278" s="40"/>
      <c r="ALO278" s="40"/>
      <c r="ALP278" s="40"/>
      <c r="ALQ278" s="40"/>
      <c r="ALR278" s="40"/>
      <c r="ALS278" s="40"/>
      <c r="ALT278" s="40"/>
      <c r="ALU278" s="40"/>
    </row>
    <row r="279" spans="1:1009" s="41" customFormat="1" ht="24" thickBot="1" x14ac:dyDescent="0.3">
      <c r="A279" s="222">
        <v>44204</v>
      </c>
      <c r="B279" s="223"/>
      <c r="C279" s="223"/>
      <c r="D279" s="223"/>
      <c r="E279" s="223"/>
      <c r="F279" s="223"/>
      <c r="G279" s="223"/>
      <c r="H279" s="224" t="str">
        <f>IF(OR(F279="",G279=""),"",IF(F279="1st",G279*D279,-G279))</f>
        <v/>
      </c>
      <c r="I279" s="19">
        <f t="shared" si="42"/>
        <v>-25.352500000000003</v>
      </c>
      <c r="J279" s="39"/>
      <c r="K279" s="50">
        <f t="shared" si="45"/>
        <v>-25.352500000000013</v>
      </c>
      <c r="L279" s="8">
        <f t="shared" si="39"/>
        <v>18.822499999999987</v>
      </c>
      <c r="M279" s="8"/>
      <c r="N279" s="121" t="str">
        <f t="shared" si="43"/>
        <v/>
      </c>
      <c r="O279" s="9" t="str">
        <f t="shared" si="44"/>
        <v/>
      </c>
      <c r="P279" s="9" t="str">
        <f t="shared" si="46"/>
        <v/>
      </c>
      <c r="Q279" s="122" t="str">
        <f t="shared" si="47"/>
        <v/>
      </c>
      <c r="R279" s="8"/>
      <c r="S279" s="9"/>
      <c r="T279" s="9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  <c r="JY279" s="40"/>
      <c r="JZ279" s="40"/>
      <c r="KA279" s="40"/>
      <c r="KB279" s="40"/>
      <c r="KC279" s="40"/>
      <c r="KD279" s="40"/>
      <c r="KE279" s="40"/>
      <c r="KF279" s="40"/>
      <c r="KG279" s="40"/>
      <c r="KH279" s="40"/>
      <c r="KI279" s="40"/>
      <c r="KJ279" s="40"/>
      <c r="KK279" s="40"/>
      <c r="KL279" s="40"/>
      <c r="KM279" s="40"/>
      <c r="KN279" s="40"/>
      <c r="KO279" s="40"/>
      <c r="KP279" s="40"/>
      <c r="KQ279" s="40"/>
      <c r="KR279" s="40"/>
      <c r="KS279" s="40"/>
      <c r="KT279" s="40"/>
      <c r="KU279" s="40"/>
      <c r="KV279" s="40"/>
      <c r="KW279" s="40"/>
      <c r="KX279" s="40"/>
      <c r="KY279" s="40"/>
      <c r="KZ279" s="40"/>
      <c r="LA279" s="40"/>
      <c r="LB279" s="40"/>
      <c r="LC279" s="40"/>
      <c r="LD279" s="40"/>
      <c r="LE279" s="40"/>
      <c r="LF279" s="40"/>
      <c r="LG279" s="40"/>
      <c r="LH279" s="40"/>
      <c r="LI279" s="40"/>
      <c r="LJ279" s="40"/>
      <c r="LK279" s="40"/>
      <c r="LL279" s="40"/>
      <c r="LM279" s="40"/>
      <c r="LN279" s="40"/>
      <c r="LO279" s="40"/>
      <c r="LP279" s="40"/>
      <c r="LQ279" s="40"/>
      <c r="LR279" s="40"/>
      <c r="LS279" s="40"/>
      <c r="LT279" s="40"/>
      <c r="LU279" s="40"/>
      <c r="LV279" s="40"/>
      <c r="LW279" s="40"/>
      <c r="LX279" s="40"/>
      <c r="LY279" s="40"/>
      <c r="LZ279" s="40"/>
      <c r="MA279" s="40"/>
      <c r="MB279" s="40"/>
      <c r="MC279" s="40"/>
      <c r="MD279" s="40"/>
      <c r="ME279" s="40"/>
      <c r="MF279" s="40"/>
      <c r="MG279" s="40"/>
      <c r="MH279" s="40"/>
      <c r="MI279" s="40"/>
      <c r="MJ279" s="40"/>
      <c r="MK279" s="40"/>
      <c r="ML279" s="40"/>
      <c r="MM279" s="40"/>
      <c r="MN279" s="40"/>
      <c r="MO279" s="40"/>
      <c r="MP279" s="40"/>
      <c r="MQ279" s="40"/>
      <c r="MR279" s="40"/>
      <c r="MS279" s="40"/>
      <c r="MT279" s="40"/>
      <c r="MU279" s="40"/>
      <c r="MV279" s="40"/>
      <c r="MW279" s="40"/>
      <c r="MX279" s="40"/>
      <c r="MY279" s="40"/>
      <c r="MZ279" s="40"/>
      <c r="NA279" s="40"/>
      <c r="NB279" s="40"/>
      <c r="NC279" s="40"/>
      <c r="ND279" s="40"/>
      <c r="NE279" s="40"/>
      <c r="NF279" s="40"/>
      <c r="NG279" s="40"/>
      <c r="NH279" s="40"/>
      <c r="NI279" s="40"/>
      <c r="NJ279" s="40"/>
      <c r="NK279" s="40"/>
      <c r="NL279" s="40"/>
      <c r="NM279" s="40"/>
      <c r="NN279" s="40"/>
      <c r="NO279" s="40"/>
      <c r="NP279" s="40"/>
      <c r="NQ279" s="40"/>
      <c r="NR279" s="40"/>
      <c r="NS279" s="40"/>
      <c r="NT279" s="40"/>
      <c r="NU279" s="40"/>
      <c r="NV279" s="40"/>
      <c r="NW279" s="40"/>
      <c r="NX279" s="40"/>
      <c r="NY279" s="40"/>
      <c r="NZ279" s="40"/>
      <c r="OA279" s="40"/>
      <c r="OB279" s="40"/>
      <c r="OC279" s="40"/>
      <c r="OD279" s="40"/>
      <c r="OE279" s="40"/>
      <c r="OF279" s="40"/>
      <c r="OG279" s="40"/>
      <c r="OH279" s="40"/>
      <c r="OI279" s="40"/>
      <c r="OJ279" s="40"/>
      <c r="OK279" s="40"/>
      <c r="OL279" s="40"/>
      <c r="OM279" s="40"/>
      <c r="ON279" s="40"/>
      <c r="OO279" s="40"/>
      <c r="OP279" s="40"/>
      <c r="OQ279" s="40"/>
      <c r="OR279" s="40"/>
      <c r="OS279" s="40"/>
      <c r="OT279" s="40"/>
      <c r="OU279" s="40"/>
      <c r="OV279" s="40"/>
      <c r="OW279" s="40"/>
      <c r="OX279" s="40"/>
      <c r="OY279" s="40"/>
      <c r="OZ279" s="40"/>
      <c r="PA279" s="40"/>
      <c r="PB279" s="40"/>
      <c r="PC279" s="40"/>
      <c r="PD279" s="40"/>
      <c r="PE279" s="40"/>
      <c r="PF279" s="40"/>
      <c r="PG279" s="40"/>
      <c r="PH279" s="40"/>
      <c r="PI279" s="40"/>
      <c r="PJ279" s="40"/>
      <c r="PK279" s="40"/>
      <c r="PL279" s="40"/>
      <c r="PM279" s="40"/>
      <c r="PN279" s="40"/>
      <c r="PO279" s="40"/>
      <c r="PP279" s="40"/>
      <c r="PQ279" s="40"/>
      <c r="PR279" s="40"/>
      <c r="PS279" s="40"/>
      <c r="PT279" s="40"/>
      <c r="PU279" s="40"/>
      <c r="PV279" s="40"/>
      <c r="PW279" s="40"/>
      <c r="PX279" s="40"/>
      <c r="PY279" s="40"/>
      <c r="PZ279" s="40"/>
      <c r="QA279" s="40"/>
      <c r="QB279" s="40"/>
      <c r="QC279" s="40"/>
      <c r="QD279" s="40"/>
      <c r="QE279" s="40"/>
      <c r="QF279" s="40"/>
      <c r="QG279" s="40"/>
      <c r="QH279" s="40"/>
      <c r="QI279" s="40"/>
      <c r="QJ279" s="40"/>
      <c r="QK279" s="40"/>
      <c r="QL279" s="40"/>
      <c r="QM279" s="40"/>
      <c r="QN279" s="40"/>
      <c r="QO279" s="40"/>
      <c r="QP279" s="40"/>
      <c r="QQ279" s="40"/>
      <c r="QR279" s="40"/>
      <c r="QS279" s="40"/>
      <c r="QT279" s="40"/>
      <c r="QU279" s="40"/>
      <c r="QV279" s="40"/>
      <c r="QW279" s="40"/>
      <c r="QX279" s="40"/>
      <c r="QY279" s="40"/>
      <c r="QZ279" s="40"/>
      <c r="RA279" s="40"/>
      <c r="RB279" s="40"/>
      <c r="RC279" s="40"/>
      <c r="RD279" s="40"/>
      <c r="RE279" s="40"/>
      <c r="RF279" s="40"/>
      <c r="RG279" s="40"/>
      <c r="RH279" s="40"/>
      <c r="RI279" s="40"/>
      <c r="RJ279" s="40"/>
      <c r="RK279" s="40"/>
      <c r="RL279" s="40"/>
      <c r="RM279" s="40"/>
      <c r="RN279" s="40"/>
      <c r="RO279" s="40"/>
      <c r="RP279" s="40"/>
      <c r="RQ279" s="40"/>
      <c r="RR279" s="40"/>
      <c r="RS279" s="40"/>
      <c r="RT279" s="40"/>
      <c r="RU279" s="40"/>
      <c r="RV279" s="40"/>
      <c r="RW279" s="40"/>
      <c r="RX279" s="40"/>
      <c r="RY279" s="40"/>
      <c r="RZ279" s="40"/>
      <c r="SA279" s="40"/>
      <c r="SB279" s="40"/>
      <c r="SC279" s="40"/>
      <c r="SD279" s="40"/>
      <c r="SE279" s="40"/>
      <c r="SF279" s="40"/>
      <c r="SG279" s="40"/>
      <c r="SH279" s="40"/>
      <c r="SI279" s="40"/>
      <c r="SJ279" s="40"/>
      <c r="SK279" s="40"/>
      <c r="SL279" s="40"/>
      <c r="SM279" s="40"/>
      <c r="SN279" s="40"/>
      <c r="SO279" s="40"/>
      <c r="SP279" s="40"/>
      <c r="SQ279" s="40"/>
      <c r="SR279" s="40"/>
      <c r="SS279" s="40"/>
      <c r="ST279" s="40"/>
      <c r="SU279" s="40"/>
      <c r="SV279" s="40"/>
      <c r="SW279" s="40"/>
      <c r="SX279" s="40"/>
      <c r="SY279" s="40"/>
      <c r="SZ279" s="40"/>
      <c r="TA279" s="40"/>
      <c r="TB279" s="40"/>
      <c r="TC279" s="40"/>
      <c r="TD279" s="40"/>
      <c r="TE279" s="40"/>
      <c r="TF279" s="40"/>
      <c r="TG279" s="40"/>
      <c r="TH279" s="40"/>
      <c r="TI279" s="40"/>
      <c r="TJ279" s="40"/>
      <c r="TK279" s="40"/>
      <c r="TL279" s="40"/>
      <c r="TM279" s="40"/>
      <c r="TN279" s="40"/>
      <c r="TO279" s="40"/>
      <c r="TP279" s="40"/>
      <c r="TQ279" s="40"/>
      <c r="TR279" s="40"/>
      <c r="TS279" s="40"/>
      <c r="TT279" s="40"/>
      <c r="TU279" s="40"/>
      <c r="TV279" s="40"/>
      <c r="TW279" s="40"/>
      <c r="TX279" s="40"/>
      <c r="TY279" s="40"/>
      <c r="TZ279" s="40"/>
      <c r="UA279" s="40"/>
      <c r="UB279" s="40"/>
      <c r="UC279" s="40"/>
      <c r="UD279" s="40"/>
      <c r="UE279" s="40"/>
      <c r="UF279" s="40"/>
      <c r="UG279" s="40"/>
      <c r="UH279" s="40"/>
      <c r="UI279" s="40"/>
      <c r="UJ279" s="40"/>
      <c r="UK279" s="40"/>
      <c r="UL279" s="40"/>
      <c r="UM279" s="40"/>
      <c r="UN279" s="40"/>
      <c r="UO279" s="40"/>
      <c r="UP279" s="40"/>
      <c r="UQ279" s="40"/>
      <c r="UR279" s="40"/>
      <c r="US279" s="40"/>
      <c r="UT279" s="40"/>
      <c r="UU279" s="40"/>
      <c r="UV279" s="40"/>
      <c r="UW279" s="40"/>
      <c r="UX279" s="40"/>
      <c r="UY279" s="40"/>
      <c r="UZ279" s="40"/>
      <c r="VA279" s="40"/>
      <c r="VB279" s="40"/>
      <c r="VC279" s="40"/>
      <c r="VD279" s="40"/>
      <c r="VE279" s="40"/>
      <c r="VF279" s="40"/>
      <c r="VG279" s="40"/>
      <c r="VH279" s="40"/>
      <c r="VI279" s="40"/>
      <c r="VJ279" s="40"/>
      <c r="VK279" s="40"/>
      <c r="VL279" s="40"/>
      <c r="VM279" s="40"/>
      <c r="VN279" s="40"/>
      <c r="VO279" s="40"/>
      <c r="VP279" s="40"/>
      <c r="VQ279" s="40"/>
      <c r="VR279" s="40"/>
      <c r="VS279" s="40"/>
      <c r="VT279" s="40"/>
      <c r="VU279" s="40"/>
      <c r="VV279" s="40"/>
      <c r="VW279" s="40"/>
      <c r="VX279" s="40"/>
      <c r="VY279" s="40"/>
      <c r="VZ279" s="40"/>
      <c r="WA279" s="40"/>
      <c r="WB279" s="40"/>
      <c r="WC279" s="40"/>
      <c r="WD279" s="40"/>
      <c r="WE279" s="40"/>
      <c r="WF279" s="40"/>
      <c r="WG279" s="40"/>
      <c r="WH279" s="40"/>
      <c r="WI279" s="40"/>
      <c r="WJ279" s="40"/>
      <c r="WK279" s="40"/>
      <c r="WL279" s="40"/>
      <c r="WM279" s="40"/>
      <c r="WN279" s="40"/>
      <c r="WO279" s="40"/>
      <c r="WP279" s="40"/>
      <c r="WQ279" s="40"/>
      <c r="WR279" s="40"/>
      <c r="WS279" s="40"/>
      <c r="WT279" s="40"/>
      <c r="WU279" s="40"/>
      <c r="WV279" s="40"/>
      <c r="WW279" s="40"/>
      <c r="WX279" s="40"/>
      <c r="WY279" s="40"/>
      <c r="WZ279" s="40"/>
      <c r="XA279" s="40"/>
      <c r="XB279" s="40"/>
      <c r="XC279" s="40"/>
      <c r="XD279" s="40"/>
      <c r="XE279" s="40"/>
      <c r="XF279" s="40"/>
      <c r="XG279" s="40"/>
      <c r="XH279" s="40"/>
      <c r="XI279" s="40"/>
      <c r="XJ279" s="40"/>
      <c r="XK279" s="40"/>
      <c r="XL279" s="40"/>
      <c r="XM279" s="40"/>
      <c r="XN279" s="40"/>
      <c r="XO279" s="40"/>
      <c r="XP279" s="40"/>
      <c r="XQ279" s="40"/>
      <c r="XR279" s="40"/>
      <c r="XS279" s="40"/>
      <c r="XT279" s="40"/>
      <c r="XU279" s="40"/>
      <c r="XV279" s="40"/>
      <c r="XW279" s="40"/>
      <c r="XX279" s="40"/>
      <c r="XY279" s="40"/>
      <c r="XZ279" s="40"/>
      <c r="YA279" s="40"/>
      <c r="YB279" s="40"/>
      <c r="YC279" s="40"/>
      <c r="YD279" s="40"/>
      <c r="YE279" s="40"/>
      <c r="YF279" s="40"/>
      <c r="YG279" s="40"/>
      <c r="YH279" s="40"/>
      <c r="YI279" s="40"/>
      <c r="YJ279" s="40"/>
      <c r="YK279" s="40"/>
      <c r="YL279" s="40"/>
      <c r="YM279" s="40"/>
      <c r="YN279" s="40"/>
      <c r="YO279" s="40"/>
      <c r="YP279" s="40"/>
      <c r="YQ279" s="40"/>
      <c r="YR279" s="40"/>
      <c r="YS279" s="40"/>
      <c r="YT279" s="40"/>
      <c r="YU279" s="40"/>
      <c r="YV279" s="40"/>
      <c r="YW279" s="40"/>
      <c r="YX279" s="40"/>
      <c r="YY279" s="40"/>
      <c r="YZ279" s="40"/>
      <c r="ZA279" s="40"/>
      <c r="ZB279" s="40"/>
      <c r="ZC279" s="40"/>
      <c r="ZD279" s="40"/>
      <c r="ZE279" s="40"/>
      <c r="ZF279" s="40"/>
      <c r="ZG279" s="40"/>
      <c r="ZH279" s="40"/>
      <c r="ZI279" s="40"/>
      <c r="ZJ279" s="40"/>
      <c r="ZK279" s="40"/>
      <c r="ZL279" s="40"/>
      <c r="ZM279" s="40"/>
      <c r="ZN279" s="40"/>
      <c r="ZO279" s="40"/>
      <c r="ZP279" s="40"/>
      <c r="ZQ279" s="40"/>
      <c r="ZR279" s="40"/>
      <c r="ZS279" s="40"/>
      <c r="ZT279" s="40"/>
      <c r="ZU279" s="40"/>
      <c r="ZV279" s="40"/>
      <c r="ZW279" s="40"/>
      <c r="ZX279" s="40"/>
      <c r="ZY279" s="40"/>
      <c r="ZZ279" s="40"/>
      <c r="AAA279" s="40"/>
      <c r="AAB279" s="40"/>
      <c r="AAC279" s="40"/>
      <c r="AAD279" s="40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0"/>
      <c r="AKO279" s="40"/>
      <c r="AKP279" s="40"/>
      <c r="AKQ279" s="40"/>
      <c r="AKR279" s="40"/>
      <c r="AKS279" s="40"/>
      <c r="AKT279" s="40"/>
      <c r="AKU279" s="40"/>
      <c r="AKV279" s="40"/>
      <c r="AKW279" s="40"/>
      <c r="AKX279" s="40"/>
      <c r="AKY279" s="40"/>
      <c r="AKZ279" s="40"/>
      <c r="ALA279" s="40"/>
      <c r="ALB279" s="40"/>
      <c r="ALC279" s="40"/>
      <c r="ALD279" s="40"/>
      <c r="ALE279" s="40"/>
      <c r="ALF279" s="40"/>
      <c r="ALG279" s="40"/>
      <c r="ALH279" s="40"/>
      <c r="ALI279" s="40"/>
      <c r="ALJ279" s="40"/>
      <c r="ALK279" s="40"/>
      <c r="ALL279" s="40"/>
      <c r="ALM279" s="40"/>
      <c r="ALN279" s="40"/>
      <c r="ALO279" s="40"/>
      <c r="ALP279" s="40"/>
      <c r="ALQ279" s="40"/>
      <c r="ALR279" s="40"/>
      <c r="ALS279" s="40"/>
      <c r="ALT279" s="40"/>
      <c r="ALU279" s="40"/>
    </row>
    <row r="280" spans="1:1009" s="41" customFormat="1" ht="18.75" x14ac:dyDescent="0.3">
      <c r="A280" s="10" t="s">
        <v>274</v>
      </c>
      <c r="B280" s="11" t="s">
        <v>115</v>
      </c>
      <c r="C280" s="12">
        <v>4</v>
      </c>
      <c r="D280" s="13">
        <v>2.8</v>
      </c>
      <c r="E280" s="14">
        <v>1.4</v>
      </c>
      <c r="F280" s="46" t="s">
        <v>16</v>
      </c>
      <c r="G280" s="15">
        <v>1.5</v>
      </c>
      <c r="H280" s="16">
        <f>IF(OR(F280="",G280=""),"",IF(F280="1st",G280*D280-G280,-G280))</f>
        <v>-1.5</v>
      </c>
      <c r="I280" s="19">
        <f t="shared" si="42"/>
        <v>-26.852500000000003</v>
      </c>
      <c r="J280" s="42">
        <f>SUM(H280:H282)</f>
        <v>0.59999999999999964</v>
      </c>
      <c r="K280" s="50">
        <f t="shared" si="45"/>
        <v>-24.752500000000012</v>
      </c>
      <c r="L280" s="8">
        <f t="shared" si="39"/>
        <v>18.822499999999987</v>
      </c>
      <c r="M280" s="8"/>
      <c r="N280" s="121">
        <f t="shared" si="43"/>
        <v>2.8</v>
      </c>
      <c r="O280" s="9">
        <f t="shared" si="44"/>
        <v>-1</v>
      </c>
      <c r="P280" s="9">
        <f t="shared" si="46"/>
        <v>-1</v>
      </c>
      <c r="Q280" s="122">
        <f t="shared" si="47"/>
        <v>-1</v>
      </c>
      <c r="R280" s="8"/>
      <c r="S280" s="9"/>
      <c r="T280" s="9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  <c r="JY280" s="40"/>
      <c r="JZ280" s="40"/>
      <c r="KA280" s="40"/>
      <c r="KB280" s="40"/>
      <c r="KC280" s="40"/>
      <c r="KD280" s="40"/>
      <c r="KE280" s="40"/>
      <c r="KF280" s="40"/>
      <c r="KG280" s="40"/>
      <c r="KH280" s="40"/>
      <c r="KI280" s="40"/>
      <c r="KJ280" s="40"/>
      <c r="KK280" s="40"/>
      <c r="KL280" s="40"/>
      <c r="KM280" s="40"/>
      <c r="KN280" s="40"/>
      <c r="KO280" s="40"/>
      <c r="KP280" s="40"/>
      <c r="KQ280" s="40"/>
      <c r="KR280" s="40"/>
      <c r="KS280" s="40"/>
      <c r="KT280" s="40"/>
      <c r="KU280" s="40"/>
      <c r="KV280" s="40"/>
      <c r="KW280" s="40"/>
      <c r="KX280" s="40"/>
      <c r="KY280" s="40"/>
      <c r="KZ280" s="40"/>
      <c r="LA280" s="40"/>
      <c r="LB280" s="40"/>
      <c r="LC280" s="40"/>
      <c r="LD280" s="40"/>
      <c r="LE280" s="40"/>
      <c r="LF280" s="40"/>
      <c r="LG280" s="40"/>
      <c r="LH280" s="40"/>
      <c r="LI280" s="40"/>
      <c r="LJ280" s="40"/>
      <c r="LK280" s="40"/>
      <c r="LL280" s="40"/>
      <c r="LM280" s="40"/>
      <c r="LN280" s="40"/>
      <c r="LO280" s="40"/>
      <c r="LP280" s="40"/>
      <c r="LQ280" s="40"/>
      <c r="LR280" s="40"/>
      <c r="LS280" s="40"/>
      <c r="LT280" s="40"/>
      <c r="LU280" s="40"/>
      <c r="LV280" s="40"/>
      <c r="LW280" s="40"/>
      <c r="LX280" s="40"/>
      <c r="LY280" s="40"/>
      <c r="LZ280" s="40"/>
      <c r="MA280" s="40"/>
      <c r="MB280" s="40"/>
      <c r="MC280" s="40"/>
      <c r="MD280" s="40"/>
      <c r="ME280" s="40"/>
      <c r="MF280" s="40"/>
      <c r="MG280" s="40"/>
      <c r="MH280" s="40"/>
      <c r="MI280" s="40"/>
      <c r="MJ280" s="40"/>
      <c r="MK280" s="40"/>
      <c r="ML280" s="40"/>
      <c r="MM280" s="40"/>
      <c r="MN280" s="40"/>
      <c r="MO280" s="40"/>
      <c r="MP280" s="40"/>
      <c r="MQ280" s="40"/>
      <c r="MR280" s="40"/>
      <c r="MS280" s="40"/>
      <c r="MT280" s="40"/>
      <c r="MU280" s="40"/>
      <c r="MV280" s="40"/>
      <c r="MW280" s="40"/>
      <c r="MX280" s="40"/>
      <c r="MY280" s="40"/>
      <c r="MZ280" s="40"/>
      <c r="NA280" s="40"/>
      <c r="NB280" s="40"/>
      <c r="NC280" s="40"/>
      <c r="ND280" s="40"/>
      <c r="NE280" s="40"/>
      <c r="NF280" s="40"/>
      <c r="NG280" s="40"/>
      <c r="NH280" s="40"/>
      <c r="NI280" s="40"/>
      <c r="NJ280" s="40"/>
      <c r="NK280" s="40"/>
      <c r="NL280" s="40"/>
      <c r="NM280" s="40"/>
      <c r="NN280" s="40"/>
      <c r="NO280" s="40"/>
      <c r="NP280" s="40"/>
      <c r="NQ280" s="40"/>
      <c r="NR280" s="40"/>
      <c r="NS280" s="40"/>
      <c r="NT280" s="40"/>
      <c r="NU280" s="40"/>
      <c r="NV280" s="40"/>
      <c r="NW280" s="40"/>
      <c r="NX280" s="40"/>
      <c r="NY280" s="40"/>
      <c r="NZ280" s="40"/>
      <c r="OA280" s="40"/>
      <c r="OB280" s="40"/>
      <c r="OC280" s="40"/>
      <c r="OD280" s="40"/>
      <c r="OE280" s="40"/>
      <c r="OF280" s="40"/>
      <c r="OG280" s="40"/>
      <c r="OH280" s="40"/>
      <c r="OI280" s="40"/>
      <c r="OJ280" s="40"/>
      <c r="OK280" s="40"/>
      <c r="OL280" s="40"/>
      <c r="OM280" s="40"/>
      <c r="ON280" s="40"/>
      <c r="OO280" s="40"/>
      <c r="OP280" s="40"/>
      <c r="OQ280" s="40"/>
      <c r="OR280" s="40"/>
      <c r="OS280" s="40"/>
      <c r="OT280" s="40"/>
      <c r="OU280" s="40"/>
      <c r="OV280" s="40"/>
      <c r="OW280" s="40"/>
      <c r="OX280" s="40"/>
      <c r="OY280" s="40"/>
      <c r="OZ280" s="40"/>
      <c r="PA280" s="40"/>
      <c r="PB280" s="40"/>
      <c r="PC280" s="40"/>
      <c r="PD280" s="40"/>
      <c r="PE280" s="40"/>
      <c r="PF280" s="40"/>
      <c r="PG280" s="40"/>
      <c r="PH280" s="40"/>
      <c r="PI280" s="40"/>
      <c r="PJ280" s="40"/>
      <c r="PK280" s="40"/>
      <c r="PL280" s="40"/>
      <c r="PM280" s="40"/>
      <c r="PN280" s="40"/>
      <c r="PO280" s="40"/>
      <c r="PP280" s="40"/>
      <c r="PQ280" s="40"/>
      <c r="PR280" s="40"/>
      <c r="PS280" s="40"/>
      <c r="PT280" s="40"/>
      <c r="PU280" s="40"/>
      <c r="PV280" s="40"/>
      <c r="PW280" s="40"/>
      <c r="PX280" s="40"/>
      <c r="PY280" s="40"/>
      <c r="PZ280" s="40"/>
      <c r="QA280" s="40"/>
      <c r="QB280" s="40"/>
      <c r="QC280" s="40"/>
      <c r="QD280" s="40"/>
      <c r="QE280" s="40"/>
      <c r="QF280" s="40"/>
      <c r="QG280" s="40"/>
      <c r="QH280" s="40"/>
      <c r="QI280" s="40"/>
      <c r="QJ280" s="40"/>
      <c r="QK280" s="40"/>
      <c r="QL280" s="40"/>
      <c r="QM280" s="40"/>
      <c r="QN280" s="40"/>
      <c r="QO280" s="40"/>
      <c r="QP280" s="40"/>
      <c r="QQ280" s="40"/>
      <c r="QR280" s="40"/>
      <c r="QS280" s="40"/>
      <c r="QT280" s="40"/>
      <c r="QU280" s="40"/>
      <c r="QV280" s="40"/>
      <c r="QW280" s="40"/>
      <c r="QX280" s="40"/>
      <c r="QY280" s="40"/>
      <c r="QZ280" s="40"/>
      <c r="RA280" s="40"/>
      <c r="RB280" s="40"/>
      <c r="RC280" s="40"/>
      <c r="RD280" s="40"/>
      <c r="RE280" s="40"/>
      <c r="RF280" s="40"/>
      <c r="RG280" s="40"/>
      <c r="RH280" s="40"/>
      <c r="RI280" s="40"/>
      <c r="RJ280" s="40"/>
      <c r="RK280" s="40"/>
      <c r="RL280" s="40"/>
      <c r="RM280" s="40"/>
      <c r="RN280" s="40"/>
      <c r="RO280" s="40"/>
      <c r="RP280" s="40"/>
      <c r="RQ280" s="40"/>
      <c r="RR280" s="40"/>
      <c r="RS280" s="40"/>
      <c r="RT280" s="40"/>
      <c r="RU280" s="40"/>
      <c r="RV280" s="40"/>
      <c r="RW280" s="40"/>
      <c r="RX280" s="40"/>
      <c r="RY280" s="40"/>
      <c r="RZ280" s="40"/>
      <c r="SA280" s="40"/>
      <c r="SB280" s="40"/>
      <c r="SC280" s="40"/>
      <c r="SD280" s="40"/>
      <c r="SE280" s="40"/>
      <c r="SF280" s="40"/>
      <c r="SG280" s="40"/>
      <c r="SH280" s="40"/>
      <c r="SI280" s="40"/>
      <c r="SJ280" s="40"/>
      <c r="SK280" s="40"/>
      <c r="SL280" s="40"/>
      <c r="SM280" s="40"/>
      <c r="SN280" s="40"/>
      <c r="SO280" s="40"/>
      <c r="SP280" s="40"/>
      <c r="SQ280" s="40"/>
      <c r="SR280" s="40"/>
      <c r="SS280" s="40"/>
      <c r="ST280" s="40"/>
      <c r="SU280" s="40"/>
      <c r="SV280" s="40"/>
      <c r="SW280" s="40"/>
      <c r="SX280" s="40"/>
      <c r="SY280" s="40"/>
      <c r="SZ280" s="40"/>
      <c r="TA280" s="40"/>
      <c r="TB280" s="40"/>
      <c r="TC280" s="40"/>
      <c r="TD280" s="40"/>
      <c r="TE280" s="40"/>
      <c r="TF280" s="40"/>
      <c r="TG280" s="40"/>
      <c r="TH280" s="40"/>
      <c r="TI280" s="40"/>
      <c r="TJ280" s="40"/>
      <c r="TK280" s="40"/>
      <c r="TL280" s="40"/>
      <c r="TM280" s="40"/>
      <c r="TN280" s="40"/>
      <c r="TO280" s="40"/>
      <c r="TP280" s="40"/>
      <c r="TQ280" s="40"/>
      <c r="TR280" s="40"/>
      <c r="TS280" s="40"/>
      <c r="TT280" s="40"/>
      <c r="TU280" s="40"/>
      <c r="TV280" s="40"/>
      <c r="TW280" s="40"/>
      <c r="TX280" s="40"/>
      <c r="TY280" s="40"/>
      <c r="TZ280" s="40"/>
      <c r="UA280" s="40"/>
      <c r="UB280" s="40"/>
      <c r="UC280" s="40"/>
      <c r="UD280" s="40"/>
      <c r="UE280" s="40"/>
      <c r="UF280" s="40"/>
      <c r="UG280" s="40"/>
      <c r="UH280" s="40"/>
      <c r="UI280" s="40"/>
      <c r="UJ280" s="40"/>
      <c r="UK280" s="40"/>
      <c r="UL280" s="40"/>
      <c r="UM280" s="40"/>
      <c r="UN280" s="40"/>
      <c r="UO280" s="40"/>
      <c r="UP280" s="40"/>
      <c r="UQ280" s="40"/>
      <c r="UR280" s="40"/>
      <c r="US280" s="40"/>
      <c r="UT280" s="40"/>
      <c r="UU280" s="40"/>
      <c r="UV280" s="40"/>
      <c r="UW280" s="40"/>
      <c r="UX280" s="40"/>
      <c r="UY280" s="40"/>
      <c r="UZ280" s="40"/>
      <c r="VA280" s="40"/>
      <c r="VB280" s="40"/>
      <c r="VC280" s="40"/>
      <c r="VD280" s="40"/>
      <c r="VE280" s="40"/>
      <c r="VF280" s="40"/>
      <c r="VG280" s="40"/>
      <c r="VH280" s="40"/>
      <c r="VI280" s="40"/>
      <c r="VJ280" s="40"/>
      <c r="VK280" s="40"/>
      <c r="VL280" s="40"/>
      <c r="VM280" s="40"/>
      <c r="VN280" s="40"/>
      <c r="VO280" s="40"/>
      <c r="VP280" s="40"/>
      <c r="VQ280" s="40"/>
      <c r="VR280" s="40"/>
      <c r="VS280" s="40"/>
      <c r="VT280" s="40"/>
      <c r="VU280" s="40"/>
      <c r="VV280" s="40"/>
      <c r="VW280" s="40"/>
      <c r="VX280" s="40"/>
      <c r="VY280" s="40"/>
      <c r="VZ280" s="40"/>
      <c r="WA280" s="40"/>
      <c r="WB280" s="40"/>
      <c r="WC280" s="40"/>
      <c r="WD280" s="40"/>
      <c r="WE280" s="40"/>
      <c r="WF280" s="40"/>
      <c r="WG280" s="40"/>
      <c r="WH280" s="40"/>
      <c r="WI280" s="40"/>
      <c r="WJ280" s="40"/>
      <c r="WK280" s="40"/>
      <c r="WL280" s="40"/>
      <c r="WM280" s="40"/>
      <c r="WN280" s="40"/>
      <c r="WO280" s="40"/>
      <c r="WP280" s="40"/>
      <c r="WQ280" s="40"/>
      <c r="WR280" s="40"/>
      <c r="WS280" s="40"/>
      <c r="WT280" s="40"/>
      <c r="WU280" s="40"/>
      <c r="WV280" s="40"/>
      <c r="WW280" s="40"/>
      <c r="WX280" s="40"/>
      <c r="WY280" s="40"/>
      <c r="WZ280" s="40"/>
      <c r="XA280" s="40"/>
      <c r="XB280" s="40"/>
      <c r="XC280" s="40"/>
      <c r="XD280" s="40"/>
      <c r="XE280" s="40"/>
      <c r="XF280" s="40"/>
      <c r="XG280" s="40"/>
      <c r="XH280" s="40"/>
      <c r="XI280" s="40"/>
      <c r="XJ280" s="40"/>
      <c r="XK280" s="40"/>
      <c r="XL280" s="40"/>
      <c r="XM280" s="40"/>
      <c r="XN280" s="40"/>
      <c r="XO280" s="40"/>
      <c r="XP280" s="40"/>
      <c r="XQ280" s="40"/>
      <c r="XR280" s="40"/>
      <c r="XS280" s="40"/>
      <c r="XT280" s="40"/>
      <c r="XU280" s="40"/>
      <c r="XV280" s="40"/>
      <c r="XW280" s="40"/>
      <c r="XX280" s="40"/>
      <c r="XY280" s="40"/>
      <c r="XZ280" s="40"/>
      <c r="YA280" s="40"/>
      <c r="YB280" s="40"/>
      <c r="YC280" s="40"/>
      <c r="YD280" s="40"/>
      <c r="YE280" s="40"/>
      <c r="YF280" s="40"/>
      <c r="YG280" s="40"/>
      <c r="YH280" s="40"/>
      <c r="YI280" s="40"/>
      <c r="YJ280" s="40"/>
      <c r="YK280" s="40"/>
      <c r="YL280" s="40"/>
      <c r="YM280" s="40"/>
      <c r="YN280" s="40"/>
      <c r="YO280" s="40"/>
      <c r="YP280" s="40"/>
      <c r="YQ280" s="40"/>
      <c r="YR280" s="40"/>
      <c r="YS280" s="40"/>
      <c r="YT280" s="40"/>
      <c r="YU280" s="40"/>
      <c r="YV280" s="40"/>
      <c r="YW280" s="40"/>
      <c r="YX280" s="40"/>
      <c r="YY280" s="40"/>
      <c r="YZ280" s="40"/>
      <c r="ZA280" s="40"/>
      <c r="ZB280" s="40"/>
      <c r="ZC280" s="40"/>
      <c r="ZD280" s="40"/>
      <c r="ZE280" s="40"/>
      <c r="ZF280" s="40"/>
      <c r="ZG280" s="40"/>
      <c r="ZH280" s="40"/>
      <c r="ZI280" s="40"/>
      <c r="ZJ280" s="40"/>
      <c r="ZK280" s="40"/>
      <c r="ZL280" s="40"/>
      <c r="ZM280" s="40"/>
      <c r="ZN280" s="40"/>
      <c r="ZO280" s="40"/>
      <c r="ZP280" s="40"/>
      <c r="ZQ280" s="40"/>
      <c r="ZR280" s="40"/>
      <c r="ZS280" s="40"/>
      <c r="ZT280" s="40"/>
      <c r="ZU280" s="40"/>
      <c r="ZV280" s="40"/>
      <c r="ZW280" s="40"/>
      <c r="ZX280" s="40"/>
      <c r="ZY280" s="40"/>
      <c r="ZZ280" s="40"/>
      <c r="AAA280" s="40"/>
      <c r="AAB280" s="40"/>
      <c r="AAC280" s="40"/>
      <c r="AAD280" s="40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0"/>
      <c r="AKO280" s="40"/>
      <c r="AKP280" s="40"/>
      <c r="AKQ280" s="40"/>
      <c r="AKR280" s="40"/>
      <c r="AKS280" s="40"/>
      <c r="AKT280" s="40"/>
      <c r="AKU280" s="40"/>
      <c r="AKV280" s="40"/>
      <c r="AKW280" s="40"/>
      <c r="AKX280" s="40"/>
      <c r="AKY280" s="40"/>
      <c r="AKZ280" s="40"/>
      <c r="ALA280" s="40"/>
      <c r="ALB280" s="40"/>
      <c r="ALC280" s="40"/>
      <c r="ALD280" s="40"/>
      <c r="ALE280" s="40"/>
      <c r="ALF280" s="40"/>
      <c r="ALG280" s="40"/>
      <c r="ALH280" s="40"/>
      <c r="ALI280" s="40"/>
      <c r="ALJ280" s="40"/>
      <c r="ALK280" s="40"/>
      <c r="ALL280" s="40"/>
      <c r="ALM280" s="40"/>
      <c r="ALN280" s="40"/>
      <c r="ALO280" s="40"/>
      <c r="ALP280" s="40"/>
      <c r="ALQ280" s="40"/>
      <c r="ALR280" s="40"/>
      <c r="ALS280" s="40"/>
      <c r="ALT280" s="40"/>
      <c r="ALU280" s="40"/>
    </row>
    <row r="281" spans="1:1009" s="41" customFormat="1" ht="18.75" x14ac:dyDescent="0.3">
      <c r="A281" s="10" t="s">
        <v>275</v>
      </c>
      <c r="B281" s="11" t="s">
        <v>115</v>
      </c>
      <c r="C281" s="12">
        <v>9</v>
      </c>
      <c r="D281" s="13">
        <v>4.5999999999999996</v>
      </c>
      <c r="E281" s="14">
        <v>1.7</v>
      </c>
      <c r="F281" s="46" t="s">
        <v>24</v>
      </c>
      <c r="G281" s="15">
        <v>1</v>
      </c>
      <c r="H281" s="16">
        <f>IF(OR(F281="",G281=""),"",IF(F281="1st",G281*D281-G281,-G281))</f>
        <v>3.5999999999999996</v>
      </c>
      <c r="I281" s="19">
        <f t="shared" si="42"/>
        <v>-23.252500000000005</v>
      </c>
      <c r="J281" s="39"/>
      <c r="K281" s="50">
        <f t="shared" si="45"/>
        <v>-24.752500000000012</v>
      </c>
      <c r="L281" s="8">
        <f t="shared" si="39"/>
        <v>18.822499999999987</v>
      </c>
      <c r="M281" s="8"/>
      <c r="N281" s="121">
        <f t="shared" si="43"/>
        <v>4.5999999999999996</v>
      </c>
      <c r="O281" s="9">
        <f t="shared" si="44"/>
        <v>-1</v>
      </c>
      <c r="P281" s="9">
        <f t="shared" si="46"/>
        <v>3.5999999999999996</v>
      </c>
      <c r="Q281" s="122">
        <f t="shared" si="47"/>
        <v>3.5999999999999996</v>
      </c>
      <c r="R281" s="8"/>
      <c r="S281" s="9"/>
      <c r="T281" s="9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  <c r="JY281" s="40"/>
      <c r="JZ281" s="40"/>
      <c r="KA281" s="40"/>
      <c r="KB281" s="40"/>
      <c r="KC281" s="40"/>
      <c r="KD281" s="40"/>
      <c r="KE281" s="40"/>
      <c r="KF281" s="40"/>
      <c r="KG281" s="40"/>
      <c r="KH281" s="40"/>
      <c r="KI281" s="40"/>
      <c r="KJ281" s="40"/>
      <c r="KK281" s="40"/>
      <c r="KL281" s="40"/>
      <c r="KM281" s="40"/>
      <c r="KN281" s="40"/>
      <c r="KO281" s="40"/>
      <c r="KP281" s="40"/>
      <c r="KQ281" s="40"/>
      <c r="KR281" s="40"/>
      <c r="KS281" s="40"/>
      <c r="KT281" s="40"/>
      <c r="KU281" s="40"/>
      <c r="KV281" s="40"/>
      <c r="KW281" s="40"/>
      <c r="KX281" s="40"/>
      <c r="KY281" s="40"/>
      <c r="KZ281" s="40"/>
      <c r="LA281" s="40"/>
      <c r="LB281" s="40"/>
      <c r="LC281" s="40"/>
      <c r="LD281" s="40"/>
      <c r="LE281" s="40"/>
      <c r="LF281" s="40"/>
      <c r="LG281" s="40"/>
      <c r="LH281" s="40"/>
      <c r="LI281" s="40"/>
      <c r="LJ281" s="40"/>
      <c r="LK281" s="40"/>
      <c r="LL281" s="40"/>
      <c r="LM281" s="40"/>
      <c r="LN281" s="40"/>
      <c r="LO281" s="40"/>
      <c r="LP281" s="40"/>
      <c r="LQ281" s="40"/>
      <c r="LR281" s="40"/>
      <c r="LS281" s="40"/>
      <c r="LT281" s="40"/>
      <c r="LU281" s="40"/>
      <c r="LV281" s="40"/>
      <c r="LW281" s="40"/>
      <c r="LX281" s="40"/>
      <c r="LY281" s="40"/>
      <c r="LZ281" s="40"/>
      <c r="MA281" s="40"/>
      <c r="MB281" s="40"/>
      <c r="MC281" s="40"/>
      <c r="MD281" s="40"/>
      <c r="ME281" s="40"/>
      <c r="MF281" s="40"/>
      <c r="MG281" s="40"/>
      <c r="MH281" s="40"/>
      <c r="MI281" s="40"/>
      <c r="MJ281" s="40"/>
      <c r="MK281" s="40"/>
      <c r="ML281" s="40"/>
      <c r="MM281" s="40"/>
      <c r="MN281" s="40"/>
      <c r="MO281" s="40"/>
      <c r="MP281" s="40"/>
      <c r="MQ281" s="40"/>
      <c r="MR281" s="40"/>
      <c r="MS281" s="40"/>
      <c r="MT281" s="40"/>
      <c r="MU281" s="40"/>
      <c r="MV281" s="40"/>
      <c r="MW281" s="40"/>
      <c r="MX281" s="40"/>
      <c r="MY281" s="40"/>
      <c r="MZ281" s="40"/>
      <c r="NA281" s="40"/>
      <c r="NB281" s="40"/>
      <c r="NC281" s="40"/>
      <c r="ND281" s="40"/>
      <c r="NE281" s="40"/>
      <c r="NF281" s="40"/>
      <c r="NG281" s="40"/>
      <c r="NH281" s="40"/>
      <c r="NI281" s="40"/>
      <c r="NJ281" s="40"/>
      <c r="NK281" s="40"/>
      <c r="NL281" s="40"/>
      <c r="NM281" s="40"/>
      <c r="NN281" s="40"/>
      <c r="NO281" s="40"/>
      <c r="NP281" s="40"/>
      <c r="NQ281" s="40"/>
      <c r="NR281" s="40"/>
      <c r="NS281" s="40"/>
      <c r="NT281" s="40"/>
      <c r="NU281" s="40"/>
      <c r="NV281" s="40"/>
      <c r="NW281" s="40"/>
      <c r="NX281" s="40"/>
      <c r="NY281" s="40"/>
      <c r="NZ281" s="40"/>
      <c r="OA281" s="40"/>
      <c r="OB281" s="40"/>
      <c r="OC281" s="40"/>
      <c r="OD281" s="40"/>
      <c r="OE281" s="40"/>
      <c r="OF281" s="40"/>
      <c r="OG281" s="40"/>
      <c r="OH281" s="40"/>
      <c r="OI281" s="40"/>
      <c r="OJ281" s="40"/>
      <c r="OK281" s="40"/>
      <c r="OL281" s="40"/>
      <c r="OM281" s="40"/>
      <c r="ON281" s="40"/>
      <c r="OO281" s="40"/>
      <c r="OP281" s="40"/>
      <c r="OQ281" s="40"/>
      <c r="OR281" s="40"/>
      <c r="OS281" s="40"/>
      <c r="OT281" s="40"/>
      <c r="OU281" s="40"/>
      <c r="OV281" s="40"/>
      <c r="OW281" s="40"/>
      <c r="OX281" s="40"/>
      <c r="OY281" s="40"/>
      <c r="OZ281" s="40"/>
      <c r="PA281" s="40"/>
      <c r="PB281" s="40"/>
      <c r="PC281" s="40"/>
      <c r="PD281" s="40"/>
      <c r="PE281" s="40"/>
      <c r="PF281" s="40"/>
      <c r="PG281" s="40"/>
      <c r="PH281" s="40"/>
      <c r="PI281" s="40"/>
      <c r="PJ281" s="40"/>
      <c r="PK281" s="40"/>
      <c r="PL281" s="40"/>
      <c r="PM281" s="40"/>
      <c r="PN281" s="40"/>
      <c r="PO281" s="40"/>
      <c r="PP281" s="40"/>
      <c r="PQ281" s="40"/>
      <c r="PR281" s="40"/>
      <c r="PS281" s="40"/>
      <c r="PT281" s="40"/>
      <c r="PU281" s="40"/>
      <c r="PV281" s="40"/>
      <c r="PW281" s="40"/>
      <c r="PX281" s="40"/>
      <c r="PY281" s="40"/>
      <c r="PZ281" s="40"/>
      <c r="QA281" s="40"/>
      <c r="QB281" s="40"/>
      <c r="QC281" s="40"/>
      <c r="QD281" s="40"/>
      <c r="QE281" s="40"/>
      <c r="QF281" s="40"/>
      <c r="QG281" s="40"/>
      <c r="QH281" s="40"/>
      <c r="QI281" s="40"/>
      <c r="QJ281" s="40"/>
      <c r="QK281" s="40"/>
      <c r="QL281" s="40"/>
      <c r="QM281" s="40"/>
      <c r="QN281" s="40"/>
      <c r="QO281" s="40"/>
      <c r="QP281" s="40"/>
      <c r="QQ281" s="40"/>
      <c r="QR281" s="40"/>
      <c r="QS281" s="40"/>
      <c r="QT281" s="40"/>
      <c r="QU281" s="40"/>
      <c r="QV281" s="40"/>
      <c r="QW281" s="40"/>
      <c r="QX281" s="40"/>
      <c r="QY281" s="40"/>
      <c r="QZ281" s="40"/>
      <c r="RA281" s="40"/>
      <c r="RB281" s="40"/>
      <c r="RC281" s="40"/>
      <c r="RD281" s="40"/>
      <c r="RE281" s="40"/>
      <c r="RF281" s="40"/>
      <c r="RG281" s="40"/>
      <c r="RH281" s="40"/>
      <c r="RI281" s="40"/>
      <c r="RJ281" s="40"/>
      <c r="RK281" s="40"/>
      <c r="RL281" s="40"/>
      <c r="RM281" s="40"/>
      <c r="RN281" s="40"/>
      <c r="RO281" s="40"/>
      <c r="RP281" s="40"/>
      <c r="RQ281" s="40"/>
      <c r="RR281" s="40"/>
      <c r="RS281" s="40"/>
      <c r="RT281" s="40"/>
      <c r="RU281" s="40"/>
      <c r="RV281" s="40"/>
      <c r="RW281" s="40"/>
      <c r="RX281" s="40"/>
      <c r="RY281" s="40"/>
      <c r="RZ281" s="40"/>
      <c r="SA281" s="40"/>
      <c r="SB281" s="40"/>
      <c r="SC281" s="40"/>
      <c r="SD281" s="40"/>
      <c r="SE281" s="40"/>
      <c r="SF281" s="40"/>
      <c r="SG281" s="40"/>
      <c r="SH281" s="40"/>
      <c r="SI281" s="40"/>
      <c r="SJ281" s="40"/>
      <c r="SK281" s="40"/>
      <c r="SL281" s="40"/>
      <c r="SM281" s="40"/>
      <c r="SN281" s="40"/>
      <c r="SO281" s="40"/>
      <c r="SP281" s="40"/>
      <c r="SQ281" s="40"/>
      <c r="SR281" s="40"/>
      <c r="SS281" s="40"/>
      <c r="ST281" s="40"/>
      <c r="SU281" s="40"/>
      <c r="SV281" s="40"/>
      <c r="SW281" s="40"/>
      <c r="SX281" s="40"/>
      <c r="SY281" s="40"/>
      <c r="SZ281" s="40"/>
      <c r="TA281" s="40"/>
      <c r="TB281" s="40"/>
      <c r="TC281" s="40"/>
      <c r="TD281" s="40"/>
      <c r="TE281" s="40"/>
      <c r="TF281" s="40"/>
      <c r="TG281" s="40"/>
      <c r="TH281" s="40"/>
      <c r="TI281" s="40"/>
      <c r="TJ281" s="40"/>
      <c r="TK281" s="40"/>
      <c r="TL281" s="40"/>
      <c r="TM281" s="40"/>
      <c r="TN281" s="40"/>
      <c r="TO281" s="40"/>
      <c r="TP281" s="40"/>
      <c r="TQ281" s="40"/>
      <c r="TR281" s="40"/>
      <c r="TS281" s="40"/>
      <c r="TT281" s="40"/>
      <c r="TU281" s="40"/>
      <c r="TV281" s="40"/>
      <c r="TW281" s="40"/>
      <c r="TX281" s="40"/>
      <c r="TY281" s="40"/>
      <c r="TZ281" s="40"/>
      <c r="UA281" s="40"/>
      <c r="UB281" s="40"/>
      <c r="UC281" s="40"/>
      <c r="UD281" s="40"/>
      <c r="UE281" s="40"/>
      <c r="UF281" s="40"/>
      <c r="UG281" s="40"/>
      <c r="UH281" s="40"/>
      <c r="UI281" s="40"/>
      <c r="UJ281" s="40"/>
      <c r="UK281" s="40"/>
      <c r="UL281" s="40"/>
      <c r="UM281" s="40"/>
      <c r="UN281" s="40"/>
      <c r="UO281" s="40"/>
      <c r="UP281" s="40"/>
      <c r="UQ281" s="40"/>
      <c r="UR281" s="40"/>
      <c r="US281" s="40"/>
      <c r="UT281" s="40"/>
      <c r="UU281" s="40"/>
      <c r="UV281" s="40"/>
      <c r="UW281" s="40"/>
      <c r="UX281" s="40"/>
      <c r="UY281" s="40"/>
      <c r="UZ281" s="40"/>
      <c r="VA281" s="40"/>
      <c r="VB281" s="40"/>
      <c r="VC281" s="40"/>
      <c r="VD281" s="40"/>
      <c r="VE281" s="40"/>
      <c r="VF281" s="40"/>
      <c r="VG281" s="40"/>
      <c r="VH281" s="40"/>
      <c r="VI281" s="40"/>
      <c r="VJ281" s="40"/>
      <c r="VK281" s="40"/>
      <c r="VL281" s="40"/>
      <c r="VM281" s="40"/>
      <c r="VN281" s="40"/>
      <c r="VO281" s="40"/>
      <c r="VP281" s="40"/>
      <c r="VQ281" s="40"/>
      <c r="VR281" s="40"/>
      <c r="VS281" s="40"/>
      <c r="VT281" s="40"/>
      <c r="VU281" s="40"/>
      <c r="VV281" s="40"/>
      <c r="VW281" s="40"/>
      <c r="VX281" s="40"/>
      <c r="VY281" s="40"/>
      <c r="VZ281" s="40"/>
      <c r="WA281" s="40"/>
      <c r="WB281" s="40"/>
      <c r="WC281" s="40"/>
      <c r="WD281" s="40"/>
      <c r="WE281" s="40"/>
      <c r="WF281" s="40"/>
      <c r="WG281" s="40"/>
      <c r="WH281" s="40"/>
      <c r="WI281" s="40"/>
      <c r="WJ281" s="40"/>
      <c r="WK281" s="40"/>
      <c r="WL281" s="40"/>
      <c r="WM281" s="40"/>
      <c r="WN281" s="40"/>
      <c r="WO281" s="40"/>
      <c r="WP281" s="40"/>
      <c r="WQ281" s="40"/>
      <c r="WR281" s="40"/>
      <c r="WS281" s="40"/>
      <c r="WT281" s="40"/>
      <c r="WU281" s="40"/>
      <c r="WV281" s="40"/>
      <c r="WW281" s="40"/>
      <c r="WX281" s="40"/>
      <c r="WY281" s="40"/>
      <c r="WZ281" s="40"/>
      <c r="XA281" s="40"/>
      <c r="XB281" s="40"/>
      <c r="XC281" s="40"/>
      <c r="XD281" s="40"/>
      <c r="XE281" s="40"/>
      <c r="XF281" s="40"/>
      <c r="XG281" s="40"/>
      <c r="XH281" s="40"/>
      <c r="XI281" s="40"/>
      <c r="XJ281" s="40"/>
      <c r="XK281" s="40"/>
      <c r="XL281" s="40"/>
      <c r="XM281" s="40"/>
      <c r="XN281" s="40"/>
      <c r="XO281" s="40"/>
      <c r="XP281" s="40"/>
      <c r="XQ281" s="40"/>
      <c r="XR281" s="40"/>
      <c r="XS281" s="40"/>
      <c r="XT281" s="40"/>
      <c r="XU281" s="40"/>
      <c r="XV281" s="40"/>
      <c r="XW281" s="40"/>
      <c r="XX281" s="40"/>
      <c r="XY281" s="40"/>
      <c r="XZ281" s="40"/>
      <c r="YA281" s="40"/>
      <c r="YB281" s="40"/>
      <c r="YC281" s="40"/>
      <c r="YD281" s="40"/>
      <c r="YE281" s="40"/>
      <c r="YF281" s="40"/>
      <c r="YG281" s="40"/>
      <c r="YH281" s="40"/>
      <c r="YI281" s="40"/>
      <c r="YJ281" s="40"/>
      <c r="YK281" s="40"/>
      <c r="YL281" s="40"/>
      <c r="YM281" s="40"/>
      <c r="YN281" s="40"/>
      <c r="YO281" s="40"/>
      <c r="YP281" s="40"/>
      <c r="YQ281" s="40"/>
      <c r="YR281" s="40"/>
      <c r="YS281" s="40"/>
      <c r="YT281" s="40"/>
      <c r="YU281" s="40"/>
      <c r="YV281" s="40"/>
      <c r="YW281" s="40"/>
      <c r="YX281" s="40"/>
      <c r="YY281" s="40"/>
      <c r="YZ281" s="40"/>
      <c r="ZA281" s="40"/>
      <c r="ZB281" s="40"/>
      <c r="ZC281" s="40"/>
      <c r="ZD281" s="40"/>
      <c r="ZE281" s="40"/>
      <c r="ZF281" s="40"/>
      <c r="ZG281" s="40"/>
      <c r="ZH281" s="40"/>
      <c r="ZI281" s="40"/>
      <c r="ZJ281" s="40"/>
      <c r="ZK281" s="40"/>
      <c r="ZL281" s="40"/>
      <c r="ZM281" s="40"/>
      <c r="ZN281" s="40"/>
      <c r="ZO281" s="40"/>
      <c r="ZP281" s="40"/>
      <c r="ZQ281" s="40"/>
      <c r="ZR281" s="40"/>
      <c r="ZS281" s="40"/>
      <c r="ZT281" s="40"/>
      <c r="ZU281" s="40"/>
      <c r="ZV281" s="40"/>
      <c r="ZW281" s="40"/>
      <c r="ZX281" s="40"/>
      <c r="ZY281" s="40"/>
      <c r="ZZ281" s="40"/>
      <c r="AAA281" s="40"/>
      <c r="AAB281" s="40"/>
      <c r="AAC281" s="40"/>
      <c r="AAD281" s="40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0"/>
      <c r="AKO281" s="40"/>
      <c r="AKP281" s="40"/>
      <c r="AKQ281" s="40"/>
      <c r="AKR281" s="40"/>
      <c r="AKS281" s="40"/>
      <c r="AKT281" s="40"/>
      <c r="AKU281" s="40"/>
      <c r="AKV281" s="40"/>
      <c r="AKW281" s="40"/>
      <c r="AKX281" s="40"/>
      <c r="AKY281" s="40"/>
      <c r="AKZ281" s="40"/>
      <c r="ALA281" s="40"/>
      <c r="ALB281" s="40"/>
      <c r="ALC281" s="40"/>
      <c r="ALD281" s="40"/>
      <c r="ALE281" s="40"/>
      <c r="ALF281" s="40"/>
      <c r="ALG281" s="40"/>
      <c r="ALH281" s="40"/>
      <c r="ALI281" s="40"/>
      <c r="ALJ281" s="40"/>
      <c r="ALK281" s="40"/>
      <c r="ALL281" s="40"/>
      <c r="ALM281" s="40"/>
      <c r="ALN281" s="40"/>
      <c r="ALO281" s="40"/>
      <c r="ALP281" s="40"/>
      <c r="ALQ281" s="40"/>
      <c r="ALR281" s="40"/>
      <c r="ALS281" s="40"/>
      <c r="ALT281" s="40"/>
      <c r="ALU281" s="40"/>
    </row>
    <row r="282" spans="1:1009" s="41" customFormat="1" ht="19.5" thickBot="1" x14ac:dyDescent="0.35">
      <c r="A282" s="10" t="s">
        <v>239</v>
      </c>
      <c r="B282" s="11" t="s">
        <v>45</v>
      </c>
      <c r="C282" s="12">
        <v>7</v>
      </c>
      <c r="D282" s="13">
        <v>4.5999999999999996</v>
      </c>
      <c r="E282" s="14">
        <v>1.4</v>
      </c>
      <c r="F282" s="46" t="s">
        <v>21</v>
      </c>
      <c r="G282" s="15">
        <v>1.5</v>
      </c>
      <c r="H282" s="16">
        <f>IF(OR(F282="",G282=""),"",IF(F282="1st",G282*D282-G282,-G282))</f>
        <v>-1.5</v>
      </c>
      <c r="I282" s="19">
        <f t="shared" si="42"/>
        <v>-24.752500000000005</v>
      </c>
      <c r="J282" s="39"/>
      <c r="K282" s="50">
        <f t="shared" si="45"/>
        <v>-24.752500000000012</v>
      </c>
      <c r="L282" s="8">
        <f t="shared" si="39"/>
        <v>18.822499999999987</v>
      </c>
      <c r="M282" s="8"/>
      <c r="N282" s="121">
        <f t="shared" si="43"/>
        <v>4.5999999999999996</v>
      </c>
      <c r="O282" s="9">
        <f t="shared" si="44"/>
        <v>-1</v>
      </c>
      <c r="P282" s="9">
        <f t="shared" si="46"/>
        <v>-1</v>
      </c>
      <c r="Q282" s="122">
        <f t="shared" si="47"/>
        <v>-1</v>
      </c>
      <c r="R282" s="8"/>
      <c r="S282" s="9"/>
      <c r="T282" s="9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  <c r="JY282" s="40"/>
      <c r="JZ282" s="40"/>
      <c r="KA282" s="40"/>
      <c r="KB282" s="40"/>
      <c r="KC282" s="40"/>
      <c r="KD282" s="40"/>
      <c r="KE282" s="40"/>
      <c r="KF282" s="40"/>
      <c r="KG282" s="40"/>
      <c r="KH282" s="40"/>
      <c r="KI282" s="40"/>
      <c r="KJ282" s="40"/>
      <c r="KK282" s="40"/>
      <c r="KL282" s="40"/>
      <c r="KM282" s="40"/>
      <c r="KN282" s="40"/>
      <c r="KO282" s="40"/>
      <c r="KP282" s="40"/>
      <c r="KQ282" s="40"/>
      <c r="KR282" s="40"/>
      <c r="KS282" s="40"/>
      <c r="KT282" s="40"/>
      <c r="KU282" s="40"/>
      <c r="KV282" s="40"/>
      <c r="KW282" s="40"/>
      <c r="KX282" s="40"/>
      <c r="KY282" s="40"/>
      <c r="KZ282" s="40"/>
      <c r="LA282" s="40"/>
      <c r="LB282" s="40"/>
      <c r="LC282" s="40"/>
      <c r="LD282" s="40"/>
      <c r="LE282" s="40"/>
      <c r="LF282" s="40"/>
      <c r="LG282" s="40"/>
      <c r="LH282" s="40"/>
      <c r="LI282" s="40"/>
      <c r="LJ282" s="40"/>
      <c r="LK282" s="40"/>
      <c r="LL282" s="40"/>
      <c r="LM282" s="40"/>
      <c r="LN282" s="40"/>
      <c r="LO282" s="40"/>
      <c r="LP282" s="40"/>
      <c r="LQ282" s="40"/>
      <c r="LR282" s="40"/>
      <c r="LS282" s="40"/>
      <c r="LT282" s="40"/>
      <c r="LU282" s="40"/>
      <c r="LV282" s="40"/>
      <c r="LW282" s="40"/>
      <c r="LX282" s="40"/>
      <c r="LY282" s="40"/>
      <c r="LZ282" s="40"/>
      <c r="MA282" s="40"/>
      <c r="MB282" s="40"/>
      <c r="MC282" s="40"/>
      <c r="MD282" s="40"/>
      <c r="ME282" s="40"/>
      <c r="MF282" s="40"/>
      <c r="MG282" s="40"/>
      <c r="MH282" s="40"/>
      <c r="MI282" s="40"/>
      <c r="MJ282" s="40"/>
      <c r="MK282" s="40"/>
      <c r="ML282" s="40"/>
      <c r="MM282" s="40"/>
      <c r="MN282" s="40"/>
      <c r="MO282" s="40"/>
      <c r="MP282" s="40"/>
      <c r="MQ282" s="40"/>
      <c r="MR282" s="40"/>
      <c r="MS282" s="40"/>
      <c r="MT282" s="40"/>
      <c r="MU282" s="40"/>
      <c r="MV282" s="40"/>
      <c r="MW282" s="40"/>
      <c r="MX282" s="40"/>
      <c r="MY282" s="40"/>
      <c r="MZ282" s="40"/>
      <c r="NA282" s="40"/>
      <c r="NB282" s="40"/>
      <c r="NC282" s="40"/>
      <c r="ND282" s="40"/>
      <c r="NE282" s="40"/>
      <c r="NF282" s="40"/>
      <c r="NG282" s="40"/>
      <c r="NH282" s="40"/>
      <c r="NI282" s="40"/>
      <c r="NJ282" s="40"/>
      <c r="NK282" s="40"/>
      <c r="NL282" s="40"/>
      <c r="NM282" s="40"/>
      <c r="NN282" s="40"/>
      <c r="NO282" s="40"/>
      <c r="NP282" s="40"/>
      <c r="NQ282" s="40"/>
      <c r="NR282" s="40"/>
      <c r="NS282" s="40"/>
      <c r="NT282" s="40"/>
      <c r="NU282" s="40"/>
      <c r="NV282" s="40"/>
      <c r="NW282" s="40"/>
      <c r="NX282" s="40"/>
      <c r="NY282" s="40"/>
      <c r="NZ282" s="40"/>
      <c r="OA282" s="40"/>
      <c r="OB282" s="40"/>
      <c r="OC282" s="40"/>
      <c r="OD282" s="40"/>
      <c r="OE282" s="40"/>
      <c r="OF282" s="40"/>
      <c r="OG282" s="40"/>
      <c r="OH282" s="40"/>
      <c r="OI282" s="40"/>
      <c r="OJ282" s="40"/>
      <c r="OK282" s="40"/>
      <c r="OL282" s="40"/>
      <c r="OM282" s="40"/>
      <c r="ON282" s="40"/>
      <c r="OO282" s="40"/>
      <c r="OP282" s="40"/>
      <c r="OQ282" s="40"/>
      <c r="OR282" s="40"/>
      <c r="OS282" s="40"/>
      <c r="OT282" s="40"/>
      <c r="OU282" s="40"/>
      <c r="OV282" s="40"/>
      <c r="OW282" s="40"/>
      <c r="OX282" s="40"/>
      <c r="OY282" s="40"/>
      <c r="OZ282" s="40"/>
      <c r="PA282" s="40"/>
      <c r="PB282" s="40"/>
      <c r="PC282" s="40"/>
      <c r="PD282" s="40"/>
      <c r="PE282" s="40"/>
      <c r="PF282" s="40"/>
      <c r="PG282" s="40"/>
      <c r="PH282" s="40"/>
      <c r="PI282" s="40"/>
      <c r="PJ282" s="40"/>
      <c r="PK282" s="40"/>
      <c r="PL282" s="40"/>
      <c r="PM282" s="40"/>
      <c r="PN282" s="40"/>
      <c r="PO282" s="40"/>
      <c r="PP282" s="40"/>
      <c r="PQ282" s="40"/>
      <c r="PR282" s="40"/>
      <c r="PS282" s="40"/>
      <c r="PT282" s="40"/>
      <c r="PU282" s="40"/>
      <c r="PV282" s="40"/>
      <c r="PW282" s="40"/>
      <c r="PX282" s="40"/>
      <c r="PY282" s="40"/>
      <c r="PZ282" s="40"/>
      <c r="QA282" s="40"/>
      <c r="QB282" s="40"/>
      <c r="QC282" s="40"/>
      <c r="QD282" s="40"/>
      <c r="QE282" s="40"/>
      <c r="QF282" s="40"/>
      <c r="QG282" s="40"/>
      <c r="QH282" s="40"/>
      <c r="QI282" s="40"/>
      <c r="QJ282" s="40"/>
      <c r="QK282" s="40"/>
      <c r="QL282" s="40"/>
      <c r="QM282" s="40"/>
      <c r="QN282" s="40"/>
      <c r="QO282" s="40"/>
      <c r="QP282" s="40"/>
      <c r="QQ282" s="40"/>
      <c r="QR282" s="40"/>
      <c r="QS282" s="40"/>
      <c r="QT282" s="40"/>
      <c r="QU282" s="40"/>
      <c r="QV282" s="40"/>
      <c r="QW282" s="40"/>
      <c r="QX282" s="40"/>
      <c r="QY282" s="40"/>
      <c r="QZ282" s="40"/>
      <c r="RA282" s="40"/>
      <c r="RB282" s="40"/>
      <c r="RC282" s="40"/>
      <c r="RD282" s="40"/>
      <c r="RE282" s="40"/>
      <c r="RF282" s="40"/>
      <c r="RG282" s="40"/>
      <c r="RH282" s="40"/>
      <c r="RI282" s="40"/>
      <c r="RJ282" s="40"/>
      <c r="RK282" s="40"/>
      <c r="RL282" s="40"/>
      <c r="RM282" s="40"/>
      <c r="RN282" s="40"/>
      <c r="RO282" s="40"/>
      <c r="RP282" s="40"/>
      <c r="RQ282" s="40"/>
      <c r="RR282" s="40"/>
      <c r="RS282" s="40"/>
      <c r="RT282" s="40"/>
      <c r="RU282" s="40"/>
      <c r="RV282" s="40"/>
      <c r="RW282" s="40"/>
      <c r="RX282" s="40"/>
      <c r="RY282" s="40"/>
      <c r="RZ282" s="40"/>
      <c r="SA282" s="40"/>
      <c r="SB282" s="40"/>
      <c r="SC282" s="40"/>
      <c r="SD282" s="40"/>
      <c r="SE282" s="40"/>
      <c r="SF282" s="40"/>
      <c r="SG282" s="40"/>
      <c r="SH282" s="40"/>
      <c r="SI282" s="40"/>
      <c r="SJ282" s="40"/>
      <c r="SK282" s="40"/>
      <c r="SL282" s="40"/>
      <c r="SM282" s="40"/>
      <c r="SN282" s="40"/>
      <c r="SO282" s="40"/>
      <c r="SP282" s="40"/>
      <c r="SQ282" s="40"/>
      <c r="SR282" s="40"/>
      <c r="SS282" s="40"/>
      <c r="ST282" s="40"/>
      <c r="SU282" s="40"/>
      <c r="SV282" s="40"/>
      <c r="SW282" s="40"/>
      <c r="SX282" s="40"/>
      <c r="SY282" s="40"/>
      <c r="SZ282" s="40"/>
      <c r="TA282" s="40"/>
      <c r="TB282" s="40"/>
      <c r="TC282" s="40"/>
      <c r="TD282" s="40"/>
      <c r="TE282" s="40"/>
      <c r="TF282" s="40"/>
      <c r="TG282" s="40"/>
      <c r="TH282" s="40"/>
      <c r="TI282" s="40"/>
      <c r="TJ282" s="40"/>
      <c r="TK282" s="40"/>
      <c r="TL282" s="40"/>
      <c r="TM282" s="40"/>
      <c r="TN282" s="40"/>
      <c r="TO282" s="40"/>
      <c r="TP282" s="40"/>
      <c r="TQ282" s="40"/>
      <c r="TR282" s="40"/>
      <c r="TS282" s="40"/>
      <c r="TT282" s="40"/>
      <c r="TU282" s="40"/>
      <c r="TV282" s="40"/>
      <c r="TW282" s="40"/>
      <c r="TX282" s="40"/>
      <c r="TY282" s="40"/>
      <c r="TZ282" s="40"/>
      <c r="UA282" s="40"/>
      <c r="UB282" s="40"/>
      <c r="UC282" s="40"/>
      <c r="UD282" s="40"/>
      <c r="UE282" s="40"/>
      <c r="UF282" s="40"/>
      <c r="UG282" s="40"/>
      <c r="UH282" s="40"/>
      <c r="UI282" s="40"/>
      <c r="UJ282" s="40"/>
      <c r="UK282" s="40"/>
      <c r="UL282" s="40"/>
      <c r="UM282" s="40"/>
      <c r="UN282" s="40"/>
      <c r="UO282" s="40"/>
      <c r="UP282" s="40"/>
      <c r="UQ282" s="40"/>
      <c r="UR282" s="40"/>
      <c r="US282" s="40"/>
      <c r="UT282" s="40"/>
      <c r="UU282" s="40"/>
      <c r="UV282" s="40"/>
      <c r="UW282" s="40"/>
      <c r="UX282" s="40"/>
      <c r="UY282" s="40"/>
      <c r="UZ282" s="40"/>
      <c r="VA282" s="40"/>
      <c r="VB282" s="40"/>
      <c r="VC282" s="40"/>
      <c r="VD282" s="40"/>
      <c r="VE282" s="40"/>
      <c r="VF282" s="40"/>
      <c r="VG282" s="40"/>
      <c r="VH282" s="40"/>
      <c r="VI282" s="40"/>
      <c r="VJ282" s="40"/>
      <c r="VK282" s="40"/>
      <c r="VL282" s="40"/>
      <c r="VM282" s="40"/>
      <c r="VN282" s="40"/>
      <c r="VO282" s="40"/>
      <c r="VP282" s="40"/>
      <c r="VQ282" s="40"/>
      <c r="VR282" s="40"/>
      <c r="VS282" s="40"/>
      <c r="VT282" s="40"/>
      <c r="VU282" s="40"/>
      <c r="VV282" s="40"/>
      <c r="VW282" s="40"/>
      <c r="VX282" s="40"/>
      <c r="VY282" s="40"/>
      <c r="VZ282" s="40"/>
      <c r="WA282" s="40"/>
      <c r="WB282" s="40"/>
      <c r="WC282" s="40"/>
      <c r="WD282" s="40"/>
      <c r="WE282" s="40"/>
      <c r="WF282" s="40"/>
      <c r="WG282" s="40"/>
      <c r="WH282" s="40"/>
      <c r="WI282" s="40"/>
      <c r="WJ282" s="40"/>
      <c r="WK282" s="40"/>
      <c r="WL282" s="40"/>
      <c r="WM282" s="40"/>
      <c r="WN282" s="40"/>
      <c r="WO282" s="40"/>
      <c r="WP282" s="40"/>
      <c r="WQ282" s="40"/>
      <c r="WR282" s="40"/>
      <c r="WS282" s="40"/>
      <c r="WT282" s="40"/>
      <c r="WU282" s="40"/>
      <c r="WV282" s="40"/>
      <c r="WW282" s="40"/>
      <c r="WX282" s="40"/>
      <c r="WY282" s="40"/>
      <c r="WZ282" s="40"/>
      <c r="XA282" s="40"/>
      <c r="XB282" s="40"/>
      <c r="XC282" s="40"/>
      <c r="XD282" s="40"/>
      <c r="XE282" s="40"/>
      <c r="XF282" s="40"/>
      <c r="XG282" s="40"/>
      <c r="XH282" s="40"/>
      <c r="XI282" s="40"/>
      <c r="XJ282" s="40"/>
      <c r="XK282" s="40"/>
      <c r="XL282" s="40"/>
      <c r="XM282" s="40"/>
      <c r="XN282" s="40"/>
      <c r="XO282" s="40"/>
      <c r="XP282" s="40"/>
      <c r="XQ282" s="40"/>
      <c r="XR282" s="40"/>
      <c r="XS282" s="40"/>
      <c r="XT282" s="40"/>
      <c r="XU282" s="40"/>
      <c r="XV282" s="40"/>
      <c r="XW282" s="40"/>
      <c r="XX282" s="40"/>
      <c r="XY282" s="40"/>
      <c r="XZ282" s="40"/>
      <c r="YA282" s="40"/>
      <c r="YB282" s="40"/>
      <c r="YC282" s="40"/>
      <c r="YD282" s="40"/>
      <c r="YE282" s="40"/>
      <c r="YF282" s="40"/>
      <c r="YG282" s="40"/>
      <c r="YH282" s="40"/>
      <c r="YI282" s="40"/>
      <c r="YJ282" s="40"/>
      <c r="YK282" s="40"/>
      <c r="YL282" s="40"/>
      <c r="YM282" s="40"/>
      <c r="YN282" s="40"/>
      <c r="YO282" s="40"/>
      <c r="YP282" s="40"/>
      <c r="YQ282" s="40"/>
      <c r="YR282" s="40"/>
      <c r="YS282" s="40"/>
      <c r="YT282" s="40"/>
      <c r="YU282" s="40"/>
      <c r="YV282" s="40"/>
      <c r="YW282" s="40"/>
      <c r="YX282" s="40"/>
      <c r="YY282" s="40"/>
      <c r="YZ282" s="40"/>
      <c r="ZA282" s="40"/>
      <c r="ZB282" s="40"/>
      <c r="ZC282" s="40"/>
      <c r="ZD282" s="40"/>
      <c r="ZE282" s="40"/>
      <c r="ZF282" s="40"/>
      <c r="ZG282" s="40"/>
      <c r="ZH282" s="40"/>
      <c r="ZI282" s="40"/>
      <c r="ZJ282" s="40"/>
      <c r="ZK282" s="40"/>
      <c r="ZL282" s="40"/>
      <c r="ZM282" s="40"/>
      <c r="ZN282" s="40"/>
      <c r="ZO282" s="40"/>
      <c r="ZP282" s="40"/>
      <c r="ZQ282" s="40"/>
      <c r="ZR282" s="40"/>
      <c r="ZS282" s="40"/>
      <c r="ZT282" s="40"/>
      <c r="ZU282" s="40"/>
      <c r="ZV282" s="40"/>
      <c r="ZW282" s="40"/>
      <c r="ZX282" s="40"/>
      <c r="ZY282" s="40"/>
      <c r="ZZ282" s="40"/>
      <c r="AAA282" s="40"/>
      <c r="AAB282" s="40"/>
      <c r="AAC282" s="40"/>
      <c r="AAD282" s="40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0"/>
      <c r="AKO282" s="40"/>
      <c r="AKP282" s="40"/>
      <c r="AKQ282" s="40"/>
      <c r="AKR282" s="40"/>
      <c r="AKS282" s="40"/>
      <c r="AKT282" s="40"/>
      <c r="AKU282" s="40"/>
      <c r="AKV282" s="40"/>
      <c r="AKW282" s="40"/>
      <c r="AKX282" s="40"/>
      <c r="AKY282" s="40"/>
      <c r="AKZ282" s="40"/>
      <c r="ALA282" s="40"/>
      <c r="ALB282" s="40"/>
      <c r="ALC282" s="40"/>
      <c r="ALD282" s="40"/>
      <c r="ALE282" s="40"/>
      <c r="ALF282" s="40"/>
      <c r="ALG282" s="40"/>
      <c r="ALH282" s="40"/>
      <c r="ALI282" s="40"/>
      <c r="ALJ282" s="40"/>
      <c r="ALK282" s="40"/>
      <c r="ALL282" s="40"/>
      <c r="ALM282" s="40"/>
      <c r="ALN282" s="40"/>
      <c r="ALO282" s="40"/>
      <c r="ALP282" s="40"/>
      <c r="ALQ282" s="40"/>
      <c r="ALR282" s="40"/>
      <c r="ALS282" s="40"/>
      <c r="ALT282" s="40"/>
      <c r="ALU282" s="40"/>
    </row>
    <row r="283" spans="1:1009" ht="24" thickBot="1" x14ac:dyDescent="0.3">
      <c r="A283" s="222">
        <v>44205</v>
      </c>
      <c r="B283" s="223"/>
      <c r="C283" s="223"/>
      <c r="D283" s="223"/>
      <c r="E283" s="223"/>
      <c r="F283" s="223"/>
      <c r="G283" s="223"/>
      <c r="H283" s="224" t="str">
        <f>IF(OR(F283="",G283=""),"",IF(F283="1st",G283*D283,-G283))</f>
        <v/>
      </c>
      <c r="I283" s="19">
        <f t="shared" si="42"/>
        <v>-24.752500000000005</v>
      </c>
      <c r="J283" s="39"/>
      <c r="K283" s="50">
        <f t="shared" si="45"/>
        <v>-24.752500000000012</v>
      </c>
      <c r="L283" s="8">
        <f t="shared" si="39"/>
        <v>18.822499999999987</v>
      </c>
      <c r="N283" s="121" t="str">
        <f t="shared" si="43"/>
        <v/>
      </c>
      <c r="O283" s="9" t="str">
        <f t="shared" si="44"/>
        <v/>
      </c>
      <c r="P283" s="9" t="str">
        <f t="shared" si="46"/>
        <v/>
      </c>
      <c r="Q283" s="122" t="str">
        <f t="shared" si="47"/>
        <v/>
      </c>
      <c r="R283" s="8"/>
    </row>
    <row r="284" spans="1:1009" ht="18.75" x14ac:dyDescent="0.3">
      <c r="A284" s="10" t="s">
        <v>191</v>
      </c>
      <c r="B284" s="11" t="s">
        <v>127</v>
      </c>
      <c r="C284" s="12">
        <v>6</v>
      </c>
      <c r="D284" s="13">
        <v>1.8</v>
      </c>
      <c r="E284" s="14">
        <v>1.1000000000000001</v>
      </c>
      <c r="F284" s="46" t="s">
        <v>24</v>
      </c>
      <c r="G284" s="15">
        <v>2</v>
      </c>
      <c r="H284" s="16">
        <f>IF(OR(F284="",G284=""),"",IF(F284="1st",G284*D284-G284,-G284))</f>
        <v>1.6</v>
      </c>
      <c r="I284" s="19">
        <f t="shared" si="42"/>
        <v>-23.152500000000003</v>
      </c>
      <c r="J284" s="42">
        <f>SUM(H284:H286)</f>
        <v>6.7999999999999989</v>
      </c>
      <c r="K284" s="50">
        <f t="shared" si="45"/>
        <v>-17.952500000000015</v>
      </c>
      <c r="L284" s="8">
        <f t="shared" si="39"/>
        <v>18.822499999999987</v>
      </c>
      <c r="N284" s="121">
        <f t="shared" si="43"/>
        <v>1.8</v>
      </c>
      <c r="O284" s="9">
        <f t="shared" si="44"/>
        <v>-1</v>
      </c>
      <c r="P284" s="9">
        <f t="shared" si="46"/>
        <v>0.8</v>
      </c>
      <c r="Q284" s="122">
        <f t="shared" si="47"/>
        <v>0.8</v>
      </c>
      <c r="R284" s="8"/>
    </row>
    <row r="285" spans="1:1009" ht="18.75" x14ac:dyDescent="0.3">
      <c r="A285" s="10" t="s">
        <v>276</v>
      </c>
      <c r="B285" s="11" t="s">
        <v>66</v>
      </c>
      <c r="C285" s="12">
        <v>3</v>
      </c>
      <c r="D285" s="13">
        <v>2.8</v>
      </c>
      <c r="E285" s="14">
        <v>1.4</v>
      </c>
      <c r="F285" s="46" t="s">
        <v>24</v>
      </c>
      <c r="G285" s="15">
        <v>4</v>
      </c>
      <c r="H285" s="16">
        <f>IF(OR(F285="",G285=""),"",IF(F285="1st",G285*D285-G285,-G285))</f>
        <v>7.1999999999999993</v>
      </c>
      <c r="I285" s="19">
        <f t="shared" si="42"/>
        <v>-15.952500000000004</v>
      </c>
      <c r="J285" s="39"/>
      <c r="K285" s="50">
        <f t="shared" si="45"/>
        <v>-17.952500000000015</v>
      </c>
      <c r="L285" s="8">
        <f t="shared" si="39"/>
        <v>18.822499999999987</v>
      </c>
      <c r="N285" s="121">
        <f t="shared" si="43"/>
        <v>2.8</v>
      </c>
      <c r="O285" s="9">
        <f t="shared" si="44"/>
        <v>-1</v>
      </c>
      <c r="P285" s="9">
        <f t="shared" si="46"/>
        <v>1.7999999999999998</v>
      </c>
      <c r="Q285" s="122">
        <f t="shared" si="47"/>
        <v>1.7999999999999998</v>
      </c>
      <c r="R285" s="8"/>
    </row>
    <row r="286" spans="1:1009" ht="19.5" thickBot="1" x14ac:dyDescent="0.35">
      <c r="A286" s="10" t="s">
        <v>254</v>
      </c>
      <c r="B286" s="11" t="s">
        <v>66</v>
      </c>
      <c r="C286" s="12">
        <v>8</v>
      </c>
      <c r="D286" s="13">
        <v>2.2999999999999998</v>
      </c>
      <c r="E286" s="14">
        <v>1.4</v>
      </c>
      <c r="F286" s="46" t="s">
        <v>16</v>
      </c>
      <c r="G286" s="15">
        <v>2</v>
      </c>
      <c r="H286" s="16">
        <f>IF(OR(F286="",G286=""),"",IF(F286="1st",G286*D286-G286,-G286))</f>
        <v>-2</v>
      </c>
      <c r="I286" s="19">
        <f t="shared" si="42"/>
        <v>-17.952500000000004</v>
      </c>
      <c r="J286" s="39"/>
      <c r="K286" s="50">
        <f t="shared" si="45"/>
        <v>-17.952500000000015</v>
      </c>
      <c r="L286" s="8">
        <f t="shared" si="39"/>
        <v>18.822499999999987</v>
      </c>
      <c r="N286" s="121">
        <f t="shared" si="43"/>
        <v>2.2999999999999998</v>
      </c>
      <c r="O286" s="9">
        <f t="shared" si="44"/>
        <v>-1</v>
      </c>
      <c r="P286" s="9">
        <f t="shared" si="46"/>
        <v>-1</v>
      </c>
      <c r="Q286" s="122">
        <f t="shared" si="47"/>
        <v>-1</v>
      </c>
      <c r="R286" s="8"/>
    </row>
    <row r="287" spans="1:1009" ht="24" thickBot="1" x14ac:dyDescent="0.3">
      <c r="A287" s="222">
        <v>44206</v>
      </c>
      <c r="B287" s="223"/>
      <c r="C287" s="223"/>
      <c r="D287" s="223"/>
      <c r="E287" s="223"/>
      <c r="F287" s="223"/>
      <c r="G287" s="223"/>
      <c r="H287" s="224" t="str">
        <f>IF(OR(F287="",G287=""),"",IF(F287="1st",G287*D287,-G287))</f>
        <v/>
      </c>
      <c r="I287" s="19">
        <f t="shared" si="42"/>
        <v>-17.952500000000004</v>
      </c>
      <c r="J287" s="39"/>
      <c r="K287" s="50">
        <f t="shared" si="45"/>
        <v>-17.952500000000015</v>
      </c>
      <c r="L287" s="8">
        <f t="shared" si="39"/>
        <v>18.822499999999987</v>
      </c>
      <c r="N287" s="121" t="str">
        <f t="shared" si="43"/>
        <v/>
      </c>
      <c r="O287" s="9" t="str">
        <f t="shared" si="44"/>
        <v/>
      </c>
      <c r="P287" s="9" t="str">
        <f t="shared" si="46"/>
        <v/>
      </c>
      <c r="Q287" s="122" t="str">
        <f t="shared" si="47"/>
        <v/>
      </c>
      <c r="R287" s="8"/>
    </row>
    <row r="288" spans="1:1009" ht="18.75" x14ac:dyDescent="0.3">
      <c r="A288" s="10" t="s">
        <v>277</v>
      </c>
      <c r="B288" s="11" t="s">
        <v>91</v>
      </c>
      <c r="C288" s="12">
        <v>5</v>
      </c>
      <c r="D288" s="13">
        <v>6</v>
      </c>
      <c r="E288" s="14">
        <v>2.1</v>
      </c>
      <c r="F288" s="46" t="s">
        <v>26</v>
      </c>
      <c r="G288" s="15">
        <v>1</v>
      </c>
      <c r="H288" s="16">
        <f>IF(OR(F288="",G288=""),"",IF(F288="1st",G288*D288-G288,-G288))</f>
        <v>-1</v>
      </c>
      <c r="I288" s="19">
        <f t="shared" si="42"/>
        <v>-18.952500000000004</v>
      </c>
      <c r="J288" s="42">
        <f>SUM(H288:H289)</f>
        <v>-3</v>
      </c>
      <c r="K288" s="50">
        <f t="shared" si="45"/>
        <v>-20.952500000000015</v>
      </c>
      <c r="L288" s="8">
        <f t="shared" si="39"/>
        <v>18.822499999999987</v>
      </c>
      <c r="N288" s="121">
        <f t="shared" si="43"/>
        <v>6</v>
      </c>
      <c r="O288" s="9">
        <f t="shared" si="44"/>
        <v>-1</v>
      </c>
      <c r="P288" s="9">
        <f t="shared" si="46"/>
        <v>-1</v>
      </c>
      <c r="Q288" s="122">
        <f t="shared" si="47"/>
        <v>-1</v>
      </c>
      <c r="R288" s="8"/>
    </row>
    <row r="289" spans="1:19" ht="19.5" thickBot="1" x14ac:dyDescent="0.35">
      <c r="A289" s="10" t="s">
        <v>278</v>
      </c>
      <c r="B289" s="11" t="s">
        <v>93</v>
      </c>
      <c r="C289" s="12">
        <v>8</v>
      </c>
      <c r="D289" s="13">
        <v>2.8</v>
      </c>
      <c r="E289" s="14">
        <v>1.4</v>
      </c>
      <c r="F289" s="46" t="s">
        <v>26</v>
      </c>
      <c r="G289" s="15">
        <v>2</v>
      </c>
      <c r="H289" s="16">
        <f>IF(OR(F289="",G289=""),"",IF(F289="1st",G289*D289-G289,-G289))</f>
        <v>-2</v>
      </c>
      <c r="I289" s="19">
        <f t="shared" si="42"/>
        <v>-20.952500000000004</v>
      </c>
      <c r="J289" s="39"/>
      <c r="K289" s="50">
        <f t="shared" si="45"/>
        <v>-20.952500000000015</v>
      </c>
      <c r="L289" s="8">
        <f t="shared" si="39"/>
        <v>18.822499999999987</v>
      </c>
      <c r="N289" s="121">
        <f t="shared" si="43"/>
        <v>2.8</v>
      </c>
      <c r="O289" s="9">
        <f t="shared" si="44"/>
        <v>-1</v>
      </c>
      <c r="P289" s="9">
        <f t="shared" si="46"/>
        <v>-1</v>
      </c>
      <c r="Q289" s="122">
        <f t="shared" si="47"/>
        <v>-1</v>
      </c>
      <c r="R289" s="8"/>
    </row>
    <row r="290" spans="1:19" ht="24" thickBot="1" x14ac:dyDescent="0.3">
      <c r="A290" s="222">
        <v>44207</v>
      </c>
      <c r="B290" s="223"/>
      <c r="C290" s="223"/>
      <c r="D290" s="223"/>
      <c r="E290" s="223"/>
      <c r="F290" s="223"/>
      <c r="G290" s="223"/>
      <c r="H290" s="224" t="str">
        <f>IF(OR(F290="",G290=""),"",IF(F290="1st",G290*D290,-G290))</f>
        <v/>
      </c>
      <c r="I290" s="19">
        <f t="shared" si="42"/>
        <v>-20.952500000000004</v>
      </c>
      <c r="J290" s="39"/>
      <c r="K290" s="50">
        <f t="shared" si="45"/>
        <v>-20.952500000000015</v>
      </c>
      <c r="L290" s="8">
        <f t="shared" si="39"/>
        <v>18.822499999999987</v>
      </c>
      <c r="N290" s="121" t="str">
        <f t="shared" si="43"/>
        <v/>
      </c>
      <c r="O290" s="9" t="str">
        <f t="shared" si="44"/>
        <v/>
      </c>
      <c r="P290" s="9" t="str">
        <f t="shared" si="46"/>
        <v/>
      </c>
      <c r="Q290" s="122" t="str">
        <f t="shared" si="47"/>
        <v/>
      </c>
      <c r="R290" s="8"/>
    </row>
    <row r="291" spans="1:19" ht="18.75" x14ac:dyDescent="0.3">
      <c r="A291" s="10" t="s">
        <v>279</v>
      </c>
      <c r="B291" s="11" t="s">
        <v>63</v>
      </c>
      <c r="C291" s="12">
        <v>7</v>
      </c>
      <c r="D291" s="13">
        <v>3.5</v>
      </c>
      <c r="E291" s="14">
        <v>1.3</v>
      </c>
      <c r="F291" s="46" t="s">
        <v>34</v>
      </c>
      <c r="G291" s="15">
        <v>1.5</v>
      </c>
      <c r="H291" s="16">
        <f>IF(OR(F291="",G291=""),"",IF(F291="1st",G291*D291-G291,-G291))</f>
        <v>-1.5</v>
      </c>
      <c r="I291" s="19">
        <f t="shared" si="42"/>
        <v>-22.452500000000004</v>
      </c>
      <c r="J291" s="42">
        <f>SUM(H291:H292)</f>
        <v>-5.5</v>
      </c>
      <c r="K291" s="50">
        <f t="shared" si="45"/>
        <v>-26.452500000000015</v>
      </c>
      <c r="L291" s="8">
        <f t="shared" si="39"/>
        <v>18.822499999999987</v>
      </c>
      <c r="N291" s="121">
        <f t="shared" si="43"/>
        <v>0</v>
      </c>
      <c r="O291" s="9">
        <f t="shared" si="44"/>
        <v>0</v>
      </c>
      <c r="P291" s="9">
        <f t="shared" si="46"/>
        <v>0</v>
      </c>
      <c r="Q291" s="122" t="str">
        <f t="shared" si="47"/>
        <v/>
      </c>
      <c r="R291" s="8"/>
    </row>
    <row r="292" spans="1:19" ht="19.5" thickBot="1" x14ac:dyDescent="0.35">
      <c r="A292" s="10" t="s">
        <v>280</v>
      </c>
      <c r="B292" s="11" t="s">
        <v>38</v>
      </c>
      <c r="C292" s="12">
        <v>6</v>
      </c>
      <c r="D292" s="13">
        <v>2.2999999999999998</v>
      </c>
      <c r="E292" s="14">
        <v>1.3</v>
      </c>
      <c r="F292" s="46" t="s">
        <v>21</v>
      </c>
      <c r="G292" s="15">
        <v>4</v>
      </c>
      <c r="H292" s="16">
        <f>IF(OR(F292="",G292=""),"",IF(F292="1st",G292*D292-G292,-G292))</f>
        <v>-4</v>
      </c>
      <c r="I292" s="19">
        <f t="shared" si="42"/>
        <v>-26.452500000000004</v>
      </c>
      <c r="J292" s="39"/>
      <c r="K292" s="50">
        <f t="shared" si="45"/>
        <v>-26.452500000000015</v>
      </c>
      <c r="L292" s="8">
        <f t="shared" si="39"/>
        <v>18.822499999999987</v>
      </c>
      <c r="N292" s="121">
        <f t="shared" si="43"/>
        <v>2.2999999999999998</v>
      </c>
      <c r="O292" s="9">
        <f t="shared" si="44"/>
        <v>-1</v>
      </c>
      <c r="P292" s="9">
        <f t="shared" si="46"/>
        <v>-1</v>
      </c>
      <c r="Q292" s="122">
        <f t="shared" si="47"/>
        <v>-1</v>
      </c>
      <c r="R292" s="8"/>
    </row>
    <row r="293" spans="1:19" ht="24" thickBot="1" x14ac:dyDescent="0.3">
      <c r="A293" s="222">
        <v>44208</v>
      </c>
      <c r="B293" s="223"/>
      <c r="C293" s="223"/>
      <c r="D293" s="223"/>
      <c r="E293" s="223"/>
      <c r="F293" s="223"/>
      <c r="G293" s="223"/>
      <c r="H293" s="224" t="str">
        <f>IF(OR(F293="",G293=""),"",IF(F293="1st",G293*D293,-G293))</f>
        <v/>
      </c>
      <c r="I293" s="19">
        <f t="shared" si="42"/>
        <v>-26.452500000000004</v>
      </c>
      <c r="J293" s="39"/>
      <c r="K293" s="50">
        <f t="shared" si="45"/>
        <v>-26.452500000000015</v>
      </c>
      <c r="L293" s="8">
        <f t="shared" si="39"/>
        <v>18.822499999999987</v>
      </c>
      <c r="N293" s="121" t="str">
        <f t="shared" si="43"/>
        <v/>
      </c>
      <c r="O293" s="9" t="str">
        <f t="shared" si="44"/>
        <v/>
      </c>
      <c r="P293" s="9" t="str">
        <f t="shared" si="46"/>
        <v/>
      </c>
      <c r="Q293" s="122" t="str">
        <f t="shared" si="47"/>
        <v/>
      </c>
      <c r="R293" s="8"/>
    </row>
    <row r="294" spans="1:19" ht="18.75" x14ac:dyDescent="0.3">
      <c r="A294" s="10" t="s">
        <v>281</v>
      </c>
      <c r="B294" s="11" t="s">
        <v>43</v>
      </c>
      <c r="C294" s="12">
        <v>7</v>
      </c>
      <c r="D294" s="13">
        <v>4.8</v>
      </c>
      <c r="E294" s="14">
        <v>2</v>
      </c>
      <c r="F294" s="46" t="s">
        <v>16</v>
      </c>
      <c r="G294" s="15">
        <v>1</v>
      </c>
      <c r="H294" s="16">
        <f>IF(OR(F294="",G294=""),"",IF(F294="1st",G294*D294-G294,-G294))</f>
        <v>-1</v>
      </c>
      <c r="I294" s="19">
        <f t="shared" si="42"/>
        <v>-27.452500000000004</v>
      </c>
      <c r="J294" s="42">
        <f>SUM(H294:H296)</f>
        <v>4.5999999999999996</v>
      </c>
      <c r="K294" s="50">
        <f t="shared" si="45"/>
        <v>-21.852500000000013</v>
      </c>
      <c r="L294" s="8">
        <f t="shared" si="39"/>
        <v>18.822499999999987</v>
      </c>
      <c r="N294" s="121">
        <f t="shared" si="43"/>
        <v>4.8</v>
      </c>
      <c r="O294" s="9">
        <f t="shared" si="44"/>
        <v>-1</v>
      </c>
      <c r="P294" s="9">
        <f t="shared" si="46"/>
        <v>-1</v>
      </c>
      <c r="Q294" s="122">
        <f t="shared" si="47"/>
        <v>-1</v>
      </c>
      <c r="R294" s="8"/>
    </row>
    <row r="295" spans="1:19" ht="18.75" x14ac:dyDescent="0.3">
      <c r="A295" s="10" t="s">
        <v>282</v>
      </c>
      <c r="B295" s="11" t="s">
        <v>28</v>
      </c>
      <c r="C295" s="12">
        <v>11</v>
      </c>
      <c r="D295" s="13">
        <v>4.3</v>
      </c>
      <c r="E295" s="14">
        <v>1.6</v>
      </c>
      <c r="F295" s="46" t="s">
        <v>24</v>
      </c>
      <c r="G295" s="15">
        <v>2</v>
      </c>
      <c r="H295" s="16">
        <f>IF(OR(F295="",G295=""),"",IF(F295="1st",G295*D295-G295,-G295))</f>
        <v>6.6</v>
      </c>
      <c r="I295" s="19">
        <f t="shared" si="42"/>
        <v>-20.852500000000006</v>
      </c>
      <c r="J295" s="39"/>
      <c r="K295" s="50">
        <f t="shared" si="45"/>
        <v>-21.852500000000013</v>
      </c>
      <c r="L295" s="8">
        <f t="shared" si="39"/>
        <v>18.822499999999987</v>
      </c>
      <c r="N295" s="121">
        <f t="shared" si="43"/>
        <v>4.3</v>
      </c>
      <c r="O295" s="9">
        <f t="shared" si="44"/>
        <v>-1</v>
      </c>
      <c r="P295" s="9">
        <f t="shared" si="46"/>
        <v>3.3</v>
      </c>
      <c r="Q295" s="122">
        <f t="shared" si="47"/>
        <v>3.3</v>
      </c>
      <c r="R295" s="8"/>
      <c r="S295" s="122"/>
    </row>
    <row r="296" spans="1:19" ht="19.5" thickBot="1" x14ac:dyDescent="0.35">
      <c r="A296" s="10" t="s">
        <v>283</v>
      </c>
      <c r="B296" s="11" t="s">
        <v>28</v>
      </c>
      <c r="C296" s="12">
        <v>8</v>
      </c>
      <c r="D296" s="13">
        <v>3.8</v>
      </c>
      <c r="E296" s="14">
        <v>1.4</v>
      </c>
      <c r="F296" s="46" t="s">
        <v>21</v>
      </c>
      <c r="G296" s="15">
        <v>1</v>
      </c>
      <c r="H296" s="16">
        <f>IF(OR(F296="",G296=""),"",IF(F296="1st",G296*D296-G296,-G296))</f>
        <v>-1</v>
      </c>
      <c r="I296" s="19">
        <f t="shared" si="42"/>
        <v>-21.852500000000006</v>
      </c>
      <c r="J296" s="39"/>
      <c r="K296" s="50">
        <f t="shared" si="45"/>
        <v>-21.852500000000013</v>
      </c>
      <c r="L296" s="8">
        <f t="shared" si="39"/>
        <v>18.822499999999987</v>
      </c>
      <c r="N296" s="121">
        <f t="shared" si="43"/>
        <v>3.8</v>
      </c>
      <c r="O296" s="9">
        <f t="shared" si="44"/>
        <v>-1</v>
      </c>
      <c r="P296" s="9">
        <f t="shared" si="46"/>
        <v>-1</v>
      </c>
      <c r="Q296" s="122">
        <f t="shared" si="47"/>
        <v>-1</v>
      </c>
      <c r="R296" s="121"/>
    </row>
    <row r="297" spans="1:19" ht="24" thickBot="1" x14ac:dyDescent="0.3">
      <c r="A297" s="222">
        <v>44209</v>
      </c>
      <c r="B297" s="223"/>
      <c r="C297" s="223"/>
      <c r="D297" s="223"/>
      <c r="E297" s="223"/>
      <c r="F297" s="223"/>
      <c r="G297" s="223"/>
      <c r="H297" s="224" t="str">
        <f>IF(OR(F297="",G297=""),"",IF(F297="1st",G297*D297,-G297))</f>
        <v/>
      </c>
      <c r="I297" s="19">
        <f t="shared" si="42"/>
        <v>-21.852500000000006</v>
      </c>
      <c r="J297" s="39"/>
      <c r="K297" s="50">
        <f t="shared" si="45"/>
        <v>-21.852500000000013</v>
      </c>
      <c r="L297" s="8">
        <f t="shared" si="39"/>
        <v>18.822499999999987</v>
      </c>
      <c r="N297" s="121" t="str">
        <f t="shared" si="43"/>
        <v/>
      </c>
      <c r="O297" s="9" t="str">
        <f t="shared" si="44"/>
        <v/>
      </c>
      <c r="P297" s="9" t="str">
        <f t="shared" si="46"/>
        <v/>
      </c>
      <c r="Q297" s="122" t="str">
        <f t="shared" si="47"/>
        <v/>
      </c>
      <c r="R297" s="8"/>
    </row>
    <row r="298" spans="1:19" ht="18.75" x14ac:dyDescent="0.3">
      <c r="A298" s="10" t="s">
        <v>239</v>
      </c>
      <c r="B298" s="11" t="s">
        <v>127</v>
      </c>
      <c r="C298" s="12">
        <v>6</v>
      </c>
      <c r="D298" s="13">
        <v>2.5</v>
      </c>
      <c r="E298" s="14">
        <v>1.35</v>
      </c>
      <c r="F298" s="46" t="s">
        <v>34</v>
      </c>
      <c r="G298" s="15">
        <v>2</v>
      </c>
      <c r="H298" s="16">
        <f>IF(OR(F298="",G298=""),"",IF(F298="1st",G298*D298-G298,-G298))</f>
        <v>-2</v>
      </c>
      <c r="I298" s="19">
        <f t="shared" si="42"/>
        <v>-23.852500000000006</v>
      </c>
      <c r="J298" s="42">
        <f>SUM(H298:H302)</f>
        <v>4.0500000000000007</v>
      </c>
      <c r="K298" s="50">
        <f t="shared" si="45"/>
        <v>-17.802500000000013</v>
      </c>
      <c r="L298" s="8">
        <f t="shared" si="39"/>
        <v>18.822499999999987</v>
      </c>
      <c r="N298" s="121">
        <f t="shared" si="43"/>
        <v>2.5</v>
      </c>
      <c r="O298" s="9">
        <f t="shared" si="44"/>
        <v>-1</v>
      </c>
      <c r="P298" s="9">
        <f t="shared" si="46"/>
        <v>-1</v>
      </c>
      <c r="Q298" s="122">
        <f t="shared" si="47"/>
        <v>-1</v>
      </c>
      <c r="R298" s="8"/>
    </row>
    <row r="299" spans="1:19" ht="18.75" x14ac:dyDescent="0.3">
      <c r="A299" s="10" t="s">
        <v>269</v>
      </c>
      <c r="B299" s="11" t="s">
        <v>30</v>
      </c>
      <c r="C299" s="12">
        <v>4</v>
      </c>
      <c r="D299" s="13">
        <v>3</v>
      </c>
      <c r="E299" s="14">
        <v>1.35</v>
      </c>
      <c r="F299" s="46" t="s">
        <v>24</v>
      </c>
      <c r="G299" s="15">
        <v>2</v>
      </c>
      <c r="H299" s="16">
        <f>IF(OR(F299="",G299=""),"",IF(F299="1st",G299*D299-G299,-G299))</f>
        <v>4</v>
      </c>
      <c r="I299" s="19">
        <f t="shared" si="42"/>
        <v>-19.852500000000006</v>
      </c>
      <c r="J299" s="39"/>
      <c r="K299" s="50">
        <f t="shared" si="45"/>
        <v>-17.802500000000013</v>
      </c>
      <c r="L299" s="8">
        <f t="shared" si="39"/>
        <v>18.822499999999987</v>
      </c>
      <c r="N299" s="121">
        <f t="shared" si="43"/>
        <v>3</v>
      </c>
      <c r="O299" s="9">
        <f t="shared" si="44"/>
        <v>-1</v>
      </c>
      <c r="P299" s="9">
        <f t="shared" si="46"/>
        <v>2</v>
      </c>
      <c r="Q299" s="122">
        <f t="shared" si="47"/>
        <v>2</v>
      </c>
      <c r="R299" s="8"/>
    </row>
    <row r="300" spans="1:19" ht="18.75" x14ac:dyDescent="0.3">
      <c r="A300" s="10" t="s">
        <v>284</v>
      </c>
      <c r="B300" s="11" t="s">
        <v>20</v>
      </c>
      <c r="C300" s="12">
        <v>3</v>
      </c>
      <c r="D300" s="13">
        <v>1.75</v>
      </c>
      <c r="E300" s="14">
        <v>0</v>
      </c>
      <c r="F300" s="46" t="s">
        <v>21</v>
      </c>
      <c r="G300" s="15">
        <v>1</v>
      </c>
      <c r="H300" s="16">
        <f>IF(OR(F300="",G300=""),"",IF(F300="1st",G300*D300-G300,-G300))</f>
        <v>-1</v>
      </c>
      <c r="I300" s="19">
        <f t="shared" si="42"/>
        <v>-20.852500000000006</v>
      </c>
      <c r="J300" s="39"/>
      <c r="K300" s="50">
        <f t="shared" si="45"/>
        <v>-17.802500000000013</v>
      </c>
      <c r="L300" s="8">
        <f t="shared" si="39"/>
        <v>18.822499999999987</v>
      </c>
      <c r="N300" s="121">
        <f t="shared" si="43"/>
        <v>1.75</v>
      </c>
      <c r="O300" s="9">
        <f t="shared" si="44"/>
        <v>-1</v>
      </c>
      <c r="P300" s="9">
        <f t="shared" si="46"/>
        <v>-1</v>
      </c>
      <c r="Q300" s="122">
        <f t="shared" si="47"/>
        <v>-1</v>
      </c>
      <c r="R300" s="8"/>
      <c r="S300" s="64"/>
    </row>
    <row r="301" spans="1:19" ht="18.75" x14ac:dyDescent="0.3">
      <c r="A301" s="10" t="s">
        <v>285</v>
      </c>
      <c r="B301" s="11" t="s">
        <v>66</v>
      </c>
      <c r="C301" s="12">
        <v>3</v>
      </c>
      <c r="D301" s="13">
        <v>1.55</v>
      </c>
      <c r="E301" s="14">
        <v>1.04</v>
      </c>
      <c r="F301" s="46" t="s">
        <v>24</v>
      </c>
      <c r="G301" s="15">
        <v>3</v>
      </c>
      <c r="H301" s="16">
        <f>IF(OR(F301="",G301=""),"",IF(F301="1st",G301*D301-G301,-G301))</f>
        <v>1.6500000000000004</v>
      </c>
      <c r="I301" s="19">
        <f t="shared" si="42"/>
        <v>-19.202500000000008</v>
      </c>
      <c r="J301" s="39"/>
      <c r="K301" s="50">
        <f t="shared" si="45"/>
        <v>-17.802500000000013</v>
      </c>
      <c r="L301" s="8">
        <f t="shared" si="39"/>
        <v>18.822499999999987</v>
      </c>
      <c r="N301" s="121">
        <f t="shared" si="43"/>
        <v>1.55</v>
      </c>
      <c r="O301" s="9">
        <f t="shared" si="44"/>
        <v>-1</v>
      </c>
      <c r="P301" s="9">
        <f t="shared" si="46"/>
        <v>0.55000000000000004</v>
      </c>
      <c r="Q301" s="122">
        <f t="shared" si="47"/>
        <v>0.55000000000000004</v>
      </c>
      <c r="R301" s="8"/>
    </row>
    <row r="302" spans="1:19" ht="19.5" thickBot="1" x14ac:dyDescent="0.35">
      <c r="A302" s="10" t="s">
        <v>286</v>
      </c>
      <c r="B302" s="11" t="s">
        <v>66</v>
      </c>
      <c r="C302" s="12">
        <v>2</v>
      </c>
      <c r="D302" s="13">
        <v>1.7</v>
      </c>
      <c r="E302" s="14">
        <v>1.1000000000000001</v>
      </c>
      <c r="F302" s="46" t="s">
        <v>24</v>
      </c>
      <c r="G302" s="15">
        <v>2</v>
      </c>
      <c r="H302" s="16">
        <f>IF(OR(F302="",G302=""),"",IF(F302="1st",G302*D302-G302,-G302))</f>
        <v>1.4</v>
      </c>
      <c r="I302" s="19">
        <f t="shared" si="42"/>
        <v>-17.802500000000009</v>
      </c>
      <c r="J302" s="39"/>
      <c r="K302" s="50">
        <f t="shared" si="45"/>
        <v>-17.802500000000013</v>
      </c>
      <c r="L302" s="8">
        <f t="shared" si="39"/>
        <v>18.822499999999987</v>
      </c>
      <c r="N302" s="121">
        <f t="shared" si="43"/>
        <v>1.7</v>
      </c>
      <c r="O302" s="9">
        <f t="shared" si="44"/>
        <v>-1</v>
      </c>
      <c r="P302" s="9">
        <f t="shared" si="46"/>
        <v>0.7</v>
      </c>
      <c r="Q302" s="122">
        <f t="shared" si="47"/>
        <v>0.7</v>
      </c>
      <c r="R302" s="8"/>
    </row>
    <row r="303" spans="1:19" ht="24" thickBot="1" x14ac:dyDescent="0.3">
      <c r="A303" s="222">
        <v>44210</v>
      </c>
      <c r="B303" s="223"/>
      <c r="C303" s="223"/>
      <c r="D303" s="223"/>
      <c r="E303" s="223"/>
      <c r="F303" s="223"/>
      <c r="G303" s="223"/>
      <c r="H303" s="224" t="str">
        <f>IF(OR(F303="",G303=""),"",IF(F303="1st",G303*D303,-G303))</f>
        <v/>
      </c>
      <c r="I303" s="19">
        <f t="shared" si="42"/>
        <v>-17.802500000000009</v>
      </c>
      <c r="J303" s="39"/>
      <c r="K303" s="50">
        <f t="shared" si="45"/>
        <v>-17.802500000000013</v>
      </c>
      <c r="L303" s="8">
        <f t="shared" si="39"/>
        <v>18.822499999999987</v>
      </c>
      <c r="N303" s="121" t="str">
        <f t="shared" si="43"/>
        <v/>
      </c>
      <c r="O303" s="9" t="str">
        <f t="shared" si="44"/>
        <v/>
      </c>
      <c r="P303" s="9" t="str">
        <f t="shared" si="46"/>
        <v/>
      </c>
      <c r="Q303" s="122" t="str">
        <f t="shared" si="47"/>
        <v/>
      </c>
      <c r="R303" s="121"/>
    </row>
    <row r="304" spans="1:19" ht="18.75" x14ac:dyDescent="0.3">
      <c r="A304" s="10" t="s">
        <v>25</v>
      </c>
      <c r="B304" s="11" t="s">
        <v>173</v>
      </c>
      <c r="C304" s="12">
        <v>8</v>
      </c>
      <c r="D304" s="13">
        <v>2.75</v>
      </c>
      <c r="E304" s="14">
        <v>1.28</v>
      </c>
      <c r="F304" s="46" t="s">
        <v>34</v>
      </c>
      <c r="G304" s="15">
        <v>1</v>
      </c>
      <c r="H304" s="16">
        <f t="shared" ref="H304:H354" si="48">IF(OR(F304="",G304=""),"",IF(F304="1st",G304*D304-G304,-G304))</f>
        <v>-1</v>
      </c>
      <c r="I304" s="19">
        <f t="shared" si="42"/>
        <v>-18.802500000000009</v>
      </c>
      <c r="J304" s="63">
        <f>SUM(H304:H309)</f>
        <v>-4.9749999999999996</v>
      </c>
      <c r="K304" s="50">
        <f t="shared" si="45"/>
        <v>-22.777500000000011</v>
      </c>
      <c r="L304" s="8">
        <f t="shared" si="39"/>
        <v>18.822499999999987</v>
      </c>
      <c r="N304" s="121">
        <f t="shared" si="43"/>
        <v>2.75</v>
      </c>
      <c r="O304" s="9">
        <f t="shared" si="44"/>
        <v>-1</v>
      </c>
      <c r="P304" s="9">
        <f t="shared" si="46"/>
        <v>-1</v>
      </c>
      <c r="Q304" s="122">
        <f t="shared" si="47"/>
        <v>-1</v>
      </c>
      <c r="R304" s="8"/>
    </row>
    <row r="305" spans="1:22" ht="18.75" x14ac:dyDescent="0.3">
      <c r="A305" s="10" t="s">
        <v>287</v>
      </c>
      <c r="B305" s="11" t="s">
        <v>91</v>
      </c>
      <c r="C305" s="12">
        <v>4</v>
      </c>
      <c r="D305" s="13">
        <v>12</v>
      </c>
      <c r="E305" s="14">
        <v>0</v>
      </c>
      <c r="F305" s="46" t="s">
        <v>16</v>
      </c>
      <c r="G305" s="15">
        <v>1</v>
      </c>
      <c r="H305" s="16">
        <f t="shared" si="48"/>
        <v>-1</v>
      </c>
      <c r="I305" s="19">
        <f t="shared" si="42"/>
        <v>-19.802500000000009</v>
      </c>
      <c r="J305" s="39"/>
      <c r="K305" s="50">
        <f t="shared" si="45"/>
        <v>-22.777500000000011</v>
      </c>
      <c r="L305" s="8">
        <f t="shared" si="39"/>
        <v>18.822499999999987</v>
      </c>
      <c r="N305" s="121">
        <f t="shared" si="43"/>
        <v>0</v>
      </c>
      <c r="O305" s="9">
        <f t="shared" si="44"/>
        <v>0</v>
      </c>
      <c r="P305" s="9">
        <f t="shared" si="46"/>
        <v>0</v>
      </c>
      <c r="Q305" s="122" t="str">
        <f t="shared" si="47"/>
        <v/>
      </c>
      <c r="R305" s="8"/>
    </row>
    <row r="306" spans="1:22" ht="18.75" x14ac:dyDescent="0.3">
      <c r="A306" s="10" t="s">
        <v>288</v>
      </c>
      <c r="B306" s="11" t="s">
        <v>91</v>
      </c>
      <c r="C306" s="12">
        <v>4</v>
      </c>
      <c r="D306" s="13">
        <v>3.2</v>
      </c>
      <c r="E306" s="14">
        <v>0</v>
      </c>
      <c r="F306" s="46" t="s">
        <v>16</v>
      </c>
      <c r="G306" s="15">
        <v>1.5</v>
      </c>
      <c r="H306" s="16">
        <f t="shared" si="48"/>
        <v>-1.5</v>
      </c>
      <c r="I306" s="19">
        <f t="shared" si="42"/>
        <v>-21.302500000000009</v>
      </c>
      <c r="J306" s="39"/>
      <c r="K306" s="50">
        <f t="shared" si="45"/>
        <v>-22.777500000000011</v>
      </c>
      <c r="L306" s="8">
        <f t="shared" si="39"/>
        <v>18.822499999999987</v>
      </c>
      <c r="N306" s="121">
        <f t="shared" si="43"/>
        <v>0</v>
      </c>
      <c r="O306" s="9">
        <f t="shared" si="44"/>
        <v>0</v>
      </c>
      <c r="P306" s="9">
        <f t="shared" si="46"/>
        <v>0</v>
      </c>
      <c r="Q306" s="122" t="str">
        <f t="shared" si="47"/>
        <v/>
      </c>
      <c r="R306" s="8"/>
    </row>
    <row r="307" spans="1:22" ht="18.75" x14ac:dyDescent="0.3">
      <c r="A307" s="10" t="s">
        <v>289</v>
      </c>
      <c r="B307" s="11" t="s">
        <v>133</v>
      </c>
      <c r="C307" s="12">
        <v>7</v>
      </c>
      <c r="D307" s="13">
        <v>2.35</v>
      </c>
      <c r="E307" s="14">
        <v>1.35</v>
      </c>
      <c r="F307" s="46" t="s">
        <v>24</v>
      </c>
      <c r="G307" s="15">
        <v>1.5</v>
      </c>
      <c r="H307" s="16">
        <f t="shared" si="48"/>
        <v>2.0250000000000004</v>
      </c>
      <c r="I307" s="19">
        <f t="shared" si="42"/>
        <v>-19.277500000000011</v>
      </c>
      <c r="J307" s="39"/>
      <c r="K307" s="50">
        <f t="shared" si="45"/>
        <v>-22.777500000000011</v>
      </c>
      <c r="L307" s="8">
        <f t="shared" si="39"/>
        <v>18.822499999999987</v>
      </c>
      <c r="N307" s="121">
        <f t="shared" si="43"/>
        <v>2.35</v>
      </c>
      <c r="O307" s="9">
        <f t="shared" si="44"/>
        <v>-1</v>
      </c>
      <c r="P307" s="9">
        <f t="shared" si="46"/>
        <v>1.35</v>
      </c>
      <c r="Q307" s="122">
        <f t="shared" si="47"/>
        <v>1.35</v>
      </c>
      <c r="R307" s="8"/>
      <c r="S307" s="64"/>
    </row>
    <row r="308" spans="1:22" ht="18.75" x14ac:dyDescent="0.3">
      <c r="A308" s="10" t="s">
        <v>290</v>
      </c>
      <c r="B308" s="11" t="s">
        <v>55</v>
      </c>
      <c r="C308" s="12">
        <v>9</v>
      </c>
      <c r="D308" s="13">
        <v>3.4</v>
      </c>
      <c r="E308" s="14">
        <v>1.55</v>
      </c>
      <c r="F308" s="46" t="s">
        <v>34</v>
      </c>
      <c r="G308" s="15">
        <v>2</v>
      </c>
      <c r="H308" s="16">
        <f t="shared" si="48"/>
        <v>-2</v>
      </c>
      <c r="I308" s="19">
        <f t="shared" si="42"/>
        <v>-21.277500000000011</v>
      </c>
      <c r="J308" s="39"/>
      <c r="K308" s="50">
        <f t="shared" si="45"/>
        <v>-22.777500000000011</v>
      </c>
      <c r="L308" s="8">
        <f t="shared" si="39"/>
        <v>18.822499999999987</v>
      </c>
      <c r="N308" s="121">
        <f t="shared" si="43"/>
        <v>0</v>
      </c>
      <c r="O308" s="9">
        <f t="shared" si="44"/>
        <v>0</v>
      </c>
      <c r="P308" s="9">
        <f t="shared" si="46"/>
        <v>0</v>
      </c>
      <c r="Q308" s="122" t="str">
        <f t="shared" si="47"/>
        <v/>
      </c>
      <c r="R308" s="8"/>
    </row>
    <row r="309" spans="1:22" ht="19.5" thickBot="1" x14ac:dyDescent="0.35">
      <c r="A309" s="10" t="s">
        <v>271</v>
      </c>
      <c r="B309" s="11" t="s">
        <v>38</v>
      </c>
      <c r="C309" s="12">
        <v>6</v>
      </c>
      <c r="D309" s="13">
        <v>3.3</v>
      </c>
      <c r="E309" s="14">
        <v>1.4</v>
      </c>
      <c r="F309" s="46" t="s">
        <v>34</v>
      </c>
      <c r="G309" s="15">
        <v>1.5</v>
      </c>
      <c r="H309" s="16">
        <f t="shared" si="48"/>
        <v>-1.5</v>
      </c>
      <c r="I309" s="19">
        <f t="shared" si="42"/>
        <v>-22.777500000000011</v>
      </c>
      <c r="J309" s="39"/>
      <c r="K309" s="50">
        <f t="shared" si="45"/>
        <v>-22.777500000000011</v>
      </c>
      <c r="L309" s="8">
        <f t="shared" ref="L309:L372" si="49">$K$382</f>
        <v>18.822499999999987</v>
      </c>
      <c r="N309" s="121">
        <f t="shared" si="43"/>
        <v>0</v>
      </c>
      <c r="O309" s="9">
        <f t="shared" si="44"/>
        <v>0</v>
      </c>
      <c r="P309" s="9">
        <f t="shared" si="46"/>
        <v>0</v>
      </c>
      <c r="Q309" s="122" t="str">
        <f t="shared" si="47"/>
        <v/>
      </c>
      <c r="R309" s="8"/>
    </row>
    <row r="310" spans="1:22" ht="24" thickBot="1" x14ac:dyDescent="0.3">
      <c r="A310" s="222">
        <v>44211</v>
      </c>
      <c r="B310" s="223"/>
      <c r="C310" s="223"/>
      <c r="D310" s="223"/>
      <c r="E310" s="223"/>
      <c r="F310" s="223"/>
      <c r="G310" s="223"/>
      <c r="H310" s="224" t="str">
        <f>IF(OR(F310="",G310=""),"",IF(F310="1st",G310*D310,-G310))</f>
        <v/>
      </c>
      <c r="I310" s="19">
        <f t="shared" si="42"/>
        <v>-22.777500000000011</v>
      </c>
      <c r="J310" s="39"/>
      <c r="K310" s="50">
        <f t="shared" si="45"/>
        <v>-22.777500000000011</v>
      </c>
      <c r="L310" s="8">
        <f t="shared" si="49"/>
        <v>18.822499999999987</v>
      </c>
      <c r="N310" s="121" t="str">
        <f t="shared" si="43"/>
        <v/>
      </c>
      <c r="O310" s="9" t="str">
        <f t="shared" si="44"/>
        <v/>
      </c>
      <c r="P310" s="9" t="str">
        <f t="shared" si="46"/>
        <v/>
      </c>
      <c r="Q310" s="122" t="str">
        <f t="shared" si="47"/>
        <v/>
      </c>
      <c r="R310" s="121"/>
    </row>
    <row r="311" spans="1:22" ht="18.75" x14ac:dyDescent="0.3">
      <c r="A311" s="10" t="s">
        <v>249</v>
      </c>
      <c r="B311" s="11" t="s">
        <v>66</v>
      </c>
      <c r="C311" s="12">
        <v>8</v>
      </c>
      <c r="D311" s="13">
        <v>5</v>
      </c>
      <c r="E311" s="14">
        <v>2.0499999999999998</v>
      </c>
      <c r="F311" s="46" t="s">
        <v>26</v>
      </c>
      <c r="G311" s="15">
        <v>1</v>
      </c>
      <c r="H311" s="16">
        <f t="shared" si="48"/>
        <v>-1</v>
      </c>
      <c r="I311" s="19">
        <f t="shared" si="42"/>
        <v>-23.777500000000011</v>
      </c>
      <c r="J311" s="42">
        <f>SUM(H311:H313)</f>
        <v>-4</v>
      </c>
      <c r="K311" s="50">
        <f t="shared" si="45"/>
        <v>-26.777500000000011</v>
      </c>
      <c r="L311" s="8">
        <f t="shared" si="49"/>
        <v>18.822499999999987</v>
      </c>
      <c r="N311" s="121">
        <f t="shared" si="43"/>
        <v>5</v>
      </c>
      <c r="O311" s="9">
        <f t="shared" si="44"/>
        <v>-1</v>
      </c>
      <c r="P311" s="9">
        <f t="shared" si="46"/>
        <v>-1</v>
      </c>
      <c r="Q311" s="122">
        <f t="shared" si="47"/>
        <v>-1</v>
      </c>
      <c r="R311" s="8"/>
    </row>
    <row r="312" spans="1:22" ht="18.75" x14ac:dyDescent="0.3">
      <c r="A312" s="10" t="s">
        <v>291</v>
      </c>
      <c r="B312" s="11" t="s">
        <v>66</v>
      </c>
      <c r="C312" s="12">
        <v>9</v>
      </c>
      <c r="D312" s="13">
        <v>8.5</v>
      </c>
      <c r="E312" s="14">
        <v>3.2</v>
      </c>
      <c r="F312" s="46" t="s">
        <v>21</v>
      </c>
      <c r="G312" s="15">
        <v>1</v>
      </c>
      <c r="H312" s="16">
        <f t="shared" si="48"/>
        <v>-1</v>
      </c>
      <c r="I312" s="19">
        <f t="shared" si="42"/>
        <v>-24.777500000000011</v>
      </c>
      <c r="J312" s="39"/>
      <c r="K312" s="50">
        <f t="shared" si="45"/>
        <v>-26.777500000000011</v>
      </c>
      <c r="L312" s="8">
        <f t="shared" si="49"/>
        <v>18.822499999999987</v>
      </c>
      <c r="N312" s="121">
        <f t="shared" si="43"/>
        <v>0</v>
      </c>
      <c r="O312" s="9">
        <f t="shared" si="44"/>
        <v>0</v>
      </c>
      <c r="P312" s="9">
        <f t="shared" si="46"/>
        <v>0</v>
      </c>
      <c r="Q312" s="122" t="str">
        <f t="shared" si="47"/>
        <v/>
      </c>
      <c r="R312" s="8"/>
    </row>
    <row r="313" spans="1:22" ht="19.5" thickBot="1" x14ac:dyDescent="0.35">
      <c r="A313" s="10" t="s">
        <v>292</v>
      </c>
      <c r="B313" s="11" t="s">
        <v>20</v>
      </c>
      <c r="C313" s="12">
        <v>10</v>
      </c>
      <c r="D313" s="13">
        <v>2.5</v>
      </c>
      <c r="E313" s="14">
        <v>1.4</v>
      </c>
      <c r="F313" s="46" t="s">
        <v>26</v>
      </c>
      <c r="G313" s="15">
        <v>2</v>
      </c>
      <c r="H313" s="16">
        <f t="shared" si="48"/>
        <v>-2</v>
      </c>
      <c r="I313" s="19">
        <f t="shared" si="42"/>
        <v>-26.777500000000011</v>
      </c>
      <c r="J313" s="39"/>
      <c r="K313" s="50">
        <f t="shared" si="45"/>
        <v>-26.777500000000011</v>
      </c>
      <c r="L313" s="8">
        <f t="shared" si="49"/>
        <v>18.822499999999987</v>
      </c>
      <c r="N313" s="121">
        <f t="shared" si="43"/>
        <v>2.5</v>
      </c>
      <c r="O313" s="9">
        <f t="shared" si="44"/>
        <v>-1</v>
      </c>
      <c r="P313" s="9">
        <f t="shared" si="46"/>
        <v>-1</v>
      </c>
      <c r="Q313" s="122">
        <f t="shared" si="47"/>
        <v>-1</v>
      </c>
      <c r="R313" s="8"/>
      <c r="V313" s="66"/>
    </row>
    <row r="314" spans="1:22" ht="24" thickBot="1" x14ac:dyDescent="0.3">
      <c r="A314" s="222">
        <v>44212</v>
      </c>
      <c r="B314" s="223"/>
      <c r="C314" s="223"/>
      <c r="D314" s="223"/>
      <c r="E314" s="223"/>
      <c r="F314" s="223"/>
      <c r="G314" s="223"/>
      <c r="H314" s="224" t="str">
        <f>IF(OR(F314="",G314=""),"",IF(F314="1st",G314*D314,-G314))</f>
        <v/>
      </c>
      <c r="I314" s="19">
        <f t="shared" si="42"/>
        <v>-26.777500000000011</v>
      </c>
      <c r="J314" s="39"/>
      <c r="K314" s="50">
        <f t="shared" si="45"/>
        <v>-26.777500000000011</v>
      </c>
      <c r="L314" s="8">
        <f t="shared" si="49"/>
        <v>18.822499999999987</v>
      </c>
      <c r="N314" s="121" t="str">
        <f t="shared" si="43"/>
        <v/>
      </c>
      <c r="O314" s="9" t="str">
        <f t="shared" si="44"/>
        <v/>
      </c>
      <c r="P314" s="9" t="str">
        <f t="shared" si="46"/>
        <v/>
      </c>
      <c r="Q314" s="122" t="str">
        <f t="shared" si="47"/>
        <v/>
      </c>
      <c r="R314" s="8"/>
    </row>
    <row r="315" spans="1:22" ht="18.75" x14ac:dyDescent="0.3">
      <c r="A315" s="10" t="s">
        <v>293</v>
      </c>
      <c r="B315" s="11" t="s">
        <v>66</v>
      </c>
      <c r="C315" s="12">
        <v>6</v>
      </c>
      <c r="D315" s="13">
        <v>1.85</v>
      </c>
      <c r="E315" s="14">
        <v>1.2</v>
      </c>
      <c r="F315" s="46" t="s">
        <v>24</v>
      </c>
      <c r="G315" s="15">
        <v>4</v>
      </c>
      <c r="H315" s="16">
        <f t="shared" si="48"/>
        <v>3.4000000000000004</v>
      </c>
      <c r="I315" s="19">
        <f t="shared" si="42"/>
        <v>-23.377500000000012</v>
      </c>
      <c r="J315" s="42">
        <f>SUM(H315:H318)</f>
        <v>3.4000000000000004</v>
      </c>
      <c r="K315" s="50">
        <f t="shared" si="45"/>
        <v>-23.377500000000012</v>
      </c>
      <c r="L315" s="8">
        <f t="shared" si="49"/>
        <v>18.822499999999987</v>
      </c>
      <c r="N315" s="121">
        <f t="shared" si="43"/>
        <v>1.85</v>
      </c>
      <c r="O315" s="9">
        <f t="shared" si="44"/>
        <v>-1</v>
      </c>
      <c r="P315" s="9">
        <f t="shared" si="46"/>
        <v>0.85000000000000009</v>
      </c>
      <c r="Q315" s="122">
        <f t="shared" si="47"/>
        <v>0.85000000000000009</v>
      </c>
      <c r="R315" s="8"/>
    </row>
    <row r="316" spans="1:22" ht="18.75" x14ac:dyDescent="0.3">
      <c r="A316" s="10" t="s">
        <v>294</v>
      </c>
      <c r="B316" s="11" t="s">
        <v>66</v>
      </c>
      <c r="C316" s="12">
        <v>7</v>
      </c>
      <c r="D316" s="13">
        <v>2</v>
      </c>
      <c r="E316" s="14">
        <v>1.08</v>
      </c>
      <c r="F316" s="46" t="s">
        <v>24</v>
      </c>
      <c r="G316" s="15">
        <v>2</v>
      </c>
      <c r="H316" s="16">
        <f t="shared" si="48"/>
        <v>2</v>
      </c>
      <c r="I316" s="19">
        <f t="shared" si="42"/>
        <v>-21.377500000000012</v>
      </c>
      <c r="J316" s="39"/>
      <c r="K316" s="50">
        <f t="shared" si="45"/>
        <v>-23.377500000000012</v>
      </c>
      <c r="L316" s="8">
        <f t="shared" si="49"/>
        <v>18.822499999999987</v>
      </c>
      <c r="N316" s="121">
        <f t="shared" si="43"/>
        <v>2</v>
      </c>
      <c r="O316" s="9">
        <f t="shared" si="44"/>
        <v>-1</v>
      </c>
      <c r="P316" s="9">
        <f t="shared" si="46"/>
        <v>1</v>
      </c>
      <c r="Q316" s="122">
        <f t="shared" si="47"/>
        <v>1</v>
      </c>
      <c r="R316" s="8"/>
    </row>
    <row r="317" spans="1:22" ht="18.75" x14ac:dyDescent="0.3">
      <c r="A317" s="10" t="s">
        <v>295</v>
      </c>
      <c r="B317" s="11" t="s">
        <v>115</v>
      </c>
      <c r="C317" s="12">
        <v>4</v>
      </c>
      <c r="D317" s="13">
        <v>3.8</v>
      </c>
      <c r="E317" s="14">
        <v>2.0499999999999998</v>
      </c>
      <c r="F317" s="46" t="s">
        <v>26</v>
      </c>
      <c r="G317" s="15">
        <v>1</v>
      </c>
      <c r="H317" s="16">
        <f t="shared" si="48"/>
        <v>-1</v>
      </c>
      <c r="I317" s="19">
        <f t="shared" si="42"/>
        <v>-22.377500000000012</v>
      </c>
      <c r="J317" s="39"/>
      <c r="K317" s="50">
        <f t="shared" si="45"/>
        <v>-23.377500000000012</v>
      </c>
      <c r="L317" s="8">
        <f t="shared" si="49"/>
        <v>18.822499999999987</v>
      </c>
      <c r="N317" s="121">
        <f t="shared" si="43"/>
        <v>3.8</v>
      </c>
      <c r="O317" s="9">
        <f t="shared" si="44"/>
        <v>-1</v>
      </c>
      <c r="P317" s="9">
        <f t="shared" si="46"/>
        <v>-1</v>
      </c>
      <c r="Q317" s="122">
        <f t="shared" si="47"/>
        <v>-1</v>
      </c>
      <c r="R317" s="8"/>
    </row>
    <row r="318" spans="1:22" ht="19.5" thickBot="1" x14ac:dyDescent="0.35">
      <c r="A318" s="10" t="s">
        <v>296</v>
      </c>
      <c r="B318" s="11" t="s">
        <v>115</v>
      </c>
      <c r="C318" s="12">
        <v>10</v>
      </c>
      <c r="D318" s="13">
        <v>3.5</v>
      </c>
      <c r="E318" s="14">
        <v>1.55</v>
      </c>
      <c r="F318" s="46" t="s">
        <v>26</v>
      </c>
      <c r="G318" s="15">
        <v>1</v>
      </c>
      <c r="H318" s="16">
        <f t="shared" si="48"/>
        <v>-1</v>
      </c>
      <c r="I318" s="19">
        <f t="shared" si="42"/>
        <v>-23.377500000000012</v>
      </c>
      <c r="J318" s="39"/>
      <c r="K318" s="50">
        <f t="shared" si="45"/>
        <v>-23.377500000000012</v>
      </c>
      <c r="L318" s="8">
        <f t="shared" si="49"/>
        <v>18.822499999999987</v>
      </c>
      <c r="N318" s="121">
        <f t="shared" si="43"/>
        <v>0</v>
      </c>
      <c r="O318" s="9">
        <f t="shared" si="44"/>
        <v>0</v>
      </c>
      <c r="P318" s="9">
        <f t="shared" si="46"/>
        <v>0</v>
      </c>
      <c r="Q318" s="122" t="str">
        <f t="shared" si="47"/>
        <v/>
      </c>
      <c r="R318" s="8"/>
    </row>
    <row r="319" spans="1:22" ht="24" thickBot="1" x14ac:dyDescent="0.3">
      <c r="A319" s="222">
        <v>44213</v>
      </c>
      <c r="B319" s="223"/>
      <c r="C319" s="223"/>
      <c r="D319" s="223"/>
      <c r="E319" s="223"/>
      <c r="F319" s="223"/>
      <c r="G319" s="223"/>
      <c r="H319" s="224" t="str">
        <f>IF(OR(F319="",G319=""),"",IF(F319="1st",G319*D319,-G319))</f>
        <v/>
      </c>
      <c r="I319" s="19">
        <f t="shared" si="42"/>
        <v>-23.377500000000012</v>
      </c>
      <c r="J319" s="39"/>
      <c r="K319" s="50">
        <f t="shared" si="45"/>
        <v>-23.377500000000012</v>
      </c>
      <c r="L319" s="8">
        <f t="shared" si="49"/>
        <v>18.822499999999987</v>
      </c>
      <c r="N319" s="121" t="str">
        <f t="shared" si="43"/>
        <v/>
      </c>
      <c r="O319" s="9" t="str">
        <f t="shared" si="44"/>
        <v/>
      </c>
      <c r="P319" s="9" t="str">
        <f t="shared" si="46"/>
        <v/>
      </c>
      <c r="Q319" s="122" t="str">
        <f t="shared" si="47"/>
        <v/>
      </c>
      <c r="R319" s="8"/>
    </row>
    <row r="320" spans="1:22" ht="18.75" x14ac:dyDescent="0.3">
      <c r="A320" s="10" t="s">
        <v>297</v>
      </c>
      <c r="B320" s="11" t="s">
        <v>91</v>
      </c>
      <c r="C320" s="12">
        <v>2</v>
      </c>
      <c r="D320" s="13">
        <v>2.0499999999999998</v>
      </c>
      <c r="E320" s="14">
        <v>1.35</v>
      </c>
      <c r="F320" s="46" t="s">
        <v>24</v>
      </c>
      <c r="G320" s="15">
        <v>3</v>
      </c>
      <c r="H320" s="16">
        <f t="shared" si="48"/>
        <v>3.1499999999999995</v>
      </c>
      <c r="I320" s="19">
        <f t="shared" si="42"/>
        <v>-20.227500000000013</v>
      </c>
      <c r="J320" s="42">
        <f>SUM(H320:H321)</f>
        <v>9.5500000000000007</v>
      </c>
      <c r="K320" s="50">
        <f t="shared" si="45"/>
        <v>-13.827500000000011</v>
      </c>
      <c r="L320" s="8">
        <f t="shared" si="49"/>
        <v>18.822499999999987</v>
      </c>
      <c r="N320" s="121">
        <f t="shared" si="43"/>
        <v>2.0499999999999998</v>
      </c>
      <c r="O320" s="9">
        <f t="shared" si="44"/>
        <v>-1</v>
      </c>
      <c r="P320" s="9">
        <f t="shared" si="46"/>
        <v>1.0499999999999998</v>
      </c>
      <c r="Q320" s="122">
        <f t="shared" si="47"/>
        <v>1.0499999999999998</v>
      </c>
      <c r="R320" s="8"/>
    </row>
    <row r="321" spans="1:18" ht="19.5" thickBot="1" x14ac:dyDescent="0.35">
      <c r="A321" s="10" t="s">
        <v>298</v>
      </c>
      <c r="B321" s="11" t="s">
        <v>91</v>
      </c>
      <c r="C321" s="12">
        <v>8</v>
      </c>
      <c r="D321" s="13">
        <v>2.6</v>
      </c>
      <c r="E321" s="14">
        <v>1.22</v>
      </c>
      <c r="F321" s="46" t="s">
        <v>24</v>
      </c>
      <c r="G321" s="15">
        <v>4</v>
      </c>
      <c r="H321" s="16">
        <f t="shared" si="48"/>
        <v>6.4</v>
      </c>
      <c r="I321" s="19">
        <f t="shared" si="42"/>
        <v>-13.827500000000013</v>
      </c>
      <c r="J321" s="39"/>
      <c r="K321" s="50">
        <f t="shared" si="45"/>
        <v>-13.827500000000011</v>
      </c>
      <c r="L321" s="8">
        <f t="shared" si="49"/>
        <v>18.822499999999987</v>
      </c>
      <c r="N321" s="121">
        <f t="shared" si="43"/>
        <v>2.6</v>
      </c>
      <c r="O321" s="9">
        <f t="shared" si="44"/>
        <v>-1</v>
      </c>
      <c r="P321" s="9">
        <f t="shared" si="46"/>
        <v>1.6</v>
      </c>
      <c r="Q321" s="122">
        <f t="shared" si="47"/>
        <v>1.6</v>
      </c>
      <c r="R321" s="8"/>
    </row>
    <row r="322" spans="1:18" ht="24" thickBot="1" x14ac:dyDescent="0.3">
      <c r="A322" s="222">
        <v>44214</v>
      </c>
      <c r="B322" s="223"/>
      <c r="C322" s="223"/>
      <c r="D322" s="223"/>
      <c r="E322" s="223"/>
      <c r="F322" s="223"/>
      <c r="G322" s="223"/>
      <c r="H322" s="224" t="str">
        <f>IF(OR(F322="",G322=""),"",IF(F322="1st",G322*D322,-G322))</f>
        <v/>
      </c>
      <c r="I322" s="19">
        <f t="shared" si="42"/>
        <v>-13.827500000000013</v>
      </c>
      <c r="J322" s="39"/>
      <c r="K322" s="50">
        <f t="shared" si="45"/>
        <v>-13.827500000000011</v>
      </c>
      <c r="L322" s="8">
        <f t="shared" si="49"/>
        <v>18.822499999999987</v>
      </c>
      <c r="N322" s="121" t="str">
        <f t="shared" si="43"/>
        <v/>
      </c>
      <c r="O322" s="9" t="str">
        <f t="shared" si="44"/>
        <v/>
      </c>
      <c r="P322" s="9" t="str">
        <f t="shared" si="46"/>
        <v/>
      </c>
      <c r="Q322" s="122" t="str">
        <f t="shared" si="47"/>
        <v/>
      </c>
    </row>
    <row r="323" spans="1:18" ht="19.5" thickBot="1" x14ac:dyDescent="0.35">
      <c r="A323" s="10" t="s">
        <v>299</v>
      </c>
      <c r="B323" s="11" t="s">
        <v>63</v>
      </c>
      <c r="C323" s="12">
        <v>8</v>
      </c>
      <c r="D323" s="13">
        <v>2.8</v>
      </c>
      <c r="E323" s="14">
        <v>1.5</v>
      </c>
      <c r="F323" s="46" t="s">
        <v>34</v>
      </c>
      <c r="G323" s="15">
        <v>2</v>
      </c>
      <c r="H323" s="16">
        <f t="shared" si="48"/>
        <v>-2</v>
      </c>
      <c r="I323" s="19">
        <f t="shared" ref="I323:I386" si="50">IF(H323="",I322,I322+H323)</f>
        <v>-15.827500000000013</v>
      </c>
      <c r="J323" s="42">
        <f>SUM(H323:H323)</f>
        <v>-2</v>
      </c>
      <c r="K323" s="50">
        <f t="shared" si="45"/>
        <v>-15.827500000000011</v>
      </c>
      <c r="L323" s="8">
        <f t="shared" si="49"/>
        <v>18.822499999999987</v>
      </c>
      <c r="N323" s="121">
        <f t="shared" ref="N323:N386" si="51">IF(D323="","",IF(D323&gt;$V$57,$X$57*D323,IF(AND(D323&gt;$V$56,D323&lt;$W$56),$X$56*D323,IF(AND(D323&lt;$W$55,D323&gt;$V$55),$X$55*D323,IF(D323&lt;$W$54,D323*$X$54,0)))))</f>
        <v>2.8</v>
      </c>
      <c r="O323" s="9">
        <f t="shared" ref="O323:O386" si="52">IF(D323="","",IF(D323&gt;=$V$57,-$X$57,IF(AND(D323&gt;=$V$56,D323&lt;$W$56),-$X$56,IF(AND(D323&lt;$W$55,D323&gt;=$V$55),-$X$55,IF(D323&lt;$W$54,-$X$54,0)))))</f>
        <v>-1</v>
      </c>
      <c r="P323" s="9">
        <f t="shared" si="46"/>
        <v>-1</v>
      </c>
      <c r="Q323" s="122">
        <f t="shared" si="47"/>
        <v>-1</v>
      </c>
    </row>
    <row r="324" spans="1:18" ht="24" thickBot="1" x14ac:dyDescent="0.3">
      <c r="A324" s="222">
        <v>44215</v>
      </c>
      <c r="B324" s="223"/>
      <c r="C324" s="223"/>
      <c r="D324" s="223"/>
      <c r="E324" s="223"/>
      <c r="F324" s="223"/>
      <c r="G324" s="223"/>
      <c r="H324" s="224" t="str">
        <f>IF(OR(F324="",G324=""),"",IF(F324="1st",G324*D324,-G324))</f>
        <v/>
      </c>
      <c r="I324" s="19">
        <f t="shared" si="50"/>
        <v>-15.827500000000013</v>
      </c>
      <c r="J324" s="39"/>
      <c r="K324" s="50">
        <f t="shared" ref="K324:K387" si="53">IF(J324="",K323,J324+K323)</f>
        <v>-15.827500000000011</v>
      </c>
      <c r="L324" s="8">
        <f t="shared" si="49"/>
        <v>18.822499999999987</v>
      </c>
      <c r="N324" s="121" t="str">
        <f t="shared" si="51"/>
        <v/>
      </c>
      <c r="O324" s="9" t="str">
        <f t="shared" si="52"/>
        <v/>
      </c>
      <c r="P324" s="9" t="str">
        <f t="shared" ref="P324:P387" si="54">IF(F324="1st",N324+O324,O324)</f>
        <v/>
      </c>
      <c r="Q324" s="122" t="str">
        <f t="shared" ref="Q324:Q387" si="55">IF(P324=0,"",P324)</f>
        <v/>
      </c>
    </row>
    <row r="325" spans="1:18" ht="19.5" thickBot="1" x14ac:dyDescent="0.35">
      <c r="A325" s="10" t="s">
        <v>300</v>
      </c>
      <c r="B325" s="11" t="s">
        <v>115</v>
      </c>
      <c r="C325" s="12">
        <v>2</v>
      </c>
      <c r="D325" s="13">
        <v>2.76</v>
      </c>
      <c r="E325" s="14">
        <v>1.46</v>
      </c>
      <c r="F325" s="46" t="s">
        <v>26</v>
      </c>
      <c r="G325" s="15">
        <v>3</v>
      </c>
      <c r="H325" s="16">
        <f t="shared" si="48"/>
        <v>-3</v>
      </c>
      <c r="I325" s="19">
        <f t="shared" si="50"/>
        <v>-18.827500000000015</v>
      </c>
      <c r="J325" s="42">
        <f>SUM(H325:H325)</f>
        <v>-3</v>
      </c>
      <c r="K325" s="50">
        <f t="shared" si="53"/>
        <v>-18.827500000000011</v>
      </c>
      <c r="L325" s="8">
        <f t="shared" si="49"/>
        <v>18.822499999999987</v>
      </c>
      <c r="N325" s="121">
        <f t="shared" si="51"/>
        <v>2.76</v>
      </c>
      <c r="O325" s="9">
        <f t="shared" si="52"/>
        <v>-1</v>
      </c>
      <c r="P325" s="9">
        <f t="shared" si="54"/>
        <v>-1</v>
      </c>
      <c r="Q325" s="122">
        <f t="shared" si="55"/>
        <v>-1</v>
      </c>
    </row>
    <row r="326" spans="1:18" ht="24" thickBot="1" x14ac:dyDescent="0.3">
      <c r="A326" s="222">
        <v>44216</v>
      </c>
      <c r="B326" s="223"/>
      <c r="C326" s="223"/>
      <c r="D326" s="223"/>
      <c r="E326" s="223"/>
      <c r="F326" s="223"/>
      <c r="G326" s="223"/>
      <c r="H326" s="224" t="str">
        <f>IF(OR(F326="",G326=""),"",IF(F326="1st",G326*D326,-G326))</f>
        <v/>
      </c>
      <c r="I326" s="19">
        <f t="shared" si="50"/>
        <v>-18.827500000000015</v>
      </c>
      <c r="J326" s="39"/>
      <c r="K326" s="50">
        <f t="shared" si="53"/>
        <v>-18.827500000000011</v>
      </c>
      <c r="L326" s="8">
        <f t="shared" si="49"/>
        <v>18.822499999999987</v>
      </c>
      <c r="N326" s="121" t="str">
        <f t="shared" si="51"/>
        <v/>
      </c>
      <c r="O326" s="9" t="str">
        <f t="shared" si="52"/>
        <v/>
      </c>
      <c r="P326" s="9" t="str">
        <f t="shared" si="54"/>
        <v/>
      </c>
      <c r="Q326" s="122" t="str">
        <f t="shared" si="55"/>
        <v/>
      </c>
    </row>
    <row r="327" spans="1:18" ht="18.75" x14ac:dyDescent="0.3">
      <c r="A327" s="10" t="s">
        <v>301</v>
      </c>
      <c r="B327" s="11" t="s">
        <v>222</v>
      </c>
      <c r="C327" s="12">
        <v>8</v>
      </c>
      <c r="D327" s="13">
        <v>1.94</v>
      </c>
      <c r="E327" s="14">
        <v>1.18</v>
      </c>
      <c r="F327" s="46" t="s">
        <v>24</v>
      </c>
      <c r="G327" s="15">
        <v>1</v>
      </c>
      <c r="H327" s="16">
        <f t="shared" si="48"/>
        <v>0.94</v>
      </c>
      <c r="I327" s="19">
        <f t="shared" si="50"/>
        <v>-17.887500000000014</v>
      </c>
      <c r="J327" s="42">
        <f>SUM(H327:H331)</f>
        <v>9.4</v>
      </c>
      <c r="K327" s="50">
        <f t="shared" si="53"/>
        <v>-9.4275000000000109</v>
      </c>
      <c r="L327" s="8">
        <f t="shared" si="49"/>
        <v>18.822499999999987</v>
      </c>
      <c r="N327" s="121">
        <f t="shared" si="51"/>
        <v>1.94</v>
      </c>
      <c r="O327" s="9">
        <f t="shared" si="52"/>
        <v>-1</v>
      </c>
      <c r="P327" s="9">
        <f t="shared" si="54"/>
        <v>0.94</v>
      </c>
      <c r="Q327" s="122">
        <f t="shared" si="55"/>
        <v>0.94</v>
      </c>
    </row>
    <row r="328" spans="1:18" ht="18.75" x14ac:dyDescent="0.3">
      <c r="A328" s="10" t="s">
        <v>302</v>
      </c>
      <c r="B328" s="11" t="s">
        <v>66</v>
      </c>
      <c r="C328" s="12">
        <v>7</v>
      </c>
      <c r="D328" s="13">
        <v>5.5</v>
      </c>
      <c r="E328" s="14">
        <v>2.0499999999999998</v>
      </c>
      <c r="F328" s="46" t="s">
        <v>16</v>
      </c>
      <c r="G328" s="15">
        <v>1.5</v>
      </c>
      <c r="H328" s="16">
        <f t="shared" si="48"/>
        <v>-1.5</v>
      </c>
      <c r="I328" s="19">
        <f t="shared" si="50"/>
        <v>-19.387500000000014</v>
      </c>
      <c r="J328" s="39"/>
      <c r="K328" s="50">
        <f t="shared" si="53"/>
        <v>-9.4275000000000109</v>
      </c>
      <c r="L328" s="8">
        <f t="shared" si="49"/>
        <v>18.822499999999987</v>
      </c>
      <c r="N328" s="121">
        <f t="shared" si="51"/>
        <v>5.5</v>
      </c>
      <c r="O328" s="9">
        <f t="shared" si="52"/>
        <v>-1</v>
      </c>
      <c r="P328" s="9">
        <f t="shared" si="54"/>
        <v>-1</v>
      </c>
      <c r="Q328" s="122">
        <f t="shared" si="55"/>
        <v>-1</v>
      </c>
    </row>
    <row r="329" spans="1:18" ht="18.75" x14ac:dyDescent="0.3">
      <c r="A329" s="10" t="s">
        <v>303</v>
      </c>
      <c r="B329" s="11" t="s">
        <v>66</v>
      </c>
      <c r="C329" s="12">
        <v>9</v>
      </c>
      <c r="D329" s="13">
        <v>3.5</v>
      </c>
      <c r="E329" s="14">
        <v>1.5</v>
      </c>
      <c r="F329" s="46" t="s">
        <v>24</v>
      </c>
      <c r="G329" s="15">
        <v>2</v>
      </c>
      <c r="H329" s="16">
        <f t="shared" si="48"/>
        <v>5</v>
      </c>
      <c r="I329" s="19">
        <f t="shared" si="50"/>
        <v>-14.387500000000014</v>
      </c>
      <c r="J329" s="39"/>
      <c r="K329" s="50">
        <f t="shared" si="53"/>
        <v>-9.4275000000000109</v>
      </c>
      <c r="L329" s="8">
        <f t="shared" si="49"/>
        <v>18.822499999999987</v>
      </c>
      <c r="N329" s="121">
        <f t="shared" si="51"/>
        <v>0</v>
      </c>
      <c r="O329" s="9">
        <f t="shared" si="52"/>
        <v>0</v>
      </c>
      <c r="P329" s="9">
        <f t="shared" si="54"/>
        <v>0</v>
      </c>
      <c r="Q329" s="122" t="str">
        <f t="shared" si="55"/>
        <v/>
      </c>
    </row>
    <row r="330" spans="1:18" ht="18.75" x14ac:dyDescent="0.3">
      <c r="A330" s="10" t="s">
        <v>304</v>
      </c>
      <c r="B330" s="11" t="s">
        <v>124</v>
      </c>
      <c r="C330" s="12">
        <v>9</v>
      </c>
      <c r="D330" s="13">
        <v>3.2</v>
      </c>
      <c r="E330" s="14">
        <v>1.22</v>
      </c>
      <c r="F330" s="46" t="s">
        <v>16</v>
      </c>
      <c r="G330" s="15">
        <v>2</v>
      </c>
      <c r="H330" s="16">
        <f t="shared" si="48"/>
        <v>-2</v>
      </c>
      <c r="I330" s="19">
        <f t="shared" si="50"/>
        <v>-16.387500000000014</v>
      </c>
      <c r="J330" s="39"/>
      <c r="K330" s="50">
        <f t="shared" si="53"/>
        <v>-9.4275000000000109</v>
      </c>
      <c r="L330" s="8">
        <f t="shared" si="49"/>
        <v>18.822499999999987</v>
      </c>
      <c r="N330" s="121">
        <f t="shared" si="51"/>
        <v>0</v>
      </c>
      <c r="O330" s="9">
        <f t="shared" si="52"/>
        <v>0</v>
      </c>
      <c r="P330" s="9">
        <f t="shared" si="54"/>
        <v>0</v>
      </c>
      <c r="Q330" s="122" t="str">
        <f t="shared" si="55"/>
        <v/>
      </c>
    </row>
    <row r="331" spans="1:18" ht="19.5" thickBot="1" x14ac:dyDescent="0.35">
      <c r="A331" s="10" t="s">
        <v>305</v>
      </c>
      <c r="B331" s="11" t="s">
        <v>127</v>
      </c>
      <c r="C331" s="67" t="s">
        <v>306</v>
      </c>
      <c r="D331" s="13">
        <v>2.74</v>
      </c>
      <c r="E331" s="14">
        <v>1.5</v>
      </c>
      <c r="F331" s="46" t="s">
        <v>24</v>
      </c>
      <c r="G331" s="15">
        <v>4</v>
      </c>
      <c r="H331" s="16">
        <f t="shared" si="48"/>
        <v>6.9600000000000009</v>
      </c>
      <c r="I331" s="19">
        <f t="shared" si="50"/>
        <v>-9.4275000000000126</v>
      </c>
      <c r="J331" s="39"/>
      <c r="K331" s="50">
        <f t="shared" si="53"/>
        <v>-9.4275000000000109</v>
      </c>
      <c r="L331" s="8">
        <f t="shared" si="49"/>
        <v>18.822499999999987</v>
      </c>
      <c r="N331" s="121">
        <f t="shared" si="51"/>
        <v>2.74</v>
      </c>
      <c r="O331" s="9">
        <f t="shared" si="52"/>
        <v>-1</v>
      </c>
      <c r="P331" s="9">
        <f t="shared" si="54"/>
        <v>1.7400000000000002</v>
      </c>
      <c r="Q331" s="122">
        <f t="shared" si="55"/>
        <v>1.7400000000000002</v>
      </c>
    </row>
    <row r="332" spans="1:18" ht="24" thickBot="1" x14ac:dyDescent="0.3">
      <c r="A332" s="222">
        <v>44217</v>
      </c>
      <c r="B332" s="223"/>
      <c r="C332" s="223"/>
      <c r="D332" s="223"/>
      <c r="E332" s="223"/>
      <c r="F332" s="223"/>
      <c r="G332" s="223"/>
      <c r="H332" s="224" t="str">
        <f>IF(OR(F332="",G332=""),"",IF(F332="1st",G332*D332,-G332))</f>
        <v/>
      </c>
      <c r="I332" s="19">
        <f t="shared" si="50"/>
        <v>-9.4275000000000126</v>
      </c>
      <c r="J332" s="39"/>
      <c r="K332" s="50">
        <f t="shared" si="53"/>
        <v>-9.4275000000000109</v>
      </c>
      <c r="L332" s="8">
        <f t="shared" si="49"/>
        <v>18.822499999999987</v>
      </c>
      <c r="N332" s="121" t="str">
        <f t="shared" si="51"/>
        <v/>
      </c>
      <c r="O332" s="9" t="str">
        <f t="shared" si="52"/>
        <v/>
      </c>
      <c r="P332" s="9" t="str">
        <f t="shared" si="54"/>
        <v/>
      </c>
      <c r="Q332" s="122" t="str">
        <f t="shared" si="55"/>
        <v/>
      </c>
    </row>
    <row r="333" spans="1:18" ht="18.75" x14ac:dyDescent="0.3">
      <c r="A333" s="10" t="s">
        <v>307</v>
      </c>
      <c r="B333" s="11" t="s">
        <v>55</v>
      </c>
      <c r="C333" s="12">
        <v>1</v>
      </c>
      <c r="D333" s="13">
        <v>5.5</v>
      </c>
      <c r="E333" s="14">
        <v>1.8</v>
      </c>
      <c r="F333" s="46" t="s">
        <v>21</v>
      </c>
      <c r="G333" s="15">
        <v>1</v>
      </c>
      <c r="H333" s="16">
        <f t="shared" si="48"/>
        <v>-1</v>
      </c>
      <c r="I333" s="19">
        <f t="shared" si="50"/>
        <v>-10.427500000000013</v>
      </c>
      <c r="J333" s="42">
        <f>SUM(H333:H341)</f>
        <v>15.399999999999999</v>
      </c>
      <c r="K333" s="50">
        <f t="shared" si="53"/>
        <v>5.9724999999999877</v>
      </c>
      <c r="L333" s="8">
        <f t="shared" si="49"/>
        <v>18.822499999999987</v>
      </c>
      <c r="N333" s="121">
        <f t="shared" si="51"/>
        <v>5.5</v>
      </c>
      <c r="O333" s="9">
        <f t="shared" si="52"/>
        <v>-1</v>
      </c>
      <c r="P333" s="9">
        <f t="shared" si="54"/>
        <v>-1</v>
      </c>
      <c r="Q333" s="122">
        <f t="shared" si="55"/>
        <v>-1</v>
      </c>
    </row>
    <row r="334" spans="1:18" ht="18.75" x14ac:dyDescent="0.3">
      <c r="A334" s="10" t="s">
        <v>308</v>
      </c>
      <c r="B334" s="11" t="s">
        <v>55</v>
      </c>
      <c r="C334" s="12">
        <v>4</v>
      </c>
      <c r="D334" s="13">
        <v>4.5</v>
      </c>
      <c r="E334" s="14">
        <v>1.45</v>
      </c>
      <c r="F334" s="46" t="s">
        <v>24</v>
      </c>
      <c r="G334" s="15">
        <v>1</v>
      </c>
      <c r="H334" s="16">
        <f t="shared" si="48"/>
        <v>3.5</v>
      </c>
      <c r="I334" s="19">
        <f t="shared" si="50"/>
        <v>-6.9275000000000126</v>
      </c>
      <c r="J334" s="39"/>
      <c r="K334" s="50">
        <f t="shared" si="53"/>
        <v>5.9724999999999877</v>
      </c>
      <c r="L334" s="8">
        <f t="shared" si="49"/>
        <v>18.822499999999987</v>
      </c>
      <c r="N334" s="121">
        <f t="shared" si="51"/>
        <v>4.5</v>
      </c>
      <c r="O334" s="9">
        <f t="shared" si="52"/>
        <v>-1</v>
      </c>
      <c r="P334" s="9">
        <f>IF(F334="1st",N334+O334,O334)</f>
        <v>3.5</v>
      </c>
      <c r="Q334" s="122">
        <f t="shared" si="55"/>
        <v>3.5</v>
      </c>
    </row>
    <row r="335" spans="1:18" ht="18.75" x14ac:dyDescent="0.3">
      <c r="A335" s="10" t="s">
        <v>309</v>
      </c>
      <c r="B335" s="11" t="s">
        <v>55</v>
      </c>
      <c r="C335" s="12">
        <v>6</v>
      </c>
      <c r="D335" s="13">
        <v>2.6</v>
      </c>
      <c r="E335" s="14">
        <v>1.28</v>
      </c>
      <c r="F335" s="46" t="s">
        <v>24</v>
      </c>
      <c r="G335" s="15">
        <v>2</v>
      </c>
      <c r="H335" s="16">
        <f t="shared" si="48"/>
        <v>3.2</v>
      </c>
      <c r="I335" s="19">
        <f t="shared" si="50"/>
        <v>-3.7275000000000125</v>
      </c>
      <c r="J335" s="39"/>
      <c r="K335" s="50">
        <f t="shared" si="53"/>
        <v>5.9724999999999877</v>
      </c>
      <c r="L335" s="8">
        <f t="shared" si="49"/>
        <v>18.822499999999987</v>
      </c>
      <c r="N335" s="121">
        <f t="shared" si="51"/>
        <v>2.6</v>
      </c>
      <c r="O335" s="9">
        <f t="shared" si="52"/>
        <v>-1</v>
      </c>
      <c r="P335" s="9">
        <f t="shared" si="54"/>
        <v>1.6</v>
      </c>
      <c r="Q335" s="122">
        <f t="shared" si="55"/>
        <v>1.6</v>
      </c>
    </row>
    <row r="336" spans="1:18" ht="18.75" x14ac:dyDescent="0.3">
      <c r="A336" s="10" t="s">
        <v>310</v>
      </c>
      <c r="B336" s="11" t="s">
        <v>55</v>
      </c>
      <c r="C336" s="12">
        <v>7</v>
      </c>
      <c r="D336" s="13">
        <v>3.2</v>
      </c>
      <c r="E336" s="14">
        <v>1.65</v>
      </c>
      <c r="F336" s="46" t="s">
        <v>26</v>
      </c>
      <c r="G336" s="15">
        <v>1</v>
      </c>
      <c r="H336" s="16">
        <f t="shared" si="48"/>
        <v>-1</v>
      </c>
      <c r="I336" s="19">
        <f t="shared" si="50"/>
        <v>-4.7275000000000125</v>
      </c>
      <c r="J336" s="39"/>
      <c r="K336" s="50">
        <f t="shared" si="53"/>
        <v>5.9724999999999877</v>
      </c>
      <c r="L336" s="8">
        <f t="shared" si="49"/>
        <v>18.822499999999987</v>
      </c>
      <c r="N336" s="121">
        <f t="shared" si="51"/>
        <v>0</v>
      </c>
      <c r="O336" s="9">
        <f t="shared" si="52"/>
        <v>0</v>
      </c>
      <c r="P336" s="9">
        <f t="shared" si="54"/>
        <v>0</v>
      </c>
      <c r="Q336" s="122" t="str">
        <f t="shared" si="55"/>
        <v/>
      </c>
    </row>
    <row r="337" spans="1:17" ht="18.75" x14ac:dyDescent="0.3">
      <c r="A337" s="10" t="s">
        <v>311</v>
      </c>
      <c r="B337" s="11" t="s">
        <v>38</v>
      </c>
      <c r="C337" s="12">
        <v>1</v>
      </c>
      <c r="D337" s="13">
        <v>1.9</v>
      </c>
      <c r="E337" s="14">
        <v>1.1599999999999999</v>
      </c>
      <c r="F337" s="46" t="s">
        <v>24</v>
      </c>
      <c r="G337" s="15">
        <v>3</v>
      </c>
      <c r="H337" s="16">
        <f t="shared" si="48"/>
        <v>2.6999999999999993</v>
      </c>
      <c r="I337" s="19">
        <f t="shared" si="50"/>
        <v>-2.0275000000000132</v>
      </c>
      <c r="J337" s="39"/>
      <c r="K337" s="50">
        <f t="shared" si="53"/>
        <v>5.9724999999999877</v>
      </c>
      <c r="L337" s="8">
        <f t="shared" si="49"/>
        <v>18.822499999999987</v>
      </c>
      <c r="N337" s="121">
        <f t="shared" si="51"/>
        <v>1.9</v>
      </c>
      <c r="O337" s="9">
        <f t="shared" si="52"/>
        <v>-1</v>
      </c>
      <c r="P337" s="9">
        <f t="shared" si="54"/>
        <v>0.89999999999999991</v>
      </c>
      <c r="Q337" s="122">
        <f t="shared" si="55"/>
        <v>0.89999999999999991</v>
      </c>
    </row>
    <row r="338" spans="1:17" ht="18.75" x14ac:dyDescent="0.3">
      <c r="A338" s="10" t="s">
        <v>312</v>
      </c>
      <c r="B338" s="11" t="s">
        <v>38</v>
      </c>
      <c r="C338" s="12">
        <v>3</v>
      </c>
      <c r="D338" s="13">
        <v>2.4</v>
      </c>
      <c r="E338" s="14">
        <v>1.35</v>
      </c>
      <c r="F338" s="46" t="s">
        <v>21</v>
      </c>
      <c r="G338" s="15">
        <v>1.5</v>
      </c>
      <c r="H338" s="16">
        <f t="shared" si="48"/>
        <v>-1.5</v>
      </c>
      <c r="I338" s="19">
        <f t="shared" si="50"/>
        <v>-3.5275000000000132</v>
      </c>
      <c r="J338" s="39"/>
      <c r="K338" s="50">
        <f t="shared" si="53"/>
        <v>5.9724999999999877</v>
      </c>
      <c r="L338" s="8">
        <f t="shared" si="49"/>
        <v>18.822499999999987</v>
      </c>
      <c r="N338" s="121">
        <f t="shared" si="51"/>
        <v>2.4</v>
      </c>
      <c r="O338" s="9">
        <f t="shared" si="52"/>
        <v>-1</v>
      </c>
      <c r="P338" s="9">
        <f t="shared" si="54"/>
        <v>-1</v>
      </c>
      <c r="Q338" s="122">
        <f t="shared" si="55"/>
        <v>-1</v>
      </c>
    </row>
    <row r="339" spans="1:17" ht="18.75" x14ac:dyDescent="0.3">
      <c r="A339" s="10" t="s">
        <v>271</v>
      </c>
      <c r="B339" s="11" t="s">
        <v>38</v>
      </c>
      <c r="C339" s="12">
        <v>6</v>
      </c>
      <c r="D339" s="13">
        <v>5</v>
      </c>
      <c r="E339" s="14">
        <v>1.65</v>
      </c>
      <c r="F339" s="46" t="s">
        <v>24</v>
      </c>
      <c r="G339" s="15">
        <v>1</v>
      </c>
      <c r="H339" s="16">
        <f t="shared" si="48"/>
        <v>4</v>
      </c>
      <c r="I339" s="19">
        <f t="shared" si="50"/>
        <v>0.47249999999998682</v>
      </c>
      <c r="J339" s="39"/>
      <c r="K339" s="50">
        <f t="shared" si="53"/>
        <v>5.9724999999999877</v>
      </c>
      <c r="L339" s="8">
        <f t="shared" si="49"/>
        <v>18.822499999999987</v>
      </c>
      <c r="N339" s="121">
        <f t="shared" si="51"/>
        <v>5</v>
      </c>
      <c r="O339" s="9">
        <f t="shared" si="52"/>
        <v>-1</v>
      </c>
      <c r="P339" s="9">
        <f t="shared" si="54"/>
        <v>4</v>
      </c>
      <c r="Q339" s="122">
        <f t="shared" si="55"/>
        <v>4</v>
      </c>
    </row>
    <row r="340" spans="1:17" ht="18.75" x14ac:dyDescent="0.3">
      <c r="A340" s="10" t="s">
        <v>313</v>
      </c>
      <c r="B340" s="11" t="s">
        <v>91</v>
      </c>
      <c r="C340" s="12">
        <v>5</v>
      </c>
      <c r="D340" s="13">
        <v>2.4500000000000002</v>
      </c>
      <c r="E340" s="14">
        <v>1.3</v>
      </c>
      <c r="F340" s="46" t="s">
        <v>24</v>
      </c>
      <c r="G340" s="15">
        <v>2</v>
      </c>
      <c r="H340" s="16">
        <f t="shared" si="48"/>
        <v>2.9000000000000004</v>
      </c>
      <c r="I340" s="19">
        <f t="shared" si="50"/>
        <v>3.3724999999999872</v>
      </c>
      <c r="J340" s="39"/>
      <c r="K340" s="50">
        <f t="shared" si="53"/>
        <v>5.9724999999999877</v>
      </c>
      <c r="L340" s="8">
        <f t="shared" si="49"/>
        <v>18.822499999999987</v>
      </c>
      <c r="N340" s="121">
        <f t="shared" si="51"/>
        <v>2.4500000000000002</v>
      </c>
      <c r="O340" s="9">
        <f t="shared" si="52"/>
        <v>-1</v>
      </c>
      <c r="P340" s="9">
        <f t="shared" si="54"/>
        <v>1.4500000000000002</v>
      </c>
      <c r="Q340" s="122">
        <f t="shared" si="55"/>
        <v>1.4500000000000002</v>
      </c>
    </row>
    <row r="341" spans="1:17" ht="19.5" thickBot="1" x14ac:dyDescent="0.35">
      <c r="A341" s="10" t="s">
        <v>314</v>
      </c>
      <c r="B341" s="11" t="s">
        <v>91</v>
      </c>
      <c r="C341" s="12">
        <v>8</v>
      </c>
      <c r="D341" s="13">
        <v>3.6</v>
      </c>
      <c r="E341" s="14">
        <v>1.35</v>
      </c>
      <c r="F341" s="46" t="s">
        <v>24</v>
      </c>
      <c r="G341" s="15">
        <v>1</v>
      </c>
      <c r="H341" s="16">
        <f t="shared" si="48"/>
        <v>2.6</v>
      </c>
      <c r="I341" s="19">
        <f t="shared" si="50"/>
        <v>5.9724999999999877</v>
      </c>
      <c r="J341" s="39"/>
      <c r="K341" s="50">
        <f t="shared" si="53"/>
        <v>5.9724999999999877</v>
      </c>
      <c r="L341" s="8">
        <f t="shared" si="49"/>
        <v>18.822499999999987</v>
      </c>
      <c r="N341" s="121">
        <f t="shared" si="51"/>
        <v>0</v>
      </c>
      <c r="O341" s="9">
        <f t="shared" si="52"/>
        <v>0</v>
      </c>
      <c r="P341" s="9">
        <f t="shared" si="54"/>
        <v>0</v>
      </c>
      <c r="Q341" s="122" t="str">
        <f t="shared" si="55"/>
        <v/>
      </c>
    </row>
    <row r="342" spans="1:17" ht="24" thickBot="1" x14ac:dyDescent="0.3">
      <c r="A342" s="222">
        <v>44218</v>
      </c>
      <c r="B342" s="223"/>
      <c r="C342" s="223"/>
      <c r="D342" s="223"/>
      <c r="E342" s="223"/>
      <c r="F342" s="223"/>
      <c r="G342" s="223"/>
      <c r="H342" s="224" t="str">
        <f>IF(OR(F342="",G342=""),"",IF(F342="1st",G342*D342,-G342))</f>
        <v/>
      </c>
      <c r="I342" s="19">
        <f t="shared" si="50"/>
        <v>5.9724999999999877</v>
      </c>
      <c r="J342" s="39"/>
      <c r="K342" s="50">
        <f t="shared" si="53"/>
        <v>5.9724999999999877</v>
      </c>
      <c r="L342" s="8">
        <f t="shared" si="49"/>
        <v>18.822499999999987</v>
      </c>
      <c r="N342" s="121" t="str">
        <f t="shared" si="51"/>
        <v/>
      </c>
      <c r="O342" s="9" t="str">
        <f t="shared" si="52"/>
        <v/>
      </c>
      <c r="P342" s="9" t="str">
        <f t="shared" si="54"/>
        <v/>
      </c>
      <c r="Q342" s="122" t="str">
        <f t="shared" si="55"/>
        <v/>
      </c>
    </row>
    <row r="343" spans="1:17" ht="19.5" thickBot="1" x14ac:dyDescent="0.35">
      <c r="A343" s="10" t="s">
        <v>315</v>
      </c>
      <c r="B343" s="11" t="s">
        <v>115</v>
      </c>
      <c r="C343" s="12">
        <v>8</v>
      </c>
      <c r="D343" s="13">
        <v>2.5</v>
      </c>
      <c r="E343" s="14">
        <v>1.4</v>
      </c>
      <c r="F343" s="46" t="s">
        <v>16</v>
      </c>
      <c r="G343" s="15">
        <v>3</v>
      </c>
      <c r="H343" s="16">
        <f t="shared" si="48"/>
        <v>-3</v>
      </c>
      <c r="I343" s="19">
        <f t="shared" si="50"/>
        <v>2.9724999999999877</v>
      </c>
      <c r="J343" s="42">
        <f>SUM(H343:H343)</f>
        <v>-3</v>
      </c>
      <c r="K343" s="50">
        <f t="shared" si="53"/>
        <v>2.9724999999999877</v>
      </c>
      <c r="L343" s="8">
        <f t="shared" si="49"/>
        <v>18.822499999999987</v>
      </c>
      <c r="N343" s="121">
        <f t="shared" si="51"/>
        <v>2.5</v>
      </c>
      <c r="O343" s="9">
        <f t="shared" si="52"/>
        <v>-1</v>
      </c>
      <c r="P343" s="9">
        <f t="shared" si="54"/>
        <v>-1</v>
      </c>
      <c r="Q343" s="122">
        <f t="shared" si="55"/>
        <v>-1</v>
      </c>
    </row>
    <row r="344" spans="1:17" ht="24" thickBot="1" x14ac:dyDescent="0.3">
      <c r="A344" s="222">
        <v>44219</v>
      </c>
      <c r="B344" s="223"/>
      <c r="C344" s="223"/>
      <c r="D344" s="223"/>
      <c r="E344" s="223"/>
      <c r="F344" s="223"/>
      <c r="G344" s="223"/>
      <c r="H344" s="224" t="str">
        <f>IF(OR(F344="",G344=""),"",IF(F344="1st",G344*D344,-G344))</f>
        <v/>
      </c>
      <c r="I344" s="19">
        <f t="shared" si="50"/>
        <v>2.9724999999999877</v>
      </c>
      <c r="J344" s="39"/>
      <c r="K344" s="50">
        <f t="shared" si="53"/>
        <v>2.9724999999999877</v>
      </c>
      <c r="L344" s="8">
        <f t="shared" si="49"/>
        <v>18.822499999999987</v>
      </c>
      <c r="N344" s="121" t="str">
        <f t="shared" si="51"/>
        <v/>
      </c>
      <c r="O344" s="9" t="str">
        <f t="shared" si="52"/>
        <v/>
      </c>
      <c r="P344" s="9" t="str">
        <f t="shared" si="54"/>
        <v/>
      </c>
      <c r="Q344" s="122" t="str">
        <f t="shared" si="55"/>
        <v/>
      </c>
    </row>
    <row r="345" spans="1:17" ht="18.75" x14ac:dyDescent="0.3">
      <c r="A345" s="10" t="s">
        <v>316</v>
      </c>
      <c r="B345" s="11" t="s">
        <v>317</v>
      </c>
      <c r="C345" s="12">
        <v>7</v>
      </c>
      <c r="D345" s="13">
        <v>2.5</v>
      </c>
      <c r="E345" s="14">
        <v>1.24</v>
      </c>
      <c r="F345" s="46" t="s">
        <v>24</v>
      </c>
      <c r="G345" s="15">
        <v>2</v>
      </c>
      <c r="H345" s="16">
        <f t="shared" si="48"/>
        <v>3</v>
      </c>
      <c r="I345" s="19">
        <f t="shared" si="50"/>
        <v>5.9724999999999877</v>
      </c>
      <c r="J345" s="42">
        <f>SUM(H345:H346)</f>
        <v>7.8000000000000007</v>
      </c>
      <c r="K345" s="50">
        <f t="shared" si="53"/>
        <v>10.772499999999988</v>
      </c>
      <c r="L345" s="8">
        <f t="shared" si="49"/>
        <v>18.822499999999987</v>
      </c>
      <c r="N345" s="121">
        <f t="shared" si="51"/>
        <v>2.5</v>
      </c>
      <c r="O345" s="9">
        <f t="shared" si="52"/>
        <v>-1</v>
      </c>
      <c r="P345" s="9">
        <f t="shared" si="54"/>
        <v>1.5</v>
      </c>
      <c r="Q345" s="122">
        <f t="shared" si="55"/>
        <v>1.5</v>
      </c>
    </row>
    <row r="346" spans="1:17" ht="19.5" thickBot="1" x14ac:dyDescent="0.35">
      <c r="A346" s="10" t="s">
        <v>318</v>
      </c>
      <c r="B346" s="11" t="s">
        <v>317</v>
      </c>
      <c r="C346" s="12">
        <v>6</v>
      </c>
      <c r="D346" s="13">
        <v>2.6</v>
      </c>
      <c r="E346" s="14">
        <v>1.2</v>
      </c>
      <c r="F346" s="46" t="s">
        <v>24</v>
      </c>
      <c r="G346" s="15">
        <v>3</v>
      </c>
      <c r="H346" s="16">
        <f t="shared" si="48"/>
        <v>4.8000000000000007</v>
      </c>
      <c r="I346" s="19">
        <f t="shared" si="50"/>
        <v>10.772499999999988</v>
      </c>
      <c r="J346" s="39"/>
      <c r="K346" s="50">
        <f t="shared" si="53"/>
        <v>10.772499999999988</v>
      </c>
      <c r="L346" s="8">
        <f t="shared" si="49"/>
        <v>18.822499999999987</v>
      </c>
      <c r="N346" s="121">
        <f t="shared" si="51"/>
        <v>2.6</v>
      </c>
      <c r="O346" s="9">
        <f t="shared" si="52"/>
        <v>-1</v>
      </c>
      <c r="P346" s="9">
        <f t="shared" si="54"/>
        <v>1.6</v>
      </c>
      <c r="Q346" s="122">
        <f t="shared" si="55"/>
        <v>1.6</v>
      </c>
    </row>
    <row r="347" spans="1:17" ht="24" thickBot="1" x14ac:dyDescent="0.3">
      <c r="A347" s="222">
        <v>44220</v>
      </c>
      <c r="B347" s="223"/>
      <c r="C347" s="223"/>
      <c r="D347" s="223"/>
      <c r="E347" s="223"/>
      <c r="F347" s="223"/>
      <c r="G347" s="223"/>
      <c r="H347" s="224" t="str">
        <f>IF(OR(F347="",G347=""),"",IF(F347="1st",G347*D347,-G347))</f>
        <v/>
      </c>
      <c r="I347" s="19">
        <f t="shared" si="50"/>
        <v>10.772499999999988</v>
      </c>
      <c r="J347" s="39"/>
      <c r="K347" s="50">
        <f t="shared" si="53"/>
        <v>10.772499999999988</v>
      </c>
      <c r="L347" s="8">
        <f t="shared" si="49"/>
        <v>18.822499999999987</v>
      </c>
      <c r="N347" s="121" t="str">
        <f t="shared" si="51"/>
        <v/>
      </c>
      <c r="O347" s="9" t="str">
        <f t="shared" si="52"/>
        <v/>
      </c>
      <c r="P347" s="9" t="str">
        <f t="shared" si="54"/>
        <v/>
      </c>
      <c r="Q347" s="122" t="str">
        <f t="shared" si="55"/>
        <v/>
      </c>
    </row>
    <row r="348" spans="1:17" ht="18.75" x14ac:dyDescent="0.3">
      <c r="A348" s="10" t="s">
        <v>319</v>
      </c>
      <c r="B348" s="11" t="s">
        <v>91</v>
      </c>
      <c r="C348" s="12">
        <v>6</v>
      </c>
      <c r="D348" s="13">
        <v>2.5</v>
      </c>
      <c r="E348" s="14">
        <v>1.2</v>
      </c>
      <c r="F348" s="46" t="s">
        <v>34</v>
      </c>
      <c r="G348" s="15">
        <v>2</v>
      </c>
      <c r="H348" s="16">
        <f t="shared" si="48"/>
        <v>-2</v>
      </c>
      <c r="I348" s="19">
        <f t="shared" si="50"/>
        <v>8.7724999999999884</v>
      </c>
      <c r="J348" s="42">
        <f>SUM(H348:H349)</f>
        <v>-3</v>
      </c>
      <c r="K348" s="50">
        <f t="shared" si="53"/>
        <v>7.7724999999999884</v>
      </c>
      <c r="L348" s="8">
        <f t="shared" si="49"/>
        <v>18.822499999999987</v>
      </c>
      <c r="N348" s="121">
        <f t="shared" si="51"/>
        <v>2.5</v>
      </c>
      <c r="O348" s="9">
        <f t="shared" si="52"/>
        <v>-1</v>
      </c>
      <c r="P348" s="9">
        <f t="shared" si="54"/>
        <v>-1</v>
      </c>
      <c r="Q348" s="122">
        <f t="shared" si="55"/>
        <v>-1</v>
      </c>
    </row>
    <row r="349" spans="1:17" ht="19.5" thickBot="1" x14ac:dyDescent="0.35">
      <c r="A349" s="68" t="s">
        <v>320</v>
      </c>
      <c r="B349" s="69" t="s">
        <v>89</v>
      </c>
      <c r="C349" s="72">
        <v>11</v>
      </c>
      <c r="D349" s="70">
        <v>8</v>
      </c>
      <c r="E349" s="71">
        <v>2</v>
      </c>
      <c r="F349" s="71" t="s">
        <v>16</v>
      </c>
      <c r="G349" s="15">
        <v>1</v>
      </c>
      <c r="H349" s="16">
        <f t="shared" si="48"/>
        <v>-1</v>
      </c>
      <c r="I349" s="19">
        <f t="shared" si="50"/>
        <v>7.7724999999999884</v>
      </c>
      <c r="J349" s="42"/>
      <c r="K349" s="50">
        <f t="shared" si="53"/>
        <v>7.7724999999999884</v>
      </c>
      <c r="L349" s="8">
        <f t="shared" si="49"/>
        <v>18.822499999999987</v>
      </c>
      <c r="N349" s="121">
        <f t="shared" si="51"/>
        <v>0</v>
      </c>
      <c r="O349" s="9">
        <f t="shared" si="52"/>
        <v>0</v>
      </c>
      <c r="P349" s="9">
        <f t="shared" si="54"/>
        <v>0</v>
      </c>
      <c r="Q349" s="122" t="str">
        <f t="shared" si="55"/>
        <v/>
      </c>
    </row>
    <row r="350" spans="1:17" ht="24" thickBot="1" x14ac:dyDescent="0.3">
      <c r="A350" s="222">
        <v>44221</v>
      </c>
      <c r="B350" s="223"/>
      <c r="C350" s="223"/>
      <c r="D350" s="223"/>
      <c r="E350" s="223"/>
      <c r="F350" s="223"/>
      <c r="G350" s="223"/>
      <c r="H350" s="224" t="str">
        <f>IF(OR(F350="",G350=""),"",IF(F350="1st",G350*D350,-G350))</f>
        <v/>
      </c>
      <c r="I350" s="19">
        <f t="shared" si="50"/>
        <v>7.7724999999999884</v>
      </c>
      <c r="J350" s="39"/>
      <c r="K350" s="50">
        <f t="shared" si="53"/>
        <v>7.7724999999999884</v>
      </c>
      <c r="L350" s="8">
        <f t="shared" si="49"/>
        <v>18.822499999999987</v>
      </c>
      <c r="N350" s="121" t="str">
        <f t="shared" si="51"/>
        <v/>
      </c>
      <c r="O350" s="9" t="str">
        <f t="shared" si="52"/>
        <v/>
      </c>
      <c r="P350" s="9" t="str">
        <f t="shared" si="54"/>
        <v/>
      </c>
      <c r="Q350" s="122" t="str">
        <f t="shared" si="55"/>
        <v/>
      </c>
    </row>
    <row r="351" spans="1:17" ht="18.75" x14ac:dyDescent="0.3">
      <c r="A351" s="10" t="s">
        <v>321</v>
      </c>
      <c r="B351" s="11" t="s">
        <v>55</v>
      </c>
      <c r="C351" s="12">
        <v>6</v>
      </c>
      <c r="D351" s="13">
        <v>2.2000000000000002</v>
      </c>
      <c r="E351" s="14"/>
      <c r="F351" s="46" t="s">
        <v>16</v>
      </c>
      <c r="G351" s="15">
        <v>6</v>
      </c>
      <c r="H351" s="16">
        <f t="shared" si="48"/>
        <v>-6</v>
      </c>
      <c r="I351" s="19">
        <f t="shared" si="50"/>
        <v>1.7724999999999884</v>
      </c>
      <c r="J351" s="42">
        <f>SUM(H351:H354)</f>
        <v>-8.9</v>
      </c>
      <c r="K351" s="50">
        <f t="shared" si="53"/>
        <v>-1.1275000000000119</v>
      </c>
      <c r="L351" s="8">
        <f t="shared" si="49"/>
        <v>18.822499999999987</v>
      </c>
      <c r="N351" s="121">
        <f t="shared" si="51"/>
        <v>2.2000000000000002</v>
      </c>
      <c r="O351" s="9">
        <f t="shared" si="52"/>
        <v>-1</v>
      </c>
      <c r="P351" s="9">
        <f t="shared" si="54"/>
        <v>-1</v>
      </c>
      <c r="Q351" s="122">
        <f t="shared" si="55"/>
        <v>-1</v>
      </c>
    </row>
    <row r="352" spans="1:17" ht="18.75" x14ac:dyDescent="0.3">
      <c r="A352" s="10" t="s">
        <v>322</v>
      </c>
      <c r="B352" s="11" t="s">
        <v>55</v>
      </c>
      <c r="C352" s="12">
        <v>8</v>
      </c>
      <c r="D352" s="13">
        <v>3.1</v>
      </c>
      <c r="E352" s="14"/>
      <c r="F352" s="46" t="s">
        <v>24</v>
      </c>
      <c r="G352" s="15">
        <v>1</v>
      </c>
      <c r="H352" s="16">
        <f t="shared" si="48"/>
        <v>2.1</v>
      </c>
      <c r="I352" s="19">
        <f t="shared" si="50"/>
        <v>3.8724999999999885</v>
      </c>
      <c r="J352" s="39"/>
      <c r="K352" s="50">
        <f t="shared" si="53"/>
        <v>-1.1275000000000119</v>
      </c>
      <c r="L352" s="8">
        <f t="shared" si="49"/>
        <v>18.822499999999987</v>
      </c>
      <c r="N352" s="121">
        <f t="shared" si="51"/>
        <v>3.1</v>
      </c>
      <c r="O352" s="9">
        <f t="shared" si="52"/>
        <v>-1</v>
      </c>
      <c r="P352" s="9">
        <f t="shared" si="54"/>
        <v>2.1</v>
      </c>
      <c r="Q352" s="122">
        <f t="shared" si="55"/>
        <v>2.1</v>
      </c>
    </row>
    <row r="353" spans="1:17" ht="18.75" x14ac:dyDescent="0.3">
      <c r="A353" s="10" t="s">
        <v>323</v>
      </c>
      <c r="B353" s="11" t="s">
        <v>38</v>
      </c>
      <c r="C353" s="12">
        <v>7</v>
      </c>
      <c r="D353" s="13">
        <v>2.5</v>
      </c>
      <c r="E353" s="14"/>
      <c r="F353" s="46" t="s">
        <v>34</v>
      </c>
      <c r="G353" s="15">
        <v>2</v>
      </c>
      <c r="H353" s="16">
        <f t="shared" si="48"/>
        <v>-2</v>
      </c>
      <c r="I353" s="19">
        <f t="shared" si="50"/>
        <v>1.8724999999999885</v>
      </c>
      <c r="J353" s="39"/>
      <c r="K353" s="50">
        <f t="shared" si="53"/>
        <v>-1.1275000000000119</v>
      </c>
      <c r="L353" s="8">
        <f t="shared" si="49"/>
        <v>18.822499999999987</v>
      </c>
      <c r="N353" s="121">
        <f t="shared" si="51"/>
        <v>2.5</v>
      </c>
      <c r="O353" s="9">
        <f t="shared" si="52"/>
        <v>-1</v>
      </c>
      <c r="P353" s="9">
        <f t="shared" si="54"/>
        <v>-1</v>
      </c>
      <c r="Q353" s="122">
        <f t="shared" si="55"/>
        <v>-1</v>
      </c>
    </row>
    <row r="354" spans="1:17" ht="19.5" thickBot="1" x14ac:dyDescent="0.35">
      <c r="A354" s="10" t="s">
        <v>324</v>
      </c>
      <c r="B354" s="11" t="s">
        <v>115</v>
      </c>
      <c r="C354" s="12">
        <v>10</v>
      </c>
      <c r="D354" s="13">
        <v>3</v>
      </c>
      <c r="E354" s="14">
        <v>1.5</v>
      </c>
      <c r="F354" s="46" t="s">
        <v>34</v>
      </c>
      <c r="G354" s="15">
        <v>3</v>
      </c>
      <c r="H354" s="16">
        <f t="shared" si="48"/>
        <v>-3</v>
      </c>
      <c r="I354" s="19">
        <f t="shared" si="50"/>
        <v>-1.1275000000000115</v>
      </c>
      <c r="J354" s="39"/>
      <c r="K354" s="50">
        <f t="shared" si="53"/>
        <v>-1.1275000000000119</v>
      </c>
      <c r="L354" s="8">
        <f t="shared" si="49"/>
        <v>18.822499999999987</v>
      </c>
      <c r="N354" s="121">
        <f t="shared" si="51"/>
        <v>3</v>
      </c>
      <c r="O354" s="9">
        <f t="shared" si="52"/>
        <v>-1</v>
      </c>
      <c r="P354" s="9">
        <f t="shared" si="54"/>
        <v>-1</v>
      </c>
      <c r="Q354" s="122">
        <f t="shared" si="55"/>
        <v>-1</v>
      </c>
    </row>
    <row r="355" spans="1:17" ht="24" thickBot="1" x14ac:dyDescent="0.3">
      <c r="A355" s="222">
        <v>44222</v>
      </c>
      <c r="B355" s="223"/>
      <c r="C355" s="223"/>
      <c r="D355" s="223"/>
      <c r="E355" s="223"/>
      <c r="F355" s="223"/>
      <c r="G355" s="223"/>
      <c r="H355" s="224" t="str">
        <f>IF(OR(F355="",G355=""),"",IF(F355="1st",G355*D355,-G355))</f>
        <v/>
      </c>
      <c r="I355" s="19">
        <f t="shared" si="50"/>
        <v>-1.1275000000000115</v>
      </c>
      <c r="J355" s="39"/>
      <c r="K355" s="50">
        <f t="shared" si="53"/>
        <v>-1.1275000000000119</v>
      </c>
      <c r="L355" s="8">
        <f t="shared" si="49"/>
        <v>18.822499999999987</v>
      </c>
      <c r="N355" s="121" t="str">
        <f t="shared" si="51"/>
        <v/>
      </c>
      <c r="O355" s="9" t="str">
        <f t="shared" si="52"/>
        <v/>
      </c>
      <c r="P355" s="9" t="str">
        <f t="shared" si="54"/>
        <v/>
      </c>
      <c r="Q355" s="122" t="str">
        <f t="shared" si="55"/>
        <v/>
      </c>
    </row>
    <row r="356" spans="1:17" ht="19.5" thickBot="1" x14ac:dyDescent="0.35">
      <c r="A356" s="10" t="s">
        <v>325</v>
      </c>
      <c r="B356" s="11" t="s">
        <v>326</v>
      </c>
      <c r="C356" s="12">
        <v>9</v>
      </c>
      <c r="D356" s="13">
        <v>3.1</v>
      </c>
      <c r="E356" s="14"/>
      <c r="F356" s="46" t="s">
        <v>34</v>
      </c>
      <c r="G356" s="15">
        <v>2</v>
      </c>
      <c r="H356" s="16">
        <f>IF(OR(F356="",G356=""),"",IF(F356="1st",G356*D356-G356,-G356))</f>
        <v>-2</v>
      </c>
      <c r="I356" s="19">
        <f t="shared" si="50"/>
        <v>-3.1275000000000115</v>
      </c>
      <c r="J356" s="42">
        <f>SUM(H356:H356)</f>
        <v>-2</v>
      </c>
      <c r="K356" s="50">
        <f t="shared" si="53"/>
        <v>-3.1275000000000119</v>
      </c>
      <c r="L356" s="8">
        <f t="shared" si="49"/>
        <v>18.822499999999987</v>
      </c>
      <c r="N356" s="121">
        <f t="shared" si="51"/>
        <v>3.1</v>
      </c>
      <c r="O356" s="9">
        <f t="shared" si="52"/>
        <v>-1</v>
      </c>
      <c r="P356" s="9">
        <f t="shared" si="54"/>
        <v>-1</v>
      </c>
      <c r="Q356" s="122">
        <f t="shared" si="55"/>
        <v>-1</v>
      </c>
    </row>
    <row r="357" spans="1:17" ht="24" thickBot="1" x14ac:dyDescent="0.3">
      <c r="A357" s="222">
        <v>44223</v>
      </c>
      <c r="B357" s="223"/>
      <c r="C357" s="223"/>
      <c r="D357" s="223"/>
      <c r="E357" s="223"/>
      <c r="F357" s="223"/>
      <c r="G357" s="223"/>
      <c r="H357" s="224" t="str">
        <f>IF(OR(F357="",G357=""),"",IF(F357="1st",G357*D357,-G357))</f>
        <v/>
      </c>
      <c r="I357" s="19">
        <f t="shared" si="50"/>
        <v>-3.1275000000000115</v>
      </c>
      <c r="J357" s="39"/>
      <c r="K357" s="50">
        <f t="shared" si="53"/>
        <v>-3.1275000000000119</v>
      </c>
      <c r="L357" s="8">
        <f t="shared" si="49"/>
        <v>18.822499999999987</v>
      </c>
      <c r="N357" s="121" t="str">
        <f t="shared" si="51"/>
        <v/>
      </c>
      <c r="O357" s="9" t="str">
        <f t="shared" si="52"/>
        <v/>
      </c>
      <c r="P357" s="9" t="str">
        <f t="shared" si="54"/>
        <v/>
      </c>
      <c r="Q357" s="122" t="str">
        <f t="shared" si="55"/>
        <v/>
      </c>
    </row>
    <row r="358" spans="1:17" ht="18.75" x14ac:dyDescent="0.3">
      <c r="A358" s="10" t="s">
        <v>327</v>
      </c>
      <c r="B358" s="11" t="s">
        <v>127</v>
      </c>
      <c r="C358" s="12">
        <v>4</v>
      </c>
      <c r="D358" s="13">
        <v>2.35</v>
      </c>
      <c r="E358" s="14"/>
      <c r="F358" s="46" t="s">
        <v>24</v>
      </c>
      <c r="G358" s="15">
        <v>2</v>
      </c>
      <c r="H358" s="16">
        <f>IF(OR(F358="",G358=""),"",IF(F358="1st",G358*D358-G358,-G358))</f>
        <v>2.7</v>
      </c>
      <c r="I358" s="19">
        <f t="shared" si="50"/>
        <v>-0.42750000000001132</v>
      </c>
      <c r="J358" s="42">
        <f>SUM(H358:H360)</f>
        <v>4.5</v>
      </c>
      <c r="K358" s="50">
        <f t="shared" si="53"/>
        <v>1.3724999999999881</v>
      </c>
      <c r="L358" s="8">
        <f t="shared" si="49"/>
        <v>18.822499999999987</v>
      </c>
      <c r="N358" s="121">
        <f t="shared" si="51"/>
        <v>2.35</v>
      </c>
      <c r="O358" s="9">
        <f t="shared" si="52"/>
        <v>-1</v>
      </c>
      <c r="P358" s="9">
        <f t="shared" si="54"/>
        <v>1.35</v>
      </c>
      <c r="Q358" s="122">
        <f t="shared" si="55"/>
        <v>1.35</v>
      </c>
    </row>
    <row r="359" spans="1:17" ht="18.75" x14ac:dyDescent="0.3">
      <c r="A359" s="10" t="s">
        <v>328</v>
      </c>
      <c r="B359" s="11" t="s">
        <v>66</v>
      </c>
      <c r="C359" s="12">
        <v>1</v>
      </c>
      <c r="D359" s="13">
        <v>2.25</v>
      </c>
      <c r="E359" s="14"/>
      <c r="F359" s="46" t="s">
        <v>21</v>
      </c>
      <c r="G359" s="15">
        <v>2</v>
      </c>
      <c r="H359" s="16">
        <f>IF(OR(F359="",G359=""),"",IF(F359="1st",G359*D359-G359,-G359))</f>
        <v>-2</v>
      </c>
      <c r="I359" s="19">
        <f t="shared" si="50"/>
        <v>-2.4275000000000113</v>
      </c>
      <c r="J359" s="39"/>
      <c r="K359" s="50">
        <f t="shared" si="53"/>
        <v>1.3724999999999881</v>
      </c>
      <c r="L359" s="8">
        <f t="shared" si="49"/>
        <v>18.822499999999987</v>
      </c>
      <c r="N359" s="121">
        <f t="shared" si="51"/>
        <v>2.25</v>
      </c>
      <c r="O359" s="9">
        <f t="shared" si="52"/>
        <v>-1</v>
      </c>
      <c r="P359" s="9">
        <f t="shared" si="54"/>
        <v>-1</v>
      </c>
      <c r="Q359" s="122">
        <f t="shared" si="55"/>
        <v>-1</v>
      </c>
    </row>
    <row r="360" spans="1:17" ht="19.5" thickBot="1" x14ac:dyDescent="0.35">
      <c r="A360" s="10" t="s">
        <v>329</v>
      </c>
      <c r="B360" s="11" t="s">
        <v>20</v>
      </c>
      <c r="C360" s="12">
        <v>8</v>
      </c>
      <c r="D360" s="13">
        <v>1.95</v>
      </c>
      <c r="E360" s="14"/>
      <c r="F360" s="46" t="s">
        <v>24</v>
      </c>
      <c r="G360" s="15">
        <v>4</v>
      </c>
      <c r="H360" s="16">
        <f>IF(OR(F360="",G360=""),"",IF(F360="1st",G360*D360-G360,-G360))</f>
        <v>3.8</v>
      </c>
      <c r="I360" s="19">
        <f t="shared" si="50"/>
        <v>1.3724999999999885</v>
      </c>
      <c r="J360" s="39"/>
      <c r="K360" s="50">
        <f t="shared" si="53"/>
        <v>1.3724999999999881</v>
      </c>
      <c r="L360" s="8">
        <f t="shared" si="49"/>
        <v>18.822499999999987</v>
      </c>
      <c r="N360" s="121">
        <f t="shared" si="51"/>
        <v>1.95</v>
      </c>
      <c r="O360" s="9">
        <f t="shared" si="52"/>
        <v>-1</v>
      </c>
      <c r="P360" s="9">
        <f t="shared" si="54"/>
        <v>0.95</v>
      </c>
      <c r="Q360" s="122">
        <f t="shared" si="55"/>
        <v>0.95</v>
      </c>
    </row>
    <row r="361" spans="1:17" ht="24" thickBot="1" x14ac:dyDescent="0.3">
      <c r="A361" s="222">
        <v>44224</v>
      </c>
      <c r="B361" s="223"/>
      <c r="C361" s="223"/>
      <c r="D361" s="223"/>
      <c r="E361" s="223"/>
      <c r="F361" s="223"/>
      <c r="G361" s="223"/>
      <c r="H361" s="224" t="str">
        <f>IF(OR(F361="",G361=""),"",IF(F361="1st",G361*D361,-G361))</f>
        <v/>
      </c>
      <c r="I361" s="19">
        <f t="shared" si="50"/>
        <v>1.3724999999999885</v>
      </c>
      <c r="J361" s="39"/>
      <c r="K361" s="50">
        <f t="shared" si="53"/>
        <v>1.3724999999999881</v>
      </c>
      <c r="L361" s="8">
        <f t="shared" si="49"/>
        <v>18.822499999999987</v>
      </c>
      <c r="N361" s="121" t="str">
        <f t="shared" si="51"/>
        <v/>
      </c>
      <c r="O361" s="9" t="str">
        <f t="shared" si="52"/>
        <v/>
      </c>
      <c r="P361" s="9" t="str">
        <f t="shared" si="54"/>
        <v/>
      </c>
      <c r="Q361" s="122" t="str">
        <f t="shared" si="55"/>
        <v/>
      </c>
    </row>
    <row r="362" spans="1:17" ht="18.75" x14ac:dyDescent="0.3">
      <c r="A362" s="10" t="s">
        <v>307</v>
      </c>
      <c r="B362" s="11" t="s">
        <v>55</v>
      </c>
      <c r="C362" s="12">
        <v>1</v>
      </c>
      <c r="D362" s="13">
        <v>6.5</v>
      </c>
      <c r="E362" s="14"/>
      <c r="F362" s="46" t="s">
        <v>24</v>
      </c>
      <c r="G362" s="15">
        <v>1</v>
      </c>
      <c r="H362" s="16">
        <f t="shared" ref="H362:H373" si="56">IF(OR(F362="",G362=""),"",IF(F362="1st",G362*D362-G362,-G362))</f>
        <v>5.5</v>
      </c>
      <c r="I362" s="19">
        <f t="shared" si="50"/>
        <v>6.8724999999999881</v>
      </c>
      <c r="J362" s="42">
        <f>SUM(H362:H373)</f>
        <v>9.1999999999999993</v>
      </c>
      <c r="K362" s="50">
        <f t="shared" si="53"/>
        <v>10.572499999999987</v>
      </c>
      <c r="L362" s="8">
        <f t="shared" si="49"/>
        <v>18.822499999999987</v>
      </c>
      <c r="N362" s="121">
        <f t="shared" si="51"/>
        <v>6.5</v>
      </c>
      <c r="O362" s="9">
        <f t="shared" si="52"/>
        <v>-1</v>
      </c>
      <c r="P362" s="9">
        <f t="shared" si="54"/>
        <v>5.5</v>
      </c>
      <c r="Q362" s="122">
        <f t="shared" si="55"/>
        <v>5.5</v>
      </c>
    </row>
    <row r="363" spans="1:17" ht="18.75" x14ac:dyDescent="0.3">
      <c r="A363" s="10" t="s">
        <v>165</v>
      </c>
      <c r="B363" s="11" t="s">
        <v>55</v>
      </c>
      <c r="C363" s="12">
        <v>3</v>
      </c>
      <c r="D363" s="13">
        <v>3.9</v>
      </c>
      <c r="E363" s="14"/>
      <c r="F363" s="46" t="s">
        <v>26</v>
      </c>
      <c r="G363" s="15">
        <v>1</v>
      </c>
      <c r="H363" s="16">
        <f t="shared" si="56"/>
        <v>-1</v>
      </c>
      <c r="I363" s="19">
        <f t="shared" si="50"/>
        <v>5.8724999999999881</v>
      </c>
      <c r="J363" s="39"/>
      <c r="K363" s="50">
        <f t="shared" si="53"/>
        <v>10.572499999999987</v>
      </c>
      <c r="L363" s="8">
        <f t="shared" si="49"/>
        <v>18.822499999999987</v>
      </c>
      <c r="N363" s="121">
        <f t="shared" si="51"/>
        <v>3.9</v>
      </c>
      <c r="O363" s="9">
        <f t="shared" si="52"/>
        <v>-1</v>
      </c>
      <c r="P363" s="9">
        <f t="shared" si="54"/>
        <v>-1</v>
      </c>
      <c r="Q363" s="122">
        <f t="shared" si="55"/>
        <v>-1</v>
      </c>
    </row>
    <row r="364" spans="1:17" ht="18.75" x14ac:dyDescent="0.3">
      <c r="A364" s="10" t="s">
        <v>330</v>
      </c>
      <c r="B364" s="11" t="s">
        <v>55</v>
      </c>
      <c r="C364" s="12">
        <v>6</v>
      </c>
      <c r="D364" s="13">
        <v>1.95</v>
      </c>
      <c r="E364" s="14"/>
      <c r="F364" s="46" t="s">
        <v>24</v>
      </c>
      <c r="G364" s="15">
        <v>3</v>
      </c>
      <c r="H364" s="16">
        <f t="shared" si="56"/>
        <v>2.8499999999999996</v>
      </c>
      <c r="I364" s="19">
        <f t="shared" si="50"/>
        <v>8.7224999999999877</v>
      </c>
      <c r="J364" s="39"/>
      <c r="K364" s="50">
        <f t="shared" si="53"/>
        <v>10.572499999999987</v>
      </c>
      <c r="L364" s="8">
        <f t="shared" si="49"/>
        <v>18.822499999999987</v>
      </c>
      <c r="N364" s="121">
        <f t="shared" si="51"/>
        <v>1.95</v>
      </c>
      <c r="O364" s="9">
        <f t="shared" si="52"/>
        <v>-1</v>
      </c>
      <c r="P364" s="9">
        <f t="shared" si="54"/>
        <v>0.95</v>
      </c>
      <c r="Q364" s="122">
        <f t="shared" si="55"/>
        <v>0.95</v>
      </c>
    </row>
    <row r="365" spans="1:17" ht="18.75" x14ac:dyDescent="0.3">
      <c r="A365" s="10" t="s">
        <v>331</v>
      </c>
      <c r="B365" s="11" t="s">
        <v>55</v>
      </c>
      <c r="C365" s="12">
        <v>9</v>
      </c>
      <c r="D365" s="13">
        <v>5</v>
      </c>
      <c r="E365" s="14"/>
      <c r="F365" s="46" t="s">
        <v>34</v>
      </c>
      <c r="G365" s="15">
        <v>1</v>
      </c>
      <c r="H365" s="16">
        <f t="shared" si="56"/>
        <v>-1</v>
      </c>
      <c r="I365" s="19">
        <f t="shared" si="50"/>
        <v>7.7224999999999877</v>
      </c>
      <c r="J365" s="39"/>
      <c r="K365" s="50">
        <f t="shared" si="53"/>
        <v>10.572499999999987</v>
      </c>
      <c r="L365" s="8">
        <f t="shared" si="49"/>
        <v>18.822499999999987</v>
      </c>
      <c r="N365" s="121">
        <f t="shared" si="51"/>
        <v>5</v>
      </c>
      <c r="O365" s="9">
        <f t="shared" si="52"/>
        <v>-1</v>
      </c>
      <c r="P365" s="9">
        <f t="shared" si="54"/>
        <v>-1</v>
      </c>
      <c r="Q365" s="122">
        <f t="shared" si="55"/>
        <v>-1</v>
      </c>
    </row>
    <row r="366" spans="1:17" ht="18.75" x14ac:dyDescent="0.3">
      <c r="A366" s="10" t="s">
        <v>332</v>
      </c>
      <c r="B366" s="11" t="s">
        <v>55</v>
      </c>
      <c r="C366" s="12">
        <v>10</v>
      </c>
      <c r="D366" s="13">
        <v>2.4</v>
      </c>
      <c r="E366" s="14"/>
      <c r="F366" s="46" t="s">
        <v>34</v>
      </c>
      <c r="G366" s="15">
        <v>2</v>
      </c>
      <c r="H366" s="16">
        <f t="shared" si="56"/>
        <v>-2</v>
      </c>
      <c r="I366" s="19">
        <f t="shared" si="50"/>
        <v>5.7224999999999877</v>
      </c>
      <c r="J366" s="39"/>
      <c r="K366" s="50">
        <f t="shared" si="53"/>
        <v>10.572499999999987</v>
      </c>
      <c r="L366" s="8">
        <f t="shared" si="49"/>
        <v>18.822499999999987</v>
      </c>
      <c r="N366" s="121">
        <f t="shared" si="51"/>
        <v>2.4</v>
      </c>
      <c r="O366" s="9">
        <f t="shared" si="52"/>
        <v>-1</v>
      </c>
      <c r="P366" s="9">
        <f t="shared" si="54"/>
        <v>-1</v>
      </c>
      <c r="Q366" s="122">
        <f t="shared" si="55"/>
        <v>-1</v>
      </c>
    </row>
    <row r="367" spans="1:17" ht="18.75" x14ac:dyDescent="0.3">
      <c r="A367" s="10" t="s">
        <v>333</v>
      </c>
      <c r="B367" s="11" t="s">
        <v>38</v>
      </c>
      <c r="C367" s="12">
        <v>1</v>
      </c>
      <c r="D367" s="13">
        <v>1.65</v>
      </c>
      <c r="E367" s="14"/>
      <c r="F367" s="46" t="s">
        <v>24</v>
      </c>
      <c r="G367" s="15">
        <v>4</v>
      </c>
      <c r="H367" s="16">
        <f t="shared" si="56"/>
        <v>2.5999999999999996</v>
      </c>
      <c r="I367" s="19">
        <f t="shared" si="50"/>
        <v>8.3224999999999874</v>
      </c>
      <c r="J367" s="39"/>
      <c r="K367" s="50">
        <f t="shared" si="53"/>
        <v>10.572499999999987</v>
      </c>
      <c r="L367" s="8">
        <f t="shared" si="49"/>
        <v>18.822499999999987</v>
      </c>
      <c r="N367" s="121">
        <f t="shared" si="51"/>
        <v>1.65</v>
      </c>
      <c r="O367" s="9">
        <f t="shared" si="52"/>
        <v>-1</v>
      </c>
      <c r="P367" s="9">
        <f t="shared" si="54"/>
        <v>0.64999999999999991</v>
      </c>
      <c r="Q367" s="122">
        <f t="shared" si="55"/>
        <v>0.64999999999999991</v>
      </c>
    </row>
    <row r="368" spans="1:17" ht="18.75" x14ac:dyDescent="0.3">
      <c r="A368" s="10" t="s">
        <v>65</v>
      </c>
      <c r="B368" s="11" t="s">
        <v>334</v>
      </c>
      <c r="C368" s="12">
        <v>6</v>
      </c>
      <c r="D368" s="13">
        <v>2.2000000000000002</v>
      </c>
      <c r="E368" s="14"/>
      <c r="F368" s="46" t="s">
        <v>24</v>
      </c>
      <c r="G368" s="15">
        <v>4</v>
      </c>
      <c r="H368" s="16">
        <f t="shared" si="56"/>
        <v>4.8000000000000007</v>
      </c>
      <c r="I368" s="19">
        <f t="shared" si="50"/>
        <v>13.122499999999988</v>
      </c>
      <c r="J368" s="39"/>
      <c r="K368" s="50">
        <f t="shared" si="53"/>
        <v>10.572499999999987</v>
      </c>
      <c r="L368" s="8">
        <f t="shared" si="49"/>
        <v>18.822499999999987</v>
      </c>
      <c r="N368" s="121">
        <f t="shared" si="51"/>
        <v>2.2000000000000002</v>
      </c>
      <c r="O368" s="9">
        <f t="shared" si="52"/>
        <v>-1</v>
      </c>
      <c r="P368" s="9">
        <f t="shared" si="54"/>
        <v>1.2000000000000002</v>
      </c>
      <c r="Q368" s="122">
        <f t="shared" si="55"/>
        <v>1.2000000000000002</v>
      </c>
    </row>
    <row r="369" spans="1:17" ht="18.75" x14ac:dyDescent="0.3">
      <c r="A369" s="10" t="s">
        <v>335</v>
      </c>
      <c r="B369" s="11" t="s">
        <v>38</v>
      </c>
      <c r="C369" s="12">
        <v>5</v>
      </c>
      <c r="D369" s="13">
        <v>3.8</v>
      </c>
      <c r="E369" s="14"/>
      <c r="F369" s="46" t="s">
        <v>26</v>
      </c>
      <c r="G369" s="15">
        <v>1</v>
      </c>
      <c r="H369" s="16">
        <f t="shared" si="56"/>
        <v>-1</v>
      </c>
      <c r="I369" s="19">
        <f t="shared" si="50"/>
        <v>12.122499999999988</v>
      </c>
      <c r="J369" s="39"/>
      <c r="K369" s="50">
        <f t="shared" si="53"/>
        <v>10.572499999999987</v>
      </c>
      <c r="L369" s="8">
        <f t="shared" si="49"/>
        <v>18.822499999999987</v>
      </c>
      <c r="N369" s="121">
        <f t="shared" si="51"/>
        <v>3.8</v>
      </c>
      <c r="O369" s="9">
        <f t="shared" si="52"/>
        <v>-1</v>
      </c>
      <c r="P369" s="9">
        <f t="shared" si="54"/>
        <v>-1</v>
      </c>
      <c r="Q369" s="122">
        <f t="shared" si="55"/>
        <v>-1</v>
      </c>
    </row>
    <row r="370" spans="1:17" ht="18.75" x14ac:dyDescent="0.3">
      <c r="A370" s="10" t="s">
        <v>336</v>
      </c>
      <c r="B370" s="11" t="s">
        <v>38</v>
      </c>
      <c r="C370" s="12">
        <v>11</v>
      </c>
      <c r="D370" s="13">
        <v>3.1</v>
      </c>
      <c r="E370" s="14"/>
      <c r="F370" s="46" t="s">
        <v>21</v>
      </c>
      <c r="G370" s="15">
        <v>0.5</v>
      </c>
      <c r="H370" s="16">
        <f t="shared" si="56"/>
        <v>-0.5</v>
      </c>
      <c r="I370" s="19">
        <f t="shared" si="50"/>
        <v>11.622499999999988</v>
      </c>
      <c r="J370" s="39"/>
      <c r="K370" s="50">
        <f t="shared" si="53"/>
        <v>10.572499999999987</v>
      </c>
      <c r="L370" s="8">
        <f t="shared" si="49"/>
        <v>18.822499999999987</v>
      </c>
      <c r="N370" s="121">
        <f t="shared" si="51"/>
        <v>3.1</v>
      </c>
      <c r="O370" s="9">
        <f t="shared" si="52"/>
        <v>-1</v>
      </c>
      <c r="P370" s="9">
        <f t="shared" si="54"/>
        <v>-1</v>
      </c>
      <c r="Q370" s="122">
        <f t="shared" si="55"/>
        <v>-1</v>
      </c>
    </row>
    <row r="371" spans="1:17" ht="18.75" x14ac:dyDescent="0.3">
      <c r="A371" s="10" t="s">
        <v>337</v>
      </c>
      <c r="B371" s="11" t="s">
        <v>91</v>
      </c>
      <c r="C371" s="12">
        <v>3</v>
      </c>
      <c r="D371" s="13">
        <v>3.6</v>
      </c>
      <c r="E371" s="14"/>
      <c r="F371" s="46" t="s">
        <v>24</v>
      </c>
      <c r="G371" s="15">
        <v>0.75</v>
      </c>
      <c r="H371" s="16">
        <f t="shared" si="56"/>
        <v>1.9500000000000002</v>
      </c>
      <c r="I371" s="19">
        <f t="shared" si="50"/>
        <v>13.572499999999987</v>
      </c>
      <c r="J371" s="39"/>
      <c r="K371" s="50">
        <f t="shared" si="53"/>
        <v>10.572499999999987</v>
      </c>
      <c r="L371" s="8">
        <f t="shared" si="49"/>
        <v>18.822499999999987</v>
      </c>
      <c r="N371" s="121">
        <f t="shared" si="51"/>
        <v>0</v>
      </c>
      <c r="O371" s="9">
        <f t="shared" si="52"/>
        <v>0</v>
      </c>
      <c r="P371" s="9">
        <f t="shared" si="54"/>
        <v>0</v>
      </c>
      <c r="Q371" s="122" t="str">
        <f t="shared" si="55"/>
        <v/>
      </c>
    </row>
    <row r="372" spans="1:17" ht="18.75" x14ac:dyDescent="0.3">
      <c r="A372" s="10" t="s">
        <v>269</v>
      </c>
      <c r="B372" s="11" t="s">
        <v>91</v>
      </c>
      <c r="C372" s="12">
        <v>9</v>
      </c>
      <c r="D372" s="13">
        <v>4.5</v>
      </c>
      <c r="E372" s="14"/>
      <c r="F372" s="46" t="s">
        <v>26</v>
      </c>
      <c r="G372" s="15">
        <v>1</v>
      </c>
      <c r="H372" s="16">
        <f>IF(OR(F372="",G372=""),"",IF(F372="1st",G372*D372-G372,-G372))</f>
        <v>-1</v>
      </c>
      <c r="I372" s="19">
        <f t="shared" si="50"/>
        <v>12.572499999999987</v>
      </c>
      <c r="J372" s="39"/>
      <c r="K372" s="50">
        <f t="shared" si="53"/>
        <v>10.572499999999987</v>
      </c>
      <c r="L372" s="8">
        <f t="shared" si="49"/>
        <v>18.822499999999987</v>
      </c>
      <c r="N372" s="121">
        <f t="shared" si="51"/>
        <v>4.5</v>
      </c>
      <c r="O372" s="9">
        <f t="shared" si="52"/>
        <v>-1</v>
      </c>
      <c r="P372" s="9">
        <f t="shared" si="54"/>
        <v>-1</v>
      </c>
      <c r="Q372" s="122">
        <f t="shared" si="55"/>
        <v>-1</v>
      </c>
    </row>
    <row r="373" spans="1:17" ht="19.5" thickBot="1" x14ac:dyDescent="0.35">
      <c r="A373" s="10" t="s">
        <v>338</v>
      </c>
      <c r="B373" s="11" t="s">
        <v>173</v>
      </c>
      <c r="C373" s="12">
        <v>8</v>
      </c>
      <c r="D373" s="13">
        <v>2.2000000000000002</v>
      </c>
      <c r="E373" s="14"/>
      <c r="F373" s="46" t="s">
        <v>26</v>
      </c>
      <c r="G373" s="15">
        <v>2</v>
      </c>
      <c r="H373" s="16">
        <f t="shared" si="56"/>
        <v>-2</v>
      </c>
      <c r="I373" s="19">
        <f t="shared" si="50"/>
        <v>10.572499999999987</v>
      </c>
      <c r="J373" s="39"/>
      <c r="K373" s="50">
        <f t="shared" si="53"/>
        <v>10.572499999999987</v>
      </c>
      <c r="L373" s="8">
        <f t="shared" ref="L373:L382" si="57">$K$382</f>
        <v>18.822499999999987</v>
      </c>
      <c r="N373" s="121">
        <f t="shared" si="51"/>
        <v>2.2000000000000002</v>
      </c>
      <c r="O373" s="9">
        <f t="shared" si="52"/>
        <v>-1</v>
      </c>
      <c r="P373" s="9">
        <f t="shared" si="54"/>
        <v>-1</v>
      </c>
      <c r="Q373" s="122">
        <f t="shared" si="55"/>
        <v>-1</v>
      </c>
    </row>
    <row r="374" spans="1:17" ht="24" thickBot="1" x14ac:dyDescent="0.3">
      <c r="A374" s="222">
        <v>44225</v>
      </c>
      <c r="B374" s="223"/>
      <c r="C374" s="223"/>
      <c r="D374" s="223"/>
      <c r="E374" s="223"/>
      <c r="F374" s="223"/>
      <c r="G374" s="223"/>
      <c r="H374" s="224" t="str">
        <f t="shared" ref="H374:H384" si="58">IF(OR(F374="",G374=""),"",IF(F374="1st",G374*D374,-G374))</f>
        <v/>
      </c>
      <c r="I374" s="19">
        <f t="shared" si="50"/>
        <v>10.572499999999987</v>
      </c>
      <c r="J374" s="39"/>
      <c r="K374" s="50">
        <f t="shared" si="53"/>
        <v>10.572499999999987</v>
      </c>
      <c r="L374" s="8">
        <f t="shared" si="57"/>
        <v>18.822499999999987</v>
      </c>
      <c r="N374" s="121" t="str">
        <f t="shared" si="51"/>
        <v/>
      </c>
      <c r="O374" s="9" t="str">
        <f t="shared" si="52"/>
        <v/>
      </c>
      <c r="P374" s="9" t="str">
        <f t="shared" si="54"/>
        <v/>
      </c>
      <c r="Q374" s="122" t="str">
        <f t="shared" si="55"/>
        <v/>
      </c>
    </row>
    <row r="375" spans="1:17" ht="18.75" x14ac:dyDescent="0.3">
      <c r="A375" s="10" t="s">
        <v>194</v>
      </c>
      <c r="B375" s="11" t="s">
        <v>45</v>
      </c>
      <c r="C375" s="12">
        <v>5</v>
      </c>
      <c r="D375" s="13">
        <v>3.55</v>
      </c>
      <c r="E375" s="14"/>
      <c r="F375" s="46" t="s">
        <v>21</v>
      </c>
      <c r="G375" s="15">
        <v>1</v>
      </c>
      <c r="H375" s="16">
        <f>IF(OR(F375="",G375=""),"",IF(F375="1st",G375*D375-G375,-G375))</f>
        <v>-1</v>
      </c>
      <c r="I375" s="19">
        <f t="shared" si="50"/>
        <v>9.5724999999999874</v>
      </c>
      <c r="J375" s="42">
        <f>SUM(H375:H376)</f>
        <v>1.25</v>
      </c>
      <c r="K375" s="50">
        <f t="shared" si="53"/>
        <v>11.822499999999987</v>
      </c>
      <c r="L375" s="8">
        <f t="shared" si="57"/>
        <v>18.822499999999987</v>
      </c>
      <c r="N375" s="121">
        <f t="shared" si="51"/>
        <v>0</v>
      </c>
      <c r="O375" s="9">
        <f t="shared" si="52"/>
        <v>0</v>
      </c>
      <c r="P375" s="9">
        <f t="shared" si="54"/>
        <v>0</v>
      </c>
      <c r="Q375" s="122" t="str">
        <f t="shared" si="55"/>
        <v/>
      </c>
    </row>
    <row r="376" spans="1:17" ht="19.5" thickBot="1" x14ac:dyDescent="0.35">
      <c r="A376" s="10" t="s">
        <v>339</v>
      </c>
      <c r="B376" s="11" t="s">
        <v>40</v>
      </c>
      <c r="C376" s="12">
        <v>4</v>
      </c>
      <c r="D376" s="13">
        <v>2.5</v>
      </c>
      <c r="E376" s="14"/>
      <c r="F376" s="46" t="s">
        <v>24</v>
      </c>
      <c r="G376" s="15">
        <v>1.5</v>
      </c>
      <c r="H376" s="16">
        <f>IF(OR(F376="",G376=""),"",IF(F376="1st",G376*D376-G376,-G376))</f>
        <v>2.25</v>
      </c>
      <c r="I376" s="19">
        <f t="shared" si="50"/>
        <v>11.822499999999987</v>
      </c>
      <c r="J376" s="39"/>
      <c r="K376" s="50">
        <f t="shared" si="53"/>
        <v>11.822499999999987</v>
      </c>
      <c r="L376" s="8">
        <f t="shared" si="57"/>
        <v>18.822499999999987</v>
      </c>
      <c r="N376" s="121">
        <f t="shared" si="51"/>
        <v>2.5</v>
      </c>
      <c r="O376" s="9">
        <f t="shared" si="52"/>
        <v>-1</v>
      </c>
      <c r="P376" s="9">
        <f t="shared" si="54"/>
        <v>1.5</v>
      </c>
      <c r="Q376" s="122">
        <f t="shared" si="55"/>
        <v>1.5</v>
      </c>
    </row>
    <row r="377" spans="1:17" ht="24" thickBot="1" x14ac:dyDescent="0.3">
      <c r="A377" s="222">
        <v>44226</v>
      </c>
      <c r="B377" s="223"/>
      <c r="C377" s="223"/>
      <c r="D377" s="223"/>
      <c r="E377" s="223"/>
      <c r="F377" s="223"/>
      <c r="G377" s="223"/>
      <c r="H377" s="224" t="str">
        <f t="shared" si="58"/>
        <v/>
      </c>
      <c r="I377" s="19">
        <f t="shared" si="50"/>
        <v>11.822499999999987</v>
      </c>
      <c r="J377" s="39"/>
      <c r="K377" s="50">
        <f t="shared" si="53"/>
        <v>11.822499999999987</v>
      </c>
      <c r="L377" s="8">
        <f t="shared" si="57"/>
        <v>18.822499999999987</v>
      </c>
      <c r="N377" s="121" t="str">
        <f t="shared" si="51"/>
        <v/>
      </c>
      <c r="O377" s="9" t="str">
        <f t="shared" si="52"/>
        <v/>
      </c>
      <c r="P377" s="9" t="str">
        <f t="shared" si="54"/>
        <v/>
      </c>
      <c r="Q377" s="122" t="str">
        <f t="shared" si="55"/>
        <v/>
      </c>
    </row>
    <row r="378" spans="1:17" ht="18.75" x14ac:dyDescent="0.3">
      <c r="A378" s="10" t="s">
        <v>340</v>
      </c>
      <c r="B378" s="11" t="s">
        <v>20</v>
      </c>
      <c r="C378" s="12">
        <v>3</v>
      </c>
      <c r="D378" s="13">
        <v>2.1</v>
      </c>
      <c r="E378" s="14"/>
      <c r="F378" s="46" t="s">
        <v>24</v>
      </c>
      <c r="G378" s="15">
        <v>4</v>
      </c>
      <c r="H378" s="16">
        <f>IF(OR(F378="",G378=""),"",IF(F378="1st",G378*D378-G378,-G378))</f>
        <v>4.4000000000000004</v>
      </c>
      <c r="I378" s="19">
        <f t="shared" si="50"/>
        <v>16.222499999999989</v>
      </c>
      <c r="J378" s="42">
        <f>SUM(H378:H379)</f>
        <v>3.4000000000000004</v>
      </c>
      <c r="K378" s="50">
        <f t="shared" si="53"/>
        <v>15.222499999999988</v>
      </c>
      <c r="L378" s="8">
        <f t="shared" si="57"/>
        <v>18.822499999999987</v>
      </c>
      <c r="N378" s="121">
        <f t="shared" si="51"/>
        <v>2.1</v>
      </c>
      <c r="O378" s="9">
        <f t="shared" si="52"/>
        <v>-1</v>
      </c>
      <c r="P378" s="9">
        <f t="shared" si="54"/>
        <v>1.1000000000000001</v>
      </c>
      <c r="Q378" s="122">
        <f t="shared" si="55"/>
        <v>1.1000000000000001</v>
      </c>
    </row>
    <row r="379" spans="1:17" ht="19.5" thickBot="1" x14ac:dyDescent="0.35">
      <c r="A379" s="10" t="s">
        <v>341</v>
      </c>
      <c r="B379" s="11" t="s">
        <v>20</v>
      </c>
      <c r="C379" s="12">
        <v>8</v>
      </c>
      <c r="D379" s="13">
        <v>3.7</v>
      </c>
      <c r="E379" s="14"/>
      <c r="F379" s="46" t="s">
        <v>26</v>
      </c>
      <c r="G379" s="15">
        <v>1</v>
      </c>
      <c r="H379" s="16">
        <f>IF(OR(F379="",G379=""),"",IF(F379="1st",G379*D379-G379,-G379))</f>
        <v>-1</v>
      </c>
      <c r="I379" s="19">
        <f t="shared" si="50"/>
        <v>15.222499999999989</v>
      </c>
      <c r="J379" s="39"/>
      <c r="K379" s="50">
        <f t="shared" si="53"/>
        <v>15.222499999999988</v>
      </c>
      <c r="L379" s="8">
        <f t="shared" si="57"/>
        <v>18.822499999999987</v>
      </c>
      <c r="N379" s="121">
        <f t="shared" si="51"/>
        <v>3.7</v>
      </c>
      <c r="O379" s="9">
        <f t="shared" si="52"/>
        <v>-1</v>
      </c>
      <c r="P379" s="9">
        <f t="shared" si="54"/>
        <v>-1</v>
      </c>
      <c r="Q379" s="122">
        <f t="shared" si="55"/>
        <v>-1</v>
      </c>
    </row>
    <row r="380" spans="1:17" ht="24" thickBot="1" x14ac:dyDescent="0.3">
      <c r="A380" s="222">
        <v>44227</v>
      </c>
      <c r="B380" s="223"/>
      <c r="C380" s="223"/>
      <c r="D380" s="223"/>
      <c r="E380" s="223"/>
      <c r="F380" s="223"/>
      <c r="G380" s="223"/>
      <c r="H380" s="224" t="str">
        <f t="shared" si="58"/>
        <v/>
      </c>
      <c r="I380" s="19">
        <f t="shared" si="50"/>
        <v>15.222499999999989</v>
      </c>
      <c r="J380" s="39"/>
      <c r="K380" s="50">
        <f t="shared" si="53"/>
        <v>15.222499999999988</v>
      </c>
      <c r="L380" s="8">
        <f t="shared" si="57"/>
        <v>18.822499999999987</v>
      </c>
      <c r="N380" s="121" t="str">
        <f t="shared" si="51"/>
        <v/>
      </c>
      <c r="O380" s="9" t="str">
        <f t="shared" si="52"/>
        <v/>
      </c>
      <c r="P380" s="9" t="str">
        <f t="shared" si="54"/>
        <v/>
      </c>
      <c r="Q380" s="122" t="str">
        <f t="shared" si="55"/>
        <v/>
      </c>
    </row>
    <row r="381" spans="1:17" ht="19.5" thickBot="1" x14ac:dyDescent="0.35">
      <c r="A381" s="10" t="s">
        <v>342</v>
      </c>
      <c r="B381" s="11" t="s">
        <v>55</v>
      </c>
      <c r="C381" s="12">
        <v>9</v>
      </c>
      <c r="D381" s="13">
        <v>2.2000000000000002</v>
      </c>
      <c r="E381" s="14"/>
      <c r="F381" s="46" t="s">
        <v>24</v>
      </c>
      <c r="G381" s="15">
        <v>3</v>
      </c>
      <c r="H381" s="16">
        <f>IF(OR(F381="",G381=""),"",IF(F381="1st",G381*D381-G381,-G381))</f>
        <v>3.6000000000000005</v>
      </c>
      <c r="I381" s="19">
        <f t="shared" si="50"/>
        <v>18.822499999999991</v>
      </c>
      <c r="J381" s="42">
        <f>SUM(H381:H381)</f>
        <v>3.6000000000000005</v>
      </c>
      <c r="K381" s="50">
        <f t="shared" si="53"/>
        <v>18.822499999999987</v>
      </c>
      <c r="L381" s="8">
        <f t="shared" si="57"/>
        <v>18.822499999999987</v>
      </c>
      <c r="N381" s="121">
        <f t="shared" si="51"/>
        <v>2.2000000000000002</v>
      </c>
      <c r="O381" s="9">
        <f t="shared" si="52"/>
        <v>-1</v>
      </c>
      <c r="P381" s="9">
        <f t="shared" si="54"/>
        <v>1.2000000000000002</v>
      </c>
      <c r="Q381" s="122">
        <f t="shared" si="55"/>
        <v>1.2000000000000002</v>
      </c>
    </row>
    <row r="382" spans="1:17" ht="24" thickBot="1" x14ac:dyDescent="0.3">
      <c r="A382" s="222">
        <v>44228</v>
      </c>
      <c r="B382" s="223"/>
      <c r="C382" s="223"/>
      <c r="D382" s="223"/>
      <c r="E382" s="223"/>
      <c r="F382" s="223"/>
      <c r="G382" s="223"/>
      <c r="H382" s="224" t="str">
        <f t="shared" si="58"/>
        <v/>
      </c>
      <c r="I382" s="19">
        <f t="shared" si="50"/>
        <v>18.822499999999991</v>
      </c>
      <c r="J382" s="39"/>
      <c r="K382" s="50">
        <f t="shared" si="53"/>
        <v>18.822499999999987</v>
      </c>
      <c r="L382" s="8">
        <f t="shared" si="57"/>
        <v>18.822499999999987</v>
      </c>
      <c r="N382" s="121" t="str">
        <f t="shared" si="51"/>
        <v/>
      </c>
      <c r="O382" s="9" t="str">
        <f t="shared" si="52"/>
        <v/>
      </c>
      <c r="P382" s="9" t="str">
        <f t="shared" si="54"/>
        <v/>
      </c>
      <c r="Q382" s="122" t="str">
        <f t="shared" si="55"/>
        <v/>
      </c>
    </row>
    <row r="383" spans="1:17" ht="19.5" thickBot="1" x14ac:dyDescent="0.35">
      <c r="A383" s="10" t="s">
        <v>343</v>
      </c>
      <c r="B383" s="11" t="s">
        <v>55</v>
      </c>
      <c r="C383" s="12">
        <v>3</v>
      </c>
      <c r="D383" s="13">
        <v>2.4</v>
      </c>
      <c r="E383" s="14"/>
      <c r="F383" s="46" t="s">
        <v>26</v>
      </c>
      <c r="G383" s="15">
        <v>3</v>
      </c>
      <c r="H383" s="16">
        <f>IF(OR(F383="",G383=""),"",IF(F383="1st",G383*D383-G383,-G383))</f>
        <v>-3</v>
      </c>
      <c r="I383" s="19">
        <f t="shared" si="50"/>
        <v>15.822499999999991</v>
      </c>
      <c r="J383" s="42">
        <f>SUM(H383:H383)</f>
        <v>-3</v>
      </c>
      <c r="K383" s="50">
        <f t="shared" si="53"/>
        <v>15.822499999999987</v>
      </c>
      <c r="L383" s="8">
        <f>$K$382</f>
        <v>18.822499999999987</v>
      </c>
      <c r="N383" s="121">
        <f t="shared" si="51"/>
        <v>2.4</v>
      </c>
      <c r="O383" s="9">
        <f t="shared" si="52"/>
        <v>-1</v>
      </c>
      <c r="P383" s="9">
        <f t="shared" si="54"/>
        <v>-1</v>
      </c>
      <c r="Q383" s="122">
        <f t="shared" si="55"/>
        <v>-1</v>
      </c>
    </row>
    <row r="384" spans="1:17" ht="24" thickBot="1" x14ac:dyDescent="0.3">
      <c r="A384" s="222">
        <v>44229</v>
      </c>
      <c r="B384" s="223"/>
      <c r="C384" s="223"/>
      <c r="D384" s="223"/>
      <c r="E384" s="223"/>
      <c r="F384" s="223"/>
      <c r="G384" s="223"/>
      <c r="H384" s="224" t="str">
        <f t="shared" si="58"/>
        <v/>
      </c>
      <c r="I384" s="19">
        <f t="shared" si="50"/>
        <v>15.822499999999991</v>
      </c>
      <c r="J384" s="39"/>
      <c r="K384" s="50">
        <f t="shared" si="53"/>
        <v>15.822499999999987</v>
      </c>
      <c r="L384" s="8">
        <f t="shared" ref="L384:L447" si="59">$K$502</f>
        <v>62.747499999999988</v>
      </c>
      <c r="N384" s="121" t="str">
        <f t="shared" si="51"/>
        <v/>
      </c>
      <c r="O384" s="9" t="str">
        <f t="shared" si="52"/>
        <v/>
      </c>
      <c r="P384" s="9" t="str">
        <f t="shared" si="54"/>
        <v/>
      </c>
      <c r="Q384" s="122" t="str">
        <f t="shared" si="55"/>
        <v/>
      </c>
    </row>
    <row r="385" spans="1:17" ht="18.75" x14ac:dyDescent="0.3">
      <c r="A385" s="10" t="s">
        <v>344</v>
      </c>
      <c r="B385" s="11" t="s">
        <v>28</v>
      </c>
      <c r="C385" s="12">
        <v>6</v>
      </c>
      <c r="D385" s="13">
        <v>4</v>
      </c>
      <c r="E385" s="14"/>
      <c r="F385" s="46" t="s">
        <v>34</v>
      </c>
      <c r="G385" s="15">
        <v>1</v>
      </c>
      <c r="H385" s="16">
        <f>IF(OR(F385="",G385=""),"",IF(F385="1st",G385*D385-G385,-G385))</f>
        <v>-1</v>
      </c>
      <c r="I385" s="19">
        <f t="shared" si="50"/>
        <v>14.822499999999991</v>
      </c>
      <c r="J385" s="42">
        <f>SUM(H385:H388)</f>
        <v>3.8499999999999996</v>
      </c>
      <c r="K385" s="50">
        <f t="shared" si="53"/>
        <v>19.672499999999985</v>
      </c>
      <c r="L385" s="8">
        <f t="shared" si="59"/>
        <v>62.747499999999988</v>
      </c>
      <c r="N385" s="121">
        <f t="shared" si="51"/>
        <v>4</v>
      </c>
      <c r="O385" s="9">
        <f t="shared" si="52"/>
        <v>-1</v>
      </c>
      <c r="P385" s="9">
        <f t="shared" si="54"/>
        <v>-1</v>
      </c>
      <c r="Q385" s="122">
        <f t="shared" si="55"/>
        <v>-1</v>
      </c>
    </row>
    <row r="386" spans="1:17" ht="18.75" x14ac:dyDescent="0.3">
      <c r="A386" s="10" t="s">
        <v>345</v>
      </c>
      <c r="B386" s="11" t="s">
        <v>115</v>
      </c>
      <c r="C386" s="12">
        <v>3</v>
      </c>
      <c r="D386" s="13">
        <v>3</v>
      </c>
      <c r="E386" s="14"/>
      <c r="F386" s="46" t="s">
        <v>24</v>
      </c>
      <c r="G386" s="15">
        <v>2</v>
      </c>
      <c r="H386" s="16">
        <f>IF(OR(F386="",G386=""),"",IF(F386="1st",G386*D386-G386,-G386))</f>
        <v>4</v>
      </c>
      <c r="I386" s="19">
        <f t="shared" si="50"/>
        <v>18.822499999999991</v>
      </c>
      <c r="J386" s="39"/>
      <c r="K386" s="50">
        <f t="shared" si="53"/>
        <v>19.672499999999985</v>
      </c>
      <c r="L386" s="8">
        <f t="shared" si="59"/>
        <v>62.747499999999988</v>
      </c>
      <c r="N386" s="121">
        <f t="shared" si="51"/>
        <v>3</v>
      </c>
      <c r="O386" s="9">
        <f t="shared" si="52"/>
        <v>-1</v>
      </c>
      <c r="P386" s="9">
        <f t="shared" si="54"/>
        <v>2</v>
      </c>
      <c r="Q386" s="122">
        <f t="shared" si="55"/>
        <v>2</v>
      </c>
    </row>
    <row r="387" spans="1:17" ht="18.75" x14ac:dyDescent="0.3">
      <c r="A387" s="10" t="s">
        <v>346</v>
      </c>
      <c r="B387" s="11" t="s">
        <v>115</v>
      </c>
      <c r="C387" s="12">
        <v>5</v>
      </c>
      <c r="D387" s="13">
        <v>2.9</v>
      </c>
      <c r="E387" s="14"/>
      <c r="F387" s="46" t="s">
        <v>24</v>
      </c>
      <c r="G387" s="15">
        <v>1.5</v>
      </c>
      <c r="H387" s="16">
        <f>IF(OR(F387="",G387=""),"",IF(F387="1st",G387*D387-G387,-G387))</f>
        <v>2.8499999999999996</v>
      </c>
      <c r="I387" s="19">
        <f t="shared" ref="I387:I450" si="60">IF(H387="",I386,I386+H387)</f>
        <v>21.672499999999992</v>
      </c>
      <c r="J387" s="39"/>
      <c r="K387" s="50">
        <f t="shared" si="53"/>
        <v>19.672499999999985</v>
      </c>
      <c r="L387" s="8">
        <f t="shared" si="59"/>
        <v>62.747499999999988</v>
      </c>
      <c r="N387" s="121">
        <f t="shared" ref="N387:N450" si="61">IF(D387="","",IF(D387&gt;$V$57,$X$57*D387,IF(AND(D387&gt;$V$56,D387&lt;$W$56),$X$56*D387,IF(AND(D387&lt;$W$55,D387&gt;$V$55),$X$55*D387,IF(D387&lt;$W$54,D387*$X$54,0)))))</f>
        <v>2.9</v>
      </c>
      <c r="O387" s="9">
        <f t="shared" ref="O387:O450" si="62">IF(D387="","",IF(D387&gt;=$V$57,-$X$57,IF(AND(D387&gt;=$V$56,D387&lt;$W$56),-$X$56,IF(AND(D387&lt;$W$55,D387&gt;=$V$55),-$X$55,IF(D387&lt;$W$54,-$X$54,0)))))</f>
        <v>-1</v>
      </c>
      <c r="P387" s="9">
        <f t="shared" si="54"/>
        <v>1.9</v>
      </c>
      <c r="Q387" s="122">
        <f t="shared" si="55"/>
        <v>1.9</v>
      </c>
    </row>
    <row r="388" spans="1:17" ht="19.5" thickBot="1" x14ac:dyDescent="0.35">
      <c r="A388" s="10" t="s">
        <v>347</v>
      </c>
      <c r="B388" s="11" t="s">
        <v>115</v>
      </c>
      <c r="C388" s="12">
        <v>11</v>
      </c>
      <c r="D388" s="13">
        <v>3.5</v>
      </c>
      <c r="E388" s="14"/>
      <c r="F388" s="46" t="s">
        <v>34</v>
      </c>
      <c r="G388" s="15">
        <v>2</v>
      </c>
      <c r="H388" s="16">
        <f>IF(OR(F388="",G388=""),"",IF(F388="1st",G388*D388-G388,-G388))</f>
        <v>-2</v>
      </c>
      <c r="I388" s="19">
        <f t="shared" si="60"/>
        <v>19.672499999999992</v>
      </c>
      <c r="J388" s="39"/>
      <c r="K388" s="50">
        <f t="shared" ref="K388:K451" si="63">IF(J388="",K387,J388+K387)</f>
        <v>19.672499999999985</v>
      </c>
      <c r="L388" s="8">
        <f t="shared" si="59"/>
        <v>62.747499999999988</v>
      </c>
      <c r="N388" s="121">
        <f t="shared" si="61"/>
        <v>0</v>
      </c>
      <c r="O388" s="9">
        <f t="shared" si="62"/>
        <v>0</v>
      </c>
      <c r="P388" s="9">
        <f t="shared" ref="P388:P451" si="64">IF(F388="1st",N388+O388,O388)</f>
        <v>0</v>
      </c>
      <c r="Q388" s="122" t="str">
        <f t="shared" ref="Q388:Q451" si="65">IF(P388=0,"",P388)</f>
        <v/>
      </c>
    </row>
    <row r="389" spans="1:17" ht="24" thickBot="1" x14ac:dyDescent="0.3">
      <c r="A389" s="222">
        <v>44230</v>
      </c>
      <c r="B389" s="223"/>
      <c r="C389" s="223"/>
      <c r="D389" s="223"/>
      <c r="E389" s="223"/>
      <c r="F389" s="223"/>
      <c r="G389" s="223"/>
      <c r="H389" s="224" t="str">
        <f>IF(OR(F389="",G389=""),"",IF(F389="1st",G389*D389,-G389))</f>
        <v/>
      </c>
      <c r="I389" s="19">
        <f t="shared" si="60"/>
        <v>19.672499999999992</v>
      </c>
      <c r="J389" s="39"/>
      <c r="K389" s="50">
        <f t="shared" si="63"/>
        <v>19.672499999999985</v>
      </c>
      <c r="L389" s="8">
        <f t="shared" si="59"/>
        <v>62.747499999999988</v>
      </c>
      <c r="N389" s="121" t="str">
        <f t="shared" si="61"/>
        <v/>
      </c>
      <c r="O389" s="9" t="str">
        <f t="shared" si="62"/>
        <v/>
      </c>
      <c r="P389" s="9" t="str">
        <f t="shared" si="64"/>
        <v/>
      </c>
      <c r="Q389" s="122" t="str">
        <f t="shared" si="65"/>
        <v/>
      </c>
    </row>
    <row r="390" spans="1:17" ht="18.75" x14ac:dyDescent="0.3">
      <c r="A390" s="10" t="s">
        <v>348</v>
      </c>
      <c r="B390" s="11" t="s">
        <v>30</v>
      </c>
      <c r="C390" s="12">
        <v>8</v>
      </c>
      <c r="D390" s="13">
        <v>3.2</v>
      </c>
      <c r="E390" s="14"/>
      <c r="F390" s="46" t="s">
        <v>26</v>
      </c>
      <c r="G390" s="15">
        <v>1</v>
      </c>
      <c r="H390" s="16">
        <f>IF(OR(F390="",G390=""),"",IF(F390="1st",G390*D390-G390,-G390))</f>
        <v>-1</v>
      </c>
      <c r="I390" s="19">
        <f t="shared" si="60"/>
        <v>18.672499999999992</v>
      </c>
      <c r="J390" s="42">
        <f>SUM(H390:H391)</f>
        <v>-4</v>
      </c>
      <c r="K390" s="50">
        <f t="shared" si="63"/>
        <v>15.672499999999985</v>
      </c>
      <c r="L390" s="8">
        <f t="shared" si="59"/>
        <v>62.747499999999988</v>
      </c>
      <c r="N390" s="121">
        <f t="shared" si="61"/>
        <v>0</v>
      </c>
      <c r="O390" s="9">
        <f t="shared" si="62"/>
        <v>0</v>
      </c>
      <c r="P390" s="9">
        <f t="shared" si="64"/>
        <v>0</v>
      </c>
      <c r="Q390" s="122" t="str">
        <f t="shared" si="65"/>
        <v/>
      </c>
    </row>
    <row r="391" spans="1:17" ht="19.5" thickBot="1" x14ac:dyDescent="0.35">
      <c r="A391" s="10" t="s">
        <v>349</v>
      </c>
      <c r="B391" s="11" t="s">
        <v>66</v>
      </c>
      <c r="C391" s="12">
        <v>7</v>
      </c>
      <c r="D391" s="13">
        <v>2.5</v>
      </c>
      <c r="E391" s="14"/>
      <c r="F391" s="46" t="s">
        <v>26</v>
      </c>
      <c r="G391" s="15">
        <v>3</v>
      </c>
      <c r="H391" s="16">
        <f>IF(OR(F391="",G391=""),"",IF(F391="1st",G391*D391-G391,-G391))</f>
        <v>-3</v>
      </c>
      <c r="I391" s="19">
        <f t="shared" si="60"/>
        <v>15.672499999999992</v>
      </c>
      <c r="J391" s="39"/>
      <c r="K391" s="50">
        <f t="shared" si="63"/>
        <v>15.672499999999985</v>
      </c>
      <c r="L391" s="8">
        <f t="shared" si="59"/>
        <v>62.747499999999988</v>
      </c>
      <c r="N391" s="121">
        <f t="shared" si="61"/>
        <v>2.5</v>
      </c>
      <c r="O391" s="9">
        <f t="shared" si="62"/>
        <v>-1</v>
      </c>
      <c r="P391" s="9">
        <f t="shared" si="64"/>
        <v>-1</v>
      </c>
      <c r="Q391" s="122">
        <f t="shared" si="65"/>
        <v>-1</v>
      </c>
    </row>
    <row r="392" spans="1:17" ht="24" thickBot="1" x14ac:dyDescent="0.3">
      <c r="A392" s="222">
        <v>44231</v>
      </c>
      <c r="B392" s="223"/>
      <c r="C392" s="223"/>
      <c r="D392" s="223"/>
      <c r="E392" s="223"/>
      <c r="F392" s="223"/>
      <c r="G392" s="223"/>
      <c r="H392" s="224" t="str">
        <f>IF(OR(F392="",G392=""),"",IF(F392="1st",G392*D392,-G392))</f>
        <v/>
      </c>
      <c r="I392" s="19">
        <f t="shared" si="60"/>
        <v>15.672499999999992</v>
      </c>
      <c r="J392" s="39"/>
      <c r="K392" s="50">
        <f t="shared" si="63"/>
        <v>15.672499999999985</v>
      </c>
      <c r="L392" s="8">
        <f t="shared" si="59"/>
        <v>62.747499999999988</v>
      </c>
      <c r="N392" s="121" t="str">
        <f t="shared" si="61"/>
        <v/>
      </c>
      <c r="O392" s="9" t="str">
        <f t="shared" si="62"/>
        <v/>
      </c>
      <c r="P392" s="9" t="str">
        <f t="shared" si="64"/>
        <v/>
      </c>
      <c r="Q392" s="122" t="str">
        <f t="shared" si="65"/>
        <v/>
      </c>
    </row>
    <row r="393" spans="1:17" ht="18.75" x14ac:dyDescent="0.3">
      <c r="A393" s="10" t="s">
        <v>350</v>
      </c>
      <c r="B393" s="11" t="s">
        <v>91</v>
      </c>
      <c r="C393" s="12">
        <v>1</v>
      </c>
      <c r="D393" s="13">
        <v>1.85</v>
      </c>
      <c r="E393" s="14"/>
      <c r="F393" s="46" t="s">
        <v>24</v>
      </c>
      <c r="G393" s="15">
        <v>4</v>
      </c>
      <c r="H393" s="16">
        <f t="shared" ref="H393:H406" si="66">IF(OR(F393="",G393=""),"",IF(F393="1st",G393*D393-G393,-G393))</f>
        <v>3.4000000000000004</v>
      </c>
      <c r="I393" s="19">
        <f t="shared" si="60"/>
        <v>19.072499999999991</v>
      </c>
      <c r="J393" s="42">
        <f>SUM(H393:H406)</f>
        <v>4.0250000000000004</v>
      </c>
      <c r="K393" s="50">
        <f t="shared" si="63"/>
        <v>19.697499999999984</v>
      </c>
      <c r="L393" s="8">
        <f t="shared" si="59"/>
        <v>62.747499999999988</v>
      </c>
      <c r="N393" s="121">
        <f t="shared" si="61"/>
        <v>1.85</v>
      </c>
      <c r="O393" s="9">
        <f t="shared" si="62"/>
        <v>-1</v>
      </c>
      <c r="P393" s="9">
        <f t="shared" si="64"/>
        <v>0.85000000000000009</v>
      </c>
      <c r="Q393" s="122">
        <f t="shared" si="65"/>
        <v>0.85000000000000009</v>
      </c>
    </row>
    <row r="394" spans="1:17" ht="18.75" x14ac:dyDescent="0.3">
      <c r="A394" s="10" t="s">
        <v>351</v>
      </c>
      <c r="B394" s="11" t="s">
        <v>91</v>
      </c>
      <c r="C394" s="12">
        <v>5</v>
      </c>
      <c r="D394" s="13">
        <v>7</v>
      </c>
      <c r="E394" s="14"/>
      <c r="F394" s="46" t="s">
        <v>24</v>
      </c>
      <c r="G394" s="15">
        <v>1</v>
      </c>
      <c r="H394" s="16">
        <f t="shared" si="66"/>
        <v>6</v>
      </c>
      <c r="I394" s="19">
        <f t="shared" si="60"/>
        <v>25.072499999999991</v>
      </c>
      <c r="J394" s="39"/>
      <c r="K394" s="50">
        <f t="shared" si="63"/>
        <v>19.697499999999984</v>
      </c>
      <c r="L394" s="8">
        <f t="shared" si="59"/>
        <v>62.747499999999988</v>
      </c>
      <c r="N394" s="121">
        <f t="shared" si="61"/>
        <v>7</v>
      </c>
      <c r="O394" s="9">
        <f t="shared" si="62"/>
        <v>-1</v>
      </c>
      <c r="P394" s="9">
        <f t="shared" si="64"/>
        <v>6</v>
      </c>
      <c r="Q394" s="122">
        <f t="shared" si="65"/>
        <v>6</v>
      </c>
    </row>
    <row r="395" spans="1:17" ht="18.75" x14ac:dyDescent="0.3">
      <c r="A395" s="10" t="s">
        <v>352</v>
      </c>
      <c r="B395" s="11" t="s">
        <v>91</v>
      </c>
      <c r="C395" s="12">
        <v>7</v>
      </c>
      <c r="D395" s="13">
        <v>3.5</v>
      </c>
      <c r="E395" s="14"/>
      <c r="F395" s="46" t="s">
        <v>24</v>
      </c>
      <c r="G395" s="15">
        <v>1.5</v>
      </c>
      <c r="H395" s="16">
        <f t="shared" si="66"/>
        <v>3.75</v>
      </c>
      <c r="I395" s="19">
        <f t="shared" si="60"/>
        <v>28.822499999999991</v>
      </c>
      <c r="J395" s="39"/>
      <c r="K395" s="50">
        <f t="shared" si="63"/>
        <v>19.697499999999984</v>
      </c>
      <c r="L395" s="8">
        <f t="shared" si="59"/>
        <v>62.747499999999988</v>
      </c>
      <c r="N395" s="121">
        <f t="shared" si="61"/>
        <v>0</v>
      </c>
      <c r="O395" s="9">
        <f t="shared" si="62"/>
        <v>0</v>
      </c>
      <c r="P395" s="9">
        <f t="shared" si="64"/>
        <v>0</v>
      </c>
      <c r="Q395" s="122" t="str">
        <f t="shared" si="65"/>
        <v/>
      </c>
    </row>
    <row r="396" spans="1:17" ht="18.75" x14ac:dyDescent="0.3">
      <c r="A396" s="10" t="s">
        <v>353</v>
      </c>
      <c r="B396" s="11" t="s">
        <v>91</v>
      </c>
      <c r="C396" s="12">
        <v>10</v>
      </c>
      <c r="D396" s="13">
        <v>4.8</v>
      </c>
      <c r="E396" s="14"/>
      <c r="F396" s="46" t="s">
        <v>26</v>
      </c>
      <c r="G396" s="15">
        <v>1</v>
      </c>
      <c r="H396" s="16">
        <f t="shared" si="66"/>
        <v>-1</v>
      </c>
      <c r="I396" s="19">
        <f t="shared" si="60"/>
        <v>27.822499999999991</v>
      </c>
      <c r="J396" s="39"/>
      <c r="K396" s="50">
        <f t="shared" si="63"/>
        <v>19.697499999999984</v>
      </c>
      <c r="L396" s="8">
        <f t="shared" si="59"/>
        <v>62.747499999999988</v>
      </c>
      <c r="N396" s="121">
        <f t="shared" si="61"/>
        <v>4.8</v>
      </c>
      <c r="O396" s="9">
        <f t="shared" si="62"/>
        <v>-1</v>
      </c>
      <c r="P396" s="9">
        <f t="shared" si="64"/>
        <v>-1</v>
      </c>
      <c r="Q396" s="122">
        <f t="shared" si="65"/>
        <v>-1</v>
      </c>
    </row>
    <row r="397" spans="1:17" ht="18.75" x14ac:dyDescent="0.3">
      <c r="A397" s="10" t="s">
        <v>271</v>
      </c>
      <c r="B397" s="11" t="s">
        <v>38</v>
      </c>
      <c r="C397" s="12">
        <v>3</v>
      </c>
      <c r="D397" s="13">
        <v>3.2</v>
      </c>
      <c r="E397" s="14"/>
      <c r="F397" s="46" t="s">
        <v>26</v>
      </c>
      <c r="G397" s="15">
        <v>2</v>
      </c>
      <c r="H397" s="16">
        <f t="shared" si="66"/>
        <v>-2</v>
      </c>
      <c r="I397" s="19">
        <f t="shared" si="60"/>
        <v>25.822499999999991</v>
      </c>
      <c r="J397" s="39"/>
      <c r="K397" s="50">
        <f t="shared" si="63"/>
        <v>19.697499999999984</v>
      </c>
      <c r="L397" s="8">
        <f t="shared" si="59"/>
        <v>62.747499999999988</v>
      </c>
      <c r="N397" s="121">
        <f t="shared" si="61"/>
        <v>0</v>
      </c>
      <c r="O397" s="9">
        <f t="shared" si="62"/>
        <v>0</v>
      </c>
      <c r="P397" s="9">
        <f t="shared" si="64"/>
        <v>0</v>
      </c>
      <c r="Q397" s="122" t="str">
        <f t="shared" si="65"/>
        <v/>
      </c>
    </row>
    <row r="398" spans="1:17" ht="18.75" x14ac:dyDescent="0.3">
      <c r="A398" s="10" t="s">
        <v>354</v>
      </c>
      <c r="B398" s="11" t="s">
        <v>38</v>
      </c>
      <c r="C398" s="12">
        <v>5</v>
      </c>
      <c r="D398" s="13">
        <v>6.5</v>
      </c>
      <c r="E398" s="14"/>
      <c r="F398" s="46" t="s">
        <v>26</v>
      </c>
      <c r="G398" s="15">
        <v>1</v>
      </c>
      <c r="H398" s="16">
        <f t="shared" si="66"/>
        <v>-1</v>
      </c>
      <c r="I398" s="19">
        <f t="shared" si="60"/>
        <v>24.822499999999991</v>
      </c>
      <c r="J398" s="39"/>
      <c r="K398" s="50">
        <f t="shared" si="63"/>
        <v>19.697499999999984</v>
      </c>
      <c r="L398" s="8">
        <f t="shared" si="59"/>
        <v>62.747499999999988</v>
      </c>
      <c r="N398" s="121">
        <f t="shared" si="61"/>
        <v>6.5</v>
      </c>
      <c r="O398" s="9">
        <f t="shared" si="62"/>
        <v>-1</v>
      </c>
      <c r="P398" s="9">
        <f t="shared" si="64"/>
        <v>-1</v>
      </c>
      <c r="Q398" s="122">
        <f t="shared" si="65"/>
        <v>-1</v>
      </c>
    </row>
    <row r="399" spans="1:17" ht="18.75" x14ac:dyDescent="0.3">
      <c r="A399" s="10" t="s">
        <v>355</v>
      </c>
      <c r="B399" s="11" t="s">
        <v>38</v>
      </c>
      <c r="C399" s="12">
        <v>5</v>
      </c>
      <c r="D399" s="13">
        <v>1.91</v>
      </c>
      <c r="E399" s="14"/>
      <c r="F399" s="46" t="s">
        <v>26</v>
      </c>
      <c r="G399" s="15">
        <v>2</v>
      </c>
      <c r="H399" s="16">
        <f t="shared" si="66"/>
        <v>-2</v>
      </c>
      <c r="I399" s="19">
        <f t="shared" si="60"/>
        <v>22.822499999999991</v>
      </c>
      <c r="J399" s="39"/>
      <c r="K399" s="50">
        <f t="shared" si="63"/>
        <v>19.697499999999984</v>
      </c>
      <c r="L399" s="8">
        <f t="shared" si="59"/>
        <v>62.747499999999988</v>
      </c>
      <c r="N399" s="121">
        <f t="shared" si="61"/>
        <v>1.91</v>
      </c>
      <c r="O399" s="9">
        <f t="shared" si="62"/>
        <v>-1</v>
      </c>
      <c r="P399" s="9">
        <f t="shared" si="64"/>
        <v>-1</v>
      </c>
      <c r="Q399" s="122">
        <f t="shared" si="65"/>
        <v>-1</v>
      </c>
    </row>
    <row r="400" spans="1:17" ht="18.75" x14ac:dyDescent="0.3">
      <c r="A400" s="10" t="s">
        <v>135</v>
      </c>
      <c r="B400" s="11" t="s">
        <v>38</v>
      </c>
      <c r="C400" s="12">
        <v>9</v>
      </c>
      <c r="D400" s="13">
        <v>2.5</v>
      </c>
      <c r="E400" s="14"/>
      <c r="F400" s="46" t="s">
        <v>24</v>
      </c>
      <c r="G400" s="15">
        <v>1.5</v>
      </c>
      <c r="H400" s="16">
        <f>IF(OR(F400="",G400=""),"",IF(F400="1st",G400*D400-G400,-G400))</f>
        <v>2.25</v>
      </c>
      <c r="I400" s="19">
        <f t="shared" si="60"/>
        <v>25.072499999999991</v>
      </c>
      <c r="J400" s="39"/>
      <c r="K400" s="50">
        <f t="shared" si="63"/>
        <v>19.697499999999984</v>
      </c>
      <c r="L400" s="8">
        <f t="shared" si="59"/>
        <v>62.747499999999988</v>
      </c>
      <c r="N400" s="121">
        <f t="shared" si="61"/>
        <v>2.5</v>
      </c>
      <c r="O400" s="9">
        <f t="shared" si="62"/>
        <v>-1</v>
      </c>
      <c r="P400" s="9">
        <f t="shared" si="64"/>
        <v>1.5</v>
      </c>
      <c r="Q400" s="122">
        <f t="shared" si="65"/>
        <v>1.5</v>
      </c>
    </row>
    <row r="401" spans="1:17" ht="18.75" x14ac:dyDescent="0.3">
      <c r="A401" s="10" t="s">
        <v>356</v>
      </c>
      <c r="B401" s="11" t="s">
        <v>55</v>
      </c>
      <c r="C401" s="12">
        <v>3</v>
      </c>
      <c r="D401" s="13">
        <v>3</v>
      </c>
      <c r="E401" s="14"/>
      <c r="F401" s="46" t="s">
        <v>26</v>
      </c>
      <c r="G401" s="15">
        <v>2</v>
      </c>
      <c r="H401" s="16">
        <f>IF(OR(F401="",G401=""),"",IF(F401="1st",G401*D401-G401,-G401))</f>
        <v>-2</v>
      </c>
      <c r="I401" s="19">
        <f t="shared" si="60"/>
        <v>23.072499999999991</v>
      </c>
      <c r="J401" s="39"/>
      <c r="K401" s="50">
        <f t="shared" si="63"/>
        <v>19.697499999999984</v>
      </c>
      <c r="L401" s="8">
        <f t="shared" si="59"/>
        <v>62.747499999999988</v>
      </c>
      <c r="N401" s="121">
        <f t="shared" si="61"/>
        <v>3</v>
      </c>
      <c r="O401" s="9">
        <f t="shared" si="62"/>
        <v>-1</v>
      </c>
      <c r="P401" s="9">
        <f t="shared" si="64"/>
        <v>-1</v>
      </c>
      <c r="Q401" s="122">
        <f t="shared" si="65"/>
        <v>-1</v>
      </c>
    </row>
    <row r="402" spans="1:17" ht="18.75" x14ac:dyDescent="0.3">
      <c r="A402" s="10" t="s">
        <v>357</v>
      </c>
      <c r="B402" s="11" t="s">
        <v>55</v>
      </c>
      <c r="C402" s="12">
        <v>5</v>
      </c>
      <c r="D402" s="13">
        <v>2.75</v>
      </c>
      <c r="E402" s="14"/>
      <c r="F402" s="46" t="s">
        <v>24</v>
      </c>
      <c r="G402" s="15">
        <v>1.5</v>
      </c>
      <c r="H402" s="16">
        <f>IF(OR(F402="",G402=""),"",IF(F402="1st",G402*D402-G402,-G402))</f>
        <v>2.625</v>
      </c>
      <c r="I402" s="19">
        <f t="shared" si="60"/>
        <v>25.697499999999991</v>
      </c>
      <c r="J402" s="39"/>
      <c r="K402" s="50">
        <f t="shared" si="63"/>
        <v>19.697499999999984</v>
      </c>
      <c r="L402" s="8">
        <f t="shared" si="59"/>
        <v>62.747499999999988</v>
      </c>
      <c r="N402" s="121">
        <f t="shared" si="61"/>
        <v>2.75</v>
      </c>
      <c r="O402" s="9">
        <f t="shared" si="62"/>
        <v>-1</v>
      </c>
      <c r="P402" s="9">
        <f t="shared" si="64"/>
        <v>1.75</v>
      </c>
      <c r="Q402" s="122">
        <f t="shared" si="65"/>
        <v>1.75</v>
      </c>
    </row>
    <row r="403" spans="1:17" ht="18.75" x14ac:dyDescent="0.3">
      <c r="A403" s="10" t="s">
        <v>308</v>
      </c>
      <c r="B403" s="11" t="s">
        <v>55</v>
      </c>
      <c r="C403" s="12">
        <v>7</v>
      </c>
      <c r="D403" s="13">
        <v>12</v>
      </c>
      <c r="E403" s="14"/>
      <c r="F403" s="46" t="s">
        <v>26</v>
      </c>
      <c r="G403" s="15">
        <v>1</v>
      </c>
      <c r="H403" s="16">
        <f t="shared" si="66"/>
        <v>-1</v>
      </c>
      <c r="I403" s="19">
        <f t="shared" si="60"/>
        <v>24.697499999999991</v>
      </c>
      <c r="J403" s="39"/>
      <c r="K403" s="50">
        <f t="shared" si="63"/>
        <v>19.697499999999984</v>
      </c>
      <c r="L403" s="8">
        <f t="shared" si="59"/>
        <v>62.747499999999988</v>
      </c>
      <c r="N403" s="121">
        <f t="shared" si="61"/>
        <v>0</v>
      </c>
      <c r="O403" s="9">
        <f t="shared" si="62"/>
        <v>0</v>
      </c>
      <c r="P403" s="9">
        <f t="shared" si="64"/>
        <v>0</v>
      </c>
      <c r="Q403" s="122" t="str">
        <f t="shared" si="65"/>
        <v/>
      </c>
    </row>
    <row r="404" spans="1:17" ht="18.75" x14ac:dyDescent="0.3">
      <c r="A404" s="10" t="s">
        <v>358</v>
      </c>
      <c r="B404" s="11" t="s">
        <v>173</v>
      </c>
      <c r="C404" s="12">
        <v>9</v>
      </c>
      <c r="D404" s="13">
        <v>3.3</v>
      </c>
      <c r="E404" s="14"/>
      <c r="F404" s="46" t="s">
        <v>26</v>
      </c>
      <c r="G404" s="15">
        <v>1.5</v>
      </c>
      <c r="H404" s="16">
        <f>IF(OR(F404="",G404=""),"",IF(F404="1st",G404*D404-G404,-G404))</f>
        <v>-1.5</v>
      </c>
      <c r="I404" s="19">
        <f t="shared" si="60"/>
        <v>23.197499999999991</v>
      </c>
      <c r="J404" s="39"/>
      <c r="K404" s="50">
        <f t="shared" si="63"/>
        <v>19.697499999999984</v>
      </c>
      <c r="L404" s="8">
        <f t="shared" si="59"/>
        <v>62.747499999999988</v>
      </c>
      <c r="N404" s="121">
        <f t="shared" si="61"/>
        <v>0</v>
      </c>
      <c r="O404" s="9">
        <f t="shared" si="62"/>
        <v>0</v>
      </c>
      <c r="P404" s="9">
        <f t="shared" si="64"/>
        <v>0</v>
      </c>
      <c r="Q404" s="122" t="str">
        <f t="shared" si="65"/>
        <v/>
      </c>
    </row>
    <row r="405" spans="1:17" ht="18.75" x14ac:dyDescent="0.3">
      <c r="A405" s="10" t="s">
        <v>54</v>
      </c>
      <c r="B405" s="11" t="s">
        <v>334</v>
      </c>
      <c r="C405" s="12">
        <v>9</v>
      </c>
      <c r="D405" s="13">
        <v>3</v>
      </c>
      <c r="E405" s="14"/>
      <c r="F405" s="46" t="s">
        <v>26</v>
      </c>
      <c r="G405" s="15">
        <v>1.5</v>
      </c>
      <c r="H405" s="16">
        <f>IF(OR(F405="",G405=""),"",IF(F405="1st",G405*D405-G405,-G405))</f>
        <v>-1.5</v>
      </c>
      <c r="I405" s="19">
        <f t="shared" si="60"/>
        <v>21.697499999999991</v>
      </c>
      <c r="J405" s="39"/>
      <c r="K405" s="50">
        <f t="shared" si="63"/>
        <v>19.697499999999984</v>
      </c>
      <c r="L405" s="8">
        <f t="shared" si="59"/>
        <v>62.747499999999988</v>
      </c>
      <c r="N405" s="121">
        <f t="shared" si="61"/>
        <v>3</v>
      </c>
      <c r="O405" s="9">
        <f t="shared" si="62"/>
        <v>-1</v>
      </c>
      <c r="P405" s="9">
        <f t="shared" si="64"/>
        <v>-1</v>
      </c>
      <c r="Q405" s="122">
        <f t="shared" si="65"/>
        <v>-1</v>
      </c>
    </row>
    <row r="406" spans="1:17" ht="19.5" thickBot="1" x14ac:dyDescent="0.35">
      <c r="A406" s="10" t="s">
        <v>359</v>
      </c>
      <c r="B406" s="11" t="s">
        <v>334</v>
      </c>
      <c r="C406" s="12">
        <v>10</v>
      </c>
      <c r="D406" s="13">
        <v>2.4500000000000002</v>
      </c>
      <c r="E406" s="14"/>
      <c r="F406" s="46" t="s">
        <v>34</v>
      </c>
      <c r="G406" s="15">
        <v>2</v>
      </c>
      <c r="H406" s="16">
        <f t="shared" si="66"/>
        <v>-2</v>
      </c>
      <c r="I406" s="19">
        <f t="shared" si="60"/>
        <v>19.697499999999991</v>
      </c>
      <c r="J406" s="39"/>
      <c r="K406" s="50">
        <f t="shared" si="63"/>
        <v>19.697499999999984</v>
      </c>
      <c r="L406" s="8">
        <f t="shared" si="59"/>
        <v>62.747499999999988</v>
      </c>
      <c r="N406" s="121">
        <f t="shared" si="61"/>
        <v>2.4500000000000002</v>
      </c>
      <c r="O406" s="9">
        <f t="shared" si="62"/>
        <v>-1</v>
      </c>
      <c r="P406" s="9">
        <f t="shared" si="64"/>
        <v>-1</v>
      </c>
      <c r="Q406" s="122">
        <f t="shared" si="65"/>
        <v>-1</v>
      </c>
    </row>
    <row r="407" spans="1:17" ht="24" thickBot="1" x14ac:dyDescent="0.3">
      <c r="A407" s="222">
        <v>44232</v>
      </c>
      <c r="B407" s="223"/>
      <c r="C407" s="223"/>
      <c r="D407" s="223"/>
      <c r="E407" s="223"/>
      <c r="F407" s="223"/>
      <c r="G407" s="223"/>
      <c r="H407" s="224" t="str">
        <f>IF(OR(F407="",G407=""),"",IF(F407="1st",G407*D407,-G407))</f>
        <v/>
      </c>
      <c r="I407" s="19">
        <f t="shared" si="60"/>
        <v>19.697499999999991</v>
      </c>
      <c r="J407" s="39"/>
      <c r="K407" s="50">
        <f t="shared" si="63"/>
        <v>19.697499999999984</v>
      </c>
      <c r="L407" s="8">
        <f t="shared" si="59"/>
        <v>62.747499999999988</v>
      </c>
      <c r="N407" s="121" t="str">
        <f t="shared" si="61"/>
        <v/>
      </c>
      <c r="O407" s="9" t="str">
        <f t="shared" si="62"/>
        <v/>
      </c>
      <c r="P407" s="9" t="str">
        <f t="shared" si="64"/>
        <v/>
      </c>
      <c r="Q407" s="122" t="str">
        <f t="shared" si="65"/>
        <v/>
      </c>
    </row>
    <row r="408" spans="1:17" ht="18.75" x14ac:dyDescent="0.3">
      <c r="A408" s="10" t="s">
        <v>360</v>
      </c>
      <c r="B408" s="11" t="s">
        <v>361</v>
      </c>
      <c r="C408" s="12">
        <v>6</v>
      </c>
      <c r="D408" s="13">
        <v>2.8</v>
      </c>
      <c r="E408" s="14"/>
      <c r="F408" s="46" t="s">
        <v>26</v>
      </c>
      <c r="G408" s="15">
        <v>2</v>
      </c>
      <c r="H408" s="16">
        <f>IF(OR(F408="",G408=""),"",IF(F408="1st",G408*D408-G408,-G408))</f>
        <v>-2</v>
      </c>
      <c r="I408" s="19">
        <f t="shared" si="60"/>
        <v>17.697499999999991</v>
      </c>
      <c r="J408" s="42">
        <f>SUM(H408:H409)</f>
        <v>-5</v>
      </c>
      <c r="K408" s="50">
        <f t="shared" si="63"/>
        <v>14.697499999999984</v>
      </c>
      <c r="L408" s="8">
        <f t="shared" si="59"/>
        <v>62.747499999999988</v>
      </c>
      <c r="N408" s="121">
        <f t="shared" si="61"/>
        <v>2.8</v>
      </c>
      <c r="O408" s="9">
        <f t="shared" si="62"/>
        <v>-1</v>
      </c>
      <c r="P408" s="9">
        <f t="shared" si="64"/>
        <v>-1</v>
      </c>
      <c r="Q408" s="122">
        <f t="shared" si="65"/>
        <v>-1</v>
      </c>
    </row>
    <row r="409" spans="1:17" ht="19.5" thickBot="1" x14ac:dyDescent="0.35">
      <c r="A409" s="10" t="s">
        <v>362</v>
      </c>
      <c r="B409" s="11" t="s">
        <v>361</v>
      </c>
      <c r="C409" s="12">
        <v>8</v>
      </c>
      <c r="D409" s="13">
        <v>3</v>
      </c>
      <c r="E409" s="14"/>
      <c r="F409" s="46" t="s">
        <v>26</v>
      </c>
      <c r="G409" s="15">
        <v>3</v>
      </c>
      <c r="H409" s="16">
        <f>IF(OR(F409="",G409=""),"",IF(F409="1st",G409*D409-G409,-G409))</f>
        <v>-3</v>
      </c>
      <c r="I409" s="19">
        <f t="shared" si="60"/>
        <v>14.697499999999991</v>
      </c>
      <c r="J409" s="39"/>
      <c r="K409" s="50">
        <f t="shared" si="63"/>
        <v>14.697499999999984</v>
      </c>
      <c r="L409" s="8">
        <f t="shared" si="59"/>
        <v>62.747499999999988</v>
      </c>
      <c r="N409" s="121">
        <f t="shared" si="61"/>
        <v>3</v>
      </c>
      <c r="O409" s="9">
        <f t="shared" si="62"/>
        <v>-1</v>
      </c>
      <c r="P409" s="9">
        <f t="shared" si="64"/>
        <v>-1</v>
      </c>
      <c r="Q409" s="122">
        <f t="shared" si="65"/>
        <v>-1</v>
      </c>
    </row>
    <row r="410" spans="1:17" ht="24" thickBot="1" x14ac:dyDescent="0.3">
      <c r="A410" s="222">
        <v>44233</v>
      </c>
      <c r="B410" s="223"/>
      <c r="C410" s="223"/>
      <c r="D410" s="223"/>
      <c r="E410" s="223"/>
      <c r="F410" s="223"/>
      <c r="G410" s="223"/>
      <c r="H410" s="224" t="str">
        <f>IF(OR(F410="",G410=""),"",IF(F410="1st",G410*D410,-G410))</f>
        <v/>
      </c>
      <c r="I410" s="19">
        <f t="shared" si="60"/>
        <v>14.697499999999991</v>
      </c>
      <c r="J410" s="39"/>
      <c r="K410" s="50">
        <f t="shared" si="63"/>
        <v>14.697499999999984</v>
      </c>
      <c r="L410" s="8">
        <f t="shared" si="59"/>
        <v>62.747499999999988</v>
      </c>
      <c r="N410" s="121" t="str">
        <f t="shared" si="61"/>
        <v/>
      </c>
      <c r="O410" s="9" t="str">
        <f t="shared" si="62"/>
        <v/>
      </c>
      <c r="P410" s="9" t="str">
        <f t="shared" si="64"/>
        <v/>
      </c>
      <c r="Q410" s="122" t="str">
        <f t="shared" si="65"/>
        <v/>
      </c>
    </row>
    <row r="411" spans="1:17" ht="19.5" thickBot="1" x14ac:dyDescent="0.35">
      <c r="A411" s="10" t="s">
        <v>313</v>
      </c>
      <c r="B411" s="11" t="s">
        <v>20</v>
      </c>
      <c r="C411" s="12">
        <v>7</v>
      </c>
      <c r="D411" s="13">
        <v>3.5</v>
      </c>
      <c r="E411" s="14"/>
      <c r="F411" s="46" t="s">
        <v>24</v>
      </c>
      <c r="G411" s="15">
        <v>3</v>
      </c>
      <c r="H411" s="16">
        <f>IF(OR(F411="",G411=""),"",IF(F411="1st",G411*D411-G411,-G411))</f>
        <v>7.5</v>
      </c>
      <c r="I411" s="19">
        <f t="shared" si="60"/>
        <v>22.197499999999991</v>
      </c>
      <c r="J411" s="42">
        <f>SUM(H411:H411)</f>
        <v>7.5</v>
      </c>
      <c r="K411" s="50">
        <f t="shared" si="63"/>
        <v>22.197499999999984</v>
      </c>
      <c r="L411" s="8">
        <f t="shared" si="59"/>
        <v>62.747499999999988</v>
      </c>
      <c r="N411" s="121">
        <f t="shared" si="61"/>
        <v>0</v>
      </c>
      <c r="O411" s="9">
        <f t="shared" si="62"/>
        <v>0</v>
      </c>
      <c r="P411" s="9">
        <f t="shared" si="64"/>
        <v>0</v>
      </c>
      <c r="Q411" s="122" t="str">
        <f t="shared" si="65"/>
        <v/>
      </c>
    </row>
    <row r="412" spans="1:17" ht="24" thickBot="1" x14ac:dyDescent="0.3">
      <c r="A412" s="222">
        <v>44234</v>
      </c>
      <c r="B412" s="223"/>
      <c r="C412" s="223"/>
      <c r="D412" s="223"/>
      <c r="E412" s="223"/>
      <c r="F412" s="223"/>
      <c r="G412" s="223"/>
      <c r="H412" s="224" t="str">
        <f>IF(OR(F412="",G412=""),"",IF(F412="1st",G412*D412,-G412))</f>
        <v/>
      </c>
      <c r="I412" s="19">
        <f t="shared" si="60"/>
        <v>22.197499999999991</v>
      </c>
      <c r="J412" s="39"/>
      <c r="K412" s="50">
        <f t="shared" si="63"/>
        <v>22.197499999999984</v>
      </c>
      <c r="L412" s="8">
        <f t="shared" si="59"/>
        <v>62.747499999999988</v>
      </c>
      <c r="N412" s="121" t="str">
        <f t="shared" si="61"/>
        <v/>
      </c>
      <c r="O412" s="9" t="str">
        <f t="shared" si="62"/>
        <v/>
      </c>
      <c r="P412" s="9" t="str">
        <f t="shared" si="64"/>
        <v/>
      </c>
      <c r="Q412" s="122" t="str">
        <f t="shared" si="65"/>
        <v/>
      </c>
    </row>
    <row r="413" spans="1:17" ht="18.75" x14ac:dyDescent="0.3">
      <c r="A413" s="10" t="s">
        <v>363</v>
      </c>
      <c r="B413" s="11" t="s">
        <v>93</v>
      </c>
      <c r="C413" s="12">
        <v>3</v>
      </c>
      <c r="D413" s="13">
        <v>2.2000000000000002</v>
      </c>
      <c r="E413" s="14"/>
      <c r="F413" s="46" t="s">
        <v>26</v>
      </c>
      <c r="G413" s="15">
        <v>1</v>
      </c>
      <c r="H413" s="16">
        <f>IF(OR(F413="",G413=""),"",IF(F413="1st",G413*D413-G413,-G413))</f>
        <v>-1</v>
      </c>
      <c r="I413" s="19">
        <f t="shared" si="60"/>
        <v>21.197499999999991</v>
      </c>
      <c r="J413" s="42">
        <f>SUM(H413:H415)</f>
        <v>0.5</v>
      </c>
      <c r="K413" s="50">
        <f t="shared" si="63"/>
        <v>22.697499999999984</v>
      </c>
      <c r="L413" s="8">
        <f t="shared" si="59"/>
        <v>62.747499999999988</v>
      </c>
      <c r="N413" s="121">
        <f t="shared" si="61"/>
        <v>2.2000000000000002</v>
      </c>
      <c r="O413" s="9">
        <f t="shared" si="62"/>
        <v>-1</v>
      </c>
      <c r="P413" s="9">
        <f t="shared" si="64"/>
        <v>-1</v>
      </c>
      <c r="Q413" s="122">
        <f t="shared" si="65"/>
        <v>-1</v>
      </c>
    </row>
    <row r="414" spans="1:17" ht="18.75" x14ac:dyDescent="0.3">
      <c r="A414" s="10" t="s">
        <v>364</v>
      </c>
      <c r="B414" s="11" t="s">
        <v>93</v>
      </c>
      <c r="C414" s="12">
        <v>7</v>
      </c>
      <c r="D414" s="13">
        <v>4</v>
      </c>
      <c r="E414" s="14"/>
      <c r="F414" s="46" t="s">
        <v>24</v>
      </c>
      <c r="G414" s="15">
        <v>1.5</v>
      </c>
      <c r="H414" s="16">
        <f>IF(OR(F414="",G414=""),"",IF(F414="1st",G414*D414-G414,-G414))</f>
        <v>4.5</v>
      </c>
      <c r="I414" s="19">
        <f t="shared" si="60"/>
        <v>25.697499999999991</v>
      </c>
      <c r="J414" s="39"/>
      <c r="K414" s="50">
        <f t="shared" si="63"/>
        <v>22.697499999999984</v>
      </c>
      <c r="L414" s="8">
        <f t="shared" si="59"/>
        <v>62.747499999999988</v>
      </c>
      <c r="N414" s="121">
        <f t="shared" si="61"/>
        <v>4</v>
      </c>
      <c r="O414" s="9">
        <f t="shared" si="62"/>
        <v>-1</v>
      </c>
      <c r="P414" s="9">
        <f t="shared" si="64"/>
        <v>3</v>
      </c>
      <c r="Q414" s="122">
        <f t="shared" si="65"/>
        <v>3</v>
      </c>
    </row>
    <row r="415" spans="1:17" ht="19.5" thickBot="1" x14ac:dyDescent="0.35">
      <c r="A415" s="10" t="s">
        <v>365</v>
      </c>
      <c r="B415" s="11" t="s">
        <v>93</v>
      </c>
      <c r="C415" s="12">
        <v>8</v>
      </c>
      <c r="D415" s="13">
        <v>2</v>
      </c>
      <c r="E415" s="14"/>
      <c r="F415" s="46" t="s">
        <v>21</v>
      </c>
      <c r="G415" s="15">
        <v>3</v>
      </c>
      <c r="H415" s="16">
        <f>IF(OR(F415="",G415=""),"",IF(F415="1st",G415*D415-G415,-G415))</f>
        <v>-3</v>
      </c>
      <c r="I415" s="19">
        <f t="shared" si="60"/>
        <v>22.697499999999991</v>
      </c>
      <c r="J415" s="39"/>
      <c r="K415" s="50">
        <f t="shared" si="63"/>
        <v>22.697499999999984</v>
      </c>
      <c r="L415" s="8">
        <f t="shared" si="59"/>
        <v>62.747499999999988</v>
      </c>
      <c r="N415" s="121">
        <f t="shared" si="61"/>
        <v>2</v>
      </c>
      <c r="O415" s="9">
        <f t="shared" si="62"/>
        <v>-1</v>
      </c>
      <c r="P415" s="9">
        <f t="shared" si="64"/>
        <v>-1</v>
      </c>
      <c r="Q415" s="122">
        <f t="shared" si="65"/>
        <v>-1</v>
      </c>
    </row>
    <row r="416" spans="1:17" ht="24" thickBot="1" x14ac:dyDescent="0.3">
      <c r="A416" s="222">
        <v>44235</v>
      </c>
      <c r="B416" s="223"/>
      <c r="C416" s="223"/>
      <c r="D416" s="223"/>
      <c r="E416" s="223"/>
      <c r="F416" s="223"/>
      <c r="G416" s="223"/>
      <c r="H416" s="224" t="str">
        <f>IF(OR(F416="",G416=""),"",IF(F416="1st",G416*D416,-G416))</f>
        <v/>
      </c>
      <c r="I416" s="19">
        <f t="shared" si="60"/>
        <v>22.697499999999991</v>
      </c>
      <c r="J416" s="39"/>
      <c r="K416" s="50">
        <f t="shared" si="63"/>
        <v>22.697499999999984</v>
      </c>
      <c r="L416" s="8">
        <f t="shared" si="59"/>
        <v>62.747499999999988</v>
      </c>
      <c r="N416" s="121" t="str">
        <f t="shared" si="61"/>
        <v/>
      </c>
      <c r="O416" s="9" t="str">
        <f t="shared" si="62"/>
        <v/>
      </c>
      <c r="P416" s="9" t="str">
        <f t="shared" si="64"/>
        <v/>
      </c>
      <c r="Q416" s="122" t="str">
        <f t="shared" si="65"/>
        <v/>
      </c>
    </row>
    <row r="417" spans="1:17" ht="18.75" x14ac:dyDescent="0.3">
      <c r="A417" s="10" t="s">
        <v>366</v>
      </c>
      <c r="B417" s="11" t="s">
        <v>38</v>
      </c>
      <c r="C417" s="12">
        <v>3</v>
      </c>
      <c r="D417" s="13">
        <v>1.85</v>
      </c>
      <c r="E417" s="14"/>
      <c r="F417" s="46" t="s">
        <v>24</v>
      </c>
      <c r="G417" s="15">
        <v>4</v>
      </c>
      <c r="H417" s="16">
        <f>IF(OR(F417="",G417=""),"",IF(F417="1st",G417*D417-G417,-G417))</f>
        <v>3.4000000000000004</v>
      </c>
      <c r="I417" s="19">
        <f t="shared" si="60"/>
        <v>26.097499999999989</v>
      </c>
      <c r="J417" s="42">
        <f>SUM(H417:H418)</f>
        <v>1.4000000000000004</v>
      </c>
      <c r="K417" s="50">
        <f t="shared" si="63"/>
        <v>24.097499999999982</v>
      </c>
      <c r="L417" s="8">
        <f t="shared" si="59"/>
        <v>62.747499999999988</v>
      </c>
      <c r="N417" s="121">
        <f t="shared" si="61"/>
        <v>1.85</v>
      </c>
      <c r="O417" s="9">
        <f t="shared" si="62"/>
        <v>-1</v>
      </c>
      <c r="P417" s="9">
        <f t="shared" si="64"/>
        <v>0.85000000000000009</v>
      </c>
      <c r="Q417" s="122">
        <f t="shared" si="65"/>
        <v>0.85000000000000009</v>
      </c>
    </row>
    <row r="418" spans="1:17" ht="19.5" thickBot="1" x14ac:dyDescent="0.35">
      <c r="A418" s="10" t="s">
        <v>367</v>
      </c>
      <c r="B418" s="11" t="s">
        <v>368</v>
      </c>
      <c r="C418" s="12">
        <v>1</v>
      </c>
      <c r="D418" s="13">
        <v>3</v>
      </c>
      <c r="E418" s="14"/>
      <c r="F418" s="46" t="s">
        <v>34</v>
      </c>
      <c r="G418" s="15">
        <v>2</v>
      </c>
      <c r="H418" s="16">
        <f>IF(OR(F418="",G418=""),"",IF(F418="1st",G418*D418-G418,-G418))</f>
        <v>-2</v>
      </c>
      <c r="I418" s="19">
        <f t="shared" si="60"/>
        <v>24.097499999999989</v>
      </c>
      <c r="J418" s="39"/>
      <c r="K418" s="50">
        <f t="shared" si="63"/>
        <v>24.097499999999982</v>
      </c>
      <c r="L418" s="8">
        <f t="shared" si="59"/>
        <v>62.747499999999988</v>
      </c>
      <c r="N418" s="121">
        <f t="shared" si="61"/>
        <v>3</v>
      </c>
      <c r="O418" s="9">
        <f t="shared" si="62"/>
        <v>-1</v>
      </c>
      <c r="P418" s="9">
        <f t="shared" si="64"/>
        <v>-1</v>
      </c>
      <c r="Q418" s="122">
        <f t="shared" si="65"/>
        <v>-1</v>
      </c>
    </row>
    <row r="419" spans="1:17" ht="24" thickBot="1" x14ac:dyDescent="0.3">
      <c r="A419" s="222">
        <v>44236</v>
      </c>
      <c r="B419" s="223"/>
      <c r="C419" s="223"/>
      <c r="D419" s="223"/>
      <c r="E419" s="223"/>
      <c r="F419" s="223"/>
      <c r="G419" s="223"/>
      <c r="H419" s="224" t="str">
        <f>IF(OR(F419="",G419=""),"",IF(F419="1st",G419*D419,-G419))</f>
        <v/>
      </c>
      <c r="I419" s="19">
        <f t="shared" si="60"/>
        <v>24.097499999999989</v>
      </c>
      <c r="J419" s="39"/>
      <c r="K419" s="50">
        <f t="shared" si="63"/>
        <v>24.097499999999982</v>
      </c>
      <c r="L419" s="8">
        <f t="shared" si="59"/>
        <v>62.747499999999988</v>
      </c>
      <c r="N419" s="121" t="str">
        <f t="shared" si="61"/>
        <v/>
      </c>
      <c r="O419" s="9" t="str">
        <f t="shared" si="62"/>
        <v/>
      </c>
      <c r="P419" s="9" t="str">
        <f t="shared" si="64"/>
        <v/>
      </c>
      <c r="Q419" s="122" t="str">
        <f t="shared" si="65"/>
        <v/>
      </c>
    </row>
    <row r="420" spans="1:17" ht="18.75" x14ac:dyDescent="0.3">
      <c r="A420" s="10" t="s">
        <v>369</v>
      </c>
      <c r="B420" s="11" t="s">
        <v>28</v>
      </c>
      <c r="C420" s="12">
        <v>4</v>
      </c>
      <c r="D420" s="13">
        <v>4.5</v>
      </c>
      <c r="E420" s="14"/>
      <c r="F420" s="46" t="s">
        <v>16</v>
      </c>
      <c r="G420" s="15">
        <v>1</v>
      </c>
      <c r="H420" s="16">
        <f>IF(OR(F420="",G420=""),"",IF(F420="1st",G420*D420-G420,-G420))</f>
        <v>-1</v>
      </c>
      <c r="I420" s="19">
        <f t="shared" si="60"/>
        <v>23.097499999999989</v>
      </c>
      <c r="J420" s="42">
        <f>SUM(H420:H421)</f>
        <v>3</v>
      </c>
      <c r="K420" s="50">
        <f t="shared" si="63"/>
        <v>27.097499999999982</v>
      </c>
      <c r="L420" s="8">
        <f t="shared" si="59"/>
        <v>62.747499999999988</v>
      </c>
      <c r="N420" s="121">
        <f t="shared" si="61"/>
        <v>4.5</v>
      </c>
      <c r="O420" s="9">
        <f t="shared" si="62"/>
        <v>-1</v>
      </c>
      <c r="P420" s="9">
        <f t="shared" si="64"/>
        <v>-1</v>
      </c>
      <c r="Q420" s="122">
        <f t="shared" si="65"/>
        <v>-1</v>
      </c>
    </row>
    <row r="421" spans="1:17" ht="19.5" thickBot="1" x14ac:dyDescent="0.35">
      <c r="A421" s="10" t="s">
        <v>370</v>
      </c>
      <c r="B421" s="11" t="s">
        <v>28</v>
      </c>
      <c r="C421" s="12">
        <v>7</v>
      </c>
      <c r="D421" s="13">
        <v>3</v>
      </c>
      <c r="E421" s="14"/>
      <c r="F421" s="46" t="s">
        <v>24</v>
      </c>
      <c r="G421" s="15">
        <v>2</v>
      </c>
      <c r="H421" s="16">
        <f>IF(OR(F421="",G421=""),"",IF(F421="1st",G421*D421-G421,-G421))</f>
        <v>4</v>
      </c>
      <c r="I421" s="19">
        <f t="shared" si="60"/>
        <v>27.097499999999989</v>
      </c>
      <c r="J421" s="39"/>
      <c r="K421" s="50">
        <f t="shared" si="63"/>
        <v>27.097499999999982</v>
      </c>
      <c r="L421" s="8">
        <f t="shared" si="59"/>
        <v>62.747499999999988</v>
      </c>
      <c r="N421" s="121">
        <f t="shared" si="61"/>
        <v>3</v>
      </c>
      <c r="O421" s="9">
        <f t="shared" si="62"/>
        <v>-1</v>
      </c>
      <c r="P421" s="9">
        <f t="shared" si="64"/>
        <v>2</v>
      </c>
      <c r="Q421" s="122">
        <f t="shared" si="65"/>
        <v>2</v>
      </c>
    </row>
    <row r="422" spans="1:17" ht="24" thickBot="1" x14ac:dyDescent="0.3">
      <c r="A422" s="222">
        <v>44237</v>
      </c>
      <c r="B422" s="223"/>
      <c r="C422" s="223"/>
      <c r="D422" s="223"/>
      <c r="E422" s="223"/>
      <c r="F422" s="223"/>
      <c r="G422" s="223"/>
      <c r="H422" s="224" t="str">
        <f>IF(OR(F422="",G422=""),"",IF(F422="1st",G422*D422,-G422))</f>
        <v/>
      </c>
      <c r="I422" s="19">
        <f t="shared" si="60"/>
        <v>27.097499999999989</v>
      </c>
      <c r="J422" s="39"/>
      <c r="K422" s="50">
        <f t="shared" si="63"/>
        <v>27.097499999999982</v>
      </c>
      <c r="L422" s="8">
        <f t="shared" si="59"/>
        <v>62.747499999999988</v>
      </c>
      <c r="N422" s="121" t="str">
        <f t="shared" si="61"/>
        <v/>
      </c>
      <c r="O422" s="9" t="str">
        <f t="shared" si="62"/>
        <v/>
      </c>
      <c r="P422" s="9" t="str">
        <f t="shared" si="64"/>
        <v/>
      </c>
      <c r="Q422" s="122" t="str">
        <f t="shared" si="65"/>
        <v/>
      </c>
    </row>
    <row r="423" spans="1:17" ht="18.75" x14ac:dyDescent="0.3">
      <c r="A423" s="10" t="s">
        <v>141</v>
      </c>
      <c r="B423" s="11" t="s">
        <v>20</v>
      </c>
      <c r="C423" s="12">
        <v>6</v>
      </c>
      <c r="D423" s="13">
        <v>2</v>
      </c>
      <c r="E423" s="14"/>
      <c r="F423" s="46" t="s">
        <v>24</v>
      </c>
      <c r="G423" s="15">
        <v>2</v>
      </c>
      <c r="H423" s="16">
        <f>IF(OR(F423="",G423=""),"",IF(F423="1st",G423*D423-G423,-G423))</f>
        <v>2</v>
      </c>
      <c r="I423" s="19">
        <f t="shared" si="60"/>
        <v>29.097499999999989</v>
      </c>
      <c r="J423" s="42">
        <f>SUM(H423:H424)</f>
        <v>4.8</v>
      </c>
      <c r="K423" s="50">
        <f t="shared" si="63"/>
        <v>31.897499999999983</v>
      </c>
      <c r="L423" s="8">
        <f t="shared" si="59"/>
        <v>62.747499999999988</v>
      </c>
      <c r="N423" s="121">
        <f t="shared" si="61"/>
        <v>2</v>
      </c>
      <c r="O423" s="9">
        <f t="shared" si="62"/>
        <v>-1</v>
      </c>
      <c r="P423" s="9">
        <f t="shared" si="64"/>
        <v>1</v>
      </c>
      <c r="Q423" s="122">
        <f t="shared" si="65"/>
        <v>1</v>
      </c>
    </row>
    <row r="424" spans="1:17" ht="19.5" thickBot="1" x14ac:dyDescent="0.35">
      <c r="A424" s="10" t="s">
        <v>371</v>
      </c>
      <c r="B424" s="11" t="s">
        <v>20</v>
      </c>
      <c r="C424" s="12">
        <v>1</v>
      </c>
      <c r="D424" s="13">
        <v>1.7</v>
      </c>
      <c r="E424" s="14"/>
      <c r="F424" s="46" t="s">
        <v>24</v>
      </c>
      <c r="G424" s="15">
        <v>4</v>
      </c>
      <c r="H424" s="16">
        <f>IF(OR(F424="",G424=""),"",IF(F424="1st",G424*D424-G424,-G424))</f>
        <v>2.8</v>
      </c>
      <c r="I424" s="19">
        <f t="shared" si="60"/>
        <v>31.89749999999999</v>
      </c>
      <c r="J424" s="39"/>
      <c r="K424" s="50">
        <f t="shared" si="63"/>
        <v>31.897499999999983</v>
      </c>
      <c r="L424" s="8">
        <f t="shared" si="59"/>
        <v>62.747499999999988</v>
      </c>
      <c r="N424" s="121">
        <f t="shared" si="61"/>
        <v>1.7</v>
      </c>
      <c r="O424" s="9">
        <f t="shared" si="62"/>
        <v>-1</v>
      </c>
      <c r="P424" s="9">
        <f t="shared" si="64"/>
        <v>0.7</v>
      </c>
      <c r="Q424" s="122">
        <f t="shared" si="65"/>
        <v>0.7</v>
      </c>
    </row>
    <row r="425" spans="1:17" ht="24" thickBot="1" x14ac:dyDescent="0.3">
      <c r="A425" s="222">
        <v>44238</v>
      </c>
      <c r="B425" s="223"/>
      <c r="C425" s="223"/>
      <c r="D425" s="223"/>
      <c r="E425" s="223"/>
      <c r="F425" s="223"/>
      <c r="G425" s="223"/>
      <c r="H425" s="224" t="str">
        <f>IF(OR(F425="",G425=""),"",IF(F425="1st",G425*D425,-G425))</f>
        <v/>
      </c>
      <c r="I425" s="19">
        <f t="shared" si="60"/>
        <v>31.89749999999999</v>
      </c>
      <c r="J425" s="39"/>
      <c r="K425" s="50">
        <f t="shared" si="63"/>
        <v>31.897499999999983</v>
      </c>
      <c r="L425" s="8">
        <f t="shared" si="59"/>
        <v>62.747499999999988</v>
      </c>
      <c r="N425" s="121" t="str">
        <f t="shared" si="61"/>
        <v/>
      </c>
      <c r="O425" s="9" t="str">
        <f t="shared" si="62"/>
        <v/>
      </c>
      <c r="P425" s="9" t="str">
        <f t="shared" si="64"/>
        <v/>
      </c>
      <c r="Q425" s="122" t="str">
        <f t="shared" si="65"/>
        <v/>
      </c>
    </row>
    <row r="426" spans="1:17" ht="18.75" x14ac:dyDescent="0.3">
      <c r="A426" s="10" t="s">
        <v>54</v>
      </c>
      <c r="B426" s="11" t="s">
        <v>133</v>
      </c>
      <c r="C426" s="12">
        <v>10</v>
      </c>
      <c r="D426" s="13">
        <v>2.5</v>
      </c>
      <c r="E426" s="14"/>
      <c r="F426" s="46" t="s">
        <v>24</v>
      </c>
      <c r="G426" s="15">
        <v>2</v>
      </c>
      <c r="H426" s="16">
        <f>IF(OR(F426="",G426=""),"",IF(F426="1st",G426*D426-G426,-G426))</f>
        <v>3</v>
      </c>
      <c r="I426" s="19">
        <f t="shared" si="60"/>
        <v>34.897499999999994</v>
      </c>
      <c r="J426" s="42">
        <f>SUM(H426:H429)</f>
        <v>-3.5</v>
      </c>
      <c r="K426" s="50">
        <f t="shared" si="63"/>
        <v>28.397499999999983</v>
      </c>
      <c r="L426" s="8">
        <f t="shared" si="59"/>
        <v>62.747499999999988</v>
      </c>
      <c r="N426" s="121">
        <f t="shared" si="61"/>
        <v>2.5</v>
      </c>
      <c r="O426" s="9">
        <f t="shared" si="62"/>
        <v>-1</v>
      </c>
      <c r="P426" s="9">
        <f t="shared" si="64"/>
        <v>1.5</v>
      </c>
      <c r="Q426" s="122">
        <f t="shared" si="65"/>
        <v>1.5</v>
      </c>
    </row>
    <row r="427" spans="1:17" ht="18.75" x14ac:dyDescent="0.3">
      <c r="A427" s="10" t="s">
        <v>372</v>
      </c>
      <c r="B427" s="11" t="s">
        <v>38</v>
      </c>
      <c r="C427" s="12">
        <v>8</v>
      </c>
      <c r="D427" s="13">
        <v>2.6</v>
      </c>
      <c r="E427" s="14"/>
      <c r="F427" s="46" t="s">
        <v>26</v>
      </c>
      <c r="G427" s="15">
        <v>4</v>
      </c>
      <c r="H427" s="16">
        <f>IF(OR(F427="",G427=""),"",IF(F427="1st",G427*D427-G427,-G427))</f>
        <v>-4</v>
      </c>
      <c r="I427" s="19">
        <f t="shared" si="60"/>
        <v>30.897499999999994</v>
      </c>
      <c r="J427" s="39"/>
      <c r="K427" s="50">
        <f t="shared" si="63"/>
        <v>28.397499999999983</v>
      </c>
      <c r="L427" s="8">
        <f t="shared" si="59"/>
        <v>62.747499999999988</v>
      </c>
      <c r="N427" s="121">
        <f t="shared" si="61"/>
        <v>2.6</v>
      </c>
      <c r="O427" s="9">
        <f t="shared" si="62"/>
        <v>-1</v>
      </c>
      <c r="P427" s="9">
        <f t="shared" si="64"/>
        <v>-1</v>
      </c>
      <c r="Q427" s="122">
        <f t="shared" si="65"/>
        <v>-1</v>
      </c>
    </row>
    <row r="428" spans="1:17" ht="18.75" x14ac:dyDescent="0.3">
      <c r="A428" s="10" t="s">
        <v>307</v>
      </c>
      <c r="B428" s="11" t="s">
        <v>55</v>
      </c>
      <c r="C428" s="12">
        <v>4</v>
      </c>
      <c r="D428" s="13">
        <v>4.5</v>
      </c>
      <c r="E428" s="14"/>
      <c r="F428" s="46" t="s">
        <v>26</v>
      </c>
      <c r="G428" s="15">
        <v>1</v>
      </c>
      <c r="H428" s="16">
        <f>IF(OR(F428="",G428=""),"",IF(F428="1st",G428*D428-G428,-G428))</f>
        <v>-1</v>
      </c>
      <c r="I428" s="19">
        <f t="shared" si="60"/>
        <v>29.897499999999994</v>
      </c>
      <c r="J428" s="39"/>
      <c r="K428" s="50">
        <f t="shared" si="63"/>
        <v>28.397499999999983</v>
      </c>
      <c r="L428" s="8">
        <f t="shared" si="59"/>
        <v>62.747499999999988</v>
      </c>
      <c r="N428" s="121">
        <f t="shared" si="61"/>
        <v>4.5</v>
      </c>
      <c r="O428" s="9">
        <f t="shared" si="62"/>
        <v>-1</v>
      </c>
      <c r="P428" s="9">
        <f t="shared" si="64"/>
        <v>-1</v>
      </c>
      <c r="Q428" s="122">
        <f t="shared" si="65"/>
        <v>-1</v>
      </c>
    </row>
    <row r="429" spans="1:17" ht="19.5" thickBot="1" x14ac:dyDescent="0.35">
      <c r="A429" s="10" t="s">
        <v>373</v>
      </c>
      <c r="B429" s="11" t="s">
        <v>55</v>
      </c>
      <c r="C429" s="12">
        <v>7</v>
      </c>
      <c r="D429" s="13">
        <v>2.25</v>
      </c>
      <c r="E429" s="14"/>
      <c r="F429" s="46" t="s">
        <v>26</v>
      </c>
      <c r="G429" s="15">
        <v>1.5</v>
      </c>
      <c r="H429" s="16">
        <f>IF(OR(F429="",G429=""),"",IF(F429="1st",G429*D429-G429,-G429))</f>
        <v>-1.5</v>
      </c>
      <c r="I429" s="19">
        <f t="shared" si="60"/>
        <v>28.397499999999994</v>
      </c>
      <c r="J429" s="39"/>
      <c r="K429" s="50">
        <f t="shared" si="63"/>
        <v>28.397499999999983</v>
      </c>
      <c r="L429" s="8">
        <f t="shared" si="59"/>
        <v>62.747499999999988</v>
      </c>
      <c r="N429" s="121">
        <f t="shared" si="61"/>
        <v>2.25</v>
      </c>
      <c r="O429" s="9">
        <f t="shared" si="62"/>
        <v>-1</v>
      </c>
      <c r="P429" s="9">
        <f t="shared" si="64"/>
        <v>-1</v>
      </c>
      <c r="Q429" s="122">
        <f t="shared" si="65"/>
        <v>-1</v>
      </c>
    </row>
    <row r="430" spans="1:17" ht="24" thickBot="1" x14ac:dyDescent="0.3">
      <c r="A430" s="222">
        <v>44239</v>
      </c>
      <c r="B430" s="223"/>
      <c r="C430" s="223"/>
      <c r="D430" s="223"/>
      <c r="E430" s="223"/>
      <c r="F430" s="223"/>
      <c r="G430" s="223"/>
      <c r="H430" s="224" t="str">
        <f>IF(OR(F430="",G430=""),"",IF(F430="1st",G430*D430,-G430))</f>
        <v/>
      </c>
      <c r="I430" s="19">
        <f t="shared" si="60"/>
        <v>28.397499999999994</v>
      </c>
      <c r="J430" s="39"/>
      <c r="K430" s="50">
        <f t="shared" si="63"/>
        <v>28.397499999999983</v>
      </c>
      <c r="L430" s="8">
        <f t="shared" si="59"/>
        <v>62.747499999999988</v>
      </c>
      <c r="N430" s="121" t="str">
        <f t="shared" si="61"/>
        <v/>
      </c>
      <c r="O430" s="9" t="str">
        <f t="shared" si="62"/>
        <v/>
      </c>
      <c r="P430" s="9" t="str">
        <f t="shared" si="64"/>
        <v/>
      </c>
      <c r="Q430" s="122" t="str">
        <f t="shared" si="65"/>
        <v/>
      </c>
    </row>
    <row r="431" spans="1:17" ht="18.75" x14ac:dyDescent="0.3">
      <c r="A431" s="10" t="s">
        <v>374</v>
      </c>
      <c r="B431" s="11" t="s">
        <v>50</v>
      </c>
      <c r="C431" s="12">
        <v>4</v>
      </c>
      <c r="D431" s="13">
        <v>1.95</v>
      </c>
      <c r="E431" s="14"/>
      <c r="F431" s="46" t="s">
        <v>24</v>
      </c>
      <c r="G431" s="15">
        <v>2</v>
      </c>
      <c r="H431" s="16">
        <f>IF(OR(F431="",G431=""),"",IF(F431="1st",G431*D431-G431,-G431))</f>
        <v>1.9</v>
      </c>
      <c r="I431" s="19">
        <f t="shared" si="60"/>
        <v>30.297499999999992</v>
      </c>
      <c r="J431" s="42">
        <f>SUM(H431:H434)</f>
        <v>4</v>
      </c>
      <c r="K431" s="50">
        <f t="shared" si="63"/>
        <v>32.39749999999998</v>
      </c>
      <c r="L431" s="8">
        <f t="shared" si="59"/>
        <v>62.747499999999988</v>
      </c>
      <c r="N431" s="121">
        <f t="shared" si="61"/>
        <v>1.95</v>
      </c>
      <c r="O431" s="9">
        <f t="shared" si="62"/>
        <v>-1</v>
      </c>
      <c r="P431" s="9">
        <f t="shared" si="64"/>
        <v>0.95</v>
      </c>
      <c r="Q431" s="122">
        <f t="shared" si="65"/>
        <v>0.95</v>
      </c>
    </row>
    <row r="432" spans="1:17" ht="18.75" x14ac:dyDescent="0.3">
      <c r="A432" s="10" t="s">
        <v>375</v>
      </c>
      <c r="B432" s="11" t="s">
        <v>50</v>
      </c>
      <c r="C432" s="12">
        <v>11</v>
      </c>
      <c r="D432" s="13">
        <v>1.8</v>
      </c>
      <c r="E432" s="14"/>
      <c r="F432" s="46" t="s">
        <v>21</v>
      </c>
      <c r="G432" s="15">
        <v>2</v>
      </c>
      <c r="H432" s="16">
        <f>IF(OR(F432="",G432=""),"",IF(F432="1st",G432*D432-G432,-G432))</f>
        <v>-2</v>
      </c>
      <c r="I432" s="19">
        <f t="shared" si="60"/>
        <v>28.297499999999992</v>
      </c>
      <c r="J432" s="39"/>
      <c r="K432" s="50">
        <f t="shared" si="63"/>
        <v>32.39749999999998</v>
      </c>
      <c r="L432" s="8">
        <f t="shared" si="59"/>
        <v>62.747499999999988</v>
      </c>
      <c r="N432" s="121">
        <f t="shared" si="61"/>
        <v>1.8</v>
      </c>
      <c r="O432" s="9">
        <f t="shared" si="62"/>
        <v>-1</v>
      </c>
      <c r="P432" s="9">
        <f t="shared" si="64"/>
        <v>-1</v>
      </c>
      <c r="Q432" s="122">
        <f t="shared" si="65"/>
        <v>-1</v>
      </c>
    </row>
    <row r="433" spans="1:17" ht="18.75" x14ac:dyDescent="0.3">
      <c r="A433" s="10" t="s">
        <v>69</v>
      </c>
      <c r="B433" s="11" t="s">
        <v>50</v>
      </c>
      <c r="C433" s="74" t="s">
        <v>376</v>
      </c>
      <c r="D433" s="13">
        <f>D431*D432</f>
        <v>3.51</v>
      </c>
      <c r="E433" s="14"/>
      <c r="F433" s="46" t="s">
        <v>21</v>
      </c>
      <c r="G433" s="15">
        <v>1</v>
      </c>
      <c r="H433" s="16">
        <f>IF(OR(F433="",G433=""),"",IF(F433="1st",G433*D433-G433,-G433))</f>
        <v>-1</v>
      </c>
      <c r="I433" s="19">
        <f t="shared" si="60"/>
        <v>27.297499999999992</v>
      </c>
      <c r="J433" s="39"/>
      <c r="K433" s="50">
        <f t="shared" si="63"/>
        <v>32.39749999999998</v>
      </c>
      <c r="L433" s="8">
        <f t="shared" si="59"/>
        <v>62.747499999999988</v>
      </c>
      <c r="N433" s="121">
        <f t="shared" si="61"/>
        <v>0</v>
      </c>
      <c r="O433" s="9">
        <f t="shared" si="62"/>
        <v>0</v>
      </c>
      <c r="P433" s="9">
        <f t="shared" si="64"/>
        <v>0</v>
      </c>
      <c r="Q433" s="122" t="str">
        <f t="shared" si="65"/>
        <v/>
      </c>
    </row>
    <row r="434" spans="1:17" ht="19.5" thickBot="1" x14ac:dyDescent="0.35">
      <c r="A434" s="10" t="s">
        <v>377</v>
      </c>
      <c r="B434" s="11" t="s">
        <v>40</v>
      </c>
      <c r="C434" s="12">
        <v>1</v>
      </c>
      <c r="D434" s="13">
        <v>4.4000000000000004</v>
      </c>
      <c r="E434" s="14"/>
      <c r="F434" s="46" t="s">
        <v>24</v>
      </c>
      <c r="G434" s="15">
        <v>1.5</v>
      </c>
      <c r="H434" s="16">
        <f>IF(OR(F434="",G434=""),"",IF(F434="1st",G434*D434-G434,-G434))</f>
        <v>5.1000000000000005</v>
      </c>
      <c r="I434" s="19">
        <f t="shared" si="60"/>
        <v>32.397499999999994</v>
      </c>
      <c r="J434" s="39"/>
      <c r="K434" s="50">
        <f t="shared" si="63"/>
        <v>32.39749999999998</v>
      </c>
      <c r="L434" s="8">
        <f t="shared" si="59"/>
        <v>62.747499999999988</v>
      </c>
      <c r="N434" s="121">
        <f t="shared" si="61"/>
        <v>4.4000000000000004</v>
      </c>
      <c r="O434" s="9">
        <f t="shared" si="62"/>
        <v>-1</v>
      </c>
      <c r="P434" s="9">
        <f t="shared" si="64"/>
        <v>3.4000000000000004</v>
      </c>
      <c r="Q434" s="122">
        <f t="shared" si="65"/>
        <v>3.4000000000000004</v>
      </c>
    </row>
    <row r="435" spans="1:17" ht="24" thickBot="1" x14ac:dyDescent="0.3">
      <c r="A435" s="222">
        <v>44240</v>
      </c>
      <c r="B435" s="223"/>
      <c r="C435" s="223"/>
      <c r="D435" s="223"/>
      <c r="E435" s="223"/>
      <c r="F435" s="223"/>
      <c r="G435" s="223"/>
      <c r="H435" s="224" t="str">
        <f>IF(OR(F435="",G435=""),"",IF(F435="1st",G435*D435,-G435))</f>
        <v/>
      </c>
      <c r="I435" s="19">
        <f t="shared" si="60"/>
        <v>32.397499999999994</v>
      </c>
      <c r="J435" s="39"/>
      <c r="K435" s="50">
        <f t="shared" si="63"/>
        <v>32.39749999999998</v>
      </c>
      <c r="L435" s="8">
        <f t="shared" si="59"/>
        <v>62.747499999999988</v>
      </c>
      <c r="N435" s="121" t="str">
        <f t="shared" si="61"/>
        <v/>
      </c>
      <c r="O435" s="9" t="str">
        <f t="shared" si="62"/>
        <v/>
      </c>
      <c r="P435" s="9" t="str">
        <f t="shared" si="64"/>
        <v/>
      </c>
      <c r="Q435" s="122" t="str">
        <f t="shared" si="65"/>
        <v/>
      </c>
    </row>
    <row r="436" spans="1:17" ht="18.75" x14ac:dyDescent="0.3">
      <c r="A436" s="10" t="s">
        <v>370</v>
      </c>
      <c r="B436" s="11" t="s">
        <v>43</v>
      </c>
      <c r="C436" s="12">
        <v>6</v>
      </c>
      <c r="D436" s="13">
        <v>2.9</v>
      </c>
      <c r="E436" s="14"/>
      <c r="F436" s="46" t="s">
        <v>21</v>
      </c>
      <c r="G436" s="15">
        <v>2</v>
      </c>
      <c r="H436" s="16">
        <f>IF(OR(F436="",G436=""),"",IF(F436="1st",G436*D436-G436,-G436))</f>
        <v>-2</v>
      </c>
      <c r="I436" s="19">
        <f t="shared" si="60"/>
        <v>30.397499999999994</v>
      </c>
      <c r="J436" s="42">
        <f>SUM(H436:H439)</f>
        <v>-5</v>
      </c>
      <c r="K436" s="50">
        <f t="shared" si="63"/>
        <v>27.39749999999998</v>
      </c>
      <c r="L436" s="8">
        <f t="shared" si="59"/>
        <v>62.747499999999988</v>
      </c>
      <c r="N436" s="121">
        <f t="shared" si="61"/>
        <v>2.9</v>
      </c>
      <c r="O436" s="9">
        <f t="shared" si="62"/>
        <v>-1</v>
      </c>
      <c r="P436" s="9">
        <f t="shared" si="64"/>
        <v>-1</v>
      </c>
      <c r="Q436" s="122">
        <f t="shared" si="65"/>
        <v>-1</v>
      </c>
    </row>
    <row r="437" spans="1:17" ht="18.75" x14ac:dyDescent="0.3">
      <c r="A437" s="10" t="s">
        <v>378</v>
      </c>
      <c r="B437" s="11" t="s">
        <v>20</v>
      </c>
      <c r="C437" s="12">
        <v>8</v>
      </c>
      <c r="D437" s="13">
        <v>2.4</v>
      </c>
      <c r="E437" s="14"/>
      <c r="F437" s="46" t="s">
        <v>21</v>
      </c>
      <c r="G437" s="15">
        <v>4</v>
      </c>
      <c r="H437" s="16">
        <f>IF(OR(F437="",G437=""),"",IF(F437="1st",G437*D437-G437,-G437))</f>
        <v>-4</v>
      </c>
      <c r="I437" s="19">
        <f t="shared" si="60"/>
        <v>26.397499999999994</v>
      </c>
      <c r="J437" s="39"/>
      <c r="K437" s="50">
        <f t="shared" si="63"/>
        <v>27.39749999999998</v>
      </c>
      <c r="L437" s="8">
        <f t="shared" si="59"/>
        <v>62.747499999999988</v>
      </c>
      <c r="N437" s="121">
        <f t="shared" si="61"/>
        <v>2.4</v>
      </c>
      <c r="O437" s="9">
        <f t="shared" si="62"/>
        <v>-1</v>
      </c>
      <c r="P437" s="9">
        <f t="shared" si="64"/>
        <v>-1</v>
      </c>
      <c r="Q437" s="122">
        <f t="shared" si="65"/>
        <v>-1</v>
      </c>
    </row>
    <row r="438" spans="1:17" ht="18.75" x14ac:dyDescent="0.3">
      <c r="A438" s="10" t="s">
        <v>348</v>
      </c>
      <c r="B438" s="11" t="s">
        <v>20</v>
      </c>
      <c r="C438" s="12">
        <v>11</v>
      </c>
      <c r="D438" s="13">
        <v>3</v>
      </c>
      <c r="E438" s="14"/>
      <c r="F438" s="46" t="s">
        <v>24</v>
      </c>
      <c r="G438" s="15">
        <v>2</v>
      </c>
      <c r="H438" s="16">
        <f>IF(OR(F438="",G438=""),"",IF(F438="1st",G438*D438-G438,-G438))</f>
        <v>4</v>
      </c>
      <c r="I438" s="19">
        <f t="shared" si="60"/>
        <v>30.397499999999994</v>
      </c>
      <c r="J438" s="39"/>
      <c r="K438" s="50">
        <f t="shared" si="63"/>
        <v>27.39749999999998</v>
      </c>
      <c r="L438" s="8">
        <f t="shared" si="59"/>
        <v>62.747499999999988</v>
      </c>
      <c r="N438" s="121">
        <f t="shared" si="61"/>
        <v>3</v>
      </c>
      <c r="O438" s="9">
        <f t="shared" si="62"/>
        <v>-1</v>
      </c>
      <c r="P438" s="9">
        <f t="shared" si="64"/>
        <v>2</v>
      </c>
      <c r="Q438" s="122">
        <f t="shared" si="65"/>
        <v>2</v>
      </c>
    </row>
    <row r="439" spans="1:17" ht="19.5" thickBot="1" x14ac:dyDescent="0.35">
      <c r="A439" s="10" t="s">
        <v>379</v>
      </c>
      <c r="B439" s="11" t="s">
        <v>368</v>
      </c>
      <c r="C439" s="12">
        <v>9</v>
      </c>
      <c r="D439" s="13">
        <v>3</v>
      </c>
      <c r="E439" s="14"/>
      <c r="F439" s="46" t="s">
        <v>21</v>
      </c>
      <c r="G439" s="15">
        <v>3</v>
      </c>
      <c r="H439" s="16">
        <f>IF(OR(F439="",G439=""),"",IF(F439="1st",G439*D439-G439,-G439))</f>
        <v>-3</v>
      </c>
      <c r="I439" s="19">
        <f t="shared" si="60"/>
        <v>27.397499999999994</v>
      </c>
      <c r="J439" s="39"/>
      <c r="K439" s="50">
        <f t="shared" si="63"/>
        <v>27.39749999999998</v>
      </c>
      <c r="L439" s="8">
        <f t="shared" si="59"/>
        <v>62.747499999999988</v>
      </c>
      <c r="N439" s="121">
        <f t="shared" si="61"/>
        <v>3</v>
      </c>
      <c r="O439" s="9">
        <f t="shared" si="62"/>
        <v>-1</v>
      </c>
      <c r="P439" s="9">
        <f t="shared" si="64"/>
        <v>-1</v>
      </c>
      <c r="Q439" s="122">
        <f t="shared" si="65"/>
        <v>-1</v>
      </c>
    </row>
    <row r="440" spans="1:17" ht="24" thickBot="1" x14ac:dyDescent="0.3">
      <c r="A440" s="222">
        <v>44241</v>
      </c>
      <c r="B440" s="223"/>
      <c r="C440" s="223"/>
      <c r="D440" s="223"/>
      <c r="E440" s="223"/>
      <c r="F440" s="223"/>
      <c r="G440" s="223"/>
      <c r="H440" s="224" t="str">
        <f>IF(OR(F440="",G440=""),"",IF(F440="1st",G440*D440,-G440))</f>
        <v/>
      </c>
      <c r="I440" s="19">
        <f t="shared" si="60"/>
        <v>27.397499999999994</v>
      </c>
      <c r="J440" s="39"/>
      <c r="K440" s="50">
        <f t="shared" si="63"/>
        <v>27.39749999999998</v>
      </c>
      <c r="L440" s="8">
        <f t="shared" si="59"/>
        <v>62.747499999999988</v>
      </c>
      <c r="N440" s="121" t="str">
        <f t="shared" si="61"/>
        <v/>
      </c>
      <c r="O440" s="9" t="str">
        <f t="shared" si="62"/>
        <v/>
      </c>
      <c r="P440" s="9" t="str">
        <f t="shared" si="64"/>
        <v/>
      </c>
      <c r="Q440" s="122" t="str">
        <f t="shared" si="65"/>
        <v/>
      </c>
    </row>
    <row r="441" spans="1:17" ht="18.75" x14ac:dyDescent="0.3">
      <c r="A441" s="10" t="s">
        <v>37</v>
      </c>
      <c r="B441" s="11" t="s">
        <v>162</v>
      </c>
      <c r="C441" s="12">
        <v>4</v>
      </c>
      <c r="D441" s="13">
        <v>2.6</v>
      </c>
      <c r="E441" s="14"/>
      <c r="F441" s="46" t="s">
        <v>26</v>
      </c>
      <c r="G441" s="15">
        <v>1</v>
      </c>
      <c r="H441" s="16">
        <f>IF(OR(F441="",G441=""),"",IF(F441="1st",G441*D441-G441,-G441))</f>
        <v>-1</v>
      </c>
      <c r="I441" s="19">
        <f t="shared" si="60"/>
        <v>26.397499999999994</v>
      </c>
      <c r="J441" s="42">
        <f>SUM(H441:H445)</f>
        <v>2.8500000000000014</v>
      </c>
      <c r="K441" s="50">
        <f t="shared" si="63"/>
        <v>30.247499999999981</v>
      </c>
      <c r="L441" s="8">
        <f t="shared" si="59"/>
        <v>62.747499999999988</v>
      </c>
      <c r="N441" s="121">
        <f t="shared" si="61"/>
        <v>2.6</v>
      </c>
      <c r="O441" s="9">
        <f t="shared" si="62"/>
        <v>-1</v>
      </c>
      <c r="P441" s="9">
        <f t="shared" si="64"/>
        <v>-1</v>
      </c>
      <c r="Q441" s="122">
        <f t="shared" si="65"/>
        <v>-1</v>
      </c>
    </row>
    <row r="442" spans="1:17" ht="18.75" x14ac:dyDescent="0.3">
      <c r="A442" s="10" t="s">
        <v>271</v>
      </c>
      <c r="B442" s="11" t="s">
        <v>162</v>
      </c>
      <c r="C442" s="12">
        <v>6</v>
      </c>
      <c r="D442" s="13">
        <v>3.75</v>
      </c>
      <c r="E442" s="14"/>
      <c r="F442" s="46" t="s">
        <v>24</v>
      </c>
      <c r="G442" s="15">
        <v>1</v>
      </c>
      <c r="H442" s="16">
        <f>IF(OR(F442="",G442=""),"",IF(F442="1st",G442*D442-G442,-G442))</f>
        <v>2.75</v>
      </c>
      <c r="I442" s="19">
        <f t="shared" si="60"/>
        <v>29.147499999999994</v>
      </c>
      <c r="J442" s="39"/>
      <c r="K442" s="50">
        <f t="shared" si="63"/>
        <v>30.247499999999981</v>
      </c>
      <c r="L442" s="8">
        <f t="shared" si="59"/>
        <v>62.747499999999988</v>
      </c>
      <c r="N442" s="121">
        <f t="shared" si="61"/>
        <v>3.75</v>
      </c>
      <c r="O442" s="9">
        <f t="shared" si="62"/>
        <v>-1</v>
      </c>
      <c r="P442" s="9">
        <f t="shared" si="64"/>
        <v>2.75</v>
      </c>
      <c r="Q442" s="122">
        <f t="shared" si="65"/>
        <v>2.75</v>
      </c>
    </row>
    <row r="443" spans="1:17" ht="18.75" x14ac:dyDescent="0.3">
      <c r="A443" s="10" t="s">
        <v>380</v>
      </c>
      <c r="B443" s="11" t="s">
        <v>162</v>
      </c>
      <c r="C443" s="12">
        <v>12</v>
      </c>
      <c r="D443" s="13">
        <v>3</v>
      </c>
      <c r="E443" s="14"/>
      <c r="F443" s="46" t="s">
        <v>26</v>
      </c>
      <c r="G443" s="15">
        <v>1</v>
      </c>
      <c r="H443" s="16">
        <f>IF(OR(F443="",G443=""),"",IF(F443="1st",G443*D443-G443,-G443))</f>
        <v>-1</v>
      </c>
      <c r="I443" s="19">
        <f t="shared" si="60"/>
        <v>28.147499999999994</v>
      </c>
      <c r="J443" s="39"/>
      <c r="K443" s="50">
        <f t="shared" si="63"/>
        <v>30.247499999999981</v>
      </c>
      <c r="L443" s="8">
        <f t="shared" si="59"/>
        <v>62.747499999999988</v>
      </c>
      <c r="N443" s="121">
        <f t="shared" si="61"/>
        <v>3</v>
      </c>
      <c r="O443" s="9">
        <f t="shared" si="62"/>
        <v>-1</v>
      </c>
      <c r="P443" s="9">
        <f t="shared" si="64"/>
        <v>-1</v>
      </c>
      <c r="Q443" s="122">
        <f t="shared" si="65"/>
        <v>-1</v>
      </c>
    </row>
    <row r="444" spans="1:17" ht="18.75" x14ac:dyDescent="0.3">
      <c r="A444" s="10" t="s">
        <v>69</v>
      </c>
      <c r="B444" s="11" t="s">
        <v>93</v>
      </c>
      <c r="C444" s="73" t="s">
        <v>381</v>
      </c>
      <c r="D444" s="13">
        <f>2*1.75</f>
        <v>3.5</v>
      </c>
      <c r="E444" s="14"/>
      <c r="F444" s="46" t="s">
        <v>21</v>
      </c>
      <c r="G444" s="15">
        <v>3</v>
      </c>
      <c r="H444" s="16">
        <f>IF(OR(F444="",G444=""),"",IF(F444="1st",G444*D444-G444,-G444))</f>
        <v>-3</v>
      </c>
      <c r="I444" s="19">
        <f t="shared" si="60"/>
        <v>25.147499999999994</v>
      </c>
      <c r="J444" s="39"/>
      <c r="K444" s="50">
        <f t="shared" si="63"/>
        <v>30.247499999999981</v>
      </c>
      <c r="L444" s="8">
        <f t="shared" si="59"/>
        <v>62.747499999999988</v>
      </c>
      <c r="N444" s="121">
        <f t="shared" si="61"/>
        <v>0</v>
      </c>
      <c r="O444" s="9">
        <f t="shared" si="62"/>
        <v>0</v>
      </c>
      <c r="P444" s="9">
        <f t="shared" si="64"/>
        <v>0</v>
      </c>
      <c r="Q444" s="122" t="str">
        <f t="shared" si="65"/>
        <v/>
      </c>
    </row>
    <row r="445" spans="1:17" ht="19.5" thickBot="1" x14ac:dyDescent="0.35">
      <c r="A445" s="10" t="s">
        <v>382</v>
      </c>
      <c r="B445" s="11" t="s">
        <v>383</v>
      </c>
      <c r="C445" s="12">
        <v>3</v>
      </c>
      <c r="D445" s="13">
        <v>2.7</v>
      </c>
      <c r="E445" s="14"/>
      <c r="F445" s="46" t="s">
        <v>24</v>
      </c>
      <c r="G445" s="15">
        <v>3</v>
      </c>
      <c r="H445" s="16">
        <f>IF(OR(F445="",G445=""),"",IF(F445="1st",G445*D445-G445,-G445))</f>
        <v>5.1000000000000014</v>
      </c>
      <c r="I445" s="19">
        <f t="shared" si="60"/>
        <v>30.247499999999995</v>
      </c>
      <c r="J445" s="39"/>
      <c r="K445" s="50">
        <f t="shared" si="63"/>
        <v>30.247499999999981</v>
      </c>
      <c r="L445" s="8">
        <f t="shared" si="59"/>
        <v>62.747499999999988</v>
      </c>
      <c r="N445" s="121">
        <f t="shared" si="61"/>
        <v>2.7</v>
      </c>
      <c r="O445" s="9">
        <f t="shared" si="62"/>
        <v>-1</v>
      </c>
      <c r="P445" s="9">
        <f t="shared" si="64"/>
        <v>1.7000000000000002</v>
      </c>
      <c r="Q445" s="122">
        <f t="shared" si="65"/>
        <v>1.7000000000000002</v>
      </c>
    </row>
    <row r="446" spans="1:17" ht="24" thickBot="1" x14ac:dyDescent="0.3">
      <c r="A446" s="222">
        <v>44242</v>
      </c>
      <c r="B446" s="223"/>
      <c r="C446" s="223"/>
      <c r="D446" s="223"/>
      <c r="E446" s="223"/>
      <c r="F446" s="223"/>
      <c r="G446" s="223"/>
      <c r="H446" s="224" t="str">
        <f>IF(OR(F446="",G446=""),"",IF(F446="1st",G446*D446,-G446))</f>
        <v/>
      </c>
      <c r="I446" s="19">
        <f t="shared" si="60"/>
        <v>30.247499999999995</v>
      </c>
      <c r="J446" s="39"/>
      <c r="K446" s="50">
        <f t="shared" si="63"/>
        <v>30.247499999999981</v>
      </c>
      <c r="L446" s="8">
        <f t="shared" si="59"/>
        <v>62.747499999999988</v>
      </c>
      <c r="N446" s="121" t="str">
        <f t="shared" si="61"/>
        <v/>
      </c>
      <c r="O446" s="9" t="str">
        <f t="shared" si="62"/>
        <v/>
      </c>
      <c r="P446" s="9" t="str">
        <f t="shared" si="64"/>
        <v/>
      </c>
      <c r="Q446" s="122" t="str">
        <f t="shared" si="65"/>
        <v/>
      </c>
    </row>
    <row r="447" spans="1:17" ht="18.75" x14ac:dyDescent="0.3">
      <c r="A447" s="10" t="s">
        <v>120</v>
      </c>
      <c r="B447" s="11" t="s">
        <v>38</v>
      </c>
      <c r="C447" s="12">
        <v>9</v>
      </c>
      <c r="D447" s="13">
        <v>3</v>
      </c>
      <c r="E447" s="14"/>
      <c r="F447" s="46" t="s">
        <v>24</v>
      </c>
      <c r="G447" s="15">
        <v>1.5</v>
      </c>
      <c r="H447" s="16">
        <f>IF(OR(F447="",G447=""),"",IF(F447="1st",G447*D447-G447,-G447))</f>
        <v>3</v>
      </c>
      <c r="I447" s="19">
        <f t="shared" si="60"/>
        <v>33.247499999999995</v>
      </c>
      <c r="J447" s="42">
        <f>SUM(H447:H451)</f>
        <v>1.4000000000000004</v>
      </c>
      <c r="K447" s="50">
        <f t="shared" si="63"/>
        <v>31.64749999999998</v>
      </c>
      <c r="L447" s="8">
        <f t="shared" si="59"/>
        <v>62.747499999999988</v>
      </c>
      <c r="N447" s="121">
        <f t="shared" si="61"/>
        <v>3</v>
      </c>
      <c r="O447" s="9">
        <f t="shared" si="62"/>
        <v>-1</v>
      </c>
      <c r="P447" s="9">
        <f t="shared" si="64"/>
        <v>2</v>
      </c>
      <c r="Q447" s="122">
        <f t="shared" si="65"/>
        <v>2</v>
      </c>
    </row>
    <row r="448" spans="1:17" ht="18.75" x14ac:dyDescent="0.3">
      <c r="A448" s="10" t="s">
        <v>384</v>
      </c>
      <c r="B448" s="11" t="s">
        <v>38</v>
      </c>
      <c r="C448" s="12">
        <v>10</v>
      </c>
      <c r="D448" s="13">
        <v>2.85</v>
      </c>
      <c r="E448" s="14"/>
      <c r="F448" s="46" t="s">
        <v>21</v>
      </c>
      <c r="G448" s="15">
        <v>2</v>
      </c>
      <c r="H448" s="16">
        <f>IF(OR(F448="",G448=""),"",IF(F448="1st",G448*D448-G448,-G448))</f>
        <v>-2</v>
      </c>
      <c r="I448" s="19">
        <f t="shared" si="60"/>
        <v>31.247499999999995</v>
      </c>
      <c r="J448" s="39"/>
      <c r="K448" s="50">
        <f t="shared" si="63"/>
        <v>31.64749999999998</v>
      </c>
      <c r="L448" s="8">
        <f t="shared" ref="L448:L501" si="67">$K$502</f>
        <v>62.747499999999988</v>
      </c>
      <c r="N448" s="121">
        <f t="shared" si="61"/>
        <v>2.85</v>
      </c>
      <c r="O448" s="9">
        <f t="shared" si="62"/>
        <v>-1</v>
      </c>
      <c r="P448" s="9">
        <f t="shared" si="64"/>
        <v>-1</v>
      </c>
      <c r="Q448" s="122">
        <f t="shared" si="65"/>
        <v>-1</v>
      </c>
    </row>
    <row r="449" spans="1:17" ht="18.75" x14ac:dyDescent="0.3">
      <c r="A449" s="10" t="s">
        <v>385</v>
      </c>
      <c r="B449" s="11" t="s">
        <v>55</v>
      </c>
      <c r="C449" s="12">
        <v>6</v>
      </c>
      <c r="D449" s="13">
        <v>2.7</v>
      </c>
      <c r="E449" s="14"/>
      <c r="F449" s="46" t="s">
        <v>24</v>
      </c>
      <c r="G449" s="15">
        <v>2</v>
      </c>
      <c r="H449" s="16">
        <f>IF(OR(F449="",G449=""),"",IF(F449="1st",G449*D449-G449,-G449))</f>
        <v>3.4000000000000004</v>
      </c>
      <c r="I449" s="19">
        <f t="shared" si="60"/>
        <v>34.647499999999994</v>
      </c>
      <c r="J449" s="39"/>
      <c r="K449" s="50">
        <f t="shared" si="63"/>
        <v>31.64749999999998</v>
      </c>
      <c r="L449" s="8">
        <f t="shared" si="67"/>
        <v>62.747499999999988</v>
      </c>
      <c r="N449" s="121">
        <f t="shared" si="61"/>
        <v>2.7</v>
      </c>
      <c r="O449" s="9">
        <f t="shared" si="62"/>
        <v>-1</v>
      </c>
      <c r="P449" s="9">
        <f t="shared" si="64"/>
        <v>1.7000000000000002</v>
      </c>
      <c r="Q449" s="122">
        <f t="shared" si="65"/>
        <v>1.7000000000000002</v>
      </c>
    </row>
    <row r="450" spans="1:17" ht="18.75" x14ac:dyDescent="0.3">
      <c r="A450" s="10" t="s">
        <v>309</v>
      </c>
      <c r="B450" s="11" t="s">
        <v>55</v>
      </c>
      <c r="C450" s="12">
        <v>7</v>
      </c>
      <c r="D450" s="13">
        <v>3.5</v>
      </c>
      <c r="E450" s="14"/>
      <c r="F450" s="46" t="s">
        <v>21</v>
      </c>
      <c r="G450" s="15">
        <v>1</v>
      </c>
      <c r="H450" s="16">
        <f>IF(OR(F450="",G450=""),"",IF(F450="1st",G450*D450-G450,-G450))</f>
        <v>-1</v>
      </c>
      <c r="I450" s="19">
        <f t="shared" si="60"/>
        <v>33.647499999999994</v>
      </c>
      <c r="J450" s="39"/>
      <c r="K450" s="50">
        <f t="shared" si="63"/>
        <v>31.64749999999998</v>
      </c>
      <c r="L450" s="8">
        <f t="shared" si="67"/>
        <v>62.747499999999988</v>
      </c>
      <c r="N450" s="121">
        <f t="shared" si="61"/>
        <v>0</v>
      </c>
      <c r="O450" s="9">
        <f t="shared" si="62"/>
        <v>0</v>
      </c>
      <c r="P450" s="9">
        <f t="shared" si="64"/>
        <v>0</v>
      </c>
      <c r="Q450" s="122" t="str">
        <f t="shared" si="65"/>
        <v/>
      </c>
    </row>
    <row r="451" spans="1:17" ht="19.5" thickBot="1" x14ac:dyDescent="0.35">
      <c r="A451" s="10" t="s">
        <v>386</v>
      </c>
      <c r="B451" s="11" t="s">
        <v>368</v>
      </c>
      <c r="C451" s="12">
        <v>6</v>
      </c>
      <c r="D451" s="13">
        <v>3</v>
      </c>
      <c r="E451" s="14"/>
      <c r="F451" s="46" t="s">
        <v>21</v>
      </c>
      <c r="G451" s="15">
        <v>2</v>
      </c>
      <c r="H451" s="16">
        <f>IF(OR(F451="",G451=""),"",IF(F451="1st",G451*D451-G451,-G451))</f>
        <v>-2</v>
      </c>
      <c r="I451" s="19">
        <f t="shared" ref="I451:I514" si="68">IF(H451="",I450,I450+H451)</f>
        <v>31.647499999999994</v>
      </c>
      <c r="J451" s="39"/>
      <c r="K451" s="50">
        <f t="shared" si="63"/>
        <v>31.64749999999998</v>
      </c>
      <c r="L451" s="8">
        <f t="shared" si="67"/>
        <v>62.747499999999988</v>
      </c>
      <c r="N451" s="121">
        <f t="shared" ref="N451:N513" si="69">IF(D451="","",IF(D451&gt;$V$57,$X$57*D451,IF(AND(D451&gt;$V$56,D451&lt;$W$56),$X$56*D451,IF(AND(D451&lt;$W$55,D451&gt;$V$55),$X$55*D451,IF(D451&lt;$W$54,D451*$X$54,0)))))</f>
        <v>3</v>
      </c>
      <c r="O451" s="9">
        <f t="shared" ref="O451:O513" si="70">IF(D451="","",IF(D451&gt;=$V$57,-$X$57,IF(AND(D451&gt;=$V$56,D451&lt;$W$56),-$X$56,IF(AND(D451&lt;$W$55,D451&gt;=$V$55),-$X$55,IF(D451&lt;$W$54,-$X$54,0)))))</f>
        <v>-1</v>
      </c>
      <c r="P451" s="9">
        <f t="shared" si="64"/>
        <v>-1</v>
      </c>
      <c r="Q451" s="122">
        <f t="shared" si="65"/>
        <v>-1</v>
      </c>
    </row>
    <row r="452" spans="1:17" ht="24" thickBot="1" x14ac:dyDescent="0.3">
      <c r="A452" s="222">
        <v>44243</v>
      </c>
      <c r="B452" s="223"/>
      <c r="C452" s="223"/>
      <c r="D452" s="223"/>
      <c r="E452" s="223"/>
      <c r="F452" s="223"/>
      <c r="G452" s="223"/>
      <c r="H452" s="224" t="str">
        <f>IF(OR(F452="",G452=""),"",IF(F452="1st",G452*D452,-G452))</f>
        <v/>
      </c>
      <c r="I452" s="19">
        <f t="shared" si="68"/>
        <v>31.647499999999994</v>
      </c>
      <c r="J452" s="39"/>
      <c r="K452" s="50">
        <f t="shared" ref="K452:K515" si="71">IF(J452="",K451,J452+K451)</f>
        <v>31.64749999999998</v>
      </c>
      <c r="L452" s="8">
        <f t="shared" si="67"/>
        <v>62.747499999999988</v>
      </c>
      <c r="N452" s="121" t="str">
        <f t="shared" si="69"/>
        <v/>
      </c>
      <c r="O452" s="9" t="str">
        <f t="shared" si="70"/>
        <v/>
      </c>
      <c r="P452" s="9" t="str">
        <f t="shared" ref="P452:P508" si="72">IF(F452="1st",N452+O452,O452)</f>
        <v/>
      </c>
      <c r="Q452" s="122" t="str">
        <f t="shared" ref="Q452:Q508" si="73">IF(P452=0,"",P452)</f>
        <v/>
      </c>
    </row>
    <row r="453" spans="1:17" ht="19.5" thickBot="1" x14ac:dyDescent="0.35">
      <c r="A453" s="10" t="s">
        <v>387</v>
      </c>
      <c r="B453" s="11" t="s">
        <v>28</v>
      </c>
      <c r="C453" s="12">
        <v>10</v>
      </c>
      <c r="D453" s="13">
        <v>2.4</v>
      </c>
      <c r="E453" s="14"/>
      <c r="F453" s="46" t="s">
        <v>24</v>
      </c>
      <c r="G453" s="15">
        <v>3</v>
      </c>
      <c r="H453" s="16">
        <f>IF(OR(F453="",G453=""),"",IF(F453="1st",G453*D453-G453,-G453))</f>
        <v>4.1999999999999993</v>
      </c>
      <c r="I453" s="19">
        <f t="shared" si="68"/>
        <v>35.847499999999997</v>
      </c>
      <c r="J453" s="42">
        <f>SUM(H453:H453)</f>
        <v>4.1999999999999993</v>
      </c>
      <c r="K453" s="50">
        <f t="shared" si="71"/>
        <v>35.847499999999982</v>
      </c>
      <c r="L453" s="8">
        <f t="shared" si="67"/>
        <v>62.747499999999988</v>
      </c>
      <c r="N453" s="121">
        <f t="shared" si="69"/>
        <v>2.4</v>
      </c>
      <c r="O453" s="9">
        <f t="shared" si="70"/>
        <v>-1</v>
      </c>
      <c r="P453" s="9">
        <f t="shared" si="72"/>
        <v>1.4</v>
      </c>
      <c r="Q453" s="122">
        <f t="shared" si="73"/>
        <v>1.4</v>
      </c>
    </row>
    <row r="454" spans="1:17" ht="24" thickBot="1" x14ac:dyDescent="0.3">
      <c r="A454" s="222">
        <v>44244</v>
      </c>
      <c r="B454" s="223"/>
      <c r="C454" s="223"/>
      <c r="D454" s="223"/>
      <c r="E454" s="223"/>
      <c r="F454" s="223"/>
      <c r="G454" s="223"/>
      <c r="H454" s="224" t="str">
        <f>IF(OR(F454="",G454=""),"",IF(F454="1st",G454*D454,-G454))</f>
        <v/>
      </c>
      <c r="I454" s="19">
        <f t="shared" si="68"/>
        <v>35.847499999999997</v>
      </c>
      <c r="J454" s="39"/>
      <c r="K454" s="50">
        <f t="shared" si="71"/>
        <v>35.847499999999982</v>
      </c>
      <c r="L454" s="8">
        <f t="shared" si="67"/>
        <v>62.747499999999988</v>
      </c>
      <c r="N454" s="121" t="str">
        <f t="shared" si="69"/>
        <v/>
      </c>
      <c r="O454" s="9" t="str">
        <f t="shared" si="70"/>
        <v/>
      </c>
      <c r="P454" s="9" t="str">
        <f t="shared" si="72"/>
        <v/>
      </c>
      <c r="Q454" s="122" t="str">
        <f t="shared" si="73"/>
        <v/>
      </c>
    </row>
    <row r="455" spans="1:17" ht="18.75" x14ac:dyDescent="0.3">
      <c r="A455" s="10" t="s">
        <v>388</v>
      </c>
      <c r="B455" s="11" t="s">
        <v>32</v>
      </c>
      <c r="C455" s="12">
        <v>8</v>
      </c>
      <c r="D455" s="13">
        <v>3.5</v>
      </c>
      <c r="E455" s="14"/>
      <c r="F455" s="46" t="s">
        <v>21</v>
      </c>
      <c r="G455" s="15">
        <v>1</v>
      </c>
      <c r="H455" s="16">
        <f>IF(OR(F455="",G455=""),"",IF(F455="1st",G455*D455-G455,-G455))</f>
        <v>-1</v>
      </c>
      <c r="I455" s="19">
        <f t="shared" si="68"/>
        <v>34.847499999999997</v>
      </c>
      <c r="J455" s="42">
        <f>SUM(H455:H457)</f>
        <v>-0.29999999999999982</v>
      </c>
      <c r="K455" s="50">
        <f t="shared" si="71"/>
        <v>35.547499999999985</v>
      </c>
      <c r="L455" s="8">
        <f t="shared" si="67"/>
        <v>62.747499999999988</v>
      </c>
      <c r="N455" s="121">
        <f t="shared" si="69"/>
        <v>0</v>
      </c>
      <c r="O455" s="9">
        <f t="shared" si="70"/>
        <v>0</v>
      </c>
      <c r="P455" s="9">
        <f t="shared" si="72"/>
        <v>0</v>
      </c>
      <c r="Q455" s="122" t="str">
        <f t="shared" si="73"/>
        <v/>
      </c>
    </row>
    <row r="456" spans="1:17" ht="18.75" x14ac:dyDescent="0.3">
      <c r="A456" s="10" t="s">
        <v>379</v>
      </c>
      <c r="B456" s="11" t="s">
        <v>32</v>
      </c>
      <c r="C456" s="12">
        <v>5</v>
      </c>
      <c r="D456" s="13">
        <v>3.7</v>
      </c>
      <c r="E456" s="14"/>
      <c r="F456" s="46" t="s">
        <v>24</v>
      </c>
      <c r="G456" s="15">
        <v>1</v>
      </c>
      <c r="H456" s="16">
        <f>IF(OR(F456="",G456=""),"",IF(F456="1st",G456*D456-G456,-G456))</f>
        <v>2.7</v>
      </c>
      <c r="I456" s="19">
        <f t="shared" si="68"/>
        <v>37.547499999999999</v>
      </c>
      <c r="J456" s="39"/>
      <c r="K456" s="50">
        <f t="shared" si="71"/>
        <v>35.547499999999985</v>
      </c>
      <c r="L456" s="8">
        <f t="shared" si="67"/>
        <v>62.747499999999988</v>
      </c>
      <c r="N456" s="121">
        <f t="shared" si="69"/>
        <v>3.7</v>
      </c>
      <c r="O456" s="9">
        <f t="shared" si="70"/>
        <v>-1</v>
      </c>
      <c r="P456" s="9">
        <f t="shared" si="72"/>
        <v>2.7</v>
      </c>
      <c r="Q456" s="122">
        <f t="shared" si="73"/>
        <v>2.7</v>
      </c>
    </row>
    <row r="457" spans="1:17" ht="19.5" thickBot="1" x14ac:dyDescent="0.35">
      <c r="A457" s="10" t="s">
        <v>389</v>
      </c>
      <c r="B457" s="11" t="s">
        <v>66</v>
      </c>
      <c r="C457" s="12">
        <v>3</v>
      </c>
      <c r="D457" s="13">
        <v>2.5</v>
      </c>
      <c r="E457" s="14"/>
      <c r="F457" s="46" t="s">
        <v>21</v>
      </c>
      <c r="G457" s="15">
        <v>2</v>
      </c>
      <c r="H457" s="16">
        <f>IF(OR(F457="",G457=""),"",IF(F457="1st",G457*D457-G457,-G457))</f>
        <v>-2</v>
      </c>
      <c r="I457" s="19">
        <f t="shared" si="68"/>
        <v>35.547499999999999</v>
      </c>
      <c r="J457" s="39"/>
      <c r="K457" s="50">
        <f t="shared" si="71"/>
        <v>35.547499999999985</v>
      </c>
      <c r="L457" s="8">
        <f t="shared" si="67"/>
        <v>62.747499999999988</v>
      </c>
      <c r="N457" s="121">
        <f t="shared" si="69"/>
        <v>2.5</v>
      </c>
      <c r="O457" s="9">
        <f t="shared" si="70"/>
        <v>-1</v>
      </c>
      <c r="P457" s="9">
        <f t="shared" si="72"/>
        <v>-1</v>
      </c>
      <c r="Q457" s="122">
        <f t="shared" si="73"/>
        <v>-1</v>
      </c>
    </row>
    <row r="458" spans="1:17" ht="24" thickBot="1" x14ac:dyDescent="0.3">
      <c r="A458" s="222">
        <v>44245</v>
      </c>
      <c r="B458" s="223"/>
      <c r="C458" s="223"/>
      <c r="D458" s="223"/>
      <c r="E458" s="223"/>
      <c r="F458" s="223"/>
      <c r="G458" s="223"/>
      <c r="H458" s="224" t="str">
        <f>IF(OR(F458="",G458=""),"",IF(F458="1st",G458*D458,-G458))</f>
        <v/>
      </c>
      <c r="I458" s="19">
        <f t="shared" si="68"/>
        <v>35.547499999999999</v>
      </c>
      <c r="J458" s="39"/>
      <c r="K458" s="50">
        <f t="shared" si="71"/>
        <v>35.547499999999985</v>
      </c>
      <c r="L458" s="8">
        <f t="shared" si="67"/>
        <v>62.747499999999988</v>
      </c>
      <c r="N458" s="121" t="str">
        <f t="shared" si="69"/>
        <v/>
      </c>
      <c r="O458" s="9" t="str">
        <f t="shared" si="70"/>
        <v/>
      </c>
      <c r="P458" s="9" t="str">
        <f t="shared" si="72"/>
        <v/>
      </c>
      <c r="Q458" s="122" t="str">
        <f t="shared" si="73"/>
        <v/>
      </c>
    </row>
    <row r="459" spans="1:17" ht="18.75" x14ac:dyDescent="0.3">
      <c r="A459" s="10" t="s">
        <v>390</v>
      </c>
      <c r="B459" s="11" t="s">
        <v>173</v>
      </c>
      <c r="C459" s="12">
        <v>3</v>
      </c>
      <c r="D459" s="13">
        <v>3</v>
      </c>
      <c r="E459" s="14"/>
      <c r="F459" s="46" t="s">
        <v>24</v>
      </c>
      <c r="G459" s="15">
        <v>1.5</v>
      </c>
      <c r="H459" s="16">
        <f>IF(OR(F459="",G459=""),"",IF(F459="1st",G459*D459-G459,-G459))</f>
        <v>3</v>
      </c>
      <c r="I459" s="19">
        <f t="shared" si="68"/>
        <v>38.547499999999999</v>
      </c>
      <c r="J459" s="42">
        <f>SUM(H459:H462)</f>
        <v>1</v>
      </c>
      <c r="K459" s="50">
        <f t="shared" si="71"/>
        <v>36.547499999999985</v>
      </c>
      <c r="L459" s="8">
        <f t="shared" si="67"/>
        <v>62.747499999999988</v>
      </c>
      <c r="N459" s="121">
        <f t="shared" si="69"/>
        <v>3</v>
      </c>
      <c r="O459" s="9">
        <f t="shared" si="70"/>
        <v>-1</v>
      </c>
      <c r="P459" s="9">
        <f t="shared" si="72"/>
        <v>2</v>
      </c>
      <c r="Q459" s="122">
        <f t="shared" si="73"/>
        <v>2</v>
      </c>
    </row>
    <row r="460" spans="1:17" ht="18.75" x14ac:dyDescent="0.3">
      <c r="A460" s="10" t="s">
        <v>391</v>
      </c>
      <c r="B460" s="11" t="s">
        <v>55</v>
      </c>
      <c r="C460" s="12">
        <v>2</v>
      </c>
      <c r="D460" s="13">
        <v>3</v>
      </c>
      <c r="E460" s="14"/>
      <c r="F460" s="46" t="s">
        <v>21</v>
      </c>
      <c r="G460" s="15">
        <v>4</v>
      </c>
      <c r="H460" s="16">
        <f>IF(OR(F460="",G460=""),"",IF(F460="1st",G460*D460-G460,-G460))</f>
        <v>-4</v>
      </c>
      <c r="I460" s="19">
        <f t="shared" si="68"/>
        <v>34.547499999999999</v>
      </c>
      <c r="J460" s="39"/>
      <c r="K460" s="50">
        <f t="shared" si="71"/>
        <v>36.547499999999985</v>
      </c>
      <c r="L460" s="8">
        <f t="shared" si="67"/>
        <v>62.747499999999988</v>
      </c>
      <c r="N460" s="121">
        <f t="shared" si="69"/>
        <v>3</v>
      </c>
      <c r="O460" s="9">
        <f t="shared" si="70"/>
        <v>-1</v>
      </c>
      <c r="P460" s="9">
        <f t="shared" si="72"/>
        <v>-1</v>
      </c>
      <c r="Q460" s="122">
        <f t="shared" si="73"/>
        <v>-1</v>
      </c>
    </row>
    <row r="461" spans="1:17" ht="18.75" x14ac:dyDescent="0.3">
      <c r="A461" s="10" t="s">
        <v>307</v>
      </c>
      <c r="B461" s="11" t="s">
        <v>55</v>
      </c>
      <c r="C461" s="12">
        <v>6</v>
      </c>
      <c r="D461" s="13">
        <v>4</v>
      </c>
      <c r="E461" s="14"/>
      <c r="F461" s="46" t="s">
        <v>24</v>
      </c>
      <c r="G461" s="15">
        <v>1</v>
      </c>
      <c r="H461" s="16">
        <f>IF(OR(F461="",G461=""),"",IF(F461="1st",G461*D461-G461,-G461))</f>
        <v>3</v>
      </c>
      <c r="I461" s="19">
        <f t="shared" si="68"/>
        <v>37.547499999999999</v>
      </c>
      <c r="J461" s="39"/>
      <c r="K461" s="50">
        <f t="shared" si="71"/>
        <v>36.547499999999985</v>
      </c>
      <c r="L461" s="8">
        <f t="shared" si="67"/>
        <v>62.747499999999988</v>
      </c>
      <c r="N461" s="121">
        <f t="shared" si="69"/>
        <v>4</v>
      </c>
      <c r="O461" s="9">
        <f t="shared" si="70"/>
        <v>-1</v>
      </c>
      <c r="P461" s="9">
        <f t="shared" si="72"/>
        <v>3</v>
      </c>
      <c r="Q461" s="122">
        <f t="shared" si="73"/>
        <v>3</v>
      </c>
    </row>
    <row r="462" spans="1:17" ht="19.5" thickBot="1" x14ac:dyDescent="0.35">
      <c r="A462" s="10" t="s">
        <v>392</v>
      </c>
      <c r="B462" s="11" t="s">
        <v>38</v>
      </c>
      <c r="C462" s="12">
        <v>10</v>
      </c>
      <c r="D462" s="13">
        <v>3</v>
      </c>
      <c r="E462" s="14"/>
      <c r="F462" s="46" t="s">
        <v>26</v>
      </c>
      <c r="G462" s="15">
        <v>1</v>
      </c>
      <c r="H462" s="16">
        <f>IF(OR(F462="",G462=""),"",IF(F462="1st",G462*D462-G462,-G462))</f>
        <v>-1</v>
      </c>
      <c r="I462" s="19">
        <f t="shared" si="68"/>
        <v>36.547499999999999</v>
      </c>
      <c r="J462" s="39"/>
      <c r="K462" s="50">
        <f t="shared" si="71"/>
        <v>36.547499999999985</v>
      </c>
      <c r="L462" s="8">
        <f t="shared" si="67"/>
        <v>62.747499999999988</v>
      </c>
      <c r="N462" s="121">
        <f t="shared" si="69"/>
        <v>3</v>
      </c>
      <c r="O462" s="9">
        <f t="shared" si="70"/>
        <v>-1</v>
      </c>
      <c r="P462" s="9">
        <f t="shared" si="72"/>
        <v>-1</v>
      </c>
      <c r="Q462" s="122">
        <f t="shared" si="73"/>
        <v>-1</v>
      </c>
    </row>
    <row r="463" spans="1:17" ht="24" thickBot="1" x14ac:dyDescent="0.3">
      <c r="A463" s="222">
        <v>44246</v>
      </c>
      <c r="B463" s="223"/>
      <c r="C463" s="223"/>
      <c r="D463" s="223"/>
      <c r="E463" s="223"/>
      <c r="F463" s="223"/>
      <c r="G463" s="223"/>
      <c r="H463" s="224" t="str">
        <f>IF(OR(F463="",G463=""),"",IF(F463="1st",G463*D463,-G463))</f>
        <v/>
      </c>
      <c r="I463" s="19">
        <f t="shared" si="68"/>
        <v>36.547499999999999</v>
      </c>
      <c r="J463" s="39"/>
      <c r="K463" s="50">
        <f t="shared" si="71"/>
        <v>36.547499999999985</v>
      </c>
      <c r="L463" s="8">
        <f t="shared" si="67"/>
        <v>62.747499999999988</v>
      </c>
      <c r="N463" s="121" t="str">
        <f t="shared" si="69"/>
        <v/>
      </c>
      <c r="O463" s="9" t="str">
        <f t="shared" si="70"/>
        <v/>
      </c>
      <c r="P463" s="9" t="str">
        <f t="shared" si="72"/>
        <v/>
      </c>
      <c r="Q463" s="122" t="str">
        <f t="shared" si="73"/>
        <v/>
      </c>
    </row>
    <row r="464" spans="1:17" ht="19.5" thickBot="1" x14ac:dyDescent="0.35">
      <c r="A464" s="10" t="s">
        <v>65</v>
      </c>
      <c r="B464" s="11" t="s">
        <v>119</v>
      </c>
      <c r="C464" s="12">
        <v>5</v>
      </c>
      <c r="D464" s="13">
        <v>2.25</v>
      </c>
      <c r="E464" s="14"/>
      <c r="F464" s="46" t="s">
        <v>24</v>
      </c>
      <c r="G464" s="15">
        <v>3</v>
      </c>
      <c r="H464" s="16">
        <f>IF(OR(F464="",G464=""),"",IF(F464="1st",G464*D464-G464,-G464))</f>
        <v>3.75</v>
      </c>
      <c r="I464" s="19">
        <f t="shared" si="68"/>
        <v>40.297499999999999</v>
      </c>
      <c r="J464" s="42">
        <f>SUM(H464:H464)</f>
        <v>3.75</v>
      </c>
      <c r="K464" s="50">
        <f t="shared" si="71"/>
        <v>40.297499999999985</v>
      </c>
      <c r="L464" s="8">
        <f t="shared" si="67"/>
        <v>62.747499999999988</v>
      </c>
      <c r="N464" s="121">
        <f t="shared" si="69"/>
        <v>2.25</v>
      </c>
      <c r="O464" s="9">
        <f t="shared" si="70"/>
        <v>-1</v>
      </c>
      <c r="P464" s="9">
        <f t="shared" si="72"/>
        <v>1.25</v>
      </c>
      <c r="Q464" s="122">
        <f t="shared" si="73"/>
        <v>1.25</v>
      </c>
    </row>
    <row r="465" spans="1:17" ht="24" thickBot="1" x14ac:dyDescent="0.3">
      <c r="A465" s="222">
        <v>44247</v>
      </c>
      <c r="B465" s="223"/>
      <c r="C465" s="223"/>
      <c r="D465" s="223"/>
      <c r="E465" s="223"/>
      <c r="F465" s="223"/>
      <c r="G465" s="223"/>
      <c r="H465" s="224" t="str">
        <f>IF(OR(F465="",G465=""),"",IF(F465="1st",G465*D465,-G465))</f>
        <v/>
      </c>
      <c r="I465" s="19">
        <f t="shared" si="68"/>
        <v>40.297499999999999</v>
      </c>
      <c r="J465" s="39"/>
      <c r="K465" s="50">
        <f t="shared" si="71"/>
        <v>40.297499999999985</v>
      </c>
      <c r="L465" s="8">
        <f t="shared" si="67"/>
        <v>62.747499999999988</v>
      </c>
      <c r="N465" s="121" t="str">
        <f t="shared" si="69"/>
        <v/>
      </c>
      <c r="O465" s="9" t="str">
        <f t="shared" si="70"/>
        <v/>
      </c>
      <c r="P465" s="9" t="str">
        <f t="shared" si="72"/>
        <v/>
      </c>
      <c r="Q465" s="122" t="str">
        <f t="shared" si="73"/>
        <v/>
      </c>
    </row>
    <row r="466" spans="1:17" ht="18.75" x14ac:dyDescent="0.3">
      <c r="A466" s="10" t="s">
        <v>393</v>
      </c>
      <c r="B466" s="11" t="s">
        <v>20</v>
      </c>
      <c r="C466" s="12">
        <v>1</v>
      </c>
      <c r="D466" s="13">
        <v>4</v>
      </c>
      <c r="E466" s="14"/>
      <c r="F466" s="46" t="s">
        <v>21</v>
      </c>
      <c r="G466" s="15">
        <v>1.5</v>
      </c>
      <c r="H466" s="16">
        <f t="shared" ref="H466:H477" si="74">IF(OR(F466="",G466=""),"",IF(F466="1st",G466*D466-G466,-G466))</f>
        <v>-1.5</v>
      </c>
      <c r="I466" s="19">
        <f t="shared" si="68"/>
        <v>38.797499999999999</v>
      </c>
      <c r="J466" s="42">
        <f>SUM(H466:H477)</f>
        <v>13.95</v>
      </c>
      <c r="K466" s="50">
        <f t="shared" si="71"/>
        <v>54.247499999999988</v>
      </c>
      <c r="L466" s="8">
        <f t="shared" si="67"/>
        <v>62.747499999999988</v>
      </c>
      <c r="N466" s="121">
        <f t="shared" si="69"/>
        <v>4</v>
      </c>
      <c r="O466" s="9">
        <f t="shared" si="70"/>
        <v>-1</v>
      </c>
      <c r="P466" s="9">
        <f t="shared" si="72"/>
        <v>-1</v>
      </c>
      <c r="Q466" s="122">
        <f t="shared" si="73"/>
        <v>-1</v>
      </c>
    </row>
    <row r="467" spans="1:17" ht="18.75" x14ac:dyDescent="0.3">
      <c r="A467" s="10" t="s">
        <v>44</v>
      </c>
      <c r="B467" s="11" t="s">
        <v>20</v>
      </c>
      <c r="C467" s="12">
        <v>3</v>
      </c>
      <c r="D467" s="13">
        <v>5</v>
      </c>
      <c r="E467" s="14"/>
      <c r="F467" s="46" t="s">
        <v>24</v>
      </c>
      <c r="G467" s="15">
        <v>1</v>
      </c>
      <c r="H467" s="16">
        <f t="shared" si="74"/>
        <v>4</v>
      </c>
      <c r="I467" s="19">
        <f t="shared" si="68"/>
        <v>42.797499999999999</v>
      </c>
      <c r="J467" s="39"/>
      <c r="K467" s="50">
        <f t="shared" si="71"/>
        <v>54.247499999999988</v>
      </c>
      <c r="L467" s="8">
        <f t="shared" si="67"/>
        <v>62.747499999999988</v>
      </c>
      <c r="N467" s="121">
        <f t="shared" si="69"/>
        <v>5</v>
      </c>
      <c r="O467" s="9">
        <f t="shared" si="70"/>
        <v>-1</v>
      </c>
      <c r="P467" s="9">
        <f t="shared" si="72"/>
        <v>4</v>
      </c>
      <c r="Q467" s="122">
        <f t="shared" si="73"/>
        <v>4</v>
      </c>
    </row>
    <row r="468" spans="1:17" ht="18.75" x14ac:dyDescent="0.3">
      <c r="A468" s="10" t="s">
        <v>394</v>
      </c>
      <c r="B468" s="11" t="s">
        <v>20</v>
      </c>
      <c r="C468" s="12">
        <v>4</v>
      </c>
      <c r="D468" s="13">
        <v>2.8</v>
      </c>
      <c r="E468" s="14"/>
      <c r="F468" s="46" t="s">
        <v>24</v>
      </c>
      <c r="G468" s="15">
        <v>1.5</v>
      </c>
      <c r="H468" s="16">
        <f t="shared" si="74"/>
        <v>2.6999999999999993</v>
      </c>
      <c r="I468" s="19">
        <f t="shared" si="68"/>
        <v>45.497500000000002</v>
      </c>
      <c r="J468" s="39"/>
      <c r="K468" s="50">
        <f t="shared" si="71"/>
        <v>54.247499999999988</v>
      </c>
      <c r="L468" s="8">
        <f t="shared" si="67"/>
        <v>62.747499999999988</v>
      </c>
      <c r="N468" s="121">
        <f t="shared" si="69"/>
        <v>2.8</v>
      </c>
      <c r="O468" s="9">
        <f t="shared" si="70"/>
        <v>-1</v>
      </c>
      <c r="P468" s="9">
        <f t="shared" si="72"/>
        <v>1.7999999999999998</v>
      </c>
      <c r="Q468" s="122">
        <f t="shared" si="73"/>
        <v>1.7999999999999998</v>
      </c>
    </row>
    <row r="469" spans="1:17" ht="18.75" x14ac:dyDescent="0.3">
      <c r="A469" s="10" t="s">
        <v>395</v>
      </c>
      <c r="B469" s="11" t="s">
        <v>20</v>
      </c>
      <c r="C469" s="12">
        <v>5</v>
      </c>
      <c r="D469" s="13">
        <v>6</v>
      </c>
      <c r="E469" s="14"/>
      <c r="F469" s="46" t="s">
        <v>171</v>
      </c>
      <c r="G469" s="15">
        <v>1</v>
      </c>
      <c r="H469" s="16">
        <f t="shared" si="74"/>
        <v>-1</v>
      </c>
      <c r="I469" s="19">
        <f t="shared" si="68"/>
        <v>44.497500000000002</v>
      </c>
      <c r="J469" s="39"/>
      <c r="K469" s="50">
        <f t="shared" si="71"/>
        <v>54.247499999999988</v>
      </c>
      <c r="L469" s="8">
        <f t="shared" si="67"/>
        <v>62.747499999999988</v>
      </c>
      <c r="N469" s="121">
        <f t="shared" si="69"/>
        <v>6</v>
      </c>
      <c r="O469" s="9">
        <f t="shared" si="70"/>
        <v>-1</v>
      </c>
      <c r="P469" s="9">
        <f t="shared" si="72"/>
        <v>-1</v>
      </c>
      <c r="Q469" s="122">
        <f t="shared" si="73"/>
        <v>-1</v>
      </c>
    </row>
    <row r="470" spans="1:17" ht="18.75" x14ac:dyDescent="0.3">
      <c r="A470" s="10" t="s">
        <v>291</v>
      </c>
      <c r="B470" s="11" t="s">
        <v>20</v>
      </c>
      <c r="C470" s="12">
        <v>5</v>
      </c>
      <c r="D470" s="13">
        <v>18</v>
      </c>
      <c r="E470" s="14"/>
      <c r="F470" s="46" t="s">
        <v>24</v>
      </c>
      <c r="G470" s="15">
        <v>0.75</v>
      </c>
      <c r="H470" s="16">
        <f t="shared" si="74"/>
        <v>12.75</v>
      </c>
      <c r="I470" s="19">
        <f t="shared" si="68"/>
        <v>57.247500000000002</v>
      </c>
      <c r="J470" s="39"/>
      <c r="K470" s="50">
        <f t="shared" si="71"/>
        <v>54.247499999999988</v>
      </c>
      <c r="L470" s="8">
        <f t="shared" si="67"/>
        <v>62.747499999999988</v>
      </c>
      <c r="N470" s="121">
        <f t="shared" si="69"/>
        <v>0</v>
      </c>
      <c r="O470" s="9">
        <f t="shared" si="70"/>
        <v>0</v>
      </c>
      <c r="P470" s="9">
        <f t="shared" si="72"/>
        <v>0</v>
      </c>
      <c r="Q470" s="122"/>
    </row>
    <row r="471" spans="1:17" ht="18.75" x14ac:dyDescent="0.3">
      <c r="A471" s="10" t="s">
        <v>293</v>
      </c>
      <c r="B471" s="11" t="s">
        <v>20</v>
      </c>
      <c r="C471" s="12">
        <v>6</v>
      </c>
      <c r="D471" s="13">
        <v>2.8</v>
      </c>
      <c r="E471" s="14"/>
      <c r="F471" s="46" t="s">
        <v>21</v>
      </c>
      <c r="G471" s="15">
        <v>2</v>
      </c>
      <c r="H471" s="16">
        <f t="shared" si="74"/>
        <v>-2</v>
      </c>
      <c r="I471" s="19">
        <f t="shared" si="68"/>
        <v>55.247500000000002</v>
      </c>
      <c r="J471" s="39"/>
      <c r="K471" s="50">
        <f t="shared" si="71"/>
        <v>54.247499999999988</v>
      </c>
      <c r="L471" s="8">
        <f t="shared" si="67"/>
        <v>62.747499999999988</v>
      </c>
      <c r="N471" s="121">
        <f t="shared" si="69"/>
        <v>2.8</v>
      </c>
      <c r="O471" s="9">
        <f t="shared" si="70"/>
        <v>-1</v>
      </c>
      <c r="P471" s="9">
        <f t="shared" si="72"/>
        <v>-1</v>
      </c>
      <c r="Q471" s="122">
        <f t="shared" si="73"/>
        <v>-1</v>
      </c>
    </row>
    <row r="472" spans="1:17" ht="18.75" x14ac:dyDescent="0.3">
      <c r="A472" s="10" t="s">
        <v>396</v>
      </c>
      <c r="B472" s="11" t="s">
        <v>20</v>
      </c>
      <c r="C472" s="12">
        <v>7</v>
      </c>
      <c r="D472" s="13">
        <v>6.5</v>
      </c>
      <c r="E472" s="14"/>
      <c r="F472" s="46" t="s">
        <v>26</v>
      </c>
      <c r="G472" s="15">
        <v>1</v>
      </c>
      <c r="H472" s="16">
        <f t="shared" si="74"/>
        <v>-1</v>
      </c>
      <c r="I472" s="19">
        <f t="shared" si="68"/>
        <v>54.247500000000002</v>
      </c>
      <c r="J472" s="39"/>
      <c r="K472" s="50">
        <f t="shared" si="71"/>
        <v>54.247499999999988</v>
      </c>
      <c r="L472" s="8">
        <f t="shared" si="67"/>
        <v>62.747499999999988</v>
      </c>
      <c r="N472" s="121">
        <f t="shared" si="69"/>
        <v>6.5</v>
      </c>
      <c r="O472" s="9">
        <f t="shared" si="70"/>
        <v>-1</v>
      </c>
      <c r="P472" s="9">
        <f t="shared" si="72"/>
        <v>-1</v>
      </c>
      <c r="Q472" s="122">
        <f t="shared" si="73"/>
        <v>-1</v>
      </c>
    </row>
    <row r="473" spans="1:17" ht="18.75" x14ac:dyDescent="0.3">
      <c r="A473" s="10" t="s">
        <v>249</v>
      </c>
      <c r="B473" s="11" t="s">
        <v>20</v>
      </c>
      <c r="C473" s="12">
        <v>7</v>
      </c>
      <c r="D473" s="13">
        <v>8.5</v>
      </c>
      <c r="E473" s="14"/>
      <c r="F473" s="46" t="s">
        <v>107</v>
      </c>
      <c r="G473" s="15">
        <v>1</v>
      </c>
      <c r="H473" s="16">
        <f t="shared" si="74"/>
        <v>-1</v>
      </c>
      <c r="I473" s="19">
        <f t="shared" si="68"/>
        <v>53.247500000000002</v>
      </c>
      <c r="J473" s="39"/>
      <c r="K473" s="50">
        <f t="shared" si="71"/>
        <v>54.247499999999988</v>
      </c>
      <c r="L473" s="8">
        <f t="shared" si="67"/>
        <v>62.747499999999988</v>
      </c>
      <c r="N473" s="121">
        <f t="shared" si="69"/>
        <v>0</v>
      </c>
      <c r="O473" s="9">
        <f t="shared" si="70"/>
        <v>0</v>
      </c>
      <c r="P473" s="9">
        <f t="shared" si="72"/>
        <v>0</v>
      </c>
      <c r="Q473" s="122" t="str">
        <f t="shared" si="73"/>
        <v/>
      </c>
    </row>
    <row r="474" spans="1:17" ht="18.75" x14ac:dyDescent="0.3">
      <c r="A474" s="10" t="s">
        <v>397</v>
      </c>
      <c r="B474" s="11" t="s">
        <v>20</v>
      </c>
      <c r="C474" s="12">
        <v>8</v>
      </c>
      <c r="D474" s="13">
        <v>3.6</v>
      </c>
      <c r="E474" s="14"/>
      <c r="F474" s="46" t="s">
        <v>171</v>
      </c>
      <c r="G474" s="15">
        <v>1</v>
      </c>
      <c r="H474" s="16">
        <f t="shared" si="74"/>
        <v>-1</v>
      </c>
      <c r="I474" s="19">
        <f t="shared" si="68"/>
        <v>52.247500000000002</v>
      </c>
      <c r="J474" s="39"/>
      <c r="K474" s="50">
        <f t="shared" si="71"/>
        <v>54.247499999999988</v>
      </c>
      <c r="L474" s="8">
        <f t="shared" si="67"/>
        <v>62.747499999999988</v>
      </c>
      <c r="N474" s="121">
        <f t="shared" si="69"/>
        <v>0</v>
      </c>
      <c r="O474" s="9">
        <f t="shared" si="70"/>
        <v>0</v>
      </c>
      <c r="P474" s="9">
        <f t="shared" si="72"/>
        <v>0</v>
      </c>
      <c r="Q474" s="122" t="str">
        <f t="shared" si="73"/>
        <v/>
      </c>
    </row>
    <row r="475" spans="1:17" ht="18.75" x14ac:dyDescent="0.3">
      <c r="A475" s="10" t="s">
        <v>398</v>
      </c>
      <c r="B475" s="11" t="s">
        <v>20</v>
      </c>
      <c r="C475" s="12">
        <v>9</v>
      </c>
      <c r="D475" s="13">
        <v>3.5</v>
      </c>
      <c r="E475" s="14"/>
      <c r="F475" s="46" t="s">
        <v>26</v>
      </c>
      <c r="G475" s="15">
        <v>1.5</v>
      </c>
      <c r="H475" s="16">
        <f t="shared" si="74"/>
        <v>-1.5</v>
      </c>
      <c r="I475" s="19">
        <f t="shared" si="68"/>
        <v>50.747500000000002</v>
      </c>
      <c r="J475" s="39"/>
      <c r="K475" s="50">
        <f t="shared" si="71"/>
        <v>54.247499999999988</v>
      </c>
      <c r="L475" s="8">
        <f t="shared" si="67"/>
        <v>62.747499999999988</v>
      </c>
      <c r="N475" s="121">
        <f t="shared" si="69"/>
        <v>0</v>
      </c>
      <c r="O475" s="9">
        <f t="shared" si="70"/>
        <v>0</v>
      </c>
      <c r="P475" s="9">
        <f t="shared" si="72"/>
        <v>0</v>
      </c>
      <c r="Q475" s="122" t="str">
        <f t="shared" si="73"/>
        <v/>
      </c>
    </row>
    <row r="476" spans="1:17" ht="18.75" x14ac:dyDescent="0.3">
      <c r="A476" s="10" t="s">
        <v>399</v>
      </c>
      <c r="B476" s="11" t="s">
        <v>20</v>
      </c>
      <c r="C476" s="12">
        <v>11</v>
      </c>
      <c r="D476" s="13">
        <v>3.3</v>
      </c>
      <c r="E476" s="14"/>
      <c r="F476" s="46" t="s">
        <v>21</v>
      </c>
      <c r="G476" s="15">
        <v>1.5</v>
      </c>
      <c r="H476" s="16">
        <f t="shared" si="74"/>
        <v>-1.5</v>
      </c>
      <c r="I476" s="19">
        <f t="shared" si="68"/>
        <v>49.247500000000002</v>
      </c>
      <c r="J476" s="39"/>
      <c r="K476" s="50">
        <f t="shared" si="71"/>
        <v>54.247499999999988</v>
      </c>
      <c r="L476" s="8">
        <f t="shared" si="67"/>
        <v>62.747499999999988</v>
      </c>
      <c r="N476" s="121">
        <f t="shared" si="69"/>
        <v>0</v>
      </c>
      <c r="O476" s="9">
        <f t="shared" si="70"/>
        <v>0</v>
      </c>
      <c r="P476" s="9">
        <f t="shared" si="72"/>
        <v>0</v>
      </c>
      <c r="Q476" s="122" t="str">
        <f t="shared" si="73"/>
        <v/>
      </c>
    </row>
    <row r="477" spans="1:17" ht="19.5" thickBot="1" x14ac:dyDescent="0.35">
      <c r="A477" s="10" t="s">
        <v>400</v>
      </c>
      <c r="B477" s="11" t="s">
        <v>20</v>
      </c>
      <c r="C477" s="12">
        <v>12</v>
      </c>
      <c r="D477" s="13">
        <v>6</v>
      </c>
      <c r="E477" s="14"/>
      <c r="F477" s="46" t="s">
        <v>24</v>
      </c>
      <c r="G477" s="15">
        <v>1</v>
      </c>
      <c r="H477" s="16">
        <f t="shared" si="74"/>
        <v>5</v>
      </c>
      <c r="I477" s="19">
        <f t="shared" si="68"/>
        <v>54.247500000000002</v>
      </c>
      <c r="J477" s="39"/>
      <c r="K477" s="50">
        <f t="shared" si="71"/>
        <v>54.247499999999988</v>
      </c>
      <c r="L477" s="8">
        <f t="shared" si="67"/>
        <v>62.747499999999988</v>
      </c>
      <c r="N477" s="121">
        <f t="shared" si="69"/>
        <v>6</v>
      </c>
      <c r="O477" s="9">
        <f t="shared" si="70"/>
        <v>-1</v>
      </c>
      <c r="P477" s="9">
        <f t="shared" si="72"/>
        <v>5</v>
      </c>
      <c r="Q477" s="122">
        <f t="shared" si="73"/>
        <v>5</v>
      </c>
    </row>
    <row r="478" spans="1:17" ht="24" thickBot="1" x14ac:dyDescent="0.3">
      <c r="A478" s="222">
        <v>44248</v>
      </c>
      <c r="B478" s="223"/>
      <c r="C478" s="223"/>
      <c r="D478" s="223"/>
      <c r="E478" s="223"/>
      <c r="F478" s="223"/>
      <c r="G478" s="223"/>
      <c r="H478" s="224" t="str">
        <f>IF(OR(F478="",G478=""),"",IF(F478="1st",G478*D478,-G478))</f>
        <v/>
      </c>
      <c r="I478" s="19">
        <f t="shared" si="68"/>
        <v>54.247500000000002</v>
      </c>
      <c r="J478" s="39"/>
      <c r="K478" s="50">
        <f t="shared" si="71"/>
        <v>54.247499999999988</v>
      </c>
      <c r="L478" s="8">
        <f t="shared" si="67"/>
        <v>62.747499999999988</v>
      </c>
      <c r="N478" s="121" t="str">
        <f t="shared" si="69"/>
        <v/>
      </c>
      <c r="O478" s="9" t="str">
        <f t="shared" si="70"/>
        <v/>
      </c>
      <c r="P478" s="9" t="str">
        <f t="shared" si="72"/>
        <v/>
      </c>
      <c r="Q478" s="122" t="str">
        <f t="shared" si="73"/>
        <v/>
      </c>
    </row>
    <row r="479" spans="1:17" ht="18.75" x14ac:dyDescent="0.3">
      <c r="A479" s="10" t="s">
        <v>401</v>
      </c>
      <c r="B479" s="11" t="s">
        <v>93</v>
      </c>
      <c r="C479" s="12">
        <v>5</v>
      </c>
      <c r="D479" s="13">
        <v>2.8</v>
      </c>
      <c r="E479" s="14"/>
      <c r="F479" s="46" t="s">
        <v>21</v>
      </c>
      <c r="G479" s="15">
        <v>1.5</v>
      </c>
      <c r="H479" s="16">
        <f>IF(OR(F479="",G479=""),"",IF(F479="1st",G479*D479-G479,-G479))</f>
        <v>-1.5</v>
      </c>
      <c r="I479" s="19">
        <f t="shared" si="68"/>
        <v>52.747500000000002</v>
      </c>
      <c r="J479" s="42">
        <f>SUM(H479:H480)</f>
        <v>-3.5</v>
      </c>
      <c r="K479" s="50">
        <f t="shared" si="71"/>
        <v>50.747499999999988</v>
      </c>
      <c r="L479" s="8">
        <f t="shared" si="67"/>
        <v>62.747499999999988</v>
      </c>
      <c r="N479" s="121">
        <f t="shared" si="69"/>
        <v>2.8</v>
      </c>
      <c r="O479" s="9">
        <f t="shared" si="70"/>
        <v>-1</v>
      </c>
      <c r="P479" s="9">
        <f t="shared" si="72"/>
        <v>-1</v>
      </c>
      <c r="Q479" s="122">
        <f t="shared" si="73"/>
        <v>-1</v>
      </c>
    </row>
    <row r="480" spans="1:17" ht="19.5" thickBot="1" x14ac:dyDescent="0.35">
      <c r="A480" s="10" t="s">
        <v>402</v>
      </c>
      <c r="B480" s="11" t="s">
        <v>45</v>
      </c>
      <c r="C480" s="12">
        <v>6</v>
      </c>
      <c r="D480" s="13">
        <v>5.5</v>
      </c>
      <c r="E480" s="14"/>
      <c r="F480" s="46" t="s">
        <v>21</v>
      </c>
      <c r="G480" s="15">
        <v>2</v>
      </c>
      <c r="H480" s="16">
        <f>IF(OR(F480="",G480=""),"",IF(F480="1st",G480*D480-G480,-G480))</f>
        <v>-2</v>
      </c>
      <c r="I480" s="19">
        <f t="shared" si="68"/>
        <v>50.747500000000002</v>
      </c>
      <c r="J480" s="39"/>
      <c r="K480" s="50">
        <f t="shared" si="71"/>
        <v>50.747499999999988</v>
      </c>
      <c r="L480" s="8">
        <f t="shared" si="67"/>
        <v>62.747499999999988</v>
      </c>
      <c r="N480" s="121">
        <f t="shared" si="69"/>
        <v>5.5</v>
      </c>
      <c r="O480" s="9">
        <f t="shared" si="70"/>
        <v>-1</v>
      </c>
      <c r="P480" s="9">
        <f t="shared" si="72"/>
        <v>-1</v>
      </c>
      <c r="Q480" s="122">
        <f t="shared" si="73"/>
        <v>-1</v>
      </c>
    </row>
    <row r="481" spans="1:21" ht="24" thickBot="1" x14ac:dyDescent="0.3">
      <c r="A481" s="222">
        <v>44249</v>
      </c>
      <c r="B481" s="223"/>
      <c r="C481" s="223"/>
      <c r="D481" s="223"/>
      <c r="E481" s="223"/>
      <c r="F481" s="223"/>
      <c r="G481" s="223"/>
      <c r="H481" s="224" t="str">
        <f>IF(OR(F481="",G481=""),"",IF(F481="1st",G481*D481,-G481))</f>
        <v/>
      </c>
      <c r="I481" s="19">
        <f t="shared" si="68"/>
        <v>50.747500000000002</v>
      </c>
      <c r="J481" s="39"/>
      <c r="K481" s="50">
        <f t="shared" si="71"/>
        <v>50.747499999999988</v>
      </c>
      <c r="L481" s="8">
        <f t="shared" si="67"/>
        <v>62.747499999999988</v>
      </c>
      <c r="N481" s="121" t="str">
        <f t="shared" si="69"/>
        <v/>
      </c>
      <c r="O481" s="9" t="str">
        <f t="shared" si="70"/>
        <v/>
      </c>
      <c r="P481" s="9" t="str">
        <f t="shared" si="72"/>
        <v/>
      </c>
      <c r="Q481" s="122" t="str">
        <f t="shared" si="73"/>
        <v/>
      </c>
    </row>
    <row r="482" spans="1:21" ht="18.75" x14ac:dyDescent="0.3">
      <c r="A482" s="10" t="s">
        <v>403</v>
      </c>
      <c r="B482" s="11" t="s">
        <v>55</v>
      </c>
      <c r="C482" s="12">
        <v>7</v>
      </c>
      <c r="D482" s="13">
        <v>4.2</v>
      </c>
      <c r="E482" s="14"/>
      <c r="F482" s="46" t="s">
        <v>21</v>
      </c>
      <c r="G482" s="15">
        <v>1</v>
      </c>
      <c r="H482" s="16">
        <f>IF(OR(F482="",G482=""),"",IF(F482="1st",G482*D482-G482,-G482))</f>
        <v>-1</v>
      </c>
      <c r="I482" s="19">
        <f t="shared" si="68"/>
        <v>49.747500000000002</v>
      </c>
      <c r="J482" s="42">
        <f>SUM(H482:H483)</f>
        <v>-4</v>
      </c>
      <c r="K482" s="50">
        <f t="shared" si="71"/>
        <v>46.747499999999988</v>
      </c>
      <c r="L482" s="8">
        <f t="shared" si="67"/>
        <v>62.747499999999988</v>
      </c>
      <c r="N482" s="121">
        <f t="shared" si="69"/>
        <v>4.2</v>
      </c>
      <c r="O482" s="9">
        <f t="shared" si="70"/>
        <v>-1</v>
      </c>
      <c r="P482" s="9">
        <f t="shared" si="72"/>
        <v>-1</v>
      </c>
      <c r="Q482" s="122">
        <f t="shared" si="73"/>
        <v>-1</v>
      </c>
    </row>
    <row r="483" spans="1:21" ht="19.5" thickBot="1" x14ac:dyDescent="0.35">
      <c r="A483" s="10" t="s">
        <v>271</v>
      </c>
      <c r="B483" s="11" t="s">
        <v>38</v>
      </c>
      <c r="C483" s="12">
        <v>6</v>
      </c>
      <c r="D483" s="13">
        <v>2.25</v>
      </c>
      <c r="E483" s="14"/>
      <c r="F483" s="46" t="s">
        <v>21</v>
      </c>
      <c r="G483" s="15">
        <v>3</v>
      </c>
      <c r="H483" s="16">
        <f>IF(OR(F483="",G483=""),"",IF(F483="1st",G483*D483-G483,-G483))</f>
        <v>-3</v>
      </c>
      <c r="I483" s="19">
        <f t="shared" si="68"/>
        <v>46.747500000000002</v>
      </c>
      <c r="J483" s="39"/>
      <c r="K483" s="50">
        <f t="shared" si="71"/>
        <v>46.747499999999988</v>
      </c>
      <c r="L483" s="8">
        <f t="shared" si="67"/>
        <v>62.747499999999988</v>
      </c>
      <c r="N483" s="121">
        <f t="shared" si="69"/>
        <v>2.25</v>
      </c>
      <c r="O483" s="9">
        <f t="shared" si="70"/>
        <v>-1</v>
      </c>
      <c r="P483" s="9">
        <f t="shared" si="72"/>
        <v>-1</v>
      </c>
      <c r="Q483" s="122">
        <f t="shared" si="73"/>
        <v>-1</v>
      </c>
    </row>
    <row r="484" spans="1:21" ht="24" thickBot="1" x14ac:dyDescent="0.3">
      <c r="A484" s="222">
        <v>44250</v>
      </c>
      <c r="B484" s="223"/>
      <c r="C484" s="223"/>
      <c r="D484" s="223"/>
      <c r="E484" s="223"/>
      <c r="F484" s="223"/>
      <c r="G484" s="223"/>
      <c r="H484" s="224" t="str">
        <f>IF(OR(F484="",G484=""),"",IF(F484="1st",G484*D484,-G484))</f>
        <v/>
      </c>
      <c r="I484" s="19">
        <f t="shared" si="68"/>
        <v>46.747500000000002</v>
      </c>
      <c r="K484" s="50">
        <f t="shared" si="71"/>
        <v>46.747499999999988</v>
      </c>
      <c r="L484" s="8">
        <f t="shared" si="67"/>
        <v>62.747499999999988</v>
      </c>
      <c r="N484" s="121" t="str">
        <f t="shared" si="69"/>
        <v/>
      </c>
      <c r="O484" s="9" t="str">
        <f t="shared" si="70"/>
        <v/>
      </c>
      <c r="P484" s="9" t="str">
        <f t="shared" si="72"/>
        <v/>
      </c>
      <c r="Q484" s="122" t="str">
        <f t="shared" si="73"/>
        <v/>
      </c>
    </row>
    <row r="485" spans="1:21" ht="19.5" thickBot="1" x14ac:dyDescent="0.35">
      <c r="A485" s="10" t="s">
        <v>300</v>
      </c>
      <c r="B485" s="11" t="s">
        <v>115</v>
      </c>
      <c r="C485" s="12">
        <v>8</v>
      </c>
      <c r="D485" s="13">
        <v>2.4</v>
      </c>
      <c r="E485" s="14"/>
      <c r="F485" s="46" t="s">
        <v>24</v>
      </c>
      <c r="G485" s="15">
        <v>2</v>
      </c>
      <c r="H485" s="16">
        <f>IF(OR(F485="",G485=""),"",IF(F485="1st",G485*D485-G485,-G485))</f>
        <v>2.8</v>
      </c>
      <c r="I485" s="19">
        <f t="shared" si="68"/>
        <v>49.547499999999999</v>
      </c>
      <c r="J485" s="42">
        <f>SUM(H485:H485)</f>
        <v>2.8</v>
      </c>
      <c r="K485" s="50">
        <f t="shared" si="71"/>
        <v>49.547499999999985</v>
      </c>
      <c r="L485" s="8">
        <f t="shared" si="67"/>
        <v>62.747499999999988</v>
      </c>
      <c r="N485" s="121">
        <f t="shared" si="69"/>
        <v>2.4</v>
      </c>
      <c r="O485" s="9">
        <f t="shared" si="70"/>
        <v>-1</v>
      </c>
      <c r="P485" s="9">
        <f t="shared" si="72"/>
        <v>1.4</v>
      </c>
      <c r="Q485" s="122">
        <f t="shared" si="73"/>
        <v>1.4</v>
      </c>
    </row>
    <row r="486" spans="1:21" ht="24" thickBot="1" x14ac:dyDescent="0.3">
      <c r="A486" s="222">
        <v>44251</v>
      </c>
      <c r="B486" s="223"/>
      <c r="C486" s="223"/>
      <c r="D486" s="223"/>
      <c r="E486" s="223"/>
      <c r="F486" s="223"/>
      <c r="G486" s="223"/>
      <c r="H486" s="224" t="str">
        <f>IF(OR(F486="",G486=""),"",IF(F486="1st",G486*D486,-G486))</f>
        <v/>
      </c>
      <c r="I486" s="19">
        <f t="shared" si="68"/>
        <v>49.547499999999999</v>
      </c>
      <c r="K486" s="50">
        <f t="shared" si="71"/>
        <v>49.547499999999985</v>
      </c>
      <c r="L486" s="8">
        <f t="shared" si="67"/>
        <v>62.747499999999988</v>
      </c>
      <c r="N486" s="121" t="str">
        <f t="shared" si="69"/>
        <v/>
      </c>
      <c r="O486" s="9" t="str">
        <f t="shared" si="70"/>
        <v/>
      </c>
      <c r="P486" s="9" t="str">
        <f t="shared" si="72"/>
        <v/>
      </c>
      <c r="Q486" s="122" t="str">
        <f t="shared" si="73"/>
        <v/>
      </c>
    </row>
    <row r="487" spans="1:21" ht="18.75" x14ac:dyDescent="0.3">
      <c r="A487" s="10" t="s">
        <v>404</v>
      </c>
      <c r="B487" s="11" t="s">
        <v>32</v>
      </c>
      <c r="C487" s="12">
        <v>6</v>
      </c>
      <c r="D487" s="13">
        <v>3.8</v>
      </c>
      <c r="E487" s="14"/>
      <c r="F487" s="46" t="s">
        <v>21</v>
      </c>
      <c r="G487" s="15">
        <v>1</v>
      </c>
      <c r="H487" s="16">
        <f>IF(OR(F487="",G487=""),"",IF(F487="1st",G487*D487-G487,-G487))</f>
        <v>-1</v>
      </c>
      <c r="I487" s="19">
        <f t="shared" si="68"/>
        <v>48.547499999999999</v>
      </c>
      <c r="J487" s="42">
        <f>SUM(H487:H488)</f>
        <v>1.5</v>
      </c>
      <c r="K487" s="50">
        <f t="shared" si="71"/>
        <v>51.047499999999985</v>
      </c>
      <c r="L487" s="8">
        <f t="shared" si="67"/>
        <v>62.747499999999988</v>
      </c>
      <c r="N487" s="121">
        <f t="shared" si="69"/>
        <v>3.8</v>
      </c>
      <c r="O487" s="9">
        <f t="shared" si="70"/>
        <v>-1</v>
      </c>
      <c r="P487" s="9">
        <f t="shared" si="72"/>
        <v>-1</v>
      </c>
      <c r="Q487" s="122">
        <f t="shared" si="73"/>
        <v>-1</v>
      </c>
    </row>
    <row r="488" spans="1:21" ht="19.5" thickBot="1" x14ac:dyDescent="0.35">
      <c r="A488" s="10" t="s">
        <v>221</v>
      </c>
      <c r="B488" s="11" t="s">
        <v>222</v>
      </c>
      <c r="C488" s="12">
        <v>8</v>
      </c>
      <c r="D488" s="13">
        <v>2.25</v>
      </c>
      <c r="E488" s="14"/>
      <c r="F488" s="46" t="s">
        <v>24</v>
      </c>
      <c r="G488" s="15">
        <v>2</v>
      </c>
      <c r="H488" s="16">
        <f>IF(OR(F488="",G488=""),"",IF(F488="1st",G488*D488-G488,-G488))</f>
        <v>2.5</v>
      </c>
      <c r="I488" s="19">
        <f t="shared" si="68"/>
        <v>51.047499999999999</v>
      </c>
      <c r="J488" s="39"/>
      <c r="K488" s="50">
        <f t="shared" si="71"/>
        <v>51.047499999999985</v>
      </c>
      <c r="L488" s="8">
        <f t="shared" si="67"/>
        <v>62.747499999999988</v>
      </c>
      <c r="N488" s="121">
        <f t="shared" si="69"/>
        <v>2.25</v>
      </c>
      <c r="O488" s="9">
        <f t="shared" si="70"/>
        <v>-1</v>
      </c>
      <c r="P488" s="9">
        <f t="shared" si="72"/>
        <v>1.25</v>
      </c>
      <c r="Q488" s="122">
        <f t="shared" si="73"/>
        <v>1.25</v>
      </c>
    </row>
    <row r="489" spans="1:21" ht="24" thickBot="1" x14ac:dyDescent="0.3">
      <c r="A489" s="222">
        <v>44252</v>
      </c>
      <c r="B489" s="223"/>
      <c r="C489" s="223"/>
      <c r="D489" s="223"/>
      <c r="E489" s="223"/>
      <c r="F489" s="223"/>
      <c r="G489" s="223"/>
      <c r="H489" s="224" t="str">
        <f>IF(OR(F489="",G489=""),"",IF(F489="1st",G489*D489,-G489))</f>
        <v/>
      </c>
      <c r="I489" s="19">
        <f t="shared" si="68"/>
        <v>51.047499999999999</v>
      </c>
      <c r="K489" s="50">
        <f t="shared" si="71"/>
        <v>51.047499999999985</v>
      </c>
      <c r="L489" s="8">
        <f t="shared" si="67"/>
        <v>62.747499999999988</v>
      </c>
      <c r="N489" s="121" t="str">
        <f t="shared" si="69"/>
        <v/>
      </c>
      <c r="O489" s="9" t="str">
        <f t="shared" si="70"/>
        <v/>
      </c>
      <c r="P489" s="9" t="str">
        <f t="shared" si="72"/>
        <v/>
      </c>
      <c r="Q489" s="122" t="str">
        <f t="shared" si="73"/>
        <v/>
      </c>
    </row>
    <row r="490" spans="1:21" ht="18.75" x14ac:dyDescent="0.3">
      <c r="A490" s="10" t="s">
        <v>309</v>
      </c>
      <c r="B490" s="11" t="s">
        <v>55</v>
      </c>
      <c r="C490" s="12">
        <v>4</v>
      </c>
      <c r="D490" s="13">
        <v>3</v>
      </c>
      <c r="E490" s="14"/>
      <c r="F490" s="46" t="s">
        <v>24</v>
      </c>
      <c r="G490" s="15">
        <v>2</v>
      </c>
      <c r="H490" s="16">
        <f>IF(OR(F490="",G490=""),"",IF(F490="1st",G490*D490-G490,-G490))</f>
        <v>4</v>
      </c>
      <c r="I490" s="19">
        <f t="shared" si="68"/>
        <v>55.047499999999999</v>
      </c>
      <c r="J490" s="42">
        <f>SUM(H490:H494)</f>
        <v>15.2</v>
      </c>
      <c r="K490" s="50">
        <f t="shared" si="71"/>
        <v>66.247499999999988</v>
      </c>
      <c r="L490" s="8">
        <f t="shared" si="67"/>
        <v>62.747499999999988</v>
      </c>
      <c r="N490" s="121">
        <f t="shared" si="69"/>
        <v>3</v>
      </c>
      <c r="O490" s="9">
        <f t="shared" si="70"/>
        <v>-1</v>
      </c>
      <c r="P490" s="9">
        <f t="shared" si="72"/>
        <v>2</v>
      </c>
      <c r="Q490" s="122">
        <f t="shared" si="73"/>
        <v>2</v>
      </c>
    </row>
    <row r="491" spans="1:21" ht="18.75" x14ac:dyDescent="0.3">
      <c r="A491" s="10" t="s">
        <v>364</v>
      </c>
      <c r="B491" s="11" t="s">
        <v>173</v>
      </c>
      <c r="C491" s="12">
        <v>6</v>
      </c>
      <c r="D491" s="13">
        <v>4.5</v>
      </c>
      <c r="E491" s="14"/>
      <c r="F491" s="46" t="s">
        <v>21</v>
      </c>
      <c r="G491" s="15">
        <v>1</v>
      </c>
      <c r="H491" s="16">
        <f>IF(OR(F491="",G491=""),"",IF(F491="1st",G491*D491-G491,-G491))</f>
        <v>-1</v>
      </c>
      <c r="I491" s="19">
        <f t="shared" si="68"/>
        <v>54.047499999999999</v>
      </c>
      <c r="J491" s="39"/>
      <c r="K491" s="50">
        <f t="shared" si="71"/>
        <v>66.247499999999988</v>
      </c>
      <c r="L491" s="8">
        <f t="shared" si="67"/>
        <v>62.747499999999988</v>
      </c>
      <c r="N491" s="121">
        <f t="shared" si="69"/>
        <v>4.5</v>
      </c>
      <c r="O491" s="9">
        <f t="shared" si="70"/>
        <v>-1</v>
      </c>
      <c r="P491" s="9">
        <f t="shared" si="72"/>
        <v>-1</v>
      </c>
      <c r="Q491" s="122">
        <f t="shared" si="73"/>
        <v>-1</v>
      </c>
    </row>
    <row r="492" spans="1:21" ht="18.75" x14ac:dyDescent="0.3">
      <c r="A492" s="10" t="s">
        <v>405</v>
      </c>
      <c r="B492" s="11" t="s">
        <v>91</v>
      </c>
      <c r="C492" s="12">
        <v>3</v>
      </c>
      <c r="D492" s="13">
        <v>2.8</v>
      </c>
      <c r="E492" s="14"/>
      <c r="F492" s="46" t="s">
        <v>24</v>
      </c>
      <c r="G492" s="15">
        <v>2</v>
      </c>
      <c r="H492" s="16">
        <f>IF(OR(F492="",G492=""),"",IF(F492="1st",G492*D492-G492,-G492))</f>
        <v>3.5999999999999996</v>
      </c>
      <c r="I492" s="19">
        <f t="shared" si="68"/>
        <v>57.647500000000001</v>
      </c>
      <c r="J492" s="39"/>
      <c r="K492" s="50">
        <f t="shared" si="71"/>
        <v>66.247499999999988</v>
      </c>
      <c r="L492" s="8">
        <f t="shared" si="67"/>
        <v>62.747499999999988</v>
      </c>
      <c r="N492" s="121">
        <f t="shared" si="69"/>
        <v>2.8</v>
      </c>
      <c r="O492" s="9">
        <f t="shared" si="70"/>
        <v>-1</v>
      </c>
      <c r="P492" s="9">
        <f t="shared" si="72"/>
        <v>1.7999999999999998</v>
      </c>
      <c r="Q492" s="122">
        <f t="shared" si="73"/>
        <v>1.7999999999999998</v>
      </c>
      <c r="U492" s="122"/>
    </row>
    <row r="493" spans="1:21" ht="18.75" x14ac:dyDescent="0.3">
      <c r="A493" s="10" t="s">
        <v>406</v>
      </c>
      <c r="B493" s="11" t="s">
        <v>91</v>
      </c>
      <c r="C493" s="12">
        <v>4</v>
      </c>
      <c r="D493" s="13">
        <v>2</v>
      </c>
      <c r="E493" s="14"/>
      <c r="F493" s="46" t="s">
        <v>24</v>
      </c>
      <c r="G493" s="15">
        <v>4</v>
      </c>
      <c r="H493" s="16">
        <f>IF(OR(F493="",G493=""),"",IF(F493="1st",G493*D493-G493,-G493))</f>
        <v>4</v>
      </c>
      <c r="I493" s="19">
        <f t="shared" si="68"/>
        <v>61.647500000000001</v>
      </c>
      <c r="J493" s="39"/>
      <c r="K493" s="50">
        <f t="shared" si="71"/>
        <v>66.247499999999988</v>
      </c>
      <c r="L493" s="8">
        <f t="shared" si="67"/>
        <v>62.747499999999988</v>
      </c>
      <c r="N493" s="121">
        <f t="shared" si="69"/>
        <v>2</v>
      </c>
      <c r="O493" s="9">
        <f t="shared" si="70"/>
        <v>-1</v>
      </c>
      <c r="P493" s="9">
        <f t="shared" si="72"/>
        <v>1</v>
      </c>
      <c r="Q493" s="122">
        <f t="shared" si="73"/>
        <v>1</v>
      </c>
    </row>
    <row r="494" spans="1:21" ht="19.5" thickBot="1" x14ac:dyDescent="0.35">
      <c r="A494" s="10" t="s">
        <v>407</v>
      </c>
      <c r="B494" s="11" t="s">
        <v>55</v>
      </c>
      <c r="C494" s="12">
        <v>8</v>
      </c>
      <c r="D494" s="13">
        <v>2.15</v>
      </c>
      <c r="E494" s="14"/>
      <c r="F494" s="46" t="s">
        <v>24</v>
      </c>
      <c r="G494" s="15">
        <v>4</v>
      </c>
      <c r="H494" s="16">
        <f>IF(OR(F494="",G494=""),"",IF(F494="1st",G494*D494-G494,-G494))</f>
        <v>4.5999999999999996</v>
      </c>
      <c r="I494" s="19">
        <f t="shared" si="68"/>
        <v>66.247500000000002</v>
      </c>
      <c r="J494" s="39"/>
      <c r="K494" s="50">
        <f t="shared" si="71"/>
        <v>66.247499999999988</v>
      </c>
      <c r="L494" s="8">
        <f t="shared" si="67"/>
        <v>62.747499999999988</v>
      </c>
      <c r="N494" s="121">
        <f t="shared" si="69"/>
        <v>2.15</v>
      </c>
      <c r="O494" s="9">
        <f t="shared" si="70"/>
        <v>-1</v>
      </c>
      <c r="P494" s="9">
        <f t="shared" si="72"/>
        <v>1.1499999999999999</v>
      </c>
      <c r="Q494" s="122">
        <f t="shared" si="73"/>
        <v>1.1499999999999999</v>
      </c>
    </row>
    <row r="495" spans="1:21" ht="24" thickBot="1" x14ac:dyDescent="0.3">
      <c r="A495" s="222">
        <v>44253</v>
      </c>
      <c r="B495" s="223"/>
      <c r="C495" s="223"/>
      <c r="D495" s="223"/>
      <c r="E495" s="223"/>
      <c r="F495" s="223"/>
      <c r="G495" s="223"/>
      <c r="H495" s="224" t="str">
        <f>IF(OR(F495="",G495=""),"",IF(F495="1st",G495*D495,-G495))</f>
        <v/>
      </c>
      <c r="I495" s="19">
        <f t="shared" si="68"/>
        <v>66.247500000000002</v>
      </c>
      <c r="K495" s="50">
        <f t="shared" si="71"/>
        <v>66.247499999999988</v>
      </c>
      <c r="L495" s="8">
        <f t="shared" si="67"/>
        <v>62.747499999999988</v>
      </c>
      <c r="N495" s="121" t="str">
        <f t="shared" si="69"/>
        <v/>
      </c>
      <c r="O495" s="9" t="str">
        <f t="shared" si="70"/>
        <v/>
      </c>
      <c r="P495" s="9" t="str">
        <f t="shared" si="72"/>
        <v/>
      </c>
      <c r="Q495" s="122" t="str">
        <f t="shared" si="73"/>
        <v/>
      </c>
    </row>
    <row r="496" spans="1:21" ht="18.75" x14ac:dyDescent="0.3">
      <c r="A496" s="10" t="s">
        <v>408</v>
      </c>
      <c r="B496" s="11" t="s">
        <v>119</v>
      </c>
      <c r="C496" s="12">
        <v>3</v>
      </c>
      <c r="D496" s="13">
        <v>3.5</v>
      </c>
      <c r="E496" s="14"/>
      <c r="F496" s="46" t="s">
        <v>34</v>
      </c>
      <c r="G496" s="15">
        <v>2</v>
      </c>
      <c r="H496" s="16">
        <f>IF(OR(F496="",G496=""),"",IF(F496="1st",G496*D496-G496,-G496))</f>
        <v>-2</v>
      </c>
      <c r="I496" s="19">
        <f t="shared" si="68"/>
        <v>64.247500000000002</v>
      </c>
      <c r="J496" s="42">
        <f>SUM(H496:H497)</f>
        <v>1</v>
      </c>
      <c r="K496" s="50">
        <f t="shared" si="71"/>
        <v>67.247499999999988</v>
      </c>
      <c r="L496" s="8">
        <f t="shared" si="67"/>
        <v>62.747499999999988</v>
      </c>
      <c r="N496" s="121">
        <f t="shared" si="69"/>
        <v>0</v>
      </c>
      <c r="O496" s="9">
        <f t="shared" si="70"/>
        <v>0</v>
      </c>
      <c r="P496" s="9">
        <f t="shared" si="72"/>
        <v>0</v>
      </c>
      <c r="Q496" s="122" t="str">
        <f t="shared" si="73"/>
        <v/>
      </c>
    </row>
    <row r="497" spans="1:17" ht="19.5" thickBot="1" x14ac:dyDescent="0.35">
      <c r="A497" s="10" t="s">
        <v>409</v>
      </c>
      <c r="B497" s="11" t="s">
        <v>50</v>
      </c>
      <c r="C497" s="12">
        <v>5</v>
      </c>
      <c r="D497" s="13">
        <v>2.5</v>
      </c>
      <c r="E497" s="14"/>
      <c r="F497" s="46" t="s">
        <v>24</v>
      </c>
      <c r="G497" s="15">
        <v>2</v>
      </c>
      <c r="H497" s="16">
        <f>IF(OR(F497="",G497=""),"",IF(F497="1st",G497*D497-G497,-G497))</f>
        <v>3</v>
      </c>
      <c r="I497" s="19">
        <f t="shared" si="68"/>
        <v>67.247500000000002</v>
      </c>
      <c r="J497" s="39"/>
      <c r="K497" s="50">
        <f t="shared" si="71"/>
        <v>67.247499999999988</v>
      </c>
      <c r="L497" s="8">
        <f t="shared" si="67"/>
        <v>62.747499999999988</v>
      </c>
      <c r="N497" s="121">
        <f t="shared" si="69"/>
        <v>2.5</v>
      </c>
      <c r="O497" s="9">
        <f t="shared" si="70"/>
        <v>-1</v>
      </c>
      <c r="P497" s="9">
        <f t="shared" si="72"/>
        <v>1.5</v>
      </c>
      <c r="Q497" s="122">
        <f t="shared" si="73"/>
        <v>1.5</v>
      </c>
    </row>
    <row r="498" spans="1:17" ht="24" thickBot="1" x14ac:dyDescent="0.3">
      <c r="A498" s="222">
        <v>44254</v>
      </c>
      <c r="B498" s="223"/>
      <c r="C498" s="223"/>
      <c r="D498" s="223"/>
      <c r="E498" s="223"/>
      <c r="F498" s="223"/>
      <c r="G498" s="223"/>
      <c r="H498" s="224" t="str">
        <f>IF(OR(F498="",G498=""),"",IF(F498="1st",G498*D498,-G498))</f>
        <v/>
      </c>
      <c r="I498" s="19">
        <f t="shared" si="68"/>
        <v>67.247500000000002</v>
      </c>
      <c r="K498" s="50">
        <f t="shared" si="71"/>
        <v>67.247499999999988</v>
      </c>
      <c r="L498" s="8">
        <f t="shared" si="67"/>
        <v>62.747499999999988</v>
      </c>
      <c r="N498" s="121" t="str">
        <f t="shared" si="69"/>
        <v/>
      </c>
      <c r="O498" s="9" t="str">
        <f t="shared" si="70"/>
        <v/>
      </c>
      <c r="P498" s="9" t="str">
        <f t="shared" si="72"/>
        <v/>
      </c>
      <c r="Q498" s="122" t="str">
        <f t="shared" si="73"/>
        <v/>
      </c>
    </row>
    <row r="499" spans="1:17" ht="18.75" x14ac:dyDescent="0.3">
      <c r="A499" s="10" t="s">
        <v>313</v>
      </c>
      <c r="B499" s="11" t="s">
        <v>20</v>
      </c>
      <c r="C499" s="12">
        <v>7</v>
      </c>
      <c r="D499" s="13">
        <v>2.8</v>
      </c>
      <c r="E499" s="14"/>
      <c r="F499" s="46" t="s">
        <v>21</v>
      </c>
      <c r="G499" s="15">
        <v>3</v>
      </c>
      <c r="H499" s="16">
        <f>IF(OR(F499="",G499=""),"",IF(F499="1st",G499*D499-G499,-G499))</f>
        <v>-3</v>
      </c>
      <c r="I499" s="19">
        <f t="shared" si="68"/>
        <v>64.247500000000002</v>
      </c>
      <c r="J499" s="42">
        <f>SUM(H499:H500)</f>
        <v>-7</v>
      </c>
      <c r="K499" s="50">
        <f t="shared" si="71"/>
        <v>60.247499999999988</v>
      </c>
      <c r="L499" s="8">
        <f t="shared" si="67"/>
        <v>62.747499999999988</v>
      </c>
      <c r="N499" s="121">
        <f t="shared" si="69"/>
        <v>2.8</v>
      </c>
      <c r="O499" s="9">
        <f t="shared" si="70"/>
        <v>-1</v>
      </c>
      <c r="P499" s="9">
        <f t="shared" si="72"/>
        <v>-1</v>
      </c>
      <c r="Q499" s="122">
        <f t="shared" si="73"/>
        <v>-1</v>
      </c>
    </row>
    <row r="500" spans="1:17" ht="19.5" thickBot="1" x14ac:dyDescent="0.35">
      <c r="A500" s="10" t="s">
        <v>410</v>
      </c>
      <c r="B500" s="11" t="s">
        <v>231</v>
      </c>
      <c r="C500" s="12">
        <v>5</v>
      </c>
      <c r="D500" s="13">
        <v>2.5</v>
      </c>
      <c r="E500" s="14"/>
      <c r="F500" s="46" t="s">
        <v>34</v>
      </c>
      <c r="G500" s="15">
        <v>4</v>
      </c>
      <c r="H500" s="16">
        <f>IF(OR(F500="",G500=""),"",IF(F500="1st",G500*D500-G500,-G500))</f>
        <v>-4</v>
      </c>
      <c r="I500" s="19">
        <f t="shared" si="68"/>
        <v>60.247500000000002</v>
      </c>
      <c r="J500" s="39"/>
      <c r="K500" s="50">
        <f t="shared" si="71"/>
        <v>60.247499999999988</v>
      </c>
      <c r="L500" s="8">
        <f t="shared" si="67"/>
        <v>62.747499999999988</v>
      </c>
      <c r="N500" s="121">
        <f t="shared" si="69"/>
        <v>2.5</v>
      </c>
      <c r="O500" s="9">
        <f t="shared" si="70"/>
        <v>-1</v>
      </c>
      <c r="P500" s="9">
        <f t="shared" si="72"/>
        <v>-1</v>
      </c>
      <c r="Q500" s="122">
        <f t="shared" si="73"/>
        <v>-1</v>
      </c>
    </row>
    <row r="501" spans="1:17" ht="24" thickBot="1" x14ac:dyDescent="0.3">
      <c r="A501" s="222">
        <v>44255</v>
      </c>
      <c r="B501" s="223"/>
      <c r="C501" s="223"/>
      <c r="D501" s="223"/>
      <c r="E501" s="223"/>
      <c r="F501" s="223"/>
      <c r="G501" s="223"/>
      <c r="H501" s="224" t="str">
        <f>IF(OR(F501="",G501=""),"",IF(F501="1st",G501*D501,-G501))</f>
        <v/>
      </c>
      <c r="I501" s="19">
        <f t="shared" si="68"/>
        <v>60.247500000000002</v>
      </c>
      <c r="K501" s="50">
        <f t="shared" si="71"/>
        <v>60.247499999999988</v>
      </c>
      <c r="L501" s="8">
        <f t="shared" si="67"/>
        <v>62.747499999999988</v>
      </c>
      <c r="N501" s="121" t="str">
        <f t="shared" si="69"/>
        <v/>
      </c>
      <c r="O501" s="9" t="str">
        <f t="shared" si="70"/>
        <v/>
      </c>
      <c r="P501" s="9" t="str">
        <f t="shared" si="72"/>
        <v/>
      </c>
      <c r="Q501" s="122" t="str">
        <f t="shared" si="73"/>
        <v/>
      </c>
    </row>
    <row r="502" spans="1:17" ht="19.5" thickBot="1" x14ac:dyDescent="0.35">
      <c r="A502" s="10" t="s">
        <v>411</v>
      </c>
      <c r="B502" s="11" t="s">
        <v>55</v>
      </c>
      <c r="C502" s="12">
        <v>2</v>
      </c>
      <c r="D502" s="13">
        <v>2.25</v>
      </c>
      <c r="E502" s="14"/>
      <c r="F502" s="46" t="s">
        <v>24</v>
      </c>
      <c r="G502" s="15">
        <v>2</v>
      </c>
      <c r="H502" s="16">
        <f>IF(OR(F502="",G502=""),"",IF(F502="1st",G502*D502-G502,-G502))</f>
        <v>2.5</v>
      </c>
      <c r="I502" s="19">
        <f t="shared" si="68"/>
        <v>62.747500000000002</v>
      </c>
      <c r="J502" s="42">
        <f>SUM(H502:H502)</f>
        <v>2.5</v>
      </c>
      <c r="K502" s="50">
        <f t="shared" si="71"/>
        <v>62.747499999999988</v>
      </c>
      <c r="L502" s="8">
        <f>$K$502</f>
        <v>62.747499999999988</v>
      </c>
      <c r="N502" s="121">
        <f t="shared" si="69"/>
        <v>2.25</v>
      </c>
      <c r="O502" s="9">
        <f t="shared" si="70"/>
        <v>-1</v>
      </c>
      <c r="P502" s="9">
        <f t="shared" si="72"/>
        <v>1.25</v>
      </c>
      <c r="Q502" s="122">
        <f t="shared" si="73"/>
        <v>1.25</v>
      </c>
    </row>
    <row r="503" spans="1:17" ht="24" thickBot="1" x14ac:dyDescent="0.3">
      <c r="A503" s="222">
        <v>44256</v>
      </c>
      <c r="B503" s="223"/>
      <c r="C503" s="223"/>
      <c r="D503" s="223"/>
      <c r="E503" s="223"/>
      <c r="F503" s="223"/>
      <c r="G503" s="223"/>
      <c r="H503" s="224" t="str">
        <f>IF(OR(F503="",G503=""),"",IF(F503="1st",G503*D503,-G503))</f>
        <v/>
      </c>
      <c r="I503" s="19">
        <f t="shared" si="68"/>
        <v>62.747500000000002</v>
      </c>
      <c r="K503" s="50">
        <f t="shared" si="71"/>
        <v>62.747499999999988</v>
      </c>
      <c r="L503" s="8">
        <f t="shared" ref="L503:L566" si="75">$K$615</f>
        <v>40.947499999999991</v>
      </c>
      <c r="N503" s="121" t="str">
        <f t="shared" si="69"/>
        <v/>
      </c>
      <c r="O503" s="9" t="str">
        <f t="shared" si="70"/>
        <v/>
      </c>
      <c r="P503" s="9" t="str">
        <f t="shared" si="72"/>
        <v/>
      </c>
      <c r="Q503" s="122" t="str">
        <f t="shared" si="73"/>
        <v/>
      </c>
    </row>
    <row r="504" spans="1:17" ht="18.75" x14ac:dyDescent="0.3">
      <c r="A504" s="10" t="s">
        <v>412</v>
      </c>
      <c r="B504" s="11" t="s">
        <v>63</v>
      </c>
      <c r="C504" s="12">
        <v>1</v>
      </c>
      <c r="D504" s="13">
        <v>2.8</v>
      </c>
      <c r="E504" s="14"/>
      <c r="F504" s="46" t="s">
        <v>26</v>
      </c>
      <c r="G504" s="15">
        <v>2</v>
      </c>
      <c r="H504" s="16">
        <f>IF(OR(F504="",G504=""),"",IF(F504="1st",G504*D504-G504,-G504))</f>
        <v>-2</v>
      </c>
      <c r="I504" s="19">
        <f t="shared" si="68"/>
        <v>60.747500000000002</v>
      </c>
      <c r="J504" s="42">
        <f>SUM(H504:H508)</f>
        <v>-2.2000000000000002</v>
      </c>
      <c r="K504" s="50">
        <f t="shared" si="71"/>
        <v>60.547499999999985</v>
      </c>
      <c r="L504" s="8">
        <f t="shared" si="75"/>
        <v>40.947499999999991</v>
      </c>
      <c r="N504" s="121">
        <f t="shared" si="69"/>
        <v>2.8</v>
      </c>
      <c r="O504" s="9">
        <f t="shared" si="70"/>
        <v>-1</v>
      </c>
      <c r="P504" s="9">
        <f t="shared" si="72"/>
        <v>-1</v>
      </c>
      <c r="Q504" s="122">
        <f t="shared" si="73"/>
        <v>-1</v>
      </c>
    </row>
    <row r="505" spans="1:17" ht="18.75" x14ac:dyDescent="0.3">
      <c r="A505" s="10" t="s">
        <v>413</v>
      </c>
      <c r="B505" s="11" t="s">
        <v>63</v>
      </c>
      <c r="C505" s="12">
        <v>2</v>
      </c>
      <c r="D505" s="13">
        <v>4.8</v>
      </c>
      <c r="E505" s="14"/>
      <c r="F505" s="46" t="s">
        <v>24</v>
      </c>
      <c r="G505" s="15">
        <v>1</v>
      </c>
      <c r="H505" s="16">
        <f>IF(OR(F505="",G505=""),"",IF(F505="1st",G505*D505-G505,-G505))</f>
        <v>3.8</v>
      </c>
      <c r="I505" s="19">
        <f t="shared" si="68"/>
        <v>64.547499999999999</v>
      </c>
      <c r="J505" s="39"/>
      <c r="K505" s="50">
        <f t="shared" si="71"/>
        <v>60.547499999999985</v>
      </c>
      <c r="L505" s="8">
        <f t="shared" si="75"/>
        <v>40.947499999999991</v>
      </c>
      <c r="N505" s="121">
        <f t="shared" si="69"/>
        <v>4.8</v>
      </c>
      <c r="O505" s="9">
        <f t="shared" si="70"/>
        <v>-1</v>
      </c>
      <c r="P505" s="9">
        <f t="shared" si="72"/>
        <v>3.8</v>
      </c>
      <c r="Q505" s="122">
        <f t="shared" si="73"/>
        <v>3.8</v>
      </c>
    </row>
    <row r="506" spans="1:17" ht="18.75" x14ac:dyDescent="0.3">
      <c r="A506" s="10" t="s">
        <v>414</v>
      </c>
      <c r="B506" s="11" t="s">
        <v>63</v>
      </c>
      <c r="C506" s="12">
        <v>8</v>
      </c>
      <c r="D506" s="13">
        <v>3.2</v>
      </c>
      <c r="E506" s="14"/>
      <c r="F506" s="46" t="s">
        <v>21</v>
      </c>
      <c r="G506" s="15">
        <v>2</v>
      </c>
      <c r="H506" s="16">
        <f>IF(OR(F506="",G506=""),"",IF(F506="1st",G506*D506-G506,-G506))</f>
        <v>-2</v>
      </c>
      <c r="I506" s="19">
        <f t="shared" si="68"/>
        <v>62.547499999999999</v>
      </c>
      <c r="J506" s="39"/>
      <c r="K506" s="50">
        <f t="shared" si="71"/>
        <v>60.547499999999985</v>
      </c>
      <c r="L506" s="8">
        <f t="shared" si="75"/>
        <v>40.947499999999991</v>
      </c>
      <c r="N506" s="121">
        <f t="shared" si="69"/>
        <v>0</v>
      </c>
      <c r="O506" s="9">
        <f t="shared" si="70"/>
        <v>0</v>
      </c>
      <c r="P506" s="9">
        <f t="shared" si="72"/>
        <v>0</v>
      </c>
      <c r="Q506" s="122" t="str">
        <f t="shared" si="73"/>
        <v/>
      </c>
    </row>
    <row r="507" spans="1:17" ht="18.75" x14ac:dyDescent="0.3">
      <c r="A507" s="10" t="s">
        <v>415</v>
      </c>
      <c r="B507" s="11" t="s">
        <v>38</v>
      </c>
      <c r="C507" s="12">
        <v>7</v>
      </c>
      <c r="D507" s="13">
        <v>5</v>
      </c>
      <c r="E507" s="14"/>
      <c r="F507" s="46" t="s">
        <v>21</v>
      </c>
      <c r="G507" s="15">
        <v>1</v>
      </c>
      <c r="H507" s="16">
        <f>IF(OR(F507="",G507=""),"",IF(F507="1st",G507*D507-G507,-G507))</f>
        <v>-1</v>
      </c>
      <c r="I507" s="19">
        <f t="shared" si="68"/>
        <v>61.547499999999999</v>
      </c>
      <c r="J507" s="39"/>
      <c r="K507" s="50">
        <f t="shared" si="71"/>
        <v>60.547499999999985</v>
      </c>
      <c r="L507" s="8">
        <f t="shared" si="75"/>
        <v>40.947499999999991</v>
      </c>
      <c r="N507" s="121">
        <f t="shared" si="69"/>
        <v>5</v>
      </c>
      <c r="O507" s="9">
        <f t="shared" si="70"/>
        <v>-1</v>
      </c>
      <c r="P507" s="9">
        <f t="shared" si="72"/>
        <v>-1</v>
      </c>
      <c r="Q507" s="122">
        <f t="shared" si="73"/>
        <v>-1</v>
      </c>
    </row>
    <row r="508" spans="1:17" ht="19.5" thickBot="1" x14ac:dyDescent="0.35">
      <c r="A508" s="10" t="s">
        <v>416</v>
      </c>
      <c r="B508" s="11" t="s">
        <v>38</v>
      </c>
      <c r="C508" s="12">
        <v>11</v>
      </c>
      <c r="D508" s="13">
        <v>4</v>
      </c>
      <c r="E508" s="14"/>
      <c r="F508" s="46" t="s">
        <v>21</v>
      </c>
      <c r="G508" s="15">
        <v>1</v>
      </c>
      <c r="H508" s="16">
        <f>IF(OR(F508="",G508=""),"",IF(F508="1st",G508*D508-G508,-G508))</f>
        <v>-1</v>
      </c>
      <c r="I508" s="19">
        <f t="shared" si="68"/>
        <v>60.547499999999999</v>
      </c>
      <c r="J508" s="39"/>
      <c r="K508" s="50">
        <f t="shared" si="71"/>
        <v>60.547499999999985</v>
      </c>
      <c r="L508" s="8">
        <f t="shared" si="75"/>
        <v>40.947499999999991</v>
      </c>
      <c r="N508" s="121">
        <f t="shared" si="69"/>
        <v>4</v>
      </c>
      <c r="O508" s="9">
        <f t="shared" si="70"/>
        <v>-1</v>
      </c>
      <c r="P508" s="9">
        <f t="shared" si="72"/>
        <v>-1</v>
      </c>
      <c r="Q508" s="122">
        <f t="shared" si="73"/>
        <v>-1</v>
      </c>
    </row>
    <row r="509" spans="1:17" ht="24" thickBot="1" x14ac:dyDescent="0.3">
      <c r="A509" s="222">
        <v>44258</v>
      </c>
      <c r="B509" s="223"/>
      <c r="C509" s="223"/>
      <c r="D509" s="223"/>
      <c r="E509" s="223"/>
      <c r="F509" s="223"/>
      <c r="G509" s="223"/>
      <c r="H509" s="224"/>
      <c r="I509" s="19">
        <f t="shared" si="68"/>
        <v>60.547499999999999</v>
      </c>
      <c r="K509" s="50">
        <f t="shared" si="71"/>
        <v>60.547499999999985</v>
      </c>
      <c r="L509" s="8">
        <f t="shared" si="75"/>
        <v>40.947499999999991</v>
      </c>
      <c r="N509" s="121" t="str">
        <f t="shared" si="69"/>
        <v/>
      </c>
      <c r="O509" s="9" t="str">
        <f t="shared" si="70"/>
        <v/>
      </c>
      <c r="P509" s="9" t="str">
        <f t="shared" ref="P509:P526" si="76">IF(F509="1st",N509+O509,O509)</f>
        <v/>
      </c>
      <c r="Q509" s="122" t="str">
        <f t="shared" ref="Q509:Q526" si="77">IF(P509=0,"",P509)</f>
        <v/>
      </c>
    </row>
    <row r="510" spans="1:17" ht="18.75" x14ac:dyDescent="0.3">
      <c r="A510" s="10" t="s">
        <v>286</v>
      </c>
      <c r="B510" s="11" t="s">
        <v>66</v>
      </c>
      <c r="C510" s="12">
        <v>8</v>
      </c>
      <c r="D510" s="13">
        <v>2.8</v>
      </c>
      <c r="E510" s="14"/>
      <c r="F510" s="46" t="s">
        <v>171</v>
      </c>
      <c r="G510" s="15">
        <v>2</v>
      </c>
      <c r="H510" s="16">
        <f>IF(OR(F510="",G510=""),"",IF(F510="1st",G510*D510-G510,-G510))</f>
        <v>-2</v>
      </c>
      <c r="I510" s="19">
        <f t="shared" si="68"/>
        <v>58.547499999999999</v>
      </c>
      <c r="J510" s="42">
        <f>SUM(H510:H511)</f>
        <v>-6</v>
      </c>
      <c r="K510" s="50">
        <f t="shared" si="71"/>
        <v>54.547499999999985</v>
      </c>
      <c r="L510" s="8">
        <f t="shared" si="75"/>
        <v>40.947499999999991</v>
      </c>
      <c r="N510" s="121">
        <f t="shared" si="69"/>
        <v>2.8</v>
      </c>
      <c r="O510" s="9">
        <f t="shared" si="70"/>
        <v>-1</v>
      </c>
      <c r="P510" s="9">
        <f t="shared" si="76"/>
        <v>-1</v>
      </c>
      <c r="Q510" s="122">
        <f t="shared" si="77"/>
        <v>-1</v>
      </c>
    </row>
    <row r="511" spans="1:17" ht="19.5" thickBot="1" x14ac:dyDescent="0.35">
      <c r="A511" s="10" t="s">
        <v>417</v>
      </c>
      <c r="B511" s="11" t="s">
        <v>66</v>
      </c>
      <c r="C511" s="12">
        <v>9</v>
      </c>
      <c r="D511" s="13">
        <v>3.2</v>
      </c>
      <c r="E511" s="14"/>
      <c r="F511" s="46" t="s">
        <v>34</v>
      </c>
      <c r="G511" s="15">
        <v>4</v>
      </c>
      <c r="H511" s="16">
        <f>IF(OR(F511="",G511=""),"",IF(F511="1st",G511*D511-G511,-G511))</f>
        <v>-4</v>
      </c>
      <c r="I511" s="19">
        <f t="shared" si="68"/>
        <v>54.547499999999999</v>
      </c>
      <c r="J511" s="39"/>
      <c r="K511" s="50">
        <f t="shared" si="71"/>
        <v>54.547499999999985</v>
      </c>
      <c r="L511" s="8">
        <f t="shared" si="75"/>
        <v>40.947499999999991</v>
      </c>
      <c r="N511" s="121">
        <f t="shared" si="69"/>
        <v>0</v>
      </c>
      <c r="O511" s="9">
        <f t="shared" si="70"/>
        <v>0</v>
      </c>
      <c r="P511" s="9">
        <f t="shared" si="76"/>
        <v>0</v>
      </c>
      <c r="Q511" s="122" t="str">
        <f t="shared" si="77"/>
        <v/>
      </c>
    </row>
    <row r="512" spans="1:17" ht="24" thickBot="1" x14ac:dyDescent="0.3">
      <c r="A512" s="222">
        <v>44259</v>
      </c>
      <c r="B512" s="223"/>
      <c r="C512" s="223"/>
      <c r="D512" s="223"/>
      <c r="E512" s="223"/>
      <c r="F512" s="223"/>
      <c r="G512" s="223"/>
      <c r="H512" s="224"/>
      <c r="I512" s="19">
        <f t="shared" si="68"/>
        <v>54.547499999999999</v>
      </c>
      <c r="K512" s="50">
        <f t="shared" si="71"/>
        <v>54.547499999999985</v>
      </c>
      <c r="L512" s="8">
        <f t="shared" si="75"/>
        <v>40.947499999999991</v>
      </c>
      <c r="N512" s="121" t="str">
        <f t="shared" si="69"/>
        <v/>
      </c>
      <c r="O512" s="9" t="str">
        <f t="shared" si="70"/>
        <v/>
      </c>
      <c r="P512" s="9" t="str">
        <f t="shared" si="76"/>
        <v/>
      </c>
      <c r="Q512" s="122" t="str">
        <f t="shared" si="77"/>
        <v/>
      </c>
    </row>
    <row r="513" spans="1:17" ht="19.5" thickBot="1" x14ac:dyDescent="0.35">
      <c r="A513" s="10" t="s">
        <v>291</v>
      </c>
      <c r="B513" s="11" t="s">
        <v>91</v>
      </c>
      <c r="C513" s="12">
        <v>6</v>
      </c>
      <c r="D513" s="13">
        <v>3.2</v>
      </c>
      <c r="E513" s="14"/>
      <c r="F513" s="46" t="s">
        <v>21</v>
      </c>
      <c r="G513" s="15">
        <v>3</v>
      </c>
      <c r="H513" s="16">
        <f>IF(OR(F513="",G513=""),"",IF(F513="1st",G513*D513-G513,-G513))</f>
        <v>-3</v>
      </c>
      <c r="I513" s="19">
        <f t="shared" si="68"/>
        <v>51.547499999999999</v>
      </c>
      <c r="J513" s="42">
        <f>SUM(H513:H513)</f>
        <v>-3</v>
      </c>
      <c r="K513" s="50">
        <f t="shared" si="71"/>
        <v>51.547499999999985</v>
      </c>
      <c r="L513" s="8">
        <f t="shared" si="75"/>
        <v>40.947499999999991</v>
      </c>
      <c r="N513" s="121">
        <f t="shared" si="69"/>
        <v>0</v>
      </c>
      <c r="O513" s="9">
        <f t="shared" si="70"/>
        <v>0</v>
      </c>
      <c r="P513" s="9">
        <f t="shared" si="76"/>
        <v>0</v>
      </c>
      <c r="Q513" s="122" t="str">
        <f t="shared" si="77"/>
        <v/>
      </c>
    </row>
    <row r="514" spans="1:17" ht="24" thickBot="1" x14ac:dyDescent="0.3">
      <c r="A514" s="222">
        <v>44260</v>
      </c>
      <c r="B514" s="223"/>
      <c r="C514" s="223"/>
      <c r="D514" s="223"/>
      <c r="E514" s="223"/>
      <c r="F514" s="223"/>
      <c r="G514" s="223"/>
      <c r="H514" s="224"/>
      <c r="I514" s="19">
        <f t="shared" si="68"/>
        <v>51.547499999999999</v>
      </c>
      <c r="K514" s="50">
        <f t="shared" si="71"/>
        <v>51.547499999999985</v>
      </c>
      <c r="L514" s="8">
        <f t="shared" si="75"/>
        <v>40.947499999999991</v>
      </c>
      <c r="N514" s="121" t="str">
        <f t="shared" ref="N514:N535" si="78">IF(D514="","",IF(D514&gt;$V$57,$X$57*D514,IF(AND(D514&gt;$V$56,D514&lt;$W$56),$X$56*D514,IF(AND(D514&lt;$W$55,D514&gt;$V$55),$X$55*D514,IF(D514&lt;$W$54,D514*$X$54,0)))))</f>
        <v/>
      </c>
      <c r="O514" s="9" t="str">
        <f t="shared" ref="O514:O535" si="79">IF(D514="","",IF(D514&gt;=$V$57,-$X$57,IF(AND(D514&gt;=$V$56,D514&lt;$W$56),-$X$56,IF(AND(D514&lt;$W$55,D514&gt;=$V$55),-$X$55,IF(D514&lt;$W$54,-$X$54,0)))))</f>
        <v/>
      </c>
      <c r="P514" s="9" t="str">
        <f t="shared" si="76"/>
        <v/>
      </c>
      <c r="Q514" s="122" t="str">
        <f t="shared" si="77"/>
        <v/>
      </c>
    </row>
    <row r="515" spans="1:17" ht="18.75" x14ac:dyDescent="0.3">
      <c r="A515" s="10" t="s">
        <v>418</v>
      </c>
      <c r="B515" s="11" t="s">
        <v>20</v>
      </c>
      <c r="C515" s="12">
        <v>4</v>
      </c>
      <c r="D515" s="13">
        <v>3.2</v>
      </c>
      <c r="E515" s="14"/>
      <c r="F515" s="46" t="s">
        <v>24</v>
      </c>
      <c r="G515" s="15">
        <v>1.5</v>
      </c>
      <c r="H515" s="16">
        <f t="shared" ref="H515:H520" si="80">IF(OR(F515="",G515=""),"",IF(F515="1st",G515*D515-G515,-G515))</f>
        <v>3.3000000000000007</v>
      </c>
      <c r="I515" s="19">
        <f t="shared" ref="I515:I578" si="81">IF(H515="",I514,I514+H515)</f>
        <v>54.847499999999997</v>
      </c>
      <c r="J515" s="42">
        <f>SUM(H515:H520)</f>
        <v>6.5</v>
      </c>
      <c r="K515" s="50">
        <f t="shared" si="71"/>
        <v>58.047499999999985</v>
      </c>
      <c r="L515" s="8">
        <f t="shared" si="75"/>
        <v>40.947499999999991</v>
      </c>
      <c r="N515" s="121">
        <f t="shared" si="78"/>
        <v>0</v>
      </c>
      <c r="O515" s="9">
        <f t="shared" si="79"/>
        <v>0</v>
      </c>
      <c r="P515" s="9">
        <f t="shared" si="76"/>
        <v>0</v>
      </c>
      <c r="Q515" s="122" t="str">
        <f t="shared" si="77"/>
        <v/>
      </c>
    </row>
    <row r="516" spans="1:17" ht="18.75" x14ac:dyDescent="0.3">
      <c r="A516" s="10" t="s">
        <v>419</v>
      </c>
      <c r="B516" s="11" t="s">
        <v>20</v>
      </c>
      <c r="C516" s="12">
        <v>7</v>
      </c>
      <c r="D516" s="13">
        <v>2.4</v>
      </c>
      <c r="E516" s="14"/>
      <c r="F516" s="46" t="s">
        <v>24</v>
      </c>
      <c r="G516" s="15">
        <v>4</v>
      </c>
      <c r="H516" s="16">
        <f t="shared" si="80"/>
        <v>5.6</v>
      </c>
      <c r="I516" s="19">
        <f t="shared" si="81"/>
        <v>60.447499999999998</v>
      </c>
      <c r="J516" s="39"/>
      <c r="K516" s="50">
        <f t="shared" ref="K516:K579" si="82">IF(J516="",K515,J516+K515)</f>
        <v>58.047499999999985</v>
      </c>
      <c r="L516" s="8">
        <f t="shared" si="75"/>
        <v>40.947499999999991</v>
      </c>
      <c r="N516" s="121">
        <f t="shared" si="78"/>
        <v>2.4</v>
      </c>
      <c r="O516" s="9">
        <f t="shared" si="79"/>
        <v>-1</v>
      </c>
      <c r="P516" s="9">
        <f t="shared" si="76"/>
        <v>1.4</v>
      </c>
      <c r="Q516" s="122">
        <f t="shared" si="77"/>
        <v>1.4</v>
      </c>
    </row>
    <row r="517" spans="1:17" ht="18.75" x14ac:dyDescent="0.3">
      <c r="A517" s="10" t="s">
        <v>420</v>
      </c>
      <c r="B517" s="11" t="s">
        <v>20</v>
      </c>
      <c r="C517" s="12">
        <v>10</v>
      </c>
      <c r="D517" s="13">
        <v>2.8</v>
      </c>
      <c r="E517" s="14"/>
      <c r="F517" s="46" t="s">
        <v>24</v>
      </c>
      <c r="G517" s="15">
        <v>2</v>
      </c>
      <c r="H517" s="16">
        <f t="shared" si="80"/>
        <v>3.5999999999999996</v>
      </c>
      <c r="I517" s="19">
        <f t="shared" si="81"/>
        <v>64.047499999999999</v>
      </c>
      <c r="J517" s="39"/>
      <c r="K517" s="50">
        <f t="shared" si="82"/>
        <v>58.047499999999985</v>
      </c>
      <c r="L517" s="8">
        <f t="shared" si="75"/>
        <v>40.947499999999991</v>
      </c>
      <c r="N517" s="121">
        <f t="shared" si="78"/>
        <v>2.8</v>
      </c>
      <c r="O517" s="9">
        <f t="shared" si="79"/>
        <v>-1</v>
      </c>
      <c r="P517" s="9">
        <f t="shared" si="76"/>
        <v>1.7999999999999998</v>
      </c>
      <c r="Q517" s="122">
        <f t="shared" si="77"/>
        <v>1.7999999999999998</v>
      </c>
    </row>
    <row r="518" spans="1:17" ht="18.75" x14ac:dyDescent="0.3">
      <c r="A518" s="10" t="s">
        <v>421</v>
      </c>
      <c r="B518" s="11" t="s">
        <v>40</v>
      </c>
      <c r="C518" s="12">
        <v>3</v>
      </c>
      <c r="D518" s="13">
        <v>3.8</v>
      </c>
      <c r="E518" s="14"/>
      <c r="F518" s="46" t="s">
        <v>26</v>
      </c>
      <c r="G518" s="15">
        <v>2</v>
      </c>
      <c r="H518" s="16">
        <f t="shared" si="80"/>
        <v>-2</v>
      </c>
      <c r="I518" s="19">
        <f t="shared" si="81"/>
        <v>62.047499999999999</v>
      </c>
      <c r="J518" s="39"/>
      <c r="K518" s="50">
        <f t="shared" si="82"/>
        <v>58.047499999999985</v>
      </c>
      <c r="L518" s="8">
        <f t="shared" si="75"/>
        <v>40.947499999999991</v>
      </c>
      <c r="N518" s="121">
        <f t="shared" si="78"/>
        <v>3.8</v>
      </c>
      <c r="O518" s="9">
        <f t="shared" si="79"/>
        <v>-1</v>
      </c>
      <c r="P518" s="9">
        <f t="shared" si="76"/>
        <v>-1</v>
      </c>
      <c r="Q518" s="122">
        <f t="shared" si="77"/>
        <v>-1</v>
      </c>
    </row>
    <row r="519" spans="1:17" ht="18.75" x14ac:dyDescent="0.3">
      <c r="A519" s="10" t="s">
        <v>422</v>
      </c>
      <c r="B519" s="11" t="s">
        <v>20</v>
      </c>
      <c r="C519" s="12">
        <v>1</v>
      </c>
      <c r="D519" s="13">
        <v>3.4</v>
      </c>
      <c r="E519" s="14"/>
      <c r="F519" s="46" t="s">
        <v>21</v>
      </c>
      <c r="G519" s="15">
        <v>2</v>
      </c>
      <c r="H519" s="16">
        <f t="shared" si="80"/>
        <v>-2</v>
      </c>
      <c r="I519" s="19">
        <f t="shared" si="81"/>
        <v>60.047499999999999</v>
      </c>
      <c r="J519" s="39"/>
      <c r="K519" s="50">
        <f t="shared" si="82"/>
        <v>58.047499999999985</v>
      </c>
      <c r="L519" s="8">
        <f t="shared" si="75"/>
        <v>40.947499999999991</v>
      </c>
      <c r="N519" s="121">
        <f t="shared" si="78"/>
        <v>0</v>
      </c>
      <c r="O519" s="9">
        <f t="shared" si="79"/>
        <v>0</v>
      </c>
      <c r="P519" s="9">
        <f t="shared" si="76"/>
        <v>0</v>
      </c>
      <c r="Q519" s="122" t="str">
        <f t="shared" si="77"/>
        <v/>
      </c>
    </row>
    <row r="520" spans="1:17" ht="19.5" thickBot="1" x14ac:dyDescent="0.35">
      <c r="A520" s="10" t="s">
        <v>423</v>
      </c>
      <c r="B520" s="11" t="s">
        <v>45</v>
      </c>
      <c r="C520" s="12">
        <v>5</v>
      </c>
      <c r="D520" s="13">
        <v>2.7</v>
      </c>
      <c r="E520" s="14"/>
      <c r="F520" s="46" t="s">
        <v>26</v>
      </c>
      <c r="G520" s="15">
        <v>2</v>
      </c>
      <c r="H520" s="16">
        <f t="shared" si="80"/>
        <v>-2</v>
      </c>
      <c r="I520" s="19">
        <f t="shared" si="81"/>
        <v>58.047499999999999</v>
      </c>
      <c r="J520" s="39"/>
      <c r="K520" s="50">
        <f t="shared" si="82"/>
        <v>58.047499999999985</v>
      </c>
      <c r="L520" s="8">
        <f t="shared" si="75"/>
        <v>40.947499999999991</v>
      </c>
      <c r="N520" s="121">
        <f t="shared" si="78"/>
        <v>2.7</v>
      </c>
      <c r="O520" s="9">
        <f t="shared" si="79"/>
        <v>-1</v>
      </c>
      <c r="P520" s="9">
        <f t="shared" si="76"/>
        <v>-1</v>
      </c>
      <c r="Q520" s="122">
        <f t="shared" si="77"/>
        <v>-1</v>
      </c>
    </row>
    <row r="521" spans="1:17" ht="24" thickBot="1" x14ac:dyDescent="0.3">
      <c r="A521" s="222">
        <v>44261</v>
      </c>
      <c r="B521" s="223"/>
      <c r="C521" s="223"/>
      <c r="D521" s="223"/>
      <c r="E521" s="223"/>
      <c r="F521" s="223"/>
      <c r="G521" s="223"/>
      <c r="H521" s="224"/>
      <c r="I521" s="19">
        <f t="shared" si="81"/>
        <v>58.047499999999999</v>
      </c>
      <c r="K521" s="50">
        <f t="shared" si="82"/>
        <v>58.047499999999985</v>
      </c>
      <c r="L521" s="8">
        <f t="shared" si="75"/>
        <v>40.947499999999991</v>
      </c>
      <c r="N521" s="121" t="str">
        <f t="shared" si="78"/>
        <v/>
      </c>
      <c r="O521" s="9" t="str">
        <f t="shared" si="79"/>
        <v/>
      </c>
      <c r="P521" s="9" t="str">
        <f t="shared" si="76"/>
        <v/>
      </c>
      <c r="Q521" s="122" t="str">
        <f t="shared" si="77"/>
        <v/>
      </c>
    </row>
    <row r="522" spans="1:17" ht="18.75" x14ac:dyDescent="0.3">
      <c r="A522" s="10" t="s">
        <v>424</v>
      </c>
      <c r="B522" s="11" t="s">
        <v>66</v>
      </c>
      <c r="C522" s="12">
        <v>9</v>
      </c>
      <c r="D522" s="13">
        <v>2.5</v>
      </c>
      <c r="E522" s="14"/>
      <c r="F522" s="46" t="s">
        <v>26</v>
      </c>
      <c r="G522" s="15">
        <v>2</v>
      </c>
      <c r="H522" s="16">
        <f>IF(OR(F522="",G522=""),"",IF(F522="1st",G522*D522-G522,-G522))</f>
        <v>-2</v>
      </c>
      <c r="I522" s="19">
        <f t="shared" si="81"/>
        <v>56.047499999999999</v>
      </c>
      <c r="J522" s="42">
        <f>SUM(H522:H523)</f>
        <v>-5</v>
      </c>
      <c r="K522" s="50">
        <f t="shared" si="82"/>
        <v>53.047499999999985</v>
      </c>
      <c r="L522" s="8">
        <f t="shared" si="75"/>
        <v>40.947499999999991</v>
      </c>
      <c r="N522" s="121">
        <f t="shared" si="78"/>
        <v>2.5</v>
      </c>
      <c r="O522" s="9">
        <f t="shared" si="79"/>
        <v>-1</v>
      </c>
      <c r="P522" s="9">
        <f t="shared" si="76"/>
        <v>-1</v>
      </c>
      <c r="Q522" s="122">
        <f t="shared" si="77"/>
        <v>-1</v>
      </c>
    </row>
    <row r="523" spans="1:17" ht="19.5" thickBot="1" x14ac:dyDescent="0.35">
      <c r="A523" s="10" t="s">
        <v>425</v>
      </c>
      <c r="B523" s="11" t="s">
        <v>83</v>
      </c>
      <c r="C523" s="12">
        <v>7</v>
      </c>
      <c r="D523" s="13">
        <v>2.5</v>
      </c>
      <c r="E523" s="14"/>
      <c r="F523" s="46" t="s">
        <v>26</v>
      </c>
      <c r="G523" s="15">
        <v>3</v>
      </c>
      <c r="H523" s="16">
        <f>IF(OR(F523="",G523=""),"",IF(F523="1st",G523*D523-G523,-G523))</f>
        <v>-3</v>
      </c>
      <c r="I523" s="19">
        <f t="shared" si="81"/>
        <v>53.047499999999999</v>
      </c>
      <c r="J523" s="39"/>
      <c r="K523" s="50">
        <f t="shared" si="82"/>
        <v>53.047499999999985</v>
      </c>
      <c r="L523" s="8">
        <f t="shared" si="75"/>
        <v>40.947499999999991</v>
      </c>
      <c r="N523" s="121">
        <f t="shared" si="78"/>
        <v>2.5</v>
      </c>
      <c r="O523" s="9">
        <f t="shared" si="79"/>
        <v>-1</v>
      </c>
      <c r="P523" s="9">
        <f t="shared" si="76"/>
        <v>-1</v>
      </c>
      <c r="Q523" s="122">
        <f t="shared" si="77"/>
        <v>-1</v>
      </c>
    </row>
    <row r="524" spans="1:17" ht="24" thickBot="1" x14ac:dyDescent="0.3">
      <c r="A524" s="222">
        <v>44262</v>
      </c>
      <c r="B524" s="223"/>
      <c r="C524" s="223"/>
      <c r="D524" s="223"/>
      <c r="E524" s="223"/>
      <c r="F524" s="223"/>
      <c r="G524" s="223"/>
      <c r="H524" s="224"/>
      <c r="I524" s="19">
        <f t="shared" si="81"/>
        <v>53.047499999999999</v>
      </c>
      <c r="K524" s="50">
        <f t="shared" si="82"/>
        <v>53.047499999999985</v>
      </c>
      <c r="L524" s="8">
        <f t="shared" si="75"/>
        <v>40.947499999999991</v>
      </c>
      <c r="N524" s="121" t="str">
        <f t="shared" si="78"/>
        <v/>
      </c>
      <c r="O524" s="9" t="str">
        <f t="shared" si="79"/>
        <v/>
      </c>
      <c r="P524" s="9" t="str">
        <f t="shared" si="76"/>
        <v/>
      </c>
      <c r="Q524" s="122" t="str">
        <f t="shared" si="77"/>
        <v/>
      </c>
    </row>
    <row r="525" spans="1:17" ht="18.75" x14ac:dyDescent="0.3">
      <c r="A525" s="10" t="s">
        <v>426</v>
      </c>
      <c r="B525" s="11" t="s">
        <v>427</v>
      </c>
      <c r="C525" s="12">
        <v>11</v>
      </c>
      <c r="D525" s="13">
        <v>2.1</v>
      </c>
      <c r="E525" s="14"/>
      <c r="F525" s="46" t="s">
        <v>34</v>
      </c>
      <c r="G525" s="15">
        <v>3</v>
      </c>
      <c r="H525" s="16">
        <f>IF(OR(F525="",G525=""),"",IF(F525="1st",G525*D525-G525,-G525))</f>
        <v>-3</v>
      </c>
      <c r="I525" s="19">
        <f t="shared" si="81"/>
        <v>50.047499999999999</v>
      </c>
      <c r="J525" s="42">
        <f>SUM(H525:H526)</f>
        <v>-5</v>
      </c>
      <c r="K525" s="50">
        <f t="shared" si="82"/>
        <v>48.047499999999985</v>
      </c>
      <c r="L525" s="8">
        <f t="shared" si="75"/>
        <v>40.947499999999991</v>
      </c>
      <c r="N525" s="121">
        <f t="shared" si="78"/>
        <v>2.1</v>
      </c>
      <c r="O525" s="9">
        <f t="shared" si="79"/>
        <v>-1</v>
      </c>
      <c r="P525" s="9">
        <f t="shared" si="76"/>
        <v>-1</v>
      </c>
      <c r="Q525" s="122">
        <f t="shared" si="77"/>
        <v>-1</v>
      </c>
    </row>
    <row r="526" spans="1:17" ht="19.5" thickBot="1" x14ac:dyDescent="0.35">
      <c r="A526" s="10" t="s">
        <v>428</v>
      </c>
      <c r="B526" s="11" t="s">
        <v>91</v>
      </c>
      <c r="C526" s="12">
        <v>7</v>
      </c>
      <c r="D526" s="13">
        <v>2.8</v>
      </c>
      <c r="E526" s="14"/>
      <c r="F526" s="46" t="s">
        <v>34</v>
      </c>
      <c r="G526" s="15">
        <v>2</v>
      </c>
      <c r="H526" s="16">
        <f>IF(OR(F526="",G526=""),"",IF(F526="1st",G526*D526-G526,-G526))</f>
        <v>-2</v>
      </c>
      <c r="I526" s="19">
        <f t="shared" si="81"/>
        <v>48.047499999999999</v>
      </c>
      <c r="J526" s="39"/>
      <c r="K526" s="50">
        <f t="shared" si="82"/>
        <v>48.047499999999985</v>
      </c>
      <c r="L526" s="8">
        <f t="shared" si="75"/>
        <v>40.947499999999991</v>
      </c>
      <c r="N526" s="121">
        <f t="shared" si="78"/>
        <v>2.8</v>
      </c>
      <c r="O526" s="9">
        <f t="shared" si="79"/>
        <v>-1</v>
      </c>
      <c r="P526" s="9">
        <f t="shared" si="76"/>
        <v>-1</v>
      </c>
      <c r="Q526" s="122">
        <f t="shared" si="77"/>
        <v>-1</v>
      </c>
    </row>
    <row r="527" spans="1:17" ht="24" thickBot="1" x14ac:dyDescent="0.3">
      <c r="A527" s="222">
        <v>44263</v>
      </c>
      <c r="B527" s="223"/>
      <c r="C527" s="223"/>
      <c r="D527" s="223"/>
      <c r="E527" s="223"/>
      <c r="F527" s="223"/>
      <c r="G527" s="223"/>
      <c r="H527" s="224"/>
      <c r="I527" s="19">
        <f t="shared" si="81"/>
        <v>48.047499999999999</v>
      </c>
      <c r="K527" s="50">
        <f t="shared" si="82"/>
        <v>48.047499999999985</v>
      </c>
      <c r="L527" s="8">
        <f t="shared" si="75"/>
        <v>40.947499999999991</v>
      </c>
      <c r="N527" s="121" t="str">
        <f t="shared" si="78"/>
        <v/>
      </c>
      <c r="O527" s="9" t="str">
        <f t="shared" si="79"/>
        <v/>
      </c>
      <c r="P527" s="9" t="str">
        <f t="shared" ref="P527:P548" si="83">IF(F527="1st",N527+O527,O527)</f>
        <v/>
      </c>
      <c r="Q527" s="122" t="str">
        <f t="shared" ref="Q527:Q548" si="84">IF(P527=0,"",P527)</f>
        <v/>
      </c>
    </row>
    <row r="528" spans="1:17" ht="18.75" x14ac:dyDescent="0.3">
      <c r="A528" s="10" t="s">
        <v>429</v>
      </c>
      <c r="B528" s="11" t="s">
        <v>55</v>
      </c>
      <c r="C528" s="12">
        <v>3</v>
      </c>
      <c r="D528" s="13">
        <v>2.2000000000000002</v>
      </c>
      <c r="E528" s="14"/>
      <c r="F528" s="46" t="s">
        <v>34</v>
      </c>
      <c r="G528" s="15">
        <v>3</v>
      </c>
      <c r="H528" s="16">
        <f>IF(OR(F528="",G528=""),"",IF(F528="1st",G528*D528-G528,-G528))</f>
        <v>-3</v>
      </c>
      <c r="I528" s="19">
        <f t="shared" si="81"/>
        <v>45.047499999999999</v>
      </c>
      <c r="J528" s="42">
        <f>SUM(H528:H529)</f>
        <v>-5</v>
      </c>
      <c r="K528" s="50">
        <f t="shared" si="82"/>
        <v>43.047499999999985</v>
      </c>
      <c r="L528" s="8">
        <f t="shared" si="75"/>
        <v>40.947499999999991</v>
      </c>
      <c r="N528" s="121">
        <f t="shared" si="78"/>
        <v>2.2000000000000002</v>
      </c>
      <c r="O528" s="9">
        <f t="shared" si="79"/>
        <v>-1</v>
      </c>
      <c r="P528" s="9">
        <f t="shared" si="83"/>
        <v>-1</v>
      </c>
      <c r="Q528" s="122">
        <f t="shared" si="84"/>
        <v>-1</v>
      </c>
    </row>
    <row r="529" spans="1:17" ht="19.5" thickBot="1" x14ac:dyDescent="0.35">
      <c r="A529" s="10" t="s">
        <v>430</v>
      </c>
      <c r="B529" s="11" t="s">
        <v>361</v>
      </c>
      <c r="C529" s="12">
        <v>9</v>
      </c>
      <c r="D529" s="13">
        <v>2.8</v>
      </c>
      <c r="E529" s="14"/>
      <c r="F529" s="46" t="s">
        <v>34</v>
      </c>
      <c r="G529" s="15">
        <v>2</v>
      </c>
      <c r="H529" s="16">
        <f>IF(OR(F529="",G529=""),"",IF(F529="1st",G529*D529-G529,-G529))</f>
        <v>-2</v>
      </c>
      <c r="I529" s="19">
        <f t="shared" si="81"/>
        <v>43.047499999999999</v>
      </c>
      <c r="J529" s="39"/>
      <c r="K529" s="50">
        <f t="shared" si="82"/>
        <v>43.047499999999985</v>
      </c>
      <c r="L529" s="8">
        <f t="shared" si="75"/>
        <v>40.947499999999991</v>
      </c>
      <c r="N529" s="121">
        <f t="shared" si="78"/>
        <v>2.8</v>
      </c>
      <c r="O529" s="9">
        <f t="shared" si="79"/>
        <v>-1</v>
      </c>
      <c r="P529" s="9">
        <f t="shared" si="83"/>
        <v>-1</v>
      </c>
      <c r="Q529" s="122">
        <f t="shared" si="84"/>
        <v>-1</v>
      </c>
    </row>
    <row r="530" spans="1:17" ht="24" thickBot="1" x14ac:dyDescent="0.3">
      <c r="A530" s="222">
        <v>44264</v>
      </c>
      <c r="B530" s="223"/>
      <c r="C530" s="223"/>
      <c r="D530" s="223"/>
      <c r="E530" s="223"/>
      <c r="F530" s="223"/>
      <c r="G530" s="223"/>
      <c r="H530" s="224"/>
      <c r="I530" s="19">
        <f t="shared" si="81"/>
        <v>43.047499999999999</v>
      </c>
      <c r="K530" s="50">
        <f t="shared" si="82"/>
        <v>43.047499999999985</v>
      </c>
      <c r="L530" s="8">
        <f t="shared" si="75"/>
        <v>40.947499999999991</v>
      </c>
      <c r="N530" s="121" t="str">
        <f t="shared" si="78"/>
        <v/>
      </c>
      <c r="O530" s="9" t="str">
        <f t="shared" si="79"/>
        <v/>
      </c>
      <c r="P530" s="9" t="str">
        <f t="shared" si="83"/>
        <v/>
      </c>
      <c r="Q530" s="122" t="str">
        <f t="shared" si="84"/>
        <v/>
      </c>
    </row>
    <row r="531" spans="1:17" ht="18.75" x14ac:dyDescent="0.3">
      <c r="A531" s="10" t="s">
        <v>370</v>
      </c>
      <c r="B531" s="11" t="s">
        <v>28</v>
      </c>
      <c r="C531" s="12">
        <v>5</v>
      </c>
      <c r="D531" s="13">
        <v>2</v>
      </c>
      <c r="E531" s="14"/>
      <c r="F531" s="46" t="s">
        <v>34</v>
      </c>
      <c r="G531" s="15">
        <v>3</v>
      </c>
      <c r="H531" s="16">
        <f>IF(OR(F531="",G531=""),"",IF(F531="1st",G531*D531-G531,-G531))</f>
        <v>-3</v>
      </c>
      <c r="I531" s="19">
        <f t="shared" si="81"/>
        <v>40.047499999999999</v>
      </c>
      <c r="J531" s="42">
        <f>SUM(H531:H535)</f>
        <v>-7</v>
      </c>
      <c r="K531" s="50">
        <f t="shared" si="82"/>
        <v>36.047499999999985</v>
      </c>
      <c r="L531" s="8">
        <f t="shared" si="75"/>
        <v>40.947499999999991</v>
      </c>
      <c r="N531" s="121">
        <f t="shared" si="78"/>
        <v>2</v>
      </c>
      <c r="O531" s="9">
        <f t="shared" si="79"/>
        <v>-1</v>
      </c>
      <c r="P531" s="9">
        <f t="shared" si="83"/>
        <v>-1</v>
      </c>
      <c r="Q531" s="122">
        <f t="shared" si="84"/>
        <v>-1</v>
      </c>
    </row>
    <row r="532" spans="1:17" ht="18.75" x14ac:dyDescent="0.3">
      <c r="A532" s="10" t="s">
        <v>431</v>
      </c>
      <c r="B532" s="11" t="s">
        <v>28</v>
      </c>
      <c r="C532" s="12">
        <v>8</v>
      </c>
      <c r="D532" s="13">
        <v>10</v>
      </c>
      <c r="E532" s="14"/>
      <c r="F532" s="46" t="s">
        <v>34</v>
      </c>
      <c r="G532" s="15">
        <v>1</v>
      </c>
      <c r="H532" s="16">
        <f>IF(OR(F532="",G532=""),"",IF(F532="1st",G532*D532-G532,-G532))</f>
        <v>-1</v>
      </c>
      <c r="I532" s="19">
        <f t="shared" si="81"/>
        <v>39.047499999999999</v>
      </c>
      <c r="J532" s="39"/>
      <c r="K532" s="50">
        <f t="shared" si="82"/>
        <v>36.047499999999985</v>
      </c>
      <c r="L532" s="8">
        <f t="shared" si="75"/>
        <v>40.947499999999991</v>
      </c>
      <c r="N532" s="121">
        <f t="shared" si="78"/>
        <v>0</v>
      </c>
      <c r="O532" s="9">
        <f t="shared" si="79"/>
        <v>0</v>
      </c>
      <c r="P532" s="9">
        <f t="shared" si="83"/>
        <v>0</v>
      </c>
      <c r="Q532" s="122" t="str">
        <f t="shared" si="84"/>
        <v/>
      </c>
    </row>
    <row r="533" spans="1:17" ht="18.75" x14ac:dyDescent="0.3">
      <c r="A533" s="10" t="s">
        <v>432</v>
      </c>
      <c r="B533" s="11" t="s">
        <v>28</v>
      </c>
      <c r="C533" s="12">
        <v>8</v>
      </c>
      <c r="D533" s="13">
        <v>3</v>
      </c>
      <c r="E533" s="14"/>
      <c r="F533" s="46" t="s">
        <v>34</v>
      </c>
      <c r="G533" s="15">
        <v>1</v>
      </c>
      <c r="H533" s="16">
        <f>IF(OR(F533="",G533=""),"",IF(F533="1st",G533*D533-G533,-G533))</f>
        <v>-1</v>
      </c>
      <c r="I533" s="19">
        <f t="shared" si="81"/>
        <v>38.047499999999999</v>
      </c>
      <c r="J533" s="39"/>
      <c r="K533" s="50">
        <f t="shared" si="82"/>
        <v>36.047499999999985</v>
      </c>
      <c r="L533" s="8">
        <f t="shared" si="75"/>
        <v>40.947499999999991</v>
      </c>
      <c r="N533" s="121">
        <f t="shared" si="78"/>
        <v>3</v>
      </c>
      <c r="O533" s="9">
        <f t="shared" si="79"/>
        <v>-1</v>
      </c>
      <c r="P533" s="9">
        <f t="shared" si="83"/>
        <v>-1</v>
      </c>
      <c r="Q533" s="122">
        <f t="shared" si="84"/>
        <v>-1</v>
      </c>
    </row>
    <row r="534" spans="1:17" ht="18.75" x14ac:dyDescent="0.3">
      <c r="A534" s="10" t="s">
        <v>433</v>
      </c>
      <c r="B534" s="11" t="s">
        <v>231</v>
      </c>
      <c r="C534" s="12">
        <v>3</v>
      </c>
      <c r="D534" s="13">
        <v>4</v>
      </c>
      <c r="E534" s="14"/>
      <c r="F534" s="46" t="s">
        <v>34</v>
      </c>
      <c r="G534" s="15">
        <v>1</v>
      </c>
      <c r="H534" s="16">
        <f>IF(OR(F534="",G534=""),"",IF(F534="1st",G534*D534-G534,-G534))</f>
        <v>-1</v>
      </c>
      <c r="I534" s="19">
        <f t="shared" si="81"/>
        <v>37.047499999999999</v>
      </c>
      <c r="J534" s="39"/>
      <c r="K534" s="50">
        <f t="shared" si="82"/>
        <v>36.047499999999985</v>
      </c>
      <c r="L534" s="8">
        <f t="shared" si="75"/>
        <v>40.947499999999991</v>
      </c>
      <c r="N534" s="121">
        <f t="shared" si="78"/>
        <v>4</v>
      </c>
      <c r="O534" s="9">
        <f t="shared" si="79"/>
        <v>-1</v>
      </c>
      <c r="P534" s="9">
        <f t="shared" si="83"/>
        <v>-1</v>
      </c>
      <c r="Q534" s="122">
        <f t="shared" si="84"/>
        <v>-1</v>
      </c>
    </row>
    <row r="535" spans="1:17" ht="19.5" thickBot="1" x14ac:dyDescent="0.35">
      <c r="A535" s="10" t="s">
        <v>434</v>
      </c>
      <c r="B535" s="11" t="s">
        <v>231</v>
      </c>
      <c r="C535" s="12">
        <v>3</v>
      </c>
      <c r="D535" s="13">
        <v>1.83</v>
      </c>
      <c r="E535" s="14"/>
      <c r="F535" s="46" t="s">
        <v>34</v>
      </c>
      <c r="G535" s="15">
        <v>1</v>
      </c>
      <c r="H535" s="16">
        <f>IF(OR(F535="",G535=""),"",IF(F535="1st",G535*D535-G535,-G535))</f>
        <v>-1</v>
      </c>
      <c r="I535" s="19">
        <f t="shared" si="81"/>
        <v>36.047499999999999</v>
      </c>
      <c r="J535" s="39"/>
      <c r="K535" s="50">
        <f t="shared" si="82"/>
        <v>36.047499999999985</v>
      </c>
      <c r="L535" s="8">
        <f t="shared" si="75"/>
        <v>40.947499999999991</v>
      </c>
      <c r="N535" s="121">
        <f t="shared" si="78"/>
        <v>1.83</v>
      </c>
      <c r="O535" s="9">
        <f t="shared" si="79"/>
        <v>-1</v>
      </c>
      <c r="P535" s="9">
        <f t="shared" si="83"/>
        <v>-1</v>
      </c>
      <c r="Q535" s="122">
        <f t="shared" si="84"/>
        <v>-1</v>
      </c>
    </row>
    <row r="536" spans="1:17" ht="24" thickBot="1" x14ac:dyDescent="0.3">
      <c r="A536" s="222">
        <v>44265</v>
      </c>
      <c r="B536" s="223"/>
      <c r="C536" s="223"/>
      <c r="D536" s="223"/>
      <c r="E536" s="223"/>
      <c r="F536" s="223"/>
      <c r="G536" s="223"/>
      <c r="H536" s="224"/>
      <c r="I536" s="19">
        <f t="shared" si="81"/>
        <v>36.047499999999999</v>
      </c>
      <c r="K536" s="50">
        <f t="shared" si="82"/>
        <v>36.047499999999985</v>
      </c>
      <c r="L536" s="8">
        <f t="shared" si="75"/>
        <v>40.947499999999991</v>
      </c>
      <c r="N536" s="121" t="str">
        <f t="shared" ref="N536:N553" si="85">IF(D536="","",IF(D536&gt;$V$57,$X$57*D536,IF(AND(D536&gt;$V$56,D536&lt;$W$56),$X$56*D536,IF(AND(D536&lt;$W$55,D536&gt;$V$55),$X$55*D536,IF(D536&lt;$W$54,D536*$X$54,0)))))</f>
        <v/>
      </c>
      <c r="O536" s="9" t="str">
        <f t="shared" ref="O536:O553" si="86">IF(D536="","",IF(D536&gt;=$V$57,-$X$57,IF(AND(D536&gt;=$V$56,D536&lt;$W$56),-$X$56,IF(AND(D536&lt;$W$55,D536&gt;=$V$55),-$X$55,IF(D536&lt;$W$54,-$X$54,0)))))</f>
        <v/>
      </c>
      <c r="P536" s="9" t="str">
        <f t="shared" si="83"/>
        <v/>
      </c>
      <c r="Q536" s="122" t="str">
        <f t="shared" si="84"/>
        <v/>
      </c>
    </row>
    <row r="537" spans="1:17" ht="18.75" x14ac:dyDescent="0.3">
      <c r="A537" s="10" t="s">
        <v>435</v>
      </c>
      <c r="B537" s="11" t="s">
        <v>30</v>
      </c>
      <c r="C537" s="12">
        <v>5</v>
      </c>
      <c r="D537" s="13">
        <v>5.5</v>
      </c>
      <c r="E537" s="14"/>
      <c r="F537" s="46" t="s">
        <v>24</v>
      </c>
      <c r="G537" s="15">
        <v>1</v>
      </c>
      <c r="H537" s="16">
        <f>IF(OR(F537="",G537=""),"",IF(F537="1st",G537*D537-G537,-G537))</f>
        <v>4.5</v>
      </c>
      <c r="I537" s="19">
        <f t="shared" si="81"/>
        <v>40.547499999999999</v>
      </c>
      <c r="J537" s="42">
        <f>SUM(H537:H539)</f>
        <v>0.5</v>
      </c>
      <c r="K537" s="50">
        <f t="shared" si="82"/>
        <v>36.547499999999985</v>
      </c>
      <c r="L537" s="8">
        <f t="shared" si="75"/>
        <v>40.947499999999991</v>
      </c>
      <c r="N537" s="121">
        <f t="shared" si="85"/>
        <v>5.5</v>
      </c>
      <c r="O537" s="9">
        <f t="shared" si="86"/>
        <v>-1</v>
      </c>
      <c r="P537" s="9">
        <f t="shared" si="83"/>
        <v>4.5</v>
      </c>
      <c r="Q537" s="122">
        <f t="shared" si="84"/>
        <v>4.5</v>
      </c>
    </row>
    <row r="538" spans="1:17" ht="18.75" x14ac:dyDescent="0.3">
      <c r="A538" s="10" t="s">
        <v>248</v>
      </c>
      <c r="B538" s="11" t="s">
        <v>30</v>
      </c>
      <c r="C538" s="12">
        <v>8</v>
      </c>
      <c r="D538" s="13">
        <v>5.5</v>
      </c>
      <c r="E538" s="14"/>
      <c r="F538" s="46" t="s">
        <v>16</v>
      </c>
      <c r="G538" s="15">
        <v>1</v>
      </c>
      <c r="H538" s="16">
        <f>IF(OR(F538="",G538=""),"",IF(F538="1st",G538*D538-G538,-G538))</f>
        <v>-1</v>
      </c>
      <c r="I538" s="19">
        <f t="shared" si="81"/>
        <v>39.547499999999999</v>
      </c>
      <c r="J538" s="39"/>
      <c r="K538" s="50">
        <f t="shared" si="82"/>
        <v>36.547499999999985</v>
      </c>
      <c r="L538" s="8">
        <f t="shared" si="75"/>
        <v>40.947499999999991</v>
      </c>
      <c r="N538" s="121">
        <f t="shared" si="85"/>
        <v>5.5</v>
      </c>
      <c r="O538" s="9">
        <f t="shared" si="86"/>
        <v>-1</v>
      </c>
      <c r="P538" s="9">
        <f t="shared" si="83"/>
        <v>-1</v>
      </c>
      <c r="Q538" s="122">
        <f t="shared" si="84"/>
        <v>-1</v>
      </c>
    </row>
    <row r="539" spans="1:17" ht="19.5" thickBot="1" x14ac:dyDescent="0.35">
      <c r="A539" s="10" t="s">
        <v>436</v>
      </c>
      <c r="B539" s="11" t="s">
        <v>66</v>
      </c>
      <c r="C539" s="12">
        <v>8</v>
      </c>
      <c r="D539" s="13">
        <v>1.9</v>
      </c>
      <c r="E539" s="14"/>
      <c r="F539" s="46" t="s">
        <v>34</v>
      </c>
      <c r="G539" s="15">
        <v>3</v>
      </c>
      <c r="H539" s="16">
        <f>IF(OR(F539="",G539=""),"",IF(F539="1st",G539*D539-G539,-G539))</f>
        <v>-3</v>
      </c>
      <c r="I539" s="19">
        <f t="shared" si="81"/>
        <v>36.547499999999999</v>
      </c>
      <c r="J539" s="39"/>
      <c r="K539" s="50">
        <f t="shared" si="82"/>
        <v>36.547499999999985</v>
      </c>
      <c r="L539" s="8">
        <f t="shared" si="75"/>
        <v>40.947499999999991</v>
      </c>
      <c r="N539" s="121">
        <f t="shared" si="85"/>
        <v>1.9</v>
      </c>
      <c r="O539" s="9">
        <f t="shared" si="86"/>
        <v>-1</v>
      </c>
      <c r="P539" s="9">
        <f t="shared" si="83"/>
        <v>-1</v>
      </c>
      <c r="Q539" s="122">
        <f t="shared" si="84"/>
        <v>-1</v>
      </c>
    </row>
    <row r="540" spans="1:17" ht="24" thickBot="1" x14ac:dyDescent="0.3">
      <c r="A540" s="222">
        <v>44266</v>
      </c>
      <c r="B540" s="223"/>
      <c r="C540" s="223"/>
      <c r="D540" s="223"/>
      <c r="E540" s="223"/>
      <c r="F540" s="223"/>
      <c r="G540" s="223"/>
      <c r="H540" s="224"/>
      <c r="I540" s="19">
        <f t="shared" si="81"/>
        <v>36.547499999999999</v>
      </c>
      <c r="K540" s="50">
        <f t="shared" si="82"/>
        <v>36.547499999999985</v>
      </c>
      <c r="L540" s="8">
        <f t="shared" si="75"/>
        <v>40.947499999999991</v>
      </c>
      <c r="N540" s="121" t="str">
        <f t="shared" si="85"/>
        <v/>
      </c>
      <c r="O540" s="9" t="str">
        <f t="shared" si="86"/>
        <v/>
      </c>
      <c r="P540" s="9" t="str">
        <f t="shared" si="83"/>
        <v/>
      </c>
      <c r="Q540" s="122" t="str">
        <f t="shared" si="84"/>
        <v/>
      </c>
    </row>
    <row r="541" spans="1:17" ht="18.75" x14ac:dyDescent="0.3">
      <c r="A541" s="10" t="s">
        <v>437</v>
      </c>
      <c r="B541" s="11" t="s">
        <v>164</v>
      </c>
      <c r="C541" s="12">
        <v>8</v>
      </c>
      <c r="D541" s="13">
        <v>2.25</v>
      </c>
      <c r="E541" s="14"/>
      <c r="F541" s="46" t="s">
        <v>16</v>
      </c>
      <c r="G541" s="15">
        <v>2</v>
      </c>
      <c r="H541" s="16">
        <f>IF(OR(F541="",G541=""),"",IF(F541="1st",G541*D541-G541,-G541))</f>
        <v>-2</v>
      </c>
      <c r="I541" s="19">
        <f t="shared" si="81"/>
        <v>34.547499999999999</v>
      </c>
      <c r="J541" s="42">
        <f>SUM(H541:H543)</f>
        <v>-5</v>
      </c>
      <c r="K541" s="50">
        <f t="shared" si="82"/>
        <v>31.547499999999985</v>
      </c>
      <c r="L541" s="8">
        <f t="shared" si="75"/>
        <v>40.947499999999991</v>
      </c>
      <c r="N541" s="121">
        <f t="shared" si="85"/>
        <v>2.25</v>
      </c>
      <c r="O541" s="9">
        <f t="shared" si="86"/>
        <v>-1</v>
      </c>
      <c r="P541" s="9">
        <f t="shared" si="83"/>
        <v>-1</v>
      </c>
      <c r="Q541" s="122">
        <f t="shared" si="84"/>
        <v>-1</v>
      </c>
    </row>
    <row r="542" spans="1:17" ht="18.75" x14ac:dyDescent="0.3">
      <c r="A542" s="10" t="s">
        <v>438</v>
      </c>
      <c r="B542" s="11" t="s">
        <v>115</v>
      </c>
      <c r="C542" s="12">
        <v>9</v>
      </c>
      <c r="D542" s="13">
        <v>5.5</v>
      </c>
      <c r="E542" s="14"/>
      <c r="F542" s="46" t="s">
        <v>16</v>
      </c>
      <c r="G542" s="15">
        <v>1</v>
      </c>
      <c r="H542" s="16">
        <f>IF(OR(F542="",G542=""),"",IF(F542="1st",G542*D542-G542,-G542))</f>
        <v>-1</v>
      </c>
      <c r="I542" s="19">
        <f t="shared" si="81"/>
        <v>33.547499999999999</v>
      </c>
      <c r="J542" s="39"/>
      <c r="K542" s="50">
        <f t="shared" si="82"/>
        <v>31.547499999999985</v>
      </c>
      <c r="L542" s="8">
        <f t="shared" si="75"/>
        <v>40.947499999999991</v>
      </c>
      <c r="N542" s="121">
        <f t="shared" si="85"/>
        <v>5.5</v>
      </c>
      <c r="O542" s="9">
        <f t="shared" si="86"/>
        <v>-1</v>
      </c>
      <c r="P542" s="9">
        <f t="shared" si="83"/>
        <v>-1</v>
      </c>
      <c r="Q542" s="122">
        <f t="shared" si="84"/>
        <v>-1</v>
      </c>
    </row>
    <row r="543" spans="1:17" ht="19.5" thickBot="1" x14ac:dyDescent="0.35">
      <c r="A543" s="10" t="s">
        <v>439</v>
      </c>
      <c r="B543" s="11" t="s">
        <v>91</v>
      </c>
      <c r="C543" s="12">
        <v>9</v>
      </c>
      <c r="D543" s="13">
        <v>3.8</v>
      </c>
      <c r="E543" s="14"/>
      <c r="F543" s="46" t="s">
        <v>16</v>
      </c>
      <c r="G543" s="15">
        <v>2</v>
      </c>
      <c r="H543" s="16">
        <f>IF(OR(F543="",G543=""),"",IF(F543="1st",G543*D543-G543,-G543))</f>
        <v>-2</v>
      </c>
      <c r="I543" s="19">
        <f t="shared" si="81"/>
        <v>31.547499999999999</v>
      </c>
      <c r="J543" s="39"/>
      <c r="K543" s="50">
        <f t="shared" si="82"/>
        <v>31.547499999999985</v>
      </c>
      <c r="L543" s="8">
        <f t="shared" si="75"/>
        <v>40.947499999999991</v>
      </c>
      <c r="N543" s="121">
        <f t="shared" si="85"/>
        <v>3.8</v>
      </c>
      <c r="O543" s="9">
        <f t="shared" si="86"/>
        <v>-1</v>
      </c>
      <c r="P543" s="9">
        <f t="shared" si="83"/>
        <v>-1</v>
      </c>
      <c r="Q543" s="122">
        <f t="shared" si="84"/>
        <v>-1</v>
      </c>
    </row>
    <row r="544" spans="1:17" ht="24" thickBot="1" x14ac:dyDescent="0.3">
      <c r="A544" s="222">
        <v>44267</v>
      </c>
      <c r="B544" s="223"/>
      <c r="C544" s="223"/>
      <c r="D544" s="223"/>
      <c r="E544" s="223"/>
      <c r="F544" s="223"/>
      <c r="G544" s="223"/>
      <c r="H544" s="224"/>
      <c r="I544" s="19">
        <f t="shared" si="81"/>
        <v>31.547499999999999</v>
      </c>
      <c r="K544" s="50">
        <f t="shared" si="82"/>
        <v>31.547499999999985</v>
      </c>
      <c r="L544" s="8">
        <f t="shared" si="75"/>
        <v>40.947499999999991</v>
      </c>
      <c r="N544" s="121" t="str">
        <f t="shared" si="85"/>
        <v/>
      </c>
      <c r="O544" s="9" t="str">
        <f t="shared" si="86"/>
        <v/>
      </c>
      <c r="P544" s="9" t="str">
        <f t="shared" si="83"/>
        <v/>
      </c>
      <c r="Q544" s="122" t="str">
        <f t="shared" si="84"/>
        <v/>
      </c>
    </row>
    <row r="545" spans="1:17" ht="19.5" thickBot="1" x14ac:dyDescent="0.35">
      <c r="A545" s="10" t="s">
        <v>440</v>
      </c>
      <c r="B545" s="11" t="s">
        <v>43</v>
      </c>
      <c r="C545" s="12">
        <v>6</v>
      </c>
      <c r="D545" s="13">
        <v>2.25</v>
      </c>
      <c r="E545" s="14"/>
      <c r="F545" s="46" t="s">
        <v>24</v>
      </c>
      <c r="G545" s="15">
        <v>4</v>
      </c>
      <c r="H545" s="16">
        <f>IF(OR(F545="",G545=""),"",IF(F545="1st",G545*D545-G545,-G545))</f>
        <v>5</v>
      </c>
      <c r="I545" s="19">
        <f t="shared" si="81"/>
        <v>36.547499999999999</v>
      </c>
      <c r="J545" s="42">
        <f>SUM(H545:H545)</f>
        <v>5</v>
      </c>
      <c r="K545" s="50">
        <f t="shared" si="82"/>
        <v>36.547499999999985</v>
      </c>
      <c r="L545" s="8">
        <f t="shared" si="75"/>
        <v>40.947499999999991</v>
      </c>
      <c r="N545" s="121">
        <f t="shared" si="85"/>
        <v>2.25</v>
      </c>
      <c r="O545" s="9">
        <f t="shared" si="86"/>
        <v>-1</v>
      </c>
      <c r="P545" s="9">
        <f t="shared" si="83"/>
        <v>1.25</v>
      </c>
      <c r="Q545" s="122">
        <f t="shared" si="84"/>
        <v>1.25</v>
      </c>
    </row>
    <row r="546" spans="1:17" ht="24" thickBot="1" x14ac:dyDescent="0.3">
      <c r="A546" s="222">
        <v>44268</v>
      </c>
      <c r="B546" s="223"/>
      <c r="C546" s="223"/>
      <c r="D546" s="223"/>
      <c r="E546" s="223"/>
      <c r="F546" s="223"/>
      <c r="G546" s="223"/>
      <c r="H546" s="224"/>
      <c r="I546" s="19">
        <f t="shared" si="81"/>
        <v>36.547499999999999</v>
      </c>
      <c r="K546" s="50">
        <f t="shared" si="82"/>
        <v>36.547499999999985</v>
      </c>
      <c r="L546" s="8">
        <f t="shared" si="75"/>
        <v>40.947499999999991</v>
      </c>
      <c r="N546" s="121" t="str">
        <f t="shared" si="85"/>
        <v/>
      </c>
      <c r="O546" s="9" t="str">
        <f t="shared" si="86"/>
        <v/>
      </c>
      <c r="P546" s="9" t="str">
        <f t="shared" si="83"/>
        <v/>
      </c>
      <c r="Q546" s="122" t="str">
        <f t="shared" si="84"/>
        <v/>
      </c>
    </row>
    <row r="547" spans="1:17" ht="18.75" x14ac:dyDescent="0.3">
      <c r="A547" s="10" t="s">
        <v>441</v>
      </c>
      <c r="B547" s="11" t="s">
        <v>20</v>
      </c>
      <c r="C547" s="12">
        <v>7</v>
      </c>
      <c r="D547" s="13">
        <v>8</v>
      </c>
      <c r="E547" s="14"/>
      <c r="F547" s="46" t="s">
        <v>24</v>
      </c>
      <c r="G547" s="15">
        <v>1</v>
      </c>
      <c r="H547" s="16">
        <f>IF(OR(F547="",G547=""),"",IF(F547="1st",G547*D547-G547,-G547))</f>
        <v>7</v>
      </c>
      <c r="I547" s="19">
        <f t="shared" si="81"/>
        <v>43.547499999999999</v>
      </c>
      <c r="J547" s="42">
        <f>SUM(H547:H550)</f>
        <v>5.1999999999999993</v>
      </c>
      <c r="K547" s="50">
        <f t="shared" si="82"/>
        <v>41.747499999999988</v>
      </c>
      <c r="L547" s="8">
        <f t="shared" si="75"/>
        <v>40.947499999999991</v>
      </c>
      <c r="N547" s="121">
        <f t="shared" si="85"/>
        <v>0</v>
      </c>
      <c r="O547" s="9">
        <f t="shared" si="86"/>
        <v>0</v>
      </c>
      <c r="P547" s="9">
        <f t="shared" si="83"/>
        <v>0</v>
      </c>
      <c r="Q547" s="122" t="str">
        <f t="shared" si="84"/>
        <v/>
      </c>
    </row>
    <row r="548" spans="1:17" ht="18.75" x14ac:dyDescent="0.3">
      <c r="A548" s="10" t="s">
        <v>442</v>
      </c>
      <c r="B548" s="11" t="s">
        <v>20</v>
      </c>
      <c r="C548" s="12">
        <v>7</v>
      </c>
      <c r="D548" s="13">
        <v>2.1</v>
      </c>
      <c r="E548" s="14"/>
      <c r="F548" s="46" t="s">
        <v>24</v>
      </c>
      <c r="G548" s="15">
        <v>2</v>
      </c>
      <c r="H548" s="16">
        <f>IF(OR(F548="",G548=""),"",IF(F548="1st",G548*D548-G548,-G548))</f>
        <v>2.2000000000000002</v>
      </c>
      <c r="I548" s="19">
        <f t="shared" si="81"/>
        <v>45.747500000000002</v>
      </c>
      <c r="J548" s="39"/>
      <c r="K548" s="50">
        <f t="shared" si="82"/>
        <v>41.747499999999988</v>
      </c>
      <c r="L548" s="8">
        <f t="shared" si="75"/>
        <v>40.947499999999991</v>
      </c>
      <c r="N548" s="121">
        <f t="shared" si="85"/>
        <v>2.1</v>
      </c>
      <c r="O548" s="9">
        <f t="shared" si="86"/>
        <v>-1</v>
      </c>
      <c r="P548" s="9">
        <f t="shared" si="83"/>
        <v>1.1000000000000001</v>
      </c>
      <c r="Q548" s="122">
        <f t="shared" si="84"/>
        <v>1.1000000000000001</v>
      </c>
    </row>
    <row r="549" spans="1:17" ht="18.75" x14ac:dyDescent="0.3">
      <c r="A549" s="10" t="s">
        <v>160</v>
      </c>
      <c r="B549" s="11" t="s">
        <v>20</v>
      </c>
      <c r="C549" s="12">
        <v>8</v>
      </c>
      <c r="D549" s="13">
        <v>3.4</v>
      </c>
      <c r="E549" s="14"/>
      <c r="F549" s="46" t="s">
        <v>21</v>
      </c>
      <c r="G549" s="15">
        <v>2</v>
      </c>
      <c r="H549" s="16">
        <f>IF(OR(F549="",G549=""),"",IF(F549="1st",G549*D549-G549,-G549))</f>
        <v>-2</v>
      </c>
      <c r="I549" s="19">
        <f t="shared" si="81"/>
        <v>43.747500000000002</v>
      </c>
      <c r="J549" s="39"/>
      <c r="K549" s="50">
        <f t="shared" si="82"/>
        <v>41.747499999999988</v>
      </c>
      <c r="L549" s="8">
        <f t="shared" si="75"/>
        <v>40.947499999999991</v>
      </c>
      <c r="N549" s="121">
        <f t="shared" si="85"/>
        <v>0</v>
      </c>
      <c r="O549" s="9">
        <f t="shared" si="86"/>
        <v>0</v>
      </c>
      <c r="P549" s="9">
        <f t="shared" ref="P549:P568" si="87">IF(F549="1st",N549+O549,O549)</f>
        <v>0</v>
      </c>
      <c r="Q549" s="122" t="str">
        <f t="shared" ref="Q549:Q568" si="88">IF(P549=0,"",P549)</f>
        <v/>
      </c>
    </row>
    <row r="550" spans="1:17" ht="19.5" thickBot="1" x14ac:dyDescent="0.35">
      <c r="A550" s="10" t="s">
        <v>386</v>
      </c>
      <c r="B550" s="11" t="s">
        <v>443</v>
      </c>
      <c r="C550" s="12">
        <v>8</v>
      </c>
      <c r="D550" s="13">
        <v>3.5</v>
      </c>
      <c r="E550" s="14"/>
      <c r="F550" s="46" t="s">
        <v>21</v>
      </c>
      <c r="G550" s="15">
        <v>2</v>
      </c>
      <c r="H550" s="16">
        <f>IF(OR(F550="",G550=""),"",IF(F550="1st",G550*D550-G550,-G550))</f>
        <v>-2</v>
      </c>
      <c r="I550" s="19">
        <f t="shared" si="81"/>
        <v>41.747500000000002</v>
      </c>
      <c r="J550" s="39"/>
      <c r="K550" s="50">
        <f t="shared" si="82"/>
        <v>41.747499999999988</v>
      </c>
      <c r="L550" s="8">
        <f t="shared" si="75"/>
        <v>40.947499999999991</v>
      </c>
      <c r="N550" s="121">
        <f t="shared" si="85"/>
        <v>0</v>
      </c>
      <c r="O550" s="9">
        <f t="shared" si="86"/>
        <v>0</v>
      </c>
      <c r="P550" s="9">
        <f t="shared" si="87"/>
        <v>0</v>
      </c>
      <c r="Q550" s="122" t="str">
        <f t="shared" si="88"/>
        <v/>
      </c>
    </row>
    <row r="551" spans="1:17" ht="24" thickBot="1" x14ac:dyDescent="0.3">
      <c r="A551" s="222">
        <v>44269</v>
      </c>
      <c r="B551" s="223"/>
      <c r="C551" s="223"/>
      <c r="D551" s="223"/>
      <c r="E551" s="223"/>
      <c r="F551" s="223"/>
      <c r="G551" s="223"/>
      <c r="H551" s="224"/>
      <c r="I551" s="19">
        <f t="shared" si="81"/>
        <v>41.747500000000002</v>
      </c>
      <c r="K551" s="50">
        <f t="shared" si="82"/>
        <v>41.747499999999988</v>
      </c>
      <c r="L551" s="8">
        <f t="shared" si="75"/>
        <v>40.947499999999991</v>
      </c>
      <c r="N551" s="121" t="str">
        <f t="shared" si="85"/>
        <v/>
      </c>
      <c r="O551" s="9" t="str">
        <f t="shared" si="86"/>
        <v/>
      </c>
      <c r="P551" s="9" t="str">
        <f t="shared" si="87"/>
        <v/>
      </c>
      <c r="Q551" s="122" t="str">
        <f t="shared" si="88"/>
        <v/>
      </c>
    </row>
    <row r="552" spans="1:17" ht="18.75" x14ac:dyDescent="0.3">
      <c r="A552" s="10" t="s">
        <v>444</v>
      </c>
      <c r="B552" s="11" t="s">
        <v>18</v>
      </c>
      <c r="C552" s="12">
        <v>3</v>
      </c>
      <c r="D552" s="13">
        <v>2.4</v>
      </c>
      <c r="E552" s="14"/>
      <c r="F552" s="46" t="s">
        <v>24</v>
      </c>
      <c r="G552" s="15">
        <v>2</v>
      </c>
      <c r="H552" s="16">
        <f>IF(OR(F552="",G552=""),"",IF(F552="1st",G552*D552-G552,-G552))</f>
        <v>2.8</v>
      </c>
      <c r="I552" s="19">
        <f t="shared" si="81"/>
        <v>44.547499999999999</v>
      </c>
      <c r="J552" s="42">
        <f>SUM(H552:H553)</f>
        <v>0.79999999999999982</v>
      </c>
      <c r="K552" s="50">
        <f t="shared" si="82"/>
        <v>42.547499999999985</v>
      </c>
      <c r="L552" s="8">
        <f t="shared" si="75"/>
        <v>40.947499999999991</v>
      </c>
      <c r="N552" s="121">
        <f t="shared" si="85"/>
        <v>2.4</v>
      </c>
      <c r="O552" s="9">
        <f t="shared" si="86"/>
        <v>-1</v>
      </c>
      <c r="P552" s="9">
        <f t="shared" si="87"/>
        <v>1.4</v>
      </c>
      <c r="Q552" s="122">
        <f t="shared" si="88"/>
        <v>1.4</v>
      </c>
    </row>
    <row r="553" spans="1:17" ht="19.5" thickBot="1" x14ac:dyDescent="0.35">
      <c r="A553" s="10" t="s">
        <v>445</v>
      </c>
      <c r="B553" s="11" t="s">
        <v>446</v>
      </c>
      <c r="C553" s="12">
        <v>6</v>
      </c>
      <c r="D553" s="13">
        <v>2.2000000000000002</v>
      </c>
      <c r="E553" s="14"/>
      <c r="F553" s="46" t="s">
        <v>21</v>
      </c>
      <c r="G553" s="15">
        <v>2</v>
      </c>
      <c r="H553" s="16">
        <f>IF(OR(F553="",G553=""),"",IF(F553="1st",G553*D553-G553,-G553))</f>
        <v>-2</v>
      </c>
      <c r="I553" s="19">
        <f t="shared" si="81"/>
        <v>42.547499999999999</v>
      </c>
      <c r="J553" s="39"/>
      <c r="K553" s="50">
        <f t="shared" si="82"/>
        <v>42.547499999999985</v>
      </c>
      <c r="L553" s="8">
        <f t="shared" si="75"/>
        <v>40.947499999999991</v>
      </c>
      <c r="N553" s="121">
        <f t="shared" si="85"/>
        <v>2.2000000000000002</v>
      </c>
      <c r="O553" s="9">
        <f t="shared" si="86"/>
        <v>-1</v>
      </c>
      <c r="P553" s="9">
        <f t="shared" si="87"/>
        <v>-1</v>
      </c>
      <c r="Q553" s="122">
        <f t="shared" si="88"/>
        <v>-1</v>
      </c>
    </row>
    <row r="554" spans="1:17" ht="24" thickBot="1" x14ac:dyDescent="0.3">
      <c r="A554" s="222">
        <v>44270</v>
      </c>
      <c r="B554" s="223"/>
      <c r="C554" s="223"/>
      <c r="D554" s="223"/>
      <c r="E554" s="223"/>
      <c r="F554" s="223"/>
      <c r="G554" s="223"/>
      <c r="H554" s="224"/>
      <c r="I554" s="19">
        <f t="shared" si="81"/>
        <v>42.547499999999999</v>
      </c>
      <c r="K554" s="50">
        <f t="shared" si="82"/>
        <v>42.547499999999985</v>
      </c>
      <c r="L554" s="8">
        <f t="shared" si="75"/>
        <v>40.947499999999991</v>
      </c>
      <c r="N554" s="121" t="str">
        <f t="shared" ref="N554:N573" si="89">IF(D554="","",IF(D554&gt;$V$57,$X$57*D554,IF(AND(D554&gt;$V$56,D554&lt;$W$56),$X$56*D554,IF(AND(D554&lt;$W$55,D554&gt;$V$55),$X$55*D554,IF(D554&lt;$W$54,D554*$X$54,0)))))</f>
        <v/>
      </c>
      <c r="O554" s="9" t="str">
        <f t="shared" ref="O554:O573" si="90">IF(D554="","",IF(D554&gt;=$V$57,-$X$57,IF(AND(D554&gt;=$V$56,D554&lt;$W$56),-$X$56,IF(AND(D554&lt;$W$55,D554&gt;=$V$55),-$X$55,IF(D554&lt;$W$54,-$X$54,0)))))</f>
        <v/>
      </c>
      <c r="P554" s="9" t="str">
        <f t="shared" si="87"/>
        <v/>
      </c>
      <c r="Q554" s="122" t="str">
        <f t="shared" si="88"/>
        <v/>
      </c>
    </row>
    <row r="555" spans="1:17" ht="18.75" x14ac:dyDescent="0.3">
      <c r="A555" s="10" t="s">
        <v>384</v>
      </c>
      <c r="B555" s="11" t="s">
        <v>38</v>
      </c>
      <c r="C555" s="12">
        <v>7</v>
      </c>
      <c r="D555" s="13">
        <v>3.8</v>
      </c>
      <c r="E555" s="14"/>
      <c r="F555" s="46" t="s">
        <v>16</v>
      </c>
      <c r="G555" s="15">
        <v>2</v>
      </c>
      <c r="H555" s="16">
        <f>IF(OR(F555="",G555=""),"",IF(F555="1st",G555*D555-G555,-G555))</f>
        <v>-2</v>
      </c>
      <c r="I555" s="19">
        <f t="shared" si="81"/>
        <v>40.547499999999999</v>
      </c>
      <c r="J555" s="42">
        <f>SUM(H555:H556)</f>
        <v>1.6000000000000005</v>
      </c>
      <c r="K555" s="50">
        <f t="shared" si="82"/>
        <v>44.147499999999987</v>
      </c>
      <c r="L555" s="8">
        <f t="shared" si="75"/>
        <v>40.947499999999991</v>
      </c>
      <c r="N555" s="121">
        <f t="shared" si="89"/>
        <v>3.8</v>
      </c>
      <c r="O555" s="9">
        <f t="shared" si="90"/>
        <v>-1</v>
      </c>
      <c r="P555" s="9">
        <f t="shared" si="87"/>
        <v>-1</v>
      </c>
      <c r="Q555" s="122">
        <f t="shared" si="88"/>
        <v>-1</v>
      </c>
    </row>
    <row r="556" spans="1:17" ht="19.5" thickBot="1" x14ac:dyDescent="0.35">
      <c r="A556" s="10" t="s">
        <v>447</v>
      </c>
      <c r="B556" s="11" t="s">
        <v>38</v>
      </c>
      <c r="C556" s="12">
        <v>12</v>
      </c>
      <c r="D556" s="13">
        <v>2.2000000000000002</v>
      </c>
      <c r="E556" s="14"/>
      <c r="F556" s="46" t="s">
        <v>24</v>
      </c>
      <c r="G556" s="15">
        <v>3</v>
      </c>
      <c r="H556" s="16">
        <f>IF(OR(F556="",G556=""),"",IF(F556="1st",G556*D556-G556,-G556))</f>
        <v>3.6000000000000005</v>
      </c>
      <c r="I556" s="19">
        <f t="shared" si="81"/>
        <v>44.147500000000001</v>
      </c>
      <c r="J556" s="39"/>
      <c r="K556" s="50">
        <f t="shared" si="82"/>
        <v>44.147499999999987</v>
      </c>
      <c r="L556" s="8">
        <f t="shared" si="75"/>
        <v>40.947499999999991</v>
      </c>
      <c r="N556" s="121">
        <f t="shared" si="89"/>
        <v>2.2000000000000002</v>
      </c>
      <c r="O556" s="9">
        <f t="shared" si="90"/>
        <v>-1</v>
      </c>
      <c r="P556" s="9">
        <f t="shared" si="87"/>
        <v>1.2000000000000002</v>
      </c>
      <c r="Q556" s="122">
        <f t="shared" si="88"/>
        <v>1.2000000000000002</v>
      </c>
    </row>
    <row r="557" spans="1:17" ht="24" thickBot="1" x14ac:dyDescent="0.3">
      <c r="A557" s="222">
        <v>44271</v>
      </c>
      <c r="B557" s="223"/>
      <c r="C557" s="223"/>
      <c r="D557" s="223"/>
      <c r="E557" s="223"/>
      <c r="F557" s="223"/>
      <c r="G557" s="223"/>
      <c r="H557" s="224"/>
      <c r="I557" s="19">
        <f t="shared" si="81"/>
        <v>44.147500000000001</v>
      </c>
      <c r="K557" s="50">
        <f t="shared" si="82"/>
        <v>44.147499999999987</v>
      </c>
      <c r="L557" s="8">
        <f t="shared" si="75"/>
        <v>40.947499999999991</v>
      </c>
      <c r="N557" s="121" t="str">
        <f t="shared" si="89"/>
        <v/>
      </c>
      <c r="O557" s="9" t="str">
        <f t="shared" si="90"/>
        <v/>
      </c>
      <c r="P557" s="9" t="str">
        <f t="shared" si="87"/>
        <v/>
      </c>
      <c r="Q557" s="122" t="str">
        <f t="shared" si="88"/>
        <v/>
      </c>
    </row>
    <row r="558" spans="1:17" ht="18.75" x14ac:dyDescent="0.3">
      <c r="A558" s="10" t="s">
        <v>33</v>
      </c>
      <c r="B558" s="11" t="s">
        <v>28</v>
      </c>
      <c r="C558" s="12">
        <v>6</v>
      </c>
      <c r="D558" s="13">
        <v>10</v>
      </c>
      <c r="E558" s="14"/>
      <c r="F558" s="46" t="s">
        <v>21</v>
      </c>
      <c r="G558" s="15">
        <v>0.5</v>
      </c>
      <c r="H558" s="16">
        <f>IF(OR(F558="",G558=""),"",IF(F558="1st",G558*D558-G558,-G558))</f>
        <v>-0.5</v>
      </c>
      <c r="I558" s="19">
        <f t="shared" si="81"/>
        <v>43.647500000000001</v>
      </c>
      <c r="J558" s="42">
        <f>SUM(H558:H559)</f>
        <v>-2.5</v>
      </c>
      <c r="K558" s="50">
        <f t="shared" si="82"/>
        <v>41.647499999999987</v>
      </c>
      <c r="L558" s="8">
        <f t="shared" si="75"/>
        <v>40.947499999999991</v>
      </c>
      <c r="N558" s="121">
        <f t="shared" si="89"/>
        <v>0</v>
      </c>
      <c r="O558" s="9">
        <f t="shared" si="90"/>
        <v>0</v>
      </c>
      <c r="P558" s="9">
        <f t="shared" si="87"/>
        <v>0</v>
      </c>
      <c r="Q558" s="122" t="str">
        <f t="shared" si="88"/>
        <v/>
      </c>
    </row>
    <row r="559" spans="1:17" ht="19.5" thickBot="1" x14ac:dyDescent="0.35">
      <c r="A559" s="10" t="s">
        <v>197</v>
      </c>
      <c r="B559" s="11" t="s">
        <v>115</v>
      </c>
      <c r="C559" s="12">
        <v>4</v>
      </c>
      <c r="D559" s="13">
        <v>3</v>
      </c>
      <c r="E559" s="14"/>
      <c r="F559" s="46" t="s">
        <v>21</v>
      </c>
      <c r="G559" s="15">
        <v>2</v>
      </c>
      <c r="H559" s="16">
        <f>IF(OR(F559="",G559=""),"",IF(F559="1st",G559*D559-G559,-G559))</f>
        <v>-2</v>
      </c>
      <c r="I559" s="19">
        <f t="shared" si="81"/>
        <v>41.647500000000001</v>
      </c>
      <c r="J559" s="39"/>
      <c r="K559" s="50">
        <f t="shared" si="82"/>
        <v>41.647499999999987</v>
      </c>
      <c r="L559" s="8">
        <f t="shared" si="75"/>
        <v>40.947499999999991</v>
      </c>
      <c r="N559" s="121">
        <f t="shared" si="89"/>
        <v>3</v>
      </c>
      <c r="O559" s="9">
        <f t="shared" si="90"/>
        <v>-1</v>
      </c>
      <c r="P559" s="9">
        <f t="shared" si="87"/>
        <v>-1</v>
      </c>
      <c r="Q559" s="122">
        <f t="shared" si="88"/>
        <v>-1</v>
      </c>
    </row>
    <row r="560" spans="1:17" ht="24" thickBot="1" x14ac:dyDescent="0.3">
      <c r="A560" s="222">
        <v>44272</v>
      </c>
      <c r="B560" s="223"/>
      <c r="C560" s="223"/>
      <c r="D560" s="223"/>
      <c r="E560" s="223"/>
      <c r="F560" s="223"/>
      <c r="G560" s="223"/>
      <c r="H560" s="224"/>
      <c r="I560" s="19">
        <f t="shared" si="81"/>
        <v>41.647500000000001</v>
      </c>
      <c r="K560" s="50">
        <f t="shared" si="82"/>
        <v>41.647499999999987</v>
      </c>
      <c r="L560" s="8">
        <f t="shared" si="75"/>
        <v>40.947499999999991</v>
      </c>
      <c r="N560" s="121" t="str">
        <f t="shared" si="89"/>
        <v/>
      </c>
      <c r="O560" s="9" t="str">
        <f t="shared" si="90"/>
        <v/>
      </c>
      <c r="P560" s="9" t="str">
        <f t="shared" si="87"/>
        <v/>
      </c>
      <c r="Q560" s="122" t="str">
        <f t="shared" si="88"/>
        <v/>
      </c>
    </row>
    <row r="561" spans="1:17" ht="18.75" x14ac:dyDescent="0.3">
      <c r="A561" s="10" t="s">
        <v>448</v>
      </c>
      <c r="B561" s="11" t="s">
        <v>224</v>
      </c>
      <c r="C561" s="12">
        <v>10</v>
      </c>
      <c r="D561" s="13">
        <v>2.8</v>
      </c>
      <c r="E561" s="14"/>
      <c r="F561" s="46" t="s">
        <v>16</v>
      </c>
      <c r="G561" s="15">
        <v>1.5</v>
      </c>
      <c r="H561" s="16">
        <f>IF(OR(F561="",G561=""),"",IF(F561="1st",G561*D561-G561,-G561))</f>
        <v>-1.5</v>
      </c>
      <c r="I561" s="19">
        <f t="shared" si="81"/>
        <v>40.147500000000001</v>
      </c>
      <c r="J561" s="42">
        <f>SUM(H561:H564)</f>
        <v>-6.5</v>
      </c>
      <c r="K561" s="50">
        <f t="shared" si="82"/>
        <v>35.147499999999987</v>
      </c>
      <c r="L561" s="8">
        <f t="shared" si="75"/>
        <v>40.947499999999991</v>
      </c>
      <c r="N561" s="121">
        <f t="shared" si="89"/>
        <v>2.8</v>
      </c>
      <c r="O561" s="9">
        <f t="shared" si="90"/>
        <v>-1</v>
      </c>
      <c r="P561" s="9">
        <f t="shared" si="87"/>
        <v>-1</v>
      </c>
      <c r="Q561" s="122">
        <f t="shared" si="88"/>
        <v>-1</v>
      </c>
    </row>
    <row r="562" spans="1:17" ht="18.75" x14ac:dyDescent="0.3">
      <c r="A562" s="10" t="s">
        <v>301</v>
      </c>
      <c r="B562" s="11" t="s">
        <v>222</v>
      </c>
      <c r="C562" s="12">
        <v>7</v>
      </c>
      <c r="D562" s="13">
        <v>5</v>
      </c>
      <c r="E562" s="14"/>
      <c r="F562" s="46" t="s">
        <v>16</v>
      </c>
      <c r="G562" s="15">
        <v>1</v>
      </c>
      <c r="H562" s="16">
        <f>IF(OR(F562="",G562=""),"",IF(F562="1st",G562*D562-G562,-G562))</f>
        <v>-1</v>
      </c>
      <c r="I562" s="19">
        <f t="shared" si="81"/>
        <v>39.147500000000001</v>
      </c>
      <c r="J562" s="39"/>
      <c r="K562" s="50">
        <f t="shared" si="82"/>
        <v>35.147499999999987</v>
      </c>
      <c r="L562" s="8">
        <f t="shared" si="75"/>
        <v>40.947499999999991</v>
      </c>
      <c r="N562" s="121">
        <f t="shared" si="89"/>
        <v>5</v>
      </c>
      <c r="O562" s="9">
        <f t="shared" si="90"/>
        <v>-1</v>
      </c>
      <c r="P562" s="9">
        <f t="shared" si="87"/>
        <v>-1</v>
      </c>
      <c r="Q562" s="122">
        <f t="shared" si="88"/>
        <v>-1</v>
      </c>
    </row>
    <row r="563" spans="1:17" ht="18.75" x14ac:dyDescent="0.3">
      <c r="A563" s="10" t="s">
        <v>449</v>
      </c>
      <c r="B563" s="11" t="s">
        <v>30</v>
      </c>
      <c r="C563" s="12">
        <v>5</v>
      </c>
      <c r="D563" s="13">
        <v>7.5</v>
      </c>
      <c r="E563" s="14"/>
      <c r="F563" s="46" t="s">
        <v>16</v>
      </c>
      <c r="G563" s="15">
        <v>1</v>
      </c>
      <c r="H563" s="16">
        <f>IF(OR(F563="",G563=""),"",IF(F563="1st",G563*D563-G563,-G563))</f>
        <v>-1</v>
      </c>
      <c r="I563" s="19">
        <f t="shared" si="81"/>
        <v>38.147500000000001</v>
      </c>
      <c r="J563" s="39"/>
      <c r="K563" s="50">
        <f t="shared" si="82"/>
        <v>35.147499999999987</v>
      </c>
      <c r="L563" s="8">
        <f t="shared" si="75"/>
        <v>40.947499999999991</v>
      </c>
      <c r="N563" s="121">
        <f t="shared" si="89"/>
        <v>7.5</v>
      </c>
      <c r="O563" s="9">
        <f t="shared" si="90"/>
        <v>-1</v>
      </c>
      <c r="P563" s="9">
        <f t="shared" si="87"/>
        <v>-1</v>
      </c>
      <c r="Q563" s="122">
        <f t="shared" si="88"/>
        <v>-1</v>
      </c>
    </row>
    <row r="564" spans="1:17" ht="19.5" thickBot="1" x14ac:dyDescent="0.35">
      <c r="A564" s="10" t="s">
        <v>450</v>
      </c>
      <c r="B564" s="11" t="s">
        <v>30</v>
      </c>
      <c r="C564" s="12">
        <v>5</v>
      </c>
      <c r="D564" s="13">
        <v>2</v>
      </c>
      <c r="E564" s="14"/>
      <c r="F564" s="46" t="s">
        <v>16</v>
      </c>
      <c r="G564" s="15">
        <v>3</v>
      </c>
      <c r="H564" s="16">
        <f>IF(OR(F564="",G564=""),"",IF(F564="1st",G564*D564-G564,-G564))</f>
        <v>-3</v>
      </c>
      <c r="I564" s="19">
        <f t="shared" si="81"/>
        <v>35.147500000000001</v>
      </c>
      <c r="J564" s="39"/>
      <c r="K564" s="50">
        <f t="shared" si="82"/>
        <v>35.147499999999987</v>
      </c>
      <c r="L564" s="8">
        <f t="shared" si="75"/>
        <v>40.947499999999991</v>
      </c>
      <c r="N564" s="121">
        <f t="shared" si="89"/>
        <v>2</v>
      </c>
      <c r="O564" s="9">
        <f t="shared" si="90"/>
        <v>-1</v>
      </c>
      <c r="P564" s="9">
        <f t="shared" si="87"/>
        <v>-1</v>
      </c>
      <c r="Q564" s="122">
        <f t="shared" si="88"/>
        <v>-1</v>
      </c>
    </row>
    <row r="565" spans="1:17" ht="24" thickBot="1" x14ac:dyDescent="0.3">
      <c r="A565" s="222">
        <v>44273</v>
      </c>
      <c r="B565" s="223"/>
      <c r="C565" s="223"/>
      <c r="D565" s="223"/>
      <c r="E565" s="223"/>
      <c r="F565" s="223"/>
      <c r="G565" s="223"/>
      <c r="H565" s="224"/>
      <c r="I565" s="19">
        <f t="shared" si="81"/>
        <v>35.147500000000001</v>
      </c>
      <c r="K565" s="50">
        <f t="shared" si="82"/>
        <v>35.147499999999987</v>
      </c>
      <c r="L565" s="8">
        <f t="shared" si="75"/>
        <v>40.947499999999991</v>
      </c>
      <c r="N565" s="121" t="str">
        <f t="shared" si="89"/>
        <v/>
      </c>
      <c r="O565" s="9" t="str">
        <f t="shared" si="90"/>
        <v/>
      </c>
      <c r="P565" s="9" t="str">
        <f t="shared" si="87"/>
        <v/>
      </c>
      <c r="Q565" s="122" t="str">
        <f t="shared" si="88"/>
        <v/>
      </c>
    </row>
    <row r="566" spans="1:17" ht="18.75" x14ac:dyDescent="0.3">
      <c r="A566" s="10" t="s">
        <v>451</v>
      </c>
      <c r="B566" s="11" t="s">
        <v>38</v>
      </c>
      <c r="C566" s="12">
        <v>7</v>
      </c>
      <c r="D566" s="13">
        <v>2.75</v>
      </c>
      <c r="E566" s="14"/>
      <c r="F566" s="46" t="s">
        <v>34</v>
      </c>
      <c r="G566" s="15">
        <v>2</v>
      </c>
      <c r="H566" s="16">
        <f>IF(OR(F566="",G566=""),"",IF(F566="1st",G566*D566-G566,-G566))</f>
        <v>-2</v>
      </c>
      <c r="I566" s="19">
        <f t="shared" si="81"/>
        <v>33.147500000000001</v>
      </c>
      <c r="J566" s="42">
        <f>SUM(H566:H568)</f>
        <v>5.6</v>
      </c>
      <c r="K566" s="50">
        <f t="shared" si="82"/>
        <v>40.747499999999988</v>
      </c>
      <c r="L566" s="8">
        <f t="shared" si="75"/>
        <v>40.947499999999991</v>
      </c>
      <c r="N566" s="121">
        <f t="shared" si="89"/>
        <v>2.75</v>
      </c>
      <c r="O566" s="9">
        <f t="shared" si="90"/>
        <v>-1</v>
      </c>
      <c r="P566" s="9">
        <f t="shared" si="87"/>
        <v>-1</v>
      </c>
      <c r="Q566" s="122">
        <f t="shared" si="88"/>
        <v>-1</v>
      </c>
    </row>
    <row r="567" spans="1:17" ht="18.75" x14ac:dyDescent="0.3">
      <c r="A567" s="10" t="s">
        <v>452</v>
      </c>
      <c r="B567" s="11" t="s">
        <v>38</v>
      </c>
      <c r="C567" s="12">
        <v>8</v>
      </c>
      <c r="D567" s="13">
        <v>5</v>
      </c>
      <c r="E567" s="14"/>
      <c r="F567" s="46" t="s">
        <v>24</v>
      </c>
      <c r="G567" s="15">
        <v>1</v>
      </c>
      <c r="H567" s="16">
        <f>IF(OR(F567="",G567=""),"",IF(F567="1st",G567*D567-G567,-G567))</f>
        <v>4</v>
      </c>
      <c r="I567" s="19">
        <f t="shared" si="81"/>
        <v>37.147500000000001</v>
      </c>
      <c r="J567" s="39"/>
      <c r="K567" s="50">
        <f t="shared" si="82"/>
        <v>40.747499999999988</v>
      </c>
      <c r="L567" s="8">
        <f t="shared" ref="L567:L614" si="91">$K$615</f>
        <v>40.947499999999991</v>
      </c>
      <c r="N567" s="121">
        <f t="shared" si="89"/>
        <v>5</v>
      </c>
      <c r="O567" s="9">
        <f t="shared" si="90"/>
        <v>-1</v>
      </c>
      <c r="P567" s="9">
        <f t="shared" si="87"/>
        <v>4</v>
      </c>
      <c r="Q567" s="122">
        <f t="shared" si="88"/>
        <v>4</v>
      </c>
    </row>
    <row r="568" spans="1:17" ht="19.5" thickBot="1" x14ac:dyDescent="0.35">
      <c r="A568" s="10" t="s">
        <v>453</v>
      </c>
      <c r="B568" s="11" t="s">
        <v>91</v>
      </c>
      <c r="C568" s="12">
        <v>8</v>
      </c>
      <c r="D568" s="13">
        <v>1.9</v>
      </c>
      <c r="E568" s="14"/>
      <c r="F568" s="46" t="s">
        <v>24</v>
      </c>
      <c r="G568" s="15">
        <v>4</v>
      </c>
      <c r="H568" s="16">
        <f>IF(OR(F568="",G568=""),"",IF(F568="1st",G568*D568-G568,-G568))</f>
        <v>3.5999999999999996</v>
      </c>
      <c r="I568" s="19">
        <f t="shared" si="81"/>
        <v>40.747500000000002</v>
      </c>
      <c r="J568" s="39"/>
      <c r="K568" s="50">
        <f t="shared" si="82"/>
        <v>40.747499999999988</v>
      </c>
      <c r="L568" s="8">
        <f t="shared" si="91"/>
        <v>40.947499999999991</v>
      </c>
      <c r="N568" s="121">
        <f t="shared" si="89"/>
        <v>1.9</v>
      </c>
      <c r="O568" s="9">
        <f t="shared" si="90"/>
        <v>-1</v>
      </c>
      <c r="P568" s="9">
        <f t="shared" si="87"/>
        <v>0.89999999999999991</v>
      </c>
      <c r="Q568" s="122">
        <f t="shared" si="88"/>
        <v>0.89999999999999991</v>
      </c>
    </row>
    <row r="569" spans="1:17" ht="24" thickBot="1" x14ac:dyDescent="0.3">
      <c r="A569" s="222">
        <v>44274</v>
      </c>
      <c r="B569" s="223"/>
      <c r="C569" s="223"/>
      <c r="D569" s="223"/>
      <c r="E569" s="223"/>
      <c r="F569" s="223"/>
      <c r="G569" s="223"/>
      <c r="H569" s="224"/>
      <c r="I569" s="19">
        <f t="shared" si="81"/>
        <v>40.747500000000002</v>
      </c>
      <c r="K569" s="50">
        <f t="shared" si="82"/>
        <v>40.747499999999988</v>
      </c>
      <c r="L569" s="8">
        <f t="shared" si="91"/>
        <v>40.947499999999991</v>
      </c>
      <c r="N569" s="121" t="str">
        <f t="shared" si="89"/>
        <v/>
      </c>
      <c r="O569" s="9" t="str">
        <f t="shared" si="90"/>
        <v/>
      </c>
      <c r="P569" s="9" t="str">
        <f t="shared" ref="P569:P582" si="92">IF(F569="1st",N569+O569,O569)</f>
        <v/>
      </c>
      <c r="Q569" s="122" t="str">
        <f t="shared" ref="Q569:Q582" si="93">IF(P569=0,"",P569)</f>
        <v/>
      </c>
    </row>
    <row r="570" spans="1:17" ht="19.5" thickBot="1" x14ac:dyDescent="0.35">
      <c r="A570" s="10" t="s">
        <v>454</v>
      </c>
      <c r="B570" s="11" t="s">
        <v>443</v>
      </c>
      <c r="C570" s="12">
        <v>9</v>
      </c>
      <c r="D570" s="13">
        <v>2.35</v>
      </c>
      <c r="E570" s="14"/>
      <c r="F570" s="46" t="s">
        <v>16</v>
      </c>
      <c r="G570" s="15">
        <v>2</v>
      </c>
      <c r="H570" s="16">
        <f>IF(OR(F570="",G570=""),"",IF(F570="1st",G570*D570-G570,-G570))</f>
        <v>-2</v>
      </c>
      <c r="I570" s="19">
        <f t="shared" si="81"/>
        <v>38.747500000000002</v>
      </c>
      <c r="J570" s="42">
        <f>SUM(H570:H570)</f>
        <v>-2</v>
      </c>
      <c r="K570" s="50">
        <f t="shared" si="82"/>
        <v>38.747499999999988</v>
      </c>
      <c r="L570" s="8">
        <f t="shared" si="91"/>
        <v>40.947499999999991</v>
      </c>
      <c r="N570" s="121">
        <f t="shared" si="89"/>
        <v>2.35</v>
      </c>
      <c r="O570" s="9">
        <f t="shared" si="90"/>
        <v>-1</v>
      </c>
      <c r="P570" s="9">
        <f t="shared" si="92"/>
        <v>-1</v>
      </c>
      <c r="Q570" s="122">
        <f t="shared" si="93"/>
        <v>-1</v>
      </c>
    </row>
    <row r="571" spans="1:17" ht="24" thickBot="1" x14ac:dyDescent="0.3">
      <c r="A571" s="222">
        <v>44275</v>
      </c>
      <c r="B571" s="223"/>
      <c r="C571" s="223"/>
      <c r="D571" s="223"/>
      <c r="E571" s="223"/>
      <c r="F571" s="223"/>
      <c r="G571" s="223"/>
      <c r="H571" s="224"/>
      <c r="I571" s="19">
        <f t="shared" si="81"/>
        <v>38.747500000000002</v>
      </c>
      <c r="K571" s="50">
        <f t="shared" si="82"/>
        <v>38.747499999999988</v>
      </c>
      <c r="L571" s="8">
        <f t="shared" si="91"/>
        <v>40.947499999999991</v>
      </c>
      <c r="N571" s="121" t="str">
        <f t="shared" si="89"/>
        <v/>
      </c>
      <c r="O571" s="9" t="str">
        <f t="shared" si="90"/>
        <v/>
      </c>
      <c r="P571" s="9" t="str">
        <f t="shared" si="92"/>
        <v/>
      </c>
      <c r="Q571" s="122" t="str">
        <f t="shared" si="93"/>
        <v/>
      </c>
    </row>
    <row r="572" spans="1:17" ht="18.75" x14ac:dyDescent="0.3">
      <c r="A572" s="10" t="s">
        <v>455</v>
      </c>
      <c r="B572" s="11" t="s">
        <v>30</v>
      </c>
      <c r="C572" s="12">
        <v>10</v>
      </c>
      <c r="D572" s="13">
        <v>3.6</v>
      </c>
      <c r="E572" s="14"/>
      <c r="F572" s="46" t="s">
        <v>24</v>
      </c>
      <c r="G572" s="15">
        <v>1.5</v>
      </c>
      <c r="H572" s="16">
        <f>IF(OR(F572="",G572=""),"",IF(F572="1st",G572*D572-G572,-G572))</f>
        <v>3.9000000000000004</v>
      </c>
      <c r="I572" s="19">
        <f t="shared" si="81"/>
        <v>42.647500000000001</v>
      </c>
      <c r="J572" s="42">
        <f>SUM(H572:H575)</f>
        <v>10.600000000000001</v>
      </c>
      <c r="K572" s="50">
        <f t="shared" si="82"/>
        <v>49.347499999999989</v>
      </c>
      <c r="L572" s="8">
        <f t="shared" si="91"/>
        <v>40.947499999999991</v>
      </c>
      <c r="N572" s="121">
        <f t="shared" si="89"/>
        <v>0</v>
      </c>
      <c r="O572" s="9">
        <f t="shared" si="90"/>
        <v>0</v>
      </c>
      <c r="P572" s="9">
        <f t="shared" si="92"/>
        <v>0</v>
      </c>
      <c r="Q572" s="122" t="str">
        <f t="shared" si="93"/>
        <v/>
      </c>
    </row>
    <row r="573" spans="1:17" ht="18.75" x14ac:dyDescent="0.3">
      <c r="A573" s="10" t="s">
        <v>456</v>
      </c>
      <c r="B573" s="11" t="s">
        <v>127</v>
      </c>
      <c r="C573" s="12">
        <v>3</v>
      </c>
      <c r="D573" s="13">
        <v>3.4</v>
      </c>
      <c r="E573" s="14"/>
      <c r="F573" s="46" t="s">
        <v>26</v>
      </c>
      <c r="G573" s="15">
        <v>1</v>
      </c>
      <c r="H573" s="16">
        <f>IF(OR(F573="",G573=""),"",IF(F573="1st",G573*D573-G573,-G573))</f>
        <v>-1</v>
      </c>
      <c r="I573" s="19">
        <f t="shared" si="81"/>
        <v>41.647500000000001</v>
      </c>
      <c r="J573" s="39"/>
      <c r="K573" s="50">
        <f t="shared" si="82"/>
        <v>49.347499999999989</v>
      </c>
      <c r="L573" s="8">
        <f t="shared" si="91"/>
        <v>40.947499999999991</v>
      </c>
      <c r="N573" s="121">
        <f t="shared" si="89"/>
        <v>0</v>
      </c>
      <c r="O573" s="9">
        <f t="shared" si="90"/>
        <v>0</v>
      </c>
      <c r="P573" s="9">
        <f t="shared" si="92"/>
        <v>0</v>
      </c>
      <c r="Q573" s="122" t="str">
        <f t="shared" si="93"/>
        <v/>
      </c>
    </row>
    <row r="574" spans="1:17" ht="18.75" x14ac:dyDescent="0.3">
      <c r="A574" s="10" t="s">
        <v>457</v>
      </c>
      <c r="B574" s="11" t="s">
        <v>127</v>
      </c>
      <c r="C574" s="12">
        <v>9</v>
      </c>
      <c r="D574" s="13">
        <v>2.9</v>
      </c>
      <c r="E574" s="14"/>
      <c r="F574" s="46" t="s">
        <v>24</v>
      </c>
      <c r="G574" s="15">
        <v>2</v>
      </c>
      <c r="H574" s="16">
        <f>IF(OR(F574="",G574=""),"",IF(F574="1st",G574*D574-G574,-G574))</f>
        <v>3.8</v>
      </c>
      <c r="I574" s="19">
        <f t="shared" si="81"/>
        <v>45.447499999999998</v>
      </c>
      <c r="J574" s="39"/>
      <c r="K574" s="50">
        <f t="shared" si="82"/>
        <v>49.347499999999989</v>
      </c>
      <c r="L574" s="8">
        <f t="shared" si="91"/>
        <v>40.947499999999991</v>
      </c>
      <c r="N574" s="121">
        <f t="shared" ref="N574:N589" si="94">IF(D574="","",IF(D574&gt;$V$57,$X$57*D574,IF(AND(D574&gt;$V$56,D574&lt;$W$56),$X$56*D574,IF(AND(D574&lt;$W$55,D574&gt;$V$55),$X$55*D574,IF(D574&lt;$W$54,D574*$X$54,0)))))</f>
        <v>2.9</v>
      </c>
      <c r="O574" s="9">
        <f t="shared" ref="O574:O589" si="95">IF(D574="","",IF(D574&gt;=$V$57,-$X$57,IF(AND(D574&gt;=$V$56,D574&lt;$W$56),-$X$56,IF(AND(D574&lt;$W$55,D574&gt;=$V$55),-$X$55,IF(D574&lt;$W$54,-$X$54,0)))))</f>
        <v>-1</v>
      </c>
      <c r="P574" s="9">
        <f t="shared" si="92"/>
        <v>1.9</v>
      </c>
      <c r="Q574" s="122">
        <f t="shared" si="93"/>
        <v>1.9</v>
      </c>
    </row>
    <row r="575" spans="1:17" ht="19.5" thickBot="1" x14ac:dyDescent="0.35">
      <c r="A575" s="10" t="s">
        <v>458</v>
      </c>
      <c r="B575" s="11" t="s">
        <v>127</v>
      </c>
      <c r="C575" s="12">
        <v>12</v>
      </c>
      <c r="D575" s="13">
        <v>3.6</v>
      </c>
      <c r="E575" s="14"/>
      <c r="F575" s="46" t="s">
        <v>24</v>
      </c>
      <c r="G575" s="15">
        <v>1.5</v>
      </c>
      <c r="H575" s="16">
        <f>IF(OR(F575="",G575=""),"",IF(F575="1st",G575*D575-G575,-G575))</f>
        <v>3.9000000000000004</v>
      </c>
      <c r="I575" s="19">
        <f t="shared" si="81"/>
        <v>49.347499999999997</v>
      </c>
      <c r="J575" s="39"/>
      <c r="K575" s="50">
        <f t="shared" si="82"/>
        <v>49.347499999999989</v>
      </c>
      <c r="L575" s="8">
        <f t="shared" si="91"/>
        <v>40.947499999999991</v>
      </c>
      <c r="N575" s="121">
        <f t="shared" si="94"/>
        <v>0</v>
      </c>
      <c r="O575" s="9">
        <f t="shared" si="95"/>
        <v>0</v>
      </c>
      <c r="P575" s="9">
        <f t="shared" si="92"/>
        <v>0</v>
      </c>
      <c r="Q575" s="122" t="str">
        <f t="shared" si="93"/>
        <v/>
      </c>
    </row>
    <row r="576" spans="1:17" ht="24" thickBot="1" x14ac:dyDescent="0.3">
      <c r="A576" s="222">
        <v>44276</v>
      </c>
      <c r="B576" s="223"/>
      <c r="C576" s="223"/>
      <c r="D576" s="223"/>
      <c r="E576" s="223"/>
      <c r="F576" s="223"/>
      <c r="G576" s="223"/>
      <c r="H576" s="224"/>
      <c r="I576" s="19">
        <f t="shared" si="81"/>
        <v>49.347499999999997</v>
      </c>
      <c r="K576" s="50">
        <f t="shared" si="82"/>
        <v>49.347499999999989</v>
      </c>
      <c r="L576" s="8">
        <f t="shared" si="91"/>
        <v>40.947499999999991</v>
      </c>
      <c r="N576" s="121" t="str">
        <f t="shared" si="94"/>
        <v/>
      </c>
      <c r="O576" s="9" t="str">
        <f t="shared" si="95"/>
        <v/>
      </c>
      <c r="P576" s="9" t="str">
        <f t="shared" si="92"/>
        <v/>
      </c>
      <c r="Q576" s="122" t="str">
        <f t="shared" si="93"/>
        <v/>
      </c>
    </row>
    <row r="577" spans="1:17" ht="18.75" x14ac:dyDescent="0.3">
      <c r="A577" s="10" t="s">
        <v>459</v>
      </c>
      <c r="B577" s="11" t="s">
        <v>91</v>
      </c>
      <c r="C577" s="12">
        <v>3</v>
      </c>
      <c r="D577" s="13">
        <v>2.5</v>
      </c>
      <c r="E577" s="14"/>
      <c r="F577" s="46" t="s">
        <v>24</v>
      </c>
      <c r="G577" s="15">
        <v>2</v>
      </c>
      <c r="H577" s="16">
        <f>IF(OR(F577="",G577=""),"",IF(F577="1st",G577*D577-G577,-G577))</f>
        <v>3</v>
      </c>
      <c r="I577" s="19">
        <f t="shared" si="81"/>
        <v>52.347499999999997</v>
      </c>
      <c r="J577" s="42">
        <f>SUM(H577:H578)</f>
        <v>2</v>
      </c>
      <c r="K577" s="50">
        <f t="shared" si="82"/>
        <v>51.347499999999989</v>
      </c>
      <c r="L577" s="8">
        <f t="shared" si="91"/>
        <v>40.947499999999991</v>
      </c>
      <c r="N577" s="121">
        <f t="shared" si="94"/>
        <v>2.5</v>
      </c>
      <c r="O577" s="9">
        <f t="shared" si="95"/>
        <v>-1</v>
      </c>
      <c r="P577" s="9">
        <f t="shared" si="92"/>
        <v>1.5</v>
      </c>
      <c r="Q577" s="122">
        <f t="shared" si="93"/>
        <v>1.5</v>
      </c>
    </row>
    <row r="578" spans="1:17" ht="19.5" thickBot="1" x14ac:dyDescent="0.35">
      <c r="A578" s="10" t="s">
        <v>460</v>
      </c>
      <c r="B578" s="11" t="s">
        <v>91</v>
      </c>
      <c r="C578" s="12">
        <v>8</v>
      </c>
      <c r="D578" s="13">
        <v>3.75</v>
      </c>
      <c r="E578" s="14"/>
      <c r="F578" s="46" t="s">
        <v>34</v>
      </c>
      <c r="G578" s="15">
        <v>1</v>
      </c>
      <c r="H578" s="16">
        <f>IF(OR(F578="",G578=""),"",IF(F578="1st",G578*D578-G578,-G578))</f>
        <v>-1</v>
      </c>
      <c r="I578" s="19">
        <f t="shared" si="81"/>
        <v>51.347499999999997</v>
      </c>
      <c r="J578" s="39"/>
      <c r="K578" s="50">
        <f t="shared" si="82"/>
        <v>51.347499999999989</v>
      </c>
      <c r="L578" s="8">
        <f t="shared" si="91"/>
        <v>40.947499999999991</v>
      </c>
      <c r="N578" s="121">
        <f t="shared" si="94"/>
        <v>3.75</v>
      </c>
      <c r="O578" s="9">
        <f t="shared" si="95"/>
        <v>-1</v>
      </c>
      <c r="P578" s="9">
        <f t="shared" si="92"/>
        <v>-1</v>
      </c>
      <c r="Q578" s="122">
        <f t="shared" si="93"/>
        <v>-1</v>
      </c>
    </row>
    <row r="579" spans="1:17" ht="24" thickBot="1" x14ac:dyDescent="0.3">
      <c r="A579" s="222">
        <v>44277</v>
      </c>
      <c r="B579" s="223"/>
      <c r="C579" s="223"/>
      <c r="D579" s="223"/>
      <c r="E579" s="223"/>
      <c r="F579" s="223"/>
      <c r="G579" s="223"/>
      <c r="H579" s="224"/>
      <c r="I579" s="19">
        <f t="shared" ref="I579:I642" si="96">IF(H579="",I578,I578+H579)</f>
        <v>51.347499999999997</v>
      </c>
      <c r="K579" s="50">
        <f t="shared" si="82"/>
        <v>51.347499999999989</v>
      </c>
      <c r="L579" s="8">
        <f t="shared" si="91"/>
        <v>40.947499999999991</v>
      </c>
      <c r="N579" s="121" t="str">
        <f t="shared" si="94"/>
        <v/>
      </c>
      <c r="O579" s="9" t="str">
        <f t="shared" si="95"/>
        <v/>
      </c>
      <c r="P579" s="9" t="str">
        <f t="shared" si="92"/>
        <v/>
      </c>
      <c r="Q579" s="122" t="str">
        <f t="shared" si="93"/>
        <v/>
      </c>
    </row>
    <row r="580" spans="1:17" ht="19.5" thickBot="1" x14ac:dyDescent="0.35">
      <c r="A580" s="10" t="s">
        <v>461</v>
      </c>
      <c r="B580" s="11" t="s">
        <v>127</v>
      </c>
      <c r="C580" s="12">
        <v>4</v>
      </c>
      <c r="D580" s="13">
        <v>2.25</v>
      </c>
      <c r="E580" s="14"/>
      <c r="F580" s="46" t="s">
        <v>24</v>
      </c>
      <c r="G580" s="15">
        <v>4</v>
      </c>
      <c r="H580" s="16">
        <f>IF(OR(F580="",G580=""),"",IF(F580="1st",G580*D580-G580,-G580))</f>
        <v>5</v>
      </c>
      <c r="I580" s="19">
        <f t="shared" si="96"/>
        <v>56.347499999999997</v>
      </c>
      <c r="J580" s="42">
        <f>SUM(H580:H580)</f>
        <v>5</v>
      </c>
      <c r="K580" s="50">
        <f t="shared" ref="K580:K643" si="97">IF(J580="",K579,J580+K579)</f>
        <v>56.347499999999989</v>
      </c>
      <c r="L580" s="8">
        <f t="shared" si="91"/>
        <v>40.947499999999991</v>
      </c>
      <c r="N580" s="121">
        <f t="shared" si="94"/>
        <v>2.25</v>
      </c>
      <c r="O580" s="9">
        <f t="shared" si="95"/>
        <v>-1</v>
      </c>
      <c r="P580" s="9">
        <f t="shared" si="92"/>
        <v>1.25</v>
      </c>
      <c r="Q580" s="122">
        <f t="shared" si="93"/>
        <v>1.25</v>
      </c>
    </row>
    <row r="581" spans="1:17" ht="24" thickBot="1" x14ac:dyDescent="0.3">
      <c r="A581" s="222">
        <v>44278</v>
      </c>
      <c r="B581" s="223"/>
      <c r="C581" s="223"/>
      <c r="D581" s="223"/>
      <c r="E581" s="223"/>
      <c r="F581" s="223"/>
      <c r="G581" s="223"/>
      <c r="H581" s="224"/>
      <c r="I581" s="19">
        <f t="shared" si="96"/>
        <v>56.347499999999997</v>
      </c>
      <c r="K581" s="50">
        <f t="shared" si="97"/>
        <v>56.347499999999989</v>
      </c>
      <c r="L581" s="8">
        <f t="shared" si="91"/>
        <v>40.947499999999991</v>
      </c>
      <c r="N581" s="121" t="str">
        <f t="shared" si="94"/>
        <v/>
      </c>
      <c r="O581" s="9" t="str">
        <f t="shared" si="95"/>
        <v/>
      </c>
      <c r="P581" s="9" t="str">
        <f t="shared" si="92"/>
        <v/>
      </c>
      <c r="Q581" s="122" t="str">
        <f t="shared" si="93"/>
        <v/>
      </c>
    </row>
    <row r="582" spans="1:17" ht="19.5" thickBot="1" x14ac:dyDescent="0.35">
      <c r="A582" s="10" t="s">
        <v>462</v>
      </c>
      <c r="B582" s="11" t="s">
        <v>50</v>
      </c>
      <c r="C582" s="12">
        <v>7</v>
      </c>
      <c r="D582" s="13">
        <v>2.2999999999999998</v>
      </c>
      <c r="E582" s="14"/>
      <c r="F582" s="46" t="s">
        <v>34</v>
      </c>
      <c r="G582" s="134">
        <v>2</v>
      </c>
      <c r="H582" s="16">
        <f>IF(OR(F582="",G582=""),"",IF(F582="1st",G582*D582-G582,-G582))</f>
        <v>-2</v>
      </c>
      <c r="I582" s="19">
        <f t="shared" si="96"/>
        <v>54.347499999999997</v>
      </c>
      <c r="J582" s="42">
        <f>SUM(H582:H582)</f>
        <v>-2</v>
      </c>
      <c r="K582" s="50">
        <f t="shared" si="97"/>
        <v>54.347499999999989</v>
      </c>
      <c r="L582" s="8">
        <f t="shared" si="91"/>
        <v>40.947499999999991</v>
      </c>
      <c r="N582" s="121">
        <f t="shared" si="94"/>
        <v>2.2999999999999998</v>
      </c>
      <c r="O582" s="9">
        <f t="shared" si="95"/>
        <v>-1</v>
      </c>
      <c r="P582" s="9">
        <f t="shared" si="92"/>
        <v>-1</v>
      </c>
      <c r="Q582" s="122">
        <f t="shared" si="93"/>
        <v>-1</v>
      </c>
    </row>
    <row r="583" spans="1:17" ht="24" thickBot="1" x14ac:dyDescent="0.3">
      <c r="A583" s="222">
        <v>44279</v>
      </c>
      <c r="B583" s="223"/>
      <c r="C583" s="223"/>
      <c r="D583" s="223"/>
      <c r="E583" s="223"/>
      <c r="F583" s="223"/>
      <c r="G583" s="223"/>
      <c r="H583" s="224"/>
      <c r="I583" s="19">
        <f t="shared" si="96"/>
        <v>54.347499999999997</v>
      </c>
      <c r="K583" s="50">
        <f t="shared" si="97"/>
        <v>54.347499999999989</v>
      </c>
      <c r="L583" s="8">
        <f t="shared" si="91"/>
        <v>40.947499999999991</v>
      </c>
      <c r="N583" s="121" t="str">
        <f t="shared" si="94"/>
        <v/>
      </c>
      <c r="O583" s="9" t="str">
        <f t="shared" si="95"/>
        <v/>
      </c>
      <c r="P583" s="9" t="str">
        <f t="shared" ref="P583:P608" si="98">IF(F583="1st",N583+O583,O583)</f>
        <v/>
      </c>
      <c r="Q583" s="122" t="str">
        <f t="shared" ref="Q583:Q608" si="99">IF(P583=0,"",P583)</f>
        <v/>
      </c>
    </row>
    <row r="584" spans="1:17" ht="19.5" thickBot="1" x14ac:dyDescent="0.35">
      <c r="A584" s="10" t="s">
        <v>463</v>
      </c>
      <c r="B584" s="11" t="s">
        <v>224</v>
      </c>
      <c r="C584" s="12">
        <v>6</v>
      </c>
      <c r="D584" s="13">
        <v>2.2000000000000002</v>
      </c>
      <c r="E584" s="14"/>
      <c r="F584" s="46" t="s">
        <v>24</v>
      </c>
      <c r="G584" s="15">
        <v>3</v>
      </c>
      <c r="H584" s="16">
        <f>IF(OR(F584="",G584=""),"",IF(F584="1st",G584*D584-G584,-G584))</f>
        <v>3.6000000000000005</v>
      </c>
      <c r="I584" s="19">
        <f t="shared" si="96"/>
        <v>57.947499999999998</v>
      </c>
      <c r="J584" s="42">
        <f>SUM(H584:H584)</f>
        <v>3.6000000000000005</v>
      </c>
      <c r="K584" s="50">
        <f t="shared" si="97"/>
        <v>57.947499999999991</v>
      </c>
      <c r="L584" s="8">
        <f t="shared" si="91"/>
        <v>40.947499999999991</v>
      </c>
      <c r="N584" s="121">
        <f t="shared" si="94"/>
        <v>2.2000000000000002</v>
      </c>
      <c r="O584" s="9">
        <f t="shared" si="95"/>
        <v>-1</v>
      </c>
      <c r="P584" s="9">
        <f t="shared" si="98"/>
        <v>1.2000000000000002</v>
      </c>
      <c r="Q584" s="122">
        <f t="shared" si="99"/>
        <v>1.2000000000000002</v>
      </c>
    </row>
    <row r="585" spans="1:17" ht="24" thickBot="1" x14ac:dyDescent="0.3">
      <c r="A585" s="222">
        <v>44280</v>
      </c>
      <c r="B585" s="223"/>
      <c r="C585" s="223"/>
      <c r="D585" s="223"/>
      <c r="E585" s="223"/>
      <c r="F585" s="223"/>
      <c r="G585" s="223"/>
      <c r="H585" s="224"/>
      <c r="I585" s="19">
        <f t="shared" si="96"/>
        <v>57.947499999999998</v>
      </c>
      <c r="K585" s="50">
        <f t="shared" si="97"/>
        <v>57.947499999999991</v>
      </c>
      <c r="L585" s="8">
        <f t="shared" si="91"/>
        <v>40.947499999999991</v>
      </c>
      <c r="N585" s="121" t="str">
        <f t="shared" si="94"/>
        <v/>
      </c>
      <c r="O585" s="9" t="str">
        <f t="shared" si="95"/>
        <v/>
      </c>
      <c r="P585" s="9" t="str">
        <f t="shared" si="98"/>
        <v/>
      </c>
      <c r="Q585" s="122" t="str">
        <f t="shared" si="99"/>
        <v/>
      </c>
    </row>
    <row r="586" spans="1:17" ht="18.75" x14ac:dyDescent="0.3">
      <c r="A586" s="10" t="s">
        <v>235</v>
      </c>
      <c r="B586" s="11" t="s">
        <v>45</v>
      </c>
      <c r="C586" s="12">
        <v>7</v>
      </c>
      <c r="D586" s="13">
        <v>2.6</v>
      </c>
      <c r="E586" s="14"/>
      <c r="F586" s="46" t="s">
        <v>24</v>
      </c>
      <c r="G586" s="15">
        <v>2</v>
      </c>
      <c r="H586" s="16">
        <f>IF(OR(F586="",G586=""),"",IF(F586="1st",G586*D586-G586,-G586))</f>
        <v>3.2</v>
      </c>
      <c r="I586" s="19">
        <f t="shared" si="96"/>
        <v>61.147500000000001</v>
      </c>
      <c r="J586" s="42">
        <f>SUM(H586:H589)</f>
        <v>-1.5499999999999998</v>
      </c>
      <c r="K586" s="50">
        <f t="shared" si="97"/>
        <v>56.397499999999994</v>
      </c>
      <c r="L586" s="8">
        <f t="shared" si="91"/>
        <v>40.947499999999991</v>
      </c>
      <c r="N586" s="121">
        <f t="shared" si="94"/>
        <v>2.6</v>
      </c>
      <c r="O586" s="9">
        <f t="shared" si="95"/>
        <v>-1</v>
      </c>
      <c r="P586" s="9">
        <f t="shared" si="98"/>
        <v>1.6</v>
      </c>
      <c r="Q586" s="122">
        <f t="shared" si="99"/>
        <v>1.6</v>
      </c>
    </row>
    <row r="587" spans="1:17" ht="18.75" x14ac:dyDescent="0.3">
      <c r="A587" s="10" t="s">
        <v>464</v>
      </c>
      <c r="B587" s="11" t="s">
        <v>91</v>
      </c>
      <c r="C587" s="12">
        <v>9</v>
      </c>
      <c r="D587" s="13">
        <v>7.5</v>
      </c>
      <c r="E587" s="14"/>
      <c r="F587" s="46" t="s">
        <v>34</v>
      </c>
      <c r="G587" s="15">
        <v>0.75</v>
      </c>
      <c r="H587" s="16">
        <f>IF(OR(F587="",G587=""),"",IF(F587="1st",G587*D587-G587,-G587))</f>
        <v>-0.75</v>
      </c>
      <c r="I587" s="19">
        <f t="shared" si="96"/>
        <v>60.397500000000001</v>
      </c>
      <c r="J587" s="39"/>
      <c r="K587" s="50">
        <f t="shared" si="97"/>
        <v>56.397499999999994</v>
      </c>
      <c r="L587" s="8">
        <f t="shared" si="91"/>
        <v>40.947499999999991</v>
      </c>
      <c r="N587" s="121">
        <f t="shared" si="94"/>
        <v>7.5</v>
      </c>
      <c r="O587" s="9">
        <f t="shared" si="95"/>
        <v>-1</v>
      </c>
      <c r="P587" s="9">
        <f t="shared" si="98"/>
        <v>-1</v>
      </c>
      <c r="Q587" s="122">
        <f t="shared" si="99"/>
        <v>-1</v>
      </c>
    </row>
    <row r="588" spans="1:17" ht="18.75" x14ac:dyDescent="0.3">
      <c r="A588" s="10" t="s">
        <v>465</v>
      </c>
      <c r="B588" s="11" t="s">
        <v>91</v>
      </c>
      <c r="C588" s="12">
        <v>9</v>
      </c>
      <c r="D588" s="13">
        <v>3.1</v>
      </c>
      <c r="E588" s="14"/>
      <c r="F588" s="46" t="s">
        <v>34</v>
      </c>
      <c r="G588" s="15">
        <v>1</v>
      </c>
      <c r="H588" s="16">
        <f>IF(OR(F588="",G588=""),"",IF(F588="1st",G588*D588-G588,-G588))</f>
        <v>-1</v>
      </c>
      <c r="I588" s="19">
        <f t="shared" si="96"/>
        <v>59.397500000000001</v>
      </c>
      <c r="J588" s="39"/>
      <c r="K588" s="50">
        <f t="shared" si="97"/>
        <v>56.397499999999994</v>
      </c>
      <c r="L588" s="8">
        <f t="shared" si="91"/>
        <v>40.947499999999991</v>
      </c>
      <c r="N588" s="121">
        <f t="shared" si="94"/>
        <v>3.1</v>
      </c>
      <c r="O588" s="9">
        <f t="shared" si="95"/>
        <v>-1</v>
      </c>
      <c r="P588" s="9">
        <f t="shared" si="98"/>
        <v>-1</v>
      </c>
      <c r="Q588" s="122">
        <f t="shared" si="99"/>
        <v>-1</v>
      </c>
    </row>
    <row r="589" spans="1:17" ht="19.5" thickBot="1" x14ac:dyDescent="0.35">
      <c r="A589" s="10" t="s">
        <v>466</v>
      </c>
      <c r="B589" s="11" t="s">
        <v>443</v>
      </c>
      <c r="C589" s="12">
        <v>8</v>
      </c>
      <c r="D589" s="13">
        <v>2.5</v>
      </c>
      <c r="E589" s="14"/>
      <c r="F589" s="46" t="s">
        <v>26</v>
      </c>
      <c r="G589" s="15">
        <v>3</v>
      </c>
      <c r="H589" s="16">
        <f>IF(OR(F589="",G589=""),"",IF(F589="1st",G589*D589-G589,-G589))</f>
        <v>-3</v>
      </c>
      <c r="I589" s="19">
        <f t="shared" si="96"/>
        <v>56.397500000000001</v>
      </c>
      <c r="J589" s="39"/>
      <c r="K589" s="50">
        <f t="shared" si="97"/>
        <v>56.397499999999994</v>
      </c>
      <c r="L589" s="8">
        <f t="shared" si="91"/>
        <v>40.947499999999991</v>
      </c>
      <c r="N589" s="121">
        <f t="shared" si="94"/>
        <v>2.5</v>
      </c>
      <c r="O589" s="9">
        <f t="shared" si="95"/>
        <v>-1</v>
      </c>
      <c r="P589" s="9">
        <f t="shared" si="98"/>
        <v>-1</v>
      </c>
      <c r="Q589" s="122">
        <f t="shared" si="99"/>
        <v>-1</v>
      </c>
    </row>
    <row r="590" spans="1:17" ht="24" thickBot="1" x14ac:dyDescent="0.3">
      <c r="A590" s="222">
        <v>44281</v>
      </c>
      <c r="B590" s="223"/>
      <c r="C590" s="223"/>
      <c r="D590" s="223"/>
      <c r="E590" s="223"/>
      <c r="F590" s="223"/>
      <c r="G590" s="223"/>
      <c r="H590" s="224"/>
      <c r="I590" s="19">
        <f t="shared" si="96"/>
        <v>56.397500000000001</v>
      </c>
      <c r="K590" s="50">
        <f t="shared" si="97"/>
        <v>56.397499999999994</v>
      </c>
      <c r="L590" s="8">
        <f t="shared" si="91"/>
        <v>40.947499999999991</v>
      </c>
      <c r="N590" s="121" t="str">
        <f t="shared" ref="N590:N613" si="100">IF(D590="","",IF(D590&gt;$V$57,$X$57*D590,IF(AND(D590&gt;$V$56,D590&lt;$W$56),$X$56*D590,IF(AND(D590&lt;$W$55,D590&gt;$V$55),$X$55*D590,IF(D590&lt;$W$54,D590*$X$54,0)))))</f>
        <v/>
      </c>
      <c r="O590" s="9" t="str">
        <f t="shared" ref="O590:O613" si="101">IF(D590="","",IF(D590&gt;=$V$57,-$X$57,IF(AND(D590&gt;=$V$56,D590&lt;$W$56),-$X$56,IF(AND(D590&lt;$W$55,D590&gt;=$V$55),-$X$55,IF(D590&lt;$W$54,-$X$54,0)))))</f>
        <v/>
      </c>
      <c r="P590" s="9" t="str">
        <f t="shared" si="98"/>
        <v/>
      </c>
      <c r="Q590" s="122" t="str">
        <f t="shared" si="99"/>
        <v/>
      </c>
    </row>
    <row r="591" spans="1:17" ht="18.75" x14ac:dyDescent="0.3">
      <c r="A591" s="10" t="s">
        <v>65</v>
      </c>
      <c r="B591" s="11" t="s">
        <v>119</v>
      </c>
      <c r="C591" s="12">
        <v>8</v>
      </c>
      <c r="D591" s="13">
        <v>2.5</v>
      </c>
      <c r="E591" s="14"/>
      <c r="F591" s="46" t="s">
        <v>26</v>
      </c>
      <c r="G591" s="15">
        <v>3</v>
      </c>
      <c r="H591" s="16">
        <f>IF(OR(F591="",G591=""),"",IF(F591="1st",G591*D591-G591,-G591))</f>
        <v>-3</v>
      </c>
      <c r="I591" s="19">
        <f t="shared" si="96"/>
        <v>53.397500000000001</v>
      </c>
      <c r="J591" s="42">
        <f>SUM(H591:H592)</f>
        <v>-4</v>
      </c>
      <c r="K591" s="50">
        <f t="shared" si="97"/>
        <v>52.397499999999994</v>
      </c>
      <c r="L591" s="8">
        <f t="shared" si="91"/>
        <v>40.947499999999991</v>
      </c>
      <c r="N591" s="121">
        <f t="shared" si="100"/>
        <v>2.5</v>
      </c>
      <c r="O591" s="9">
        <f t="shared" si="101"/>
        <v>-1</v>
      </c>
      <c r="P591" s="9">
        <f t="shared" si="98"/>
        <v>-1</v>
      </c>
      <c r="Q591" s="122">
        <f t="shared" si="99"/>
        <v>-1</v>
      </c>
    </row>
    <row r="592" spans="1:17" ht="19.5" thickBot="1" x14ac:dyDescent="0.35">
      <c r="A592" s="10" t="s">
        <v>467</v>
      </c>
      <c r="B592" s="11" t="s">
        <v>119</v>
      </c>
      <c r="C592" s="12">
        <v>12</v>
      </c>
      <c r="D592" s="13">
        <v>4.8</v>
      </c>
      <c r="E592" s="14"/>
      <c r="F592" s="46" t="s">
        <v>26</v>
      </c>
      <c r="G592" s="15">
        <v>1</v>
      </c>
      <c r="H592" s="16">
        <f>IF(OR(F592="",G592=""),"",IF(F592="1st",G592*D592-G592,-G592))</f>
        <v>-1</v>
      </c>
      <c r="I592" s="19">
        <f t="shared" si="96"/>
        <v>52.397500000000001</v>
      </c>
      <c r="J592" s="39"/>
      <c r="K592" s="50">
        <f t="shared" si="97"/>
        <v>52.397499999999994</v>
      </c>
      <c r="L592" s="8">
        <f t="shared" si="91"/>
        <v>40.947499999999991</v>
      </c>
      <c r="N592" s="121">
        <f t="shared" si="100"/>
        <v>4.8</v>
      </c>
      <c r="O592" s="9">
        <f t="shared" si="101"/>
        <v>-1</v>
      </c>
      <c r="P592" s="9">
        <f t="shared" si="98"/>
        <v>-1</v>
      </c>
      <c r="Q592" s="122">
        <f t="shared" si="99"/>
        <v>-1</v>
      </c>
    </row>
    <row r="593" spans="1:17" ht="24" thickBot="1" x14ac:dyDescent="0.3">
      <c r="A593" s="222">
        <v>44282</v>
      </c>
      <c r="B593" s="223"/>
      <c r="C593" s="223"/>
      <c r="D593" s="223"/>
      <c r="E593" s="223"/>
      <c r="F593" s="223"/>
      <c r="G593" s="223"/>
      <c r="H593" s="224"/>
      <c r="I593" s="19">
        <f t="shared" si="96"/>
        <v>52.397500000000001</v>
      </c>
      <c r="K593" s="50">
        <f t="shared" si="97"/>
        <v>52.397499999999994</v>
      </c>
      <c r="L593" s="8">
        <f t="shared" si="91"/>
        <v>40.947499999999991</v>
      </c>
      <c r="N593" s="121" t="str">
        <f t="shared" si="100"/>
        <v/>
      </c>
      <c r="O593" s="9" t="str">
        <f t="shared" si="101"/>
        <v/>
      </c>
      <c r="P593" s="9" t="str">
        <f t="shared" si="98"/>
        <v/>
      </c>
      <c r="Q593" s="122" t="str">
        <f t="shared" si="99"/>
        <v/>
      </c>
    </row>
    <row r="594" spans="1:17" ht="18.75" x14ac:dyDescent="0.3">
      <c r="A594" s="10" t="s">
        <v>468</v>
      </c>
      <c r="B594" s="11" t="s">
        <v>66</v>
      </c>
      <c r="C594" s="12">
        <v>1</v>
      </c>
      <c r="D594" s="13">
        <v>3.2</v>
      </c>
      <c r="E594" s="14"/>
      <c r="F594" s="46" t="s">
        <v>26</v>
      </c>
      <c r="G594" s="15">
        <v>1.5</v>
      </c>
      <c r="H594" s="16">
        <f t="shared" ref="H594:H602" si="102">IF(OR(F594="",G594=""),"",IF(F594="1st",G594*D594-G594,-G594))</f>
        <v>-1.5</v>
      </c>
      <c r="I594" s="19">
        <f t="shared" si="96"/>
        <v>50.897500000000001</v>
      </c>
      <c r="J594" s="42">
        <f>SUM(H594:H602)</f>
        <v>-9.75</v>
      </c>
      <c r="K594" s="50">
        <f t="shared" si="97"/>
        <v>42.647499999999994</v>
      </c>
      <c r="L594" s="8">
        <f t="shared" si="91"/>
        <v>40.947499999999991</v>
      </c>
      <c r="N594" s="121">
        <f t="shared" si="100"/>
        <v>0</v>
      </c>
      <c r="O594" s="9">
        <f t="shared" si="101"/>
        <v>0</v>
      </c>
      <c r="P594" s="9">
        <f t="shared" si="98"/>
        <v>0</v>
      </c>
      <c r="Q594" s="122" t="str">
        <f t="shared" si="99"/>
        <v/>
      </c>
    </row>
    <row r="595" spans="1:17" ht="18.75" x14ac:dyDescent="0.3">
      <c r="A595" s="10" t="s">
        <v>469</v>
      </c>
      <c r="B595" s="11" t="s">
        <v>66</v>
      </c>
      <c r="C595" s="12">
        <v>2</v>
      </c>
      <c r="D595" s="13">
        <v>2.2999999999999998</v>
      </c>
      <c r="E595" s="14"/>
      <c r="F595" s="46" t="s">
        <v>26</v>
      </c>
      <c r="G595" s="15">
        <v>2</v>
      </c>
      <c r="H595" s="16">
        <f t="shared" si="102"/>
        <v>-2</v>
      </c>
      <c r="I595" s="19">
        <f t="shared" si="96"/>
        <v>48.897500000000001</v>
      </c>
      <c r="J595" s="39"/>
      <c r="K595" s="50">
        <f t="shared" si="97"/>
        <v>42.647499999999994</v>
      </c>
      <c r="L595" s="8">
        <f t="shared" si="91"/>
        <v>40.947499999999991</v>
      </c>
      <c r="N595" s="121">
        <f t="shared" si="100"/>
        <v>2.2999999999999998</v>
      </c>
      <c r="O595" s="9">
        <f t="shared" si="101"/>
        <v>-1</v>
      </c>
      <c r="P595" s="9">
        <f t="shared" si="98"/>
        <v>-1</v>
      </c>
      <c r="Q595" s="122">
        <f t="shared" si="99"/>
        <v>-1</v>
      </c>
    </row>
    <row r="596" spans="1:17" ht="18.75" x14ac:dyDescent="0.3">
      <c r="A596" s="10" t="s">
        <v>470</v>
      </c>
      <c r="B596" s="11" t="s">
        <v>66</v>
      </c>
      <c r="C596" s="12">
        <v>3</v>
      </c>
      <c r="D596" s="13">
        <v>2.5</v>
      </c>
      <c r="E596" s="14"/>
      <c r="F596" s="46" t="s">
        <v>26</v>
      </c>
      <c r="G596" s="15">
        <v>2</v>
      </c>
      <c r="H596" s="16">
        <f t="shared" si="102"/>
        <v>-2</v>
      </c>
      <c r="I596" s="19">
        <f t="shared" si="96"/>
        <v>46.897500000000001</v>
      </c>
      <c r="J596" s="39"/>
      <c r="K596" s="50">
        <f t="shared" si="97"/>
        <v>42.647499999999994</v>
      </c>
      <c r="L596" s="8">
        <f t="shared" si="91"/>
        <v>40.947499999999991</v>
      </c>
      <c r="N596" s="121">
        <f t="shared" si="100"/>
        <v>2.5</v>
      </c>
      <c r="O596" s="9">
        <f t="shared" si="101"/>
        <v>-1</v>
      </c>
      <c r="P596" s="9">
        <f t="shared" si="98"/>
        <v>-1</v>
      </c>
      <c r="Q596" s="122">
        <f t="shared" si="99"/>
        <v>-1</v>
      </c>
    </row>
    <row r="597" spans="1:17" ht="18.75" x14ac:dyDescent="0.3">
      <c r="A597" s="10" t="s">
        <v>47</v>
      </c>
      <c r="B597" s="11" t="s">
        <v>66</v>
      </c>
      <c r="C597" s="12">
        <v>6</v>
      </c>
      <c r="D597" s="13">
        <v>2</v>
      </c>
      <c r="E597" s="14"/>
      <c r="F597" s="46" t="s">
        <v>24</v>
      </c>
      <c r="G597" s="15">
        <v>4</v>
      </c>
      <c r="H597" s="16">
        <f t="shared" si="102"/>
        <v>4</v>
      </c>
      <c r="I597" s="19">
        <f t="shared" si="96"/>
        <v>50.897500000000001</v>
      </c>
      <c r="J597" s="39"/>
      <c r="K597" s="50">
        <f t="shared" si="97"/>
        <v>42.647499999999994</v>
      </c>
      <c r="L597" s="8">
        <f t="shared" si="91"/>
        <v>40.947499999999991</v>
      </c>
      <c r="N597" s="121">
        <f t="shared" si="100"/>
        <v>2</v>
      </c>
      <c r="O597" s="9">
        <f t="shared" si="101"/>
        <v>-1</v>
      </c>
      <c r="P597" s="9">
        <f t="shared" si="98"/>
        <v>1</v>
      </c>
      <c r="Q597" s="122">
        <f t="shared" si="99"/>
        <v>1</v>
      </c>
    </row>
    <row r="598" spans="1:17" ht="18.75" x14ac:dyDescent="0.3">
      <c r="A598" s="10" t="s">
        <v>471</v>
      </c>
      <c r="B598" s="11" t="s">
        <v>66</v>
      </c>
      <c r="C598" s="12">
        <v>7</v>
      </c>
      <c r="D598" s="13">
        <v>5</v>
      </c>
      <c r="E598" s="14"/>
      <c r="F598" s="46" t="s">
        <v>21</v>
      </c>
      <c r="G598" s="15">
        <v>1</v>
      </c>
      <c r="H598" s="16">
        <f t="shared" si="102"/>
        <v>-1</v>
      </c>
      <c r="I598" s="19">
        <f t="shared" si="96"/>
        <v>49.897500000000001</v>
      </c>
      <c r="J598" s="39"/>
      <c r="K598" s="50">
        <f t="shared" si="97"/>
        <v>42.647499999999994</v>
      </c>
      <c r="L598" s="8">
        <f t="shared" si="91"/>
        <v>40.947499999999991</v>
      </c>
      <c r="N598" s="121">
        <f t="shared" si="100"/>
        <v>5</v>
      </c>
      <c r="O598" s="9">
        <f t="shared" si="101"/>
        <v>-1</v>
      </c>
      <c r="P598" s="9">
        <f t="shared" si="98"/>
        <v>-1</v>
      </c>
      <c r="Q598" s="122">
        <f t="shared" si="99"/>
        <v>-1</v>
      </c>
    </row>
    <row r="599" spans="1:17" ht="18.75" x14ac:dyDescent="0.3">
      <c r="A599" s="10" t="s">
        <v>378</v>
      </c>
      <c r="B599" s="11" t="s">
        <v>66</v>
      </c>
      <c r="C599" s="12">
        <v>8</v>
      </c>
      <c r="D599" s="13">
        <v>7</v>
      </c>
      <c r="E599" s="14"/>
      <c r="F599" s="46" t="s">
        <v>26</v>
      </c>
      <c r="G599" s="15">
        <v>4</v>
      </c>
      <c r="H599" s="16">
        <f t="shared" si="102"/>
        <v>-4</v>
      </c>
      <c r="I599" s="19">
        <f t="shared" si="96"/>
        <v>45.897500000000001</v>
      </c>
      <c r="J599" s="39"/>
      <c r="K599" s="50">
        <f t="shared" si="97"/>
        <v>42.647499999999994</v>
      </c>
      <c r="L599" s="8">
        <f t="shared" si="91"/>
        <v>40.947499999999991</v>
      </c>
      <c r="N599" s="121">
        <f t="shared" si="100"/>
        <v>7</v>
      </c>
      <c r="O599" s="9">
        <f t="shared" si="101"/>
        <v>-1</v>
      </c>
      <c r="P599" s="9">
        <f t="shared" si="98"/>
        <v>-1</v>
      </c>
      <c r="Q599" s="122">
        <f t="shared" si="99"/>
        <v>-1</v>
      </c>
    </row>
    <row r="600" spans="1:17" ht="18.75" x14ac:dyDescent="0.3">
      <c r="A600" s="10" t="s">
        <v>472</v>
      </c>
      <c r="B600" s="11" t="s">
        <v>66</v>
      </c>
      <c r="C600" s="12">
        <v>9</v>
      </c>
      <c r="D600" s="13">
        <v>3.4</v>
      </c>
      <c r="E600" s="14"/>
      <c r="F600" s="46" t="s">
        <v>34</v>
      </c>
      <c r="G600" s="15">
        <v>0.75</v>
      </c>
      <c r="H600" s="16">
        <f t="shared" si="102"/>
        <v>-0.75</v>
      </c>
      <c r="I600" s="19">
        <f t="shared" si="96"/>
        <v>45.147500000000001</v>
      </c>
      <c r="J600" s="39"/>
      <c r="K600" s="50">
        <f t="shared" si="97"/>
        <v>42.647499999999994</v>
      </c>
      <c r="L600" s="8">
        <f t="shared" si="91"/>
        <v>40.947499999999991</v>
      </c>
      <c r="N600" s="121">
        <f t="shared" si="100"/>
        <v>0</v>
      </c>
      <c r="O600" s="9">
        <f t="shared" si="101"/>
        <v>0</v>
      </c>
      <c r="P600" s="9">
        <f t="shared" si="98"/>
        <v>0</v>
      </c>
      <c r="Q600" s="122" t="str">
        <f t="shared" si="99"/>
        <v/>
      </c>
    </row>
    <row r="601" spans="1:17" ht="18.75" x14ac:dyDescent="0.3">
      <c r="A601" s="10" t="s">
        <v>424</v>
      </c>
      <c r="B601" s="11" t="s">
        <v>66</v>
      </c>
      <c r="C601" s="12">
        <v>10</v>
      </c>
      <c r="D601" s="13">
        <v>4.8</v>
      </c>
      <c r="E601" s="14"/>
      <c r="F601" s="46" t="s">
        <v>16</v>
      </c>
      <c r="G601" s="15">
        <v>1.5</v>
      </c>
      <c r="H601" s="16">
        <f t="shared" si="102"/>
        <v>-1.5</v>
      </c>
      <c r="I601" s="19">
        <f t="shared" si="96"/>
        <v>43.647500000000001</v>
      </c>
      <c r="J601" s="39"/>
      <c r="K601" s="50">
        <f t="shared" si="97"/>
        <v>42.647499999999994</v>
      </c>
      <c r="L601" s="8">
        <f t="shared" si="91"/>
        <v>40.947499999999991</v>
      </c>
      <c r="N601" s="121">
        <f t="shared" si="100"/>
        <v>4.8</v>
      </c>
      <c r="O601" s="9">
        <f t="shared" si="101"/>
        <v>-1</v>
      </c>
      <c r="P601" s="9">
        <f t="shared" si="98"/>
        <v>-1</v>
      </c>
      <c r="Q601" s="122">
        <f t="shared" si="99"/>
        <v>-1</v>
      </c>
    </row>
    <row r="602" spans="1:17" ht="19.5" thickBot="1" x14ac:dyDescent="0.35">
      <c r="A602" s="10" t="s">
        <v>473</v>
      </c>
      <c r="B602" s="11" t="s">
        <v>66</v>
      </c>
      <c r="C602" s="12">
        <v>11</v>
      </c>
      <c r="D602" s="13">
        <v>2.6</v>
      </c>
      <c r="E602" s="14"/>
      <c r="F602" s="46" t="s">
        <v>171</v>
      </c>
      <c r="G602" s="15">
        <v>1</v>
      </c>
      <c r="H602" s="16">
        <f t="shared" si="102"/>
        <v>-1</v>
      </c>
      <c r="I602" s="19">
        <f t="shared" si="96"/>
        <v>42.647500000000001</v>
      </c>
      <c r="J602" s="39"/>
      <c r="K602" s="50">
        <f t="shared" si="97"/>
        <v>42.647499999999994</v>
      </c>
      <c r="L602" s="8">
        <f t="shared" si="91"/>
        <v>40.947499999999991</v>
      </c>
      <c r="N602" s="121">
        <f t="shared" si="100"/>
        <v>2.6</v>
      </c>
      <c r="O602" s="9">
        <f t="shared" si="101"/>
        <v>-1</v>
      </c>
      <c r="P602" s="9">
        <f t="shared" si="98"/>
        <v>-1</v>
      </c>
      <c r="Q602" s="122">
        <f t="shared" si="99"/>
        <v>-1</v>
      </c>
    </row>
    <row r="603" spans="1:17" ht="24" thickBot="1" x14ac:dyDescent="0.3">
      <c r="A603" s="222">
        <v>44283</v>
      </c>
      <c r="B603" s="223"/>
      <c r="C603" s="223"/>
      <c r="D603" s="223"/>
      <c r="E603" s="223"/>
      <c r="F603" s="223"/>
      <c r="G603" s="223"/>
      <c r="H603" s="224"/>
      <c r="I603" s="19">
        <f t="shared" si="96"/>
        <v>42.647500000000001</v>
      </c>
      <c r="K603" s="50">
        <f t="shared" si="97"/>
        <v>42.647499999999994</v>
      </c>
      <c r="L603" s="8">
        <f t="shared" si="91"/>
        <v>40.947499999999991</v>
      </c>
      <c r="N603" s="121" t="str">
        <f t="shared" si="100"/>
        <v/>
      </c>
      <c r="O603" s="9" t="str">
        <f t="shared" si="101"/>
        <v/>
      </c>
      <c r="P603" s="9" t="str">
        <f t="shared" si="98"/>
        <v/>
      </c>
      <c r="Q603" s="122" t="str">
        <f t="shared" si="99"/>
        <v/>
      </c>
    </row>
    <row r="604" spans="1:17" ht="18.75" x14ac:dyDescent="0.3">
      <c r="A604" s="10" t="s">
        <v>474</v>
      </c>
      <c r="B604" s="11" t="s">
        <v>443</v>
      </c>
      <c r="C604" s="12">
        <v>4</v>
      </c>
      <c r="D604" s="13">
        <v>2.6</v>
      </c>
      <c r="E604" s="14"/>
      <c r="F604" s="46" t="s">
        <v>21</v>
      </c>
      <c r="G604" s="15">
        <v>2</v>
      </c>
      <c r="H604" s="16">
        <f>IF(OR(F604="",G604=""),"",IF(F604="1st",G604*D604-G604,-G604))</f>
        <v>-2</v>
      </c>
      <c r="I604" s="19">
        <f t="shared" si="96"/>
        <v>40.647500000000001</v>
      </c>
      <c r="J604" s="42">
        <f>SUM(H604:H605)</f>
        <v>-3</v>
      </c>
      <c r="K604" s="50">
        <f t="shared" si="97"/>
        <v>39.647499999999994</v>
      </c>
      <c r="L604" s="8">
        <f t="shared" si="91"/>
        <v>40.947499999999991</v>
      </c>
      <c r="N604" s="121">
        <f t="shared" si="100"/>
        <v>2.6</v>
      </c>
      <c r="O604" s="9">
        <f t="shared" si="101"/>
        <v>-1</v>
      </c>
      <c r="P604" s="9">
        <f t="shared" si="98"/>
        <v>-1</v>
      </c>
      <c r="Q604" s="122">
        <f t="shared" si="99"/>
        <v>-1</v>
      </c>
    </row>
    <row r="605" spans="1:17" ht="19.5" thickBot="1" x14ac:dyDescent="0.35">
      <c r="A605" s="10" t="s">
        <v>475</v>
      </c>
      <c r="B605" s="11" t="s">
        <v>93</v>
      </c>
      <c r="C605" s="12">
        <v>11</v>
      </c>
      <c r="D605" s="13">
        <v>4.2</v>
      </c>
      <c r="E605" s="14"/>
      <c r="F605" s="46" t="s">
        <v>21</v>
      </c>
      <c r="G605" s="15">
        <v>1</v>
      </c>
      <c r="H605" s="16">
        <f>IF(OR(F605="",G605=""),"",IF(F605="1st",G605*D605-G605,-G605))</f>
        <v>-1</v>
      </c>
      <c r="I605" s="19">
        <f t="shared" si="96"/>
        <v>39.647500000000001</v>
      </c>
      <c r="J605" s="39"/>
      <c r="K605" s="50">
        <f t="shared" si="97"/>
        <v>39.647499999999994</v>
      </c>
      <c r="L605" s="8">
        <f t="shared" si="91"/>
        <v>40.947499999999991</v>
      </c>
      <c r="N605" s="121">
        <f t="shared" si="100"/>
        <v>4.2</v>
      </c>
      <c r="O605" s="9">
        <f t="shared" si="101"/>
        <v>-1</v>
      </c>
      <c r="P605" s="9">
        <f t="shared" si="98"/>
        <v>-1</v>
      </c>
      <c r="Q605" s="122">
        <f t="shared" si="99"/>
        <v>-1</v>
      </c>
    </row>
    <row r="606" spans="1:17" ht="24" thickBot="1" x14ac:dyDescent="0.3">
      <c r="A606" s="222">
        <v>44284</v>
      </c>
      <c r="B606" s="223"/>
      <c r="C606" s="223"/>
      <c r="D606" s="223"/>
      <c r="E606" s="223"/>
      <c r="F606" s="223"/>
      <c r="G606" s="223"/>
      <c r="H606" s="224"/>
      <c r="I606" s="19">
        <f t="shared" si="96"/>
        <v>39.647500000000001</v>
      </c>
      <c r="K606" s="50">
        <f t="shared" si="97"/>
        <v>39.647499999999994</v>
      </c>
      <c r="L606" s="8">
        <f t="shared" si="91"/>
        <v>40.947499999999991</v>
      </c>
      <c r="N606" s="121" t="str">
        <f t="shared" si="100"/>
        <v/>
      </c>
      <c r="O606" s="9" t="str">
        <f t="shared" si="101"/>
        <v/>
      </c>
      <c r="P606" s="9" t="str">
        <f t="shared" si="98"/>
        <v/>
      </c>
      <c r="Q606" s="122" t="str">
        <f t="shared" si="99"/>
        <v/>
      </c>
    </row>
    <row r="607" spans="1:17" ht="18.75" x14ac:dyDescent="0.3">
      <c r="A607" s="10" t="s">
        <v>476</v>
      </c>
      <c r="B607" s="11" t="s">
        <v>55</v>
      </c>
      <c r="C607" s="12">
        <v>4</v>
      </c>
      <c r="D607" s="13">
        <v>5.5</v>
      </c>
      <c r="E607" s="14"/>
      <c r="F607" s="46" t="s">
        <v>24</v>
      </c>
      <c r="G607" s="15">
        <v>1</v>
      </c>
      <c r="H607" s="16">
        <f>IF(OR(F607="",G607=""),"",IF(F607="1st",G607*D607-G607,-G607))</f>
        <v>4.5</v>
      </c>
      <c r="I607" s="19">
        <f t="shared" si="96"/>
        <v>44.147500000000001</v>
      </c>
      <c r="J607" s="42">
        <f>SUM(H607:H611)</f>
        <v>0.5</v>
      </c>
      <c r="K607" s="50">
        <f t="shared" si="97"/>
        <v>40.147499999999994</v>
      </c>
      <c r="L607" s="8">
        <f t="shared" si="91"/>
        <v>40.947499999999991</v>
      </c>
      <c r="N607" s="121">
        <f t="shared" si="100"/>
        <v>5.5</v>
      </c>
      <c r="O607" s="9">
        <f t="shared" si="101"/>
        <v>-1</v>
      </c>
      <c r="P607" s="9">
        <f t="shared" si="98"/>
        <v>4.5</v>
      </c>
      <c r="Q607" s="122">
        <f t="shared" si="99"/>
        <v>4.5</v>
      </c>
    </row>
    <row r="608" spans="1:17" ht="18.75" x14ac:dyDescent="0.3">
      <c r="A608" s="10" t="s">
        <v>477</v>
      </c>
      <c r="B608" s="11" t="s">
        <v>55</v>
      </c>
      <c r="C608" s="12">
        <v>7</v>
      </c>
      <c r="D608" s="13">
        <v>3.6</v>
      </c>
      <c r="E608" s="14"/>
      <c r="F608" s="46" t="s">
        <v>21</v>
      </c>
      <c r="G608" s="15">
        <v>1</v>
      </c>
      <c r="H608" s="16">
        <f>IF(OR(F608="",G608=""),"",IF(F608="1st",G608*D608-G608,-G608))</f>
        <v>-1</v>
      </c>
      <c r="I608" s="19">
        <f t="shared" si="96"/>
        <v>43.147500000000001</v>
      </c>
      <c r="J608" s="39"/>
      <c r="K608" s="50">
        <f t="shared" si="97"/>
        <v>40.147499999999994</v>
      </c>
      <c r="L608" s="8">
        <f t="shared" si="91"/>
        <v>40.947499999999991</v>
      </c>
      <c r="N608" s="121">
        <f t="shared" si="100"/>
        <v>0</v>
      </c>
      <c r="O608" s="9">
        <f t="shared" si="101"/>
        <v>0</v>
      </c>
      <c r="P608" s="9">
        <f t="shared" si="98"/>
        <v>0</v>
      </c>
      <c r="Q608" s="122" t="str">
        <f t="shared" si="99"/>
        <v/>
      </c>
    </row>
    <row r="609" spans="1:17" ht="18.75" x14ac:dyDescent="0.3">
      <c r="A609" s="10" t="s">
        <v>478</v>
      </c>
      <c r="B609" s="11" t="s">
        <v>55</v>
      </c>
      <c r="C609" s="12">
        <v>9</v>
      </c>
      <c r="D609" s="13">
        <v>2.35</v>
      </c>
      <c r="E609" s="14"/>
      <c r="F609" s="46" t="s">
        <v>26</v>
      </c>
      <c r="G609" s="15">
        <v>1</v>
      </c>
      <c r="H609" s="16">
        <f>IF(OR(F609="",G609=""),"",IF(F609="1st",G609*D609-G609,-G609))</f>
        <v>-1</v>
      </c>
      <c r="I609" s="19">
        <f t="shared" si="96"/>
        <v>42.147500000000001</v>
      </c>
      <c r="J609" s="39"/>
      <c r="K609" s="50">
        <f t="shared" si="97"/>
        <v>40.147499999999994</v>
      </c>
      <c r="L609" s="8">
        <f t="shared" si="91"/>
        <v>40.947499999999991</v>
      </c>
      <c r="N609" s="121">
        <f t="shared" si="100"/>
        <v>2.35</v>
      </c>
      <c r="O609" s="9">
        <f t="shared" si="101"/>
        <v>-1</v>
      </c>
      <c r="P609" s="9">
        <f t="shared" ref="P609:P628" si="103">IF(F609="1st",N609+O609,O609)</f>
        <v>-1</v>
      </c>
      <c r="Q609" s="122">
        <f t="shared" ref="Q609:Q628" si="104">IF(P609=0,"",P609)</f>
        <v>-1</v>
      </c>
    </row>
    <row r="610" spans="1:17" ht="18.75" x14ac:dyDescent="0.3">
      <c r="A610" s="10" t="s">
        <v>59</v>
      </c>
      <c r="B610" s="11" t="s">
        <v>55</v>
      </c>
      <c r="C610" s="12">
        <v>10</v>
      </c>
      <c r="D610" s="13">
        <v>6</v>
      </c>
      <c r="E610" s="14"/>
      <c r="F610" s="46" t="s">
        <v>34</v>
      </c>
      <c r="G610" s="15">
        <v>1</v>
      </c>
      <c r="H610" s="16">
        <f>IF(OR(F610="",G610=""),"",IF(F610="1st",G610*D610-G610,-G610))</f>
        <v>-1</v>
      </c>
      <c r="I610" s="19">
        <f t="shared" si="96"/>
        <v>41.147500000000001</v>
      </c>
      <c r="J610" s="39"/>
      <c r="K610" s="50">
        <f t="shared" si="97"/>
        <v>40.147499999999994</v>
      </c>
      <c r="L610" s="8">
        <f t="shared" si="91"/>
        <v>40.947499999999991</v>
      </c>
      <c r="N610" s="121">
        <f t="shared" si="100"/>
        <v>6</v>
      </c>
      <c r="O610" s="9">
        <f t="shared" si="101"/>
        <v>-1</v>
      </c>
      <c r="P610" s="9">
        <f t="shared" si="103"/>
        <v>-1</v>
      </c>
      <c r="Q610" s="122">
        <f t="shared" si="104"/>
        <v>-1</v>
      </c>
    </row>
    <row r="611" spans="1:17" ht="19.5" thickBot="1" x14ac:dyDescent="0.35">
      <c r="A611" s="10" t="s">
        <v>226</v>
      </c>
      <c r="B611" s="11" t="s">
        <v>38</v>
      </c>
      <c r="C611" s="12">
        <v>7</v>
      </c>
      <c r="D611" s="13">
        <v>4</v>
      </c>
      <c r="E611" s="14"/>
      <c r="F611" s="46" t="s">
        <v>16</v>
      </c>
      <c r="G611" s="15">
        <v>1</v>
      </c>
      <c r="H611" s="16">
        <f>IF(OR(F611="",G611=""),"",IF(F611="1st",G611*D611-G611,-G611))</f>
        <v>-1</v>
      </c>
      <c r="I611" s="19">
        <f t="shared" si="96"/>
        <v>40.147500000000001</v>
      </c>
      <c r="J611" s="39"/>
      <c r="K611" s="50">
        <f t="shared" si="97"/>
        <v>40.147499999999994</v>
      </c>
      <c r="L611" s="8">
        <f t="shared" si="91"/>
        <v>40.947499999999991</v>
      </c>
      <c r="N611" s="121">
        <f t="shared" si="100"/>
        <v>4</v>
      </c>
      <c r="O611" s="9">
        <f t="shared" si="101"/>
        <v>-1</v>
      </c>
      <c r="P611" s="9">
        <f t="shared" si="103"/>
        <v>-1</v>
      </c>
      <c r="Q611" s="122">
        <f t="shared" si="104"/>
        <v>-1</v>
      </c>
    </row>
    <row r="612" spans="1:17" ht="24" thickBot="1" x14ac:dyDescent="0.3">
      <c r="A612" s="222">
        <v>44285</v>
      </c>
      <c r="B612" s="223"/>
      <c r="C612" s="223"/>
      <c r="D612" s="223"/>
      <c r="E612" s="223"/>
      <c r="F612" s="223"/>
      <c r="G612" s="223"/>
      <c r="H612" s="224"/>
      <c r="I612" s="19">
        <f t="shared" si="96"/>
        <v>40.147500000000001</v>
      </c>
      <c r="K612" s="50">
        <f t="shared" si="97"/>
        <v>40.147499999999994</v>
      </c>
      <c r="L612" s="8">
        <f t="shared" si="91"/>
        <v>40.947499999999991</v>
      </c>
      <c r="N612" s="121" t="str">
        <f t="shared" si="100"/>
        <v/>
      </c>
      <c r="O612" s="9" t="str">
        <f t="shared" si="101"/>
        <v/>
      </c>
      <c r="P612" s="9" t="str">
        <f t="shared" si="103"/>
        <v/>
      </c>
      <c r="Q612" s="122" t="str">
        <f t="shared" si="104"/>
        <v/>
      </c>
    </row>
    <row r="613" spans="1:17" ht="19.5" thickBot="1" x14ac:dyDescent="0.35">
      <c r="A613" s="10" t="s">
        <v>202</v>
      </c>
      <c r="B613" s="11" t="s">
        <v>115</v>
      </c>
      <c r="C613" s="12">
        <v>3</v>
      </c>
      <c r="D613" s="13">
        <v>2.4</v>
      </c>
      <c r="E613" s="14"/>
      <c r="F613" s="46" t="s">
        <v>24</v>
      </c>
      <c r="G613" s="15">
        <v>2</v>
      </c>
      <c r="H613" s="16">
        <f>IF(OR(F613="",G613=""),"",IF(F613="1st",G613*D613-G613,-G613))</f>
        <v>2.8</v>
      </c>
      <c r="I613" s="19">
        <f t="shared" si="96"/>
        <v>42.947499999999998</v>
      </c>
      <c r="J613" s="42">
        <f>SUM(H613:H613)</f>
        <v>2.8</v>
      </c>
      <c r="K613" s="50">
        <f t="shared" si="97"/>
        <v>42.947499999999991</v>
      </c>
      <c r="L613" s="8">
        <f t="shared" si="91"/>
        <v>40.947499999999991</v>
      </c>
      <c r="N613" s="121">
        <f t="shared" si="100"/>
        <v>2.4</v>
      </c>
      <c r="O613" s="9">
        <f t="shared" si="101"/>
        <v>-1</v>
      </c>
      <c r="P613" s="9">
        <f t="shared" si="103"/>
        <v>1.4</v>
      </c>
      <c r="Q613" s="122">
        <f t="shared" si="104"/>
        <v>1.4</v>
      </c>
    </row>
    <row r="614" spans="1:17" ht="24" thickBot="1" x14ac:dyDescent="0.3">
      <c r="A614" s="222">
        <v>44286</v>
      </c>
      <c r="B614" s="223"/>
      <c r="C614" s="223"/>
      <c r="D614" s="223"/>
      <c r="E614" s="223"/>
      <c r="F614" s="223"/>
      <c r="G614" s="223"/>
      <c r="H614" s="224"/>
      <c r="I614" s="19">
        <f t="shared" si="96"/>
        <v>42.947499999999998</v>
      </c>
      <c r="K614" s="50">
        <f t="shared" si="97"/>
        <v>42.947499999999991</v>
      </c>
      <c r="L614" s="8">
        <f t="shared" si="91"/>
        <v>40.947499999999991</v>
      </c>
      <c r="N614" s="121" t="str">
        <f t="shared" ref="N614:N628" si="105">IF(D614="","",IF(D614&gt;$V$57,$X$57*D614,IF(AND(D614&gt;$V$56,D614&lt;$W$56),$X$56*D614,IF(AND(D614&lt;$W$55,D614&gt;$V$55),$X$55*D614,IF(D614&lt;$W$54,D614*$X$54,0)))))</f>
        <v/>
      </c>
      <c r="O614" s="9" t="str">
        <f t="shared" ref="O614:O628" si="106">IF(D614="","",IF(D614&gt;=$V$57,-$X$57,IF(AND(D614&gt;=$V$56,D614&lt;$W$56),-$X$56,IF(AND(D614&lt;$W$55,D614&gt;=$V$55),-$X$55,IF(D614&lt;$W$54,-$X$54,0)))))</f>
        <v/>
      </c>
      <c r="P614" s="9" t="str">
        <f t="shared" si="103"/>
        <v/>
      </c>
      <c r="Q614" s="122" t="str">
        <f t="shared" si="104"/>
        <v/>
      </c>
    </row>
    <row r="615" spans="1:17" ht="19.5" thickBot="1" x14ac:dyDescent="0.35">
      <c r="A615" s="10" t="s">
        <v>479</v>
      </c>
      <c r="B615" s="11" t="s">
        <v>30</v>
      </c>
      <c r="C615" s="12">
        <v>8</v>
      </c>
      <c r="D615" s="13">
        <v>2.5</v>
      </c>
      <c r="E615" s="14"/>
      <c r="F615" s="46" t="s">
        <v>26</v>
      </c>
      <c r="G615" s="15">
        <v>2</v>
      </c>
      <c r="H615" s="16">
        <f>IF(OR(F615="",G615=""),"",IF(F615="1st",G615*D615-G615,-G615))</f>
        <v>-2</v>
      </c>
      <c r="I615" s="19">
        <f t="shared" si="96"/>
        <v>40.947499999999998</v>
      </c>
      <c r="J615" s="42">
        <f>SUM(H615:H615)</f>
        <v>-2</v>
      </c>
      <c r="K615" s="50">
        <f t="shared" si="97"/>
        <v>40.947499999999991</v>
      </c>
      <c r="L615" s="8">
        <f>$K$615</f>
        <v>40.947499999999991</v>
      </c>
      <c r="N615" s="121">
        <f t="shared" si="105"/>
        <v>2.5</v>
      </c>
      <c r="O615" s="9">
        <f t="shared" si="106"/>
        <v>-1</v>
      </c>
      <c r="P615" s="9">
        <f t="shared" si="103"/>
        <v>-1</v>
      </c>
      <c r="Q615" s="122">
        <f t="shared" si="104"/>
        <v>-1</v>
      </c>
    </row>
    <row r="616" spans="1:17" ht="24" thickBot="1" x14ac:dyDescent="0.3">
      <c r="A616" s="222">
        <v>44287</v>
      </c>
      <c r="B616" s="223"/>
      <c r="C616" s="223"/>
      <c r="D616" s="223"/>
      <c r="E616" s="223"/>
      <c r="F616" s="223"/>
      <c r="G616" s="223"/>
      <c r="H616" s="224"/>
      <c r="I616" s="19">
        <f t="shared" si="96"/>
        <v>40.947499999999998</v>
      </c>
      <c r="K616" s="50">
        <f t="shared" si="97"/>
        <v>40.947499999999991</v>
      </c>
      <c r="L616" s="8">
        <f t="shared" ref="L616:L679" si="107">$K$705</f>
        <v>21.197499999999991</v>
      </c>
      <c r="N616" s="121" t="str">
        <f t="shared" si="105"/>
        <v/>
      </c>
      <c r="O616" s="9" t="str">
        <f t="shared" si="106"/>
        <v/>
      </c>
      <c r="P616" s="9" t="str">
        <f t="shared" si="103"/>
        <v/>
      </c>
      <c r="Q616" s="122" t="str">
        <f t="shared" si="104"/>
        <v/>
      </c>
    </row>
    <row r="617" spans="1:17" ht="18.75" x14ac:dyDescent="0.3">
      <c r="A617" s="10" t="s">
        <v>480</v>
      </c>
      <c r="B617" s="11" t="s">
        <v>38</v>
      </c>
      <c r="C617" s="12">
        <v>7</v>
      </c>
      <c r="D617" s="13">
        <v>4</v>
      </c>
      <c r="E617" s="14"/>
      <c r="F617" s="46" t="s">
        <v>26</v>
      </c>
      <c r="G617" s="15">
        <v>1</v>
      </c>
      <c r="H617" s="16">
        <f>IF(OR(F617="",G617=""),"",IF(F617="1st",G617*D617-G617,-G617))</f>
        <v>-1</v>
      </c>
      <c r="I617" s="19">
        <f t="shared" si="96"/>
        <v>39.947499999999998</v>
      </c>
      <c r="J617" s="42">
        <f>SUM(H617:H621)</f>
        <v>-9.9999999999999645E-2</v>
      </c>
      <c r="K617" s="50">
        <f t="shared" si="97"/>
        <v>40.847499999999989</v>
      </c>
      <c r="L617" s="8">
        <f t="shared" si="107"/>
        <v>21.197499999999991</v>
      </c>
      <c r="N617" s="121">
        <f t="shared" si="105"/>
        <v>4</v>
      </c>
      <c r="O617" s="9">
        <f t="shared" si="106"/>
        <v>-1</v>
      </c>
      <c r="P617" s="9">
        <f t="shared" si="103"/>
        <v>-1</v>
      </c>
      <c r="Q617" s="122">
        <f t="shared" si="104"/>
        <v>-1</v>
      </c>
    </row>
    <row r="618" spans="1:17" ht="18.75" x14ac:dyDescent="0.3">
      <c r="A618" s="10" t="s">
        <v>481</v>
      </c>
      <c r="B618" s="11" t="s">
        <v>55</v>
      </c>
      <c r="C618" s="12">
        <v>6</v>
      </c>
      <c r="D618" s="13">
        <v>3</v>
      </c>
      <c r="E618" s="14"/>
      <c r="F618" s="46" t="s">
        <v>34</v>
      </c>
      <c r="G618" s="15">
        <v>1.5</v>
      </c>
      <c r="H618" s="16">
        <f>IF(OR(F618="",G618=""),"",IF(F618="1st",G618*D618-G618,-G618))</f>
        <v>-1.5</v>
      </c>
      <c r="I618" s="19">
        <f t="shared" si="96"/>
        <v>38.447499999999998</v>
      </c>
      <c r="J618" s="39"/>
      <c r="K618" s="50">
        <f t="shared" si="97"/>
        <v>40.847499999999989</v>
      </c>
      <c r="L618" s="8">
        <f t="shared" si="107"/>
        <v>21.197499999999991</v>
      </c>
      <c r="N618" s="121">
        <f t="shared" si="105"/>
        <v>3</v>
      </c>
      <c r="O618" s="9">
        <f t="shared" si="106"/>
        <v>-1</v>
      </c>
      <c r="P618" s="9">
        <f t="shared" si="103"/>
        <v>-1</v>
      </c>
      <c r="Q618" s="122">
        <f t="shared" si="104"/>
        <v>-1</v>
      </c>
    </row>
    <row r="619" spans="1:17" ht="18.75" x14ac:dyDescent="0.3">
      <c r="A619" s="10" t="s">
        <v>482</v>
      </c>
      <c r="B619" s="11" t="s">
        <v>55</v>
      </c>
      <c r="C619" s="12">
        <v>12</v>
      </c>
      <c r="D619" s="13">
        <v>3.2</v>
      </c>
      <c r="E619" s="14"/>
      <c r="F619" s="46" t="s">
        <v>24</v>
      </c>
      <c r="G619" s="15">
        <v>2</v>
      </c>
      <c r="H619" s="16">
        <f>IF(OR(F619="",G619=""),"",IF(F619="1st",G619*D619-G619,-G619))</f>
        <v>4.4000000000000004</v>
      </c>
      <c r="I619" s="19">
        <f t="shared" si="96"/>
        <v>42.847499999999997</v>
      </c>
      <c r="J619" s="39"/>
      <c r="K619" s="50">
        <f t="shared" si="97"/>
        <v>40.847499999999989</v>
      </c>
      <c r="L619" s="8">
        <f t="shared" si="107"/>
        <v>21.197499999999991</v>
      </c>
      <c r="N619" s="121">
        <f t="shared" si="105"/>
        <v>0</v>
      </c>
      <c r="O619" s="9">
        <f t="shared" si="106"/>
        <v>0</v>
      </c>
      <c r="P619" s="9">
        <f t="shared" si="103"/>
        <v>0</v>
      </c>
      <c r="Q619" s="122" t="str">
        <f t="shared" si="104"/>
        <v/>
      </c>
    </row>
    <row r="620" spans="1:17" ht="18.75" x14ac:dyDescent="0.3">
      <c r="A620" s="10" t="s">
        <v>33</v>
      </c>
      <c r="B620" s="11" t="s">
        <v>173</v>
      </c>
      <c r="C620" s="12">
        <v>11</v>
      </c>
      <c r="D620" s="13">
        <v>7.5</v>
      </c>
      <c r="E620" s="14"/>
      <c r="F620" s="46" t="s">
        <v>26</v>
      </c>
      <c r="G620" s="15">
        <v>1</v>
      </c>
      <c r="H620" s="16">
        <f>IF(OR(F620="",G620=""),"",IF(F620="1st",G620*D620-G620,-G620))</f>
        <v>-1</v>
      </c>
      <c r="I620" s="19">
        <f t="shared" si="96"/>
        <v>41.847499999999997</v>
      </c>
      <c r="J620" s="39"/>
      <c r="K620" s="50">
        <f t="shared" si="97"/>
        <v>40.847499999999989</v>
      </c>
      <c r="L620" s="8">
        <f t="shared" si="107"/>
        <v>21.197499999999991</v>
      </c>
      <c r="N620" s="121">
        <f t="shared" si="105"/>
        <v>7.5</v>
      </c>
      <c r="O620" s="9">
        <f t="shared" si="106"/>
        <v>-1</v>
      </c>
      <c r="P620" s="9">
        <f t="shared" si="103"/>
        <v>-1</v>
      </c>
      <c r="Q620" s="122">
        <f t="shared" si="104"/>
        <v>-1</v>
      </c>
    </row>
    <row r="621" spans="1:17" ht="19.5" thickBot="1" x14ac:dyDescent="0.35">
      <c r="A621" s="10" t="s">
        <v>435</v>
      </c>
      <c r="B621" s="11" t="s">
        <v>91</v>
      </c>
      <c r="C621" s="12">
        <v>4</v>
      </c>
      <c r="D621" s="13">
        <v>4</v>
      </c>
      <c r="E621" s="14"/>
      <c r="F621" s="46" t="s">
        <v>26</v>
      </c>
      <c r="G621" s="15">
        <v>1</v>
      </c>
      <c r="H621" s="16">
        <f>IF(OR(F621="",G621=""),"",IF(F621="1st",G621*D621-G621,-G621))</f>
        <v>-1</v>
      </c>
      <c r="I621" s="19">
        <f t="shared" si="96"/>
        <v>40.847499999999997</v>
      </c>
      <c r="J621" s="39"/>
      <c r="K621" s="50">
        <f t="shared" si="97"/>
        <v>40.847499999999989</v>
      </c>
      <c r="L621" s="8">
        <f t="shared" si="107"/>
        <v>21.197499999999991</v>
      </c>
      <c r="N621" s="121">
        <f t="shared" si="105"/>
        <v>4</v>
      </c>
      <c r="O621" s="9">
        <f t="shared" si="106"/>
        <v>-1</v>
      </c>
      <c r="P621" s="9">
        <f t="shared" si="103"/>
        <v>-1</v>
      </c>
      <c r="Q621" s="122">
        <f t="shared" si="104"/>
        <v>-1</v>
      </c>
    </row>
    <row r="622" spans="1:17" ht="24" thickBot="1" x14ac:dyDescent="0.3">
      <c r="A622" s="222">
        <v>44288</v>
      </c>
      <c r="B622" s="223"/>
      <c r="C622" s="223"/>
      <c r="D622" s="223"/>
      <c r="E622" s="223"/>
      <c r="F622" s="223"/>
      <c r="G622" s="223"/>
      <c r="H622" s="224"/>
      <c r="I622" s="19">
        <f t="shared" si="96"/>
        <v>40.847499999999997</v>
      </c>
      <c r="K622" s="50">
        <f t="shared" si="97"/>
        <v>40.847499999999989</v>
      </c>
      <c r="L622" s="8">
        <f t="shared" si="107"/>
        <v>21.197499999999991</v>
      </c>
      <c r="N622" s="121" t="str">
        <f t="shared" si="105"/>
        <v/>
      </c>
      <c r="O622" s="9" t="str">
        <f t="shared" si="106"/>
        <v/>
      </c>
      <c r="P622" s="9" t="str">
        <f t="shared" si="103"/>
        <v/>
      </c>
      <c r="Q622" s="122" t="str">
        <f t="shared" si="104"/>
        <v/>
      </c>
    </row>
    <row r="623" spans="1:17" ht="18.75" x14ac:dyDescent="0.3">
      <c r="A623" s="10" t="s">
        <v>483</v>
      </c>
      <c r="B623" s="11" t="s">
        <v>45</v>
      </c>
      <c r="C623" s="12">
        <v>4</v>
      </c>
      <c r="D623" s="13">
        <v>4.2</v>
      </c>
      <c r="E623" s="14"/>
      <c r="F623" s="46" t="s">
        <v>24</v>
      </c>
      <c r="G623" s="15">
        <v>1</v>
      </c>
      <c r="H623" s="16">
        <f>IF(OR(F623="",G623=""),"",IF(F623="1st",G623*D623-G623,-G623))</f>
        <v>3.2</v>
      </c>
      <c r="I623" s="19">
        <f t="shared" si="96"/>
        <v>44.047499999999999</v>
      </c>
      <c r="J623" s="42">
        <f>SUM(H623:H624)</f>
        <v>7.2</v>
      </c>
      <c r="K623" s="50">
        <f t="shared" si="97"/>
        <v>48.047499999999992</v>
      </c>
      <c r="L623" s="8">
        <f t="shared" si="107"/>
        <v>21.197499999999991</v>
      </c>
      <c r="N623" s="121">
        <f t="shared" si="105"/>
        <v>4.2</v>
      </c>
      <c r="O623" s="9">
        <f t="shared" si="106"/>
        <v>-1</v>
      </c>
      <c r="P623" s="9">
        <f t="shared" si="103"/>
        <v>3.2</v>
      </c>
      <c r="Q623" s="122">
        <f t="shared" si="104"/>
        <v>3.2</v>
      </c>
    </row>
    <row r="624" spans="1:17" ht="19.5" thickBot="1" x14ac:dyDescent="0.35">
      <c r="A624" s="10" t="s">
        <v>484</v>
      </c>
      <c r="B624" s="11" t="s">
        <v>45</v>
      </c>
      <c r="C624" s="12">
        <v>10</v>
      </c>
      <c r="D624" s="13">
        <v>3</v>
      </c>
      <c r="E624" s="14"/>
      <c r="F624" s="46" t="s">
        <v>24</v>
      </c>
      <c r="G624" s="15">
        <v>2</v>
      </c>
      <c r="H624" s="16">
        <f>IF(OR(F624="",G624=""),"",IF(F624="1st",G624*D624-G624,-G624))</f>
        <v>4</v>
      </c>
      <c r="I624" s="19">
        <f t="shared" si="96"/>
        <v>48.047499999999999</v>
      </c>
      <c r="J624" s="39"/>
      <c r="K624" s="50">
        <f t="shared" si="97"/>
        <v>48.047499999999992</v>
      </c>
      <c r="L624" s="8">
        <f t="shared" si="107"/>
        <v>21.197499999999991</v>
      </c>
      <c r="N624" s="121">
        <f t="shared" si="105"/>
        <v>3</v>
      </c>
      <c r="O624" s="9">
        <f t="shared" si="106"/>
        <v>-1</v>
      </c>
      <c r="P624" s="9">
        <f t="shared" si="103"/>
        <v>2</v>
      </c>
      <c r="Q624" s="122">
        <f t="shared" si="104"/>
        <v>2</v>
      </c>
    </row>
    <row r="625" spans="1:17" ht="24" thickBot="1" x14ac:dyDescent="0.3">
      <c r="A625" s="222">
        <v>44289</v>
      </c>
      <c r="B625" s="223"/>
      <c r="C625" s="223"/>
      <c r="D625" s="223"/>
      <c r="E625" s="223"/>
      <c r="F625" s="223"/>
      <c r="G625" s="223"/>
      <c r="H625" s="224"/>
      <c r="I625" s="19">
        <f t="shared" si="96"/>
        <v>48.047499999999999</v>
      </c>
      <c r="K625" s="50">
        <f t="shared" si="97"/>
        <v>48.047499999999992</v>
      </c>
      <c r="L625" s="8">
        <f t="shared" si="107"/>
        <v>21.197499999999991</v>
      </c>
      <c r="N625" s="121" t="str">
        <f t="shared" si="105"/>
        <v/>
      </c>
      <c r="O625" s="9" t="str">
        <f t="shared" si="106"/>
        <v/>
      </c>
      <c r="P625" s="9" t="str">
        <f t="shared" si="103"/>
        <v/>
      </c>
      <c r="Q625" s="122" t="str">
        <f t="shared" si="104"/>
        <v/>
      </c>
    </row>
    <row r="626" spans="1:17" ht="18.75" x14ac:dyDescent="0.3">
      <c r="A626" s="10" t="s">
        <v>126</v>
      </c>
      <c r="B626" s="11" t="s">
        <v>127</v>
      </c>
      <c r="C626" s="12">
        <v>3</v>
      </c>
      <c r="D626" s="13">
        <v>4.5</v>
      </c>
      <c r="E626" s="14"/>
      <c r="F626" s="46" t="s">
        <v>26</v>
      </c>
      <c r="G626" s="15">
        <v>1</v>
      </c>
      <c r="H626" s="16">
        <f>IF(OR(F626="",G626=""),"",IF(F626="1st",G626*D626-G626,-G626))</f>
        <v>-1</v>
      </c>
      <c r="I626" s="19">
        <f t="shared" si="96"/>
        <v>47.047499999999999</v>
      </c>
      <c r="J626" s="42">
        <f>SUM(H626:H628)</f>
        <v>1.75</v>
      </c>
      <c r="K626" s="50">
        <f t="shared" si="97"/>
        <v>49.797499999999992</v>
      </c>
      <c r="L626" s="8">
        <f t="shared" si="107"/>
        <v>21.197499999999991</v>
      </c>
      <c r="N626" s="121">
        <f t="shared" si="105"/>
        <v>4.5</v>
      </c>
      <c r="O626" s="9">
        <f t="shared" si="106"/>
        <v>-1</v>
      </c>
      <c r="P626" s="9">
        <f t="shared" si="103"/>
        <v>-1</v>
      </c>
      <c r="Q626" s="122">
        <f t="shared" si="104"/>
        <v>-1</v>
      </c>
    </row>
    <row r="627" spans="1:17" ht="18.75" x14ac:dyDescent="0.3">
      <c r="A627" s="10" t="s">
        <v>485</v>
      </c>
      <c r="B627" s="11" t="s">
        <v>127</v>
      </c>
      <c r="C627" s="12">
        <v>4</v>
      </c>
      <c r="D627" s="13">
        <v>4</v>
      </c>
      <c r="E627" s="14"/>
      <c r="F627" s="46" t="s">
        <v>26</v>
      </c>
      <c r="G627" s="15">
        <v>1</v>
      </c>
      <c r="H627" s="16">
        <f>IF(OR(F627="",G627=""),"",IF(F627="1st",G627*D627-G627,-G627))</f>
        <v>-1</v>
      </c>
      <c r="I627" s="19">
        <f t="shared" si="96"/>
        <v>46.047499999999999</v>
      </c>
      <c r="J627" s="39"/>
      <c r="K627" s="50">
        <f t="shared" si="97"/>
        <v>49.797499999999992</v>
      </c>
      <c r="L627" s="8">
        <f t="shared" si="107"/>
        <v>21.197499999999991</v>
      </c>
      <c r="N627" s="121">
        <f t="shared" si="105"/>
        <v>4</v>
      </c>
      <c r="O627" s="9">
        <f t="shared" si="106"/>
        <v>-1</v>
      </c>
      <c r="P627" s="9">
        <f t="shared" si="103"/>
        <v>-1</v>
      </c>
      <c r="Q627" s="122">
        <f t="shared" si="104"/>
        <v>-1</v>
      </c>
    </row>
    <row r="628" spans="1:17" ht="19.5" thickBot="1" x14ac:dyDescent="0.35">
      <c r="A628" s="10" t="s">
        <v>486</v>
      </c>
      <c r="B628" s="11" t="s">
        <v>127</v>
      </c>
      <c r="C628" s="12">
        <v>6</v>
      </c>
      <c r="D628" s="13">
        <v>2.25</v>
      </c>
      <c r="E628" s="14"/>
      <c r="F628" s="46" t="s">
        <v>24</v>
      </c>
      <c r="G628" s="15">
        <v>3</v>
      </c>
      <c r="H628" s="16">
        <f>IF(OR(F628="",G628=""),"",IF(F628="1st",G628*D628-G628,-G628))</f>
        <v>3.75</v>
      </c>
      <c r="I628" s="19">
        <f t="shared" si="96"/>
        <v>49.797499999999999</v>
      </c>
      <c r="J628" s="39"/>
      <c r="K628" s="50">
        <f t="shared" si="97"/>
        <v>49.797499999999992</v>
      </c>
      <c r="L628" s="8">
        <f t="shared" si="107"/>
        <v>21.197499999999991</v>
      </c>
      <c r="N628" s="121">
        <f t="shared" si="105"/>
        <v>2.25</v>
      </c>
      <c r="O628" s="9">
        <f t="shared" si="106"/>
        <v>-1</v>
      </c>
      <c r="P628" s="9">
        <f t="shared" si="103"/>
        <v>1.25</v>
      </c>
      <c r="Q628" s="122">
        <f t="shared" si="104"/>
        <v>1.25</v>
      </c>
    </row>
    <row r="629" spans="1:17" ht="24" thickBot="1" x14ac:dyDescent="0.3">
      <c r="A629" s="222">
        <v>44291</v>
      </c>
      <c r="B629" s="223"/>
      <c r="C629" s="223"/>
      <c r="D629" s="223"/>
      <c r="E629" s="223"/>
      <c r="F629" s="223"/>
      <c r="G629" s="223"/>
      <c r="H629" s="224"/>
      <c r="I629" s="19">
        <f t="shared" si="96"/>
        <v>49.797499999999999</v>
      </c>
      <c r="K629" s="50">
        <f t="shared" si="97"/>
        <v>49.797499999999992</v>
      </c>
      <c r="L629" s="8">
        <f t="shared" si="107"/>
        <v>21.197499999999991</v>
      </c>
    </row>
    <row r="630" spans="1:17" ht="18.75" x14ac:dyDescent="0.3">
      <c r="A630" s="10" t="s">
        <v>487</v>
      </c>
      <c r="B630" s="11" t="s">
        <v>30</v>
      </c>
      <c r="C630" s="12">
        <v>5</v>
      </c>
      <c r="D630" s="13">
        <v>5</v>
      </c>
      <c r="E630" s="14"/>
      <c r="F630" s="46" t="s">
        <v>24</v>
      </c>
      <c r="G630" s="15">
        <v>1.5</v>
      </c>
      <c r="H630" s="16">
        <f>IF(OR(F630="",G630=""),"",IF(F630="1st",G630*D630-G630,-G630))</f>
        <v>6</v>
      </c>
      <c r="I630" s="19">
        <f t="shared" si="96"/>
        <v>55.797499999999999</v>
      </c>
      <c r="J630" s="42">
        <f>SUM(H630:H634)</f>
        <v>6</v>
      </c>
      <c r="K630" s="50">
        <f t="shared" si="97"/>
        <v>55.797499999999992</v>
      </c>
      <c r="L630" s="8">
        <f t="shared" si="107"/>
        <v>21.197499999999991</v>
      </c>
    </row>
    <row r="631" spans="1:17" ht="18.75" x14ac:dyDescent="0.3">
      <c r="A631" s="10" t="s">
        <v>488</v>
      </c>
      <c r="B631" s="11" t="s">
        <v>30</v>
      </c>
      <c r="C631" s="12">
        <v>6</v>
      </c>
      <c r="D631" s="13" t="s">
        <v>489</v>
      </c>
      <c r="E631" s="14"/>
      <c r="F631" s="46" t="s">
        <v>26</v>
      </c>
      <c r="G631" s="15">
        <v>1</v>
      </c>
      <c r="H631" s="16">
        <f>IF(OR(F631="",G631=""),"",IF(F631="1st",G631*D631-G631,-G631))</f>
        <v>-1</v>
      </c>
      <c r="I631" s="19">
        <f t="shared" si="96"/>
        <v>54.797499999999999</v>
      </c>
      <c r="J631" s="39"/>
      <c r="K631" s="50">
        <f t="shared" si="97"/>
        <v>55.797499999999992</v>
      </c>
      <c r="L631" s="8">
        <f t="shared" si="107"/>
        <v>21.197499999999991</v>
      </c>
    </row>
    <row r="632" spans="1:17" ht="18.75" x14ac:dyDescent="0.3">
      <c r="A632" s="10" t="s">
        <v>490</v>
      </c>
      <c r="B632" s="11" t="s">
        <v>30</v>
      </c>
      <c r="C632" s="12">
        <v>7</v>
      </c>
      <c r="D632" s="13">
        <v>1.7</v>
      </c>
      <c r="E632" s="14"/>
      <c r="F632" s="46" t="s">
        <v>491</v>
      </c>
      <c r="G632" s="15">
        <v>3</v>
      </c>
      <c r="H632" s="16">
        <f>IF(OR(F632="",G632=""),"",IF(F632="1st",G632*D632-G632,-G632))</f>
        <v>-3</v>
      </c>
      <c r="I632" s="19">
        <f t="shared" si="96"/>
        <v>51.797499999999999</v>
      </c>
      <c r="J632" s="39"/>
      <c r="K632" s="50">
        <f t="shared" si="97"/>
        <v>55.797499999999992</v>
      </c>
      <c r="L632" s="8">
        <f t="shared" si="107"/>
        <v>21.197499999999991</v>
      </c>
    </row>
    <row r="633" spans="1:17" ht="18.75" x14ac:dyDescent="0.3">
      <c r="A633" s="10" t="s">
        <v>492</v>
      </c>
      <c r="B633" s="11" t="s">
        <v>30</v>
      </c>
      <c r="C633" s="12">
        <v>8</v>
      </c>
      <c r="D633" s="13">
        <v>7</v>
      </c>
      <c r="E633" s="14"/>
      <c r="F633" s="46" t="s">
        <v>24</v>
      </c>
      <c r="G633" s="15">
        <v>1</v>
      </c>
      <c r="H633" s="16">
        <f>IF(OR(F633="",G633=""),"",IF(F633="1st",G633*D633-G633,-G633))</f>
        <v>6</v>
      </c>
      <c r="I633" s="19">
        <f t="shared" si="96"/>
        <v>57.797499999999999</v>
      </c>
      <c r="J633" s="39"/>
      <c r="K633" s="50">
        <f t="shared" si="97"/>
        <v>55.797499999999992</v>
      </c>
      <c r="L633" s="8">
        <f t="shared" si="107"/>
        <v>21.197499999999991</v>
      </c>
    </row>
    <row r="634" spans="1:17" ht="19.5" thickBot="1" x14ac:dyDescent="0.35">
      <c r="A634" s="10" t="s">
        <v>493</v>
      </c>
      <c r="B634" s="11" t="s">
        <v>30</v>
      </c>
      <c r="C634" s="12">
        <v>9</v>
      </c>
      <c r="D634" s="13">
        <v>2.7</v>
      </c>
      <c r="E634" s="14"/>
      <c r="F634" s="46" t="s">
        <v>26</v>
      </c>
      <c r="G634" s="15">
        <v>2</v>
      </c>
      <c r="H634" s="16">
        <f>IF(OR(F634="",G634=""),"",IF(F634="1st",G634*D634-G634,-G634))</f>
        <v>-2</v>
      </c>
      <c r="I634" s="19">
        <f t="shared" si="96"/>
        <v>55.797499999999999</v>
      </c>
      <c r="J634" s="39"/>
      <c r="K634" s="50">
        <f t="shared" si="97"/>
        <v>55.797499999999992</v>
      </c>
      <c r="L634" s="8">
        <f t="shared" si="107"/>
        <v>21.197499999999991</v>
      </c>
    </row>
    <row r="635" spans="1:17" ht="24" thickBot="1" x14ac:dyDescent="0.3">
      <c r="A635" s="222">
        <v>44292</v>
      </c>
      <c r="B635" s="223"/>
      <c r="C635" s="223"/>
      <c r="D635" s="223"/>
      <c r="E635" s="223"/>
      <c r="F635" s="223"/>
      <c r="G635" s="223"/>
      <c r="H635" s="224"/>
      <c r="I635" s="19">
        <f t="shared" si="96"/>
        <v>55.797499999999999</v>
      </c>
      <c r="K635" s="50">
        <f t="shared" si="97"/>
        <v>55.797499999999992</v>
      </c>
      <c r="L635" s="8">
        <f t="shared" si="107"/>
        <v>21.197499999999991</v>
      </c>
    </row>
    <row r="636" spans="1:17" ht="18.75" x14ac:dyDescent="0.3">
      <c r="A636" s="10" t="s">
        <v>494</v>
      </c>
      <c r="B636" s="11" t="s">
        <v>28</v>
      </c>
      <c r="C636" s="12">
        <v>10</v>
      </c>
      <c r="D636" s="13">
        <v>3</v>
      </c>
      <c r="E636" s="14"/>
      <c r="F636" s="46" t="s">
        <v>21</v>
      </c>
      <c r="G636" s="15">
        <v>1</v>
      </c>
      <c r="H636" s="16">
        <f>IF(OR(F636="",G636=""),"",IF(F636="1st",G636*D636-G636,-G636))</f>
        <v>-1</v>
      </c>
      <c r="I636" s="19">
        <f t="shared" si="96"/>
        <v>54.797499999999999</v>
      </c>
      <c r="J636" s="42">
        <f>SUM(H636:H637)</f>
        <v>2.2000000000000002</v>
      </c>
      <c r="K636" s="50">
        <f t="shared" si="97"/>
        <v>57.997499999999995</v>
      </c>
      <c r="L636" s="8">
        <f t="shared" si="107"/>
        <v>21.197499999999991</v>
      </c>
    </row>
    <row r="637" spans="1:17" ht="19.5" thickBot="1" x14ac:dyDescent="0.35">
      <c r="A637" s="10" t="s">
        <v>495</v>
      </c>
      <c r="B637" s="11" t="s">
        <v>28</v>
      </c>
      <c r="C637" s="12">
        <v>6</v>
      </c>
      <c r="D637" s="13">
        <v>2.6</v>
      </c>
      <c r="E637" s="14"/>
      <c r="F637" s="46" t="s">
        <v>24</v>
      </c>
      <c r="G637" s="15">
        <v>2</v>
      </c>
      <c r="H637" s="16">
        <f>IF(OR(F637="",G637=""),"",IF(F637="1st",G637*D637-G637,-G637))</f>
        <v>3.2</v>
      </c>
      <c r="I637" s="19">
        <f t="shared" si="96"/>
        <v>57.997500000000002</v>
      </c>
      <c r="J637" s="39"/>
      <c r="K637" s="50">
        <f t="shared" si="97"/>
        <v>57.997499999999995</v>
      </c>
      <c r="L637" s="8">
        <f t="shared" si="107"/>
        <v>21.197499999999991</v>
      </c>
    </row>
    <row r="638" spans="1:17" ht="24" thickBot="1" x14ac:dyDescent="0.3">
      <c r="A638" s="222">
        <v>44293</v>
      </c>
      <c r="B638" s="223"/>
      <c r="C638" s="223"/>
      <c r="D638" s="223"/>
      <c r="E638" s="223"/>
      <c r="F638" s="223"/>
      <c r="G638" s="223"/>
      <c r="H638" s="224"/>
      <c r="I638" s="19">
        <f t="shared" si="96"/>
        <v>57.997500000000002</v>
      </c>
      <c r="K638" s="50">
        <f t="shared" si="97"/>
        <v>57.997499999999995</v>
      </c>
      <c r="L638" s="8">
        <f t="shared" si="107"/>
        <v>21.197499999999991</v>
      </c>
    </row>
    <row r="639" spans="1:17" ht="18.75" x14ac:dyDescent="0.3">
      <c r="A639" s="10" t="s">
        <v>496</v>
      </c>
      <c r="B639" s="11" t="s">
        <v>224</v>
      </c>
      <c r="C639" s="12">
        <v>5</v>
      </c>
      <c r="D639" s="13">
        <v>3</v>
      </c>
      <c r="E639" s="14"/>
      <c r="F639" s="46" t="s">
        <v>26</v>
      </c>
      <c r="G639" s="15">
        <v>1.5</v>
      </c>
      <c r="H639" s="16">
        <f>IF(OR(F639="",G639=""),"",IF(F639="1st",G639*D639-G639,-G639))</f>
        <v>-1.5</v>
      </c>
      <c r="I639" s="19">
        <f t="shared" si="96"/>
        <v>56.497500000000002</v>
      </c>
      <c r="J639" s="42">
        <f>SUM(H639:H641)</f>
        <v>-4.5</v>
      </c>
      <c r="K639" s="50">
        <f t="shared" si="97"/>
        <v>53.497499999999995</v>
      </c>
      <c r="L639" s="8">
        <f t="shared" si="107"/>
        <v>21.197499999999991</v>
      </c>
    </row>
    <row r="640" spans="1:17" ht="18.75" x14ac:dyDescent="0.3">
      <c r="A640" s="10" t="s">
        <v>497</v>
      </c>
      <c r="B640" s="11" t="s">
        <v>224</v>
      </c>
      <c r="C640" s="12">
        <v>7</v>
      </c>
      <c r="D640" s="13">
        <v>3</v>
      </c>
      <c r="E640" s="14"/>
      <c r="F640" s="46" t="s">
        <v>26</v>
      </c>
      <c r="G640" s="15">
        <v>2</v>
      </c>
      <c r="H640" s="16">
        <f>IF(OR(F640="",G640=""),"",IF(F640="1st",G640*D640-G640,-G640))</f>
        <v>-2</v>
      </c>
      <c r="I640" s="19">
        <f t="shared" si="96"/>
        <v>54.497500000000002</v>
      </c>
      <c r="J640" s="39"/>
      <c r="K640" s="50">
        <f t="shared" si="97"/>
        <v>53.497499999999995</v>
      </c>
      <c r="L640" s="8">
        <f t="shared" si="107"/>
        <v>21.197499999999991</v>
      </c>
    </row>
    <row r="641" spans="1:12" ht="19.5" thickBot="1" x14ac:dyDescent="0.35">
      <c r="A641" s="10" t="s">
        <v>498</v>
      </c>
      <c r="B641" s="11" t="s">
        <v>20</v>
      </c>
      <c r="C641" s="12">
        <v>8</v>
      </c>
      <c r="D641" s="13">
        <v>4.5999999999999996</v>
      </c>
      <c r="E641" s="14"/>
      <c r="F641" s="46" t="s">
        <v>16</v>
      </c>
      <c r="G641" s="15">
        <v>1</v>
      </c>
      <c r="H641" s="16">
        <f>IF(OR(F641="",G641=""),"",IF(F641="1st",G641*D641-G641,-G641))</f>
        <v>-1</v>
      </c>
      <c r="I641" s="19">
        <f t="shared" si="96"/>
        <v>53.497500000000002</v>
      </c>
      <c r="J641" s="39"/>
      <c r="K641" s="50">
        <f t="shared" si="97"/>
        <v>53.497499999999995</v>
      </c>
      <c r="L641" s="8">
        <f t="shared" si="107"/>
        <v>21.197499999999991</v>
      </c>
    </row>
    <row r="642" spans="1:12" ht="24" thickBot="1" x14ac:dyDescent="0.3">
      <c r="A642" s="222">
        <v>44294</v>
      </c>
      <c r="B642" s="223"/>
      <c r="C642" s="223"/>
      <c r="D642" s="223"/>
      <c r="E642" s="223"/>
      <c r="F642" s="223"/>
      <c r="G642" s="223"/>
      <c r="H642" s="224"/>
      <c r="I642" s="19">
        <f t="shared" si="96"/>
        <v>53.497500000000002</v>
      </c>
      <c r="K642" s="50">
        <f t="shared" si="97"/>
        <v>53.497499999999995</v>
      </c>
      <c r="L642" s="8">
        <f t="shared" si="107"/>
        <v>21.197499999999991</v>
      </c>
    </row>
    <row r="643" spans="1:12" ht="18.75" x14ac:dyDescent="0.3">
      <c r="A643" s="10" t="s">
        <v>480</v>
      </c>
      <c r="B643" s="11" t="s">
        <v>38</v>
      </c>
      <c r="C643" s="12">
        <v>4</v>
      </c>
      <c r="D643" s="13">
        <v>4</v>
      </c>
      <c r="E643" s="14"/>
      <c r="F643" s="46" t="s">
        <v>26</v>
      </c>
      <c r="G643" s="15">
        <v>1</v>
      </c>
      <c r="H643" s="16">
        <f>IF(OR(F643="",G643=""),"",IF(F643="1st",G643*D643-G643,-G643))</f>
        <v>-1</v>
      </c>
      <c r="I643" s="19">
        <f t="shared" ref="I643:I706" si="108">IF(H643="",I642,I642+H643)</f>
        <v>52.497500000000002</v>
      </c>
      <c r="J643" s="42">
        <f>SUM(H643:H646)</f>
        <v>-6</v>
      </c>
      <c r="K643" s="50">
        <f t="shared" si="97"/>
        <v>47.497499999999995</v>
      </c>
      <c r="L643" s="8">
        <f t="shared" si="107"/>
        <v>21.197499999999991</v>
      </c>
    </row>
    <row r="644" spans="1:12" ht="18.75" x14ac:dyDescent="0.3">
      <c r="A644" s="10" t="s">
        <v>499</v>
      </c>
      <c r="B644" s="11" t="s">
        <v>38</v>
      </c>
      <c r="C644" s="12">
        <v>5</v>
      </c>
      <c r="D644" s="13">
        <v>2.25</v>
      </c>
      <c r="E644" s="14"/>
      <c r="F644" s="46" t="s">
        <v>26</v>
      </c>
      <c r="G644" s="15">
        <v>1</v>
      </c>
      <c r="H644" s="16">
        <f>IF(OR(F644="",G644=""),"",IF(F644="1st",G644*D644-G644,-G644))</f>
        <v>-1</v>
      </c>
      <c r="I644" s="19">
        <f t="shared" si="108"/>
        <v>51.497500000000002</v>
      </c>
      <c r="J644" s="39"/>
      <c r="K644" s="50">
        <f t="shared" ref="K644:K707" si="109">IF(J644="",K643,J644+K643)</f>
        <v>47.497499999999995</v>
      </c>
      <c r="L644" s="8">
        <f t="shared" si="107"/>
        <v>21.197499999999991</v>
      </c>
    </row>
    <row r="645" spans="1:12" ht="18.75" x14ac:dyDescent="0.3">
      <c r="A645" s="10" t="s">
        <v>500</v>
      </c>
      <c r="B645" s="11" t="s">
        <v>91</v>
      </c>
      <c r="C645" s="12">
        <v>8</v>
      </c>
      <c r="D645" s="13">
        <v>2.4</v>
      </c>
      <c r="E645" s="14"/>
      <c r="F645" s="46" t="s">
        <v>26</v>
      </c>
      <c r="G645" s="15">
        <v>3</v>
      </c>
      <c r="H645" s="16">
        <f>IF(OR(F645="",G645=""),"",IF(F645="1st",G645*D645-G645,-G645))</f>
        <v>-3</v>
      </c>
      <c r="I645" s="19">
        <f t="shared" si="108"/>
        <v>48.497500000000002</v>
      </c>
      <c r="J645" s="39"/>
      <c r="K645" s="50">
        <f t="shared" si="109"/>
        <v>47.497499999999995</v>
      </c>
      <c r="L645" s="8">
        <f t="shared" si="107"/>
        <v>21.197499999999991</v>
      </c>
    </row>
    <row r="646" spans="1:12" ht="19.5" thickBot="1" x14ac:dyDescent="0.35">
      <c r="A646" s="10" t="s">
        <v>501</v>
      </c>
      <c r="B646" s="11" t="s">
        <v>55</v>
      </c>
      <c r="C646" s="12">
        <v>4</v>
      </c>
      <c r="D646" s="13">
        <v>3.5</v>
      </c>
      <c r="E646" s="14"/>
      <c r="F646" s="46" t="s">
        <v>26</v>
      </c>
      <c r="G646" s="15">
        <v>1</v>
      </c>
      <c r="H646" s="16">
        <f>IF(OR(F646="",G646=""),"",IF(F646="1st",G646*D646-G646,-G646))</f>
        <v>-1</v>
      </c>
      <c r="I646" s="19">
        <f t="shared" si="108"/>
        <v>47.497500000000002</v>
      </c>
      <c r="J646" s="39"/>
      <c r="K646" s="50">
        <f t="shared" si="109"/>
        <v>47.497499999999995</v>
      </c>
      <c r="L646" s="8">
        <f t="shared" si="107"/>
        <v>21.197499999999991</v>
      </c>
    </row>
    <row r="647" spans="1:12" ht="24" thickBot="1" x14ac:dyDescent="0.3">
      <c r="A647" s="222">
        <v>44295</v>
      </c>
      <c r="B647" s="223"/>
      <c r="C647" s="223"/>
      <c r="D647" s="223"/>
      <c r="E647" s="223"/>
      <c r="F647" s="223"/>
      <c r="G647" s="223"/>
      <c r="H647" s="224"/>
      <c r="I647" s="19">
        <f t="shared" si="108"/>
        <v>47.497500000000002</v>
      </c>
      <c r="K647" s="50">
        <f t="shared" si="109"/>
        <v>47.497499999999995</v>
      </c>
      <c r="L647" s="8">
        <f t="shared" si="107"/>
        <v>21.197499999999991</v>
      </c>
    </row>
    <row r="648" spans="1:12" ht="18.75" x14ac:dyDescent="0.3">
      <c r="A648" s="10" t="s">
        <v>502</v>
      </c>
      <c r="B648" s="11" t="s">
        <v>43</v>
      </c>
      <c r="C648" s="12">
        <v>4</v>
      </c>
      <c r="D648" s="13">
        <v>2.2000000000000002</v>
      </c>
      <c r="E648" s="14"/>
      <c r="F648" s="46" t="s">
        <v>24</v>
      </c>
      <c r="G648" s="15">
        <v>3</v>
      </c>
      <c r="H648" s="16">
        <f>IF(OR(F648="",G648=""),"",IF(F648="1st",G648*D648-G648,-G648))</f>
        <v>3.6000000000000005</v>
      </c>
      <c r="I648" s="19">
        <f t="shared" si="108"/>
        <v>51.097500000000004</v>
      </c>
      <c r="J648" s="42">
        <f>SUM(H648:H649)</f>
        <v>1.6000000000000005</v>
      </c>
      <c r="K648" s="50">
        <f t="shared" si="109"/>
        <v>49.097499999999997</v>
      </c>
      <c r="L648" s="8">
        <f t="shared" si="107"/>
        <v>21.197499999999991</v>
      </c>
    </row>
    <row r="649" spans="1:12" ht="19.5" thickBot="1" x14ac:dyDescent="0.35">
      <c r="A649" s="10" t="s">
        <v>329</v>
      </c>
      <c r="B649" s="11" t="s">
        <v>30</v>
      </c>
      <c r="C649" s="12">
        <v>2</v>
      </c>
      <c r="D649" s="13">
        <v>2.8</v>
      </c>
      <c r="E649" s="14"/>
      <c r="F649" s="46" t="s">
        <v>26</v>
      </c>
      <c r="G649" s="15">
        <v>2</v>
      </c>
      <c r="H649" s="16">
        <f>IF(OR(F649="",G649=""),"",IF(F649="1st",G649*D649-G649,-G649))</f>
        <v>-2</v>
      </c>
      <c r="I649" s="19">
        <f t="shared" si="108"/>
        <v>49.097500000000004</v>
      </c>
      <c r="J649" s="39"/>
      <c r="K649" s="50">
        <f t="shared" si="109"/>
        <v>49.097499999999997</v>
      </c>
      <c r="L649" s="8">
        <f t="shared" si="107"/>
        <v>21.197499999999991</v>
      </c>
    </row>
    <row r="650" spans="1:12" ht="24" thickBot="1" x14ac:dyDescent="0.3">
      <c r="A650" s="222">
        <v>44296</v>
      </c>
      <c r="B650" s="223"/>
      <c r="C650" s="223"/>
      <c r="D650" s="223"/>
      <c r="E650" s="223"/>
      <c r="F650" s="223"/>
      <c r="G650" s="223"/>
      <c r="H650" s="224"/>
      <c r="I650" s="19">
        <f t="shared" si="108"/>
        <v>49.097500000000004</v>
      </c>
      <c r="K650" s="50">
        <f t="shared" si="109"/>
        <v>49.097499999999997</v>
      </c>
      <c r="L650" s="8">
        <f t="shared" si="107"/>
        <v>21.197499999999991</v>
      </c>
    </row>
    <row r="651" spans="1:12" ht="18.75" x14ac:dyDescent="0.3">
      <c r="A651" s="10" t="s">
        <v>503</v>
      </c>
      <c r="B651" s="11" t="s">
        <v>20</v>
      </c>
      <c r="C651" s="12">
        <v>7</v>
      </c>
      <c r="D651" s="13">
        <v>3.6</v>
      </c>
      <c r="E651" s="14"/>
      <c r="F651" s="46" t="s">
        <v>21</v>
      </c>
      <c r="G651" s="15">
        <v>1.5</v>
      </c>
      <c r="H651" s="16">
        <f>IF(OR(F651="",G651=""),"",IF(F651="1st",G651*D651-G651,-G651))</f>
        <v>-1.5</v>
      </c>
      <c r="I651" s="19">
        <f t="shared" si="108"/>
        <v>47.597500000000004</v>
      </c>
      <c r="J651" s="42">
        <f>SUM(H651:H652)</f>
        <v>-0.10000000000000009</v>
      </c>
      <c r="K651" s="50">
        <f t="shared" si="109"/>
        <v>48.997499999999995</v>
      </c>
      <c r="L651" s="8">
        <f t="shared" si="107"/>
        <v>21.197499999999991</v>
      </c>
    </row>
    <row r="652" spans="1:12" ht="19.5" thickBot="1" x14ac:dyDescent="0.35">
      <c r="A652" s="10" t="s">
        <v>504</v>
      </c>
      <c r="B652" s="11" t="s">
        <v>28</v>
      </c>
      <c r="C652" s="12">
        <v>9</v>
      </c>
      <c r="D652" s="13">
        <v>1.7</v>
      </c>
      <c r="E652" s="14"/>
      <c r="F652" s="46" t="s">
        <v>24</v>
      </c>
      <c r="G652" s="15">
        <v>2</v>
      </c>
      <c r="H652" s="16">
        <f>IF(OR(F652="",G652=""),"",IF(F652="1st",G652*D652-G652,-G652))</f>
        <v>1.4</v>
      </c>
      <c r="I652" s="19">
        <f t="shared" si="108"/>
        <v>48.997500000000002</v>
      </c>
      <c r="J652" s="39"/>
      <c r="K652" s="50">
        <f t="shared" si="109"/>
        <v>48.997499999999995</v>
      </c>
      <c r="L652" s="8">
        <f t="shared" si="107"/>
        <v>21.197499999999991</v>
      </c>
    </row>
    <row r="653" spans="1:12" ht="24" thickBot="1" x14ac:dyDescent="0.3">
      <c r="A653" s="222">
        <v>44297</v>
      </c>
      <c r="B653" s="223"/>
      <c r="C653" s="223"/>
      <c r="D653" s="223"/>
      <c r="E653" s="223"/>
      <c r="F653" s="223"/>
      <c r="G653" s="223"/>
      <c r="H653" s="224"/>
      <c r="I653" s="19">
        <f t="shared" si="108"/>
        <v>48.997500000000002</v>
      </c>
      <c r="K653" s="50">
        <f t="shared" si="109"/>
        <v>48.997499999999995</v>
      </c>
      <c r="L653" s="8">
        <f t="shared" si="107"/>
        <v>21.197499999999991</v>
      </c>
    </row>
    <row r="654" spans="1:12" ht="18.75" x14ac:dyDescent="0.3">
      <c r="A654" s="10" t="s">
        <v>505</v>
      </c>
      <c r="B654" s="11" t="s">
        <v>91</v>
      </c>
      <c r="C654" s="12">
        <v>5</v>
      </c>
      <c r="D654" s="13">
        <v>1.95</v>
      </c>
      <c r="E654" s="14"/>
      <c r="F654" s="46" t="s">
        <v>24</v>
      </c>
      <c r="G654" s="15">
        <v>3</v>
      </c>
      <c r="H654" s="16">
        <f>IF(OR(F654="",G654=""),"",IF(F654="1st",G654*D654-G654,-G654))</f>
        <v>2.8499999999999996</v>
      </c>
      <c r="I654" s="19">
        <f t="shared" si="108"/>
        <v>51.847500000000004</v>
      </c>
      <c r="J654" s="42">
        <f>SUM(H654:H655)</f>
        <v>-0.15000000000000036</v>
      </c>
      <c r="K654" s="50">
        <f t="shared" si="109"/>
        <v>48.847499999999997</v>
      </c>
      <c r="L654" s="8">
        <f t="shared" si="107"/>
        <v>21.197499999999991</v>
      </c>
    </row>
    <row r="655" spans="1:12" ht="19.5" thickBot="1" x14ac:dyDescent="0.35">
      <c r="A655" s="10" t="s">
        <v>364</v>
      </c>
      <c r="B655" s="11" t="s">
        <v>93</v>
      </c>
      <c r="C655" s="12">
        <v>4</v>
      </c>
      <c r="D655" s="13">
        <v>2</v>
      </c>
      <c r="E655" s="14"/>
      <c r="F655" s="46" t="s">
        <v>16</v>
      </c>
      <c r="G655" s="15">
        <v>3</v>
      </c>
      <c r="H655" s="16">
        <f>IF(OR(F655="",G655=""),"",IF(F655="1st",G655*D655-G655,-G655))</f>
        <v>-3</v>
      </c>
      <c r="I655" s="19">
        <f t="shared" si="108"/>
        <v>48.847500000000004</v>
      </c>
      <c r="J655" s="39"/>
      <c r="K655" s="50">
        <f t="shared" si="109"/>
        <v>48.847499999999997</v>
      </c>
      <c r="L655" s="8">
        <f t="shared" si="107"/>
        <v>21.197499999999991</v>
      </c>
    </row>
    <row r="656" spans="1:12" ht="24" thickBot="1" x14ac:dyDescent="0.3">
      <c r="A656" s="222">
        <v>44299</v>
      </c>
      <c r="B656" s="223"/>
      <c r="C656" s="223"/>
      <c r="D656" s="223"/>
      <c r="E656" s="223"/>
      <c r="F656" s="223"/>
      <c r="G656" s="223"/>
      <c r="H656" s="224"/>
      <c r="I656" s="19">
        <f t="shared" si="108"/>
        <v>48.847500000000004</v>
      </c>
      <c r="K656" s="50">
        <f t="shared" si="109"/>
        <v>48.847499999999997</v>
      </c>
      <c r="L656" s="8">
        <f t="shared" si="107"/>
        <v>21.197499999999991</v>
      </c>
    </row>
    <row r="657" spans="1:12" ht="19.5" thickBot="1" x14ac:dyDescent="0.35">
      <c r="A657" s="10" t="s">
        <v>506</v>
      </c>
      <c r="B657" s="11" t="s">
        <v>115</v>
      </c>
      <c r="C657" s="12">
        <v>4</v>
      </c>
      <c r="D657" s="13">
        <v>2.1</v>
      </c>
      <c r="E657" s="14"/>
      <c r="F657" s="46" t="s">
        <v>24</v>
      </c>
      <c r="G657" s="15">
        <v>3</v>
      </c>
      <c r="H657" s="16">
        <f>IF(OR(F657="",G657=""),"",IF(F657="1st",G657*D657-G657,-G657))</f>
        <v>3.3000000000000007</v>
      </c>
      <c r="I657" s="19">
        <f t="shared" si="108"/>
        <v>52.147500000000008</v>
      </c>
      <c r="J657" s="42">
        <f>SUM(H657:H657)</f>
        <v>3.3000000000000007</v>
      </c>
      <c r="K657" s="50">
        <f t="shared" si="109"/>
        <v>52.147499999999994</v>
      </c>
      <c r="L657" s="8">
        <f t="shared" si="107"/>
        <v>21.197499999999991</v>
      </c>
    </row>
    <row r="658" spans="1:12" ht="24" thickBot="1" x14ac:dyDescent="0.3">
      <c r="A658" s="222">
        <v>44300</v>
      </c>
      <c r="B658" s="223"/>
      <c r="C658" s="223"/>
      <c r="D658" s="223"/>
      <c r="E658" s="223"/>
      <c r="F658" s="223"/>
      <c r="G658" s="223"/>
      <c r="H658" s="224"/>
      <c r="I658" s="19">
        <f t="shared" si="108"/>
        <v>52.147500000000008</v>
      </c>
      <c r="K658" s="50">
        <f t="shared" si="109"/>
        <v>52.147499999999994</v>
      </c>
      <c r="L658" s="8">
        <f t="shared" si="107"/>
        <v>21.197499999999991</v>
      </c>
    </row>
    <row r="659" spans="1:12" ht="18.75" x14ac:dyDescent="0.3">
      <c r="A659" s="10" t="s">
        <v>507</v>
      </c>
      <c r="B659" s="11" t="s">
        <v>224</v>
      </c>
      <c r="C659" s="12">
        <v>3</v>
      </c>
      <c r="D659" s="13">
        <v>2.75</v>
      </c>
      <c r="E659" s="14"/>
      <c r="F659" s="46" t="s">
        <v>26</v>
      </c>
      <c r="G659" s="15">
        <v>2</v>
      </c>
      <c r="H659" s="16">
        <f>IF(OR(F659="",G659=""),"",IF(F659="1st",G659*D659-G659,-G659))</f>
        <v>-2</v>
      </c>
      <c r="I659" s="19">
        <f t="shared" si="108"/>
        <v>50.147500000000008</v>
      </c>
      <c r="J659" s="42">
        <f>SUM(H659:H661)</f>
        <v>-6</v>
      </c>
      <c r="K659" s="50">
        <f t="shared" si="109"/>
        <v>46.147499999999994</v>
      </c>
      <c r="L659" s="8">
        <f t="shared" si="107"/>
        <v>21.197499999999991</v>
      </c>
    </row>
    <row r="660" spans="1:12" ht="18.75" x14ac:dyDescent="0.3">
      <c r="A660" s="10" t="s">
        <v>508</v>
      </c>
      <c r="B660" s="11" t="s">
        <v>224</v>
      </c>
      <c r="C660" s="12">
        <v>9</v>
      </c>
      <c r="D660" s="13">
        <v>4.2</v>
      </c>
      <c r="E660" s="14"/>
      <c r="F660" s="46" t="s">
        <v>26</v>
      </c>
      <c r="G660" s="15">
        <v>1</v>
      </c>
      <c r="H660" s="16">
        <f>IF(OR(F660="",G660=""),"",IF(F660="1st",G660*D660-G660,-G660))</f>
        <v>-1</v>
      </c>
      <c r="I660" s="19">
        <f t="shared" si="108"/>
        <v>49.147500000000008</v>
      </c>
      <c r="J660" s="39"/>
      <c r="K660" s="50">
        <f t="shared" si="109"/>
        <v>46.147499999999994</v>
      </c>
      <c r="L660" s="8">
        <f t="shared" si="107"/>
        <v>21.197499999999991</v>
      </c>
    </row>
    <row r="661" spans="1:12" ht="19.5" thickBot="1" x14ac:dyDescent="0.35">
      <c r="A661" s="10" t="s">
        <v>509</v>
      </c>
      <c r="B661" s="11" t="s">
        <v>115</v>
      </c>
      <c r="C661" s="12">
        <v>11</v>
      </c>
      <c r="D661" s="13">
        <v>2.8</v>
      </c>
      <c r="E661" s="14"/>
      <c r="F661" s="46" t="s">
        <v>26</v>
      </c>
      <c r="G661" s="15">
        <v>3</v>
      </c>
      <c r="H661" s="16">
        <f>IF(OR(F661="",G661=""),"",IF(F661="1st",G661*D661-G661,-G661))</f>
        <v>-3</v>
      </c>
      <c r="I661" s="19">
        <f t="shared" si="108"/>
        <v>46.147500000000008</v>
      </c>
      <c r="J661" s="39"/>
      <c r="K661" s="50">
        <f t="shared" si="109"/>
        <v>46.147499999999994</v>
      </c>
      <c r="L661" s="8">
        <f t="shared" si="107"/>
        <v>21.197499999999991</v>
      </c>
    </row>
    <row r="662" spans="1:12" ht="24" thickBot="1" x14ac:dyDescent="0.3">
      <c r="A662" s="222">
        <v>44301</v>
      </c>
      <c r="B662" s="223"/>
      <c r="C662" s="223"/>
      <c r="D662" s="223"/>
      <c r="E662" s="223"/>
      <c r="F662" s="223"/>
      <c r="G662" s="223"/>
      <c r="H662" s="224"/>
      <c r="I662" s="19">
        <f t="shared" si="108"/>
        <v>46.147500000000008</v>
      </c>
      <c r="K662" s="50">
        <f t="shared" si="109"/>
        <v>46.147499999999994</v>
      </c>
      <c r="L662" s="8">
        <f t="shared" si="107"/>
        <v>21.197499999999991</v>
      </c>
    </row>
    <row r="663" spans="1:12" ht="18.75" x14ac:dyDescent="0.3">
      <c r="A663" s="10" t="s">
        <v>314</v>
      </c>
      <c r="B663" s="11" t="s">
        <v>91</v>
      </c>
      <c r="C663" s="12">
        <v>7</v>
      </c>
      <c r="D663" s="13">
        <v>2.4</v>
      </c>
      <c r="E663" s="14"/>
      <c r="F663" s="46" t="s">
        <v>34</v>
      </c>
      <c r="G663" s="15">
        <v>2</v>
      </c>
      <c r="H663" s="16">
        <f>IF(OR(F663="",G663=""),"",IF(F663="1st",G663*D663-G663,-G663))</f>
        <v>-2</v>
      </c>
      <c r="I663" s="19">
        <f t="shared" si="108"/>
        <v>44.147500000000008</v>
      </c>
      <c r="J663" s="42">
        <f>SUM(H663:H664)</f>
        <v>-6</v>
      </c>
      <c r="K663" s="50">
        <f t="shared" si="109"/>
        <v>40.147499999999994</v>
      </c>
      <c r="L663" s="8">
        <f t="shared" si="107"/>
        <v>21.197499999999991</v>
      </c>
    </row>
    <row r="664" spans="1:12" ht="19.5" thickBot="1" x14ac:dyDescent="0.35">
      <c r="A664" s="10" t="s">
        <v>510</v>
      </c>
      <c r="B664" s="11" t="s">
        <v>91</v>
      </c>
      <c r="C664" s="12">
        <v>10</v>
      </c>
      <c r="D664" s="13">
        <v>2.0499999999999998</v>
      </c>
      <c r="E664" s="14"/>
      <c r="F664" s="46" t="s">
        <v>107</v>
      </c>
      <c r="G664" s="15">
        <v>4</v>
      </c>
      <c r="H664" s="16">
        <f>IF(OR(F664="",G664=""),"",IF(F664="1st",G664*D664-G664,-G664))</f>
        <v>-4</v>
      </c>
      <c r="I664" s="19">
        <f t="shared" si="108"/>
        <v>40.147500000000008</v>
      </c>
      <c r="J664" s="39"/>
      <c r="K664" s="50">
        <f t="shared" si="109"/>
        <v>40.147499999999994</v>
      </c>
      <c r="L664" s="8">
        <f t="shared" si="107"/>
        <v>21.197499999999991</v>
      </c>
    </row>
    <row r="665" spans="1:12" ht="24" thickBot="1" x14ac:dyDescent="0.3">
      <c r="A665" s="222">
        <v>44302</v>
      </c>
      <c r="B665" s="223"/>
      <c r="C665" s="223"/>
      <c r="D665" s="223"/>
      <c r="E665" s="223"/>
      <c r="F665" s="223"/>
      <c r="G665" s="223"/>
      <c r="H665" s="224"/>
      <c r="I665" s="19">
        <f t="shared" si="108"/>
        <v>40.147500000000008</v>
      </c>
      <c r="K665" s="50">
        <f t="shared" si="109"/>
        <v>40.147499999999994</v>
      </c>
      <c r="L665" s="8">
        <f t="shared" si="107"/>
        <v>21.197499999999991</v>
      </c>
    </row>
    <row r="666" spans="1:12" ht="18.75" x14ac:dyDescent="0.3">
      <c r="A666" s="10" t="s">
        <v>511</v>
      </c>
      <c r="B666" s="11" t="s">
        <v>43</v>
      </c>
      <c r="C666" s="12">
        <v>1</v>
      </c>
      <c r="D666" s="13">
        <v>2.25</v>
      </c>
      <c r="E666" s="14"/>
      <c r="F666" s="46" t="s">
        <v>16</v>
      </c>
      <c r="G666" s="15">
        <v>3</v>
      </c>
      <c r="H666" s="16">
        <f>IF(OR(F666="",G666=""),"",IF(F666="1st",G666*D666-G666,-G666))</f>
        <v>-3</v>
      </c>
      <c r="I666" s="19">
        <f t="shared" si="108"/>
        <v>37.147500000000008</v>
      </c>
      <c r="J666" s="42">
        <f>SUM(H666:H667)</f>
        <v>-5</v>
      </c>
      <c r="K666" s="50">
        <f t="shared" si="109"/>
        <v>35.147499999999994</v>
      </c>
      <c r="L666" s="8">
        <f t="shared" si="107"/>
        <v>21.197499999999991</v>
      </c>
    </row>
    <row r="667" spans="1:12" ht="19.5" thickBot="1" x14ac:dyDescent="0.35">
      <c r="A667" s="10" t="s">
        <v>106</v>
      </c>
      <c r="B667" s="11" t="s">
        <v>43</v>
      </c>
      <c r="C667" s="12">
        <v>12</v>
      </c>
      <c r="D667" s="13">
        <v>3</v>
      </c>
      <c r="E667" s="14"/>
      <c r="F667" s="46" t="s">
        <v>34</v>
      </c>
      <c r="G667" s="15">
        <v>2</v>
      </c>
      <c r="H667" s="16">
        <f>IF(OR(F667="",G667=""),"",IF(F667="1st",G667*D667-G667,-G667))</f>
        <v>-2</v>
      </c>
      <c r="I667" s="19">
        <f t="shared" si="108"/>
        <v>35.147500000000008</v>
      </c>
      <c r="J667" s="39"/>
      <c r="K667" s="50">
        <f t="shared" si="109"/>
        <v>35.147499999999994</v>
      </c>
      <c r="L667" s="8">
        <f t="shared" si="107"/>
        <v>21.197499999999991</v>
      </c>
    </row>
    <row r="668" spans="1:12" ht="24" thickBot="1" x14ac:dyDescent="0.3">
      <c r="A668" s="222">
        <v>44303</v>
      </c>
      <c r="B668" s="223"/>
      <c r="C668" s="223"/>
      <c r="D668" s="223"/>
      <c r="E668" s="223"/>
      <c r="F668" s="223"/>
      <c r="G668" s="223"/>
      <c r="H668" s="224"/>
      <c r="I668" s="19">
        <f t="shared" si="108"/>
        <v>35.147500000000008</v>
      </c>
      <c r="K668" s="50">
        <f t="shared" si="109"/>
        <v>35.147499999999994</v>
      </c>
      <c r="L668" s="8">
        <f t="shared" si="107"/>
        <v>21.197499999999991</v>
      </c>
    </row>
    <row r="669" spans="1:12" ht="18.75" x14ac:dyDescent="0.3">
      <c r="A669" s="10" t="s">
        <v>512</v>
      </c>
      <c r="B669" s="11" t="s">
        <v>66</v>
      </c>
      <c r="C669" s="12">
        <v>6</v>
      </c>
      <c r="D669" s="13">
        <v>2.0499999999999998</v>
      </c>
      <c r="E669" s="14"/>
      <c r="F669" s="46" t="s">
        <v>24</v>
      </c>
      <c r="G669" s="15">
        <v>2</v>
      </c>
      <c r="H669" s="16">
        <f>IF(OR(F669="",G669=""),"",IF(F669="1st",G669*D669-G669,-G669))</f>
        <v>2.0999999999999996</v>
      </c>
      <c r="I669" s="19">
        <f t="shared" si="108"/>
        <v>37.247500000000009</v>
      </c>
      <c r="J669" s="42">
        <f>SUM(H669:H670)</f>
        <v>4.8999999999999995</v>
      </c>
      <c r="K669" s="50">
        <f t="shared" si="109"/>
        <v>40.047499999999992</v>
      </c>
      <c r="L669" s="8">
        <f t="shared" si="107"/>
        <v>21.197499999999991</v>
      </c>
    </row>
    <row r="670" spans="1:12" ht="19.5" thickBot="1" x14ac:dyDescent="0.35">
      <c r="A670" s="10" t="s">
        <v>513</v>
      </c>
      <c r="B670" s="11" t="s">
        <v>28</v>
      </c>
      <c r="C670" s="12">
        <v>11</v>
      </c>
      <c r="D670" s="13">
        <v>2.4</v>
      </c>
      <c r="E670" s="14"/>
      <c r="F670" s="46" t="s">
        <v>24</v>
      </c>
      <c r="G670" s="15">
        <v>2</v>
      </c>
      <c r="H670" s="16">
        <f>IF(OR(F670="",G670=""),"",IF(F670="1st",G670*D670-G670,-G670))</f>
        <v>2.8</v>
      </c>
      <c r="I670" s="19">
        <f t="shared" si="108"/>
        <v>40.047500000000007</v>
      </c>
      <c r="J670" s="39"/>
      <c r="K670" s="50">
        <f t="shared" si="109"/>
        <v>40.047499999999992</v>
      </c>
      <c r="L670" s="8">
        <f t="shared" si="107"/>
        <v>21.197499999999991</v>
      </c>
    </row>
    <row r="671" spans="1:12" ht="24" thickBot="1" x14ac:dyDescent="0.3">
      <c r="A671" s="222">
        <v>44304</v>
      </c>
      <c r="B671" s="223"/>
      <c r="C671" s="223"/>
      <c r="D671" s="223"/>
      <c r="E671" s="223"/>
      <c r="F671" s="223"/>
      <c r="G671" s="223"/>
      <c r="H671" s="224"/>
      <c r="I671" s="19">
        <f t="shared" si="108"/>
        <v>40.047500000000007</v>
      </c>
      <c r="K671" s="50">
        <f t="shared" si="109"/>
        <v>40.047499999999992</v>
      </c>
      <c r="L671" s="8">
        <f t="shared" si="107"/>
        <v>21.197499999999991</v>
      </c>
    </row>
    <row r="672" spans="1:12" ht="18.75" x14ac:dyDescent="0.3">
      <c r="A672" s="10" t="s">
        <v>54</v>
      </c>
      <c r="B672" s="11" t="s">
        <v>18</v>
      </c>
      <c r="C672" s="12">
        <v>5</v>
      </c>
      <c r="D672" s="13">
        <v>3.25</v>
      </c>
      <c r="E672" s="14"/>
      <c r="F672" s="46" t="s">
        <v>26</v>
      </c>
      <c r="G672" s="15">
        <v>2</v>
      </c>
      <c r="H672" s="16">
        <f>IF(OR(F672="",G672=""),"",IF(F672="1st",G672*D672-G672,-G672))</f>
        <v>-2</v>
      </c>
      <c r="I672" s="19">
        <f t="shared" si="108"/>
        <v>38.047500000000007</v>
      </c>
      <c r="J672" s="42">
        <f>SUM(H672:H673)</f>
        <v>-4</v>
      </c>
      <c r="K672" s="50">
        <f t="shared" si="109"/>
        <v>36.047499999999992</v>
      </c>
      <c r="L672" s="8">
        <f t="shared" si="107"/>
        <v>21.197499999999991</v>
      </c>
    </row>
    <row r="673" spans="1:12" ht="19.5" thickBot="1" x14ac:dyDescent="0.35">
      <c r="A673" s="10" t="s">
        <v>514</v>
      </c>
      <c r="B673" s="11" t="s">
        <v>15</v>
      </c>
      <c r="C673" s="12">
        <v>5</v>
      </c>
      <c r="D673" s="13">
        <v>2.8</v>
      </c>
      <c r="E673" s="14"/>
      <c r="F673" s="46" t="s">
        <v>148</v>
      </c>
      <c r="G673" s="15">
        <v>2</v>
      </c>
      <c r="H673" s="16">
        <f>IF(OR(F673="",G673=""),"",IF(F673="1st",G673*D673-G673,-G673))</f>
        <v>-2</v>
      </c>
      <c r="I673" s="19">
        <f t="shared" si="108"/>
        <v>36.047500000000007</v>
      </c>
      <c r="J673" s="39"/>
      <c r="K673" s="50">
        <f t="shared" si="109"/>
        <v>36.047499999999992</v>
      </c>
      <c r="L673" s="8">
        <f t="shared" si="107"/>
        <v>21.197499999999991</v>
      </c>
    </row>
    <row r="674" spans="1:12" ht="24" thickBot="1" x14ac:dyDescent="0.3">
      <c r="A674" s="222">
        <v>44305</v>
      </c>
      <c r="B674" s="223"/>
      <c r="C674" s="223"/>
      <c r="D674" s="223"/>
      <c r="E674" s="223"/>
      <c r="F674" s="223"/>
      <c r="G674" s="223"/>
      <c r="H674" s="224"/>
      <c r="I674" s="19">
        <f t="shared" si="108"/>
        <v>36.047500000000007</v>
      </c>
      <c r="K674" s="50">
        <f t="shared" si="109"/>
        <v>36.047499999999992</v>
      </c>
      <c r="L674" s="8">
        <f t="shared" si="107"/>
        <v>21.197499999999991</v>
      </c>
    </row>
    <row r="675" spans="1:12" ht="19.5" thickBot="1" x14ac:dyDescent="0.35">
      <c r="A675" s="10" t="s">
        <v>515</v>
      </c>
      <c r="B675" s="11" t="s">
        <v>63</v>
      </c>
      <c r="C675" s="12">
        <v>1</v>
      </c>
      <c r="D675" s="13">
        <v>3.5</v>
      </c>
      <c r="E675" s="14"/>
      <c r="F675" s="46" t="s">
        <v>26</v>
      </c>
      <c r="G675" s="15">
        <v>1.5</v>
      </c>
      <c r="H675" s="16">
        <f>IF(OR(F675="",G675=""),"",IF(F675="1st",G675*D675-G675,-G675))</f>
        <v>-1.5</v>
      </c>
      <c r="I675" s="19">
        <f t="shared" si="108"/>
        <v>34.547500000000007</v>
      </c>
      <c r="J675" s="42">
        <f>SUM(H675:H676)</f>
        <v>2.3999999999999995</v>
      </c>
      <c r="K675" s="50">
        <f t="shared" si="109"/>
        <v>38.447499999999991</v>
      </c>
      <c r="L675" s="8">
        <f t="shared" si="107"/>
        <v>21.197499999999991</v>
      </c>
    </row>
    <row r="676" spans="1:12" ht="19.5" thickBot="1" x14ac:dyDescent="0.35">
      <c r="A676" s="10" t="s">
        <v>516</v>
      </c>
      <c r="B676" s="11" t="s">
        <v>127</v>
      </c>
      <c r="C676" s="12">
        <v>12</v>
      </c>
      <c r="D676" s="13">
        <v>2.2999999999999998</v>
      </c>
      <c r="E676" s="14"/>
      <c r="F676" s="46" t="s">
        <v>24</v>
      </c>
      <c r="G676" s="15">
        <v>3</v>
      </c>
      <c r="H676" s="16">
        <f>IF(OR(F676="",G676=""),"",IF(F676="1st",G676*D676-G676,-G676))</f>
        <v>3.8999999999999995</v>
      </c>
      <c r="I676" s="19">
        <f t="shared" si="108"/>
        <v>38.447500000000005</v>
      </c>
      <c r="J676" s="39"/>
      <c r="K676" s="50">
        <f t="shared" si="109"/>
        <v>38.447499999999991</v>
      </c>
      <c r="L676" s="8">
        <f t="shared" si="107"/>
        <v>21.197499999999991</v>
      </c>
    </row>
    <row r="677" spans="1:12" ht="24" thickBot="1" x14ac:dyDescent="0.3">
      <c r="A677" s="222">
        <v>44306</v>
      </c>
      <c r="B677" s="223"/>
      <c r="C677" s="223"/>
      <c r="D677" s="223"/>
      <c r="E677" s="223"/>
      <c r="F677" s="223"/>
      <c r="G677" s="223"/>
      <c r="H677" s="224"/>
      <c r="I677" s="19">
        <f t="shared" si="108"/>
        <v>38.447500000000005</v>
      </c>
      <c r="K677" s="50">
        <f t="shared" si="109"/>
        <v>38.447499999999991</v>
      </c>
      <c r="L677" s="8">
        <f t="shared" si="107"/>
        <v>21.197499999999991</v>
      </c>
    </row>
    <row r="678" spans="1:12" ht="18.75" x14ac:dyDescent="0.3">
      <c r="A678" s="10" t="s">
        <v>517</v>
      </c>
      <c r="B678" s="11" t="s">
        <v>28</v>
      </c>
      <c r="C678" s="12">
        <v>4</v>
      </c>
      <c r="D678" s="13">
        <v>3.25</v>
      </c>
      <c r="E678" s="14"/>
      <c r="F678" s="46" t="s">
        <v>24</v>
      </c>
      <c r="G678" s="15">
        <v>1</v>
      </c>
      <c r="H678" s="16">
        <f>IF(OR(F678="",G678=""),"",IF(F678="1st",G678*D678-G678,-G678))</f>
        <v>2.25</v>
      </c>
      <c r="I678" s="19">
        <f t="shared" si="108"/>
        <v>40.697500000000005</v>
      </c>
      <c r="J678" s="42">
        <f>SUM(H678:H679)</f>
        <v>0.25</v>
      </c>
      <c r="K678" s="50">
        <f t="shared" si="109"/>
        <v>38.697499999999991</v>
      </c>
      <c r="L678" s="8">
        <f t="shared" si="107"/>
        <v>21.197499999999991</v>
      </c>
    </row>
    <row r="679" spans="1:12" ht="19.5" thickBot="1" x14ac:dyDescent="0.35">
      <c r="A679" s="10" t="s">
        <v>209</v>
      </c>
      <c r="B679" s="11" t="s">
        <v>231</v>
      </c>
      <c r="C679" s="12">
        <v>8</v>
      </c>
      <c r="D679" s="13">
        <v>2.75</v>
      </c>
      <c r="E679" s="14"/>
      <c r="F679" s="46" t="s">
        <v>26</v>
      </c>
      <c r="G679" s="15">
        <v>2</v>
      </c>
      <c r="H679" s="16">
        <f>IF(OR(F679="",G679=""),"",IF(F679="1st",G679*D679-G679,-G679))</f>
        <v>-2</v>
      </c>
      <c r="I679" s="19">
        <f t="shared" si="108"/>
        <v>38.697500000000005</v>
      </c>
      <c r="J679" s="39"/>
      <c r="K679" s="50">
        <f t="shared" si="109"/>
        <v>38.697499999999991</v>
      </c>
      <c r="L679" s="8">
        <f t="shared" si="107"/>
        <v>21.197499999999991</v>
      </c>
    </row>
    <row r="680" spans="1:12" ht="24" thickBot="1" x14ac:dyDescent="0.3">
      <c r="A680" s="222">
        <v>44307</v>
      </c>
      <c r="B680" s="223"/>
      <c r="C680" s="223"/>
      <c r="D680" s="223"/>
      <c r="E680" s="223"/>
      <c r="F680" s="223"/>
      <c r="G680" s="223"/>
      <c r="H680" s="224"/>
      <c r="I680" s="19">
        <f t="shared" si="108"/>
        <v>38.697500000000005</v>
      </c>
      <c r="K680" s="50">
        <f t="shared" si="109"/>
        <v>38.697499999999991</v>
      </c>
      <c r="L680" s="8">
        <f t="shared" ref="L680:L704" si="110">$K$705</f>
        <v>21.197499999999991</v>
      </c>
    </row>
    <row r="681" spans="1:12" ht="18.75" x14ac:dyDescent="0.3">
      <c r="A681" s="10" t="s">
        <v>518</v>
      </c>
      <c r="B681" s="11" t="s">
        <v>66</v>
      </c>
      <c r="C681" s="12">
        <v>6</v>
      </c>
      <c r="D681" s="13">
        <v>2</v>
      </c>
      <c r="E681" s="14"/>
      <c r="F681" s="46" t="s">
        <v>16</v>
      </c>
      <c r="G681" s="15">
        <v>3</v>
      </c>
      <c r="H681" s="16">
        <f>IF(OR(F681="",G681=""),"",IF(F681="1st",G681*D681-G681,-G681))</f>
        <v>-3</v>
      </c>
      <c r="I681" s="19">
        <f t="shared" si="108"/>
        <v>35.697500000000005</v>
      </c>
      <c r="J681" s="42">
        <f>SUM(H681:H682)</f>
        <v>-4.5</v>
      </c>
      <c r="K681" s="50">
        <f t="shared" si="109"/>
        <v>34.197499999999991</v>
      </c>
      <c r="L681" s="8">
        <f t="shared" si="110"/>
        <v>21.197499999999991</v>
      </c>
    </row>
    <row r="682" spans="1:12" ht="19.5" thickBot="1" x14ac:dyDescent="0.35">
      <c r="A682" s="10" t="s">
        <v>106</v>
      </c>
      <c r="B682" s="11" t="s">
        <v>30</v>
      </c>
      <c r="C682" s="12">
        <v>8</v>
      </c>
      <c r="D682" s="13">
        <v>2.6</v>
      </c>
      <c r="E682" s="14"/>
      <c r="F682" s="46" t="s">
        <v>26</v>
      </c>
      <c r="G682" s="15">
        <v>1.5</v>
      </c>
      <c r="H682" s="16">
        <f>IF(OR(F682="",G682=""),"",IF(F682="1st",G682*D682-G682,-G682))</f>
        <v>-1.5</v>
      </c>
      <c r="I682" s="19">
        <f t="shared" si="108"/>
        <v>34.197500000000005</v>
      </c>
      <c r="J682" s="39"/>
      <c r="K682" s="50">
        <f t="shared" si="109"/>
        <v>34.197499999999991</v>
      </c>
      <c r="L682" s="8">
        <f t="shared" si="110"/>
        <v>21.197499999999991</v>
      </c>
    </row>
    <row r="683" spans="1:12" ht="24" thickBot="1" x14ac:dyDescent="0.3">
      <c r="A683" s="222">
        <v>44308</v>
      </c>
      <c r="B683" s="223"/>
      <c r="C683" s="223"/>
      <c r="D683" s="223"/>
      <c r="E683" s="223"/>
      <c r="F683" s="223"/>
      <c r="G683" s="223"/>
      <c r="H683" s="224"/>
      <c r="I683" s="19">
        <f t="shared" si="108"/>
        <v>34.197500000000005</v>
      </c>
      <c r="K683" s="50">
        <f t="shared" si="109"/>
        <v>34.197499999999991</v>
      </c>
      <c r="L683" s="8">
        <f t="shared" si="110"/>
        <v>21.197499999999991</v>
      </c>
    </row>
    <row r="684" spans="1:12" ht="19.5" thickBot="1" x14ac:dyDescent="0.35">
      <c r="A684" s="10" t="s">
        <v>519</v>
      </c>
      <c r="B684" s="11" t="s">
        <v>91</v>
      </c>
      <c r="C684" s="12">
        <v>4</v>
      </c>
      <c r="D684" s="13">
        <v>4</v>
      </c>
      <c r="E684" s="14"/>
      <c r="F684" s="46" t="s">
        <v>26</v>
      </c>
      <c r="G684" s="15">
        <v>1</v>
      </c>
      <c r="H684" s="16">
        <f>IF(OR(F684="",G684=""),"",IF(F684="1st",G684*D684-G684,-G684))</f>
        <v>-1</v>
      </c>
      <c r="I684" s="19">
        <f t="shared" si="108"/>
        <v>33.197500000000005</v>
      </c>
      <c r="J684" s="42">
        <f>SUM(H684:H684)</f>
        <v>-1</v>
      </c>
      <c r="K684" s="50">
        <f t="shared" si="109"/>
        <v>33.197499999999991</v>
      </c>
      <c r="L684" s="8">
        <f t="shared" si="110"/>
        <v>21.197499999999991</v>
      </c>
    </row>
    <row r="685" spans="1:12" ht="24" thickBot="1" x14ac:dyDescent="0.3">
      <c r="A685" s="222">
        <v>44309</v>
      </c>
      <c r="B685" s="223"/>
      <c r="C685" s="223"/>
      <c r="D685" s="223"/>
      <c r="E685" s="223"/>
      <c r="F685" s="223"/>
      <c r="G685" s="223"/>
      <c r="H685" s="224"/>
      <c r="I685" s="19">
        <f t="shared" si="108"/>
        <v>33.197500000000005</v>
      </c>
      <c r="K685" s="50">
        <f t="shared" si="109"/>
        <v>33.197499999999991</v>
      </c>
      <c r="L685" s="8">
        <f t="shared" si="110"/>
        <v>21.197499999999991</v>
      </c>
    </row>
    <row r="686" spans="1:12" ht="18.75" x14ac:dyDescent="0.3">
      <c r="A686" s="10" t="s">
        <v>33</v>
      </c>
      <c r="B686" s="11" t="s">
        <v>43</v>
      </c>
      <c r="C686" s="12">
        <v>10</v>
      </c>
      <c r="D686" s="13">
        <v>3.2</v>
      </c>
      <c r="E686" s="14"/>
      <c r="F686" s="46" t="s">
        <v>26</v>
      </c>
      <c r="G686" s="15">
        <v>2</v>
      </c>
      <c r="H686" s="16">
        <f>IF(OR(F686="",G686=""),"",IF(F686="1st",G686*D686-G686,-G686))</f>
        <v>-2</v>
      </c>
      <c r="I686" s="19">
        <f t="shared" si="108"/>
        <v>31.197500000000005</v>
      </c>
      <c r="J686" s="42">
        <f>SUM(H686:H687)</f>
        <v>3.5999999999999996</v>
      </c>
      <c r="K686" s="50">
        <f t="shared" si="109"/>
        <v>36.797499999999992</v>
      </c>
      <c r="L686" s="8">
        <f t="shared" si="110"/>
        <v>21.197499999999991</v>
      </c>
    </row>
    <row r="687" spans="1:12" ht="19.5" thickBot="1" x14ac:dyDescent="0.35">
      <c r="A687" s="10" t="s">
        <v>484</v>
      </c>
      <c r="B687" s="11" t="s">
        <v>45</v>
      </c>
      <c r="C687" s="12">
        <v>8</v>
      </c>
      <c r="D687" s="13">
        <v>2.4</v>
      </c>
      <c r="E687" s="14"/>
      <c r="F687" s="46" t="s">
        <v>24</v>
      </c>
      <c r="G687" s="15">
        <v>4</v>
      </c>
      <c r="H687" s="16">
        <f>IF(OR(F687="",G687=""),"",IF(F687="1st",G687*D687-G687,-G687))</f>
        <v>5.6</v>
      </c>
      <c r="I687" s="19">
        <f t="shared" si="108"/>
        <v>36.797500000000007</v>
      </c>
      <c r="J687" s="39"/>
      <c r="K687" s="50">
        <f t="shared" si="109"/>
        <v>36.797499999999992</v>
      </c>
      <c r="L687" s="8">
        <f t="shared" si="110"/>
        <v>21.197499999999991</v>
      </c>
    </row>
    <row r="688" spans="1:12" ht="24" thickBot="1" x14ac:dyDescent="0.3">
      <c r="A688" s="222">
        <v>44310</v>
      </c>
      <c r="B688" s="223"/>
      <c r="C688" s="223"/>
      <c r="D688" s="223"/>
      <c r="E688" s="223"/>
      <c r="F688" s="223"/>
      <c r="G688" s="223"/>
      <c r="H688" s="224"/>
      <c r="I688" s="19">
        <f t="shared" si="108"/>
        <v>36.797500000000007</v>
      </c>
      <c r="K688" s="50">
        <f t="shared" si="109"/>
        <v>36.797499999999992</v>
      </c>
      <c r="L688" s="8">
        <f t="shared" si="110"/>
        <v>21.197499999999991</v>
      </c>
    </row>
    <row r="689" spans="1:12" ht="19.5" thickBot="1" x14ac:dyDescent="0.35">
      <c r="A689" s="10" t="s">
        <v>269</v>
      </c>
      <c r="B689" s="11" t="s">
        <v>20</v>
      </c>
      <c r="C689" s="12">
        <v>6</v>
      </c>
      <c r="D689" s="13">
        <v>2.6</v>
      </c>
      <c r="E689" s="14"/>
      <c r="F689" s="46" t="s">
        <v>26</v>
      </c>
      <c r="G689" s="15">
        <v>2</v>
      </c>
      <c r="H689" s="16">
        <f>IF(OR(F689="",G689=""),"",IF(F689="1st",G689*D689-G689,-G689))</f>
        <v>-2</v>
      </c>
      <c r="I689" s="19">
        <f t="shared" si="108"/>
        <v>34.797500000000007</v>
      </c>
      <c r="J689" s="42">
        <f>SUM(H689:H689)</f>
        <v>-2</v>
      </c>
      <c r="K689" s="50">
        <f t="shared" si="109"/>
        <v>34.797499999999992</v>
      </c>
      <c r="L689" s="8">
        <f t="shared" si="110"/>
        <v>21.197499999999991</v>
      </c>
    </row>
    <row r="690" spans="1:12" ht="24" thickBot="1" x14ac:dyDescent="0.3">
      <c r="A690" s="222">
        <v>44311</v>
      </c>
      <c r="B690" s="223"/>
      <c r="C690" s="223"/>
      <c r="D690" s="223"/>
      <c r="E690" s="223"/>
      <c r="F690" s="223"/>
      <c r="G690" s="223"/>
      <c r="H690" s="224"/>
      <c r="I690" s="19">
        <f t="shared" si="108"/>
        <v>34.797500000000007</v>
      </c>
      <c r="K690" s="50">
        <f t="shared" si="109"/>
        <v>34.797499999999992</v>
      </c>
      <c r="L690" s="8">
        <f t="shared" si="110"/>
        <v>21.197499999999991</v>
      </c>
    </row>
    <row r="691" spans="1:12" ht="18.75" x14ac:dyDescent="0.3">
      <c r="A691" s="10" t="s">
        <v>520</v>
      </c>
      <c r="B691" s="11" t="s">
        <v>15</v>
      </c>
      <c r="C691" s="12">
        <v>8</v>
      </c>
      <c r="D691" s="13">
        <v>2.9</v>
      </c>
      <c r="E691" s="14"/>
      <c r="F691" s="46" t="s">
        <v>24</v>
      </c>
      <c r="G691" s="15">
        <v>1</v>
      </c>
      <c r="H691" s="16">
        <f>IF(OR(F691="",G691=""),"",IF(F691="1st",G691*D691-G691,-G691))</f>
        <v>1.9</v>
      </c>
      <c r="I691" s="19">
        <f t="shared" si="108"/>
        <v>36.697500000000005</v>
      </c>
      <c r="J691" s="42">
        <f>SUM(H691:H692)</f>
        <v>-1.1000000000000001</v>
      </c>
      <c r="K691" s="50">
        <f t="shared" si="109"/>
        <v>33.697499999999991</v>
      </c>
      <c r="L691" s="8">
        <f t="shared" si="110"/>
        <v>21.197499999999991</v>
      </c>
    </row>
    <row r="692" spans="1:12" ht="19.5" thickBot="1" x14ac:dyDescent="0.35">
      <c r="A692" s="10" t="s">
        <v>453</v>
      </c>
      <c r="B692" s="11" t="s">
        <v>18</v>
      </c>
      <c r="C692" s="12">
        <v>4</v>
      </c>
      <c r="D692" s="13">
        <v>2.5499999999999998</v>
      </c>
      <c r="E692" s="14"/>
      <c r="F692" s="46" t="s">
        <v>26</v>
      </c>
      <c r="G692" s="15">
        <v>3</v>
      </c>
      <c r="H692" s="16">
        <f>IF(OR(F692="",G692=""),"",IF(F692="1st",G692*D692-G692,-G692))</f>
        <v>-3</v>
      </c>
      <c r="I692" s="19">
        <f t="shared" si="108"/>
        <v>33.697500000000005</v>
      </c>
      <c r="J692" s="39"/>
      <c r="K692" s="50">
        <f t="shared" si="109"/>
        <v>33.697499999999991</v>
      </c>
      <c r="L692" s="8">
        <f t="shared" si="110"/>
        <v>21.197499999999991</v>
      </c>
    </row>
    <row r="693" spans="1:12" ht="24" thickBot="1" x14ac:dyDescent="0.3">
      <c r="A693" s="222">
        <v>44312</v>
      </c>
      <c r="B693" s="223"/>
      <c r="C693" s="223"/>
      <c r="D693" s="223"/>
      <c r="E693" s="223"/>
      <c r="F693" s="223"/>
      <c r="G693" s="223"/>
      <c r="H693" s="224"/>
      <c r="I693" s="19">
        <f t="shared" si="108"/>
        <v>33.697500000000005</v>
      </c>
      <c r="K693" s="50">
        <f t="shared" si="109"/>
        <v>33.697499999999991</v>
      </c>
      <c r="L693" s="8">
        <f t="shared" si="110"/>
        <v>21.197499999999991</v>
      </c>
    </row>
    <row r="694" spans="1:12" ht="19.5" thickBot="1" x14ac:dyDescent="0.35">
      <c r="A694" s="10" t="s">
        <v>219</v>
      </c>
      <c r="B694" s="11" t="s">
        <v>50</v>
      </c>
      <c r="C694" s="12">
        <v>6</v>
      </c>
      <c r="D694" s="13">
        <v>2.1</v>
      </c>
      <c r="E694" s="14"/>
      <c r="F694" s="46" t="s">
        <v>34</v>
      </c>
      <c r="G694" s="15">
        <v>3</v>
      </c>
      <c r="H694" s="16">
        <f>IF(OR(F694="",G694=""),"",IF(F694="1st",G694*D694-G694,-G694))</f>
        <v>-3</v>
      </c>
      <c r="I694" s="19">
        <f t="shared" si="108"/>
        <v>30.697500000000005</v>
      </c>
      <c r="J694" s="42">
        <f>SUM(H694:H695)</f>
        <v>-5</v>
      </c>
      <c r="K694" s="50">
        <f t="shared" si="109"/>
        <v>28.697499999999991</v>
      </c>
      <c r="L694" s="8">
        <f t="shared" si="110"/>
        <v>21.197499999999991</v>
      </c>
    </row>
    <row r="695" spans="1:12" ht="19.5" thickBot="1" x14ac:dyDescent="0.35">
      <c r="A695" s="10" t="s">
        <v>467</v>
      </c>
      <c r="B695" s="11" t="s">
        <v>521</v>
      </c>
      <c r="C695" s="12">
        <v>6</v>
      </c>
      <c r="D695" s="13">
        <v>2.9</v>
      </c>
      <c r="E695" s="14"/>
      <c r="F695" s="46" t="s">
        <v>34</v>
      </c>
      <c r="G695" s="15">
        <v>2</v>
      </c>
      <c r="H695" s="16">
        <f>IF(OR(F695="",G695=""),"",IF(F695="1st",G695*D695-G695,-G695))</f>
        <v>-2</v>
      </c>
      <c r="I695" s="19">
        <f t="shared" si="108"/>
        <v>28.697500000000005</v>
      </c>
      <c r="J695" s="39"/>
      <c r="K695" s="50">
        <f t="shared" si="109"/>
        <v>28.697499999999991</v>
      </c>
      <c r="L695" s="8">
        <f t="shared" si="110"/>
        <v>21.197499999999991</v>
      </c>
    </row>
    <row r="696" spans="1:12" ht="24" thickBot="1" x14ac:dyDescent="0.3">
      <c r="A696" s="222">
        <v>44313</v>
      </c>
      <c r="B696" s="223"/>
      <c r="C696" s="223"/>
      <c r="D696" s="223"/>
      <c r="E696" s="223"/>
      <c r="F696" s="223"/>
      <c r="G696" s="223"/>
      <c r="H696" s="224"/>
      <c r="I696" s="19">
        <f t="shared" si="108"/>
        <v>28.697500000000005</v>
      </c>
      <c r="K696" s="50">
        <f t="shared" si="109"/>
        <v>28.697499999999991</v>
      </c>
      <c r="L696" s="8">
        <f t="shared" si="110"/>
        <v>21.197499999999991</v>
      </c>
    </row>
    <row r="697" spans="1:12" ht="19.5" thickBot="1" x14ac:dyDescent="0.35">
      <c r="A697" s="10" t="s">
        <v>522</v>
      </c>
      <c r="B697" s="11" t="s">
        <v>115</v>
      </c>
      <c r="C697" s="12">
        <v>2</v>
      </c>
      <c r="D697" s="13">
        <v>2.25</v>
      </c>
      <c r="E697" s="14"/>
      <c r="F697" s="46" t="s">
        <v>24</v>
      </c>
      <c r="G697" s="15">
        <v>2</v>
      </c>
      <c r="H697" s="16">
        <f>IF(OR(F697="",G697=""),"",IF(F697="1st",G697*D697-G697,-G697))</f>
        <v>2.5</v>
      </c>
      <c r="I697" s="19">
        <f t="shared" si="108"/>
        <v>31.197500000000005</v>
      </c>
      <c r="J697" s="42">
        <f>SUM(H697:H697)</f>
        <v>2.5</v>
      </c>
      <c r="K697" s="50">
        <f t="shared" si="109"/>
        <v>31.197499999999991</v>
      </c>
      <c r="L697" s="8">
        <f t="shared" si="110"/>
        <v>21.197499999999991</v>
      </c>
    </row>
    <row r="698" spans="1:12" ht="24" thickBot="1" x14ac:dyDescent="0.3">
      <c r="A698" s="222">
        <v>44314</v>
      </c>
      <c r="B698" s="223"/>
      <c r="C698" s="223"/>
      <c r="D698" s="223"/>
      <c r="E698" s="223"/>
      <c r="F698" s="223"/>
      <c r="G698" s="223"/>
      <c r="H698" s="224"/>
      <c r="I698" s="19">
        <f t="shared" si="108"/>
        <v>31.197500000000005</v>
      </c>
      <c r="K698" s="50">
        <f t="shared" si="109"/>
        <v>31.197499999999991</v>
      </c>
      <c r="L698" s="8">
        <f t="shared" si="110"/>
        <v>21.197499999999991</v>
      </c>
    </row>
    <row r="699" spans="1:12" ht="18.75" x14ac:dyDescent="0.3">
      <c r="A699" s="10" t="s">
        <v>523</v>
      </c>
      <c r="B699" s="11" t="s">
        <v>66</v>
      </c>
      <c r="C699" s="12">
        <v>5</v>
      </c>
      <c r="D699" s="13">
        <v>1.9</v>
      </c>
      <c r="E699" s="14"/>
      <c r="F699" s="46" t="s">
        <v>21</v>
      </c>
      <c r="G699" s="15">
        <v>4</v>
      </c>
      <c r="H699" s="16">
        <f>IF(OR(F699="",G699=""),"",IF(F699="1st",G699*D699-G699,-G699))</f>
        <v>-4</v>
      </c>
      <c r="I699" s="19">
        <f t="shared" si="108"/>
        <v>27.197500000000005</v>
      </c>
      <c r="J699" s="42">
        <f>SUM(H699:H700)</f>
        <v>-6</v>
      </c>
      <c r="K699" s="50">
        <f t="shared" si="109"/>
        <v>25.197499999999991</v>
      </c>
      <c r="L699" s="8">
        <f t="shared" si="110"/>
        <v>21.197499999999991</v>
      </c>
    </row>
    <row r="700" spans="1:12" ht="19.5" thickBot="1" x14ac:dyDescent="0.35">
      <c r="A700" s="10" t="s">
        <v>524</v>
      </c>
      <c r="B700" s="11" t="s">
        <v>66</v>
      </c>
      <c r="C700" s="12">
        <v>3</v>
      </c>
      <c r="D700" s="13">
        <v>3</v>
      </c>
      <c r="E700" s="14"/>
      <c r="F700" s="46" t="s">
        <v>26</v>
      </c>
      <c r="G700" s="15">
        <v>2</v>
      </c>
      <c r="H700" s="16">
        <f>IF(OR(F700="",G700=""),"",IF(F700="1st",G700*D700-G700,-G700))</f>
        <v>-2</v>
      </c>
      <c r="I700" s="19">
        <f t="shared" si="108"/>
        <v>25.197500000000005</v>
      </c>
      <c r="J700" s="39"/>
      <c r="K700" s="50">
        <f t="shared" si="109"/>
        <v>25.197499999999991</v>
      </c>
      <c r="L700" s="8">
        <f t="shared" si="110"/>
        <v>21.197499999999991</v>
      </c>
    </row>
    <row r="701" spans="1:12" ht="24" thickBot="1" x14ac:dyDescent="0.3">
      <c r="A701" s="222">
        <v>44315</v>
      </c>
      <c r="B701" s="223"/>
      <c r="C701" s="223"/>
      <c r="D701" s="223"/>
      <c r="E701" s="223"/>
      <c r="F701" s="223"/>
      <c r="G701" s="223"/>
      <c r="H701" s="224"/>
      <c r="I701" s="19">
        <f t="shared" si="108"/>
        <v>25.197500000000005</v>
      </c>
      <c r="K701" s="50">
        <f t="shared" si="109"/>
        <v>25.197499999999991</v>
      </c>
      <c r="L701" s="8">
        <f t="shared" si="110"/>
        <v>21.197499999999991</v>
      </c>
    </row>
    <row r="702" spans="1:12" ht="18.75" x14ac:dyDescent="0.3">
      <c r="A702" s="10" t="s">
        <v>525</v>
      </c>
      <c r="B702" s="11" t="s">
        <v>173</v>
      </c>
      <c r="C702" s="12">
        <v>5</v>
      </c>
      <c r="D702" s="13">
        <v>3.6</v>
      </c>
      <c r="E702" s="14"/>
      <c r="F702" s="46" t="s">
        <v>26</v>
      </c>
      <c r="G702" s="15">
        <v>1</v>
      </c>
      <c r="H702" s="16">
        <f>IF(OR(F702="",G702=""),"",IF(F702="1st",G702*D702-G702,-G702))</f>
        <v>-1</v>
      </c>
      <c r="I702" s="19">
        <f t="shared" si="108"/>
        <v>24.197500000000005</v>
      </c>
      <c r="J702" s="42">
        <f>SUM(H702:H703)</f>
        <v>-3</v>
      </c>
      <c r="K702" s="50">
        <f t="shared" si="109"/>
        <v>22.197499999999991</v>
      </c>
      <c r="L702" s="8">
        <f t="shared" si="110"/>
        <v>21.197499999999991</v>
      </c>
    </row>
    <row r="703" spans="1:12" ht="19.5" thickBot="1" x14ac:dyDescent="0.35">
      <c r="A703" s="10" t="s">
        <v>307</v>
      </c>
      <c r="B703" s="11" t="s">
        <v>55</v>
      </c>
      <c r="C703" s="12">
        <v>6</v>
      </c>
      <c r="D703" s="13">
        <v>2.75</v>
      </c>
      <c r="E703" s="14"/>
      <c r="F703" s="46" t="s">
        <v>26</v>
      </c>
      <c r="G703" s="15">
        <v>2</v>
      </c>
      <c r="H703" s="16">
        <f>IF(OR(F703="",G703=""),"",IF(F703="1st",G703*D703-G703,-G703))</f>
        <v>-2</v>
      </c>
      <c r="I703" s="19">
        <f t="shared" si="108"/>
        <v>22.197500000000005</v>
      </c>
      <c r="J703" s="39"/>
      <c r="K703" s="50">
        <f t="shared" si="109"/>
        <v>22.197499999999991</v>
      </c>
      <c r="L703" s="8">
        <f t="shared" si="110"/>
        <v>21.197499999999991</v>
      </c>
    </row>
    <row r="704" spans="1:12" ht="24" thickBot="1" x14ac:dyDescent="0.3">
      <c r="A704" s="222">
        <v>44316</v>
      </c>
      <c r="B704" s="223"/>
      <c r="C704" s="223"/>
      <c r="D704" s="223"/>
      <c r="E704" s="223"/>
      <c r="F704" s="223"/>
      <c r="G704" s="223"/>
      <c r="H704" s="224"/>
      <c r="I704" s="19">
        <f t="shared" si="108"/>
        <v>22.197500000000005</v>
      </c>
      <c r="K704" s="50">
        <f t="shared" si="109"/>
        <v>22.197499999999991</v>
      </c>
      <c r="L704" s="8">
        <f t="shared" si="110"/>
        <v>21.197499999999991</v>
      </c>
    </row>
    <row r="705" spans="1:12" ht="19.5" thickBot="1" x14ac:dyDescent="0.35">
      <c r="A705" s="10" t="s">
        <v>421</v>
      </c>
      <c r="B705" s="11" t="s">
        <v>40</v>
      </c>
      <c r="C705" s="12">
        <v>4</v>
      </c>
      <c r="D705" s="13">
        <v>3.2</v>
      </c>
      <c r="E705" s="14"/>
      <c r="F705" s="46" t="s">
        <v>26</v>
      </c>
      <c r="G705" s="15">
        <v>1</v>
      </c>
      <c r="H705" s="16">
        <f>IF(OR(F705="",G705=""),"",IF(F705="1st",G705*D705-G705,-G705))</f>
        <v>-1</v>
      </c>
      <c r="I705" s="19">
        <f t="shared" si="108"/>
        <v>21.197500000000005</v>
      </c>
      <c r="J705" s="42">
        <f>SUM(H705:H705)</f>
        <v>-1</v>
      </c>
      <c r="K705" s="50">
        <f t="shared" si="109"/>
        <v>21.197499999999991</v>
      </c>
      <c r="L705" s="8">
        <f>$K$705</f>
        <v>21.197499999999991</v>
      </c>
    </row>
    <row r="706" spans="1:12" ht="24" thickBot="1" x14ac:dyDescent="0.3">
      <c r="A706" s="222">
        <v>44317</v>
      </c>
      <c r="B706" s="223"/>
      <c r="C706" s="223"/>
      <c r="D706" s="223"/>
      <c r="E706" s="223"/>
      <c r="F706" s="223"/>
      <c r="G706" s="223"/>
      <c r="H706" s="224"/>
      <c r="I706" s="19">
        <f t="shared" si="108"/>
        <v>21.197500000000005</v>
      </c>
      <c r="K706" s="50">
        <f t="shared" si="109"/>
        <v>21.197499999999991</v>
      </c>
      <c r="L706" s="8">
        <f t="shared" ref="L706:L769" si="111">$K$977</f>
        <v>8.4224999999999923</v>
      </c>
    </row>
    <row r="707" spans="1:12" ht="18.75" x14ac:dyDescent="0.3">
      <c r="A707" s="10" t="s">
        <v>352</v>
      </c>
      <c r="B707" s="11" t="s">
        <v>66</v>
      </c>
      <c r="C707" s="12">
        <v>6</v>
      </c>
      <c r="D707" s="13">
        <v>2.9</v>
      </c>
      <c r="E707" s="14"/>
      <c r="F707" s="46" t="s">
        <v>26</v>
      </c>
      <c r="G707" s="15">
        <v>1.5</v>
      </c>
      <c r="H707" s="16">
        <f>IF(OR(F707="",G707=""),"",IF(F707="1st",G707*D707-G707,-G707))</f>
        <v>-1.5</v>
      </c>
      <c r="I707" s="19">
        <f t="shared" ref="I707:I770" si="112">IF(H707="",I706,I706+H707)</f>
        <v>19.697500000000005</v>
      </c>
      <c r="J707" s="42">
        <f>SUM(H707:H710)</f>
        <v>-6.5</v>
      </c>
      <c r="K707" s="50">
        <f t="shared" si="109"/>
        <v>14.697499999999991</v>
      </c>
      <c r="L707" s="8">
        <f t="shared" si="111"/>
        <v>8.4224999999999923</v>
      </c>
    </row>
    <row r="708" spans="1:12" ht="18.75" x14ac:dyDescent="0.3">
      <c r="A708" s="10" t="s">
        <v>408</v>
      </c>
      <c r="B708" s="11" t="s">
        <v>66</v>
      </c>
      <c r="C708" s="12">
        <v>9</v>
      </c>
      <c r="D708" s="13">
        <v>2.25</v>
      </c>
      <c r="E708" s="14"/>
      <c r="F708" s="46" t="s">
        <v>26</v>
      </c>
      <c r="G708" s="15">
        <v>3</v>
      </c>
      <c r="H708" s="16">
        <f>IF(OR(F708="",G708=""),"",IF(F708="1st",G708*D708-G708,-G708))</f>
        <v>-3</v>
      </c>
      <c r="I708" s="19">
        <f t="shared" si="112"/>
        <v>16.697500000000005</v>
      </c>
      <c r="J708" s="39"/>
      <c r="K708" s="50">
        <f t="shared" ref="K708:K771" si="113">IF(J708="",K707,J708+K707)</f>
        <v>14.697499999999991</v>
      </c>
      <c r="L708" s="8">
        <f t="shared" si="111"/>
        <v>8.4224999999999923</v>
      </c>
    </row>
    <row r="709" spans="1:12" ht="18.75" x14ac:dyDescent="0.3">
      <c r="A709" s="10" t="s">
        <v>526</v>
      </c>
      <c r="B709" s="11" t="s">
        <v>443</v>
      </c>
      <c r="C709" s="12">
        <v>6</v>
      </c>
      <c r="D709" s="13">
        <v>13</v>
      </c>
      <c r="E709" s="14"/>
      <c r="F709" s="46" t="s">
        <v>34</v>
      </c>
      <c r="G709" s="15">
        <v>1</v>
      </c>
      <c r="H709" s="16">
        <f>IF(OR(F709="",G709=""),"",IF(F709="1st",G709*D709-G709,-G709))</f>
        <v>-1</v>
      </c>
      <c r="I709" s="19">
        <f t="shared" si="112"/>
        <v>15.697500000000005</v>
      </c>
      <c r="J709" s="39"/>
      <c r="K709" s="50">
        <f t="shared" si="113"/>
        <v>14.697499999999991</v>
      </c>
      <c r="L709" s="8">
        <f t="shared" si="111"/>
        <v>8.4224999999999923</v>
      </c>
    </row>
    <row r="710" spans="1:12" ht="19.5" thickBot="1" x14ac:dyDescent="0.35">
      <c r="A710" s="10" t="s">
        <v>527</v>
      </c>
      <c r="B710" s="11" t="s">
        <v>443</v>
      </c>
      <c r="C710" s="12">
        <v>6</v>
      </c>
      <c r="D710" s="13">
        <v>4</v>
      </c>
      <c r="E710" s="14"/>
      <c r="F710" s="46" t="s">
        <v>34</v>
      </c>
      <c r="G710" s="15">
        <v>1</v>
      </c>
      <c r="H710" s="16">
        <f>IF(OR(F710="",G710=""),"",IF(F710="1st",G710*D710-G710,-G710))</f>
        <v>-1</v>
      </c>
      <c r="I710" s="19">
        <f t="shared" si="112"/>
        <v>14.697500000000005</v>
      </c>
      <c r="J710" s="39"/>
      <c r="K710" s="50">
        <f t="shared" si="113"/>
        <v>14.697499999999991</v>
      </c>
      <c r="L710" s="8">
        <f t="shared" si="111"/>
        <v>8.4224999999999923</v>
      </c>
    </row>
    <row r="711" spans="1:12" ht="24" thickBot="1" x14ac:dyDescent="0.3">
      <c r="A711" s="222">
        <v>44318</v>
      </c>
      <c r="B711" s="223"/>
      <c r="C711" s="223"/>
      <c r="D711" s="223"/>
      <c r="E711" s="223"/>
      <c r="F711" s="223"/>
      <c r="G711" s="223"/>
      <c r="H711" s="224"/>
      <c r="I711" s="19">
        <f t="shared" si="112"/>
        <v>14.697500000000005</v>
      </c>
      <c r="K711" s="50">
        <f t="shared" si="113"/>
        <v>14.697499999999991</v>
      </c>
      <c r="L711" s="8">
        <f t="shared" si="111"/>
        <v>8.4224999999999923</v>
      </c>
    </row>
    <row r="712" spans="1:12" ht="19.5" thickBot="1" x14ac:dyDescent="0.35">
      <c r="A712" s="10" t="s">
        <v>265</v>
      </c>
      <c r="B712" s="11" t="s">
        <v>91</v>
      </c>
      <c r="C712" s="12">
        <v>5</v>
      </c>
      <c r="D712" s="13"/>
      <c r="E712" s="14"/>
      <c r="F712" s="46" t="s">
        <v>21</v>
      </c>
      <c r="G712" s="15">
        <v>2</v>
      </c>
      <c r="H712" s="16">
        <f>IF(OR(F712="",G712=""),"",IF(F712="1st",G712*D712-G712,-G712))</f>
        <v>-2</v>
      </c>
      <c r="I712" s="19">
        <f t="shared" si="112"/>
        <v>12.697500000000005</v>
      </c>
      <c r="J712" s="42">
        <f>SUM(H712:H712)</f>
        <v>-2</v>
      </c>
      <c r="K712" s="50">
        <f t="shared" si="113"/>
        <v>12.697499999999991</v>
      </c>
      <c r="L712" s="8">
        <f t="shared" si="111"/>
        <v>8.4224999999999923</v>
      </c>
    </row>
    <row r="713" spans="1:12" ht="24" thickBot="1" x14ac:dyDescent="0.3">
      <c r="A713" s="222">
        <v>44319</v>
      </c>
      <c r="B713" s="223"/>
      <c r="C713" s="223"/>
      <c r="D713" s="223"/>
      <c r="E713" s="223"/>
      <c r="F713" s="223"/>
      <c r="G713" s="223"/>
      <c r="H713" s="224"/>
      <c r="I713" s="19">
        <f t="shared" si="112"/>
        <v>12.697500000000005</v>
      </c>
      <c r="K713" s="50">
        <f t="shared" si="113"/>
        <v>12.697499999999991</v>
      </c>
      <c r="L713" s="8">
        <f t="shared" si="111"/>
        <v>8.4224999999999923</v>
      </c>
    </row>
    <row r="714" spans="1:12" ht="19.5" thickBot="1" x14ac:dyDescent="0.35">
      <c r="A714" s="10" t="s">
        <v>528</v>
      </c>
      <c r="B714" s="11" t="s">
        <v>50</v>
      </c>
      <c r="C714" s="12">
        <v>5</v>
      </c>
      <c r="D714" s="13">
        <v>2.4</v>
      </c>
      <c r="E714" s="14"/>
      <c r="F714" s="46" t="s">
        <v>24</v>
      </c>
      <c r="G714" s="15">
        <v>2</v>
      </c>
      <c r="H714" s="16">
        <f>IF(OR(F714="",G714=""),"",IF(F714="1st",G714*D714-G714,-G714))</f>
        <v>2.8</v>
      </c>
      <c r="I714" s="19">
        <f t="shared" si="112"/>
        <v>15.497500000000006</v>
      </c>
      <c r="J714" s="42">
        <f>SUM(H714:H714)</f>
        <v>2.8</v>
      </c>
      <c r="K714" s="50">
        <f t="shared" si="113"/>
        <v>15.497499999999992</v>
      </c>
      <c r="L714" s="8">
        <f t="shared" si="111"/>
        <v>8.4224999999999923</v>
      </c>
    </row>
    <row r="715" spans="1:12" ht="24" thickBot="1" x14ac:dyDescent="0.3">
      <c r="A715" s="222">
        <v>44320</v>
      </c>
      <c r="B715" s="223"/>
      <c r="C715" s="223"/>
      <c r="D715" s="223"/>
      <c r="E715" s="223"/>
      <c r="F715" s="223"/>
      <c r="G715" s="223"/>
      <c r="H715" s="224"/>
      <c r="I715" s="19">
        <f t="shared" si="112"/>
        <v>15.497500000000006</v>
      </c>
      <c r="K715" s="50">
        <f t="shared" si="113"/>
        <v>15.497499999999992</v>
      </c>
      <c r="L715" s="8">
        <f t="shared" si="111"/>
        <v>8.4224999999999923</v>
      </c>
    </row>
    <row r="716" spans="1:12" ht="19.5" thickBot="1" x14ac:dyDescent="0.35">
      <c r="A716" s="10" t="s">
        <v>529</v>
      </c>
      <c r="B716" s="11" t="s">
        <v>28</v>
      </c>
      <c r="C716" s="12">
        <v>7</v>
      </c>
      <c r="D716" s="13">
        <v>2.5</v>
      </c>
      <c r="E716" s="14"/>
      <c r="F716" s="46" t="s">
        <v>26</v>
      </c>
      <c r="G716" s="15">
        <v>1.5</v>
      </c>
      <c r="H716" s="16">
        <f>IF(OR(F716="",G716=""),"",IF(F716="1st",G716*D716-G716,-G716))</f>
        <v>-1.5</v>
      </c>
      <c r="I716" s="19">
        <f t="shared" si="112"/>
        <v>13.997500000000006</v>
      </c>
      <c r="J716" s="42">
        <f>SUM(H716:H716)</f>
        <v>-1.5</v>
      </c>
      <c r="K716" s="50">
        <f t="shared" si="113"/>
        <v>13.997499999999992</v>
      </c>
      <c r="L716" s="8">
        <f t="shared" si="111"/>
        <v>8.4224999999999923</v>
      </c>
    </row>
    <row r="717" spans="1:12" ht="24" thickBot="1" x14ac:dyDescent="0.3">
      <c r="A717" s="222">
        <v>44321</v>
      </c>
      <c r="B717" s="223"/>
      <c r="C717" s="223"/>
      <c r="D717" s="223"/>
      <c r="E717" s="223"/>
      <c r="F717" s="223"/>
      <c r="G717" s="223"/>
      <c r="H717" s="224"/>
      <c r="I717" s="19">
        <f t="shared" si="112"/>
        <v>13.997500000000006</v>
      </c>
      <c r="K717" s="50">
        <f t="shared" si="113"/>
        <v>13.997499999999992</v>
      </c>
      <c r="L717" s="8">
        <f t="shared" si="111"/>
        <v>8.4224999999999923</v>
      </c>
    </row>
    <row r="718" spans="1:12" ht="18.75" x14ac:dyDescent="0.3">
      <c r="A718" s="10" t="s">
        <v>530</v>
      </c>
      <c r="B718" s="11" t="s">
        <v>127</v>
      </c>
      <c r="C718" s="12">
        <v>7</v>
      </c>
      <c r="D718" s="13">
        <v>2.35</v>
      </c>
      <c r="E718" s="14"/>
      <c r="F718" s="46" t="s">
        <v>24</v>
      </c>
      <c r="G718" s="15">
        <v>4</v>
      </c>
      <c r="H718" s="16">
        <f>IF(OR(F718="",G718=""),"",IF(F718="1st",G718*D718-G718,-G718))</f>
        <v>5.4</v>
      </c>
      <c r="I718" s="19">
        <f t="shared" si="112"/>
        <v>19.397500000000008</v>
      </c>
      <c r="J718" s="42">
        <f>SUM(H718:H719)</f>
        <v>3.9000000000000004</v>
      </c>
      <c r="K718" s="50">
        <f t="shared" si="113"/>
        <v>17.897499999999994</v>
      </c>
      <c r="L718" s="8">
        <f t="shared" si="111"/>
        <v>8.4224999999999923</v>
      </c>
    </row>
    <row r="719" spans="1:12" ht="19.5" thickBot="1" x14ac:dyDescent="0.35">
      <c r="A719" s="10" t="s">
        <v>523</v>
      </c>
      <c r="B719" s="11" t="s">
        <v>66</v>
      </c>
      <c r="C719" s="12">
        <v>6</v>
      </c>
      <c r="D719" s="13">
        <v>2.35</v>
      </c>
      <c r="E719" s="14"/>
      <c r="F719" s="46" t="s">
        <v>26</v>
      </c>
      <c r="G719" s="15">
        <v>1.5</v>
      </c>
      <c r="H719" s="16">
        <f>IF(OR(F719="",G719=""),"",IF(F719="1st",G719*D719-G719,-G719))</f>
        <v>-1.5</v>
      </c>
      <c r="I719" s="19">
        <f t="shared" si="112"/>
        <v>17.897500000000008</v>
      </c>
      <c r="J719" s="39"/>
      <c r="K719" s="50">
        <f t="shared" si="113"/>
        <v>17.897499999999994</v>
      </c>
      <c r="L719" s="8">
        <f t="shared" si="111"/>
        <v>8.4224999999999923</v>
      </c>
    </row>
    <row r="720" spans="1:12" ht="24" thickBot="1" x14ac:dyDescent="0.3">
      <c r="A720" s="222">
        <v>44322</v>
      </c>
      <c r="B720" s="223"/>
      <c r="C720" s="223"/>
      <c r="D720" s="223"/>
      <c r="E720" s="223"/>
      <c r="F720" s="223"/>
      <c r="G720" s="223"/>
      <c r="H720" s="224"/>
      <c r="I720" s="19">
        <f t="shared" si="112"/>
        <v>17.897500000000008</v>
      </c>
      <c r="K720" s="50">
        <f t="shared" si="113"/>
        <v>17.897499999999994</v>
      </c>
      <c r="L720" s="8">
        <f t="shared" si="111"/>
        <v>8.4224999999999923</v>
      </c>
    </row>
    <row r="721" spans="1:12" ht="18.75" x14ac:dyDescent="0.3">
      <c r="A721" s="10" t="s">
        <v>337</v>
      </c>
      <c r="B721" s="11" t="s">
        <v>55</v>
      </c>
      <c r="C721" s="12">
        <v>6</v>
      </c>
      <c r="D721" s="13">
        <v>2.6</v>
      </c>
      <c r="E721" s="14"/>
      <c r="F721" s="46" t="s">
        <v>26</v>
      </c>
      <c r="G721" s="15">
        <v>2</v>
      </c>
      <c r="H721" s="16">
        <f>IF(OR(F721="",G721=""),"",IF(F721="1st",G721*D721-G721,-G721))</f>
        <v>-2</v>
      </c>
      <c r="I721" s="19">
        <f t="shared" si="112"/>
        <v>15.897500000000008</v>
      </c>
      <c r="J721" s="42">
        <f>SUM(H721:H723)</f>
        <v>-5.2</v>
      </c>
      <c r="K721" s="50">
        <f t="shared" si="113"/>
        <v>12.697499999999994</v>
      </c>
      <c r="L721" s="8">
        <f t="shared" si="111"/>
        <v>8.4224999999999923</v>
      </c>
    </row>
    <row r="722" spans="1:12" ht="19.5" thickBot="1" x14ac:dyDescent="0.35">
      <c r="A722" s="10" t="s">
        <v>283</v>
      </c>
      <c r="B722" s="11" t="s">
        <v>30</v>
      </c>
      <c r="C722" s="12">
        <v>6</v>
      </c>
      <c r="D722" s="13">
        <v>2.4</v>
      </c>
      <c r="E722" s="14"/>
      <c r="F722" s="46" t="s">
        <v>24</v>
      </c>
      <c r="G722" s="15">
        <v>2</v>
      </c>
      <c r="H722" s="16">
        <f>IF(OR(F722="",G722=""),"",IF(F722="1st",G722*D722-G722,-G722))</f>
        <v>2.8</v>
      </c>
      <c r="I722" s="19">
        <f t="shared" si="112"/>
        <v>18.697500000000009</v>
      </c>
      <c r="J722" s="39"/>
      <c r="K722" s="50">
        <f t="shared" si="113"/>
        <v>12.697499999999994</v>
      </c>
      <c r="L722" s="8">
        <f t="shared" si="111"/>
        <v>8.4224999999999923</v>
      </c>
    </row>
    <row r="723" spans="1:12" ht="19.5" thickBot="1" x14ac:dyDescent="0.35">
      <c r="A723" s="10" t="s">
        <v>350</v>
      </c>
      <c r="B723" s="11" t="s">
        <v>91</v>
      </c>
      <c r="C723" s="12">
        <v>9</v>
      </c>
      <c r="D723" s="13">
        <v>1.75</v>
      </c>
      <c r="E723" s="14"/>
      <c r="F723" s="46" t="s">
        <v>26</v>
      </c>
      <c r="G723" s="15">
        <v>6</v>
      </c>
      <c r="H723" s="16">
        <f>IF(OR(F723="",G723=""),"",IF(F723="1st",G723*D723-G723,-G723))</f>
        <v>-6</v>
      </c>
      <c r="I723" s="19">
        <f t="shared" si="112"/>
        <v>12.697500000000009</v>
      </c>
      <c r="J723" s="39"/>
      <c r="K723" s="50">
        <f t="shared" si="113"/>
        <v>12.697499999999994</v>
      </c>
      <c r="L723" s="8">
        <f t="shared" si="111"/>
        <v>8.4224999999999923</v>
      </c>
    </row>
    <row r="724" spans="1:12" ht="24" thickBot="1" x14ac:dyDescent="0.3">
      <c r="A724" s="222">
        <v>44323</v>
      </c>
      <c r="B724" s="223"/>
      <c r="C724" s="223"/>
      <c r="D724" s="223"/>
      <c r="E724" s="223"/>
      <c r="F724" s="223"/>
      <c r="G724" s="223"/>
      <c r="H724" s="224"/>
      <c r="I724" s="19">
        <f t="shared" si="112"/>
        <v>12.697500000000009</v>
      </c>
      <c r="K724" s="50">
        <f t="shared" si="113"/>
        <v>12.697499999999994</v>
      </c>
      <c r="L724" s="8">
        <f t="shared" si="111"/>
        <v>8.4224999999999923</v>
      </c>
    </row>
    <row r="725" spans="1:12" ht="18.75" x14ac:dyDescent="0.3">
      <c r="A725" s="10" t="s">
        <v>517</v>
      </c>
      <c r="B725" s="11" t="s">
        <v>43</v>
      </c>
      <c r="C725" s="12">
        <v>4</v>
      </c>
      <c r="D725" s="13">
        <v>3.4</v>
      </c>
      <c r="E725" s="14"/>
      <c r="F725" s="46" t="s">
        <v>26</v>
      </c>
      <c r="G725" s="15">
        <v>1</v>
      </c>
      <c r="H725" s="16">
        <f>IF(OR(F725="",G725=""),"",IF(F725="1st",G725*D725-G725,-G725))</f>
        <v>-1</v>
      </c>
      <c r="I725" s="19">
        <f t="shared" si="112"/>
        <v>11.697500000000009</v>
      </c>
      <c r="J725" s="42">
        <f>SUM(H725:H727)</f>
        <v>-0.40000000000000036</v>
      </c>
      <c r="K725" s="50">
        <f t="shared" si="113"/>
        <v>12.297499999999994</v>
      </c>
      <c r="L725" s="8">
        <f t="shared" si="111"/>
        <v>8.4224999999999923</v>
      </c>
    </row>
    <row r="726" spans="1:12" ht="19.5" thickBot="1" x14ac:dyDescent="0.35">
      <c r="A726" s="10" t="s">
        <v>493</v>
      </c>
      <c r="B726" s="11" t="s">
        <v>43</v>
      </c>
      <c r="C726" s="12">
        <v>5</v>
      </c>
      <c r="D726" s="13">
        <v>2.1</v>
      </c>
      <c r="E726" s="14"/>
      <c r="F726" s="46" t="s">
        <v>26</v>
      </c>
      <c r="G726" s="15">
        <v>4</v>
      </c>
      <c r="H726" s="16">
        <f>IF(OR(F726="",G726=""),"",IF(F726="1st",G726*D726-G726,-G726))</f>
        <v>-4</v>
      </c>
      <c r="I726" s="19">
        <f t="shared" si="112"/>
        <v>7.6975000000000087</v>
      </c>
      <c r="J726" s="39"/>
      <c r="K726" s="50">
        <f t="shared" si="113"/>
        <v>12.297499999999994</v>
      </c>
      <c r="L726" s="8">
        <f t="shared" si="111"/>
        <v>8.4224999999999923</v>
      </c>
    </row>
    <row r="727" spans="1:12" ht="19.5" thickBot="1" x14ac:dyDescent="0.35">
      <c r="A727" s="10" t="s">
        <v>531</v>
      </c>
      <c r="B727" s="11" t="s">
        <v>133</v>
      </c>
      <c r="C727" s="12">
        <v>2</v>
      </c>
      <c r="D727" s="13">
        <v>3.3</v>
      </c>
      <c r="E727" s="14"/>
      <c r="F727" s="46" t="s">
        <v>24</v>
      </c>
      <c r="G727" s="15">
        <v>2</v>
      </c>
      <c r="H727" s="16">
        <f>IF(OR(F727="",G727=""),"",IF(F727="1st",G727*D727-G727,-G727))</f>
        <v>4.5999999999999996</v>
      </c>
      <c r="I727" s="19">
        <f t="shared" si="112"/>
        <v>12.297500000000008</v>
      </c>
      <c r="J727" s="39"/>
      <c r="K727" s="50">
        <f t="shared" si="113"/>
        <v>12.297499999999994</v>
      </c>
      <c r="L727" s="8">
        <f t="shared" si="111"/>
        <v>8.4224999999999923</v>
      </c>
    </row>
    <row r="728" spans="1:12" ht="24" thickBot="1" x14ac:dyDescent="0.3">
      <c r="A728" s="222">
        <v>44324</v>
      </c>
      <c r="B728" s="223"/>
      <c r="C728" s="223"/>
      <c r="D728" s="223"/>
      <c r="E728" s="223"/>
      <c r="F728" s="223"/>
      <c r="G728" s="223"/>
      <c r="H728" s="224"/>
      <c r="I728" s="19">
        <f t="shared" si="112"/>
        <v>12.297500000000008</v>
      </c>
      <c r="K728" s="50">
        <f t="shared" si="113"/>
        <v>12.297499999999994</v>
      </c>
      <c r="L728" s="8">
        <f t="shared" si="111"/>
        <v>8.4224999999999923</v>
      </c>
    </row>
    <row r="729" spans="1:12" ht="18.75" x14ac:dyDescent="0.3">
      <c r="A729" s="10" t="s">
        <v>532</v>
      </c>
      <c r="B729" s="11" t="s">
        <v>20</v>
      </c>
      <c r="C729" s="12">
        <v>6</v>
      </c>
      <c r="D729" s="13">
        <v>1.95</v>
      </c>
      <c r="E729" s="14"/>
      <c r="F729" s="46" t="s">
        <v>21</v>
      </c>
      <c r="G729" s="15">
        <v>2</v>
      </c>
      <c r="H729" s="16">
        <f>IF(OR(F729="",G729=""),"",IF(F729="1st",G729*D729-G729,-G729))</f>
        <v>-2</v>
      </c>
      <c r="I729" s="19">
        <f t="shared" si="112"/>
        <v>10.297500000000008</v>
      </c>
      <c r="J729" s="42">
        <f>SUM(H729:H730)</f>
        <v>-5</v>
      </c>
      <c r="K729" s="50">
        <f t="shared" si="113"/>
        <v>7.2974999999999941</v>
      </c>
      <c r="L729" s="8">
        <f t="shared" si="111"/>
        <v>8.4224999999999923</v>
      </c>
    </row>
    <row r="730" spans="1:12" ht="19.5" thickBot="1" x14ac:dyDescent="0.35">
      <c r="A730" s="10" t="s">
        <v>269</v>
      </c>
      <c r="B730" s="11" t="s">
        <v>20</v>
      </c>
      <c r="C730" s="12">
        <v>8</v>
      </c>
      <c r="D730" s="13">
        <v>2.25</v>
      </c>
      <c r="E730" s="14"/>
      <c r="F730" s="46" t="s">
        <v>26</v>
      </c>
      <c r="G730" s="15">
        <v>3</v>
      </c>
      <c r="H730" s="16">
        <f>IF(OR(F730="",G730=""),"",IF(F730="1st",G730*D730-G730,-G730))</f>
        <v>-3</v>
      </c>
      <c r="I730" s="19">
        <f t="shared" si="112"/>
        <v>7.2975000000000083</v>
      </c>
      <c r="J730" s="39"/>
      <c r="K730" s="50">
        <f t="shared" si="113"/>
        <v>7.2974999999999941</v>
      </c>
      <c r="L730" s="8">
        <f t="shared" si="111"/>
        <v>8.4224999999999923</v>
      </c>
    </row>
    <row r="731" spans="1:12" ht="24" thickBot="1" x14ac:dyDescent="0.3">
      <c r="A731" s="222">
        <v>44325</v>
      </c>
      <c r="B731" s="223"/>
      <c r="C731" s="223"/>
      <c r="D731" s="223"/>
      <c r="E731" s="223"/>
      <c r="F731" s="223"/>
      <c r="G731" s="223"/>
      <c r="H731" s="224"/>
      <c r="I731" s="19">
        <f t="shared" si="112"/>
        <v>7.2975000000000083</v>
      </c>
      <c r="K731" s="50">
        <f t="shared" si="113"/>
        <v>7.2974999999999941</v>
      </c>
      <c r="L731" s="8">
        <f t="shared" si="111"/>
        <v>8.4224999999999923</v>
      </c>
    </row>
    <row r="732" spans="1:12" ht="19.5" thickBot="1" x14ac:dyDescent="0.35">
      <c r="A732" s="10" t="s">
        <v>533</v>
      </c>
      <c r="B732" s="11" t="s">
        <v>91</v>
      </c>
      <c r="C732" s="12">
        <v>5</v>
      </c>
      <c r="D732" s="13">
        <v>1.9</v>
      </c>
      <c r="E732" s="14"/>
      <c r="F732" s="46" t="s">
        <v>24</v>
      </c>
      <c r="G732" s="15">
        <v>2</v>
      </c>
      <c r="H732" s="16">
        <f>IF(OR(F732="",G732=""),"",IF(F732="1st",G732*D732-G732,-G732))</f>
        <v>1.7999999999999998</v>
      </c>
      <c r="I732" s="19">
        <f t="shared" si="112"/>
        <v>9.0975000000000072</v>
      </c>
      <c r="J732" s="42">
        <f>SUM(H732:H732)</f>
        <v>1.7999999999999998</v>
      </c>
      <c r="K732" s="50">
        <f t="shared" si="113"/>
        <v>9.097499999999993</v>
      </c>
      <c r="L732" s="8">
        <f t="shared" si="111"/>
        <v>8.4224999999999923</v>
      </c>
    </row>
    <row r="733" spans="1:12" ht="24" thickBot="1" x14ac:dyDescent="0.3">
      <c r="A733" s="222">
        <v>44326</v>
      </c>
      <c r="B733" s="223"/>
      <c r="C733" s="223"/>
      <c r="D733" s="223"/>
      <c r="E733" s="223"/>
      <c r="F733" s="223"/>
      <c r="G733" s="223"/>
      <c r="H733" s="224"/>
      <c r="I733" s="19">
        <f t="shared" si="112"/>
        <v>9.0975000000000072</v>
      </c>
      <c r="K733" s="50">
        <f t="shared" si="113"/>
        <v>9.097499999999993</v>
      </c>
      <c r="L733" s="8">
        <f t="shared" si="111"/>
        <v>8.4224999999999923</v>
      </c>
    </row>
    <row r="734" spans="1:12" ht="18.75" x14ac:dyDescent="0.3">
      <c r="A734" s="10" t="s">
        <v>129</v>
      </c>
      <c r="B734" s="11" t="s">
        <v>63</v>
      </c>
      <c r="C734" s="12">
        <v>6</v>
      </c>
      <c r="D734" s="13">
        <v>2.5</v>
      </c>
      <c r="E734" s="14"/>
      <c r="F734" s="46" t="s">
        <v>16</v>
      </c>
      <c r="G734" s="15">
        <v>3</v>
      </c>
      <c r="H734" s="16">
        <f>IF(OR(F734="",G734=""),"",IF(F734="1st",G734*D734-G734,-G734))</f>
        <v>-3</v>
      </c>
      <c r="I734" s="19">
        <f t="shared" si="112"/>
        <v>6.0975000000000072</v>
      </c>
      <c r="J734" s="42">
        <f>SUM(H734:H735)</f>
        <v>-0.67500000000000027</v>
      </c>
      <c r="K734" s="50">
        <f t="shared" si="113"/>
        <v>8.4224999999999923</v>
      </c>
      <c r="L734" s="8">
        <f t="shared" si="111"/>
        <v>8.4224999999999923</v>
      </c>
    </row>
    <row r="735" spans="1:12" ht="19.5" thickBot="1" x14ac:dyDescent="0.35">
      <c r="A735" s="10" t="s">
        <v>54</v>
      </c>
      <c r="B735" s="11" t="s">
        <v>18</v>
      </c>
      <c r="C735" s="12">
        <v>4</v>
      </c>
      <c r="D735" s="13">
        <v>2.5499999999999998</v>
      </c>
      <c r="E735" s="14"/>
      <c r="F735" s="46" t="s">
        <v>24</v>
      </c>
      <c r="G735" s="15">
        <v>1.5</v>
      </c>
      <c r="H735" s="16">
        <f>IF(OR(F735="",G735=""),"",IF(F735="1st",G735*D735-G735,-G735))</f>
        <v>2.3249999999999997</v>
      </c>
      <c r="I735" s="19">
        <f t="shared" si="112"/>
        <v>8.4225000000000065</v>
      </c>
      <c r="J735" s="39"/>
      <c r="K735" s="50">
        <f t="shared" si="113"/>
        <v>8.4224999999999923</v>
      </c>
      <c r="L735" s="8">
        <f t="shared" si="111"/>
        <v>8.4224999999999923</v>
      </c>
    </row>
    <row r="736" spans="1:12" ht="24" thickBot="1" x14ac:dyDescent="0.3">
      <c r="A736" s="222">
        <v>44327</v>
      </c>
      <c r="B736" s="223"/>
      <c r="C736" s="223"/>
      <c r="D736" s="223"/>
      <c r="E736" s="223"/>
      <c r="F736" s="223"/>
      <c r="G736" s="223"/>
      <c r="H736" s="224"/>
      <c r="I736" s="19">
        <f t="shared" si="112"/>
        <v>8.4225000000000065</v>
      </c>
      <c r="K736" s="50">
        <f t="shared" si="113"/>
        <v>8.4224999999999923</v>
      </c>
      <c r="L736" s="8">
        <f t="shared" si="111"/>
        <v>8.4224999999999923</v>
      </c>
    </row>
    <row r="737" spans="1:12" ht="19.5" thickBot="1" x14ac:dyDescent="0.35">
      <c r="A737" s="10" t="s">
        <v>534</v>
      </c>
      <c r="B737" s="11" t="s">
        <v>20</v>
      </c>
      <c r="C737" s="12">
        <v>11</v>
      </c>
      <c r="D737" s="13">
        <v>3</v>
      </c>
      <c r="E737" s="14"/>
      <c r="F737" s="46"/>
      <c r="G737" s="15">
        <v>2</v>
      </c>
      <c r="H737" s="16" t="str">
        <f>IF(OR(F737="",G737=""),"",IF(F737="1st",G737*D737-G737,-G737))</f>
        <v/>
      </c>
      <c r="I737" s="19">
        <f t="shared" si="112"/>
        <v>8.4225000000000065</v>
      </c>
      <c r="J737" s="42">
        <f>SUM(H737:H737)</f>
        <v>0</v>
      </c>
      <c r="K737" s="50">
        <f t="shared" si="113"/>
        <v>8.4224999999999923</v>
      </c>
      <c r="L737" s="8">
        <f t="shared" si="111"/>
        <v>8.4224999999999923</v>
      </c>
    </row>
    <row r="738" spans="1:12" ht="24" thickBot="1" x14ac:dyDescent="0.3">
      <c r="A738" s="222">
        <v>44328</v>
      </c>
      <c r="B738" s="223"/>
      <c r="C738" s="223"/>
      <c r="D738" s="223"/>
      <c r="E738" s="223"/>
      <c r="F738" s="223"/>
      <c r="G738" s="223"/>
      <c r="H738" s="224"/>
      <c r="I738" s="19">
        <f t="shared" si="112"/>
        <v>8.4225000000000065</v>
      </c>
      <c r="K738" s="50">
        <f t="shared" si="113"/>
        <v>8.4224999999999923</v>
      </c>
      <c r="L738" s="8">
        <f t="shared" si="111"/>
        <v>8.4224999999999923</v>
      </c>
    </row>
    <row r="739" spans="1:12" ht="18.75" x14ac:dyDescent="0.3">
      <c r="A739" s="10"/>
      <c r="B739" s="11"/>
      <c r="C739" s="12"/>
      <c r="D739" s="13"/>
      <c r="E739" s="14"/>
      <c r="F739" s="46"/>
      <c r="H739" s="16" t="str">
        <f t="shared" ref="H739:H749" si="114">IF(OR(F739="",G739=""),"",IF(F739="1st",G739*D739-G739,-G739))</f>
        <v/>
      </c>
      <c r="I739" s="19">
        <f t="shared" si="112"/>
        <v>8.4225000000000065</v>
      </c>
      <c r="J739" s="42">
        <f>SUM(H739:H749)</f>
        <v>0</v>
      </c>
      <c r="K739" s="50">
        <f t="shared" si="113"/>
        <v>8.4224999999999923</v>
      </c>
      <c r="L739" s="8">
        <f t="shared" si="111"/>
        <v>8.4224999999999923</v>
      </c>
    </row>
    <row r="740" spans="1:12" ht="18.75" x14ac:dyDescent="0.3">
      <c r="A740" s="10"/>
      <c r="B740" s="11"/>
      <c r="C740" s="12"/>
      <c r="D740" s="13"/>
      <c r="E740" s="14"/>
      <c r="F740" s="46"/>
      <c r="H740" s="16" t="str">
        <f t="shared" si="114"/>
        <v/>
      </c>
      <c r="I740" s="19">
        <f t="shared" si="112"/>
        <v>8.4225000000000065</v>
      </c>
      <c r="J740" s="39"/>
      <c r="K740" s="50">
        <f t="shared" si="113"/>
        <v>8.4224999999999923</v>
      </c>
      <c r="L740" s="8">
        <f t="shared" si="111"/>
        <v>8.4224999999999923</v>
      </c>
    </row>
    <row r="741" spans="1:12" ht="18.75" x14ac:dyDescent="0.3">
      <c r="A741" s="10"/>
      <c r="B741" s="11"/>
      <c r="C741" s="12"/>
      <c r="D741" s="13"/>
      <c r="E741" s="14"/>
      <c r="F741" s="46"/>
      <c r="H741" s="16" t="str">
        <f t="shared" si="114"/>
        <v/>
      </c>
      <c r="I741" s="19">
        <f t="shared" si="112"/>
        <v>8.4225000000000065</v>
      </c>
      <c r="J741" s="39"/>
      <c r="K741" s="50">
        <f t="shared" si="113"/>
        <v>8.4224999999999923</v>
      </c>
      <c r="L741" s="8">
        <f t="shared" si="111"/>
        <v>8.4224999999999923</v>
      </c>
    </row>
    <row r="742" spans="1:12" ht="18.75" x14ac:dyDescent="0.3">
      <c r="A742" s="10"/>
      <c r="B742" s="11"/>
      <c r="C742" s="12"/>
      <c r="D742" s="13"/>
      <c r="E742" s="14"/>
      <c r="F742" s="46"/>
      <c r="H742" s="16" t="str">
        <f t="shared" si="114"/>
        <v/>
      </c>
      <c r="I742" s="19">
        <f t="shared" si="112"/>
        <v>8.4225000000000065</v>
      </c>
      <c r="J742" s="39"/>
      <c r="K742" s="50">
        <f t="shared" si="113"/>
        <v>8.4224999999999923</v>
      </c>
      <c r="L742" s="8">
        <f t="shared" si="111"/>
        <v>8.4224999999999923</v>
      </c>
    </row>
    <row r="743" spans="1:12" ht="18.75" x14ac:dyDescent="0.3">
      <c r="A743" s="10"/>
      <c r="B743" s="11"/>
      <c r="C743" s="12"/>
      <c r="D743" s="13"/>
      <c r="E743" s="14"/>
      <c r="F743" s="46"/>
      <c r="H743" s="16" t="str">
        <f t="shared" si="114"/>
        <v/>
      </c>
      <c r="I743" s="19">
        <f t="shared" si="112"/>
        <v>8.4225000000000065</v>
      </c>
      <c r="J743" s="39"/>
      <c r="K743" s="50">
        <f t="shared" si="113"/>
        <v>8.4224999999999923</v>
      </c>
      <c r="L743" s="8">
        <f t="shared" si="111"/>
        <v>8.4224999999999923</v>
      </c>
    </row>
    <row r="744" spans="1:12" ht="18.75" x14ac:dyDescent="0.3">
      <c r="A744" s="10"/>
      <c r="B744" s="11"/>
      <c r="C744" s="12"/>
      <c r="D744" s="13"/>
      <c r="E744" s="14"/>
      <c r="F744" s="46"/>
      <c r="H744" s="16" t="str">
        <f t="shared" si="114"/>
        <v/>
      </c>
      <c r="I744" s="19">
        <f t="shared" si="112"/>
        <v>8.4225000000000065</v>
      </c>
      <c r="J744" s="39"/>
      <c r="K744" s="50">
        <f t="shared" si="113"/>
        <v>8.4224999999999923</v>
      </c>
      <c r="L744" s="8">
        <f t="shared" si="111"/>
        <v>8.4224999999999923</v>
      </c>
    </row>
    <row r="745" spans="1:12" ht="18.75" x14ac:dyDescent="0.3">
      <c r="A745" s="10"/>
      <c r="B745" s="11"/>
      <c r="C745" s="12"/>
      <c r="D745" s="13"/>
      <c r="E745" s="14"/>
      <c r="F745" s="46"/>
      <c r="H745" s="16" t="str">
        <f t="shared" si="114"/>
        <v/>
      </c>
      <c r="I745" s="19">
        <f t="shared" si="112"/>
        <v>8.4225000000000065</v>
      </c>
      <c r="J745" s="39"/>
      <c r="K745" s="50">
        <f t="shared" si="113"/>
        <v>8.4224999999999923</v>
      </c>
      <c r="L745" s="8">
        <f t="shared" si="111"/>
        <v>8.4224999999999923</v>
      </c>
    </row>
    <row r="746" spans="1:12" ht="18.75" x14ac:dyDescent="0.3">
      <c r="A746" s="10"/>
      <c r="B746" s="11"/>
      <c r="C746" s="12"/>
      <c r="D746" s="13"/>
      <c r="E746" s="14"/>
      <c r="F746" s="46"/>
      <c r="H746" s="16" t="str">
        <f t="shared" si="114"/>
        <v/>
      </c>
      <c r="I746" s="19">
        <f t="shared" si="112"/>
        <v>8.4225000000000065</v>
      </c>
      <c r="J746" s="39"/>
      <c r="K746" s="50">
        <f t="shared" si="113"/>
        <v>8.4224999999999923</v>
      </c>
      <c r="L746" s="8">
        <f t="shared" si="111"/>
        <v>8.4224999999999923</v>
      </c>
    </row>
    <row r="747" spans="1:12" ht="18.75" x14ac:dyDescent="0.3">
      <c r="A747" s="10"/>
      <c r="B747" s="11"/>
      <c r="C747" s="12"/>
      <c r="D747" s="13"/>
      <c r="E747" s="14"/>
      <c r="F747" s="46"/>
      <c r="H747" s="16" t="str">
        <f t="shared" si="114"/>
        <v/>
      </c>
      <c r="I747" s="19">
        <f t="shared" si="112"/>
        <v>8.4225000000000065</v>
      </c>
      <c r="J747" s="39"/>
      <c r="K747" s="50">
        <f t="shared" si="113"/>
        <v>8.4224999999999923</v>
      </c>
      <c r="L747" s="8">
        <f t="shared" si="111"/>
        <v>8.4224999999999923</v>
      </c>
    </row>
    <row r="748" spans="1:12" ht="18.75" x14ac:dyDescent="0.3">
      <c r="A748" s="10"/>
      <c r="B748" s="11"/>
      <c r="C748" s="12"/>
      <c r="D748" s="13"/>
      <c r="E748" s="14"/>
      <c r="F748" s="46"/>
      <c r="H748" s="16" t="str">
        <f t="shared" si="114"/>
        <v/>
      </c>
      <c r="I748" s="19">
        <f t="shared" si="112"/>
        <v>8.4225000000000065</v>
      </c>
      <c r="J748" s="39"/>
      <c r="K748" s="50">
        <f t="shared" si="113"/>
        <v>8.4224999999999923</v>
      </c>
      <c r="L748" s="8">
        <f t="shared" si="111"/>
        <v>8.4224999999999923</v>
      </c>
    </row>
    <row r="749" spans="1:12" ht="19.5" thickBot="1" x14ac:dyDescent="0.35">
      <c r="A749" s="10"/>
      <c r="B749" s="11"/>
      <c r="C749" s="12"/>
      <c r="D749" s="13"/>
      <c r="E749" s="14"/>
      <c r="F749" s="46"/>
      <c r="H749" s="16" t="str">
        <f t="shared" si="114"/>
        <v/>
      </c>
      <c r="I749" s="19">
        <f t="shared" si="112"/>
        <v>8.4225000000000065</v>
      </c>
      <c r="J749" s="39"/>
      <c r="K749" s="50">
        <f t="shared" si="113"/>
        <v>8.4224999999999923</v>
      </c>
      <c r="L749" s="8">
        <f t="shared" si="111"/>
        <v>8.4224999999999923</v>
      </c>
    </row>
    <row r="750" spans="1:12" ht="24" thickBot="1" x14ac:dyDescent="0.3">
      <c r="A750" s="222">
        <v>44329</v>
      </c>
      <c r="B750" s="223"/>
      <c r="C750" s="223"/>
      <c r="D750" s="223"/>
      <c r="E750" s="223"/>
      <c r="F750" s="223"/>
      <c r="G750" s="223"/>
      <c r="H750" s="224"/>
      <c r="I750" s="19">
        <f t="shared" si="112"/>
        <v>8.4225000000000065</v>
      </c>
      <c r="K750" s="50">
        <f t="shared" si="113"/>
        <v>8.4224999999999923</v>
      </c>
      <c r="L750" s="8">
        <f t="shared" si="111"/>
        <v>8.4224999999999923</v>
      </c>
    </row>
    <row r="751" spans="1:12" ht="18.75" x14ac:dyDescent="0.3">
      <c r="A751" s="10" t="s">
        <v>280</v>
      </c>
      <c r="B751" s="11" t="s">
        <v>50</v>
      </c>
      <c r="C751" s="12">
        <v>4</v>
      </c>
      <c r="D751" s="13"/>
      <c r="E751" s="14"/>
      <c r="F751" s="46"/>
      <c r="G751" s="15">
        <v>1</v>
      </c>
      <c r="H751" s="16" t="str">
        <f t="shared" ref="H751:H761" si="115">IF(OR(F751="",G751=""),"",IF(F751="1st",G751*D751-G751,-G751))</f>
        <v/>
      </c>
      <c r="I751" s="19">
        <f t="shared" si="112"/>
        <v>8.4225000000000065</v>
      </c>
      <c r="J751" s="42">
        <f>SUM(H751:H761)</f>
        <v>0</v>
      </c>
      <c r="K751" s="50">
        <f t="shared" si="113"/>
        <v>8.4224999999999923</v>
      </c>
      <c r="L751" s="8">
        <f t="shared" si="111"/>
        <v>8.4224999999999923</v>
      </c>
    </row>
    <row r="752" spans="1:12" ht="18.75" x14ac:dyDescent="0.3">
      <c r="A752" s="10" t="s">
        <v>535</v>
      </c>
      <c r="B752" s="11" t="s">
        <v>55</v>
      </c>
      <c r="C752" s="12">
        <v>6</v>
      </c>
      <c r="D752" s="13"/>
      <c r="E752" s="14"/>
      <c r="F752" s="46"/>
      <c r="G752" s="15">
        <v>3</v>
      </c>
      <c r="H752" s="16" t="str">
        <f t="shared" si="115"/>
        <v/>
      </c>
      <c r="I752" s="19">
        <f t="shared" si="112"/>
        <v>8.4225000000000065</v>
      </c>
      <c r="J752" s="39"/>
      <c r="K752" s="50">
        <f t="shared" si="113"/>
        <v>8.4224999999999923</v>
      </c>
      <c r="L752" s="8">
        <f t="shared" si="111"/>
        <v>8.4224999999999923</v>
      </c>
    </row>
    <row r="753" spans="1:12" ht="18.75" x14ac:dyDescent="0.3">
      <c r="A753" s="10" t="s">
        <v>536</v>
      </c>
      <c r="B753" s="11" t="s">
        <v>224</v>
      </c>
      <c r="C753" s="12">
        <v>5</v>
      </c>
      <c r="D753" s="13"/>
      <c r="E753" s="14"/>
      <c r="F753" s="46"/>
      <c r="G753" s="15">
        <v>1</v>
      </c>
      <c r="H753" s="16" t="str">
        <f t="shared" si="115"/>
        <v/>
      </c>
      <c r="I753" s="19">
        <f t="shared" si="112"/>
        <v>8.4225000000000065</v>
      </c>
      <c r="J753" s="39"/>
      <c r="K753" s="50">
        <f t="shared" si="113"/>
        <v>8.4224999999999923</v>
      </c>
      <c r="L753" s="8">
        <f t="shared" si="111"/>
        <v>8.4224999999999923</v>
      </c>
    </row>
    <row r="754" spans="1:12" ht="18.75" x14ac:dyDescent="0.3">
      <c r="A754" s="10"/>
      <c r="B754" s="11"/>
      <c r="C754" s="12"/>
      <c r="D754" s="13"/>
      <c r="E754" s="14"/>
      <c r="F754" s="46"/>
      <c r="H754" s="16" t="str">
        <f t="shared" si="115"/>
        <v/>
      </c>
      <c r="I754" s="19">
        <f t="shared" si="112"/>
        <v>8.4225000000000065</v>
      </c>
      <c r="J754" s="39"/>
      <c r="K754" s="50">
        <f t="shared" si="113"/>
        <v>8.4224999999999923</v>
      </c>
      <c r="L754" s="8">
        <f t="shared" si="111"/>
        <v>8.4224999999999923</v>
      </c>
    </row>
    <row r="755" spans="1:12" ht="18.75" x14ac:dyDescent="0.3">
      <c r="A755" s="10"/>
      <c r="B755" s="11"/>
      <c r="C755" s="12"/>
      <c r="D755" s="13"/>
      <c r="E755" s="14"/>
      <c r="F755" s="46"/>
      <c r="H755" s="16" t="str">
        <f t="shared" si="115"/>
        <v/>
      </c>
      <c r="I755" s="19">
        <f t="shared" si="112"/>
        <v>8.4225000000000065</v>
      </c>
      <c r="J755" s="39"/>
      <c r="K755" s="50">
        <f t="shared" si="113"/>
        <v>8.4224999999999923</v>
      </c>
      <c r="L755" s="8">
        <f t="shared" si="111"/>
        <v>8.4224999999999923</v>
      </c>
    </row>
    <row r="756" spans="1:12" ht="18.75" x14ac:dyDescent="0.3">
      <c r="A756" s="10"/>
      <c r="B756" s="11"/>
      <c r="C756" s="12"/>
      <c r="D756" s="13"/>
      <c r="E756" s="14"/>
      <c r="F756" s="46"/>
      <c r="H756" s="16" t="str">
        <f t="shared" si="115"/>
        <v/>
      </c>
      <c r="I756" s="19">
        <f t="shared" si="112"/>
        <v>8.4225000000000065</v>
      </c>
      <c r="J756" s="39"/>
      <c r="K756" s="50">
        <f t="shared" si="113"/>
        <v>8.4224999999999923</v>
      </c>
      <c r="L756" s="8">
        <f t="shared" si="111"/>
        <v>8.4224999999999923</v>
      </c>
    </row>
    <row r="757" spans="1:12" ht="18.75" x14ac:dyDescent="0.3">
      <c r="A757" s="10"/>
      <c r="B757" s="11"/>
      <c r="C757" s="12"/>
      <c r="D757" s="13"/>
      <c r="E757" s="14"/>
      <c r="F757" s="46"/>
      <c r="H757" s="16" t="str">
        <f t="shared" si="115"/>
        <v/>
      </c>
      <c r="I757" s="19">
        <f t="shared" si="112"/>
        <v>8.4225000000000065</v>
      </c>
      <c r="J757" s="39"/>
      <c r="K757" s="50">
        <f t="shared" si="113"/>
        <v>8.4224999999999923</v>
      </c>
      <c r="L757" s="8">
        <f t="shared" si="111"/>
        <v>8.4224999999999923</v>
      </c>
    </row>
    <row r="758" spans="1:12" ht="18.75" x14ac:dyDescent="0.3">
      <c r="A758" s="10"/>
      <c r="B758" s="11"/>
      <c r="C758" s="12"/>
      <c r="D758" s="13"/>
      <c r="E758" s="14"/>
      <c r="F758" s="46"/>
      <c r="H758" s="16" t="str">
        <f t="shared" si="115"/>
        <v/>
      </c>
      <c r="I758" s="19">
        <f t="shared" si="112"/>
        <v>8.4225000000000065</v>
      </c>
      <c r="J758" s="39"/>
      <c r="K758" s="50">
        <f t="shared" si="113"/>
        <v>8.4224999999999923</v>
      </c>
      <c r="L758" s="8">
        <f t="shared" si="111"/>
        <v>8.4224999999999923</v>
      </c>
    </row>
    <row r="759" spans="1:12" ht="18.75" x14ac:dyDescent="0.3">
      <c r="A759" s="10"/>
      <c r="B759" s="11"/>
      <c r="C759" s="12"/>
      <c r="D759" s="13"/>
      <c r="E759" s="14"/>
      <c r="F759" s="46"/>
      <c r="H759" s="16" t="str">
        <f t="shared" si="115"/>
        <v/>
      </c>
      <c r="I759" s="19">
        <f t="shared" si="112"/>
        <v>8.4225000000000065</v>
      </c>
      <c r="J759" s="39"/>
      <c r="K759" s="50">
        <f t="shared" si="113"/>
        <v>8.4224999999999923</v>
      </c>
      <c r="L759" s="8">
        <f t="shared" si="111"/>
        <v>8.4224999999999923</v>
      </c>
    </row>
    <row r="760" spans="1:12" ht="18.75" x14ac:dyDescent="0.3">
      <c r="A760" s="10"/>
      <c r="B760" s="11"/>
      <c r="C760" s="12"/>
      <c r="D760" s="13"/>
      <c r="E760" s="14"/>
      <c r="F760" s="46"/>
      <c r="H760" s="16" t="str">
        <f t="shared" si="115"/>
        <v/>
      </c>
      <c r="I760" s="19">
        <f t="shared" si="112"/>
        <v>8.4225000000000065</v>
      </c>
      <c r="J760" s="39"/>
      <c r="K760" s="50">
        <f t="shared" si="113"/>
        <v>8.4224999999999923</v>
      </c>
      <c r="L760" s="8">
        <f t="shared" si="111"/>
        <v>8.4224999999999923</v>
      </c>
    </row>
    <row r="761" spans="1:12" ht="19.5" thickBot="1" x14ac:dyDescent="0.35">
      <c r="A761" s="10"/>
      <c r="B761" s="11"/>
      <c r="C761" s="12"/>
      <c r="D761" s="13"/>
      <c r="E761" s="14"/>
      <c r="F761" s="46"/>
      <c r="H761" s="16" t="str">
        <f t="shared" si="115"/>
        <v/>
      </c>
      <c r="I761" s="19">
        <f t="shared" si="112"/>
        <v>8.4225000000000065</v>
      </c>
      <c r="J761" s="39"/>
      <c r="K761" s="50">
        <f t="shared" si="113"/>
        <v>8.4224999999999923</v>
      </c>
      <c r="L761" s="8">
        <f t="shared" si="111"/>
        <v>8.4224999999999923</v>
      </c>
    </row>
    <row r="762" spans="1:12" ht="24" thickBot="1" x14ac:dyDescent="0.3">
      <c r="A762" s="222">
        <v>44330</v>
      </c>
      <c r="B762" s="223"/>
      <c r="C762" s="223"/>
      <c r="D762" s="223"/>
      <c r="E762" s="223"/>
      <c r="F762" s="223"/>
      <c r="G762" s="223"/>
      <c r="H762" s="224"/>
      <c r="I762" s="19">
        <f t="shared" si="112"/>
        <v>8.4225000000000065</v>
      </c>
      <c r="K762" s="50">
        <f t="shared" si="113"/>
        <v>8.4224999999999923</v>
      </c>
      <c r="L762" s="8">
        <f t="shared" si="111"/>
        <v>8.4224999999999923</v>
      </c>
    </row>
    <row r="763" spans="1:12" ht="18.75" x14ac:dyDescent="0.3">
      <c r="A763" s="10" t="s">
        <v>537</v>
      </c>
      <c r="B763" s="11" t="s">
        <v>43</v>
      </c>
      <c r="C763" s="12">
        <v>10</v>
      </c>
      <c r="D763" s="13"/>
      <c r="E763" s="14"/>
      <c r="F763" s="46"/>
      <c r="G763" s="15">
        <v>1</v>
      </c>
      <c r="H763" s="16" t="str">
        <f t="shared" ref="H763:H773" si="116">IF(OR(F763="",G763=""),"",IF(F763="1st",G763*D763-G763,-G763))</f>
        <v/>
      </c>
      <c r="I763" s="19">
        <f t="shared" si="112"/>
        <v>8.4225000000000065</v>
      </c>
      <c r="J763" s="42">
        <f>SUM(H763:H773)</f>
        <v>0</v>
      </c>
      <c r="K763" s="50">
        <f t="shared" si="113"/>
        <v>8.4224999999999923</v>
      </c>
      <c r="L763" s="8">
        <f t="shared" si="111"/>
        <v>8.4224999999999923</v>
      </c>
    </row>
    <row r="764" spans="1:12" ht="18.75" x14ac:dyDescent="0.3">
      <c r="A764" s="10" t="s">
        <v>265</v>
      </c>
      <c r="B764" s="11" t="s">
        <v>114</v>
      </c>
      <c r="C764" s="12">
        <v>8</v>
      </c>
      <c r="D764" s="13"/>
      <c r="E764" s="14"/>
      <c r="F764" s="46"/>
      <c r="G764" s="15">
        <v>3</v>
      </c>
      <c r="H764" s="16" t="str">
        <f t="shared" si="116"/>
        <v/>
      </c>
      <c r="I764" s="19">
        <f t="shared" si="112"/>
        <v>8.4225000000000065</v>
      </c>
      <c r="J764" s="39"/>
      <c r="K764" s="50">
        <f t="shared" si="113"/>
        <v>8.4224999999999923</v>
      </c>
      <c r="L764" s="8">
        <f t="shared" si="111"/>
        <v>8.4224999999999923</v>
      </c>
    </row>
    <row r="765" spans="1:12" ht="18.75" x14ac:dyDescent="0.3">
      <c r="A765" s="10"/>
      <c r="B765" s="11"/>
      <c r="C765" s="12"/>
      <c r="D765" s="13"/>
      <c r="E765" s="14"/>
      <c r="F765" s="46"/>
      <c r="H765" s="16" t="str">
        <f t="shared" si="116"/>
        <v/>
      </c>
      <c r="I765" s="19">
        <f t="shared" si="112"/>
        <v>8.4225000000000065</v>
      </c>
      <c r="J765" s="39"/>
      <c r="K765" s="50">
        <f t="shared" si="113"/>
        <v>8.4224999999999923</v>
      </c>
      <c r="L765" s="8">
        <f t="shared" si="111"/>
        <v>8.4224999999999923</v>
      </c>
    </row>
    <row r="766" spans="1:12" ht="18.75" x14ac:dyDescent="0.3">
      <c r="A766" s="10"/>
      <c r="B766" s="11"/>
      <c r="C766" s="12"/>
      <c r="D766" s="13"/>
      <c r="E766" s="14"/>
      <c r="F766" s="46"/>
      <c r="H766" s="16" t="str">
        <f t="shared" si="116"/>
        <v/>
      </c>
      <c r="I766" s="19">
        <f t="shared" si="112"/>
        <v>8.4225000000000065</v>
      </c>
      <c r="J766" s="39"/>
      <c r="K766" s="50">
        <f t="shared" si="113"/>
        <v>8.4224999999999923</v>
      </c>
      <c r="L766" s="8">
        <f t="shared" si="111"/>
        <v>8.4224999999999923</v>
      </c>
    </row>
    <row r="767" spans="1:12" ht="18.75" x14ac:dyDescent="0.3">
      <c r="A767" s="10"/>
      <c r="B767" s="11"/>
      <c r="C767" s="12"/>
      <c r="D767" s="13"/>
      <c r="E767" s="14"/>
      <c r="F767" s="46"/>
      <c r="H767" s="16" t="str">
        <f t="shared" si="116"/>
        <v/>
      </c>
      <c r="I767" s="19">
        <f t="shared" si="112"/>
        <v>8.4225000000000065</v>
      </c>
      <c r="J767" s="39"/>
      <c r="K767" s="50">
        <f t="shared" si="113"/>
        <v>8.4224999999999923</v>
      </c>
      <c r="L767" s="8">
        <f t="shared" si="111"/>
        <v>8.4224999999999923</v>
      </c>
    </row>
    <row r="768" spans="1:12" ht="18.75" x14ac:dyDescent="0.3">
      <c r="A768" s="10"/>
      <c r="B768" s="11"/>
      <c r="C768" s="12"/>
      <c r="D768" s="13"/>
      <c r="E768" s="14"/>
      <c r="F768" s="46"/>
      <c r="H768" s="16" t="str">
        <f t="shared" si="116"/>
        <v/>
      </c>
      <c r="I768" s="19">
        <f t="shared" si="112"/>
        <v>8.4225000000000065</v>
      </c>
      <c r="J768" s="39"/>
      <c r="K768" s="50">
        <f t="shared" si="113"/>
        <v>8.4224999999999923</v>
      </c>
      <c r="L768" s="8">
        <f t="shared" si="111"/>
        <v>8.4224999999999923</v>
      </c>
    </row>
    <row r="769" spans="1:12" ht="18.75" x14ac:dyDescent="0.3">
      <c r="A769" s="10"/>
      <c r="B769" s="11"/>
      <c r="C769" s="12"/>
      <c r="D769" s="13"/>
      <c r="E769" s="14"/>
      <c r="F769" s="46"/>
      <c r="H769" s="16" t="str">
        <f t="shared" si="116"/>
        <v/>
      </c>
      <c r="I769" s="19">
        <f t="shared" si="112"/>
        <v>8.4225000000000065</v>
      </c>
      <c r="J769" s="39"/>
      <c r="K769" s="50">
        <f t="shared" si="113"/>
        <v>8.4224999999999923</v>
      </c>
      <c r="L769" s="8">
        <f t="shared" si="111"/>
        <v>8.4224999999999923</v>
      </c>
    </row>
    <row r="770" spans="1:12" ht="18.75" x14ac:dyDescent="0.3">
      <c r="A770" s="10"/>
      <c r="B770" s="11"/>
      <c r="C770" s="12"/>
      <c r="D770" s="13"/>
      <c r="E770" s="14"/>
      <c r="F770" s="46"/>
      <c r="H770" s="16" t="str">
        <f t="shared" si="116"/>
        <v/>
      </c>
      <c r="I770" s="19">
        <f t="shared" si="112"/>
        <v>8.4225000000000065</v>
      </c>
      <c r="J770" s="39"/>
      <c r="K770" s="50">
        <f t="shared" si="113"/>
        <v>8.4224999999999923</v>
      </c>
      <c r="L770" s="8">
        <f t="shared" ref="L770:L833" si="117">$K$977</f>
        <v>8.4224999999999923</v>
      </c>
    </row>
    <row r="771" spans="1:12" ht="18.75" x14ac:dyDescent="0.3">
      <c r="A771" s="10"/>
      <c r="B771" s="11"/>
      <c r="C771" s="12"/>
      <c r="D771" s="13"/>
      <c r="E771" s="14"/>
      <c r="F771" s="46"/>
      <c r="H771" s="16" t="str">
        <f t="shared" si="116"/>
        <v/>
      </c>
      <c r="I771" s="19">
        <f t="shared" ref="I771:I834" si="118">IF(H771="",I770,I770+H771)</f>
        <v>8.4225000000000065</v>
      </c>
      <c r="J771" s="39"/>
      <c r="K771" s="50">
        <f t="shared" si="113"/>
        <v>8.4224999999999923</v>
      </c>
      <c r="L771" s="8">
        <f t="shared" si="117"/>
        <v>8.4224999999999923</v>
      </c>
    </row>
    <row r="772" spans="1:12" ht="18.75" x14ac:dyDescent="0.3">
      <c r="A772" s="10"/>
      <c r="B772" s="11"/>
      <c r="C772" s="12"/>
      <c r="D772" s="13"/>
      <c r="E772" s="14"/>
      <c r="F772" s="46"/>
      <c r="H772" s="16" t="str">
        <f t="shared" si="116"/>
        <v/>
      </c>
      <c r="I772" s="19">
        <f t="shared" si="118"/>
        <v>8.4225000000000065</v>
      </c>
      <c r="J772" s="39"/>
      <c r="K772" s="50">
        <f t="shared" ref="K772:K835" si="119">IF(J772="",K771,J772+K771)</f>
        <v>8.4224999999999923</v>
      </c>
      <c r="L772" s="8">
        <f t="shared" si="117"/>
        <v>8.4224999999999923</v>
      </c>
    </row>
    <row r="773" spans="1:12" ht="19.5" thickBot="1" x14ac:dyDescent="0.35">
      <c r="A773" s="10"/>
      <c r="B773" s="11"/>
      <c r="C773" s="12"/>
      <c r="D773" s="13"/>
      <c r="E773" s="14"/>
      <c r="F773" s="46"/>
      <c r="H773" s="16" t="str">
        <f t="shared" si="116"/>
        <v/>
      </c>
      <c r="I773" s="19">
        <f t="shared" si="118"/>
        <v>8.4225000000000065</v>
      </c>
      <c r="J773" s="39"/>
      <c r="K773" s="50">
        <f t="shared" si="119"/>
        <v>8.4224999999999923</v>
      </c>
      <c r="L773" s="8">
        <f t="shared" si="117"/>
        <v>8.4224999999999923</v>
      </c>
    </row>
    <row r="774" spans="1:12" ht="24" thickBot="1" x14ac:dyDescent="0.3">
      <c r="A774" s="222">
        <v>44331</v>
      </c>
      <c r="B774" s="223"/>
      <c r="C774" s="223"/>
      <c r="D774" s="223"/>
      <c r="E774" s="223"/>
      <c r="F774" s="223"/>
      <c r="G774" s="223"/>
      <c r="H774" s="224"/>
      <c r="I774" s="19">
        <f t="shared" si="118"/>
        <v>8.4225000000000065</v>
      </c>
      <c r="K774" s="50">
        <f t="shared" si="119"/>
        <v>8.4224999999999923</v>
      </c>
      <c r="L774" s="8">
        <f t="shared" si="117"/>
        <v>8.4224999999999923</v>
      </c>
    </row>
    <row r="775" spans="1:12" ht="18.75" x14ac:dyDescent="0.3">
      <c r="A775" s="10" t="s">
        <v>538</v>
      </c>
      <c r="B775" s="11" t="s">
        <v>66</v>
      </c>
      <c r="C775" s="12">
        <v>4</v>
      </c>
      <c r="D775" s="13"/>
      <c r="E775" s="14"/>
      <c r="F775" s="46"/>
      <c r="G775" s="15">
        <v>2</v>
      </c>
      <c r="H775" s="16" t="str">
        <f t="shared" ref="H775:H785" si="120">IF(OR(F775="",G775=""),"",IF(F775="1st",G775*D775-G775,-G775))</f>
        <v/>
      </c>
      <c r="I775" s="19">
        <f t="shared" si="118"/>
        <v>8.4225000000000065</v>
      </c>
      <c r="J775" s="42">
        <f>SUM(H775:H785)</f>
        <v>0</v>
      </c>
      <c r="K775" s="50">
        <f t="shared" si="119"/>
        <v>8.4224999999999923</v>
      </c>
      <c r="L775" s="8">
        <f t="shared" si="117"/>
        <v>8.4224999999999923</v>
      </c>
    </row>
    <row r="776" spans="1:12" ht="18.75" x14ac:dyDescent="0.3">
      <c r="A776" s="10" t="s">
        <v>539</v>
      </c>
      <c r="B776" s="11" t="s">
        <v>20</v>
      </c>
      <c r="C776" s="12">
        <v>11</v>
      </c>
      <c r="D776" s="13"/>
      <c r="E776" s="14"/>
      <c r="F776" s="46"/>
      <c r="G776" s="15">
        <v>2</v>
      </c>
      <c r="H776" s="16" t="str">
        <f t="shared" si="120"/>
        <v/>
      </c>
      <c r="I776" s="19">
        <f t="shared" si="118"/>
        <v>8.4225000000000065</v>
      </c>
      <c r="J776" s="39"/>
      <c r="K776" s="50">
        <f t="shared" si="119"/>
        <v>8.4224999999999923</v>
      </c>
      <c r="L776" s="8">
        <f t="shared" si="117"/>
        <v>8.4224999999999923</v>
      </c>
    </row>
    <row r="777" spans="1:12" ht="18.75" x14ac:dyDescent="0.3">
      <c r="A777" s="10"/>
      <c r="B777" s="11"/>
      <c r="C777" s="12"/>
      <c r="D777" s="13"/>
      <c r="E777" s="14"/>
      <c r="F777" s="46"/>
      <c r="H777" s="16" t="str">
        <f t="shared" si="120"/>
        <v/>
      </c>
      <c r="I777" s="19">
        <f t="shared" si="118"/>
        <v>8.4225000000000065</v>
      </c>
      <c r="J777" s="39"/>
      <c r="K777" s="50">
        <f t="shared" si="119"/>
        <v>8.4224999999999923</v>
      </c>
      <c r="L777" s="8">
        <f t="shared" si="117"/>
        <v>8.4224999999999923</v>
      </c>
    </row>
    <row r="778" spans="1:12" ht="18.75" x14ac:dyDescent="0.3">
      <c r="A778" s="10"/>
      <c r="B778" s="11"/>
      <c r="C778" s="12"/>
      <c r="D778" s="13"/>
      <c r="E778" s="14"/>
      <c r="F778" s="46"/>
      <c r="H778" s="16" t="str">
        <f t="shared" si="120"/>
        <v/>
      </c>
      <c r="I778" s="19">
        <f t="shared" si="118"/>
        <v>8.4225000000000065</v>
      </c>
      <c r="J778" s="39"/>
      <c r="K778" s="50">
        <f t="shared" si="119"/>
        <v>8.4224999999999923</v>
      </c>
      <c r="L778" s="8">
        <f t="shared" si="117"/>
        <v>8.4224999999999923</v>
      </c>
    </row>
    <row r="779" spans="1:12" ht="18.75" x14ac:dyDescent="0.3">
      <c r="A779" s="10"/>
      <c r="B779" s="11"/>
      <c r="C779" s="12"/>
      <c r="D779" s="13"/>
      <c r="E779" s="14"/>
      <c r="F779" s="46"/>
      <c r="H779" s="16" t="str">
        <f t="shared" si="120"/>
        <v/>
      </c>
      <c r="I779" s="19">
        <f t="shared" si="118"/>
        <v>8.4225000000000065</v>
      </c>
      <c r="J779" s="39"/>
      <c r="K779" s="50">
        <f t="shared" si="119"/>
        <v>8.4224999999999923</v>
      </c>
      <c r="L779" s="8">
        <f t="shared" si="117"/>
        <v>8.4224999999999923</v>
      </c>
    </row>
    <row r="780" spans="1:12" ht="18.75" x14ac:dyDescent="0.3">
      <c r="A780" s="10"/>
      <c r="B780" s="11"/>
      <c r="C780" s="12"/>
      <c r="D780" s="13"/>
      <c r="E780" s="14"/>
      <c r="F780" s="46"/>
      <c r="H780" s="16" t="str">
        <f t="shared" si="120"/>
        <v/>
      </c>
      <c r="I780" s="19">
        <f t="shared" si="118"/>
        <v>8.4225000000000065</v>
      </c>
      <c r="J780" s="39"/>
      <c r="K780" s="50">
        <f t="shared" si="119"/>
        <v>8.4224999999999923</v>
      </c>
      <c r="L780" s="8">
        <f t="shared" si="117"/>
        <v>8.4224999999999923</v>
      </c>
    </row>
    <row r="781" spans="1:12" ht="18.75" x14ac:dyDescent="0.3">
      <c r="A781" s="10"/>
      <c r="B781" s="11"/>
      <c r="C781" s="12"/>
      <c r="D781" s="13"/>
      <c r="E781" s="14"/>
      <c r="F781" s="46"/>
      <c r="H781" s="16" t="str">
        <f t="shared" si="120"/>
        <v/>
      </c>
      <c r="I781" s="19">
        <f t="shared" si="118"/>
        <v>8.4225000000000065</v>
      </c>
      <c r="J781" s="39"/>
      <c r="K781" s="50">
        <f t="shared" si="119"/>
        <v>8.4224999999999923</v>
      </c>
      <c r="L781" s="8">
        <f t="shared" si="117"/>
        <v>8.4224999999999923</v>
      </c>
    </row>
    <row r="782" spans="1:12" ht="18.75" x14ac:dyDescent="0.3">
      <c r="A782" s="10"/>
      <c r="B782" s="11"/>
      <c r="C782" s="12"/>
      <c r="D782" s="13"/>
      <c r="E782" s="14"/>
      <c r="F782" s="46"/>
      <c r="H782" s="16" t="str">
        <f t="shared" si="120"/>
        <v/>
      </c>
      <c r="I782" s="19">
        <f t="shared" si="118"/>
        <v>8.4225000000000065</v>
      </c>
      <c r="J782" s="39"/>
      <c r="K782" s="50">
        <f t="shared" si="119"/>
        <v>8.4224999999999923</v>
      </c>
      <c r="L782" s="8">
        <f t="shared" si="117"/>
        <v>8.4224999999999923</v>
      </c>
    </row>
    <row r="783" spans="1:12" ht="18.75" x14ac:dyDescent="0.3">
      <c r="A783" s="10"/>
      <c r="B783" s="11"/>
      <c r="C783" s="12"/>
      <c r="D783" s="13"/>
      <c r="E783" s="14"/>
      <c r="F783" s="46"/>
      <c r="H783" s="16" t="str">
        <f t="shared" si="120"/>
        <v/>
      </c>
      <c r="I783" s="19">
        <f t="shared" si="118"/>
        <v>8.4225000000000065</v>
      </c>
      <c r="J783" s="39"/>
      <c r="K783" s="50">
        <f t="shared" si="119"/>
        <v>8.4224999999999923</v>
      </c>
      <c r="L783" s="8">
        <f t="shared" si="117"/>
        <v>8.4224999999999923</v>
      </c>
    </row>
    <row r="784" spans="1:12" ht="18.75" x14ac:dyDescent="0.3">
      <c r="A784" s="10"/>
      <c r="B784" s="11"/>
      <c r="C784" s="12"/>
      <c r="D784" s="13"/>
      <c r="E784" s="14"/>
      <c r="F784" s="46"/>
      <c r="H784" s="16" t="str">
        <f t="shared" si="120"/>
        <v/>
      </c>
      <c r="I784" s="19">
        <f t="shared" si="118"/>
        <v>8.4225000000000065</v>
      </c>
      <c r="J784" s="39"/>
      <c r="K784" s="50">
        <f t="shared" si="119"/>
        <v>8.4224999999999923</v>
      </c>
      <c r="L784" s="8">
        <f t="shared" si="117"/>
        <v>8.4224999999999923</v>
      </c>
    </row>
    <row r="785" spans="1:12" ht="19.5" thickBot="1" x14ac:dyDescent="0.35">
      <c r="A785" s="10"/>
      <c r="B785" s="11"/>
      <c r="C785" s="12"/>
      <c r="D785" s="13"/>
      <c r="E785" s="14"/>
      <c r="F785" s="46"/>
      <c r="H785" s="16" t="str">
        <f t="shared" si="120"/>
        <v/>
      </c>
      <c r="I785" s="19">
        <f t="shared" si="118"/>
        <v>8.4225000000000065</v>
      </c>
      <c r="J785" s="39"/>
      <c r="K785" s="50">
        <f t="shared" si="119"/>
        <v>8.4224999999999923</v>
      </c>
      <c r="L785" s="8">
        <f t="shared" si="117"/>
        <v>8.4224999999999923</v>
      </c>
    </row>
    <row r="786" spans="1:12" ht="24" thickBot="1" x14ac:dyDescent="0.3">
      <c r="A786" s="222">
        <v>44332</v>
      </c>
      <c r="B786" s="223"/>
      <c r="C786" s="223"/>
      <c r="D786" s="223"/>
      <c r="E786" s="223"/>
      <c r="F786" s="223"/>
      <c r="G786" s="223"/>
      <c r="H786" s="224"/>
      <c r="I786" s="19">
        <f t="shared" si="118"/>
        <v>8.4225000000000065</v>
      </c>
      <c r="K786" s="50">
        <f t="shared" si="119"/>
        <v>8.4224999999999923</v>
      </c>
      <c r="L786" s="8">
        <f t="shared" si="117"/>
        <v>8.4224999999999923</v>
      </c>
    </row>
    <row r="787" spans="1:12" ht="18.75" x14ac:dyDescent="0.3">
      <c r="A787" s="10"/>
      <c r="B787" s="11"/>
      <c r="C787" s="12"/>
      <c r="D787" s="13"/>
      <c r="E787" s="14"/>
      <c r="F787" s="46"/>
      <c r="H787" s="16" t="str">
        <f t="shared" ref="H787:H797" si="121">IF(OR(F787="",G787=""),"",IF(F787="1st",G787*D787-G787,-G787))</f>
        <v/>
      </c>
      <c r="I787" s="19">
        <f t="shared" si="118"/>
        <v>8.4225000000000065</v>
      </c>
      <c r="J787" s="42">
        <f>SUM(H787:H797)</f>
        <v>0</v>
      </c>
      <c r="K787" s="50">
        <f t="shared" si="119"/>
        <v>8.4224999999999923</v>
      </c>
      <c r="L787" s="8">
        <f t="shared" si="117"/>
        <v>8.4224999999999923</v>
      </c>
    </row>
    <row r="788" spans="1:12" ht="18.75" x14ac:dyDescent="0.3">
      <c r="A788" s="10"/>
      <c r="B788" s="11"/>
      <c r="C788" s="12"/>
      <c r="D788" s="13"/>
      <c r="E788" s="14"/>
      <c r="F788" s="46"/>
      <c r="H788" s="16" t="str">
        <f t="shared" si="121"/>
        <v/>
      </c>
      <c r="I788" s="19">
        <f t="shared" si="118"/>
        <v>8.4225000000000065</v>
      </c>
      <c r="J788" s="39"/>
      <c r="K788" s="50">
        <f t="shared" si="119"/>
        <v>8.4224999999999923</v>
      </c>
      <c r="L788" s="8">
        <f t="shared" si="117"/>
        <v>8.4224999999999923</v>
      </c>
    </row>
    <row r="789" spans="1:12" ht="18.75" x14ac:dyDescent="0.3">
      <c r="A789" s="10"/>
      <c r="B789" s="11"/>
      <c r="C789" s="12"/>
      <c r="D789" s="13"/>
      <c r="E789" s="14"/>
      <c r="F789" s="46"/>
      <c r="H789" s="16" t="str">
        <f t="shared" si="121"/>
        <v/>
      </c>
      <c r="I789" s="19">
        <f t="shared" si="118"/>
        <v>8.4225000000000065</v>
      </c>
      <c r="J789" s="39"/>
      <c r="K789" s="50">
        <f t="shared" si="119"/>
        <v>8.4224999999999923</v>
      </c>
      <c r="L789" s="8">
        <f t="shared" si="117"/>
        <v>8.4224999999999923</v>
      </c>
    </row>
    <row r="790" spans="1:12" ht="18.75" x14ac:dyDescent="0.3">
      <c r="A790" s="10"/>
      <c r="B790" s="11"/>
      <c r="C790" s="12"/>
      <c r="D790" s="13"/>
      <c r="E790" s="14"/>
      <c r="F790" s="46"/>
      <c r="H790" s="16" t="str">
        <f t="shared" si="121"/>
        <v/>
      </c>
      <c r="I790" s="19">
        <f t="shared" si="118"/>
        <v>8.4225000000000065</v>
      </c>
      <c r="J790" s="39"/>
      <c r="K790" s="50">
        <f t="shared" si="119"/>
        <v>8.4224999999999923</v>
      </c>
      <c r="L790" s="8">
        <f t="shared" si="117"/>
        <v>8.4224999999999923</v>
      </c>
    </row>
    <row r="791" spans="1:12" ht="18.75" x14ac:dyDescent="0.3">
      <c r="A791" s="10"/>
      <c r="B791" s="11"/>
      <c r="C791" s="12"/>
      <c r="D791" s="13"/>
      <c r="E791" s="14"/>
      <c r="F791" s="46"/>
      <c r="H791" s="16" t="str">
        <f t="shared" si="121"/>
        <v/>
      </c>
      <c r="I791" s="19">
        <f t="shared" si="118"/>
        <v>8.4225000000000065</v>
      </c>
      <c r="J791" s="39"/>
      <c r="K791" s="50">
        <f t="shared" si="119"/>
        <v>8.4224999999999923</v>
      </c>
      <c r="L791" s="8">
        <f t="shared" si="117"/>
        <v>8.4224999999999923</v>
      </c>
    </row>
    <row r="792" spans="1:12" ht="18.75" x14ac:dyDescent="0.3">
      <c r="A792" s="10"/>
      <c r="B792" s="11"/>
      <c r="C792" s="12"/>
      <c r="D792" s="13"/>
      <c r="E792" s="14"/>
      <c r="F792" s="46"/>
      <c r="H792" s="16" t="str">
        <f t="shared" si="121"/>
        <v/>
      </c>
      <c r="I792" s="19">
        <f t="shared" si="118"/>
        <v>8.4225000000000065</v>
      </c>
      <c r="J792" s="39"/>
      <c r="K792" s="50">
        <f t="shared" si="119"/>
        <v>8.4224999999999923</v>
      </c>
      <c r="L792" s="8">
        <f t="shared" si="117"/>
        <v>8.4224999999999923</v>
      </c>
    </row>
    <row r="793" spans="1:12" ht="18.75" x14ac:dyDescent="0.3">
      <c r="A793" s="10"/>
      <c r="B793" s="11"/>
      <c r="C793" s="12"/>
      <c r="D793" s="13"/>
      <c r="E793" s="14"/>
      <c r="F793" s="46"/>
      <c r="H793" s="16" t="str">
        <f t="shared" si="121"/>
        <v/>
      </c>
      <c r="I793" s="19">
        <f t="shared" si="118"/>
        <v>8.4225000000000065</v>
      </c>
      <c r="J793" s="39"/>
      <c r="K793" s="50">
        <f t="shared" si="119"/>
        <v>8.4224999999999923</v>
      </c>
      <c r="L793" s="8">
        <f t="shared" si="117"/>
        <v>8.4224999999999923</v>
      </c>
    </row>
    <row r="794" spans="1:12" ht="18.75" x14ac:dyDescent="0.3">
      <c r="A794" s="10"/>
      <c r="B794" s="11"/>
      <c r="C794" s="12"/>
      <c r="D794" s="13"/>
      <c r="E794" s="14"/>
      <c r="F794" s="46"/>
      <c r="H794" s="16" t="str">
        <f t="shared" si="121"/>
        <v/>
      </c>
      <c r="I794" s="19">
        <f t="shared" si="118"/>
        <v>8.4225000000000065</v>
      </c>
      <c r="J794" s="39"/>
      <c r="K794" s="50">
        <f t="shared" si="119"/>
        <v>8.4224999999999923</v>
      </c>
      <c r="L794" s="8">
        <f t="shared" si="117"/>
        <v>8.4224999999999923</v>
      </c>
    </row>
    <row r="795" spans="1:12" ht="18.75" x14ac:dyDescent="0.3">
      <c r="A795" s="10"/>
      <c r="B795" s="11"/>
      <c r="C795" s="12"/>
      <c r="D795" s="13"/>
      <c r="E795" s="14"/>
      <c r="F795" s="46"/>
      <c r="H795" s="16" t="str">
        <f t="shared" si="121"/>
        <v/>
      </c>
      <c r="I795" s="19">
        <f t="shared" si="118"/>
        <v>8.4225000000000065</v>
      </c>
      <c r="J795" s="39"/>
      <c r="K795" s="50">
        <f t="shared" si="119"/>
        <v>8.4224999999999923</v>
      </c>
      <c r="L795" s="8">
        <f t="shared" si="117"/>
        <v>8.4224999999999923</v>
      </c>
    </row>
    <row r="796" spans="1:12" ht="18.75" x14ac:dyDescent="0.3">
      <c r="A796" s="10"/>
      <c r="B796" s="11"/>
      <c r="C796" s="12"/>
      <c r="D796" s="13"/>
      <c r="E796" s="14"/>
      <c r="F796" s="46"/>
      <c r="H796" s="16" t="str">
        <f t="shared" si="121"/>
        <v/>
      </c>
      <c r="I796" s="19">
        <f t="shared" si="118"/>
        <v>8.4225000000000065</v>
      </c>
      <c r="J796" s="39"/>
      <c r="K796" s="50">
        <f t="shared" si="119"/>
        <v>8.4224999999999923</v>
      </c>
      <c r="L796" s="8">
        <f t="shared" si="117"/>
        <v>8.4224999999999923</v>
      </c>
    </row>
    <row r="797" spans="1:12" ht="19.5" thickBot="1" x14ac:dyDescent="0.35">
      <c r="A797" s="10"/>
      <c r="B797" s="11"/>
      <c r="C797" s="12"/>
      <c r="D797" s="13"/>
      <c r="E797" s="14"/>
      <c r="F797" s="46"/>
      <c r="H797" s="16" t="str">
        <f t="shared" si="121"/>
        <v/>
      </c>
      <c r="I797" s="19">
        <f t="shared" si="118"/>
        <v>8.4225000000000065</v>
      </c>
      <c r="J797" s="39"/>
      <c r="K797" s="50">
        <f t="shared" si="119"/>
        <v>8.4224999999999923</v>
      </c>
      <c r="L797" s="8">
        <f t="shared" si="117"/>
        <v>8.4224999999999923</v>
      </c>
    </row>
    <row r="798" spans="1:12" ht="24" thickBot="1" x14ac:dyDescent="0.3">
      <c r="A798" s="222">
        <v>44333</v>
      </c>
      <c r="B798" s="223"/>
      <c r="C798" s="223"/>
      <c r="D798" s="223"/>
      <c r="E798" s="223"/>
      <c r="F798" s="223"/>
      <c r="G798" s="223"/>
      <c r="H798" s="224"/>
      <c r="I798" s="19">
        <f t="shared" si="118"/>
        <v>8.4225000000000065</v>
      </c>
      <c r="K798" s="50">
        <f t="shared" si="119"/>
        <v>8.4224999999999923</v>
      </c>
      <c r="L798" s="8">
        <f t="shared" si="117"/>
        <v>8.4224999999999923</v>
      </c>
    </row>
    <row r="799" spans="1:12" ht="18.75" x14ac:dyDescent="0.3">
      <c r="A799" s="10" t="s">
        <v>540</v>
      </c>
      <c r="B799" s="11" t="s">
        <v>55</v>
      </c>
      <c r="C799" s="12">
        <v>4</v>
      </c>
      <c r="D799" s="13"/>
      <c r="E799" s="14"/>
      <c r="F799" s="46"/>
      <c r="G799" s="15">
        <v>2</v>
      </c>
      <c r="H799" s="16" t="str">
        <f t="shared" ref="H799:H809" si="122">IF(OR(F799="",G799=""),"",IF(F799="1st",G799*D799-G799,-G799))</f>
        <v/>
      </c>
      <c r="I799" s="19">
        <f t="shared" si="118"/>
        <v>8.4225000000000065</v>
      </c>
      <c r="J799" s="42">
        <f>SUM(H799:H809)</f>
        <v>0</v>
      </c>
      <c r="K799" s="50">
        <f t="shared" si="119"/>
        <v>8.4224999999999923</v>
      </c>
      <c r="L799" s="8">
        <f t="shared" si="117"/>
        <v>8.4224999999999923</v>
      </c>
    </row>
    <row r="800" spans="1:12" ht="18.75" x14ac:dyDescent="0.3">
      <c r="A800" s="10" t="s">
        <v>541</v>
      </c>
      <c r="B800" s="11" t="s">
        <v>55</v>
      </c>
      <c r="C800" s="12">
        <v>8</v>
      </c>
      <c r="D800" s="13"/>
      <c r="E800" s="14"/>
      <c r="F800" s="46"/>
      <c r="G800" s="15">
        <v>1</v>
      </c>
      <c r="H800" s="16" t="str">
        <f t="shared" si="122"/>
        <v/>
      </c>
      <c r="I800" s="19">
        <f t="shared" si="118"/>
        <v>8.4225000000000065</v>
      </c>
      <c r="J800" s="39"/>
      <c r="K800" s="50">
        <f t="shared" si="119"/>
        <v>8.4224999999999923</v>
      </c>
      <c r="L800" s="8">
        <f t="shared" si="117"/>
        <v>8.4224999999999923</v>
      </c>
    </row>
    <row r="801" spans="1:12" ht="18.75" x14ac:dyDescent="0.3">
      <c r="A801" s="10" t="s">
        <v>542</v>
      </c>
      <c r="B801" s="11" t="s">
        <v>50</v>
      </c>
      <c r="C801" s="12">
        <v>4</v>
      </c>
      <c r="D801" s="13"/>
      <c r="E801" s="14"/>
      <c r="F801" s="46"/>
      <c r="G801" s="15">
        <v>1</v>
      </c>
      <c r="H801" s="16" t="str">
        <f t="shared" si="122"/>
        <v/>
      </c>
      <c r="I801" s="19">
        <f t="shared" si="118"/>
        <v>8.4225000000000065</v>
      </c>
      <c r="J801" s="39"/>
      <c r="K801" s="50">
        <f t="shared" si="119"/>
        <v>8.4224999999999923</v>
      </c>
      <c r="L801" s="8">
        <f t="shared" si="117"/>
        <v>8.4224999999999923</v>
      </c>
    </row>
    <row r="802" spans="1:12" ht="18.75" x14ac:dyDescent="0.3">
      <c r="A802" s="10" t="s">
        <v>543</v>
      </c>
      <c r="B802" s="11" t="s">
        <v>50</v>
      </c>
      <c r="C802" s="12">
        <v>9</v>
      </c>
      <c r="D802" s="13"/>
      <c r="E802" s="14"/>
      <c r="F802" s="46"/>
      <c r="G802" s="15">
        <v>1</v>
      </c>
      <c r="H802" s="16" t="str">
        <f t="shared" si="122"/>
        <v/>
      </c>
      <c r="I802" s="19">
        <f t="shared" si="118"/>
        <v>8.4225000000000065</v>
      </c>
      <c r="J802" s="39"/>
      <c r="K802" s="50">
        <f t="shared" si="119"/>
        <v>8.4224999999999923</v>
      </c>
      <c r="L802" s="8">
        <f t="shared" si="117"/>
        <v>8.4224999999999923</v>
      </c>
    </row>
    <row r="803" spans="1:12" ht="18.75" x14ac:dyDescent="0.3">
      <c r="A803" s="10"/>
      <c r="B803" s="11"/>
      <c r="C803" s="12"/>
      <c r="D803" s="13"/>
      <c r="E803" s="14"/>
      <c r="F803" s="46"/>
      <c r="H803" s="16" t="str">
        <f t="shared" si="122"/>
        <v/>
      </c>
      <c r="I803" s="19">
        <f t="shared" si="118"/>
        <v>8.4225000000000065</v>
      </c>
      <c r="J803" s="39"/>
      <c r="K803" s="50">
        <f t="shared" si="119"/>
        <v>8.4224999999999923</v>
      </c>
      <c r="L803" s="8">
        <f t="shared" si="117"/>
        <v>8.4224999999999923</v>
      </c>
    </row>
    <row r="804" spans="1:12" ht="18.75" x14ac:dyDescent="0.3">
      <c r="A804" s="10"/>
      <c r="B804" s="11"/>
      <c r="C804" s="12"/>
      <c r="D804" s="13"/>
      <c r="E804" s="14"/>
      <c r="F804" s="46"/>
      <c r="H804" s="16" t="str">
        <f t="shared" si="122"/>
        <v/>
      </c>
      <c r="I804" s="19">
        <f t="shared" si="118"/>
        <v>8.4225000000000065</v>
      </c>
      <c r="J804" s="39"/>
      <c r="K804" s="50">
        <f t="shared" si="119"/>
        <v>8.4224999999999923</v>
      </c>
      <c r="L804" s="8">
        <f t="shared" si="117"/>
        <v>8.4224999999999923</v>
      </c>
    </row>
    <row r="805" spans="1:12" ht="18.75" x14ac:dyDescent="0.3">
      <c r="A805" s="10"/>
      <c r="B805" s="11"/>
      <c r="C805" s="12"/>
      <c r="D805" s="13"/>
      <c r="E805" s="14"/>
      <c r="F805" s="46"/>
      <c r="H805" s="16" t="str">
        <f t="shared" si="122"/>
        <v/>
      </c>
      <c r="I805" s="19">
        <f t="shared" si="118"/>
        <v>8.4225000000000065</v>
      </c>
      <c r="J805" s="39"/>
      <c r="K805" s="50">
        <f t="shared" si="119"/>
        <v>8.4224999999999923</v>
      </c>
      <c r="L805" s="8">
        <f t="shared" si="117"/>
        <v>8.4224999999999923</v>
      </c>
    </row>
    <row r="806" spans="1:12" ht="18.75" x14ac:dyDescent="0.3">
      <c r="A806" s="10"/>
      <c r="B806" s="11"/>
      <c r="C806" s="12"/>
      <c r="D806" s="13"/>
      <c r="E806" s="14"/>
      <c r="F806" s="46"/>
      <c r="H806" s="16" t="str">
        <f t="shared" si="122"/>
        <v/>
      </c>
      <c r="I806" s="19">
        <f t="shared" si="118"/>
        <v>8.4225000000000065</v>
      </c>
      <c r="J806" s="39"/>
      <c r="K806" s="50">
        <f t="shared" si="119"/>
        <v>8.4224999999999923</v>
      </c>
      <c r="L806" s="8">
        <f t="shared" si="117"/>
        <v>8.4224999999999923</v>
      </c>
    </row>
    <row r="807" spans="1:12" ht="18.75" x14ac:dyDescent="0.3">
      <c r="A807" s="10"/>
      <c r="B807" s="11"/>
      <c r="C807" s="12"/>
      <c r="D807" s="13"/>
      <c r="E807" s="14"/>
      <c r="F807" s="46"/>
      <c r="H807" s="16" t="str">
        <f t="shared" si="122"/>
        <v/>
      </c>
      <c r="I807" s="19">
        <f t="shared" si="118"/>
        <v>8.4225000000000065</v>
      </c>
      <c r="J807" s="39"/>
      <c r="K807" s="50">
        <f t="shared" si="119"/>
        <v>8.4224999999999923</v>
      </c>
      <c r="L807" s="8">
        <f t="shared" si="117"/>
        <v>8.4224999999999923</v>
      </c>
    </row>
    <row r="808" spans="1:12" ht="18.75" x14ac:dyDescent="0.3">
      <c r="A808" s="10"/>
      <c r="B808" s="11"/>
      <c r="C808" s="12"/>
      <c r="D808" s="13"/>
      <c r="E808" s="14"/>
      <c r="F808" s="46"/>
      <c r="H808" s="16" t="str">
        <f t="shared" si="122"/>
        <v/>
      </c>
      <c r="I808" s="19">
        <f t="shared" si="118"/>
        <v>8.4225000000000065</v>
      </c>
      <c r="J808" s="39"/>
      <c r="K808" s="50">
        <f t="shared" si="119"/>
        <v>8.4224999999999923</v>
      </c>
      <c r="L808" s="8">
        <f t="shared" si="117"/>
        <v>8.4224999999999923</v>
      </c>
    </row>
    <row r="809" spans="1:12" ht="19.5" thickBot="1" x14ac:dyDescent="0.35">
      <c r="A809" s="10"/>
      <c r="B809" s="11"/>
      <c r="C809" s="12"/>
      <c r="D809" s="13"/>
      <c r="E809" s="14"/>
      <c r="F809" s="46"/>
      <c r="H809" s="16" t="str">
        <f t="shared" si="122"/>
        <v/>
      </c>
      <c r="I809" s="19">
        <f t="shared" si="118"/>
        <v>8.4225000000000065</v>
      </c>
      <c r="J809" s="39"/>
      <c r="K809" s="50">
        <f t="shared" si="119"/>
        <v>8.4224999999999923</v>
      </c>
      <c r="L809" s="8">
        <f t="shared" si="117"/>
        <v>8.4224999999999923</v>
      </c>
    </row>
    <row r="810" spans="1:12" ht="24" thickBot="1" x14ac:dyDescent="0.3">
      <c r="A810" s="222">
        <v>44334</v>
      </c>
      <c r="B810" s="223"/>
      <c r="C810" s="223"/>
      <c r="D810" s="223"/>
      <c r="E810" s="223"/>
      <c r="F810" s="223"/>
      <c r="G810" s="223"/>
      <c r="H810" s="224"/>
      <c r="I810" s="19">
        <f t="shared" si="118"/>
        <v>8.4225000000000065</v>
      </c>
      <c r="K810" s="50">
        <f t="shared" si="119"/>
        <v>8.4224999999999923</v>
      </c>
      <c r="L810" s="8">
        <f t="shared" si="117"/>
        <v>8.4224999999999923</v>
      </c>
    </row>
    <row r="811" spans="1:12" ht="18.75" x14ac:dyDescent="0.3">
      <c r="A811" s="10" t="s">
        <v>503</v>
      </c>
      <c r="B811" s="11" t="s">
        <v>28</v>
      </c>
      <c r="C811" s="12">
        <v>8</v>
      </c>
      <c r="D811" s="13"/>
      <c r="E811" s="14"/>
      <c r="F811" s="46"/>
      <c r="G811" s="15">
        <v>2</v>
      </c>
      <c r="H811" s="16" t="str">
        <f t="shared" ref="H811:H821" si="123">IF(OR(F811="",G811=""),"",IF(F811="1st",G811*D811-G811,-G811))</f>
        <v/>
      </c>
      <c r="I811" s="19">
        <f t="shared" si="118"/>
        <v>8.4225000000000065</v>
      </c>
      <c r="J811" s="42">
        <f>SUM(H811:H821)</f>
        <v>0</v>
      </c>
      <c r="K811" s="50">
        <f t="shared" si="119"/>
        <v>8.4224999999999923</v>
      </c>
      <c r="L811" s="8">
        <f t="shared" si="117"/>
        <v>8.4224999999999923</v>
      </c>
    </row>
    <row r="812" spans="1:12" ht="18.75" x14ac:dyDescent="0.3">
      <c r="A812" s="10" t="s">
        <v>537</v>
      </c>
      <c r="B812" s="11" t="s">
        <v>544</v>
      </c>
      <c r="C812" s="12">
        <v>11</v>
      </c>
      <c r="D812" s="13"/>
      <c r="E812" s="14"/>
      <c r="F812" s="46"/>
      <c r="G812" s="15">
        <v>2</v>
      </c>
      <c r="H812" s="16" t="str">
        <f t="shared" si="123"/>
        <v/>
      </c>
      <c r="I812" s="19">
        <f t="shared" si="118"/>
        <v>8.4225000000000065</v>
      </c>
      <c r="J812" s="39"/>
      <c r="K812" s="50">
        <f t="shared" si="119"/>
        <v>8.4224999999999923</v>
      </c>
      <c r="L812" s="8">
        <f t="shared" si="117"/>
        <v>8.4224999999999923</v>
      </c>
    </row>
    <row r="813" spans="1:12" ht="18.75" x14ac:dyDescent="0.3">
      <c r="A813" s="10"/>
      <c r="B813" s="11"/>
      <c r="C813" s="12"/>
      <c r="D813" s="13"/>
      <c r="E813" s="14"/>
      <c r="F813" s="46"/>
      <c r="H813" s="16" t="str">
        <f t="shared" si="123"/>
        <v/>
      </c>
      <c r="I813" s="19">
        <f t="shared" si="118"/>
        <v>8.4225000000000065</v>
      </c>
      <c r="J813" s="39"/>
      <c r="K813" s="50">
        <f t="shared" si="119"/>
        <v>8.4224999999999923</v>
      </c>
      <c r="L813" s="8">
        <f t="shared" si="117"/>
        <v>8.4224999999999923</v>
      </c>
    </row>
    <row r="814" spans="1:12" ht="18.75" x14ac:dyDescent="0.3">
      <c r="A814" s="10"/>
      <c r="B814" s="11"/>
      <c r="C814" s="12"/>
      <c r="D814" s="13"/>
      <c r="E814" s="14"/>
      <c r="F814" s="46"/>
      <c r="H814" s="16" t="str">
        <f t="shared" si="123"/>
        <v/>
      </c>
      <c r="I814" s="19">
        <f t="shared" si="118"/>
        <v>8.4225000000000065</v>
      </c>
      <c r="J814" s="39"/>
      <c r="K814" s="50">
        <f t="shared" si="119"/>
        <v>8.4224999999999923</v>
      </c>
      <c r="L814" s="8">
        <f t="shared" si="117"/>
        <v>8.4224999999999923</v>
      </c>
    </row>
    <row r="815" spans="1:12" ht="18.75" x14ac:dyDescent="0.3">
      <c r="A815" s="10"/>
      <c r="B815" s="11"/>
      <c r="C815" s="12"/>
      <c r="D815" s="13"/>
      <c r="E815" s="14"/>
      <c r="F815" s="46"/>
      <c r="H815" s="16" t="str">
        <f t="shared" si="123"/>
        <v/>
      </c>
      <c r="I815" s="19">
        <f t="shared" si="118"/>
        <v>8.4225000000000065</v>
      </c>
      <c r="J815" s="39"/>
      <c r="K815" s="50">
        <f t="shared" si="119"/>
        <v>8.4224999999999923</v>
      </c>
      <c r="L815" s="8">
        <f t="shared" si="117"/>
        <v>8.4224999999999923</v>
      </c>
    </row>
    <row r="816" spans="1:12" ht="18.75" x14ac:dyDescent="0.3">
      <c r="A816" s="10"/>
      <c r="B816" s="11"/>
      <c r="C816" s="12"/>
      <c r="D816" s="13"/>
      <c r="E816" s="14"/>
      <c r="F816" s="46"/>
      <c r="H816" s="16" t="str">
        <f t="shared" si="123"/>
        <v/>
      </c>
      <c r="I816" s="19">
        <f t="shared" si="118"/>
        <v>8.4225000000000065</v>
      </c>
      <c r="J816" s="39"/>
      <c r="K816" s="50">
        <f t="shared" si="119"/>
        <v>8.4224999999999923</v>
      </c>
      <c r="L816" s="8">
        <f t="shared" si="117"/>
        <v>8.4224999999999923</v>
      </c>
    </row>
    <row r="817" spans="1:12" ht="18.75" x14ac:dyDescent="0.3">
      <c r="A817" s="10"/>
      <c r="B817" s="11"/>
      <c r="C817" s="12"/>
      <c r="D817" s="13"/>
      <c r="E817" s="14"/>
      <c r="F817" s="46"/>
      <c r="H817" s="16" t="str">
        <f t="shared" si="123"/>
        <v/>
      </c>
      <c r="I817" s="19">
        <f t="shared" si="118"/>
        <v>8.4225000000000065</v>
      </c>
      <c r="J817" s="39"/>
      <c r="K817" s="50">
        <f t="shared" si="119"/>
        <v>8.4224999999999923</v>
      </c>
      <c r="L817" s="8">
        <f t="shared" si="117"/>
        <v>8.4224999999999923</v>
      </c>
    </row>
    <row r="818" spans="1:12" ht="18.75" x14ac:dyDescent="0.3">
      <c r="A818" s="10"/>
      <c r="B818" s="11"/>
      <c r="C818" s="12"/>
      <c r="D818" s="13"/>
      <c r="E818" s="14"/>
      <c r="F818" s="46"/>
      <c r="H818" s="16" t="str">
        <f t="shared" si="123"/>
        <v/>
      </c>
      <c r="I818" s="19">
        <f t="shared" si="118"/>
        <v>8.4225000000000065</v>
      </c>
      <c r="J818" s="39"/>
      <c r="K818" s="50">
        <f t="shared" si="119"/>
        <v>8.4224999999999923</v>
      </c>
      <c r="L818" s="8">
        <f t="shared" si="117"/>
        <v>8.4224999999999923</v>
      </c>
    </row>
    <row r="819" spans="1:12" ht="18.75" x14ac:dyDescent="0.3">
      <c r="A819" s="10"/>
      <c r="B819" s="11"/>
      <c r="C819" s="12"/>
      <c r="D819" s="13"/>
      <c r="E819" s="14"/>
      <c r="F819" s="46"/>
      <c r="H819" s="16" t="str">
        <f t="shared" si="123"/>
        <v/>
      </c>
      <c r="I819" s="19">
        <f t="shared" si="118"/>
        <v>8.4225000000000065</v>
      </c>
      <c r="J819" s="39"/>
      <c r="K819" s="50">
        <f t="shared" si="119"/>
        <v>8.4224999999999923</v>
      </c>
      <c r="L819" s="8">
        <f t="shared" si="117"/>
        <v>8.4224999999999923</v>
      </c>
    </row>
    <row r="820" spans="1:12" ht="18.75" x14ac:dyDescent="0.3">
      <c r="A820" s="10"/>
      <c r="B820" s="11"/>
      <c r="C820" s="12"/>
      <c r="D820" s="13"/>
      <c r="E820" s="14"/>
      <c r="F820" s="46"/>
      <c r="H820" s="16" t="str">
        <f t="shared" si="123"/>
        <v/>
      </c>
      <c r="I820" s="19">
        <f t="shared" si="118"/>
        <v>8.4225000000000065</v>
      </c>
      <c r="J820" s="39"/>
      <c r="K820" s="50">
        <f t="shared" si="119"/>
        <v>8.4224999999999923</v>
      </c>
      <c r="L820" s="8">
        <f t="shared" si="117"/>
        <v>8.4224999999999923</v>
      </c>
    </row>
    <row r="821" spans="1:12" ht="19.5" thickBot="1" x14ac:dyDescent="0.35">
      <c r="A821" s="10"/>
      <c r="B821" s="11"/>
      <c r="C821" s="12"/>
      <c r="D821" s="13"/>
      <c r="E821" s="14"/>
      <c r="F821" s="46"/>
      <c r="H821" s="16" t="str">
        <f t="shared" si="123"/>
        <v/>
      </c>
      <c r="I821" s="19">
        <f t="shared" si="118"/>
        <v>8.4225000000000065</v>
      </c>
      <c r="J821" s="39"/>
      <c r="K821" s="50">
        <f t="shared" si="119"/>
        <v>8.4224999999999923</v>
      </c>
      <c r="L821" s="8">
        <f t="shared" si="117"/>
        <v>8.4224999999999923</v>
      </c>
    </row>
    <row r="822" spans="1:12" ht="24" thickBot="1" x14ac:dyDescent="0.3">
      <c r="A822" s="222">
        <v>44335</v>
      </c>
      <c r="B822" s="223"/>
      <c r="C822" s="223"/>
      <c r="D822" s="223"/>
      <c r="E822" s="223"/>
      <c r="F822" s="223"/>
      <c r="G822" s="223"/>
      <c r="H822" s="224"/>
      <c r="I822" s="19">
        <f t="shared" si="118"/>
        <v>8.4225000000000065</v>
      </c>
      <c r="K822" s="50">
        <f t="shared" si="119"/>
        <v>8.4224999999999923</v>
      </c>
      <c r="L822" s="8">
        <f t="shared" si="117"/>
        <v>8.4224999999999923</v>
      </c>
    </row>
    <row r="823" spans="1:12" ht="18.75" x14ac:dyDescent="0.3">
      <c r="A823" s="10"/>
      <c r="B823" s="11"/>
      <c r="C823" s="12"/>
      <c r="D823" s="13"/>
      <c r="E823" s="14"/>
      <c r="F823" s="46"/>
      <c r="H823" s="16" t="str">
        <f t="shared" ref="H823:H833" si="124">IF(OR(F823="",G823=""),"",IF(F823="1st",G823*D823-G823,-G823))</f>
        <v/>
      </c>
      <c r="I823" s="19">
        <f t="shared" si="118"/>
        <v>8.4225000000000065</v>
      </c>
      <c r="J823" s="42">
        <f>SUM(H823:H833)</f>
        <v>0</v>
      </c>
      <c r="K823" s="50">
        <f t="shared" si="119"/>
        <v>8.4224999999999923</v>
      </c>
      <c r="L823" s="8">
        <f t="shared" si="117"/>
        <v>8.4224999999999923</v>
      </c>
    </row>
    <row r="824" spans="1:12" ht="18.75" x14ac:dyDescent="0.3">
      <c r="A824" s="10"/>
      <c r="B824" s="11"/>
      <c r="C824" s="12"/>
      <c r="D824" s="13"/>
      <c r="E824" s="14"/>
      <c r="F824" s="46"/>
      <c r="H824" s="16" t="str">
        <f t="shared" si="124"/>
        <v/>
      </c>
      <c r="I824" s="19">
        <f t="shared" si="118"/>
        <v>8.4225000000000065</v>
      </c>
      <c r="J824" s="39"/>
      <c r="K824" s="50">
        <f t="shared" si="119"/>
        <v>8.4224999999999923</v>
      </c>
      <c r="L824" s="8">
        <f t="shared" si="117"/>
        <v>8.4224999999999923</v>
      </c>
    </row>
    <row r="825" spans="1:12" ht="18.75" x14ac:dyDescent="0.3">
      <c r="A825" s="10"/>
      <c r="B825" s="11"/>
      <c r="C825" s="12"/>
      <c r="D825" s="13"/>
      <c r="E825" s="14"/>
      <c r="F825" s="46"/>
      <c r="H825" s="16" t="str">
        <f t="shared" si="124"/>
        <v/>
      </c>
      <c r="I825" s="19">
        <f t="shared" si="118"/>
        <v>8.4225000000000065</v>
      </c>
      <c r="J825" s="39"/>
      <c r="K825" s="50">
        <f t="shared" si="119"/>
        <v>8.4224999999999923</v>
      </c>
      <c r="L825" s="8">
        <f t="shared" si="117"/>
        <v>8.4224999999999923</v>
      </c>
    </row>
    <row r="826" spans="1:12" ht="18.75" x14ac:dyDescent="0.3">
      <c r="A826" s="10"/>
      <c r="B826" s="11"/>
      <c r="C826" s="12"/>
      <c r="D826" s="13"/>
      <c r="E826" s="14"/>
      <c r="F826" s="46"/>
      <c r="H826" s="16" t="str">
        <f t="shared" si="124"/>
        <v/>
      </c>
      <c r="I826" s="19">
        <f t="shared" si="118"/>
        <v>8.4225000000000065</v>
      </c>
      <c r="J826" s="39"/>
      <c r="K826" s="50">
        <f t="shared" si="119"/>
        <v>8.4224999999999923</v>
      </c>
      <c r="L826" s="8">
        <f t="shared" si="117"/>
        <v>8.4224999999999923</v>
      </c>
    </row>
    <row r="827" spans="1:12" ht="18.75" x14ac:dyDescent="0.3">
      <c r="A827" s="10"/>
      <c r="B827" s="11"/>
      <c r="C827" s="12"/>
      <c r="D827" s="13"/>
      <c r="E827" s="14"/>
      <c r="F827" s="46"/>
      <c r="H827" s="16" t="str">
        <f t="shared" si="124"/>
        <v/>
      </c>
      <c r="I827" s="19">
        <f t="shared" si="118"/>
        <v>8.4225000000000065</v>
      </c>
      <c r="J827" s="39"/>
      <c r="K827" s="50">
        <f t="shared" si="119"/>
        <v>8.4224999999999923</v>
      </c>
      <c r="L827" s="8">
        <f t="shared" si="117"/>
        <v>8.4224999999999923</v>
      </c>
    </row>
    <row r="828" spans="1:12" ht="18.75" x14ac:dyDescent="0.3">
      <c r="A828" s="10"/>
      <c r="B828" s="11"/>
      <c r="C828" s="12"/>
      <c r="D828" s="13"/>
      <c r="E828" s="14"/>
      <c r="F828" s="46"/>
      <c r="H828" s="16" t="str">
        <f t="shared" si="124"/>
        <v/>
      </c>
      <c r="I828" s="19">
        <f t="shared" si="118"/>
        <v>8.4225000000000065</v>
      </c>
      <c r="J828" s="39"/>
      <c r="K828" s="50">
        <f t="shared" si="119"/>
        <v>8.4224999999999923</v>
      </c>
      <c r="L828" s="8">
        <f t="shared" si="117"/>
        <v>8.4224999999999923</v>
      </c>
    </row>
    <row r="829" spans="1:12" ht="18.75" x14ac:dyDescent="0.3">
      <c r="A829" s="10"/>
      <c r="B829" s="11"/>
      <c r="C829" s="12"/>
      <c r="D829" s="13"/>
      <c r="E829" s="14"/>
      <c r="F829" s="46"/>
      <c r="H829" s="16" t="str">
        <f t="shared" si="124"/>
        <v/>
      </c>
      <c r="I829" s="19">
        <f t="shared" si="118"/>
        <v>8.4225000000000065</v>
      </c>
      <c r="J829" s="39"/>
      <c r="K829" s="50">
        <f t="shared" si="119"/>
        <v>8.4224999999999923</v>
      </c>
      <c r="L829" s="8">
        <f t="shared" si="117"/>
        <v>8.4224999999999923</v>
      </c>
    </row>
    <row r="830" spans="1:12" ht="18.75" x14ac:dyDescent="0.3">
      <c r="A830" s="10"/>
      <c r="B830" s="11"/>
      <c r="C830" s="12"/>
      <c r="D830" s="13"/>
      <c r="E830" s="14"/>
      <c r="F830" s="46"/>
      <c r="H830" s="16" t="str">
        <f t="shared" si="124"/>
        <v/>
      </c>
      <c r="I830" s="19">
        <f t="shared" si="118"/>
        <v>8.4225000000000065</v>
      </c>
      <c r="J830" s="39"/>
      <c r="K830" s="50">
        <f t="shared" si="119"/>
        <v>8.4224999999999923</v>
      </c>
      <c r="L830" s="8">
        <f t="shared" si="117"/>
        <v>8.4224999999999923</v>
      </c>
    </row>
    <row r="831" spans="1:12" ht="18.75" x14ac:dyDescent="0.3">
      <c r="A831" s="10"/>
      <c r="B831" s="11"/>
      <c r="C831" s="12"/>
      <c r="D831" s="13"/>
      <c r="E831" s="14"/>
      <c r="F831" s="46"/>
      <c r="H831" s="16" t="str">
        <f t="shared" si="124"/>
        <v/>
      </c>
      <c r="I831" s="19">
        <f t="shared" si="118"/>
        <v>8.4225000000000065</v>
      </c>
      <c r="J831" s="39"/>
      <c r="K831" s="50">
        <f t="shared" si="119"/>
        <v>8.4224999999999923</v>
      </c>
      <c r="L831" s="8">
        <f t="shared" si="117"/>
        <v>8.4224999999999923</v>
      </c>
    </row>
    <row r="832" spans="1:12" ht="18.75" x14ac:dyDescent="0.3">
      <c r="A832" s="10"/>
      <c r="B832" s="11"/>
      <c r="C832" s="12"/>
      <c r="D832" s="13"/>
      <c r="E832" s="14"/>
      <c r="F832" s="46"/>
      <c r="H832" s="16" t="str">
        <f t="shared" si="124"/>
        <v/>
      </c>
      <c r="I832" s="19">
        <f t="shared" si="118"/>
        <v>8.4225000000000065</v>
      </c>
      <c r="J832" s="39"/>
      <c r="K832" s="50">
        <f t="shared" si="119"/>
        <v>8.4224999999999923</v>
      </c>
      <c r="L832" s="8">
        <f t="shared" si="117"/>
        <v>8.4224999999999923</v>
      </c>
    </row>
    <row r="833" spans="1:12" ht="19.5" thickBot="1" x14ac:dyDescent="0.35">
      <c r="A833" s="10"/>
      <c r="B833" s="11"/>
      <c r="C833" s="12"/>
      <c r="D833" s="13"/>
      <c r="E833" s="14"/>
      <c r="F833" s="46"/>
      <c r="H833" s="16" t="str">
        <f t="shared" si="124"/>
        <v/>
      </c>
      <c r="I833" s="19">
        <f t="shared" si="118"/>
        <v>8.4225000000000065</v>
      </c>
      <c r="J833" s="39"/>
      <c r="K833" s="50">
        <f t="shared" si="119"/>
        <v>8.4224999999999923</v>
      </c>
      <c r="L833" s="8">
        <f t="shared" si="117"/>
        <v>8.4224999999999923</v>
      </c>
    </row>
    <row r="834" spans="1:12" ht="24" thickBot="1" x14ac:dyDescent="0.3">
      <c r="A834" s="222">
        <v>44336</v>
      </c>
      <c r="B834" s="223"/>
      <c r="C834" s="223"/>
      <c r="D834" s="223"/>
      <c r="E834" s="223"/>
      <c r="F834" s="223"/>
      <c r="G834" s="223"/>
      <c r="H834" s="224"/>
      <c r="I834" s="19">
        <f t="shared" si="118"/>
        <v>8.4225000000000065</v>
      </c>
      <c r="K834" s="50">
        <f t="shared" si="119"/>
        <v>8.4224999999999923</v>
      </c>
      <c r="L834" s="8">
        <f t="shared" ref="L834:L897" si="125">$K$977</f>
        <v>8.4224999999999923</v>
      </c>
    </row>
    <row r="835" spans="1:12" ht="18.75" x14ac:dyDescent="0.3">
      <c r="A835" s="10" t="s">
        <v>545</v>
      </c>
      <c r="B835" s="11" t="s">
        <v>91</v>
      </c>
      <c r="C835" s="12">
        <v>7</v>
      </c>
      <c r="D835" s="13"/>
      <c r="E835" s="14"/>
      <c r="F835" s="46"/>
      <c r="G835" s="15">
        <v>2</v>
      </c>
      <c r="H835" s="16" t="str">
        <f t="shared" ref="H835:H845" si="126">IF(OR(F835="",G835=""),"",IF(F835="1st",G835*D835-G835,-G835))</f>
        <v/>
      </c>
      <c r="I835" s="19">
        <f t="shared" ref="I835:I898" si="127">IF(H835="",I834,I834+H835)</f>
        <v>8.4225000000000065</v>
      </c>
      <c r="J835" s="42">
        <f>SUM(H835:H845)</f>
        <v>0</v>
      </c>
      <c r="K835" s="50">
        <f t="shared" si="119"/>
        <v>8.4224999999999923</v>
      </c>
      <c r="L835" s="8">
        <f t="shared" si="125"/>
        <v>8.4224999999999923</v>
      </c>
    </row>
    <row r="836" spans="1:12" ht="18.75" x14ac:dyDescent="0.3">
      <c r="A836" s="10"/>
      <c r="B836" s="11"/>
      <c r="C836" s="12"/>
      <c r="D836" s="13"/>
      <c r="E836" s="14"/>
      <c r="F836" s="46"/>
      <c r="H836" s="16" t="str">
        <f t="shared" si="126"/>
        <v/>
      </c>
      <c r="I836" s="19">
        <f t="shared" si="127"/>
        <v>8.4225000000000065</v>
      </c>
      <c r="J836" s="39"/>
      <c r="K836" s="50">
        <f t="shared" ref="K836:K899" si="128">IF(J836="",K835,J836+K835)</f>
        <v>8.4224999999999923</v>
      </c>
      <c r="L836" s="8">
        <f t="shared" si="125"/>
        <v>8.4224999999999923</v>
      </c>
    </row>
    <row r="837" spans="1:12" ht="18.75" x14ac:dyDescent="0.3">
      <c r="A837" s="10"/>
      <c r="B837" s="11"/>
      <c r="C837" s="12"/>
      <c r="D837" s="13"/>
      <c r="E837" s="14"/>
      <c r="F837" s="46"/>
      <c r="H837" s="16" t="str">
        <f t="shared" si="126"/>
        <v/>
      </c>
      <c r="I837" s="19">
        <f t="shared" si="127"/>
        <v>8.4225000000000065</v>
      </c>
      <c r="J837" s="39"/>
      <c r="K837" s="50">
        <f t="shared" si="128"/>
        <v>8.4224999999999923</v>
      </c>
      <c r="L837" s="8">
        <f t="shared" si="125"/>
        <v>8.4224999999999923</v>
      </c>
    </row>
    <row r="838" spans="1:12" ht="18.75" x14ac:dyDescent="0.3">
      <c r="A838" s="10"/>
      <c r="B838" s="11"/>
      <c r="C838" s="12"/>
      <c r="D838" s="13"/>
      <c r="E838" s="14"/>
      <c r="F838" s="46"/>
      <c r="H838" s="16" t="str">
        <f t="shared" si="126"/>
        <v/>
      </c>
      <c r="I838" s="19">
        <f t="shared" si="127"/>
        <v>8.4225000000000065</v>
      </c>
      <c r="J838" s="39"/>
      <c r="K838" s="50">
        <f t="shared" si="128"/>
        <v>8.4224999999999923</v>
      </c>
      <c r="L838" s="8">
        <f t="shared" si="125"/>
        <v>8.4224999999999923</v>
      </c>
    </row>
    <row r="839" spans="1:12" ht="18.75" x14ac:dyDescent="0.3">
      <c r="A839" s="10"/>
      <c r="B839" s="11"/>
      <c r="C839" s="12"/>
      <c r="D839" s="13"/>
      <c r="E839" s="14"/>
      <c r="F839" s="46"/>
      <c r="H839" s="16" t="str">
        <f t="shared" si="126"/>
        <v/>
      </c>
      <c r="I839" s="19">
        <f t="shared" si="127"/>
        <v>8.4225000000000065</v>
      </c>
      <c r="J839" s="39"/>
      <c r="K839" s="50">
        <f t="shared" si="128"/>
        <v>8.4224999999999923</v>
      </c>
      <c r="L839" s="8">
        <f t="shared" si="125"/>
        <v>8.4224999999999923</v>
      </c>
    </row>
    <row r="840" spans="1:12" ht="18.75" x14ac:dyDescent="0.3">
      <c r="A840" s="10"/>
      <c r="B840" s="11"/>
      <c r="C840" s="12"/>
      <c r="D840" s="13"/>
      <c r="E840" s="14"/>
      <c r="F840" s="46"/>
      <c r="H840" s="16" t="str">
        <f t="shared" si="126"/>
        <v/>
      </c>
      <c r="I840" s="19">
        <f t="shared" si="127"/>
        <v>8.4225000000000065</v>
      </c>
      <c r="J840" s="39"/>
      <c r="K840" s="50">
        <f t="shared" si="128"/>
        <v>8.4224999999999923</v>
      </c>
      <c r="L840" s="8">
        <f t="shared" si="125"/>
        <v>8.4224999999999923</v>
      </c>
    </row>
    <row r="841" spans="1:12" ht="18.75" x14ac:dyDescent="0.3">
      <c r="A841" s="10"/>
      <c r="B841" s="11"/>
      <c r="C841" s="12"/>
      <c r="D841" s="13"/>
      <c r="E841" s="14"/>
      <c r="F841" s="46"/>
      <c r="H841" s="16" t="str">
        <f t="shared" si="126"/>
        <v/>
      </c>
      <c r="I841" s="19">
        <f t="shared" si="127"/>
        <v>8.4225000000000065</v>
      </c>
      <c r="J841" s="39"/>
      <c r="K841" s="50">
        <f t="shared" si="128"/>
        <v>8.4224999999999923</v>
      </c>
      <c r="L841" s="8">
        <f t="shared" si="125"/>
        <v>8.4224999999999923</v>
      </c>
    </row>
    <row r="842" spans="1:12" ht="18.75" x14ac:dyDescent="0.3">
      <c r="A842" s="10"/>
      <c r="B842" s="11"/>
      <c r="C842" s="12"/>
      <c r="D842" s="13"/>
      <c r="E842" s="14"/>
      <c r="F842" s="46"/>
      <c r="H842" s="16" t="str">
        <f t="shared" si="126"/>
        <v/>
      </c>
      <c r="I842" s="19">
        <f t="shared" si="127"/>
        <v>8.4225000000000065</v>
      </c>
      <c r="J842" s="39"/>
      <c r="K842" s="50">
        <f t="shared" si="128"/>
        <v>8.4224999999999923</v>
      </c>
      <c r="L842" s="8">
        <f t="shared" si="125"/>
        <v>8.4224999999999923</v>
      </c>
    </row>
    <row r="843" spans="1:12" ht="18.75" x14ac:dyDescent="0.3">
      <c r="A843" s="10"/>
      <c r="B843" s="11"/>
      <c r="C843" s="12"/>
      <c r="D843" s="13"/>
      <c r="E843" s="14"/>
      <c r="F843" s="46"/>
      <c r="H843" s="16" t="str">
        <f t="shared" si="126"/>
        <v/>
      </c>
      <c r="I843" s="19">
        <f t="shared" si="127"/>
        <v>8.4225000000000065</v>
      </c>
      <c r="J843" s="39"/>
      <c r="K843" s="50">
        <f t="shared" si="128"/>
        <v>8.4224999999999923</v>
      </c>
      <c r="L843" s="8">
        <f t="shared" si="125"/>
        <v>8.4224999999999923</v>
      </c>
    </row>
    <row r="844" spans="1:12" ht="18.75" x14ac:dyDescent="0.3">
      <c r="A844" s="10"/>
      <c r="B844" s="11"/>
      <c r="C844" s="12"/>
      <c r="D844" s="13"/>
      <c r="E844" s="14"/>
      <c r="F844" s="46"/>
      <c r="H844" s="16" t="str">
        <f t="shared" si="126"/>
        <v/>
      </c>
      <c r="I844" s="19">
        <f t="shared" si="127"/>
        <v>8.4225000000000065</v>
      </c>
      <c r="J844" s="39"/>
      <c r="K844" s="50">
        <f t="shared" si="128"/>
        <v>8.4224999999999923</v>
      </c>
      <c r="L844" s="8">
        <f t="shared" si="125"/>
        <v>8.4224999999999923</v>
      </c>
    </row>
    <row r="845" spans="1:12" ht="19.5" thickBot="1" x14ac:dyDescent="0.35">
      <c r="A845" s="10"/>
      <c r="B845" s="11"/>
      <c r="C845" s="12"/>
      <c r="D845" s="13"/>
      <c r="E845" s="14"/>
      <c r="F845" s="46"/>
      <c r="H845" s="16" t="str">
        <f t="shared" si="126"/>
        <v/>
      </c>
      <c r="I845" s="19">
        <f t="shared" si="127"/>
        <v>8.4225000000000065</v>
      </c>
      <c r="J845" s="39"/>
      <c r="K845" s="50">
        <f t="shared" si="128"/>
        <v>8.4224999999999923</v>
      </c>
      <c r="L845" s="8">
        <f t="shared" si="125"/>
        <v>8.4224999999999923</v>
      </c>
    </row>
    <row r="846" spans="1:12" ht="24" thickBot="1" x14ac:dyDescent="0.3">
      <c r="A846" s="222">
        <v>44337</v>
      </c>
      <c r="B846" s="223"/>
      <c r="C846" s="223"/>
      <c r="D846" s="223"/>
      <c r="E846" s="223"/>
      <c r="F846" s="223"/>
      <c r="G846" s="223"/>
      <c r="H846" s="224"/>
      <c r="I846" s="19">
        <f t="shared" si="127"/>
        <v>8.4225000000000065</v>
      </c>
      <c r="K846" s="50">
        <f t="shared" si="128"/>
        <v>8.4224999999999923</v>
      </c>
      <c r="L846" s="8">
        <f t="shared" si="125"/>
        <v>8.4224999999999923</v>
      </c>
    </row>
    <row r="847" spans="1:12" ht="18.75" x14ac:dyDescent="0.3">
      <c r="A847" s="10" t="s">
        <v>350</v>
      </c>
      <c r="B847" s="11" t="s">
        <v>28</v>
      </c>
      <c r="C847" s="12">
        <v>7</v>
      </c>
      <c r="D847" s="13"/>
      <c r="E847" s="14"/>
      <c r="F847" s="46"/>
      <c r="G847" s="15">
        <v>2</v>
      </c>
      <c r="H847" s="16" t="str">
        <f t="shared" ref="H847:H857" si="129">IF(OR(F847="",G847=""),"",IF(F847="1st",G847*D847-G847,-G847))</f>
        <v/>
      </c>
      <c r="I847" s="19">
        <f t="shared" si="127"/>
        <v>8.4225000000000065</v>
      </c>
      <c r="J847" s="42">
        <f>SUM(H847:H857)</f>
        <v>0</v>
      </c>
      <c r="K847" s="50">
        <f t="shared" si="128"/>
        <v>8.4224999999999923</v>
      </c>
      <c r="L847" s="8">
        <f t="shared" si="125"/>
        <v>8.4224999999999923</v>
      </c>
    </row>
    <row r="848" spans="1:12" ht="18.75" x14ac:dyDescent="0.3">
      <c r="A848" s="10" t="s">
        <v>546</v>
      </c>
      <c r="B848" s="11" t="s">
        <v>93</v>
      </c>
      <c r="C848" s="12">
        <v>4</v>
      </c>
      <c r="D848" s="13"/>
      <c r="E848" s="14"/>
      <c r="F848" s="46"/>
      <c r="G848" s="15">
        <v>3</v>
      </c>
      <c r="H848" s="16" t="str">
        <f t="shared" si="129"/>
        <v/>
      </c>
      <c r="I848" s="19">
        <f t="shared" si="127"/>
        <v>8.4225000000000065</v>
      </c>
      <c r="J848" s="39"/>
      <c r="K848" s="50">
        <f t="shared" si="128"/>
        <v>8.4224999999999923</v>
      </c>
      <c r="L848" s="8">
        <f t="shared" si="125"/>
        <v>8.4224999999999923</v>
      </c>
    </row>
    <row r="849" spans="1:12" ht="18.75" x14ac:dyDescent="0.3">
      <c r="A849" s="10"/>
      <c r="B849" s="11"/>
      <c r="C849" s="12"/>
      <c r="D849" s="13"/>
      <c r="E849" s="14"/>
      <c r="F849" s="46"/>
      <c r="H849" s="16" t="str">
        <f t="shared" si="129"/>
        <v/>
      </c>
      <c r="I849" s="19">
        <f t="shared" si="127"/>
        <v>8.4225000000000065</v>
      </c>
      <c r="J849" s="39"/>
      <c r="K849" s="50">
        <f t="shared" si="128"/>
        <v>8.4224999999999923</v>
      </c>
      <c r="L849" s="8">
        <f t="shared" si="125"/>
        <v>8.4224999999999923</v>
      </c>
    </row>
    <row r="850" spans="1:12" ht="18.75" x14ac:dyDescent="0.3">
      <c r="A850" s="10"/>
      <c r="B850" s="11"/>
      <c r="C850" s="12"/>
      <c r="D850" s="13"/>
      <c r="E850" s="14"/>
      <c r="F850" s="46"/>
      <c r="H850" s="16" t="str">
        <f t="shared" si="129"/>
        <v/>
      </c>
      <c r="I850" s="19">
        <f t="shared" si="127"/>
        <v>8.4225000000000065</v>
      </c>
      <c r="J850" s="39"/>
      <c r="K850" s="50">
        <f t="shared" si="128"/>
        <v>8.4224999999999923</v>
      </c>
      <c r="L850" s="8">
        <f t="shared" si="125"/>
        <v>8.4224999999999923</v>
      </c>
    </row>
    <row r="851" spans="1:12" ht="18.75" x14ac:dyDescent="0.3">
      <c r="A851" s="10"/>
      <c r="B851" s="11"/>
      <c r="C851" s="12"/>
      <c r="D851" s="13"/>
      <c r="E851" s="14"/>
      <c r="F851" s="46"/>
      <c r="H851" s="16" t="str">
        <f t="shared" si="129"/>
        <v/>
      </c>
      <c r="I851" s="19">
        <f t="shared" si="127"/>
        <v>8.4225000000000065</v>
      </c>
      <c r="J851" s="39"/>
      <c r="K851" s="50">
        <f t="shared" si="128"/>
        <v>8.4224999999999923</v>
      </c>
      <c r="L851" s="8">
        <f t="shared" si="125"/>
        <v>8.4224999999999923</v>
      </c>
    </row>
    <row r="852" spans="1:12" ht="18.75" x14ac:dyDescent="0.3">
      <c r="A852" s="10"/>
      <c r="B852" s="11"/>
      <c r="C852" s="12"/>
      <c r="D852" s="13"/>
      <c r="E852" s="14"/>
      <c r="F852" s="46"/>
      <c r="H852" s="16" t="str">
        <f t="shared" si="129"/>
        <v/>
      </c>
      <c r="I852" s="19">
        <f t="shared" si="127"/>
        <v>8.4225000000000065</v>
      </c>
      <c r="J852" s="39"/>
      <c r="K852" s="50">
        <f t="shared" si="128"/>
        <v>8.4224999999999923</v>
      </c>
      <c r="L852" s="8">
        <f t="shared" si="125"/>
        <v>8.4224999999999923</v>
      </c>
    </row>
    <row r="853" spans="1:12" ht="18.75" x14ac:dyDescent="0.3">
      <c r="A853" s="10"/>
      <c r="B853" s="11"/>
      <c r="C853" s="12"/>
      <c r="D853" s="13"/>
      <c r="E853" s="14"/>
      <c r="F853" s="46"/>
      <c r="H853" s="16" t="str">
        <f t="shared" si="129"/>
        <v/>
      </c>
      <c r="I853" s="19">
        <f t="shared" si="127"/>
        <v>8.4225000000000065</v>
      </c>
      <c r="J853" s="39"/>
      <c r="K853" s="50">
        <f t="shared" si="128"/>
        <v>8.4224999999999923</v>
      </c>
      <c r="L853" s="8">
        <f t="shared" si="125"/>
        <v>8.4224999999999923</v>
      </c>
    </row>
    <row r="854" spans="1:12" ht="18.75" x14ac:dyDescent="0.3">
      <c r="A854" s="10"/>
      <c r="B854" s="11"/>
      <c r="C854" s="12"/>
      <c r="D854" s="13"/>
      <c r="E854" s="14"/>
      <c r="F854" s="46"/>
      <c r="H854" s="16" t="str">
        <f t="shared" si="129"/>
        <v/>
      </c>
      <c r="I854" s="19">
        <f t="shared" si="127"/>
        <v>8.4225000000000065</v>
      </c>
      <c r="J854" s="39"/>
      <c r="K854" s="50">
        <f t="shared" si="128"/>
        <v>8.4224999999999923</v>
      </c>
      <c r="L854" s="8">
        <f t="shared" si="125"/>
        <v>8.4224999999999923</v>
      </c>
    </row>
    <row r="855" spans="1:12" ht="18.75" x14ac:dyDescent="0.3">
      <c r="A855" s="10"/>
      <c r="B855" s="11"/>
      <c r="C855" s="12"/>
      <c r="D855" s="13"/>
      <c r="E855" s="14"/>
      <c r="F855" s="46"/>
      <c r="H855" s="16" t="str">
        <f t="shared" si="129"/>
        <v/>
      </c>
      <c r="I855" s="19">
        <f t="shared" si="127"/>
        <v>8.4225000000000065</v>
      </c>
      <c r="J855" s="39"/>
      <c r="K855" s="50">
        <f t="shared" si="128"/>
        <v>8.4224999999999923</v>
      </c>
      <c r="L855" s="8">
        <f t="shared" si="125"/>
        <v>8.4224999999999923</v>
      </c>
    </row>
    <row r="856" spans="1:12" ht="18.75" x14ac:dyDescent="0.3">
      <c r="A856" s="10"/>
      <c r="B856" s="11"/>
      <c r="C856" s="12"/>
      <c r="D856" s="13"/>
      <c r="E856" s="14"/>
      <c r="F856" s="46"/>
      <c r="H856" s="16" t="str">
        <f t="shared" si="129"/>
        <v/>
      </c>
      <c r="I856" s="19">
        <f t="shared" si="127"/>
        <v>8.4225000000000065</v>
      </c>
      <c r="J856" s="39"/>
      <c r="K856" s="50">
        <f t="shared" si="128"/>
        <v>8.4224999999999923</v>
      </c>
      <c r="L856" s="8">
        <f t="shared" si="125"/>
        <v>8.4224999999999923</v>
      </c>
    </row>
    <row r="857" spans="1:12" ht="19.5" thickBot="1" x14ac:dyDescent="0.35">
      <c r="A857" s="10"/>
      <c r="B857" s="11"/>
      <c r="C857" s="12"/>
      <c r="D857" s="13"/>
      <c r="E857" s="14"/>
      <c r="F857" s="46"/>
      <c r="H857" s="16" t="str">
        <f t="shared" si="129"/>
        <v/>
      </c>
      <c r="I857" s="19">
        <f t="shared" si="127"/>
        <v>8.4225000000000065</v>
      </c>
      <c r="J857" s="39"/>
      <c r="K857" s="50">
        <f t="shared" si="128"/>
        <v>8.4224999999999923</v>
      </c>
      <c r="L857" s="8">
        <f t="shared" si="125"/>
        <v>8.4224999999999923</v>
      </c>
    </row>
    <row r="858" spans="1:12" ht="24" thickBot="1" x14ac:dyDescent="0.3">
      <c r="A858" s="222">
        <v>44338</v>
      </c>
      <c r="B858" s="223"/>
      <c r="C858" s="223"/>
      <c r="D858" s="223"/>
      <c r="E858" s="223"/>
      <c r="F858" s="223"/>
      <c r="G858" s="223"/>
      <c r="H858" s="224"/>
      <c r="I858" s="19">
        <f t="shared" si="127"/>
        <v>8.4225000000000065</v>
      </c>
      <c r="K858" s="50">
        <f t="shared" si="128"/>
        <v>8.4224999999999923</v>
      </c>
      <c r="L858" s="8">
        <f t="shared" si="125"/>
        <v>8.4224999999999923</v>
      </c>
    </row>
    <row r="859" spans="1:12" ht="18.75" x14ac:dyDescent="0.3">
      <c r="A859" s="10" t="s">
        <v>547</v>
      </c>
      <c r="B859" s="11" t="s">
        <v>127</v>
      </c>
      <c r="C859" s="12">
        <v>3</v>
      </c>
      <c r="D859" s="13"/>
      <c r="E859" s="14"/>
      <c r="F859" s="46"/>
      <c r="G859" s="15">
        <v>2</v>
      </c>
      <c r="H859" s="16" t="str">
        <f t="shared" ref="H859:H869" si="130">IF(OR(F859="",G859=""),"",IF(F859="1st",G859*D859-G859,-G859))</f>
        <v/>
      </c>
      <c r="I859" s="19">
        <f t="shared" si="127"/>
        <v>8.4225000000000065</v>
      </c>
      <c r="J859" s="42">
        <f>SUM(H859:H869)</f>
        <v>0</v>
      </c>
      <c r="K859" s="50">
        <f t="shared" si="128"/>
        <v>8.4224999999999923</v>
      </c>
      <c r="L859" s="8">
        <f t="shared" si="125"/>
        <v>8.4224999999999923</v>
      </c>
    </row>
    <row r="860" spans="1:12" ht="18.75" x14ac:dyDescent="0.3">
      <c r="A860" s="10" t="s">
        <v>138</v>
      </c>
      <c r="B860" s="11" t="s">
        <v>127</v>
      </c>
      <c r="C860" s="12">
        <v>13</v>
      </c>
      <c r="D860" s="13"/>
      <c r="E860" s="14"/>
      <c r="F860" s="46"/>
      <c r="G860" s="15">
        <v>2</v>
      </c>
      <c r="H860" s="16" t="str">
        <f t="shared" si="130"/>
        <v/>
      </c>
      <c r="I860" s="19">
        <f t="shared" si="127"/>
        <v>8.4225000000000065</v>
      </c>
      <c r="J860" s="39"/>
      <c r="K860" s="50">
        <f t="shared" si="128"/>
        <v>8.4224999999999923</v>
      </c>
      <c r="L860" s="8">
        <f t="shared" si="125"/>
        <v>8.4224999999999923</v>
      </c>
    </row>
    <row r="861" spans="1:12" ht="18.75" x14ac:dyDescent="0.3">
      <c r="A861" s="10"/>
      <c r="B861" s="11"/>
      <c r="C861" s="12"/>
      <c r="D861" s="13"/>
      <c r="E861" s="14"/>
      <c r="F861" s="46"/>
      <c r="H861" s="16" t="str">
        <f t="shared" si="130"/>
        <v/>
      </c>
      <c r="I861" s="19">
        <f t="shared" si="127"/>
        <v>8.4225000000000065</v>
      </c>
      <c r="J861" s="39"/>
      <c r="K861" s="50">
        <f t="shared" si="128"/>
        <v>8.4224999999999923</v>
      </c>
      <c r="L861" s="8">
        <f t="shared" si="125"/>
        <v>8.4224999999999923</v>
      </c>
    </row>
    <row r="862" spans="1:12" ht="18.75" x14ac:dyDescent="0.3">
      <c r="A862" s="10"/>
      <c r="B862" s="11"/>
      <c r="C862" s="12"/>
      <c r="D862" s="13"/>
      <c r="E862" s="14"/>
      <c r="F862" s="46"/>
      <c r="H862" s="16" t="str">
        <f t="shared" si="130"/>
        <v/>
      </c>
      <c r="I862" s="19">
        <f t="shared" si="127"/>
        <v>8.4225000000000065</v>
      </c>
      <c r="J862" s="39"/>
      <c r="K862" s="50">
        <f t="shared" si="128"/>
        <v>8.4224999999999923</v>
      </c>
      <c r="L862" s="8">
        <f t="shared" si="125"/>
        <v>8.4224999999999923</v>
      </c>
    </row>
    <row r="863" spans="1:12" ht="18.75" x14ac:dyDescent="0.3">
      <c r="A863" s="10"/>
      <c r="B863" s="11"/>
      <c r="C863" s="12"/>
      <c r="D863" s="13"/>
      <c r="E863" s="14"/>
      <c r="F863" s="46"/>
      <c r="H863" s="16" t="str">
        <f t="shared" si="130"/>
        <v/>
      </c>
      <c r="I863" s="19">
        <f t="shared" si="127"/>
        <v>8.4225000000000065</v>
      </c>
      <c r="J863" s="39"/>
      <c r="K863" s="50">
        <f t="shared" si="128"/>
        <v>8.4224999999999923</v>
      </c>
      <c r="L863" s="8">
        <f t="shared" si="125"/>
        <v>8.4224999999999923</v>
      </c>
    </row>
    <row r="864" spans="1:12" ht="18.75" x14ac:dyDescent="0.3">
      <c r="A864" s="10"/>
      <c r="B864" s="11"/>
      <c r="C864" s="12"/>
      <c r="D864" s="13"/>
      <c r="E864" s="14"/>
      <c r="F864" s="46"/>
      <c r="H864" s="16" t="str">
        <f t="shared" si="130"/>
        <v/>
      </c>
      <c r="I864" s="19">
        <f t="shared" si="127"/>
        <v>8.4225000000000065</v>
      </c>
      <c r="J864" s="39"/>
      <c r="K864" s="50">
        <f t="shared" si="128"/>
        <v>8.4224999999999923</v>
      </c>
      <c r="L864" s="8">
        <f t="shared" si="125"/>
        <v>8.4224999999999923</v>
      </c>
    </row>
    <row r="865" spans="1:12" ht="18.75" x14ac:dyDescent="0.3">
      <c r="A865" s="10"/>
      <c r="B865" s="11"/>
      <c r="C865" s="12"/>
      <c r="D865" s="13"/>
      <c r="E865" s="14"/>
      <c r="F865" s="46"/>
      <c r="H865" s="16" t="str">
        <f t="shared" si="130"/>
        <v/>
      </c>
      <c r="I865" s="19">
        <f t="shared" si="127"/>
        <v>8.4225000000000065</v>
      </c>
      <c r="J865" s="39"/>
      <c r="K865" s="50">
        <f t="shared" si="128"/>
        <v>8.4224999999999923</v>
      </c>
      <c r="L865" s="8">
        <f t="shared" si="125"/>
        <v>8.4224999999999923</v>
      </c>
    </row>
    <row r="866" spans="1:12" ht="18.75" x14ac:dyDescent="0.3">
      <c r="A866" s="10"/>
      <c r="B866" s="11"/>
      <c r="C866" s="12"/>
      <c r="D866" s="13"/>
      <c r="E866" s="14"/>
      <c r="F866" s="46"/>
      <c r="H866" s="16" t="str">
        <f t="shared" si="130"/>
        <v/>
      </c>
      <c r="I866" s="19">
        <f t="shared" si="127"/>
        <v>8.4225000000000065</v>
      </c>
      <c r="J866" s="39"/>
      <c r="K866" s="50">
        <f t="shared" si="128"/>
        <v>8.4224999999999923</v>
      </c>
      <c r="L866" s="8">
        <f t="shared" si="125"/>
        <v>8.4224999999999923</v>
      </c>
    </row>
    <row r="867" spans="1:12" ht="18.75" x14ac:dyDescent="0.3">
      <c r="A867" s="10"/>
      <c r="B867" s="11"/>
      <c r="C867" s="12"/>
      <c r="D867" s="13"/>
      <c r="E867" s="14"/>
      <c r="F867" s="46"/>
      <c r="H867" s="16" t="str">
        <f t="shared" si="130"/>
        <v/>
      </c>
      <c r="I867" s="19">
        <f t="shared" si="127"/>
        <v>8.4225000000000065</v>
      </c>
      <c r="J867" s="39"/>
      <c r="K867" s="50">
        <f t="shared" si="128"/>
        <v>8.4224999999999923</v>
      </c>
      <c r="L867" s="8">
        <f t="shared" si="125"/>
        <v>8.4224999999999923</v>
      </c>
    </row>
    <row r="868" spans="1:12" ht="18.75" x14ac:dyDescent="0.3">
      <c r="A868" s="10"/>
      <c r="B868" s="11"/>
      <c r="C868" s="12"/>
      <c r="D868" s="13"/>
      <c r="E868" s="14"/>
      <c r="F868" s="46"/>
      <c r="H868" s="16" t="str">
        <f t="shared" si="130"/>
        <v/>
      </c>
      <c r="I868" s="19">
        <f t="shared" si="127"/>
        <v>8.4225000000000065</v>
      </c>
      <c r="J868" s="39"/>
      <c r="K868" s="50">
        <f t="shared" si="128"/>
        <v>8.4224999999999923</v>
      </c>
      <c r="L868" s="8">
        <f t="shared" si="125"/>
        <v>8.4224999999999923</v>
      </c>
    </row>
    <row r="869" spans="1:12" ht="19.5" thickBot="1" x14ac:dyDescent="0.35">
      <c r="A869" s="10"/>
      <c r="B869" s="11"/>
      <c r="C869" s="12"/>
      <c r="D869" s="13"/>
      <c r="E869" s="14"/>
      <c r="F869" s="46"/>
      <c r="H869" s="16" t="str">
        <f t="shared" si="130"/>
        <v/>
      </c>
      <c r="I869" s="19">
        <f t="shared" si="127"/>
        <v>8.4225000000000065</v>
      </c>
      <c r="J869" s="39"/>
      <c r="K869" s="50">
        <f t="shared" si="128"/>
        <v>8.4224999999999923</v>
      </c>
      <c r="L869" s="8">
        <f t="shared" si="125"/>
        <v>8.4224999999999923</v>
      </c>
    </row>
    <row r="870" spans="1:12" ht="24" thickBot="1" x14ac:dyDescent="0.3">
      <c r="A870" s="222">
        <v>44339</v>
      </c>
      <c r="B870" s="223"/>
      <c r="C870" s="223"/>
      <c r="D870" s="223"/>
      <c r="E870" s="223"/>
      <c r="F870" s="223"/>
      <c r="G870" s="223"/>
      <c r="H870" s="224"/>
      <c r="I870" s="19">
        <f t="shared" si="127"/>
        <v>8.4225000000000065</v>
      </c>
      <c r="K870" s="50">
        <f t="shared" si="128"/>
        <v>8.4224999999999923</v>
      </c>
      <c r="L870" s="8">
        <f t="shared" si="125"/>
        <v>8.4224999999999923</v>
      </c>
    </row>
    <row r="871" spans="1:12" ht="18.75" x14ac:dyDescent="0.3">
      <c r="A871" s="10" t="s">
        <v>548</v>
      </c>
      <c r="B871" s="11" t="s">
        <v>91</v>
      </c>
      <c r="C871" s="12">
        <v>1</v>
      </c>
      <c r="D871" s="13"/>
      <c r="E871" s="14"/>
      <c r="F871" s="46"/>
      <c r="G871" s="15">
        <v>1.5</v>
      </c>
      <c r="H871" s="16" t="str">
        <f t="shared" ref="H871:H881" si="131">IF(OR(F871="",G871=""),"",IF(F871="1st",G871*D871-G871,-G871))</f>
        <v/>
      </c>
      <c r="I871" s="19">
        <f t="shared" si="127"/>
        <v>8.4225000000000065</v>
      </c>
      <c r="J871" s="42">
        <f>SUM(H871:H881)</f>
        <v>0</v>
      </c>
      <c r="K871" s="50">
        <f t="shared" si="128"/>
        <v>8.4224999999999923</v>
      </c>
      <c r="L871" s="8">
        <f t="shared" si="125"/>
        <v>8.4224999999999923</v>
      </c>
    </row>
    <row r="872" spans="1:12" ht="18.75" x14ac:dyDescent="0.3">
      <c r="A872" s="10" t="s">
        <v>549</v>
      </c>
      <c r="B872" s="11" t="s">
        <v>91</v>
      </c>
      <c r="C872" s="12">
        <v>3</v>
      </c>
      <c r="D872" s="13"/>
      <c r="E872" s="14"/>
      <c r="F872" s="46"/>
      <c r="G872" s="15">
        <v>1.5</v>
      </c>
      <c r="H872" s="16" t="str">
        <f t="shared" si="131"/>
        <v/>
      </c>
      <c r="I872" s="19">
        <f t="shared" si="127"/>
        <v>8.4225000000000065</v>
      </c>
      <c r="J872" s="39"/>
      <c r="K872" s="50">
        <f t="shared" si="128"/>
        <v>8.4224999999999923</v>
      </c>
      <c r="L872" s="8">
        <f t="shared" si="125"/>
        <v>8.4224999999999923</v>
      </c>
    </row>
    <row r="873" spans="1:12" ht="18.75" x14ac:dyDescent="0.3">
      <c r="A873" s="10" t="s">
        <v>550</v>
      </c>
      <c r="B873" s="11" t="s">
        <v>91</v>
      </c>
      <c r="C873" s="12">
        <v>8</v>
      </c>
      <c r="D873" s="13"/>
      <c r="E873" s="14"/>
      <c r="F873" s="46"/>
      <c r="G873" s="15">
        <v>1</v>
      </c>
      <c r="H873" s="16" t="str">
        <f t="shared" si="131"/>
        <v/>
      </c>
      <c r="I873" s="19">
        <f t="shared" si="127"/>
        <v>8.4225000000000065</v>
      </c>
      <c r="J873" s="39"/>
      <c r="K873" s="50">
        <f t="shared" si="128"/>
        <v>8.4224999999999923</v>
      </c>
      <c r="L873" s="8">
        <f t="shared" si="125"/>
        <v>8.4224999999999923</v>
      </c>
    </row>
    <row r="874" spans="1:12" ht="18.75" x14ac:dyDescent="0.3">
      <c r="A874" s="10"/>
      <c r="B874" s="11"/>
      <c r="C874" s="12"/>
      <c r="D874" s="13"/>
      <c r="E874" s="14"/>
      <c r="F874" s="46"/>
      <c r="H874" s="16" t="str">
        <f t="shared" si="131"/>
        <v/>
      </c>
      <c r="I874" s="19">
        <f t="shared" si="127"/>
        <v>8.4225000000000065</v>
      </c>
      <c r="J874" s="39"/>
      <c r="K874" s="50">
        <f t="shared" si="128"/>
        <v>8.4224999999999923</v>
      </c>
      <c r="L874" s="8">
        <f t="shared" si="125"/>
        <v>8.4224999999999923</v>
      </c>
    </row>
    <row r="875" spans="1:12" ht="18.75" x14ac:dyDescent="0.3">
      <c r="A875" s="10"/>
      <c r="B875" s="11"/>
      <c r="C875" s="12"/>
      <c r="D875" s="13"/>
      <c r="E875" s="14"/>
      <c r="F875" s="46"/>
      <c r="H875" s="16" t="str">
        <f t="shared" si="131"/>
        <v/>
      </c>
      <c r="I875" s="19">
        <f t="shared" si="127"/>
        <v>8.4225000000000065</v>
      </c>
      <c r="J875" s="39"/>
      <c r="K875" s="50">
        <f t="shared" si="128"/>
        <v>8.4224999999999923</v>
      </c>
      <c r="L875" s="8">
        <f t="shared" si="125"/>
        <v>8.4224999999999923</v>
      </c>
    </row>
    <row r="876" spans="1:12" ht="18.75" x14ac:dyDescent="0.3">
      <c r="A876" s="10"/>
      <c r="B876" s="11"/>
      <c r="C876" s="12"/>
      <c r="D876" s="13"/>
      <c r="E876" s="14"/>
      <c r="F876" s="46"/>
      <c r="H876" s="16" t="str">
        <f t="shared" si="131"/>
        <v/>
      </c>
      <c r="I876" s="19">
        <f t="shared" si="127"/>
        <v>8.4225000000000065</v>
      </c>
      <c r="J876" s="39"/>
      <c r="K876" s="50">
        <f t="shared" si="128"/>
        <v>8.4224999999999923</v>
      </c>
      <c r="L876" s="8">
        <f t="shared" si="125"/>
        <v>8.4224999999999923</v>
      </c>
    </row>
    <row r="877" spans="1:12" ht="18.75" x14ac:dyDescent="0.3">
      <c r="A877" s="10"/>
      <c r="B877" s="11"/>
      <c r="C877" s="12"/>
      <c r="D877" s="13"/>
      <c r="E877" s="14"/>
      <c r="F877" s="46"/>
      <c r="H877" s="16" t="str">
        <f t="shared" si="131"/>
        <v/>
      </c>
      <c r="I877" s="19">
        <f t="shared" si="127"/>
        <v>8.4225000000000065</v>
      </c>
      <c r="J877" s="39"/>
      <c r="K877" s="50">
        <f t="shared" si="128"/>
        <v>8.4224999999999923</v>
      </c>
      <c r="L877" s="8">
        <f t="shared" si="125"/>
        <v>8.4224999999999923</v>
      </c>
    </row>
    <row r="878" spans="1:12" ht="18.75" x14ac:dyDescent="0.3">
      <c r="A878" s="10"/>
      <c r="B878" s="11"/>
      <c r="C878" s="12"/>
      <c r="D878" s="13"/>
      <c r="E878" s="14"/>
      <c r="F878" s="46"/>
      <c r="H878" s="16" t="str">
        <f t="shared" si="131"/>
        <v/>
      </c>
      <c r="I878" s="19">
        <f t="shared" si="127"/>
        <v>8.4225000000000065</v>
      </c>
      <c r="J878" s="39"/>
      <c r="K878" s="50">
        <f t="shared" si="128"/>
        <v>8.4224999999999923</v>
      </c>
      <c r="L878" s="8">
        <f t="shared" si="125"/>
        <v>8.4224999999999923</v>
      </c>
    </row>
    <row r="879" spans="1:12" ht="18.75" x14ac:dyDescent="0.3">
      <c r="A879" s="10"/>
      <c r="B879" s="11"/>
      <c r="C879" s="12"/>
      <c r="D879" s="13"/>
      <c r="E879" s="14"/>
      <c r="F879" s="46"/>
      <c r="H879" s="16" t="str">
        <f t="shared" si="131"/>
        <v/>
      </c>
      <c r="I879" s="19">
        <f t="shared" si="127"/>
        <v>8.4225000000000065</v>
      </c>
      <c r="J879" s="39"/>
      <c r="K879" s="50">
        <f t="shared" si="128"/>
        <v>8.4224999999999923</v>
      </c>
      <c r="L879" s="8">
        <f t="shared" si="125"/>
        <v>8.4224999999999923</v>
      </c>
    </row>
    <row r="880" spans="1:12" ht="18.75" x14ac:dyDescent="0.3">
      <c r="A880" s="10"/>
      <c r="B880" s="11"/>
      <c r="C880" s="12"/>
      <c r="D880" s="13"/>
      <c r="E880" s="14"/>
      <c r="F880" s="46"/>
      <c r="H880" s="16" t="str">
        <f t="shared" si="131"/>
        <v/>
      </c>
      <c r="I880" s="19">
        <f t="shared" si="127"/>
        <v>8.4225000000000065</v>
      </c>
      <c r="J880" s="39"/>
      <c r="K880" s="50">
        <f t="shared" si="128"/>
        <v>8.4224999999999923</v>
      </c>
      <c r="L880" s="8">
        <f t="shared" si="125"/>
        <v>8.4224999999999923</v>
      </c>
    </row>
    <row r="881" spans="1:12" ht="19.5" thickBot="1" x14ac:dyDescent="0.35">
      <c r="A881" s="10"/>
      <c r="B881" s="11"/>
      <c r="C881" s="12"/>
      <c r="D881" s="13"/>
      <c r="E881" s="14"/>
      <c r="F881" s="46"/>
      <c r="H881" s="16" t="str">
        <f t="shared" si="131"/>
        <v/>
      </c>
      <c r="I881" s="19">
        <f t="shared" si="127"/>
        <v>8.4225000000000065</v>
      </c>
      <c r="J881" s="39"/>
      <c r="K881" s="50">
        <f t="shared" si="128"/>
        <v>8.4224999999999923</v>
      </c>
      <c r="L881" s="8">
        <f t="shared" si="125"/>
        <v>8.4224999999999923</v>
      </c>
    </row>
    <row r="882" spans="1:12" ht="24" thickBot="1" x14ac:dyDescent="0.3">
      <c r="A882" s="222">
        <v>44340</v>
      </c>
      <c r="B882" s="223"/>
      <c r="C882" s="223"/>
      <c r="D882" s="223"/>
      <c r="E882" s="223"/>
      <c r="F882" s="223"/>
      <c r="G882" s="223"/>
      <c r="H882" s="224"/>
      <c r="I882" s="19">
        <f t="shared" si="127"/>
        <v>8.4225000000000065</v>
      </c>
      <c r="K882" s="50">
        <f t="shared" si="128"/>
        <v>8.4224999999999923</v>
      </c>
      <c r="L882" s="8">
        <f t="shared" si="125"/>
        <v>8.4224999999999923</v>
      </c>
    </row>
    <row r="883" spans="1:12" ht="18.75" x14ac:dyDescent="0.3">
      <c r="A883" s="10" t="s">
        <v>271</v>
      </c>
      <c r="B883" s="11" t="s">
        <v>50</v>
      </c>
      <c r="C883" s="12">
        <v>9</v>
      </c>
      <c r="D883" s="13"/>
      <c r="E883" s="14"/>
      <c r="F883" s="46"/>
      <c r="G883" s="15">
        <v>1.5</v>
      </c>
      <c r="H883" s="16" t="str">
        <f t="shared" ref="H883:H893" si="132">IF(OR(F883="",G883=""),"",IF(F883="1st",G883*D883-G883,-G883))</f>
        <v/>
      </c>
      <c r="I883" s="19">
        <f t="shared" si="127"/>
        <v>8.4225000000000065</v>
      </c>
      <c r="J883" s="42">
        <f>SUM(H883:H893)</f>
        <v>0</v>
      </c>
      <c r="K883" s="50">
        <f t="shared" si="128"/>
        <v>8.4224999999999923</v>
      </c>
      <c r="L883" s="8">
        <f t="shared" si="125"/>
        <v>8.4224999999999923</v>
      </c>
    </row>
    <row r="884" spans="1:12" ht="18.75" x14ac:dyDescent="0.3">
      <c r="A884" s="10" t="s">
        <v>551</v>
      </c>
      <c r="B884" s="11" t="s">
        <v>50</v>
      </c>
      <c r="C884" s="12">
        <v>6</v>
      </c>
      <c r="D884" s="13"/>
      <c r="E884" s="14"/>
      <c r="F884" s="46"/>
      <c r="G884" s="15">
        <v>1</v>
      </c>
      <c r="H884" s="16" t="str">
        <f t="shared" si="132"/>
        <v/>
      </c>
      <c r="I884" s="19">
        <f t="shared" si="127"/>
        <v>8.4225000000000065</v>
      </c>
      <c r="J884" s="39"/>
      <c r="K884" s="50">
        <f t="shared" si="128"/>
        <v>8.4224999999999923</v>
      </c>
      <c r="L884" s="8">
        <f t="shared" si="125"/>
        <v>8.4224999999999923</v>
      </c>
    </row>
    <row r="885" spans="1:12" ht="18.75" x14ac:dyDescent="0.3">
      <c r="A885" s="10"/>
      <c r="B885" s="11"/>
      <c r="C885" s="12"/>
      <c r="D885" s="13"/>
      <c r="E885" s="14"/>
      <c r="F885" s="46"/>
      <c r="H885" s="16" t="str">
        <f t="shared" si="132"/>
        <v/>
      </c>
      <c r="I885" s="19">
        <f t="shared" si="127"/>
        <v>8.4225000000000065</v>
      </c>
      <c r="J885" s="39"/>
      <c r="K885" s="50">
        <f t="shared" si="128"/>
        <v>8.4224999999999923</v>
      </c>
      <c r="L885" s="8">
        <f t="shared" si="125"/>
        <v>8.4224999999999923</v>
      </c>
    </row>
    <row r="886" spans="1:12" ht="18.75" x14ac:dyDescent="0.3">
      <c r="A886" s="10"/>
      <c r="B886" s="11"/>
      <c r="C886" s="12"/>
      <c r="D886" s="13"/>
      <c r="E886" s="14"/>
      <c r="F886" s="46"/>
      <c r="H886" s="16" t="str">
        <f t="shared" si="132"/>
        <v/>
      </c>
      <c r="I886" s="19">
        <f t="shared" si="127"/>
        <v>8.4225000000000065</v>
      </c>
      <c r="J886" s="39"/>
      <c r="K886" s="50">
        <f t="shared" si="128"/>
        <v>8.4224999999999923</v>
      </c>
      <c r="L886" s="8">
        <f t="shared" si="125"/>
        <v>8.4224999999999923</v>
      </c>
    </row>
    <row r="887" spans="1:12" ht="18.75" x14ac:dyDescent="0.3">
      <c r="A887" s="10"/>
      <c r="B887" s="11"/>
      <c r="C887" s="12"/>
      <c r="D887" s="13"/>
      <c r="E887" s="14"/>
      <c r="F887" s="46"/>
      <c r="H887" s="16" t="str">
        <f t="shared" si="132"/>
        <v/>
      </c>
      <c r="I887" s="19">
        <f t="shared" si="127"/>
        <v>8.4225000000000065</v>
      </c>
      <c r="J887" s="39"/>
      <c r="K887" s="50">
        <f t="shared" si="128"/>
        <v>8.4224999999999923</v>
      </c>
      <c r="L887" s="8">
        <f t="shared" si="125"/>
        <v>8.4224999999999923</v>
      </c>
    </row>
    <row r="888" spans="1:12" ht="18.75" x14ac:dyDescent="0.3">
      <c r="A888" s="10"/>
      <c r="B888" s="11"/>
      <c r="C888" s="12"/>
      <c r="D888" s="13"/>
      <c r="E888" s="14"/>
      <c r="F888" s="46"/>
      <c r="H888" s="16" t="str">
        <f t="shared" si="132"/>
        <v/>
      </c>
      <c r="I888" s="19">
        <f t="shared" si="127"/>
        <v>8.4225000000000065</v>
      </c>
      <c r="J888" s="39"/>
      <c r="K888" s="50">
        <f t="shared" si="128"/>
        <v>8.4224999999999923</v>
      </c>
      <c r="L888" s="8">
        <f t="shared" si="125"/>
        <v>8.4224999999999923</v>
      </c>
    </row>
    <row r="889" spans="1:12" ht="18.75" x14ac:dyDescent="0.3">
      <c r="A889" s="10"/>
      <c r="B889" s="11"/>
      <c r="C889" s="12"/>
      <c r="D889" s="13"/>
      <c r="E889" s="14"/>
      <c r="F889" s="46"/>
      <c r="H889" s="16" t="str">
        <f t="shared" si="132"/>
        <v/>
      </c>
      <c r="I889" s="19">
        <f t="shared" si="127"/>
        <v>8.4225000000000065</v>
      </c>
      <c r="J889" s="39"/>
      <c r="K889" s="50">
        <f t="shared" si="128"/>
        <v>8.4224999999999923</v>
      </c>
      <c r="L889" s="8">
        <f t="shared" si="125"/>
        <v>8.4224999999999923</v>
      </c>
    </row>
    <row r="890" spans="1:12" ht="18.75" x14ac:dyDescent="0.3">
      <c r="A890" s="10"/>
      <c r="B890" s="11"/>
      <c r="C890" s="12"/>
      <c r="D890" s="13"/>
      <c r="E890" s="14"/>
      <c r="F890" s="46"/>
      <c r="H890" s="16" t="str">
        <f t="shared" si="132"/>
        <v/>
      </c>
      <c r="I890" s="19">
        <f t="shared" si="127"/>
        <v>8.4225000000000065</v>
      </c>
      <c r="J890" s="39"/>
      <c r="K890" s="50">
        <f t="shared" si="128"/>
        <v>8.4224999999999923</v>
      </c>
      <c r="L890" s="8">
        <f t="shared" si="125"/>
        <v>8.4224999999999923</v>
      </c>
    </row>
    <row r="891" spans="1:12" ht="18.75" x14ac:dyDescent="0.3">
      <c r="A891" s="10"/>
      <c r="B891" s="11"/>
      <c r="C891" s="12"/>
      <c r="D891" s="13"/>
      <c r="E891" s="14"/>
      <c r="F891" s="46"/>
      <c r="H891" s="16" t="str">
        <f t="shared" si="132"/>
        <v/>
      </c>
      <c r="I891" s="19">
        <f t="shared" si="127"/>
        <v>8.4225000000000065</v>
      </c>
      <c r="J891" s="39"/>
      <c r="K891" s="50">
        <f t="shared" si="128"/>
        <v>8.4224999999999923</v>
      </c>
      <c r="L891" s="8">
        <f t="shared" si="125"/>
        <v>8.4224999999999923</v>
      </c>
    </row>
    <row r="892" spans="1:12" ht="18.75" x14ac:dyDescent="0.3">
      <c r="A892" s="10"/>
      <c r="B892" s="11"/>
      <c r="C892" s="12"/>
      <c r="D892" s="13"/>
      <c r="E892" s="14"/>
      <c r="F892" s="46"/>
      <c r="H892" s="16" t="str">
        <f t="shared" si="132"/>
        <v/>
      </c>
      <c r="I892" s="19">
        <f t="shared" si="127"/>
        <v>8.4225000000000065</v>
      </c>
      <c r="J892" s="39"/>
      <c r="K892" s="50">
        <f t="shared" si="128"/>
        <v>8.4224999999999923</v>
      </c>
      <c r="L892" s="8">
        <f t="shared" si="125"/>
        <v>8.4224999999999923</v>
      </c>
    </row>
    <row r="893" spans="1:12" ht="19.5" thickBot="1" x14ac:dyDescent="0.35">
      <c r="A893" s="10"/>
      <c r="B893" s="11"/>
      <c r="C893" s="12"/>
      <c r="D893" s="13"/>
      <c r="E893" s="14"/>
      <c r="F893" s="46"/>
      <c r="H893" s="16" t="str">
        <f t="shared" si="132"/>
        <v/>
      </c>
      <c r="I893" s="19">
        <f t="shared" si="127"/>
        <v>8.4225000000000065</v>
      </c>
      <c r="J893" s="39"/>
      <c r="K893" s="50">
        <f t="shared" si="128"/>
        <v>8.4224999999999923</v>
      </c>
      <c r="L893" s="8">
        <f t="shared" si="125"/>
        <v>8.4224999999999923</v>
      </c>
    </row>
    <row r="894" spans="1:12" ht="24" thickBot="1" x14ac:dyDescent="0.3">
      <c r="A894" s="222">
        <v>44341</v>
      </c>
      <c r="B894" s="223"/>
      <c r="C894" s="223"/>
      <c r="D894" s="223"/>
      <c r="E894" s="223"/>
      <c r="F894" s="223"/>
      <c r="G894" s="223"/>
      <c r="H894" s="224"/>
      <c r="I894" s="19">
        <f t="shared" si="127"/>
        <v>8.4225000000000065</v>
      </c>
      <c r="K894" s="50">
        <f t="shared" si="128"/>
        <v>8.4224999999999923</v>
      </c>
      <c r="L894" s="8">
        <f t="shared" si="125"/>
        <v>8.4224999999999923</v>
      </c>
    </row>
    <row r="895" spans="1:12" ht="18.75" x14ac:dyDescent="0.3">
      <c r="A895" s="10" t="s">
        <v>353</v>
      </c>
      <c r="B895" s="11" t="s">
        <v>28</v>
      </c>
      <c r="C895" s="12">
        <v>6</v>
      </c>
      <c r="D895" s="13"/>
      <c r="E895" s="14"/>
      <c r="F895" s="46"/>
      <c r="G895" s="15">
        <v>3</v>
      </c>
      <c r="H895" s="16" t="str">
        <f t="shared" ref="H895:H905" si="133">IF(OR(F895="",G895=""),"",IF(F895="1st",G895*D895-G895,-G895))</f>
        <v/>
      </c>
      <c r="I895" s="19">
        <f t="shared" si="127"/>
        <v>8.4225000000000065</v>
      </c>
      <c r="J895" s="42">
        <f>SUM(H895:H905)</f>
        <v>0</v>
      </c>
      <c r="K895" s="50">
        <f t="shared" si="128"/>
        <v>8.4224999999999923</v>
      </c>
      <c r="L895" s="8">
        <f t="shared" si="125"/>
        <v>8.4224999999999923</v>
      </c>
    </row>
    <row r="896" spans="1:12" ht="18.75" x14ac:dyDescent="0.3">
      <c r="A896" s="10"/>
      <c r="B896" s="11"/>
      <c r="C896" s="12"/>
      <c r="D896" s="13"/>
      <c r="E896" s="14"/>
      <c r="F896" s="46"/>
      <c r="H896" s="16" t="str">
        <f t="shared" si="133"/>
        <v/>
      </c>
      <c r="I896" s="19">
        <f t="shared" si="127"/>
        <v>8.4225000000000065</v>
      </c>
      <c r="J896" s="39"/>
      <c r="K896" s="50">
        <f t="shared" si="128"/>
        <v>8.4224999999999923</v>
      </c>
      <c r="L896" s="8">
        <f t="shared" si="125"/>
        <v>8.4224999999999923</v>
      </c>
    </row>
    <row r="897" spans="1:12" ht="18.75" x14ac:dyDescent="0.3">
      <c r="A897" s="10"/>
      <c r="B897" s="11"/>
      <c r="C897" s="12"/>
      <c r="D897" s="13"/>
      <c r="E897" s="14"/>
      <c r="F897" s="46"/>
      <c r="H897" s="16" t="str">
        <f t="shared" si="133"/>
        <v/>
      </c>
      <c r="I897" s="19">
        <f t="shared" si="127"/>
        <v>8.4225000000000065</v>
      </c>
      <c r="J897" s="39"/>
      <c r="K897" s="50">
        <f t="shared" si="128"/>
        <v>8.4224999999999923</v>
      </c>
      <c r="L897" s="8">
        <f t="shared" si="125"/>
        <v>8.4224999999999923</v>
      </c>
    </row>
    <row r="898" spans="1:12" ht="18.75" x14ac:dyDescent="0.3">
      <c r="A898" s="10"/>
      <c r="B898" s="11"/>
      <c r="C898" s="12"/>
      <c r="D898" s="13"/>
      <c r="E898" s="14"/>
      <c r="F898" s="46"/>
      <c r="H898" s="16" t="str">
        <f t="shared" si="133"/>
        <v/>
      </c>
      <c r="I898" s="19">
        <f t="shared" si="127"/>
        <v>8.4225000000000065</v>
      </c>
      <c r="J898" s="39"/>
      <c r="K898" s="50">
        <f t="shared" si="128"/>
        <v>8.4224999999999923</v>
      </c>
      <c r="L898" s="8">
        <f t="shared" ref="L898:L961" si="134">$K$977</f>
        <v>8.4224999999999923</v>
      </c>
    </row>
    <row r="899" spans="1:12" ht="18.75" x14ac:dyDescent="0.3">
      <c r="A899" s="10"/>
      <c r="B899" s="11"/>
      <c r="C899" s="12"/>
      <c r="D899" s="13"/>
      <c r="E899" s="14"/>
      <c r="F899" s="46"/>
      <c r="H899" s="16" t="str">
        <f t="shared" si="133"/>
        <v/>
      </c>
      <c r="I899" s="19">
        <f t="shared" ref="I899:I962" si="135">IF(H899="",I898,I898+H899)</f>
        <v>8.4225000000000065</v>
      </c>
      <c r="J899" s="39"/>
      <c r="K899" s="50">
        <f t="shared" si="128"/>
        <v>8.4224999999999923</v>
      </c>
      <c r="L899" s="8">
        <f t="shared" si="134"/>
        <v>8.4224999999999923</v>
      </c>
    </row>
    <row r="900" spans="1:12" ht="18.75" x14ac:dyDescent="0.3">
      <c r="A900" s="10"/>
      <c r="B900" s="11"/>
      <c r="C900" s="12"/>
      <c r="D900" s="13"/>
      <c r="E900" s="14"/>
      <c r="F900" s="46"/>
      <c r="H900" s="16" t="str">
        <f t="shared" si="133"/>
        <v/>
      </c>
      <c r="I900" s="19">
        <f t="shared" si="135"/>
        <v>8.4225000000000065</v>
      </c>
      <c r="J900" s="39"/>
      <c r="K900" s="50">
        <f t="shared" ref="K900:K963" si="136">IF(J900="",K899,J900+K899)</f>
        <v>8.4224999999999923</v>
      </c>
      <c r="L900" s="8">
        <f t="shared" si="134"/>
        <v>8.4224999999999923</v>
      </c>
    </row>
    <row r="901" spans="1:12" ht="18.75" x14ac:dyDescent="0.3">
      <c r="A901" s="10"/>
      <c r="B901" s="11"/>
      <c r="C901" s="12"/>
      <c r="D901" s="13"/>
      <c r="E901" s="14"/>
      <c r="F901" s="46"/>
      <c r="H901" s="16" t="str">
        <f t="shared" si="133"/>
        <v/>
      </c>
      <c r="I901" s="19">
        <f t="shared" si="135"/>
        <v>8.4225000000000065</v>
      </c>
      <c r="J901" s="39"/>
      <c r="K901" s="50">
        <f t="shared" si="136"/>
        <v>8.4224999999999923</v>
      </c>
      <c r="L901" s="8">
        <f t="shared" si="134"/>
        <v>8.4224999999999923</v>
      </c>
    </row>
    <row r="902" spans="1:12" ht="18.75" x14ac:dyDescent="0.3">
      <c r="A902" s="10"/>
      <c r="B902" s="11"/>
      <c r="C902" s="12"/>
      <c r="D902" s="13"/>
      <c r="E902" s="14"/>
      <c r="F902" s="46"/>
      <c r="H902" s="16" t="str">
        <f t="shared" si="133"/>
        <v/>
      </c>
      <c r="I902" s="19">
        <f t="shared" si="135"/>
        <v>8.4225000000000065</v>
      </c>
      <c r="J902" s="39"/>
      <c r="K902" s="50">
        <f t="shared" si="136"/>
        <v>8.4224999999999923</v>
      </c>
      <c r="L902" s="8">
        <f t="shared" si="134"/>
        <v>8.4224999999999923</v>
      </c>
    </row>
    <row r="903" spans="1:12" ht="18.75" x14ac:dyDescent="0.3">
      <c r="A903" s="10"/>
      <c r="B903" s="11"/>
      <c r="C903" s="12"/>
      <c r="D903" s="13"/>
      <c r="E903" s="14"/>
      <c r="F903" s="46"/>
      <c r="H903" s="16" t="str">
        <f t="shared" si="133"/>
        <v/>
      </c>
      <c r="I903" s="19">
        <f t="shared" si="135"/>
        <v>8.4225000000000065</v>
      </c>
      <c r="J903" s="39"/>
      <c r="K903" s="50">
        <f t="shared" si="136"/>
        <v>8.4224999999999923</v>
      </c>
      <c r="L903" s="8">
        <f t="shared" si="134"/>
        <v>8.4224999999999923</v>
      </c>
    </row>
    <row r="904" spans="1:12" ht="18.75" x14ac:dyDescent="0.3">
      <c r="A904" s="10"/>
      <c r="B904" s="11"/>
      <c r="C904" s="12"/>
      <c r="D904" s="13"/>
      <c r="E904" s="14"/>
      <c r="F904" s="46"/>
      <c r="H904" s="16" t="str">
        <f t="shared" si="133"/>
        <v/>
      </c>
      <c r="I904" s="19">
        <f t="shared" si="135"/>
        <v>8.4225000000000065</v>
      </c>
      <c r="J904" s="39"/>
      <c r="K904" s="50">
        <f t="shared" si="136"/>
        <v>8.4224999999999923</v>
      </c>
      <c r="L904" s="8">
        <f t="shared" si="134"/>
        <v>8.4224999999999923</v>
      </c>
    </row>
    <row r="905" spans="1:12" ht="19.5" thickBot="1" x14ac:dyDescent="0.35">
      <c r="A905" s="10"/>
      <c r="B905" s="11"/>
      <c r="C905" s="12"/>
      <c r="D905" s="13"/>
      <c r="E905" s="14"/>
      <c r="F905" s="46"/>
      <c r="H905" s="16" t="str">
        <f t="shared" si="133"/>
        <v/>
      </c>
      <c r="I905" s="19">
        <f t="shared" si="135"/>
        <v>8.4225000000000065</v>
      </c>
      <c r="J905" s="39"/>
      <c r="K905" s="50">
        <f t="shared" si="136"/>
        <v>8.4224999999999923</v>
      </c>
      <c r="L905" s="8">
        <f t="shared" si="134"/>
        <v>8.4224999999999923</v>
      </c>
    </row>
    <row r="906" spans="1:12" ht="24" thickBot="1" x14ac:dyDescent="0.3">
      <c r="A906" s="222">
        <v>44342</v>
      </c>
      <c r="B906" s="223"/>
      <c r="C906" s="223"/>
      <c r="D906" s="223"/>
      <c r="E906" s="223"/>
      <c r="F906" s="223"/>
      <c r="G906" s="223"/>
      <c r="H906" s="224"/>
      <c r="I906" s="19">
        <f t="shared" si="135"/>
        <v>8.4225000000000065</v>
      </c>
      <c r="K906" s="50">
        <f t="shared" si="136"/>
        <v>8.4224999999999923</v>
      </c>
      <c r="L906" s="8">
        <f t="shared" si="134"/>
        <v>8.4224999999999923</v>
      </c>
    </row>
    <row r="907" spans="1:12" ht="18.75" x14ac:dyDescent="0.3">
      <c r="A907" s="10"/>
      <c r="B907" s="11"/>
      <c r="C907" s="12"/>
      <c r="D907" s="13"/>
      <c r="E907" s="14"/>
      <c r="F907" s="46"/>
      <c r="H907" s="16" t="str">
        <f t="shared" ref="H907:H917" si="137">IF(OR(F907="",G907=""),"",IF(F907="1st",G907*D907-G907,-G907))</f>
        <v/>
      </c>
      <c r="I907" s="19">
        <f t="shared" si="135"/>
        <v>8.4225000000000065</v>
      </c>
      <c r="J907" s="42">
        <f>SUM(H907:H917)</f>
        <v>0</v>
      </c>
      <c r="K907" s="50">
        <f t="shared" si="136"/>
        <v>8.4224999999999923</v>
      </c>
      <c r="L907" s="8">
        <f t="shared" si="134"/>
        <v>8.4224999999999923</v>
      </c>
    </row>
    <row r="908" spans="1:12" ht="18.75" x14ac:dyDescent="0.3">
      <c r="A908" s="10"/>
      <c r="B908" s="11"/>
      <c r="C908" s="12"/>
      <c r="D908" s="13"/>
      <c r="E908" s="14"/>
      <c r="F908" s="46"/>
      <c r="H908" s="16" t="str">
        <f t="shared" si="137"/>
        <v/>
      </c>
      <c r="I908" s="19">
        <f t="shared" si="135"/>
        <v>8.4225000000000065</v>
      </c>
      <c r="J908" s="39"/>
      <c r="K908" s="50">
        <f t="shared" si="136"/>
        <v>8.4224999999999923</v>
      </c>
      <c r="L908" s="8">
        <f t="shared" si="134"/>
        <v>8.4224999999999923</v>
      </c>
    </row>
    <row r="909" spans="1:12" ht="18.75" x14ac:dyDescent="0.3">
      <c r="A909" s="10"/>
      <c r="B909" s="11"/>
      <c r="C909" s="12"/>
      <c r="D909" s="13"/>
      <c r="E909" s="14"/>
      <c r="F909" s="46"/>
      <c r="H909" s="16" t="str">
        <f t="shared" si="137"/>
        <v/>
      </c>
      <c r="I909" s="19">
        <f t="shared" si="135"/>
        <v>8.4225000000000065</v>
      </c>
      <c r="J909" s="39"/>
      <c r="K909" s="50">
        <f t="shared" si="136"/>
        <v>8.4224999999999923</v>
      </c>
      <c r="L909" s="8">
        <f t="shared" si="134"/>
        <v>8.4224999999999923</v>
      </c>
    </row>
    <row r="910" spans="1:12" ht="18.75" x14ac:dyDescent="0.3">
      <c r="A910" s="10"/>
      <c r="B910" s="11"/>
      <c r="C910" s="12"/>
      <c r="D910" s="13"/>
      <c r="E910" s="14"/>
      <c r="F910" s="46"/>
      <c r="H910" s="16" t="str">
        <f t="shared" si="137"/>
        <v/>
      </c>
      <c r="I910" s="19">
        <f t="shared" si="135"/>
        <v>8.4225000000000065</v>
      </c>
      <c r="J910" s="39"/>
      <c r="K910" s="50">
        <f t="shared" si="136"/>
        <v>8.4224999999999923</v>
      </c>
      <c r="L910" s="8">
        <f t="shared" si="134"/>
        <v>8.4224999999999923</v>
      </c>
    </row>
    <row r="911" spans="1:12" ht="18.75" x14ac:dyDescent="0.3">
      <c r="A911" s="10"/>
      <c r="B911" s="11"/>
      <c r="C911" s="12"/>
      <c r="D911" s="13"/>
      <c r="E911" s="14"/>
      <c r="F911" s="46"/>
      <c r="H911" s="16" t="str">
        <f t="shared" si="137"/>
        <v/>
      </c>
      <c r="I911" s="19">
        <f t="shared" si="135"/>
        <v>8.4225000000000065</v>
      </c>
      <c r="J911" s="39"/>
      <c r="K911" s="50">
        <f t="shared" si="136"/>
        <v>8.4224999999999923</v>
      </c>
      <c r="L911" s="8">
        <f t="shared" si="134"/>
        <v>8.4224999999999923</v>
      </c>
    </row>
    <row r="912" spans="1:12" ht="18.75" x14ac:dyDescent="0.3">
      <c r="A912" s="10"/>
      <c r="B912" s="11"/>
      <c r="C912" s="12"/>
      <c r="D912" s="13"/>
      <c r="E912" s="14"/>
      <c r="F912" s="46"/>
      <c r="H912" s="16" t="str">
        <f t="shared" si="137"/>
        <v/>
      </c>
      <c r="I912" s="19">
        <f t="shared" si="135"/>
        <v>8.4225000000000065</v>
      </c>
      <c r="J912" s="39"/>
      <c r="K912" s="50">
        <f t="shared" si="136"/>
        <v>8.4224999999999923</v>
      </c>
      <c r="L912" s="8">
        <f t="shared" si="134"/>
        <v>8.4224999999999923</v>
      </c>
    </row>
    <row r="913" spans="1:12" ht="18.75" x14ac:dyDescent="0.3">
      <c r="A913" s="10"/>
      <c r="B913" s="11"/>
      <c r="C913" s="12"/>
      <c r="D913" s="13"/>
      <c r="E913" s="14"/>
      <c r="F913" s="46"/>
      <c r="H913" s="16" t="str">
        <f t="shared" si="137"/>
        <v/>
      </c>
      <c r="I913" s="19">
        <f t="shared" si="135"/>
        <v>8.4225000000000065</v>
      </c>
      <c r="J913" s="39"/>
      <c r="K913" s="50">
        <f t="shared" si="136"/>
        <v>8.4224999999999923</v>
      </c>
      <c r="L913" s="8">
        <f t="shared" si="134"/>
        <v>8.4224999999999923</v>
      </c>
    </row>
    <row r="914" spans="1:12" ht="18.75" x14ac:dyDescent="0.3">
      <c r="A914" s="10"/>
      <c r="B914" s="11"/>
      <c r="C914" s="12"/>
      <c r="D914" s="13"/>
      <c r="E914" s="14"/>
      <c r="F914" s="46"/>
      <c r="H914" s="16" t="str">
        <f t="shared" si="137"/>
        <v/>
      </c>
      <c r="I914" s="19">
        <f t="shared" si="135"/>
        <v>8.4225000000000065</v>
      </c>
      <c r="J914" s="39"/>
      <c r="K914" s="50">
        <f t="shared" si="136"/>
        <v>8.4224999999999923</v>
      </c>
      <c r="L914" s="8">
        <f t="shared" si="134"/>
        <v>8.4224999999999923</v>
      </c>
    </row>
    <row r="915" spans="1:12" ht="18.75" x14ac:dyDescent="0.3">
      <c r="A915" s="10"/>
      <c r="B915" s="11"/>
      <c r="C915" s="12"/>
      <c r="D915" s="13"/>
      <c r="E915" s="14"/>
      <c r="F915" s="46"/>
      <c r="H915" s="16" t="str">
        <f t="shared" si="137"/>
        <v/>
      </c>
      <c r="I915" s="19">
        <f t="shared" si="135"/>
        <v>8.4225000000000065</v>
      </c>
      <c r="J915" s="39"/>
      <c r="K915" s="50">
        <f t="shared" si="136"/>
        <v>8.4224999999999923</v>
      </c>
      <c r="L915" s="8">
        <f t="shared" si="134"/>
        <v>8.4224999999999923</v>
      </c>
    </row>
    <row r="916" spans="1:12" ht="18.75" x14ac:dyDescent="0.3">
      <c r="A916" s="10"/>
      <c r="B916" s="11"/>
      <c r="C916" s="12"/>
      <c r="D916" s="13"/>
      <c r="E916" s="14"/>
      <c r="F916" s="46"/>
      <c r="H916" s="16" t="str">
        <f t="shared" si="137"/>
        <v/>
      </c>
      <c r="I916" s="19">
        <f t="shared" si="135"/>
        <v>8.4225000000000065</v>
      </c>
      <c r="J916" s="39"/>
      <c r="K916" s="50">
        <f t="shared" si="136"/>
        <v>8.4224999999999923</v>
      </c>
      <c r="L916" s="8">
        <f t="shared" si="134"/>
        <v>8.4224999999999923</v>
      </c>
    </row>
    <row r="917" spans="1:12" ht="19.5" thickBot="1" x14ac:dyDescent="0.35">
      <c r="A917" s="10"/>
      <c r="B917" s="11"/>
      <c r="C917" s="12"/>
      <c r="D917" s="13"/>
      <c r="E917" s="14"/>
      <c r="F917" s="46"/>
      <c r="H917" s="16" t="str">
        <f t="shared" si="137"/>
        <v/>
      </c>
      <c r="I917" s="19">
        <f t="shared" si="135"/>
        <v>8.4225000000000065</v>
      </c>
      <c r="J917" s="39"/>
      <c r="K917" s="50">
        <f t="shared" si="136"/>
        <v>8.4224999999999923</v>
      </c>
      <c r="L917" s="8">
        <f t="shared" si="134"/>
        <v>8.4224999999999923</v>
      </c>
    </row>
    <row r="918" spans="1:12" ht="24" thickBot="1" x14ac:dyDescent="0.3">
      <c r="A918" s="222">
        <v>44343</v>
      </c>
      <c r="B918" s="223"/>
      <c r="C918" s="223"/>
      <c r="D918" s="223"/>
      <c r="E918" s="223"/>
      <c r="F918" s="223"/>
      <c r="G918" s="223"/>
      <c r="H918" s="224"/>
      <c r="I918" s="19">
        <f t="shared" si="135"/>
        <v>8.4225000000000065</v>
      </c>
      <c r="K918" s="50">
        <f t="shared" si="136"/>
        <v>8.4224999999999923</v>
      </c>
      <c r="L918" s="8">
        <f t="shared" si="134"/>
        <v>8.4224999999999923</v>
      </c>
    </row>
    <row r="919" spans="1:12" ht="18.75" x14ac:dyDescent="0.3">
      <c r="A919" s="10"/>
      <c r="B919" s="11"/>
      <c r="C919" s="12"/>
      <c r="D919" s="13"/>
      <c r="E919" s="14"/>
      <c r="F919" s="46"/>
      <c r="H919" s="16" t="str">
        <f t="shared" ref="H919:H929" si="138">IF(OR(F919="",G919=""),"",IF(F919="1st",G919*D919-G919,-G919))</f>
        <v/>
      </c>
      <c r="I919" s="19">
        <f t="shared" si="135"/>
        <v>8.4225000000000065</v>
      </c>
      <c r="J919" s="42">
        <f>SUM(H919:H929)</f>
        <v>0</v>
      </c>
      <c r="K919" s="50">
        <f t="shared" si="136"/>
        <v>8.4224999999999923</v>
      </c>
      <c r="L919" s="8">
        <f t="shared" si="134"/>
        <v>8.4224999999999923</v>
      </c>
    </row>
    <row r="920" spans="1:12" ht="18.75" x14ac:dyDescent="0.3">
      <c r="A920" s="10"/>
      <c r="B920" s="11"/>
      <c r="C920" s="12"/>
      <c r="D920" s="13"/>
      <c r="E920" s="14"/>
      <c r="F920" s="46"/>
      <c r="H920" s="16" t="str">
        <f t="shared" si="138"/>
        <v/>
      </c>
      <c r="I920" s="19">
        <f t="shared" si="135"/>
        <v>8.4225000000000065</v>
      </c>
      <c r="J920" s="39"/>
      <c r="K920" s="50">
        <f t="shared" si="136"/>
        <v>8.4224999999999923</v>
      </c>
      <c r="L920" s="8">
        <f t="shared" si="134"/>
        <v>8.4224999999999923</v>
      </c>
    </row>
    <row r="921" spans="1:12" ht="18.75" x14ac:dyDescent="0.3">
      <c r="A921" s="10"/>
      <c r="B921" s="11"/>
      <c r="C921" s="12"/>
      <c r="D921" s="13"/>
      <c r="E921" s="14"/>
      <c r="F921" s="46"/>
      <c r="H921" s="16" t="str">
        <f t="shared" si="138"/>
        <v/>
      </c>
      <c r="I921" s="19">
        <f t="shared" si="135"/>
        <v>8.4225000000000065</v>
      </c>
      <c r="J921" s="39"/>
      <c r="K921" s="50">
        <f t="shared" si="136"/>
        <v>8.4224999999999923</v>
      </c>
      <c r="L921" s="8">
        <f t="shared" si="134"/>
        <v>8.4224999999999923</v>
      </c>
    </row>
    <row r="922" spans="1:12" ht="18.75" x14ac:dyDescent="0.3">
      <c r="A922" s="10"/>
      <c r="B922" s="11"/>
      <c r="C922" s="12"/>
      <c r="D922" s="13"/>
      <c r="E922" s="14"/>
      <c r="F922" s="46"/>
      <c r="H922" s="16" t="str">
        <f t="shared" si="138"/>
        <v/>
      </c>
      <c r="I922" s="19">
        <f t="shared" si="135"/>
        <v>8.4225000000000065</v>
      </c>
      <c r="J922" s="39"/>
      <c r="K922" s="50">
        <f t="shared" si="136"/>
        <v>8.4224999999999923</v>
      </c>
      <c r="L922" s="8">
        <f t="shared" si="134"/>
        <v>8.4224999999999923</v>
      </c>
    </row>
    <row r="923" spans="1:12" ht="18.75" x14ac:dyDescent="0.3">
      <c r="A923" s="10"/>
      <c r="B923" s="11"/>
      <c r="C923" s="12"/>
      <c r="D923" s="13"/>
      <c r="E923" s="14"/>
      <c r="F923" s="46"/>
      <c r="H923" s="16" t="str">
        <f t="shared" si="138"/>
        <v/>
      </c>
      <c r="I923" s="19">
        <f t="shared" si="135"/>
        <v>8.4225000000000065</v>
      </c>
      <c r="J923" s="39"/>
      <c r="K923" s="50">
        <f t="shared" si="136"/>
        <v>8.4224999999999923</v>
      </c>
      <c r="L923" s="8">
        <f t="shared" si="134"/>
        <v>8.4224999999999923</v>
      </c>
    </row>
    <row r="924" spans="1:12" ht="18.75" x14ac:dyDescent="0.3">
      <c r="A924" s="10"/>
      <c r="B924" s="11"/>
      <c r="C924" s="12"/>
      <c r="D924" s="13"/>
      <c r="E924" s="14"/>
      <c r="F924" s="46"/>
      <c r="H924" s="16" t="str">
        <f t="shared" si="138"/>
        <v/>
      </c>
      <c r="I924" s="19">
        <f t="shared" si="135"/>
        <v>8.4225000000000065</v>
      </c>
      <c r="J924" s="39"/>
      <c r="K924" s="50">
        <f t="shared" si="136"/>
        <v>8.4224999999999923</v>
      </c>
      <c r="L924" s="8">
        <f t="shared" si="134"/>
        <v>8.4224999999999923</v>
      </c>
    </row>
    <row r="925" spans="1:12" ht="18.75" x14ac:dyDescent="0.3">
      <c r="A925" s="10"/>
      <c r="B925" s="11"/>
      <c r="C925" s="12"/>
      <c r="D925" s="13"/>
      <c r="E925" s="14"/>
      <c r="F925" s="46"/>
      <c r="H925" s="16" t="str">
        <f t="shared" si="138"/>
        <v/>
      </c>
      <c r="I925" s="19">
        <f t="shared" si="135"/>
        <v>8.4225000000000065</v>
      </c>
      <c r="J925" s="39"/>
      <c r="K925" s="50">
        <f t="shared" si="136"/>
        <v>8.4224999999999923</v>
      </c>
      <c r="L925" s="8">
        <f t="shared" si="134"/>
        <v>8.4224999999999923</v>
      </c>
    </row>
    <row r="926" spans="1:12" ht="18.75" x14ac:dyDescent="0.3">
      <c r="A926" s="10"/>
      <c r="B926" s="11"/>
      <c r="C926" s="12"/>
      <c r="D926" s="13"/>
      <c r="E926" s="14"/>
      <c r="F926" s="46"/>
      <c r="H926" s="16" t="str">
        <f t="shared" si="138"/>
        <v/>
      </c>
      <c r="I926" s="19">
        <f t="shared" si="135"/>
        <v>8.4225000000000065</v>
      </c>
      <c r="J926" s="39"/>
      <c r="K926" s="50">
        <f t="shared" si="136"/>
        <v>8.4224999999999923</v>
      </c>
      <c r="L926" s="8">
        <f t="shared" si="134"/>
        <v>8.4224999999999923</v>
      </c>
    </row>
    <row r="927" spans="1:12" ht="18.75" x14ac:dyDescent="0.3">
      <c r="A927" s="10"/>
      <c r="B927" s="11"/>
      <c r="C927" s="12"/>
      <c r="D927" s="13"/>
      <c r="E927" s="14"/>
      <c r="F927" s="46"/>
      <c r="H927" s="16" t="str">
        <f t="shared" si="138"/>
        <v/>
      </c>
      <c r="I927" s="19">
        <f t="shared" si="135"/>
        <v>8.4225000000000065</v>
      </c>
      <c r="J927" s="39"/>
      <c r="K927" s="50">
        <f t="shared" si="136"/>
        <v>8.4224999999999923</v>
      </c>
      <c r="L927" s="8">
        <f t="shared" si="134"/>
        <v>8.4224999999999923</v>
      </c>
    </row>
    <row r="928" spans="1:12" ht="18.75" x14ac:dyDescent="0.3">
      <c r="A928" s="10"/>
      <c r="B928" s="11"/>
      <c r="C928" s="12"/>
      <c r="D928" s="13"/>
      <c r="E928" s="14"/>
      <c r="F928" s="46"/>
      <c r="H928" s="16" t="str">
        <f t="shared" si="138"/>
        <v/>
      </c>
      <c r="I928" s="19">
        <f t="shared" si="135"/>
        <v>8.4225000000000065</v>
      </c>
      <c r="J928" s="39"/>
      <c r="K928" s="50">
        <f t="shared" si="136"/>
        <v>8.4224999999999923</v>
      </c>
      <c r="L928" s="8">
        <f t="shared" si="134"/>
        <v>8.4224999999999923</v>
      </c>
    </row>
    <row r="929" spans="1:12" ht="19.5" thickBot="1" x14ac:dyDescent="0.35">
      <c r="A929" s="10"/>
      <c r="B929" s="11"/>
      <c r="C929" s="12"/>
      <c r="D929" s="13"/>
      <c r="E929" s="14"/>
      <c r="F929" s="46"/>
      <c r="H929" s="16" t="str">
        <f t="shared" si="138"/>
        <v/>
      </c>
      <c r="I929" s="19">
        <f t="shared" si="135"/>
        <v>8.4225000000000065</v>
      </c>
      <c r="J929" s="39"/>
      <c r="K929" s="50">
        <f t="shared" si="136"/>
        <v>8.4224999999999923</v>
      </c>
      <c r="L929" s="8">
        <f t="shared" si="134"/>
        <v>8.4224999999999923</v>
      </c>
    </row>
    <row r="930" spans="1:12" ht="24" thickBot="1" x14ac:dyDescent="0.3">
      <c r="A930" s="222">
        <v>44344</v>
      </c>
      <c r="B930" s="223"/>
      <c r="C930" s="223"/>
      <c r="D930" s="223"/>
      <c r="E930" s="223"/>
      <c r="F930" s="223"/>
      <c r="G930" s="223"/>
      <c r="H930" s="224"/>
      <c r="I930" s="19">
        <f t="shared" si="135"/>
        <v>8.4225000000000065</v>
      </c>
      <c r="K930" s="50">
        <f t="shared" si="136"/>
        <v>8.4224999999999923</v>
      </c>
      <c r="L930" s="8">
        <f t="shared" si="134"/>
        <v>8.4224999999999923</v>
      </c>
    </row>
    <row r="931" spans="1:12" ht="18.75" x14ac:dyDescent="0.3">
      <c r="A931" s="10"/>
      <c r="B931" s="11"/>
      <c r="C931" s="12"/>
      <c r="D931" s="13"/>
      <c r="E931" s="14"/>
      <c r="F931" s="46"/>
      <c r="H931" s="16" t="str">
        <f t="shared" ref="H931:H941" si="139">IF(OR(F931="",G931=""),"",IF(F931="1st",G931*D931-G931,-G931))</f>
        <v/>
      </c>
      <c r="I931" s="19">
        <f t="shared" si="135"/>
        <v>8.4225000000000065</v>
      </c>
      <c r="J931" s="42">
        <f>SUM(H931:H941)</f>
        <v>0</v>
      </c>
      <c r="K931" s="50">
        <f t="shared" si="136"/>
        <v>8.4224999999999923</v>
      </c>
      <c r="L931" s="8">
        <f t="shared" si="134"/>
        <v>8.4224999999999923</v>
      </c>
    </row>
    <row r="932" spans="1:12" ht="18.75" x14ac:dyDescent="0.3">
      <c r="A932" s="10"/>
      <c r="B932" s="11"/>
      <c r="C932" s="12"/>
      <c r="D932" s="13"/>
      <c r="E932" s="14"/>
      <c r="F932" s="46"/>
      <c r="H932" s="16" t="str">
        <f t="shared" si="139"/>
        <v/>
      </c>
      <c r="I932" s="19">
        <f t="shared" si="135"/>
        <v>8.4225000000000065</v>
      </c>
      <c r="J932" s="39"/>
      <c r="K932" s="50">
        <f t="shared" si="136"/>
        <v>8.4224999999999923</v>
      </c>
      <c r="L932" s="8">
        <f t="shared" si="134"/>
        <v>8.4224999999999923</v>
      </c>
    </row>
    <row r="933" spans="1:12" ht="18.75" x14ac:dyDescent="0.3">
      <c r="A933" s="10"/>
      <c r="B933" s="11"/>
      <c r="C933" s="12"/>
      <c r="D933" s="13"/>
      <c r="E933" s="14"/>
      <c r="F933" s="46"/>
      <c r="H933" s="16" t="str">
        <f t="shared" si="139"/>
        <v/>
      </c>
      <c r="I933" s="19">
        <f t="shared" si="135"/>
        <v>8.4225000000000065</v>
      </c>
      <c r="J933" s="39"/>
      <c r="K933" s="50">
        <f t="shared" si="136"/>
        <v>8.4224999999999923</v>
      </c>
      <c r="L933" s="8">
        <f t="shared" si="134"/>
        <v>8.4224999999999923</v>
      </c>
    </row>
    <row r="934" spans="1:12" ht="18.75" x14ac:dyDescent="0.3">
      <c r="A934" s="10"/>
      <c r="B934" s="11"/>
      <c r="C934" s="12"/>
      <c r="D934" s="13"/>
      <c r="E934" s="14"/>
      <c r="F934" s="46"/>
      <c r="H934" s="16" t="str">
        <f t="shared" si="139"/>
        <v/>
      </c>
      <c r="I934" s="19">
        <f t="shared" si="135"/>
        <v>8.4225000000000065</v>
      </c>
      <c r="J934" s="39"/>
      <c r="K934" s="50">
        <f t="shared" si="136"/>
        <v>8.4224999999999923</v>
      </c>
      <c r="L934" s="8">
        <f t="shared" si="134"/>
        <v>8.4224999999999923</v>
      </c>
    </row>
    <row r="935" spans="1:12" ht="18.75" x14ac:dyDescent="0.3">
      <c r="A935" s="10"/>
      <c r="B935" s="11"/>
      <c r="C935" s="12"/>
      <c r="D935" s="13"/>
      <c r="E935" s="14"/>
      <c r="F935" s="46"/>
      <c r="H935" s="16" t="str">
        <f t="shared" si="139"/>
        <v/>
      </c>
      <c r="I935" s="19">
        <f t="shared" si="135"/>
        <v>8.4225000000000065</v>
      </c>
      <c r="J935" s="39"/>
      <c r="K935" s="50">
        <f t="shared" si="136"/>
        <v>8.4224999999999923</v>
      </c>
      <c r="L935" s="8">
        <f t="shared" si="134"/>
        <v>8.4224999999999923</v>
      </c>
    </row>
    <row r="936" spans="1:12" ht="18.75" x14ac:dyDescent="0.3">
      <c r="A936" s="10"/>
      <c r="B936" s="11"/>
      <c r="C936" s="12"/>
      <c r="D936" s="13"/>
      <c r="E936" s="14"/>
      <c r="F936" s="46"/>
      <c r="H936" s="16" t="str">
        <f t="shared" si="139"/>
        <v/>
      </c>
      <c r="I936" s="19">
        <f t="shared" si="135"/>
        <v>8.4225000000000065</v>
      </c>
      <c r="J936" s="39"/>
      <c r="K936" s="50">
        <f t="shared" si="136"/>
        <v>8.4224999999999923</v>
      </c>
      <c r="L936" s="8">
        <f t="shared" si="134"/>
        <v>8.4224999999999923</v>
      </c>
    </row>
    <row r="937" spans="1:12" ht="18.75" x14ac:dyDescent="0.3">
      <c r="A937" s="10"/>
      <c r="B937" s="11"/>
      <c r="C937" s="12"/>
      <c r="D937" s="13"/>
      <c r="E937" s="14"/>
      <c r="F937" s="46"/>
      <c r="H937" s="16" t="str">
        <f t="shared" si="139"/>
        <v/>
      </c>
      <c r="I937" s="19">
        <f t="shared" si="135"/>
        <v>8.4225000000000065</v>
      </c>
      <c r="J937" s="39"/>
      <c r="K937" s="50">
        <f t="shared" si="136"/>
        <v>8.4224999999999923</v>
      </c>
      <c r="L937" s="8">
        <f t="shared" si="134"/>
        <v>8.4224999999999923</v>
      </c>
    </row>
    <row r="938" spans="1:12" ht="18.75" x14ac:dyDescent="0.3">
      <c r="A938" s="10"/>
      <c r="B938" s="11"/>
      <c r="C938" s="12"/>
      <c r="D938" s="13"/>
      <c r="E938" s="14"/>
      <c r="F938" s="46"/>
      <c r="H938" s="16" t="str">
        <f t="shared" si="139"/>
        <v/>
      </c>
      <c r="I938" s="19">
        <f t="shared" si="135"/>
        <v>8.4225000000000065</v>
      </c>
      <c r="J938" s="39"/>
      <c r="K938" s="50">
        <f t="shared" si="136"/>
        <v>8.4224999999999923</v>
      </c>
      <c r="L938" s="8">
        <f t="shared" si="134"/>
        <v>8.4224999999999923</v>
      </c>
    </row>
    <row r="939" spans="1:12" ht="18.75" x14ac:dyDescent="0.3">
      <c r="A939" s="10"/>
      <c r="B939" s="11"/>
      <c r="C939" s="12"/>
      <c r="D939" s="13"/>
      <c r="E939" s="14"/>
      <c r="F939" s="46"/>
      <c r="H939" s="16" t="str">
        <f t="shared" si="139"/>
        <v/>
      </c>
      <c r="I939" s="19">
        <f t="shared" si="135"/>
        <v>8.4225000000000065</v>
      </c>
      <c r="J939" s="39"/>
      <c r="K939" s="50">
        <f t="shared" si="136"/>
        <v>8.4224999999999923</v>
      </c>
      <c r="L939" s="8">
        <f t="shared" si="134"/>
        <v>8.4224999999999923</v>
      </c>
    </row>
    <row r="940" spans="1:12" ht="18.75" x14ac:dyDescent="0.3">
      <c r="A940" s="10"/>
      <c r="B940" s="11"/>
      <c r="C940" s="12"/>
      <c r="D940" s="13"/>
      <c r="E940" s="14"/>
      <c r="F940" s="46"/>
      <c r="H940" s="16" t="str">
        <f t="shared" si="139"/>
        <v/>
      </c>
      <c r="I940" s="19">
        <f t="shared" si="135"/>
        <v>8.4225000000000065</v>
      </c>
      <c r="J940" s="39"/>
      <c r="K940" s="50">
        <f t="shared" si="136"/>
        <v>8.4224999999999923</v>
      </c>
      <c r="L940" s="8">
        <f t="shared" si="134"/>
        <v>8.4224999999999923</v>
      </c>
    </row>
    <row r="941" spans="1:12" ht="19.5" thickBot="1" x14ac:dyDescent="0.35">
      <c r="A941" s="10"/>
      <c r="B941" s="11"/>
      <c r="C941" s="12"/>
      <c r="D941" s="13"/>
      <c r="E941" s="14"/>
      <c r="F941" s="46"/>
      <c r="H941" s="16" t="str">
        <f t="shared" si="139"/>
        <v/>
      </c>
      <c r="I941" s="19">
        <f t="shared" si="135"/>
        <v>8.4225000000000065</v>
      </c>
      <c r="J941" s="39"/>
      <c r="K941" s="50">
        <f t="shared" si="136"/>
        <v>8.4224999999999923</v>
      </c>
      <c r="L941" s="8">
        <f t="shared" si="134"/>
        <v>8.4224999999999923</v>
      </c>
    </row>
    <row r="942" spans="1:12" ht="24" thickBot="1" x14ac:dyDescent="0.3">
      <c r="A942" s="222">
        <v>44345</v>
      </c>
      <c r="B942" s="223"/>
      <c r="C942" s="223"/>
      <c r="D942" s="223"/>
      <c r="E942" s="223"/>
      <c r="F942" s="223"/>
      <c r="G942" s="223"/>
      <c r="H942" s="224"/>
      <c r="I942" s="19">
        <f t="shared" si="135"/>
        <v>8.4225000000000065</v>
      </c>
      <c r="K942" s="50">
        <f t="shared" si="136"/>
        <v>8.4224999999999923</v>
      </c>
      <c r="L942" s="8">
        <f t="shared" si="134"/>
        <v>8.4224999999999923</v>
      </c>
    </row>
    <row r="943" spans="1:12" ht="18.75" x14ac:dyDescent="0.3">
      <c r="A943" s="10"/>
      <c r="B943" s="11"/>
      <c r="C943" s="12"/>
      <c r="D943" s="13"/>
      <c r="E943" s="14"/>
      <c r="F943" s="46"/>
      <c r="H943" s="16" t="str">
        <f t="shared" ref="H943:H953" si="140">IF(OR(F943="",G943=""),"",IF(F943="1st",G943*D943-G943,-G943))</f>
        <v/>
      </c>
      <c r="I943" s="19">
        <f t="shared" si="135"/>
        <v>8.4225000000000065</v>
      </c>
      <c r="J943" s="42">
        <f>SUM(H943:H953)</f>
        <v>0</v>
      </c>
      <c r="K943" s="50">
        <f t="shared" si="136"/>
        <v>8.4224999999999923</v>
      </c>
      <c r="L943" s="8">
        <f t="shared" si="134"/>
        <v>8.4224999999999923</v>
      </c>
    </row>
    <row r="944" spans="1:12" ht="18.75" x14ac:dyDescent="0.3">
      <c r="A944" s="10"/>
      <c r="B944" s="11"/>
      <c r="C944" s="12"/>
      <c r="D944" s="13"/>
      <c r="E944" s="14"/>
      <c r="F944" s="46"/>
      <c r="H944" s="16" t="str">
        <f t="shared" si="140"/>
        <v/>
      </c>
      <c r="I944" s="19">
        <f t="shared" si="135"/>
        <v>8.4225000000000065</v>
      </c>
      <c r="J944" s="39"/>
      <c r="K944" s="50">
        <f t="shared" si="136"/>
        <v>8.4224999999999923</v>
      </c>
      <c r="L944" s="8">
        <f t="shared" si="134"/>
        <v>8.4224999999999923</v>
      </c>
    </row>
    <row r="945" spans="1:12" ht="18.75" x14ac:dyDescent="0.3">
      <c r="A945" s="10"/>
      <c r="B945" s="11"/>
      <c r="C945" s="12"/>
      <c r="D945" s="13"/>
      <c r="E945" s="14"/>
      <c r="F945" s="46"/>
      <c r="H945" s="16" t="str">
        <f t="shared" si="140"/>
        <v/>
      </c>
      <c r="I945" s="19">
        <f t="shared" si="135"/>
        <v>8.4225000000000065</v>
      </c>
      <c r="J945" s="39"/>
      <c r="K945" s="50">
        <f t="shared" si="136"/>
        <v>8.4224999999999923</v>
      </c>
      <c r="L945" s="8">
        <f t="shared" si="134"/>
        <v>8.4224999999999923</v>
      </c>
    </row>
    <row r="946" spans="1:12" ht="18.75" x14ac:dyDescent="0.3">
      <c r="A946" s="10"/>
      <c r="B946" s="11"/>
      <c r="C946" s="12"/>
      <c r="D946" s="13"/>
      <c r="E946" s="14"/>
      <c r="F946" s="46"/>
      <c r="H946" s="16" t="str">
        <f t="shared" si="140"/>
        <v/>
      </c>
      <c r="I946" s="19">
        <f t="shared" si="135"/>
        <v>8.4225000000000065</v>
      </c>
      <c r="J946" s="39"/>
      <c r="K946" s="50">
        <f t="shared" si="136"/>
        <v>8.4224999999999923</v>
      </c>
      <c r="L946" s="8">
        <f t="shared" si="134"/>
        <v>8.4224999999999923</v>
      </c>
    </row>
    <row r="947" spans="1:12" ht="18.75" x14ac:dyDescent="0.3">
      <c r="A947" s="10"/>
      <c r="B947" s="11"/>
      <c r="C947" s="12"/>
      <c r="D947" s="13"/>
      <c r="E947" s="14"/>
      <c r="F947" s="46"/>
      <c r="H947" s="16" t="str">
        <f t="shared" si="140"/>
        <v/>
      </c>
      <c r="I947" s="19">
        <f t="shared" si="135"/>
        <v>8.4225000000000065</v>
      </c>
      <c r="J947" s="39"/>
      <c r="K947" s="50">
        <f t="shared" si="136"/>
        <v>8.4224999999999923</v>
      </c>
      <c r="L947" s="8">
        <f t="shared" si="134"/>
        <v>8.4224999999999923</v>
      </c>
    </row>
    <row r="948" spans="1:12" ht="18.75" x14ac:dyDescent="0.3">
      <c r="A948" s="10"/>
      <c r="B948" s="11"/>
      <c r="C948" s="12"/>
      <c r="D948" s="13"/>
      <c r="E948" s="14"/>
      <c r="F948" s="46"/>
      <c r="H948" s="16" t="str">
        <f t="shared" si="140"/>
        <v/>
      </c>
      <c r="I948" s="19">
        <f t="shared" si="135"/>
        <v>8.4225000000000065</v>
      </c>
      <c r="J948" s="39"/>
      <c r="K948" s="50">
        <f t="shared" si="136"/>
        <v>8.4224999999999923</v>
      </c>
      <c r="L948" s="8">
        <f t="shared" si="134"/>
        <v>8.4224999999999923</v>
      </c>
    </row>
    <row r="949" spans="1:12" ht="18.75" x14ac:dyDescent="0.3">
      <c r="A949" s="10"/>
      <c r="B949" s="11"/>
      <c r="C949" s="12"/>
      <c r="D949" s="13"/>
      <c r="E949" s="14"/>
      <c r="F949" s="46"/>
      <c r="H949" s="16" t="str">
        <f t="shared" si="140"/>
        <v/>
      </c>
      <c r="I949" s="19">
        <f t="shared" si="135"/>
        <v>8.4225000000000065</v>
      </c>
      <c r="J949" s="39"/>
      <c r="K949" s="50">
        <f t="shared" si="136"/>
        <v>8.4224999999999923</v>
      </c>
      <c r="L949" s="8">
        <f t="shared" si="134"/>
        <v>8.4224999999999923</v>
      </c>
    </row>
    <row r="950" spans="1:12" ht="18.75" x14ac:dyDescent="0.3">
      <c r="A950" s="10"/>
      <c r="B950" s="11"/>
      <c r="C950" s="12"/>
      <c r="D950" s="13"/>
      <c r="E950" s="14"/>
      <c r="F950" s="46"/>
      <c r="H950" s="16" t="str">
        <f t="shared" si="140"/>
        <v/>
      </c>
      <c r="I950" s="19">
        <f t="shared" si="135"/>
        <v>8.4225000000000065</v>
      </c>
      <c r="J950" s="39"/>
      <c r="K950" s="50">
        <f t="shared" si="136"/>
        <v>8.4224999999999923</v>
      </c>
      <c r="L950" s="8">
        <f t="shared" si="134"/>
        <v>8.4224999999999923</v>
      </c>
    </row>
    <row r="951" spans="1:12" ht="18.75" x14ac:dyDescent="0.3">
      <c r="A951" s="10"/>
      <c r="B951" s="11"/>
      <c r="C951" s="12"/>
      <c r="D951" s="13"/>
      <c r="E951" s="14"/>
      <c r="F951" s="46"/>
      <c r="H951" s="16" t="str">
        <f t="shared" si="140"/>
        <v/>
      </c>
      <c r="I951" s="19">
        <f t="shared" si="135"/>
        <v>8.4225000000000065</v>
      </c>
      <c r="J951" s="39"/>
      <c r="K951" s="50">
        <f t="shared" si="136"/>
        <v>8.4224999999999923</v>
      </c>
      <c r="L951" s="8">
        <f t="shared" si="134"/>
        <v>8.4224999999999923</v>
      </c>
    </row>
    <row r="952" spans="1:12" ht="18.75" x14ac:dyDescent="0.3">
      <c r="A952" s="10"/>
      <c r="B952" s="11"/>
      <c r="C952" s="12"/>
      <c r="D952" s="13"/>
      <c r="E952" s="14"/>
      <c r="F952" s="46"/>
      <c r="H952" s="16" t="str">
        <f t="shared" si="140"/>
        <v/>
      </c>
      <c r="I952" s="19">
        <f t="shared" si="135"/>
        <v>8.4225000000000065</v>
      </c>
      <c r="J952" s="39"/>
      <c r="K952" s="50">
        <f t="shared" si="136"/>
        <v>8.4224999999999923</v>
      </c>
      <c r="L952" s="8">
        <f t="shared" si="134"/>
        <v>8.4224999999999923</v>
      </c>
    </row>
    <row r="953" spans="1:12" ht="19.5" thickBot="1" x14ac:dyDescent="0.35">
      <c r="A953" s="10"/>
      <c r="B953" s="11"/>
      <c r="C953" s="12"/>
      <c r="D953" s="13"/>
      <c r="E953" s="14"/>
      <c r="F953" s="46"/>
      <c r="H953" s="16" t="str">
        <f t="shared" si="140"/>
        <v/>
      </c>
      <c r="I953" s="19">
        <f t="shared" si="135"/>
        <v>8.4225000000000065</v>
      </c>
      <c r="J953" s="39"/>
      <c r="K953" s="50">
        <f t="shared" si="136"/>
        <v>8.4224999999999923</v>
      </c>
      <c r="L953" s="8">
        <f t="shared" si="134"/>
        <v>8.4224999999999923</v>
      </c>
    </row>
    <row r="954" spans="1:12" ht="24" thickBot="1" x14ac:dyDescent="0.3">
      <c r="A954" s="222">
        <v>44346</v>
      </c>
      <c r="B954" s="223"/>
      <c r="C954" s="223"/>
      <c r="D954" s="223"/>
      <c r="E954" s="223"/>
      <c r="F954" s="223"/>
      <c r="G954" s="223"/>
      <c r="H954" s="224"/>
      <c r="I954" s="19">
        <f t="shared" si="135"/>
        <v>8.4225000000000065</v>
      </c>
      <c r="K954" s="50">
        <f t="shared" si="136"/>
        <v>8.4224999999999923</v>
      </c>
      <c r="L954" s="8">
        <f t="shared" si="134"/>
        <v>8.4224999999999923</v>
      </c>
    </row>
    <row r="955" spans="1:12" ht="18.75" x14ac:dyDescent="0.3">
      <c r="A955" s="10"/>
      <c r="B955" s="11"/>
      <c r="C955" s="12"/>
      <c r="D955" s="13"/>
      <c r="E955" s="14"/>
      <c r="F955" s="46"/>
      <c r="H955" s="16" t="str">
        <f t="shared" ref="H955:H965" si="141">IF(OR(F955="",G955=""),"",IF(F955="1st",G955*D955-G955,-G955))</f>
        <v/>
      </c>
      <c r="I955" s="19">
        <f t="shared" si="135"/>
        <v>8.4225000000000065</v>
      </c>
      <c r="J955" s="42">
        <f>SUM(H955:H965)</f>
        <v>0</v>
      </c>
      <c r="K955" s="50">
        <f t="shared" si="136"/>
        <v>8.4224999999999923</v>
      </c>
      <c r="L955" s="8">
        <f t="shared" si="134"/>
        <v>8.4224999999999923</v>
      </c>
    </row>
    <row r="956" spans="1:12" ht="18.75" x14ac:dyDescent="0.3">
      <c r="A956" s="10"/>
      <c r="B956" s="11"/>
      <c r="C956" s="12"/>
      <c r="D956" s="13"/>
      <c r="E956" s="14"/>
      <c r="F956" s="46"/>
      <c r="H956" s="16" t="str">
        <f t="shared" si="141"/>
        <v/>
      </c>
      <c r="I956" s="19">
        <f t="shared" si="135"/>
        <v>8.4225000000000065</v>
      </c>
      <c r="J956" s="39"/>
      <c r="K956" s="50">
        <f t="shared" si="136"/>
        <v>8.4224999999999923</v>
      </c>
      <c r="L956" s="8">
        <f t="shared" si="134"/>
        <v>8.4224999999999923</v>
      </c>
    </row>
    <row r="957" spans="1:12" ht="18.75" x14ac:dyDescent="0.3">
      <c r="A957" s="10"/>
      <c r="B957" s="11"/>
      <c r="C957" s="12"/>
      <c r="D957" s="13"/>
      <c r="E957" s="14"/>
      <c r="F957" s="46"/>
      <c r="H957" s="16" t="str">
        <f t="shared" si="141"/>
        <v/>
      </c>
      <c r="I957" s="19">
        <f t="shared" si="135"/>
        <v>8.4225000000000065</v>
      </c>
      <c r="J957" s="39"/>
      <c r="K957" s="50">
        <f t="shared" si="136"/>
        <v>8.4224999999999923</v>
      </c>
      <c r="L957" s="8">
        <f t="shared" si="134"/>
        <v>8.4224999999999923</v>
      </c>
    </row>
    <row r="958" spans="1:12" ht="18.75" x14ac:dyDescent="0.3">
      <c r="A958" s="10"/>
      <c r="B958" s="11"/>
      <c r="C958" s="12"/>
      <c r="D958" s="13"/>
      <c r="E958" s="14"/>
      <c r="F958" s="46"/>
      <c r="H958" s="16" t="str">
        <f t="shared" si="141"/>
        <v/>
      </c>
      <c r="I958" s="19">
        <f t="shared" si="135"/>
        <v>8.4225000000000065</v>
      </c>
      <c r="J958" s="39"/>
      <c r="K958" s="50">
        <f t="shared" si="136"/>
        <v>8.4224999999999923</v>
      </c>
      <c r="L958" s="8">
        <f t="shared" si="134"/>
        <v>8.4224999999999923</v>
      </c>
    </row>
    <row r="959" spans="1:12" ht="18.75" x14ac:dyDescent="0.3">
      <c r="A959" s="10"/>
      <c r="B959" s="11"/>
      <c r="C959" s="12"/>
      <c r="D959" s="13"/>
      <c r="E959" s="14"/>
      <c r="F959" s="46"/>
      <c r="H959" s="16" t="str">
        <f t="shared" si="141"/>
        <v/>
      </c>
      <c r="I959" s="19">
        <f t="shared" si="135"/>
        <v>8.4225000000000065</v>
      </c>
      <c r="J959" s="39"/>
      <c r="K959" s="50">
        <f t="shared" si="136"/>
        <v>8.4224999999999923</v>
      </c>
      <c r="L959" s="8">
        <f t="shared" si="134"/>
        <v>8.4224999999999923</v>
      </c>
    </row>
    <row r="960" spans="1:12" ht="18.75" x14ac:dyDescent="0.3">
      <c r="A960" s="10"/>
      <c r="B960" s="11"/>
      <c r="C960" s="12"/>
      <c r="D960" s="13"/>
      <c r="E960" s="14"/>
      <c r="F960" s="46"/>
      <c r="H960" s="16" t="str">
        <f t="shared" si="141"/>
        <v/>
      </c>
      <c r="I960" s="19">
        <f t="shared" si="135"/>
        <v>8.4225000000000065</v>
      </c>
      <c r="J960" s="39"/>
      <c r="K960" s="50">
        <f t="shared" si="136"/>
        <v>8.4224999999999923</v>
      </c>
      <c r="L960" s="8">
        <f t="shared" si="134"/>
        <v>8.4224999999999923</v>
      </c>
    </row>
    <row r="961" spans="1:12" ht="18.75" x14ac:dyDescent="0.3">
      <c r="A961" s="10"/>
      <c r="B961" s="11"/>
      <c r="C961" s="12"/>
      <c r="D961" s="13"/>
      <c r="E961" s="14"/>
      <c r="F961" s="46"/>
      <c r="H961" s="16" t="str">
        <f t="shared" si="141"/>
        <v/>
      </c>
      <c r="I961" s="19">
        <f t="shared" si="135"/>
        <v>8.4225000000000065</v>
      </c>
      <c r="J961" s="39"/>
      <c r="K961" s="50">
        <f t="shared" si="136"/>
        <v>8.4224999999999923</v>
      </c>
      <c r="L961" s="8">
        <f t="shared" si="134"/>
        <v>8.4224999999999923</v>
      </c>
    </row>
    <row r="962" spans="1:12" ht="18.75" x14ac:dyDescent="0.3">
      <c r="A962" s="10"/>
      <c r="B962" s="11"/>
      <c r="C962" s="12"/>
      <c r="D962" s="13"/>
      <c r="E962" s="14"/>
      <c r="F962" s="46"/>
      <c r="H962" s="16" t="str">
        <f t="shared" si="141"/>
        <v/>
      </c>
      <c r="I962" s="19">
        <f t="shared" si="135"/>
        <v>8.4225000000000065</v>
      </c>
      <c r="J962" s="39"/>
      <c r="K962" s="50">
        <f t="shared" si="136"/>
        <v>8.4224999999999923</v>
      </c>
      <c r="L962" s="8">
        <f t="shared" ref="L962:L977" si="142">$K$977</f>
        <v>8.4224999999999923</v>
      </c>
    </row>
    <row r="963" spans="1:12" ht="18.75" x14ac:dyDescent="0.3">
      <c r="A963" s="10"/>
      <c r="B963" s="11"/>
      <c r="C963" s="12"/>
      <c r="D963" s="13"/>
      <c r="E963" s="14"/>
      <c r="F963" s="46"/>
      <c r="H963" s="16" t="str">
        <f t="shared" si="141"/>
        <v/>
      </c>
      <c r="I963" s="19">
        <f t="shared" ref="I963:I1025" si="143">IF(H963="",I962,I962+H963)</f>
        <v>8.4225000000000065</v>
      </c>
      <c r="J963" s="39"/>
      <c r="K963" s="50">
        <f t="shared" si="136"/>
        <v>8.4224999999999923</v>
      </c>
      <c r="L963" s="8">
        <f t="shared" si="142"/>
        <v>8.4224999999999923</v>
      </c>
    </row>
    <row r="964" spans="1:12" ht="18.75" x14ac:dyDescent="0.3">
      <c r="A964" s="10"/>
      <c r="B964" s="11"/>
      <c r="C964" s="12"/>
      <c r="D964" s="13"/>
      <c r="E964" s="14"/>
      <c r="F964" s="46"/>
      <c r="H964" s="16" t="str">
        <f t="shared" si="141"/>
        <v/>
      </c>
      <c r="I964" s="19">
        <f t="shared" si="143"/>
        <v>8.4225000000000065</v>
      </c>
      <c r="J964" s="39"/>
      <c r="K964" s="50">
        <f t="shared" ref="K964:K1025" si="144">IF(J964="",K963,J964+K963)</f>
        <v>8.4224999999999923</v>
      </c>
      <c r="L964" s="8">
        <f t="shared" si="142"/>
        <v>8.4224999999999923</v>
      </c>
    </row>
    <row r="965" spans="1:12" ht="19.5" thickBot="1" x14ac:dyDescent="0.35">
      <c r="A965" s="10"/>
      <c r="B965" s="11"/>
      <c r="C965" s="12"/>
      <c r="D965" s="13"/>
      <c r="E965" s="14"/>
      <c r="F965" s="46"/>
      <c r="H965" s="16" t="str">
        <f t="shared" si="141"/>
        <v/>
      </c>
      <c r="I965" s="19">
        <f t="shared" si="143"/>
        <v>8.4225000000000065</v>
      </c>
      <c r="J965" s="39"/>
      <c r="K965" s="50">
        <f t="shared" si="144"/>
        <v>8.4224999999999923</v>
      </c>
      <c r="L965" s="8">
        <f t="shared" si="142"/>
        <v>8.4224999999999923</v>
      </c>
    </row>
    <row r="966" spans="1:12" ht="24" thickBot="1" x14ac:dyDescent="0.3">
      <c r="A966" s="222">
        <v>44347</v>
      </c>
      <c r="B966" s="223"/>
      <c r="C966" s="223"/>
      <c r="D966" s="223"/>
      <c r="E966" s="223"/>
      <c r="F966" s="223"/>
      <c r="G966" s="223"/>
      <c r="H966" s="224"/>
      <c r="I966" s="19">
        <f t="shared" si="143"/>
        <v>8.4225000000000065</v>
      </c>
      <c r="K966" s="50">
        <f t="shared" si="144"/>
        <v>8.4224999999999923</v>
      </c>
      <c r="L966" s="8">
        <f t="shared" si="142"/>
        <v>8.4224999999999923</v>
      </c>
    </row>
    <row r="967" spans="1:12" ht="18.75" x14ac:dyDescent="0.3">
      <c r="A967" s="10"/>
      <c r="B967" s="11"/>
      <c r="C967" s="12"/>
      <c r="D967" s="13"/>
      <c r="E967" s="14"/>
      <c r="F967" s="46"/>
      <c r="H967" s="16" t="str">
        <f t="shared" ref="H967:H977" si="145">IF(OR(F967="",G967=""),"",IF(F967="1st",G967*D967-G967,-G967))</f>
        <v/>
      </c>
      <c r="I967" s="19">
        <f t="shared" si="143"/>
        <v>8.4225000000000065</v>
      </c>
      <c r="J967" s="42">
        <f>SUM(H967:H977)</f>
        <v>0</v>
      </c>
      <c r="K967" s="50">
        <f t="shared" si="144"/>
        <v>8.4224999999999923</v>
      </c>
      <c r="L967" s="8">
        <f t="shared" si="142"/>
        <v>8.4224999999999923</v>
      </c>
    </row>
    <row r="968" spans="1:12" ht="18.75" x14ac:dyDescent="0.3">
      <c r="A968" s="10"/>
      <c r="B968" s="11"/>
      <c r="C968" s="12"/>
      <c r="D968" s="13"/>
      <c r="E968" s="14"/>
      <c r="F968" s="46"/>
      <c r="H968" s="16" t="str">
        <f t="shared" si="145"/>
        <v/>
      </c>
      <c r="I968" s="19">
        <f t="shared" si="143"/>
        <v>8.4225000000000065</v>
      </c>
      <c r="J968" s="39"/>
      <c r="K968" s="50">
        <f t="shared" si="144"/>
        <v>8.4224999999999923</v>
      </c>
      <c r="L968" s="8">
        <f t="shared" si="142"/>
        <v>8.4224999999999923</v>
      </c>
    </row>
    <row r="969" spans="1:12" ht="18.75" x14ac:dyDescent="0.3">
      <c r="A969" s="10"/>
      <c r="B969" s="11"/>
      <c r="C969" s="12"/>
      <c r="D969" s="13"/>
      <c r="E969" s="14"/>
      <c r="F969" s="46"/>
      <c r="H969" s="16" t="str">
        <f t="shared" si="145"/>
        <v/>
      </c>
      <c r="I969" s="19">
        <f t="shared" si="143"/>
        <v>8.4225000000000065</v>
      </c>
      <c r="J969" s="39"/>
      <c r="K969" s="50">
        <f t="shared" si="144"/>
        <v>8.4224999999999923</v>
      </c>
      <c r="L969" s="8">
        <f t="shared" si="142"/>
        <v>8.4224999999999923</v>
      </c>
    </row>
    <row r="970" spans="1:12" ht="18.75" x14ac:dyDescent="0.3">
      <c r="A970" s="10"/>
      <c r="B970" s="11"/>
      <c r="C970" s="12"/>
      <c r="D970" s="13"/>
      <c r="E970" s="14"/>
      <c r="F970" s="46"/>
      <c r="H970" s="16" t="str">
        <f t="shared" si="145"/>
        <v/>
      </c>
      <c r="I970" s="19">
        <f t="shared" si="143"/>
        <v>8.4225000000000065</v>
      </c>
      <c r="J970" s="39"/>
      <c r="K970" s="50">
        <f t="shared" si="144"/>
        <v>8.4224999999999923</v>
      </c>
      <c r="L970" s="8">
        <f t="shared" si="142"/>
        <v>8.4224999999999923</v>
      </c>
    </row>
    <row r="971" spans="1:12" ht="18.75" x14ac:dyDescent="0.3">
      <c r="A971" s="10"/>
      <c r="B971" s="11"/>
      <c r="C971" s="12"/>
      <c r="D971" s="13"/>
      <c r="E971" s="14"/>
      <c r="F971" s="46"/>
      <c r="H971" s="16" t="str">
        <f t="shared" si="145"/>
        <v/>
      </c>
      <c r="I971" s="19">
        <f t="shared" si="143"/>
        <v>8.4225000000000065</v>
      </c>
      <c r="J971" s="39"/>
      <c r="K971" s="50">
        <f t="shared" si="144"/>
        <v>8.4224999999999923</v>
      </c>
      <c r="L971" s="8">
        <f t="shared" si="142"/>
        <v>8.4224999999999923</v>
      </c>
    </row>
    <row r="972" spans="1:12" ht="18.75" x14ac:dyDescent="0.3">
      <c r="A972" s="10"/>
      <c r="B972" s="11"/>
      <c r="C972" s="12"/>
      <c r="D972" s="13"/>
      <c r="E972" s="14"/>
      <c r="F972" s="46"/>
      <c r="H972" s="16" t="str">
        <f t="shared" si="145"/>
        <v/>
      </c>
      <c r="I972" s="19">
        <f t="shared" si="143"/>
        <v>8.4225000000000065</v>
      </c>
      <c r="J972" s="39"/>
      <c r="K972" s="50">
        <f t="shared" si="144"/>
        <v>8.4224999999999923</v>
      </c>
      <c r="L972" s="8">
        <f t="shared" si="142"/>
        <v>8.4224999999999923</v>
      </c>
    </row>
    <row r="973" spans="1:12" ht="18.75" x14ac:dyDescent="0.3">
      <c r="A973" s="10"/>
      <c r="B973" s="11"/>
      <c r="C973" s="12"/>
      <c r="D973" s="13"/>
      <c r="E973" s="14"/>
      <c r="F973" s="46"/>
      <c r="H973" s="16" t="str">
        <f t="shared" si="145"/>
        <v/>
      </c>
      <c r="I973" s="19">
        <f t="shared" si="143"/>
        <v>8.4225000000000065</v>
      </c>
      <c r="J973" s="39"/>
      <c r="K973" s="50">
        <f t="shared" si="144"/>
        <v>8.4224999999999923</v>
      </c>
      <c r="L973" s="8">
        <f t="shared" si="142"/>
        <v>8.4224999999999923</v>
      </c>
    </row>
    <row r="974" spans="1:12" ht="18.75" x14ac:dyDescent="0.3">
      <c r="A974" s="10"/>
      <c r="B974" s="11"/>
      <c r="C974" s="12"/>
      <c r="D974" s="13"/>
      <c r="E974" s="14"/>
      <c r="F974" s="46"/>
      <c r="H974" s="16" t="str">
        <f t="shared" si="145"/>
        <v/>
      </c>
      <c r="I974" s="19">
        <f t="shared" si="143"/>
        <v>8.4225000000000065</v>
      </c>
      <c r="J974" s="39"/>
      <c r="K974" s="50">
        <f t="shared" si="144"/>
        <v>8.4224999999999923</v>
      </c>
      <c r="L974" s="8">
        <f t="shared" si="142"/>
        <v>8.4224999999999923</v>
      </c>
    </row>
    <row r="975" spans="1:12" ht="18.75" x14ac:dyDescent="0.3">
      <c r="A975" s="10"/>
      <c r="B975" s="11"/>
      <c r="C975" s="12"/>
      <c r="D975" s="13"/>
      <c r="E975" s="14"/>
      <c r="F975" s="46"/>
      <c r="H975" s="16" t="str">
        <f t="shared" si="145"/>
        <v/>
      </c>
      <c r="I975" s="19">
        <f t="shared" si="143"/>
        <v>8.4225000000000065</v>
      </c>
      <c r="J975" s="39"/>
      <c r="K975" s="50">
        <f t="shared" si="144"/>
        <v>8.4224999999999923</v>
      </c>
      <c r="L975" s="8">
        <f t="shared" si="142"/>
        <v>8.4224999999999923</v>
      </c>
    </row>
    <row r="976" spans="1:12" ht="18.75" x14ac:dyDescent="0.3">
      <c r="A976" s="10"/>
      <c r="B976" s="11"/>
      <c r="C976" s="12"/>
      <c r="D976" s="13"/>
      <c r="E976" s="14"/>
      <c r="F976" s="46"/>
      <c r="H976" s="16" t="str">
        <f t="shared" si="145"/>
        <v/>
      </c>
      <c r="I976" s="19">
        <f t="shared" si="143"/>
        <v>8.4225000000000065</v>
      </c>
      <c r="J976" s="39"/>
      <c r="K976" s="50">
        <f t="shared" si="144"/>
        <v>8.4224999999999923</v>
      </c>
      <c r="L976" s="8">
        <f t="shared" si="142"/>
        <v>8.4224999999999923</v>
      </c>
    </row>
    <row r="977" spans="1:12" ht="19.5" thickBot="1" x14ac:dyDescent="0.35">
      <c r="A977" s="10"/>
      <c r="B977" s="11"/>
      <c r="C977" s="12"/>
      <c r="D977" s="13"/>
      <c r="E977" s="14"/>
      <c r="F977" s="46"/>
      <c r="H977" s="16" t="str">
        <f t="shared" si="145"/>
        <v/>
      </c>
      <c r="I977" s="19">
        <f t="shared" si="143"/>
        <v>8.4225000000000065</v>
      </c>
      <c r="J977" s="39"/>
      <c r="K977" s="50">
        <f t="shared" si="144"/>
        <v>8.4224999999999923</v>
      </c>
      <c r="L977" s="8">
        <f t="shared" si="142"/>
        <v>8.4224999999999923</v>
      </c>
    </row>
    <row r="978" spans="1:12" ht="24" thickBot="1" x14ac:dyDescent="0.3">
      <c r="A978" s="222">
        <v>44348</v>
      </c>
      <c r="B978" s="223"/>
      <c r="C978" s="223"/>
      <c r="D978" s="223"/>
      <c r="E978" s="223"/>
      <c r="F978" s="223"/>
      <c r="G978" s="223"/>
      <c r="H978" s="224"/>
      <c r="I978" s="19">
        <f t="shared" si="143"/>
        <v>8.4225000000000065</v>
      </c>
      <c r="K978" s="50">
        <f t="shared" si="144"/>
        <v>8.4224999999999923</v>
      </c>
    </row>
    <row r="979" spans="1:12" ht="18.75" x14ac:dyDescent="0.3">
      <c r="A979" s="10"/>
      <c r="B979" s="11"/>
      <c r="C979" s="12"/>
      <c r="D979" s="13"/>
      <c r="E979" s="14"/>
      <c r="F979" s="46"/>
      <c r="H979" s="16" t="str">
        <f t="shared" ref="H979:H989" si="146">IF(OR(F979="",G979=""),"",IF(F979="1st",G979*D979-G979,-G979))</f>
        <v/>
      </c>
      <c r="I979" s="19">
        <f t="shared" si="143"/>
        <v>8.4225000000000065</v>
      </c>
      <c r="J979" s="42">
        <f>SUM(H979:H989)</f>
        <v>0</v>
      </c>
      <c r="K979" s="50">
        <f t="shared" si="144"/>
        <v>8.4224999999999923</v>
      </c>
    </row>
    <row r="980" spans="1:12" ht="18.75" x14ac:dyDescent="0.3">
      <c r="A980" s="10"/>
      <c r="B980" s="11"/>
      <c r="C980" s="12"/>
      <c r="D980" s="13"/>
      <c r="E980" s="14"/>
      <c r="F980" s="46"/>
      <c r="H980" s="16" t="str">
        <f t="shared" si="146"/>
        <v/>
      </c>
      <c r="I980" s="19">
        <f t="shared" si="143"/>
        <v>8.4225000000000065</v>
      </c>
      <c r="J980" s="39"/>
      <c r="K980" s="50">
        <f t="shared" si="144"/>
        <v>8.4224999999999923</v>
      </c>
    </row>
    <row r="981" spans="1:12" ht="18.75" x14ac:dyDescent="0.3">
      <c r="A981" s="10"/>
      <c r="B981" s="11"/>
      <c r="C981" s="12"/>
      <c r="D981" s="13"/>
      <c r="E981" s="14"/>
      <c r="F981" s="46"/>
      <c r="H981" s="16" t="str">
        <f t="shared" si="146"/>
        <v/>
      </c>
      <c r="I981" s="19">
        <f t="shared" si="143"/>
        <v>8.4225000000000065</v>
      </c>
      <c r="J981" s="39"/>
      <c r="K981" s="50">
        <f t="shared" si="144"/>
        <v>8.4224999999999923</v>
      </c>
    </row>
    <row r="982" spans="1:12" ht="18.75" x14ac:dyDescent="0.3">
      <c r="A982" s="10"/>
      <c r="B982" s="11"/>
      <c r="C982" s="12"/>
      <c r="D982" s="13"/>
      <c r="E982" s="14"/>
      <c r="F982" s="46"/>
      <c r="H982" s="16" t="str">
        <f t="shared" si="146"/>
        <v/>
      </c>
      <c r="I982" s="19">
        <f t="shared" si="143"/>
        <v>8.4225000000000065</v>
      </c>
      <c r="J982" s="39"/>
      <c r="K982" s="50">
        <f t="shared" si="144"/>
        <v>8.4224999999999923</v>
      </c>
    </row>
    <row r="983" spans="1:12" ht="18.75" x14ac:dyDescent="0.3">
      <c r="A983" s="10"/>
      <c r="B983" s="11"/>
      <c r="C983" s="12"/>
      <c r="D983" s="13"/>
      <c r="E983" s="14"/>
      <c r="F983" s="46"/>
      <c r="H983" s="16" t="str">
        <f t="shared" si="146"/>
        <v/>
      </c>
      <c r="I983" s="19">
        <f t="shared" si="143"/>
        <v>8.4225000000000065</v>
      </c>
      <c r="J983" s="39"/>
      <c r="K983" s="50">
        <f t="shared" si="144"/>
        <v>8.4224999999999923</v>
      </c>
    </row>
    <row r="984" spans="1:12" ht="18.75" x14ac:dyDescent="0.3">
      <c r="A984" s="10"/>
      <c r="B984" s="11"/>
      <c r="C984" s="12"/>
      <c r="D984" s="13"/>
      <c r="E984" s="14"/>
      <c r="F984" s="46"/>
      <c r="H984" s="16" t="str">
        <f t="shared" si="146"/>
        <v/>
      </c>
      <c r="I984" s="19">
        <f t="shared" si="143"/>
        <v>8.4225000000000065</v>
      </c>
      <c r="J984" s="39"/>
      <c r="K984" s="50">
        <f t="shared" si="144"/>
        <v>8.4224999999999923</v>
      </c>
    </row>
    <row r="985" spans="1:12" ht="18.75" x14ac:dyDescent="0.3">
      <c r="A985" s="10"/>
      <c r="B985" s="11"/>
      <c r="C985" s="12"/>
      <c r="D985" s="13"/>
      <c r="E985" s="14"/>
      <c r="F985" s="46"/>
      <c r="H985" s="16" t="str">
        <f t="shared" si="146"/>
        <v/>
      </c>
      <c r="I985" s="19">
        <f t="shared" si="143"/>
        <v>8.4225000000000065</v>
      </c>
      <c r="J985" s="39"/>
      <c r="K985" s="50">
        <f t="shared" si="144"/>
        <v>8.4224999999999923</v>
      </c>
    </row>
    <row r="986" spans="1:12" ht="18.75" x14ac:dyDescent="0.3">
      <c r="A986" s="10"/>
      <c r="B986" s="11"/>
      <c r="C986" s="12"/>
      <c r="D986" s="13"/>
      <c r="E986" s="14"/>
      <c r="F986" s="46"/>
      <c r="H986" s="16" t="str">
        <f t="shared" si="146"/>
        <v/>
      </c>
      <c r="I986" s="19">
        <f t="shared" si="143"/>
        <v>8.4225000000000065</v>
      </c>
      <c r="J986" s="39"/>
      <c r="K986" s="50">
        <f t="shared" si="144"/>
        <v>8.4224999999999923</v>
      </c>
    </row>
    <row r="987" spans="1:12" ht="18.75" x14ac:dyDescent="0.3">
      <c r="A987" s="10"/>
      <c r="B987" s="11"/>
      <c r="C987" s="12"/>
      <c r="D987" s="13"/>
      <c r="E987" s="14"/>
      <c r="F987" s="46"/>
      <c r="H987" s="16" t="str">
        <f t="shared" si="146"/>
        <v/>
      </c>
      <c r="I987" s="19">
        <f t="shared" si="143"/>
        <v>8.4225000000000065</v>
      </c>
      <c r="J987" s="39"/>
      <c r="K987" s="50">
        <f t="shared" si="144"/>
        <v>8.4224999999999923</v>
      </c>
    </row>
    <row r="988" spans="1:12" ht="18.75" x14ac:dyDescent="0.3">
      <c r="A988" s="10"/>
      <c r="B988" s="11"/>
      <c r="C988" s="12"/>
      <c r="D988" s="13"/>
      <c r="E988" s="14"/>
      <c r="F988" s="46"/>
      <c r="H988" s="16" t="str">
        <f t="shared" si="146"/>
        <v/>
      </c>
      <c r="I988" s="19">
        <f t="shared" si="143"/>
        <v>8.4225000000000065</v>
      </c>
      <c r="J988" s="39"/>
      <c r="K988" s="50">
        <f t="shared" si="144"/>
        <v>8.4224999999999923</v>
      </c>
    </row>
    <row r="989" spans="1:12" ht="19.5" thickBot="1" x14ac:dyDescent="0.35">
      <c r="A989" s="10"/>
      <c r="B989" s="11"/>
      <c r="C989" s="12"/>
      <c r="D989" s="13"/>
      <c r="E989" s="14"/>
      <c r="F989" s="46"/>
      <c r="H989" s="16" t="str">
        <f t="shared" si="146"/>
        <v/>
      </c>
      <c r="I989" s="19">
        <f t="shared" si="143"/>
        <v>8.4225000000000065</v>
      </c>
      <c r="J989" s="39"/>
      <c r="K989" s="50">
        <f t="shared" si="144"/>
        <v>8.4224999999999923</v>
      </c>
    </row>
    <row r="990" spans="1:12" ht="24" thickBot="1" x14ac:dyDescent="0.3">
      <c r="A990" s="222">
        <v>44349</v>
      </c>
      <c r="B990" s="223"/>
      <c r="C990" s="223"/>
      <c r="D990" s="223"/>
      <c r="E990" s="223"/>
      <c r="F990" s="223"/>
      <c r="G990" s="223"/>
      <c r="H990" s="224"/>
      <c r="I990" s="19">
        <f t="shared" si="143"/>
        <v>8.4225000000000065</v>
      </c>
      <c r="K990" s="50">
        <f t="shared" si="144"/>
        <v>8.4224999999999923</v>
      </c>
    </row>
    <row r="991" spans="1:12" ht="18.75" x14ac:dyDescent="0.3">
      <c r="A991" s="10"/>
      <c r="B991" s="11"/>
      <c r="C991" s="12"/>
      <c r="D991" s="13"/>
      <c r="E991" s="14"/>
      <c r="F991" s="46"/>
      <c r="H991" s="16" t="str">
        <f t="shared" ref="H991:H1001" si="147">IF(OR(F991="",G991=""),"",IF(F991="1st",G991*D991-G991,-G991))</f>
        <v/>
      </c>
      <c r="I991" s="19">
        <f t="shared" si="143"/>
        <v>8.4225000000000065</v>
      </c>
      <c r="J991" s="42">
        <f>SUM(H991:H1001)</f>
        <v>0</v>
      </c>
      <c r="K991" s="50">
        <f t="shared" si="144"/>
        <v>8.4224999999999923</v>
      </c>
    </row>
    <row r="992" spans="1:12" ht="18.75" x14ac:dyDescent="0.3">
      <c r="A992" s="10"/>
      <c r="B992" s="11"/>
      <c r="C992" s="12"/>
      <c r="D992" s="13"/>
      <c r="E992" s="14"/>
      <c r="F992" s="46"/>
      <c r="H992" s="16" t="str">
        <f t="shared" si="147"/>
        <v/>
      </c>
      <c r="I992" s="19">
        <f t="shared" si="143"/>
        <v>8.4225000000000065</v>
      </c>
      <c r="J992" s="39"/>
      <c r="K992" s="50">
        <f t="shared" si="144"/>
        <v>8.4224999999999923</v>
      </c>
    </row>
    <row r="993" spans="1:11" ht="18.75" x14ac:dyDescent="0.3">
      <c r="A993" s="10"/>
      <c r="B993" s="11"/>
      <c r="C993" s="12"/>
      <c r="D993" s="13"/>
      <c r="E993" s="14"/>
      <c r="F993" s="46"/>
      <c r="H993" s="16" t="str">
        <f t="shared" si="147"/>
        <v/>
      </c>
      <c r="I993" s="19">
        <f t="shared" si="143"/>
        <v>8.4225000000000065</v>
      </c>
      <c r="J993" s="39"/>
      <c r="K993" s="50">
        <f t="shared" si="144"/>
        <v>8.4224999999999923</v>
      </c>
    </row>
    <row r="994" spans="1:11" ht="18.75" x14ac:dyDescent="0.3">
      <c r="A994" s="10"/>
      <c r="B994" s="11"/>
      <c r="C994" s="12"/>
      <c r="D994" s="13"/>
      <c r="E994" s="14"/>
      <c r="F994" s="46"/>
      <c r="H994" s="16" t="str">
        <f t="shared" si="147"/>
        <v/>
      </c>
      <c r="I994" s="19">
        <f t="shared" si="143"/>
        <v>8.4225000000000065</v>
      </c>
      <c r="J994" s="39"/>
      <c r="K994" s="50">
        <f t="shared" si="144"/>
        <v>8.4224999999999923</v>
      </c>
    </row>
    <row r="995" spans="1:11" ht="18.75" x14ac:dyDescent="0.3">
      <c r="A995" s="10"/>
      <c r="B995" s="11"/>
      <c r="C995" s="12"/>
      <c r="D995" s="13"/>
      <c r="E995" s="14"/>
      <c r="F995" s="46"/>
      <c r="H995" s="16" t="str">
        <f t="shared" si="147"/>
        <v/>
      </c>
      <c r="I995" s="19">
        <f t="shared" si="143"/>
        <v>8.4225000000000065</v>
      </c>
      <c r="J995" s="39"/>
      <c r="K995" s="50">
        <f t="shared" si="144"/>
        <v>8.4224999999999923</v>
      </c>
    </row>
    <row r="996" spans="1:11" ht="18.75" x14ac:dyDescent="0.3">
      <c r="A996" s="10"/>
      <c r="B996" s="11"/>
      <c r="C996" s="12"/>
      <c r="D996" s="13"/>
      <c r="E996" s="14"/>
      <c r="F996" s="46"/>
      <c r="H996" s="16" t="str">
        <f t="shared" si="147"/>
        <v/>
      </c>
      <c r="I996" s="19">
        <f t="shared" si="143"/>
        <v>8.4225000000000065</v>
      </c>
      <c r="J996" s="39"/>
      <c r="K996" s="50">
        <f t="shared" si="144"/>
        <v>8.4224999999999923</v>
      </c>
    </row>
    <row r="997" spans="1:11" ht="18.75" x14ac:dyDescent="0.3">
      <c r="A997" s="10"/>
      <c r="B997" s="11"/>
      <c r="C997" s="12"/>
      <c r="D997" s="13"/>
      <c r="E997" s="14"/>
      <c r="F997" s="46"/>
      <c r="H997" s="16" t="str">
        <f t="shared" si="147"/>
        <v/>
      </c>
      <c r="I997" s="19">
        <f t="shared" si="143"/>
        <v>8.4225000000000065</v>
      </c>
      <c r="J997" s="39"/>
      <c r="K997" s="50">
        <f t="shared" si="144"/>
        <v>8.4224999999999923</v>
      </c>
    </row>
    <row r="998" spans="1:11" ht="18.75" x14ac:dyDescent="0.3">
      <c r="A998" s="10"/>
      <c r="B998" s="11"/>
      <c r="C998" s="12"/>
      <c r="D998" s="13"/>
      <c r="E998" s="14"/>
      <c r="F998" s="46"/>
      <c r="H998" s="16" t="str">
        <f t="shared" si="147"/>
        <v/>
      </c>
      <c r="I998" s="19">
        <f t="shared" si="143"/>
        <v>8.4225000000000065</v>
      </c>
      <c r="J998" s="39"/>
      <c r="K998" s="50">
        <f t="shared" si="144"/>
        <v>8.4224999999999923</v>
      </c>
    </row>
    <row r="999" spans="1:11" ht="18.75" x14ac:dyDescent="0.3">
      <c r="A999" s="10"/>
      <c r="B999" s="11"/>
      <c r="C999" s="12"/>
      <c r="D999" s="13"/>
      <c r="E999" s="14"/>
      <c r="F999" s="46"/>
      <c r="H999" s="16" t="str">
        <f t="shared" si="147"/>
        <v/>
      </c>
      <c r="I999" s="19">
        <f t="shared" si="143"/>
        <v>8.4225000000000065</v>
      </c>
      <c r="J999" s="39"/>
      <c r="K999" s="50">
        <f t="shared" si="144"/>
        <v>8.4224999999999923</v>
      </c>
    </row>
    <row r="1000" spans="1:11" ht="18.75" x14ac:dyDescent="0.3">
      <c r="A1000" s="10"/>
      <c r="B1000" s="11"/>
      <c r="C1000" s="12"/>
      <c r="D1000" s="13"/>
      <c r="E1000" s="14"/>
      <c r="F1000" s="46"/>
      <c r="H1000" s="16" t="str">
        <f t="shared" si="147"/>
        <v/>
      </c>
      <c r="I1000" s="19">
        <f t="shared" si="143"/>
        <v>8.4225000000000065</v>
      </c>
      <c r="J1000" s="39"/>
      <c r="K1000" s="50">
        <f t="shared" si="144"/>
        <v>8.4224999999999923</v>
      </c>
    </row>
    <row r="1001" spans="1:11" ht="19.5" thickBot="1" x14ac:dyDescent="0.35">
      <c r="A1001" s="10"/>
      <c r="B1001" s="11"/>
      <c r="C1001" s="12"/>
      <c r="D1001" s="13"/>
      <c r="E1001" s="14"/>
      <c r="F1001" s="46"/>
      <c r="H1001" s="16" t="str">
        <f t="shared" si="147"/>
        <v/>
      </c>
      <c r="I1001" s="19">
        <f t="shared" si="143"/>
        <v>8.4225000000000065</v>
      </c>
      <c r="J1001" s="39"/>
      <c r="K1001" s="50">
        <f t="shared" si="144"/>
        <v>8.4224999999999923</v>
      </c>
    </row>
    <row r="1002" spans="1:11" ht="24" thickBot="1" x14ac:dyDescent="0.3">
      <c r="A1002" s="222">
        <v>44350</v>
      </c>
      <c r="B1002" s="223"/>
      <c r="C1002" s="223"/>
      <c r="D1002" s="223"/>
      <c r="E1002" s="223"/>
      <c r="F1002" s="223"/>
      <c r="G1002" s="223"/>
      <c r="H1002" s="224"/>
      <c r="I1002" s="19">
        <f t="shared" si="143"/>
        <v>8.4225000000000065</v>
      </c>
      <c r="K1002" s="50">
        <f t="shared" si="144"/>
        <v>8.4224999999999923</v>
      </c>
    </row>
    <row r="1003" spans="1:11" ht="18.75" x14ac:dyDescent="0.3">
      <c r="A1003" s="10"/>
      <c r="B1003" s="11"/>
      <c r="C1003" s="12"/>
      <c r="D1003" s="13"/>
      <c r="E1003" s="14"/>
      <c r="F1003" s="46"/>
      <c r="H1003" s="16" t="str">
        <f t="shared" ref="H1003:H1013" si="148">IF(OR(F1003="",G1003=""),"",IF(F1003="1st",G1003*D1003-G1003,-G1003))</f>
        <v/>
      </c>
      <c r="I1003" s="19">
        <f t="shared" si="143"/>
        <v>8.4225000000000065</v>
      </c>
      <c r="J1003" s="42">
        <f>SUM(H1003:H1013)</f>
        <v>0</v>
      </c>
      <c r="K1003" s="50">
        <f t="shared" si="144"/>
        <v>8.4224999999999923</v>
      </c>
    </row>
    <row r="1004" spans="1:11" ht="18.75" x14ac:dyDescent="0.3">
      <c r="A1004" s="10"/>
      <c r="B1004" s="11"/>
      <c r="C1004" s="12"/>
      <c r="D1004" s="13"/>
      <c r="E1004" s="14"/>
      <c r="F1004" s="46"/>
      <c r="H1004" s="16" t="str">
        <f t="shared" si="148"/>
        <v/>
      </c>
      <c r="I1004" s="19">
        <f t="shared" si="143"/>
        <v>8.4225000000000065</v>
      </c>
      <c r="J1004" s="39"/>
      <c r="K1004" s="50">
        <f t="shared" si="144"/>
        <v>8.4224999999999923</v>
      </c>
    </row>
    <row r="1005" spans="1:11" ht="18.75" x14ac:dyDescent="0.3">
      <c r="A1005" s="10"/>
      <c r="B1005" s="11"/>
      <c r="C1005" s="12"/>
      <c r="D1005" s="13"/>
      <c r="E1005" s="14"/>
      <c r="F1005" s="46"/>
      <c r="H1005" s="16" t="str">
        <f t="shared" si="148"/>
        <v/>
      </c>
      <c r="I1005" s="19">
        <f t="shared" si="143"/>
        <v>8.4225000000000065</v>
      </c>
      <c r="J1005" s="39"/>
      <c r="K1005" s="50">
        <f t="shared" si="144"/>
        <v>8.4224999999999923</v>
      </c>
    </row>
    <row r="1006" spans="1:11" ht="18.75" x14ac:dyDescent="0.3">
      <c r="A1006" s="10"/>
      <c r="B1006" s="11"/>
      <c r="C1006" s="12"/>
      <c r="D1006" s="13"/>
      <c r="E1006" s="14"/>
      <c r="F1006" s="46"/>
      <c r="H1006" s="16" t="str">
        <f t="shared" si="148"/>
        <v/>
      </c>
      <c r="I1006" s="19">
        <f t="shared" si="143"/>
        <v>8.4225000000000065</v>
      </c>
      <c r="J1006" s="39"/>
      <c r="K1006" s="50">
        <f t="shared" si="144"/>
        <v>8.4224999999999923</v>
      </c>
    </row>
    <row r="1007" spans="1:11" ht="18.75" x14ac:dyDescent="0.3">
      <c r="A1007" s="10"/>
      <c r="B1007" s="11"/>
      <c r="C1007" s="12"/>
      <c r="D1007" s="13"/>
      <c r="E1007" s="14"/>
      <c r="F1007" s="46"/>
      <c r="H1007" s="16" t="str">
        <f t="shared" si="148"/>
        <v/>
      </c>
      <c r="I1007" s="19">
        <f t="shared" si="143"/>
        <v>8.4225000000000065</v>
      </c>
      <c r="J1007" s="39"/>
      <c r="K1007" s="50">
        <f t="shared" si="144"/>
        <v>8.4224999999999923</v>
      </c>
    </row>
    <row r="1008" spans="1:11" ht="18.75" x14ac:dyDescent="0.3">
      <c r="A1008" s="10"/>
      <c r="B1008" s="11"/>
      <c r="C1008" s="12"/>
      <c r="D1008" s="13"/>
      <c r="E1008" s="14"/>
      <c r="F1008" s="46"/>
      <c r="H1008" s="16" t="str">
        <f t="shared" si="148"/>
        <v/>
      </c>
      <c r="I1008" s="19">
        <f t="shared" si="143"/>
        <v>8.4225000000000065</v>
      </c>
      <c r="J1008" s="39"/>
      <c r="K1008" s="50">
        <f t="shared" si="144"/>
        <v>8.4224999999999923</v>
      </c>
    </row>
    <row r="1009" spans="1:11" ht="18.75" x14ac:dyDescent="0.3">
      <c r="A1009" s="10"/>
      <c r="B1009" s="11"/>
      <c r="C1009" s="12"/>
      <c r="D1009" s="13"/>
      <c r="E1009" s="14"/>
      <c r="F1009" s="46"/>
      <c r="H1009" s="16" t="str">
        <f t="shared" si="148"/>
        <v/>
      </c>
      <c r="I1009" s="19">
        <f t="shared" si="143"/>
        <v>8.4225000000000065</v>
      </c>
      <c r="J1009" s="39"/>
      <c r="K1009" s="50">
        <f t="shared" si="144"/>
        <v>8.4224999999999923</v>
      </c>
    </row>
    <row r="1010" spans="1:11" ht="18.75" x14ac:dyDescent="0.3">
      <c r="A1010" s="10"/>
      <c r="B1010" s="11"/>
      <c r="C1010" s="12"/>
      <c r="D1010" s="13"/>
      <c r="E1010" s="14"/>
      <c r="F1010" s="46"/>
      <c r="H1010" s="16" t="str">
        <f t="shared" si="148"/>
        <v/>
      </c>
      <c r="I1010" s="19">
        <f t="shared" si="143"/>
        <v>8.4225000000000065</v>
      </c>
      <c r="J1010" s="39"/>
      <c r="K1010" s="50">
        <f t="shared" si="144"/>
        <v>8.4224999999999923</v>
      </c>
    </row>
    <row r="1011" spans="1:11" ht="18.75" x14ac:dyDescent="0.3">
      <c r="A1011" s="10"/>
      <c r="B1011" s="11"/>
      <c r="C1011" s="12"/>
      <c r="D1011" s="13"/>
      <c r="E1011" s="14"/>
      <c r="F1011" s="46"/>
      <c r="H1011" s="16" t="str">
        <f t="shared" si="148"/>
        <v/>
      </c>
      <c r="I1011" s="19">
        <f t="shared" si="143"/>
        <v>8.4225000000000065</v>
      </c>
      <c r="J1011" s="39"/>
      <c r="K1011" s="50">
        <f t="shared" si="144"/>
        <v>8.4224999999999923</v>
      </c>
    </row>
    <row r="1012" spans="1:11" ht="18.75" x14ac:dyDescent="0.3">
      <c r="A1012" s="10"/>
      <c r="B1012" s="11"/>
      <c r="C1012" s="12"/>
      <c r="D1012" s="13"/>
      <c r="E1012" s="14"/>
      <c r="F1012" s="46"/>
      <c r="H1012" s="16" t="str">
        <f t="shared" si="148"/>
        <v/>
      </c>
      <c r="I1012" s="19">
        <f t="shared" si="143"/>
        <v>8.4225000000000065</v>
      </c>
      <c r="J1012" s="39"/>
      <c r="K1012" s="50">
        <f t="shared" si="144"/>
        <v>8.4224999999999923</v>
      </c>
    </row>
    <row r="1013" spans="1:11" ht="19.5" thickBot="1" x14ac:dyDescent="0.35">
      <c r="A1013" s="10"/>
      <c r="B1013" s="11"/>
      <c r="C1013" s="12"/>
      <c r="D1013" s="13"/>
      <c r="E1013" s="14"/>
      <c r="F1013" s="46"/>
      <c r="H1013" s="16" t="str">
        <f t="shared" si="148"/>
        <v/>
      </c>
      <c r="I1013" s="19">
        <f t="shared" si="143"/>
        <v>8.4225000000000065</v>
      </c>
      <c r="J1013" s="39"/>
      <c r="K1013" s="50">
        <f t="shared" si="144"/>
        <v>8.4224999999999923</v>
      </c>
    </row>
    <row r="1014" spans="1:11" ht="24" thickBot="1" x14ac:dyDescent="0.3">
      <c r="A1014" s="222">
        <v>44351</v>
      </c>
      <c r="B1014" s="223"/>
      <c r="C1014" s="223"/>
      <c r="D1014" s="223"/>
      <c r="E1014" s="223"/>
      <c r="F1014" s="223"/>
      <c r="G1014" s="223"/>
      <c r="H1014" s="224"/>
      <c r="I1014" s="19">
        <f t="shared" si="143"/>
        <v>8.4225000000000065</v>
      </c>
      <c r="K1014" s="50">
        <f t="shared" si="144"/>
        <v>8.4224999999999923</v>
      </c>
    </row>
    <row r="1015" spans="1:11" ht="18.75" x14ac:dyDescent="0.3">
      <c r="A1015" s="10"/>
      <c r="B1015" s="11"/>
      <c r="C1015" s="12"/>
      <c r="D1015" s="13"/>
      <c r="E1015" s="14"/>
      <c r="F1015" s="46"/>
      <c r="H1015" s="16" t="str">
        <f t="shared" ref="H1015:H1025" si="149">IF(OR(F1015="",G1015=""),"",IF(F1015="1st",G1015*D1015-G1015,-G1015))</f>
        <v/>
      </c>
      <c r="I1015" s="19">
        <f t="shared" si="143"/>
        <v>8.4225000000000065</v>
      </c>
      <c r="J1015" s="42">
        <f>SUM(H1015:H1025)</f>
        <v>0</v>
      </c>
      <c r="K1015" s="50">
        <f t="shared" si="144"/>
        <v>8.4224999999999923</v>
      </c>
    </row>
    <row r="1016" spans="1:11" ht="18.75" x14ac:dyDescent="0.3">
      <c r="A1016" s="10"/>
      <c r="B1016" s="11"/>
      <c r="C1016" s="12"/>
      <c r="D1016" s="13"/>
      <c r="E1016" s="14"/>
      <c r="F1016" s="46"/>
      <c r="H1016" s="16" t="str">
        <f t="shared" si="149"/>
        <v/>
      </c>
      <c r="I1016" s="19">
        <f t="shared" si="143"/>
        <v>8.4225000000000065</v>
      </c>
      <c r="J1016" s="39"/>
      <c r="K1016" s="50">
        <f t="shared" si="144"/>
        <v>8.4224999999999923</v>
      </c>
    </row>
    <row r="1017" spans="1:11" ht="18.75" x14ac:dyDescent="0.3">
      <c r="A1017" s="10"/>
      <c r="B1017" s="11"/>
      <c r="C1017" s="12"/>
      <c r="D1017" s="13"/>
      <c r="E1017" s="14"/>
      <c r="F1017" s="46"/>
      <c r="H1017" s="16" t="str">
        <f t="shared" si="149"/>
        <v/>
      </c>
      <c r="I1017" s="19">
        <f t="shared" si="143"/>
        <v>8.4225000000000065</v>
      </c>
      <c r="J1017" s="39"/>
      <c r="K1017" s="50">
        <f t="shared" si="144"/>
        <v>8.4224999999999923</v>
      </c>
    </row>
    <row r="1018" spans="1:11" ht="18.75" x14ac:dyDescent="0.3">
      <c r="A1018" s="10"/>
      <c r="B1018" s="11"/>
      <c r="C1018" s="12"/>
      <c r="D1018" s="13"/>
      <c r="E1018" s="14"/>
      <c r="F1018" s="46"/>
      <c r="H1018" s="16" t="str">
        <f t="shared" si="149"/>
        <v/>
      </c>
      <c r="I1018" s="19">
        <f t="shared" si="143"/>
        <v>8.4225000000000065</v>
      </c>
      <c r="J1018" s="39"/>
      <c r="K1018" s="50">
        <f t="shared" si="144"/>
        <v>8.4224999999999923</v>
      </c>
    </row>
    <row r="1019" spans="1:11" ht="18.75" x14ac:dyDescent="0.3">
      <c r="A1019" s="10"/>
      <c r="B1019" s="11"/>
      <c r="C1019" s="12"/>
      <c r="D1019" s="13"/>
      <c r="E1019" s="14"/>
      <c r="F1019" s="46"/>
      <c r="H1019" s="16" t="str">
        <f t="shared" si="149"/>
        <v/>
      </c>
      <c r="I1019" s="19">
        <f t="shared" si="143"/>
        <v>8.4225000000000065</v>
      </c>
      <c r="J1019" s="39"/>
      <c r="K1019" s="50">
        <f t="shared" si="144"/>
        <v>8.4224999999999923</v>
      </c>
    </row>
    <row r="1020" spans="1:11" ht="18.75" x14ac:dyDescent="0.3">
      <c r="A1020" s="10"/>
      <c r="B1020" s="11"/>
      <c r="C1020" s="12"/>
      <c r="D1020" s="13"/>
      <c r="E1020" s="14"/>
      <c r="F1020" s="46"/>
      <c r="H1020" s="16" t="str">
        <f t="shared" si="149"/>
        <v/>
      </c>
      <c r="I1020" s="19">
        <f t="shared" si="143"/>
        <v>8.4225000000000065</v>
      </c>
      <c r="J1020" s="39"/>
      <c r="K1020" s="50">
        <f t="shared" si="144"/>
        <v>8.4224999999999923</v>
      </c>
    </row>
    <row r="1021" spans="1:11" ht="18.75" x14ac:dyDescent="0.3">
      <c r="A1021" s="10"/>
      <c r="B1021" s="11"/>
      <c r="C1021" s="12"/>
      <c r="D1021" s="13"/>
      <c r="E1021" s="14"/>
      <c r="F1021" s="46"/>
      <c r="H1021" s="16" t="str">
        <f t="shared" si="149"/>
        <v/>
      </c>
      <c r="I1021" s="19">
        <f t="shared" si="143"/>
        <v>8.4225000000000065</v>
      </c>
      <c r="J1021" s="39"/>
      <c r="K1021" s="50">
        <f t="shared" si="144"/>
        <v>8.4224999999999923</v>
      </c>
    </row>
    <row r="1022" spans="1:11" ht="18.75" x14ac:dyDescent="0.3">
      <c r="A1022" s="10"/>
      <c r="B1022" s="11"/>
      <c r="C1022" s="12"/>
      <c r="D1022" s="13"/>
      <c r="E1022" s="14"/>
      <c r="F1022" s="46"/>
      <c r="H1022" s="16" t="str">
        <f t="shared" si="149"/>
        <v/>
      </c>
      <c r="I1022" s="19">
        <f t="shared" si="143"/>
        <v>8.4225000000000065</v>
      </c>
      <c r="J1022" s="39"/>
      <c r="K1022" s="50">
        <f t="shared" si="144"/>
        <v>8.4224999999999923</v>
      </c>
    </row>
    <row r="1023" spans="1:11" ht="18.75" x14ac:dyDescent="0.3">
      <c r="A1023" s="10"/>
      <c r="B1023" s="11"/>
      <c r="C1023" s="12"/>
      <c r="D1023" s="13"/>
      <c r="E1023" s="14"/>
      <c r="F1023" s="46"/>
      <c r="H1023" s="16" t="str">
        <f t="shared" si="149"/>
        <v/>
      </c>
      <c r="I1023" s="19">
        <f t="shared" si="143"/>
        <v>8.4225000000000065</v>
      </c>
      <c r="J1023" s="39"/>
      <c r="K1023" s="50">
        <f t="shared" si="144"/>
        <v>8.4224999999999923</v>
      </c>
    </row>
    <row r="1024" spans="1:11" ht="18.75" x14ac:dyDescent="0.3">
      <c r="A1024" s="10"/>
      <c r="B1024" s="11"/>
      <c r="C1024" s="12"/>
      <c r="D1024" s="13"/>
      <c r="E1024" s="14"/>
      <c r="F1024" s="46"/>
      <c r="H1024" s="16" t="str">
        <f t="shared" si="149"/>
        <v/>
      </c>
      <c r="I1024" s="19">
        <f t="shared" si="143"/>
        <v>8.4225000000000065</v>
      </c>
      <c r="J1024" s="39"/>
      <c r="K1024" s="50">
        <f t="shared" si="144"/>
        <v>8.4224999999999923</v>
      </c>
    </row>
    <row r="1025" spans="1:11" ht="18.75" x14ac:dyDescent="0.3">
      <c r="A1025" s="10"/>
      <c r="B1025" s="11"/>
      <c r="C1025" s="12"/>
      <c r="D1025" s="13"/>
      <c r="E1025" s="14"/>
      <c r="F1025" s="46"/>
      <c r="H1025" s="16" t="str">
        <f t="shared" si="149"/>
        <v/>
      </c>
      <c r="I1025" s="19">
        <f t="shared" si="143"/>
        <v>8.4225000000000065</v>
      </c>
      <c r="J1025" s="39"/>
      <c r="K1025" s="50">
        <f t="shared" si="144"/>
        <v>8.4224999999999923</v>
      </c>
    </row>
  </sheetData>
  <autoFilter ref="A1:F55" xr:uid="{999FB3B6-C3F1-954E-983B-06E9CBE43342}"/>
  <mergeCells count="209">
    <mergeCell ref="A736:H736"/>
    <mergeCell ref="A738:H738"/>
    <mergeCell ref="A750:H750"/>
    <mergeCell ref="A762:H762"/>
    <mergeCell ref="A774:H774"/>
    <mergeCell ref="A786:H786"/>
    <mergeCell ref="A798:H798"/>
    <mergeCell ref="A711:H711"/>
    <mergeCell ref="A713:H713"/>
    <mergeCell ref="A715:H715"/>
    <mergeCell ref="A717:H717"/>
    <mergeCell ref="A720:H720"/>
    <mergeCell ref="A724:H724"/>
    <mergeCell ref="A728:H728"/>
    <mergeCell ref="A731:H731"/>
    <mergeCell ref="A733:H733"/>
    <mergeCell ref="A685:H685"/>
    <mergeCell ref="A688:H688"/>
    <mergeCell ref="A690:H690"/>
    <mergeCell ref="A693:H693"/>
    <mergeCell ref="A696:H696"/>
    <mergeCell ref="A698:H698"/>
    <mergeCell ref="A701:H701"/>
    <mergeCell ref="A704:H704"/>
    <mergeCell ref="A706:H706"/>
    <mergeCell ref="A658:H658"/>
    <mergeCell ref="A662:H662"/>
    <mergeCell ref="A665:H665"/>
    <mergeCell ref="A668:H668"/>
    <mergeCell ref="A671:H671"/>
    <mergeCell ref="A674:H674"/>
    <mergeCell ref="A677:H677"/>
    <mergeCell ref="A680:H680"/>
    <mergeCell ref="A683:H683"/>
    <mergeCell ref="A629:H629"/>
    <mergeCell ref="A635:H635"/>
    <mergeCell ref="A638:H638"/>
    <mergeCell ref="A642:H642"/>
    <mergeCell ref="A647:H647"/>
    <mergeCell ref="A650:H650"/>
    <mergeCell ref="A653:H653"/>
    <mergeCell ref="A656:H656"/>
    <mergeCell ref="A478:H478"/>
    <mergeCell ref="A481:H481"/>
    <mergeCell ref="A501:H501"/>
    <mergeCell ref="A503:H503"/>
    <mergeCell ref="A509:H509"/>
    <mergeCell ref="A512:H512"/>
    <mergeCell ref="A484:H484"/>
    <mergeCell ref="A486:H486"/>
    <mergeCell ref="A489:H489"/>
    <mergeCell ref="A495:H495"/>
    <mergeCell ref="A498:H498"/>
    <mergeCell ref="A536:H536"/>
    <mergeCell ref="A540:H540"/>
    <mergeCell ref="A544:H544"/>
    <mergeCell ref="A546:H546"/>
    <mergeCell ref="A514:H514"/>
    <mergeCell ref="A463:H463"/>
    <mergeCell ref="A465:H465"/>
    <mergeCell ref="A389:H389"/>
    <mergeCell ref="A361:H361"/>
    <mergeCell ref="A374:H374"/>
    <mergeCell ref="A377:H377"/>
    <mergeCell ref="A380:H380"/>
    <mergeCell ref="A382:H382"/>
    <mergeCell ref="A392:H392"/>
    <mergeCell ref="A407:H407"/>
    <mergeCell ref="A410:H410"/>
    <mergeCell ref="A440:H440"/>
    <mergeCell ref="A446:H446"/>
    <mergeCell ref="A452:H452"/>
    <mergeCell ref="A454:H454"/>
    <mergeCell ref="A458:H458"/>
    <mergeCell ref="A412:H412"/>
    <mergeCell ref="A416:H416"/>
    <mergeCell ref="A419:H419"/>
    <mergeCell ref="A422:H422"/>
    <mergeCell ref="A425:H425"/>
    <mergeCell ref="A430:H430"/>
    <mergeCell ref="A435:H435"/>
    <mergeCell ref="A326:H326"/>
    <mergeCell ref="A332:H332"/>
    <mergeCell ref="A342:H342"/>
    <mergeCell ref="A344:H344"/>
    <mergeCell ref="A347:H347"/>
    <mergeCell ref="A350:H350"/>
    <mergeCell ref="A355:H355"/>
    <mergeCell ref="A357:H357"/>
    <mergeCell ref="A384:H384"/>
    <mergeCell ref="A319:H319"/>
    <mergeCell ref="A290:H290"/>
    <mergeCell ref="A293:H293"/>
    <mergeCell ref="A297:H297"/>
    <mergeCell ref="A303:H303"/>
    <mergeCell ref="A310:H310"/>
    <mergeCell ref="A314:H314"/>
    <mergeCell ref="A322:H322"/>
    <mergeCell ref="A324:H324"/>
    <mergeCell ref="A287:H287"/>
    <mergeCell ref="A233:H233"/>
    <mergeCell ref="A237:H237"/>
    <mergeCell ref="A239:H239"/>
    <mergeCell ref="A244:H244"/>
    <mergeCell ref="A247:H247"/>
    <mergeCell ref="A254:H254"/>
    <mergeCell ref="A266:H266"/>
    <mergeCell ref="A269:H269"/>
    <mergeCell ref="A274:H274"/>
    <mergeCell ref="A279:H279"/>
    <mergeCell ref="A283:H283"/>
    <mergeCell ref="A229:H229"/>
    <mergeCell ref="A178:H178"/>
    <mergeCell ref="A180:H180"/>
    <mergeCell ref="A185:H185"/>
    <mergeCell ref="A198:H198"/>
    <mergeCell ref="A205:H205"/>
    <mergeCell ref="A207:H207"/>
    <mergeCell ref="A209:H209"/>
    <mergeCell ref="A212:H212"/>
    <mergeCell ref="A215:H215"/>
    <mergeCell ref="A219:H219"/>
    <mergeCell ref="A223:H223"/>
    <mergeCell ref="A174:H174"/>
    <mergeCell ref="A124:H124"/>
    <mergeCell ref="A129:H129"/>
    <mergeCell ref="A133:H133"/>
    <mergeCell ref="A137:H137"/>
    <mergeCell ref="A141:H141"/>
    <mergeCell ref="A145:H145"/>
    <mergeCell ref="A147:H147"/>
    <mergeCell ref="A162:H162"/>
    <mergeCell ref="A166:H166"/>
    <mergeCell ref="A170:H170"/>
    <mergeCell ref="A172:H172"/>
    <mergeCell ref="A61:H61"/>
    <mergeCell ref="A64:H64"/>
    <mergeCell ref="A69:H69"/>
    <mergeCell ref="A120:H120"/>
    <mergeCell ref="A76:H76"/>
    <mergeCell ref="A79:H79"/>
    <mergeCell ref="A82:H82"/>
    <mergeCell ref="A86:H86"/>
    <mergeCell ref="A88:H88"/>
    <mergeCell ref="A93:H93"/>
    <mergeCell ref="A99:H99"/>
    <mergeCell ref="A104:H104"/>
    <mergeCell ref="A107:H107"/>
    <mergeCell ref="A112:H112"/>
    <mergeCell ref="A115:H115"/>
    <mergeCell ref="A2:H2"/>
    <mergeCell ref="A5:H5"/>
    <mergeCell ref="A10:H10"/>
    <mergeCell ref="A12:H12"/>
    <mergeCell ref="A18:H18"/>
    <mergeCell ref="A551:H551"/>
    <mergeCell ref="A554:H554"/>
    <mergeCell ref="A557:H557"/>
    <mergeCell ref="A560:H560"/>
    <mergeCell ref="A521:H521"/>
    <mergeCell ref="A524:H524"/>
    <mergeCell ref="A527:H527"/>
    <mergeCell ref="A530:H530"/>
    <mergeCell ref="A20:H20"/>
    <mergeCell ref="A25:H25"/>
    <mergeCell ref="A29:H29"/>
    <mergeCell ref="A33:H33"/>
    <mergeCell ref="A38:H38"/>
    <mergeCell ref="A43:H43"/>
    <mergeCell ref="A47:H47"/>
    <mergeCell ref="A49:H49"/>
    <mergeCell ref="A71:H71"/>
    <mergeCell ref="A51:H51"/>
    <mergeCell ref="A56:H56"/>
    <mergeCell ref="A565:H565"/>
    <mergeCell ref="A569:H569"/>
    <mergeCell ref="A571:H571"/>
    <mergeCell ref="A576:H576"/>
    <mergeCell ref="A579:H579"/>
    <mergeCell ref="A616:H616"/>
    <mergeCell ref="A622:H622"/>
    <mergeCell ref="A625:H625"/>
    <mergeCell ref="A581:H581"/>
    <mergeCell ref="A583:H583"/>
    <mergeCell ref="A585:H585"/>
    <mergeCell ref="A590:H590"/>
    <mergeCell ref="A593:H593"/>
    <mergeCell ref="A603:H603"/>
    <mergeCell ref="A606:H606"/>
    <mergeCell ref="A612:H612"/>
    <mergeCell ref="A614:H614"/>
    <mergeCell ref="A810:H810"/>
    <mergeCell ref="A822:H822"/>
    <mergeCell ref="A834:H834"/>
    <mergeCell ref="A846:H846"/>
    <mergeCell ref="A858:H858"/>
    <mergeCell ref="A870:H870"/>
    <mergeCell ref="A882:H882"/>
    <mergeCell ref="A894:H894"/>
    <mergeCell ref="A906:H906"/>
    <mergeCell ref="A918:H918"/>
    <mergeCell ref="A930:H930"/>
    <mergeCell ref="A942:H942"/>
    <mergeCell ref="A954:H954"/>
    <mergeCell ref="A966:H966"/>
    <mergeCell ref="A978:H978"/>
    <mergeCell ref="A990:H990"/>
    <mergeCell ref="A1002:H1002"/>
    <mergeCell ref="A1014:H1014"/>
  </mergeCells>
  <phoneticPr fontId="16" type="noConversion"/>
  <conditionalFormatting sqref="G52:G55">
    <cfRule type="expression" dxfId="211" priority="458">
      <formula>"$J$3=""1st"""</formula>
    </cfRule>
  </conditionalFormatting>
  <conditionalFormatting sqref="G57:G60">
    <cfRule type="expression" dxfId="210" priority="457">
      <formula>"$J$3=""1st"""</formula>
    </cfRule>
  </conditionalFormatting>
  <conditionalFormatting sqref="H1 H19 H580 H643:H646">
    <cfRule type="cellIs" dxfId="209" priority="455" operator="lessThan">
      <formula>0</formula>
    </cfRule>
    <cfRule type="containsBlanks" dxfId="208" priority="454">
      <formula>LEN(TRIM(H1))=0</formula>
    </cfRule>
  </conditionalFormatting>
  <conditionalFormatting sqref="H3:H4">
    <cfRule type="containsBlanks" dxfId="207" priority="100">
      <formula>LEN(TRIM(H3))=0</formula>
    </cfRule>
    <cfRule type="cellIs" dxfId="206" priority="101" operator="lessThan">
      <formula>0</formula>
    </cfRule>
    <cfRule type="cellIs" dxfId="205" priority="102" operator="greaterThan">
      <formula>0</formula>
    </cfRule>
  </conditionalFormatting>
  <conditionalFormatting sqref="H6:H9">
    <cfRule type="containsBlanks" dxfId="204" priority="97">
      <formula>LEN(TRIM(H6))=0</formula>
    </cfRule>
    <cfRule type="cellIs" dxfId="203" priority="98" operator="lessThan">
      <formula>0</formula>
    </cfRule>
    <cfRule type="cellIs" dxfId="202" priority="99" operator="greaterThan">
      <formula>0</formula>
    </cfRule>
  </conditionalFormatting>
  <conditionalFormatting sqref="H11">
    <cfRule type="cellIs" dxfId="201" priority="92" operator="greaterThan">
      <formula>0</formula>
    </cfRule>
    <cfRule type="containsBlanks" dxfId="200" priority="90">
      <formula>LEN(TRIM(H11))=0</formula>
    </cfRule>
    <cfRule type="cellIs" dxfId="199" priority="91" operator="lessThan">
      <formula>0</formula>
    </cfRule>
  </conditionalFormatting>
  <conditionalFormatting sqref="H13:H17 H26:H28 H30:H32 H34:H37 H39:H42 H44:H46 H48 H50">
    <cfRule type="containsBlanks" dxfId="198" priority="87">
      <formula>LEN(TRIM(H13))=0</formula>
    </cfRule>
    <cfRule type="cellIs" dxfId="197" priority="88" operator="lessThan">
      <formula>0</formula>
    </cfRule>
    <cfRule type="cellIs" dxfId="196" priority="89" operator="greaterThan">
      <formula>0</formula>
    </cfRule>
  </conditionalFormatting>
  <conditionalFormatting sqref="H19 H580 H643:H646">
    <cfRule type="cellIs" dxfId="195" priority="456" operator="greaterThan">
      <formula>0</formula>
    </cfRule>
  </conditionalFormatting>
  <conditionalFormatting sqref="H21:H24">
    <cfRule type="cellIs" dxfId="194" priority="2" operator="lessThan">
      <formula>0</formula>
    </cfRule>
    <cfRule type="cellIs" dxfId="193" priority="3" operator="greaterThan">
      <formula>0</formula>
    </cfRule>
    <cfRule type="containsBlanks" dxfId="192" priority="1">
      <formula>LEN(TRIM(H21))=0</formula>
    </cfRule>
  </conditionalFormatting>
  <conditionalFormatting sqref="H52:H55">
    <cfRule type="cellIs" dxfId="191" priority="258" operator="greaterThan">
      <formula>0</formula>
    </cfRule>
    <cfRule type="cellIs" dxfId="190" priority="257" operator="lessThan">
      <formula>0</formula>
    </cfRule>
    <cfRule type="containsBlanks" dxfId="189" priority="256">
      <formula>LEN(TRIM(H52))=0</formula>
    </cfRule>
  </conditionalFormatting>
  <conditionalFormatting sqref="H57:H60">
    <cfRule type="cellIs" dxfId="188" priority="267" operator="greaterThan">
      <formula>0</formula>
    </cfRule>
    <cfRule type="cellIs" dxfId="187" priority="266" operator="lessThan">
      <formula>0</formula>
    </cfRule>
    <cfRule type="containsBlanks" dxfId="186" priority="265">
      <formula>LEN(TRIM(H57))=0</formula>
    </cfRule>
  </conditionalFormatting>
  <conditionalFormatting sqref="H62:H63">
    <cfRule type="cellIs" dxfId="185" priority="261" operator="greaterThan">
      <formula>0</formula>
    </cfRule>
    <cfRule type="cellIs" dxfId="184" priority="260" operator="lessThan">
      <formula>0</formula>
    </cfRule>
    <cfRule type="containsBlanks" dxfId="183" priority="259">
      <formula>LEN(TRIM(H62))=0</formula>
    </cfRule>
  </conditionalFormatting>
  <conditionalFormatting sqref="H65:H68">
    <cfRule type="cellIs" dxfId="182" priority="273" operator="greaterThan">
      <formula>0</formula>
    </cfRule>
    <cfRule type="cellIs" dxfId="181" priority="272" operator="lessThan">
      <formula>0</formula>
    </cfRule>
    <cfRule type="containsBlanks" dxfId="180" priority="271">
      <formula>LEN(TRIM(H65))=0</formula>
    </cfRule>
  </conditionalFormatting>
  <conditionalFormatting sqref="H70">
    <cfRule type="cellIs" dxfId="179" priority="276" operator="greaterThan">
      <formula>0</formula>
    </cfRule>
    <cfRule type="containsBlanks" dxfId="178" priority="274">
      <formula>LEN(TRIM(H70))=0</formula>
    </cfRule>
    <cfRule type="cellIs" dxfId="177" priority="275" operator="lessThan">
      <formula>0</formula>
    </cfRule>
  </conditionalFormatting>
  <conditionalFormatting sqref="H72:H75">
    <cfRule type="cellIs" dxfId="176" priority="279" operator="greaterThan">
      <formula>0</formula>
    </cfRule>
    <cfRule type="cellIs" dxfId="175" priority="278" operator="lessThan">
      <formula>0</formula>
    </cfRule>
    <cfRule type="containsBlanks" dxfId="174" priority="277">
      <formula>LEN(TRIM(H72))=0</formula>
    </cfRule>
  </conditionalFormatting>
  <conditionalFormatting sqref="H77:H78">
    <cfRule type="cellIs" dxfId="173" priority="282" operator="greaterThan">
      <formula>0</formula>
    </cfRule>
    <cfRule type="cellIs" dxfId="172" priority="281" operator="lessThan">
      <formula>0</formula>
    </cfRule>
    <cfRule type="containsBlanks" dxfId="171" priority="280">
      <formula>LEN(TRIM(H77))=0</formula>
    </cfRule>
  </conditionalFormatting>
  <conditionalFormatting sqref="H80:H81">
    <cfRule type="cellIs" dxfId="170" priority="285" operator="greaterThan">
      <formula>0</formula>
    </cfRule>
    <cfRule type="containsBlanks" dxfId="169" priority="283">
      <formula>LEN(TRIM(H80))=0</formula>
    </cfRule>
    <cfRule type="cellIs" dxfId="168" priority="284" operator="lessThan">
      <formula>0</formula>
    </cfRule>
  </conditionalFormatting>
  <conditionalFormatting sqref="H83:H85">
    <cfRule type="containsBlanks" dxfId="167" priority="286">
      <formula>LEN(TRIM(H83))=0</formula>
    </cfRule>
    <cfRule type="cellIs" dxfId="166" priority="287" operator="lessThan">
      <formula>0</formula>
    </cfRule>
    <cfRule type="cellIs" dxfId="165" priority="288" operator="greaterThan">
      <formula>0</formula>
    </cfRule>
  </conditionalFormatting>
  <conditionalFormatting sqref="H87">
    <cfRule type="cellIs" dxfId="164" priority="291" operator="greaterThan">
      <formula>0</formula>
    </cfRule>
    <cfRule type="cellIs" dxfId="163" priority="290" operator="lessThan">
      <formula>0</formula>
    </cfRule>
    <cfRule type="containsBlanks" dxfId="162" priority="289">
      <formula>LEN(TRIM(H87))=0</formula>
    </cfRule>
  </conditionalFormatting>
  <conditionalFormatting sqref="H89:H92">
    <cfRule type="containsBlanks" dxfId="161" priority="292">
      <formula>LEN(TRIM(H89))=0</formula>
    </cfRule>
    <cfRule type="cellIs" dxfId="160" priority="293" operator="lessThan">
      <formula>0</formula>
    </cfRule>
    <cfRule type="cellIs" dxfId="159" priority="294" operator="greaterThan">
      <formula>0</formula>
    </cfRule>
  </conditionalFormatting>
  <conditionalFormatting sqref="H94:H98">
    <cfRule type="containsBlanks" dxfId="158" priority="295">
      <formula>LEN(TRIM(H94))=0</formula>
    </cfRule>
    <cfRule type="cellIs" dxfId="157" priority="296" operator="lessThan">
      <formula>0</formula>
    </cfRule>
    <cfRule type="cellIs" dxfId="156" priority="297" operator="greaterThan">
      <formula>0</formula>
    </cfRule>
  </conditionalFormatting>
  <conditionalFormatting sqref="H100:H103">
    <cfRule type="containsBlanks" dxfId="155" priority="298">
      <formula>LEN(TRIM(H100))=0</formula>
    </cfRule>
    <cfRule type="cellIs" dxfId="154" priority="299" operator="lessThan">
      <formula>0</formula>
    </cfRule>
    <cfRule type="cellIs" dxfId="153" priority="300" operator="greaterThan">
      <formula>0</formula>
    </cfRule>
  </conditionalFormatting>
  <conditionalFormatting sqref="H105:H106">
    <cfRule type="cellIs" dxfId="152" priority="303" operator="greaterThan">
      <formula>0</formula>
    </cfRule>
    <cfRule type="cellIs" dxfId="151" priority="302" operator="lessThan">
      <formula>0</formula>
    </cfRule>
    <cfRule type="containsBlanks" dxfId="150" priority="301">
      <formula>LEN(TRIM(H105))=0</formula>
    </cfRule>
  </conditionalFormatting>
  <conditionalFormatting sqref="H108:H111">
    <cfRule type="containsBlanks" dxfId="149" priority="307">
      <formula>LEN(TRIM(H108))=0</formula>
    </cfRule>
    <cfRule type="cellIs" dxfId="148" priority="308" operator="lessThan">
      <formula>0</formula>
    </cfRule>
    <cfRule type="cellIs" dxfId="147" priority="309" operator="greaterThan">
      <formula>0</formula>
    </cfRule>
  </conditionalFormatting>
  <conditionalFormatting sqref="H113:H114">
    <cfRule type="cellIs" dxfId="146" priority="305" operator="lessThan">
      <formula>0</formula>
    </cfRule>
    <cfRule type="cellIs" dxfId="145" priority="306" operator="greaterThan">
      <formula>0</formula>
    </cfRule>
    <cfRule type="containsBlanks" dxfId="144" priority="304">
      <formula>LEN(TRIM(H113))=0</formula>
    </cfRule>
  </conditionalFormatting>
  <conditionalFormatting sqref="H116:H119">
    <cfRule type="containsBlanks" dxfId="143" priority="310">
      <formula>LEN(TRIM(H116))=0</formula>
    </cfRule>
    <cfRule type="cellIs" dxfId="142" priority="311" operator="lessThan">
      <formula>0</formula>
    </cfRule>
    <cfRule type="cellIs" dxfId="141" priority="312" operator="greaterThan">
      <formula>0</formula>
    </cfRule>
  </conditionalFormatting>
  <conditionalFormatting sqref="H121:H123">
    <cfRule type="cellIs" dxfId="140" priority="315" operator="greaterThan">
      <formula>0</formula>
    </cfRule>
    <cfRule type="containsBlanks" dxfId="139" priority="313">
      <formula>LEN(TRIM(H121))=0</formula>
    </cfRule>
    <cfRule type="cellIs" dxfId="138" priority="314" operator="lessThan">
      <formula>0</formula>
    </cfRule>
  </conditionalFormatting>
  <conditionalFormatting sqref="H125:H128">
    <cfRule type="cellIs" dxfId="137" priority="318" operator="greaterThan">
      <formula>0</formula>
    </cfRule>
    <cfRule type="containsBlanks" dxfId="136" priority="316">
      <formula>LEN(TRIM(H125))=0</formula>
    </cfRule>
    <cfRule type="cellIs" dxfId="135" priority="317" operator="lessThan">
      <formula>0</formula>
    </cfRule>
  </conditionalFormatting>
  <conditionalFormatting sqref="H130:H132">
    <cfRule type="containsBlanks" dxfId="134" priority="319">
      <formula>LEN(TRIM(H130))=0</formula>
    </cfRule>
    <cfRule type="cellIs" dxfId="133" priority="320" operator="lessThan">
      <formula>0</formula>
    </cfRule>
    <cfRule type="cellIs" dxfId="132" priority="321" operator="greaterThan">
      <formula>0</formula>
    </cfRule>
  </conditionalFormatting>
  <conditionalFormatting sqref="H134:H136">
    <cfRule type="cellIs" dxfId="131" priority="323" operator="lessThan">
      <formula>0</formula>
    </cfRule>
    <cfRule type="containsBlanks" dxfId="130" priority="322">
      <formula>LEN(TRIM(H134))=0</formula>
    </cfRule>
    <cfRule type="cellIs" dxfId="129" priority="324" operator="greaterThan">
      <formula>0</formula>
    </cfRule>
  </conditionalFormatting>
  <conditionalFormatting sqref="H138:H140">
    <cfRule type="cellIs" dxfId="128" priority="327" operator="greaterThan">
      <formula>0</formula>
    </cfRule>
    <cfRule type="cellIs" dxfId="127" priority="326" operator="lessThan">
      <formula>0</formula>
    </cfRule>
    <cfRule type="containsBlanks" dxfId="126" priority="325">
      <formula>LEN(TRIM(H138))=0</formula>
    </cfRule>
  </conditionalFormatting>
  <conditionalFormatting sqref="H142:H144">
    <cfRule type="cellIs" dxfId="125" priority="330" operator="greaterThan">
      <formula>0</formula>
    </cfRule>
    <cfRule type="cellIs" dxfId="124" priority="329" operator="lessThan">
      <formula>0</formula>
    </cfRule>
    <cfRule type="containsBlanks" dxfId="123" priority="328">
      <formula>LEN(TRIM(H142))=0</formula>
    </cfRule>
  </conditionalFormatting>
  <conditionalFormatting sqref="H146">
    <cfRule type="cellIs" dxfId="122" priority="333" operator="greaterThan">
      <formula>0</formula>
    </cfRule>
    <cfRule type="cellIs" dxfId="121" priority="332" operator="lessThan">
      <formula>0</formula>
    </cfRule>
    <cfRule type="containsBlanks" dxfId="120" priority="331">
      <formula>LEN(TRIM(H146))=0</formula>
    </cfRule>
  </conditionalFormatting>
  <conditionalFormatting sqref="H148:H161">
    <cfRule type="cellIs" dxfId="119" priority="336" operator="greaterThan">
      <formula>0</formula>
    </cfRule>
    <cfRule type="cellIs" dxfId="118" priority="335" operator="lessThan">
      <formula>0</formula>
    </cfRule>
    <cfRule type="containsBlanks" dxfId="117" priority="334">
      <formula>LEN(TRIM(H148))=0</formula>
    </cfRule>
  </conditionalFormatting>
  <conditionalFormatting sqref="H163:H165">
    <cfRule type="cellIs" dxfId="116" priority="339" operator="greaterThan">
      <formula>0</formula>
    </cfRule>
    <cfRule type="cellIs" dxfId="115" priority="338" operator="lessThan">
      <formula>0</formula>
    </cfRule>
    <cfRule type="containsBlanks" dxfId="114" priority="337">
      <formula>LEN(TRIM(H163))=0</formula>
    </cfRule>
  </conditionalFormatting>
  <conditionalFormatting sqref="H167:H169">
    <cfRule type="cellIs" dxfId="113" priority="342" operator="greaterThan">
      <formula>0</formula>
    </cfRule>
    <cfRule type="cellIs" dxfId="112" priority="341" operator="lessThan">
      <formula>0</formula>
    </cfRule>
    <cfRule type="containsBlanks" dxfId="111" priority="340">
      <formula>LEN(TRIM(H167))=0</formula>
    </cfRule>
  </conditionalFormatting>
  <conditionalFormatting sqref="H171">
    <cfRule type="cellIs" dxfId="110" priority="345" operator="greaterThan">
      <formula>0</formula>
    </cfRule>
    <cfRule type="cellIs" dxfId="109" priority="344" operator="lessThan">
      <formula>0</formula>
    </cfRule>
    <cfRule type="containsBlanks" dxfId="108" priority="343">
      <formula>LEN(TRIM(H171))=0</formula>
    </cfRule>
  </conditionalFormatting>
  <conditionalFormatting sqref="H173">
    <cfRule type="cellIs" dxfId="107" priority="347" operator="lessThan">
      <formula>0</formula>
    </cfRule>
    <cfRule type="cellIs" dxfId="106" priority="348" operator="greaterThan">
      <formula>0</formula>
    </cfRule>
    <cfRule type="containsBlanks" dxfId="105" priority="346">
      <formula>LEN(TRIM(H173))=0</formula>
    </cfRule>
  </conditionalFormatting>
  <conditionalFormatting sqref="H175:H177">
    <cfRule type="cellIs" dxfId="104" priority="351" operator="greaterThan">
      <formula>0</formula>
    </cfRule>
    <cfRule type="cellIs" dxfId="103" priority="350" operator="lessThan">
      <formula>0</formula>
    </cfRule>
    <cfRule type="containsBlanks" dxfId="102" priority="349">
      <formula>LEN(TRIM(H175))=0</formula>
    </cfRule>
  </conditionalFormatting>
  <conditionalFormatting sqref="H179">
    <cfRule type="containsBlanks" dxfId="101" priority="358">
      <formula>LEN(TRIM(H179))=0</formula>
    </cfRule>
    <cfRule type="cellIs" dxfId="100" priority="360" operator="greaterThan">
      <formula>0</formula>
    </cfRule>
    <cfRule type="cellIs" dxfId="99" priority="359" operator="lessThan">
      <formula>0</formula>
    </cfRule>
  </conditionalFormatting>
  <conditionalFormatting sqref="H181:H184">
    <cfRule type="containsBlanks" dxfId="98" priority="361">
      <formula>LEN(TRIM(H181))=0</formula>
    </cfRule>
    <cfRule type="cellIs" dxfId="97" priority="362" operator="lessThan">
      <formula>0</formula>
    </cfRule>
    <cfRule type="cellIs" dxfId="96" priority="363" operator="greaterThan">
      <formula>0</formula>
    </cfRule>
  </conditionalFormatting>
  <conditionalFormatting sqref="H186:H197">
    <cfRule type="containsBlanks" dxfId="95" priority="364">
      <formula>LEN(TRIM(H186))=0</formula>
    </cfRule>
    <cfRule type="cellIs" dxfId="94" priority="365" operator="lessThan">
      <formula>0</formula>
    </cfRule>
    <cfRule type="cellIs" dxfId="93" priority="366" operator="greaterThan">
      <formula>0</formula>
    </cfRule>
  </conditionalFormatting>
  <conditionalFormatting sqref="H199:H204">
    <cfRule type="cellIs" dxfId="92" priority="369" operator="greaterThan">
      <formula>0</formula>
    </cfRule>
    <cfRule type="containsBlanks" dxfId="91" priority="367">
      <formula>LEN(TRIM(H199))=0</formula>
    </cfRule>
    <cfRule type="cellIs" dxfId="90" priority="368" operator="lessThan">
      <formula>0</formula>
    </cfRule>
  </conditionalFormatting>
  <conditionalFormatting sqref="H206">
    <cfRule type="cellIs" dxfId="89" priority="377" operator="lessThan">
      <formula>0</formula>
    </cfRule>
    <cfRule type="cellIs" dxfId="88" priority="378" operator="greaterThan">
      <formula>0</formula>
    </cfRule>
    <cfRule type="containsBlanks" dxfId="87" priority="376">
      <formula>LEN(TRIM(H206))=0</formula>
    </cfRule>
  </conditionalFormatting>
  <conditionalFormatting sqref="H208">
    <cfRule type="containsBlanks" dxfId="86" priority="379">
      <formula>LEN(TRIM(H208))=0</formula>
    </cfRule>
    <cfRule type="cellIs" dxfId="85" priority="380" operator="lessThan">
      <formula>0</formula>
    </cfRule>
    <cfRule type="cellIs" dxfId="84" priority="381" operator="greaterThan">
      <formula>0</formula>
    </cfRule>
  </conditionalFormatting>
  <conditionalFormatting sqref="H210:H211">
    <cfRule type="containsBlanks" dxfId="83" priority="382">
      <formula>LEN(TRIM(H210))=0</formula>
    </cfRule>
    <cfRule type="cellIs" dxfId="82" priority="383" operator="lessThan">
      <formula>0</formula>
    </cfRule>
    <cfRule type="cellIs" dxfId="81" priority="384" operator="greaterThan">
      <formula>0</formula>
    </cfRule>
  </conditionalFormatting>
  <conditionalFormatting sqref="H213:H214">
    <cfRule type="cellIs" dxfId="80" priority="372" operator="greaterThan">
      <formula>0</formula>
    </cfRule>
    <cfRule type="cellIs" dxfId="79" priority="371" operator="lessThan">
      <formula>0</formula>
    </cfRule>
    <cfRule type="containsBlanks" dxfId="78" priority="370">
      <formula>LEN(TRIM(H213))=0</formula>
    </cfRule>
  </conditionalFormatting>
  <conditionalFormatting sqref="H216:H218">
    <cfRule type="cellIs" dxfId="77" priority="390" operator="greaterThan">
      <formula>0</formula>
    </cfRule>
    <cfRule type="cellIs" dxfId="76" priority="389" operator="lessThan">
      <formula>0</formula>
    </cfRule>
    <cfRule type="containsBlanks" dxfId="75" priority="388">
      <formula>LEN(TRIM(H216))=0</formula>
    </cfRule>
  </conditionalFormatting>
  <conditionalFormatting sqref="H220:H222">
    <cfRule type="cellIs" dxfId="74" priority="392" operator="lessThan">
      <formula>0</formula>
    </cfRule>
    <cfRule type="cellIs" dxfId="73" priority="393" operator="greaterThan">
      <formula>0</formula>
    </cfRule>
    <cfRule type="containsBlanks" dxfId="72" priority="391">
      <formula>LEN(TRIM(H220))=0</formula>
    </cfRule>
  </conditionalFormatting>
  <conditionalFormatting sqref="H224:H228">
    <cfRule type="containsBlanks" dxfId="71" priority="394">
      <formula>LEN(TRIM(H224))=0</formula>
    </cfRule>
    <cfRule type="cellIs" dxfId="70" priority="395" operator="lessThan">
      <formula>0</formula>
    </cfRule>
    <cfRule type="cellIs" dxfId="69" priority="396" operator="greaterThan">
      <formula>0</formula>
    </cfRule>
  </conditionalFormatting>
  <conditionalFormatting sqref="H230:H232">
    <cfRule type="containsBlanks" dxfId="68" priority="400">
      <formula>LEN(TRIM(H230))=0</formula>
    </cfRule>
    <cfRule type="cellIs" dxfId="67" priority="401" operator="lessThan">
      <formula>0</formula>
    </cfRule>
    <cfRule type="cellIs" dxfId="66" priority="402" operator="greaterThan">
      <formula>0</formula>
    </cfRule>
  </conditionalFormatting>
  <conditionalFormatting sqref="H234:H236">
    <cfRule type="cellIs" dxfId="65" priority="404" operator="lessThan">
      <formula>0</formula>
    </cfRule>
    <cfRule type="containsBlanks" dxfId="64" priority="403">
      <formula>LEN(TRIM(H234))=0</formula>
    </cfRule>
    <cfRule type="cellIs" dxfId="63" priority="405" operator="greaterThan">
      <formula>0</formula>
    </cfRule>
  </conditionalFormatting>
  <conditionalFormatting sqref="H238">
    <cfRule type="containsBlanks" dxfId="62" priority="397">
      <formula>LEN(TRIM(H238))=0</formula>
    </cfRule>
    <cfRule type="cellIs" dxfId="61" priority="398" operator="lessThan">
      <formula>0</formula>
    </cfRule>
    <cfRule type="cellIs" dxfId="60" priority="399" operator="greaterThan">
      <formula>0</formula>
    </cfRule>
  </conditionalFormatting>
  <conditionalFormatting sqref="H240:H243">
    <cfRule type="cellIs" dxfId="59" priority="408" operator="greaterThan">
      <formula>0</formula>
    </cfRule>
    <cfRule type="cellIs" dxfId="58" priority="407" operator="lessThan">
      <formula>0</formula>
    </cfRule>
    <cfRule type="containsBlanks" dxfId="57" priority="406">
      <formula>LEN(TRIM(H240))=0</formula>
    </cfRule>
  </conditionalFormatting>
  <conditionalFormatting sqref="H245:H246">
    <cfRule type="cellIs" dxfId="56" priority="410" operator="lessThan">
      <formula>0</formula>
    </cfRule>
    <cfRule type="cellIs" dxfId="55" priority="411" operator="greaterThan">
      <formula>0</formula>
    </cfRule>
    <cfRule type="containsBlanks" dxfId="54" priority="409">
      <formula>LEN(TRIM(H245))=0</formula>
    </cfRule>
  </conditionalFormatting>
  <conditionalFormatting sqref="H248:H253">
    <cfRule type="cellIs" dxfId="53" priority="413" operator="lessThan">
      <formula>0</formula>
    </cfRule>
    <cfRule type="containsBlanks" dxfId="52" priority="412">
      <formula>LEN(TRIM(H248))=0</formula>
    </cfRule>
    <cfRule type="cellIs" dxfId="51" priority="414" operator="greaterThan">
      <formula>0</formula>
    </cfRule>
  </conditionalFormatting>
  <conditionalFormatting sqref="H255:H265">
    <cfRule type="containsBlanks" dxfId="50" priority="415">
      <formula>LEN(TRIM(H255))=0</formula>
    </cfRule>
    <cfRule type="cellIs" dxfId="49" priority="417" operator="greaterThan">
      <formula>0</formula>
    </cfRule>
    <cfRule type="cellIs" dxfId="48" priority="416" operator="lessThan">
      <formula>0</formula>
    </cfRule>
  </conditionalFormatting>
  <conditionalFormatting sqref="H267:H268 H270:H273 H275:H278 H280:H282 H284:H286 H288:H289 H291:H292 H294:H296 H298:H302 H304:H309 H311:H313 H315:H318 H320:H321 H323 H325 H327:H331 H333:H341 H343 H345:H346 H348:H349 H351:H354 H356 H358:H360 H375:H376 H378:H379 H381 H383 H385:H388 H390:H391 H408:H409 H411 H413:H415 H417:H418 H420:H421 H423:H424 H426:H429 H436:H439 H441:H445 H447:H451 H453 H455:H457 H459:H462 H464 H466:H477 H479:H480 H482:H483">
    <cfRule type="cellIs" dxfId="47" priority="422" operator="lessThan">
      <formula>0</formula>
    </cfRule>
    <cfRule type="cellIs" dxfId="46" priority="423" operator="greaterThan">
      <formula>0</formula>
    </cfRule>
    <cfRule type="containsBlanks" dxfId="45" priority="421">
      <formula>LEN(TRIM(H267))=0</formula>
    </cfRule>
  </conditionalFormatting>
  <conditionalFormatting sqref="H362:H373">
    <cfRule type="containsBlanks" dxfId="44" priority="247">
      <formula>LEN(TRIM(H362))=0</formula>
    </cfRule>
    <cfRule type="cellIs" dxfId="43" priority="248" operator="lessThan">
      <formula>0</formula>
    </cfRule>
    <cfRule type="cellIs" dxfId="42" priority="249" operator="greaterThan">
      <formula>0</formula>
    </cfRule>
  </conditionalFormatting>
  <conditionalFormatting sqref="H393:H406">
    <cfRule type="cellIs" dxfId="41" priority="242" operator="lessThan">
      <formula>0</formula>
    </cfRule>
    <cfRule type="containsBlanks" dxfId="40" priority="241">
      <formula>LEN(TRIM(H393))=0</formula>
    </cfRule>
    <cfRule type="cellIs" dxfId="39" priority="243" operator="greaterThan">
      <formula>0</formula>
    </cfRule>
  </conditionalFormatting>
  <conditionalFormatting sqref="H431:H434">
    <cfRule type="containsBlanks" dxfId="38" priority="238">
      <formula>LEN(TRIM(H431))=0</formula>
    </cfRule>
    <cfRule type="cellIs" dxfId="37" priority="240" operator="greaterThan">
      <formula>0</formula>
    </cfRule>
    <cfRule type="cellIs" dxfId="36" priority="239" operator="lessThan">
      <formula>0</formula>
    </cfRule>
  </conditionalFormatting>
  <conditionalFormatting sqref="H485">
    <cfRule type="cellIs" dxfId="35" priority="237" operator="greaterThan">
      <formula>0</formula>
    </cfRule>
    <cfRule type="cellIs" dxfId="34" priority="236" operator="lessThan">
      <formula>0</formula>
    </cfRule>
    <cfRule type="containsBlanks" dxfId="33" priority="235">
      <formula>LEN(TRIM(H485))=0</formula>
    </cfRule>
  </conditionalFormatting>
  <conditionalFormatting sqref="H487:H488">
    <cfRule type="cellIs" dxfId="32" priority="234" operator="greaterThan">
      <formula>0</formula>
    </cfRule>
    <cfRule type="cellIs" dxfId="31" priority="233" operator="lessThan">
      <formula>0</formula>
    </cfRule>
    <cfRule type="containsBlanks" dxfId="30" priority="232">
      <formula>LEN(TRIM(H487))=0</formula>
    </cfRule>
  </conditionalFormatting>
  <conditionalFormatting sqref="H490:H494">
    <cfRule type="cellIs" dxfId="29" priority="170" operator="lessThan">
      <formula>0</formula>
    </cfRule>
    <cfRule type="cellIs" dxfId="28" priority="171" operator="greaterThan">
      <formula>0</formula>
    </cfRule>
    <cfRule type="containsBlanks" dxfId="27" priority="169">
      <formula>LEN(TRIM(H490))=0</formula>
    </cfRule>
  </conditionalFormatting>
  <conditionalFormatting sqref="H496:H497">
    <cfRule type="cellIs" dxfId="26" priority="228" operator="greaterThan">
      <formula>0</formula>
    </cfRule>
    <cfRule type="containsBlanks" dxfId="25" priority="226">
      <formula>LEN(TRIM(H496))=0</formula>
    </cfRule>
    <cfRule type="cellIs" dxfId="24" priority="227" operator="lessThan">
      <formula>0</formula>
    </cfRule>
  </conditionalFormatting>
  <conditionalFormatting sqref="H499:H500">
    <cfRule type="cellIs" dxfId="23" priority="225" operator="greaterThan">
      <formula>0</formula>
    </cfRule>
    <cfRule type="cellIs" dxfId="22" priority="224" operator="lessThan">
      <formula>0</formula>
    </cfRule>
    <cfRule type="containsBlanks" dxfId="21" priority="223">
      <formula>LEN(TRIM(H499))=0</formula>
    </cfRule>
  </conditionalFormatting>
  <conditionalFormatting sqref="H502">
    <cfRule type="cellIs" dxfId="20" priority="221" operator="lessThan">
      <formula>0</formula>
    </cfRule>
    <cfRule type="cellIs" dxfId="19" priority="222" operator="greaterThan">
      <formula>0</formula>
    </cfRule>
    <cfRule type="containsBlanks" dxfId="18" priority="220">
      <formula>LEN(TRIM(H502))=0</formula>
    </cfRule>
  </conditionalFormatting>
  <conditionalFormatting sqref="H504:H508">
    <cfRule type="containsBlanks" dxfId="17" priority="217">
      <formula>LEN(TRIM(H504))=0</formula>
    </cfRule>
    <cfRule type="cellIs" dxfId="16" priority="218" operator="lessThan">
      <formula>0</formula>
    </cfRule>
    <cfRule type="cellIs" dxfId="15" priority="219" operator="greaterThan">
      <formula>0</formula>
    </cfRule>
  </conditionalFormatting>
  <conditionalFormatting sqref="H510:H511 H513 H515:H520 H522:H523 H525:H526 H528:H529 H531:H535 H537:H539 H541:H543 H545 H547:H550 H552:H553 H555:H556 H558:H559 H561:H564 H566:H568 H570 H572:H575 H577:H578 H582 H584 H586:H589 H591:H592 H594:H602 H604:H605 H607:H611 H613 H615 H617:H621 H623:H624 H626:H628 H630:H634 H636:H637 H639:H641 H648:H649 H651:H652 H654:H655 H657 H659:H661 H663:H664 H666:H667 H669:H670 H672:H673 H675:H676 H678:H679 H681:H682 H684 H686:H687 H689 H691:H692 H694:H695 H697 H699:H700 H702:H703 H705 H707:H710 H712 H714 H716 H718:H719 H721:H723 H725:H727 H729:H730 H732 H734:H735 H737 H739:H749 H751:H761 H763:H773 H775:H785 H787:H797 H799:H809 H811:H821 H823:H833 H835:H845 H847:H857 H859:H869 H871:H881 H883:H893 H895:H905 H907:H917 H919:H929 H931:H941 H943:H953 H955:H965 H967:H977 H979:H989 H991:H1001 H1003:H1013 H1015:H1048576">
    <cfRule type="containsBlanks" dxfId="14" priority="211">
      <formula>LEN(TRIM(H510))=0</formula>
    </cfRule>
    <cfRule type="cellIs" dxfId="13" priority="212" operator="lessThan">
      <formula>0</formula>
    </cfRule>
    <cfRule type="cellIs" dxfId="12" priority="213" operator="greaterThan">
      <formula>0</formula>
    </cfRule>
  </conditionalFormatting>
  <pageMargins left="0.7" right="0.7" top="0.75" bottom="0.75" header="0.3" footer="0.3"/>
  <pageSetup paperSize="9" scale="10" orientation="portrait" r:id="rId1"/>
  <ignoredErrors>
    <ignoredError sqref="H48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F7B0-C60A-844A-8797-3801AF805FFE}">
  <dimension ref="A1:AKD3158"/>
  <sheetViews>
    <sheetView view="pageBreakPreview" zoomScale="80" zoomScaleNormal="100" zoomScaleSheetLayoutView="80" workbookViewId="0">
      <pane ySplit="2" topLeftCell="A3128" activePane="bottomLeft" state="frozen"/>
      <selection activeCell="Q45" sqref="Q45"/>
      <selection pane="bottomLeft" activeCell="N3124" sqref="N3124"/>
    </sheetView>
  </sheetViews>
  <sheetFormatPr defaultColWidth="10.85546875" defaultRowHeight="15.75" x14ac:dyDescent="0.25"/>
  <cols>
    <col min="1" max="1" width="4" style="94" customWidth="1"/>
    <col min="2" max="2" width="12.42578125" style="151" bestFit="1" customWidth="1"/>
    <col min="3" max="3" width="31.28515625" style="94" bestFit="1" customWidth="1"/>
    <col min="4" max="4" width="19" style="94" bestFit="1" customWidth="1"/>
    <col min="5" max="5" width="25.42578125" style="94" bestFit="1" customWidth="1"/>
    <col min="6" max="6" width="18" style="94" bestFit="1" customWidth="1"/>
    <col min="7" max="7" width="16.85546875" style="94" bestFit="1" customWidth="1"/>
    <col min="8" max="8" width="13.42578125" style="119" customWidth="1"/>
    <col min="9" max="9" width="14.85546875" style="120" bestFit="1" customWidth="1"/>
    <col min="10" max="10" width="14.7109375" style="105" bestFit="1" customWidth="1"/>
    <col min="11" max="11" width="15" style="107" bestFit="1" customWidth="1"/>
    <col min="12" max="12" width="20.28515625" style="106" bestFit="1" customWidth="1"/>
    <col min="13" max="14" width="10.85546875" style="158"/>
    <col min="15" max="15" width="1" style="158" customWidth="1"/>
    <col min="16" max="16" width="2.28515625" style="94" customWidth="1"/>
    <col min="17" max="17" width="7.85546875" style="94" customWidth="1"/>
    <col min="18" max="19" width="7.85546875" style="155" customWidth="1"/>
    <col min="20" max="16384" width="10.85546875" style="94"/>
  </cols>
  <sheetData>
    <row r="1" spans="1:966" ht="16.5" thickBot="1" x14ac:dyDescent="0.3">
      <c r="I1" s="161"/>
      <c r="J1" s="116"/>
      <c r="L1" s="107"/>
      <c r="R1" s="162"/>
      <c r="S1" s="162"/>
    </row>
    <row r="2" spans="1:966" ht="39.950000000000003" customHeight="1" thickBot="1" x14ac:dyDescent="0.3">
      <c r="B2" s="163" t="s">
        <v>552</v>
      </c>
      <c r="C2" s="91" t="s">
        <v>553</v>
      </c>
      <c r="D2" s="91" t="s">
        <v>1</v>
      </c>
      <c r="E2" s="91" t="s">
        <v>2</v>
      </c>
      <c r="F2" s="91" t="s">
        <v>3</v>
      </c>
      <c r="G2" s="91" t="s">
        <v>4</v>
      </c>
      <c r="H2" s="91" t="s">
        <v>554</v>
      </c>
      <c r="I2" s="91" t="s">
        <v>5</v>
      </c>
      <c r="J2" s="91" t="s">
        <v>6</v>
      </c>
      <c r="K2" s="92" t="s">
        <v>60</v>
      </c>
      <c r="L2" s="93" t="s">
        <v>8</v>
      </c>
      <c r="M2" s="93" t="s">
        <v>2225</v>
      </c>
      <c r="N2" s="93"/>
      <c r="O2" s="93"/>
      <c r="Q2" s="152" t="s">
        <v>1965</v>
      </c>
      <c r="R2" s="91" t="s">
        <v>1967</v>
      </c>
      <c r="S2" s="91" t="s">
        <v>1966</v>
      </c>
      <c r="T2" s="196" t="s">
        <v>2074</v>
      </c>
    </row>
    <row r="3" spans="1:966" ht="18.75" x14ac:dyDescent="0.3">
      <c r="B3" s="164">
        <v>44139</v>
      </c>
      <c r="C3" s="95" t="s">
        <v>555</v>
      </c>
      <c r="D3" s="96" t="s">
        <v>556</v>
      </c>
      <c r="E3" s="97">
        <v>3</v>
      </c>
      <c r="F3" s="212">
        <v>3.12</v>
      </c>
      <c r="G3" s="98">
        <v>1.4</v>
      </c>
      <c r="H3" s="99" t="s">
        <v>557</v>
      </c>
      <c r="I3" s="100" t="s">
        <v>24</v>
      </c>
      <c r="J3" s="101">
        <v>1</v>
      </c>
      <c r="K3" s="142">
        <f t="shared" ref="K3:K66" si="0">IF(OR(I3="",J3=""),"",IF(AND(H3="W",I3="1st"),F3*J3-J3,IF(AND(H3="P",OR(I3="1st",I3="2nd",I3="3rd")),G3*J3-J3,IF(H3="EW",-2*J3,-J3))))</f>
        <v>2.12</v>
      </c>
      <c r="L3" s="102">
        <f>K3</f>
        <v>2.12</v>
      </c>
      <c r="Q3" s="153">
        <f>IF(B3="",0,1)</f>
        <v>1</v>
      </c>
      <c r="R3" s="154">
        <f>IF(K3&gt;0,1,0)</f>
        <v>1</v>
      </c>
      <c r="S3" s="154">
        <f>IF(K3&lt;0,1,0)</f>
        <v>0</v>
      </c>
      <c r="U3" s="146" t="s">
        <v>557</v>
      </c>
    </row>
    <row r="4" spans="1:966" ht="18.75" x14ac:dyDescent="0.3">
      <c r="B4" s="164">
        <v>44143</v>
      </c>
      <c r="C4" s="95" t="s">
        <v>558</v>
      </c>
      <c r="D4" s="96" t="s">
        <v>559</v>
      </c>
      <c r="E4" s="97">
        <v>1</v>
      </c>
      <c r="F4" s="140">
        <v>1.46</v>
      </c>
      <c r="G4" s="103">
        <v>1.21</v>
      </c>
      <c r="H4" s="99" t="s">
        <v>557</v>
      </c>
      <c r="I4" s="104" t="s">
        <v>34</v>
      </c>
      <c r="J4" s="105">
        <v>1</v>
      </c>
      <c r="K4" s="142">
        <f t="shared" si="0"/>
        <v>-1</v>
      </c>
      <c r="L4" s="102">
        <f t="shared" ref="L4:L67" si="1">IF(K4="",L3,L3+K4)</f>
        <v>1.1200000000000001</v>
      </c>
      <c r="Q4" s="153">
        <f t="shared" ref="Q4:Q67" si="2">IF(B4="",0,1)</f>
        <v>1</v>
      </c>
      <c r="R4" s="154">
        <f t="shared" ref="R4:R67" si="3">IF(K4&gt;0,1,0)</f>
        <v>0</v>
      </c>
      <c r="S4" s="154">
        <f t="shared" ref="S4:S67" si="4">IF(K4&lt;0,1,0)</f>
        <v>1</v>
      </c>
      <c r="U4" s="146" t="s">
        <v>567</v>
      </c>
    </row>
    <row r="5" spans="1:966" ht="18.75" x14ac:dyDescent="0.3">
      <c r="B5" s="164">
        <v>44149</v>
      </c>
      <c r="C5" s="95" t="s">
        <v>560</v>
      </c>
      <c r="D5" s="96" t="s">
        <v>561</v>
      </c>
      <c r="E5" s="97">
        <v>3</v>
      </c>
      <c r="F5" s="212">
        <v>5.71</v>
      </c>
      <c r="G5" s="98">
        <v>2.1800000000000002</v>
      </c>
      <c r="H5" s="99" t="s">
        <v>567</v>
      </c>
      <c r="I5" s="104" t="s">
        <v>34</v>
      </c>
      <c r="J5" s="101">
        <v>1</v>
      </c>
      <c r="K5" s="142">
        <f t="shared" si="0"/>
        <v>-1</v>
      </c>
      <c r="L5" s="102">
        <f t="shared" si="1"/>
        <v>0.12000000000000011</v>
      </c>
      <c r="Q5" s="153">
        <f t="shared" si="2"/>
        <v>1</v>
      </c>
      <c r="R5" s="154">
        <f t="shared" si="3"/>
        <v>0</v>
      </c>
      <c r="S5" s="154">
        <f t="shared" si="4"/>
        <v>1</v>
      </c>
      <c r="U5" s="146"/>
    </row>
    <row r="6" spans="1:966" s="108" customFormat="1" ht="18.75" x14ac:dyDescent="0.3">
      <c r="A6" s="107"/>
      <c r="B6" s="164">
        <v>44162</v>
      </c>
      <c r="C6" s="95" t="s">
        <v>564</v>
      </c>
      <c r="D6" s="96" t="s">
        <v>32</v>
      </c>
      <c r="E6" s="97">
        <v>2</v>
      </c>
      <c r="F6" s="212">
        <v>14.5</v>
      </c>
      <c r="G6" s="98">
        <v>3.8</v>
      </c>
      <c r="H6" s="99" t="s">
        <v>557</v>
      </c>
      <c r="I6" s="104" t="s">
        <v>24</v>
      </c>
      <c r="J6" s="101">
        <v>1</v>
      </c>
      <c r="K6" s="142">
        <f t="shared" si="0"/>
        <v>13.5</v>
      </c>
      <c r="L6" s="102">
        <f t="shared" si="1"/>
        <v>13.620000000000001</v>
      </c>
      <c r="M6" s="158"/>
      <c r="N6" s="158"/>
      <c r="O6" s="158"/>
      <c r="P6" s="107"/>
      <c r="Q6" s="153">
        <f t="shared" si="2"/>
        <v>1</v>
      </c>
      <c r="R6" s="154">
        <f t="shared" si="3"/>
        <v>1</v>
      </c>
      <c r="S6" s="154">
        <f t="shared" si="4"/>
        <v>0</v>
      </c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</row>
    <row r="7" spans="1:966" s="108" customFormat="1" ht="18.75" x14ac:dyDescent="0.3">
      <c r="A7" s="107"/>
      <c r="B7" s="164">
        <v>44162</v>
      </c>
      <c r="C7" s="95" t="s">
        <v>568</v>
      </c>
      <c r="D7" s="96" t="s">
        <v>32</v>
      </c>
      <c r="E7" s="97">
        <v>3</v>
      </c>
      <c r="F7" s="212">
        <v>1.59</v>
      </c>
      <c r="G7" s="98">
        <v>1.08</v>
      </c>
      <c r="H7" s="99" t="s">
        <v>557</v>
      </c>
      <c r="I7" s="104" t="s">
        <v>24</v>
      </c>
      <c r="J7" s="101">
        <v>1</v>
      </c>
      <c r="K7" s="142">
        <f t="shared" si="0"/>
        <v>0.59000000000000008</v>
      </c>
      <c r="L7" s="102">
        <f t="shared" si="1"/>
        <v>14.21</v>
      </c>
      <c r="M7" s="158"/>
      <c r="N7" s="158"/>
      <c r="O7" s="158"/>
      <c r="P7" s="107"/>
      <c r="Q7" s="153">
        <f t="shared" si="2"/>
        <v>1</v>
      </c>
      <c r="R7" s="154">
        <f t="shared" si="3"/>
        <v>1</v>
      </c>
      <c r="S7" s="154">
        <f t="shared" si="4"/>
        <v>0</v>
      </c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</row>
    <row r="8" spans="1:966" s="108" customFormat="1" ht="18.75" x14ac:dyDescent="0.3">
      <c r="A8" s="107"/>
      <c r="B8" s="164">
        <v>44164</v>
      </c>
      <c r="C8" s="109" t="s">
        <v>569</v>
      </c>
      <c r="D8" s="110" t="s">
        <v>570</v>
      </c>
      <c r="E8" s="111">
        <v>2</v>
      </c>
      <c r="F8" s="212">
        <v>3.2</v>
      </c>
      <c r="G8" s="98">
        <v>1.38</v>
      </c>
      <c r="H8" s="99" t="s">
        <v>557</v>
      </c>
      <c r="I8" s="104" t="s">
        <v>26</v>
      </c>
      <c r="J8" s="101">
        <v>1</v>
      </c>
      <c r="K8" s="142">
        <f t="shared" si="0"/>
        <v>-1</v>
      </c>
      <c r="L8" s="102">
        <f t="shared" si="1"/>
        <v>13.21</v>
      </c>
      <c r="M8" s="158"/>
      <c r="N8" s="158"/>
      <c r="O8" s="158"/>
      <c r="P8" s="107"/>
      <c r="Q8" s="153">
        <f t="shared" si="2"/>
        <v>1</v>
      </c>
      <c r="R8" s="154">
        <f t="shared" si="3"/>
        <v>0</v>
      </c>
      <c r="S8" s="154">
        <f t="shared" si="4"/>
        <v>1</v>
      </c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</row>
    <row r="9" spans="1:966" s="108" customFormat="1" ht="18.75" x14ac:dyDescent="0.3">
      <c r="A9" s="107"/>
      <c r="B9" s="164">
        <v>44164</v>
      </c>
      <c r="C9" s="112" t="s">
        <v>571</v>
      </c>
      <c r="D9" s="113" t="s">
        <v>570</v>
      </c>
      <c r="E9" s="114">
        <v>2</v>
      </c>
      <c r="F9" s="140">
        <v>3.16</v>
      </c>
      <c r="G9" s="103">
        <v>1.43</v>
      </c>
      <c r="H9" s="99" t="s">
        <v>557</v>
      </c>
      <c r="I9" s="104" t="s">
        <v>24</v>
      </c>
      <c r="J9" s="105">
        <v>1</v>
      </c>
      <c r="K9" s="142">
        <f t="shared" si="0"/>
        <v>2.16</v>
      </c>
      <c r="L9" s="102">
        <f t="shared" si="1"/>
        <v>15.370000000000001</v>
      </c>
      <c r="M9" s="158"/>
      <c r="N9" s="158"/>
      <c r="O9" s="158"/>
      <c r="P9" s="107"/>
      <c r="Q9" s="153">
        <f t="shared" si="2"/>
        <v>1</v>
      </c>
      <c r="R9" s="154">
        <f t="shared" si="3"/>
        <v>1</v>
      </c>
      <c r="S9" s="154">
        <f t="shared" si="4"/>
        <v>0</v>
      </c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</row>
    <row r="10" spans="1:966" s="108" customFormat="1" ht="18.75" x14ac:dyDescent="0.3">
      <c r="A10" s="107"/>
      <c r="B10" s="164">
        <v>44164</v>
      </c>
      <c r="C10" s="112" t="s">
        <v>572</v>
      </c>
      <c r="D10" s="113" t="s">
        <v>573</v>
      </c>
      <c r="E10" s="114">
        <v>1</v>
      </c>
      <c r="F10" s="140">
        <v>2.2000000000000002</v>
      </c>
      <c r="G10" s="103">
        <v>1.25</v>
      </c>
      <c r="H10" s="99" t="s">
        <v>557</v>
      </c>
      <c r="I10" s="104" t="s">
        <v>24</v>
      </c>
      <c r="J10" s="105">
        <v>1</v>
      </c>
      <c r="K10" s="142">
        <f t="shared" si="0"/>
        <v>1.2000000000000002</v>
      </c>
      <c r="L10" s="102">
        <f t="shared" si="1"/>
        <v>16.57</v>
      </c>
      <c r="M10" s="158"/>
      <c r="N10" s="158"/>
      <c r="O10" s="158"/>
      <c r="P10" s="107"/>
      <c r="Q10" s="153">
        <f t="shared" si="2"/>
        <v>1</v>
      </c>
      <c r="R10" s="154">
        <f t="shared" si="3"/>
        <v>1</v>
      </c>
      <c r="S10" s="154">
        <f t="shared" si="4"/>
        <v>0</v>
      </c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</row>
    <row r="11" spans="1:966" s="108" customFormat="1" ht="18.75" x14ac:dyDescent="0.3">
      <c r="A11" s="107"/>
      <c r="B11" s="164">
        <v>44167</v>
      </c>
      <c r="C11" s="95" t="s">
        <v>574</v>
      </c>
      <c r="D11" s="96" t="s">
        <v>842</v>
      </c>
      <c r="E11" s="97">
        <v>2</v>
      </c>
      <c r="F11" s="212">
        <v>3</v>
      </c>
      <c r="G11" s="98">
        <v>1.6</v>
      </c>
      <c r="H11" s="99" t="s">
        <v>557</v>
      </c>
      <c r="I11" s="104" t="s">
        <v>21</v>
      </c>
      <c r="J11" s="101">
        <v>1</v>
      </c>
      <c r="K11" s="142">
        <f t="shared" si="0"/>
        <v>-1</v>
      </c>
      <c r="L11" s="102">
        <f t="shared" si="1"/>
        <v>15.57</v>
      </c>
      <c r="M11" s="158"/>
      <c r="N11" s="158"/>
      <c r="O11" s="158"/>
      <c r="P11" s="107"/>
      <c r="Q11" s="153">
        <f t="shared" si="2"/>
        <v>1</v>
      </c>
      <c r="R11" s="154">
        <f t="shared" si="3"/>
        <v>0</v>
      </c>
      <c r="S11" s="154">
        <f t="shared" si="4"/>
        <v>1</v>
      </c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</row>
    <row r="12" spans="1:966" s="108" customFormat="1" ht="18.75" x14ac:dyDescent="0.3">
      <c r="A12" s="107"/>
      <c r="B12" s="164">
        <v>44167</v>
      </c>
      <c r="C12" s="95" t="s">
        <v>574</v>
      </c>
      <c r="D12" s="96" t="s">
        <v>842</v>
      </c>
      <c r="E12" s="97">
        <v>2</v>
      </c>
      <c r="F12" s="212">
        <v>3</v>
      </c>
      <c r="G12" s="98">
        <v>1.6</v>
      </c>
      <c r="H12" s="99" t="s">
        <v>567</v>
      </c>
      <c r="I12" s="104" t="s">
        <v>21</v>
      </c>
      <c r="J12" s="101">
        <v>1</v>
      </c>
      <c r="K12" s="142">
        <f t="shared" si="0"/>
        <v>0.60000000000000009</v>
      </c>
      <c r="L12" s="102">
        <f t="shared" si="1"/>
        <v>16.170000000000002</v>
      </c>
      <c r="M12" s="158"/>
      <c r="N12" s="158"/>
      <c r="O12" s="158"/>
      <c r="P12" s="107"/>
      <c r="Q12" s="153">
        <f t="shared" si="2"/>
        <v>1</v>
      </c>
      <c r="R12" s="154">
        <f t="shared" si="3"/>
        <v>1</v>
      </c>
      <c r="S12" s="154">
        <f t="shared" si="4"/>
        <v>0</v>
      </c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</row>
    <row r="13" spans="1:966" s="108" customFormat="1" ht="18.75" x14ac:dyDescent="0.3">
      <c r="A13" s="107"/>
      <c r="B13" s="164">
        <v>44167</v>
      </c>
      <c r="C13" s="115" t="s">
        <v>575</v>
      </c>
      <c r="D13" s="113" t="s">
        <v>91</v>
      </c>
      <c r="E13" s="114">
        <v>2</v>
      </c>
      <c r="F13" s="140">
        <v>5.0999999999999996</v>
      </c>
      <c r="G13" s="104">
        <v>2.08</v>
      </c>
      <c r="H13" s="99" t="s">
        <v>557</v>
      </c>
      <c r="I13" s="104" t="s">
        <v>24</v>
      </c>
      <c r="J13" s="105">
        <v>1</v>
      </c>
      <c r="K13" s="142">
        <f t="shared" si="0"/>
        <v>4.0999999999999996</v>
      </c>
      <c r="L13" s="102">
        <f t="shared" si="1"/>
        <v>20.270000000000003</v>
      </c>
      <c r="M13" s="158"/>
      <c r="N13" s="158"/>
      <c r="O13" s="158"/>
      <c r="P13" s="107"/>
      <c r="Q13" s="153">
        <f t="shared" si="2"/>
        <v>1</v>
      </c>
      <c r="R13" s="154">
        <f t="shared" si="3"/>
        <v>1</v>
      </c>
      <c r="S13" s="154">
        <f t="shared" si="4"/>
        <v>0</v>
      </c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</row>
    <row r="14" spans="1:966" s="108" customFormat="1" ht="18.75" x14ac:dyDescent="0.3">
      <c r="A14" s="107"/>
      <c r="B14" s="164">
        <v>44167</v>
      </c>
      <c r="C14" s="115" t="s">
        <v>575</v>
      </c>
      <c r="D14" s="113" t="s">
        <v>91</v>
      </c>
      <c r="E14" s="114">
        <v>2</v>
      </c>
      <c r="F14" s="140">
        <v>5.0999999999999996</v>
      </c>
      <c r="G14" s="104">
        <v>2.08</v>
      </c>
      <c r="H14" s="99" t="s">
        <v>567</v>
      </c>
      <c r="I14" s="104" t="s">
        <v>24</v>
      </c>
      <c r="J14" s="105">
        <v>1</v>
      </c>
      <c r="K14" s="142">
        <f t="shared" si="0"/>
        <v>1.08</v>
      </c>
      <c r="L14" s="102">
        <f t="shared" si="1"/>
        <v>21.35</v>
      </c>
      <c r="M14" s="158"/>
      <c r="N14" s="158"/>
      <c r="O14" s="158"/>
      <c r="P14" s="107"/>
      <c r="Q14" s="153">
        <f t="shared" si="2"/>
        <v>1</v>
      </c>
      <c r="R14" s="154">
        <f t="shared" si="3"/>
        <v>1</v>
      </c>
      <c r="S14" s="154">
        <f t="shared" si="4"/>
        <v>0</v>
      </c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</row>
    <row r="15" spans="1:966" s="108" customFormat="1" ht="18.75" x14ac:dyDescent="0.3">
      <c r="A15" s="107"/>
      <c r="B15" s="164">
        <v>44168</v>
      </c>
      <c r="C15" s="115" t="s">
        <v>576</v>
      </c>
      <c r="D15" s="113" t="s">
        <v>556</v>
      </c>
      <c r="E15" s="114">
        <v>1</v>
      </c>
      <c r="F15" s="140">
        <v>5.01</v>
      </c>
      <c r="G15" s="104">
        <v>1.84</v>
      </c>
      <c r="H15" s="99" t="s">
        <v>557</v>
      </c>
      <c r="I15" s="104" t="s">
        <v>26</v>
      </c>
      <c r="J15" s="105">
        <v>1</v>
      </c>
      <c r="K15" s="142">
        <f t="shared" si="0"/>
        <v>-1</v>
      </c>
      <c r="L15" s="102">
        <f t="shared" si="1"/>
        <v>20.350000000000001</v>
      </c>
      <c r="M15" s="158"/>
      <c r="N15" s="158"/>
      <c r="O15" s="158"/>
      <c r="P15" s="107"/>
      <c r="Q15" s="153">
        <f t="shared" si="2"/>
        <v>1</v>
      </c>
      <c r="R15" s="154">
        <f t="shared" si="3"/>
        <v>0</v>
      </c>
      <c r="S15" s="154">
        <f t="shared" si="4"/>
        <v>1</v>
      </c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</row>
    <row r="16" spans="1:966" s="108" customFormat="1" ht="18.75" x14ac:dyDescent="0.3">
      <c r="A16" s="107"/>
      <c r="B16" s="164">
        <v>44168</v>
      </c>
      <c r="C16" s="115" t="s">
        <v>576</v>
      </c>
      <c r="D16" s="113" t="s">
        <v>556</v>
      </c>
      <c r="E16" s="114">
        <v>1</v>
      </c>
      <c r="F16" s="140">
        <v>5.01</v>
      </c>
      <c r="G16" s="104">
        <v>1.84</v>
      </c>
      <c r="H16" s="99" t="s">
        <v>567</v>
      </c>
      <c r="I16" s="104" t="s">
        <v>26</v>
      </c>
      <c r="J16" s="105">
        <v>1</v>
      </c>
      <c r="K16" s="142">
        <f t="shared" si="0"/>
        <v>0.84000000000000008</v>
      </c>
      <c r="L16" s="102">
        <f t="shared" si="1"/>
        <v>21.19</v>
      </c>
      <c r="M16" s="158"/>
      <c r="N16" s="158"/>
      <c r="O16" s="158"/>
      <c r="P16" s="107"/>
      <c r="Q16" s="153">
        <f t="shared" si="2"/>
        <v>1</v>
      </c>
      <c r="R16" s="154">
        <f t="shared" si="3"/>
        <v>1</v>
      </c>
      <c r="S16" s="154">
        <f t="shared" si="4"/>
        <v>0</v>
      </c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</row>
    <row r="17" spans="1:966" s="108" customFormat="1" ht="18.75" x14ac:dyDescent="0.3">
      <c r="A17" s="107"/>
      <c r="B17" s="164">
        <v>44170</v>
      </c>
      <c r="C17" s="95" t="s">
        <v>577</v>
      </c>
      <c r="D17" s="96" t="s">
        <v>578</v>
      </c>
      <c r="E17" s="97">
        <v>3</v>
      </c>
      <c r="F17" s="212">
        <v>7.79</v>
      </c>
      <c r="G17" s="98">
        <v>2.5499999999999998</v>
      </c>
      <c r="H17" s="99" t="s">
        <v>557</v>
      </c>
      <c r="I17" s="104" t="s">
        <v>21</v>
      </c>
      <c r="J17" s="105">
        <v>1</v>
      </c>
      <c r="K17" s="142">
        <f t="shared" si="0"/>
        <v>-1</v>
      </c>
      <c r="L17" s="102">
        <f t="shared" si="1"/>
        <v>20.190000000000001</v>
      </c>
      <c r="M17" s="158"/>
      <c r="N17" s="158"/>
      <c r="O17" s="158"/>
      <c r="P17" s="107"/>
      <c r="Q17" s="153">
        <f t="shared" si="2"/>
        <v>1</v>
      </c>
      <c r="R17" s="154">
        <f t="shared" si="3"/>
        <v>0</v>
      </c>
      <c r="S17" s="154">
        <f t="shared" si="4"/>
        <v>1</v>
      </c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</row>
    <row r="18" spans="1:966" s="108" customFormat="1" ht="18.75" x14ac:dyDescent="0.3">
      <c r="A18" s="107"/>
      <c r="B18" s="164">
        <v>44170</v>
      </c>
      <c r="C18" s="95" t="s">
        <v>579</v>
      </c>
      <c r="D18" s="96" t="s">
        <v>578</v>
      </c>
      <c r="E18" s="97">
        <v>3</v>
      </c>
      <c r="F18" s="140">
        <v>2.68</v>
      </c>
      <c r="G18" s="103">
        <v>1.3</v>
      </c>
      <c r="H18" s="99" t="s">
        <v>557</v>
      </c>
      <c r="I18" s="104" t="s">
        <v>24</v>
      </c>
      <c r="J18" s="105">
        <v>0.5</v>
      </c>
      <c r="K18" s="142">
        <f t="shared" si="0"/>
        <v>0.84000000000000008</v>
      </c>
      <c r="L18" s="102">
        <f t="shared" si="1"/>
        <v>21.03</v>
      </c>
      <c r="M18" s="158"/>
      <c r="N18" s="158"/>
      <c r="O18" s="158"/>
      <c r="P18" s="107"/>
      <c r="Q18" s="153">
        <f t="shared" si="2"/>
        <v>1</v>
      </c>
      <c r="R18" s="154">
        <f t="shared" si="3"/>
        <v>1</v>
      </c>
      <c r="S18" s="154">
        <f t="shared" si="4"/>
        <v>0</v>
      </c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</row>
    <row r="19" spans="1:966" s="108" customFormat="1" ht="18.75" x14ac:dyDescent="0.3">
      <c r="A19" s="107"/>
      <c r="B19" s="164">
        <v>44174</v>
      </c>
      <c r="C19" s="95" t="s">
        <v>580</v>
      </c>
      <c r="D19" s="96" t="s">
        <v>581</v>
      </c>
      <c r="E19" s="97">
        <v>4</v>
      </c>
      <c r="F19" s="140">
        <v>4.3099999999999996</v>
      </c>
      <c r="G19" s="103">
        <v>1.91</v>
      </c>
      <c r="H19" s="99" t="s">
        <v>557</v>
      </c>
      <c r="I19" s="104" t="s">
        <v>24</v>
      </c>
      <c r="J19" s="105">
        <v>1</v>
      </c>
      <c r="K19" s="142">
        <f t="shared" si="0"/>
        <v>3.3099999999999996</v>
      </c>
      <c r="L19" s="102">
        <f t="shared" si="1"/>
        <v>24.34</v>
      </c>
      <c r="M19" s="158"/>
      <c r="N19" s="158"/>
      <c r="O19" s="158"/>
      <c r="P19" s="107"/>
      <c r="Q19" s="153">
        <f t="shared" si="2"/>
        <v>1</v>
      </c>
      <c r="R19" s="154">
        <f t="shared" si="3"/>
        <v>1</v>
      </c>
      <c r="S19" s="154">
        <f t="shared" si="4"/>
        <v>0</v>
      </c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</row>
    <row r="20" spans="1:966" s="108" customFormat="1" ht="18.75" x14ac:dyDescent="0.3">
      <c r="A20" s="107"/>
      <c r="B20" s="164">
        <v>44174</v>
      </c>
      <c r="C20" s="95" t="s">
        <v>582</v>
      </c>
      <c r="D20" s="96" t="s">
        <v>581</v>
      </c>
      <c r="E20" s="97">
        <v>4</v>
      </c>
      <c r="F20" s="140">
        <v>20</v>
      </c>
      <c r="G20" s="103">
        <v>3.82</v>
      </c>
      <c r="H20" s="99" t="s">
        <v>557</v>
      </c>
      <c r="I20" s="104" t="s">
        <v>34</v>
      </c>
      <c r="J20" s="105">
        <v>1</v>
      </c>
      <c r="K20" s="142">
        <f t="shared" si="0"/>
        <v>-1</v>
      </c>
      <c r="L20" s="102">
        <f t="shared" si="1"/>
        <v>23.34</v>
      </c>
      <c r="M20" s="158"/>
      <c r="N20" s="158"/>
      <c r="O20" s="158"/>
      <c r="P20" s="107"/>
      <c r="Q20" s="153">
        <f t="shared" si="2"/>
        <v>1</v>
      </c>
      <c r="R20" s="154">
        <f t="shared" si="3"/>
        <v>0</v>
      </c>
      <c r="S20" s="154">
        <f t="shared" si="4"/>
        <v>1</v>
      </c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</row>
    <row r="21" spans="1:966" s="117" customFormat="1" ht="18.75" x14ac:dyDescent="0.3">
      <c r="A21" s="116"/>
      <c r="B21" s="164">
        <v>44175</v>
      </c>
      <c r="C21" s="95" t="s">
        <v>585</v>
      </c>
      <c r="D21" s="96" t="s">
        <v>584</v>
      </c>
      <c r="E21" s="97">
        <v>2</v>
      </c>
      <c r="F21" s="140">
        <v>5</v>
      </c>
      <c r="G21" s="103">
        <v>1.8</v>
      </c>
      <c r="H21" s="99" t="s">
        <v>557</v>
      </c>
      <c r="I21" s="104" t="s">
        <v>34</v>
      </c>
      <c r="J21" s="105">
        <v>1</v>
      </c>
      <c r="K21" s="142">
        <f t="shared" si="0"/>
        <v>-1</v>
      </c>
      <c r="L21" s="102">
        <f t="shared" si="1"/>
        <v>22.34</v>
      </c>
      <c r="M21" s="158"/>
      <c r="N21" s="158"/>
      <c r="O21" s="158"/>
      <c r="P21" s="107"/>
      <c r="Q21" s="153">
        <f t="shared" si="2"/>
        <v>1</v>
      </c>
      <c r="R21" s="154">
        <f t="shared" si="3"/>
        <v>0</v>
      </c>
      <c r="S21" s="154">
        <f t="shared" si="4"/>
        <v>1</v>
      </c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  <c r="OH21" s="116"/>
      <c r="OI21" s="116"/>
      <c r="OJ21" s="116"/>
      <c r="OK21" s="116"/>
      <c r="OL21" s="116"/>
      <c r="OM21" s="116"/>
      <c r="ON21" s="116"/>
      <c r="OO21" s="116"/>
      <c r="OP21" s="116"/>
      <c r="OQ21" s="116"/>
      <c r="OR21" s="116"/>
      <c r="OS21" s="116"/>
      <c r="OT21" s="116"/>
      <c r="OU21" s="116"/>
      <c r="OV21" s="116"/>
      <c r="OW21" s="116"/>
      <c r="OX21" s="116"/>
      <c r="OY21" s="116"/>
      <c r="OZ21" s="116"/>
      <c r="PA21" s="116"/>
      <c r="PB21" s="116"/>
      <c r="PC21" s="116"/>
      <c r="PD21" s="116"/>
      <c r="PE21" s="116"/>
      <c r="PF21" s="116"/>
      <c r="PG21" s="116"/>
      <c r="PH21" s="116"/>
      <c r="PI21" s="116"/>
      <c r="PJ21" s="116"/>
      <c r="PK21" s="116"/>
      <c r="PL21" s="116"/>
      <c r="PM21" s="116"/>
      <c r="PN21" s="116"/>
      <c r="PO21" s="116"/>
      <c r="PP21" s="116"/>
      <c r="PQ21" s="116"/>
      <c r="PR21" s="116"/>
      <c r="PS21" s="116"/>
      <c r="PT21" s="116"/>
      <c r="PU21" s="116"/>
      <c r="PV21" s="116"/>
      <c r="PW21" s="116"/>
      <c r="PX21" s="116"/>
      <c r="PY21" s="116"/>
      <c r="PZ21" s="116"/>
      <c r="QA21" s="116"/>
      <c r="QB21" s="116"/>
      <c r="QC21" s="116"/>
      <c r="QD21" s="116"/>
      <c r="QE21" s="116"/>
      <c r="QF21" s="116"/>
      <c r="QG21" s="116"/>
      <c r="QH21" s="116"/>
      <c r="QI21" s="116"/>
      <c r="QJ21" s="116"/>
      <c r="QK21" s="116"/>
      <c r="QL21" s="116"/>
      <c r="QM21" s="116"/>
      <c r="QN21" s="116"/>
      <c r="QO21" s="116"/>
      <c r="QP21" s="116"/>
      <c r="QQ21" s="116"/>
      <c r="QR21" s="116"/>
      <c r="QS21" s="116"/>
      <c r="QT21" s="116"/>
      <c r="QU21" s="116"/>
      <c r="QV21" s="116"/>
      <c r="QW21" s="116"/>
      <c r="QX21" s="116"/>
      <c r="QY21" s="116"/>
      <c r="QZ21" s="116"/>
      <c r="RA21" s="116"/>
      <c r="RB21" s="116"/>
      <c r="RC21" s="116"/>
      <c r="RD21" s="116"/>
      <c r="RE21" s="116"/>
      <c r="RF21" s="116"/>
      <c r="RG21" s="116"/>
      <c r="RH21" s="116"/>
      <c r="RI21" s="116"/>
      <c r="RJ21" s="116"/>
      <c r="RK21" s="116"/>
      <c r="RL21" s="116"/>
      <c r="RM21" s="116"/>
      <c r="RN21" s="116"/>
      <c r="RO21" s="116"/>
      <c r="RP21" s="116"/>
      <c r="RQ21" s="116"/>
      <c r="RR21" s="116"/>
      <c r="RS21" s="116"/>
      <c r="RT21" s="116"/>
      <c r="RU21" s="116"/>
      <c r="RV21" s="116"/>
      <c r="RW21" s="116"/>
      <c r="RX21" s="116"/>
      <c r="RY21" s="116"/>
      <c r="RZ21" s="116"/>
      <c r="SA21" s="116"/>
      <c r="SB21" s="116"/>
      <c r="SC21" s="116"/>
      <c r="SD21" s="116"/>
      <c r="SE21" s="116"/>
      <c r="SF21" s="116"/>
      <c r="SG21" s="116"/>
      <c r="SH21" s="116"/>
      <c r="SI21" s="116"/>
      <c r="SJ21" s="116"/>
      <c r="SK21" s="116"/>
      <c r="SL21" s="116"/>
      <c r="SM21" s="116"/>
      <c r="SN21" s="116"/>
      <c r="SO21" s="116"/>
      <c r="SP21" s="116"/>
      <c r="SQ21" s="116"/>
      <c r="SR21" s="116"/>
      <c r="SS21" s="116"/>
      <c r="ST21" s="116"/>
      <c r="SU21" s="116"/>
      <c r="SV21" s="116"/>
      <c r="SW21" s="116"/>
      <c r="SX21" s="116"/>
      <c r="SY21" s="116"/>
      <c r="SZ21" s="116"/>
      <c r="TA21" s="116"/>
      <c r="TB21" s="116"/>
      <c r="TC21" s="116"/>
      <c r="TD21" s="116"/>
      <c r="TE21" s="116"/>
      <c r="TF21" s="116"/>
      <c r="TG21" s="116"/>
      <c r="TH21" s="116"/>
      <c r="TI21" s="116"/>
      <c r="TJ21" s="116"/>
      <c r="TK21" s="116"/>
      <c r="TL21" s="116"/>
      <c r="TM21" s="116"/>
      <c r="TN21" s="116"/>
      <c r="TO21" s="116"/>
      <c r="TP21" s="116"/>
      <c r="TQ21" s="116"/>
      <c r="TR21" s="116"/>
      <c r="TS21" s="116"/>
      <c r="TT21" s="116"/>
      <c r="TU21" s="116"/>
      <c r="TV21" s="116"/>
      <c r="TW21" s="116"/>
      <c r="TX21" s="116"/>
      <c r="TY21" s="116"/>
      <c r="TZ21" s="116"/>
      <c r="UA21" s="116"/>
      <c r="UB21" s="116"/>
      <c r="UC21" s="116"/>
      <c r="UD21" s="116"/>
      <c r="UE21" s="116"/>
      <c r="UF21" s="116"/>
      <c r="UG21" s="116"/>
      <c r="UH21" s="116"/>
      <c r="UI21" s="116"/>
      <c r="UJ21" s="116"/>
      <c r="UK21" s="116"/>
      <c r="UL21" s="116"/>
      <c r="UM21" s="116"/>
      <c r="UN21" s="116"/>
      <c r="UO21" s="116"/>
      <c r="UP21" s="116"/>
      <c r="UQ21" s="116"/>
      <c r="UR21" s="116"/>
      <c r="US21" s="116"/>
      <c r="UT21" s="116"/>
      <c r="UU21" s="116"/>
      <c r="UV21" s="116"/>
      <c r="UW21" s="116"/>
      <c r="UX21" s="116"/>
      <c r="UY21" s="116"/>
      <c r="UZ21" s="116"/>
      <c r="VA21" s="116"/>
      <c r="VB21" s="116"/>
      <c r="VC21" s="116"/>
      <c r="VD21" s="116"/>
      <c r="VE21" s="116"/>
      <c r="VF21" s="116"/>
      <c r="VG21" s="116"/>
      <c r="VH21" s="116"/>
      <c r="VI21" s="116"/>
      <c r="VJ21" s="116"/>
      <c r="VK21" s="116"/>
      <c r="VL21" s="116"/>
      <c r="VM21" s="116"/>
      <c r="VN21" s="116"/>
      <c r="VO21" s="116"/>
      <c r="VP21" s="116"/>
      <c r="VQ21" s="116"/>
      <c r="VR21" s="116"/>
      <c r="VS21" s="116"/>
      <c r="VT21" s="116"/>
      <c r="VU21" s="116"/>
      <c r="VV21" s="116"/>
      <c r="VW21" s="116"/>
      <c r="VX21" s="116"/>
      <c r="VY21" s="116"/>
      <c r="VZ21" s="116"/>
      <c r="WA21" s="116"/>
      <c r="WB21" s="116"/>
      <c r="WC21" s="116"/>
      <c r="WD21" s="116"/>
      <c r="WE21" s="116"/>
      <c r="WF21" s="116"/>
      <c r="WG21" s="116"/>
      <c r="WH21" s="116"/>
      <c r="WI21" s="116"/>
      <c r="WJ21" s="116"/>
      <c r="WK21" s="116"/>
      <c r="WL21" s="116"/>
      <c r="WM21" s="116"/>
      <c r="WN21" s="116"/>
      <c r="WO21" s="116"/>
      <c r="WP21" s="116"/>
      <c r="WQ21" s="116"/>
      <c r="WR21" s="116"/>
      <c r="WS21" s="116"/>
      <c r="WT21" s="116"/>
      <c r="WU21" s="116"/>
      <c r="WV21" s="116"/>
      <c r="WW21" s="116"/>
      <c r="WX21" s="116"/>
      <c r="WY21" s="116"/>
      <c r="WZ21" s="116"/>
      <c r="XA21" s="116"/>
      <c r="XB21" s="116"/>
      <c r="XC21" s="116"/>
      <c r="XD21" s="116"/>
      <c r="XE21" s="116"/>
      <c r="XF21" s="116"/>
      <c r="XG21" s="116"/>
      <c r="XH21" s="116"/>
      <c r="XI21" s="116"/>
      <c r="XJ21" s="116"/>
      <c r="XK21" s="116"/>
      <c r="XL21" s="116"/>
      <c r="XM21" s="116"/>
      <c r="XN21" s="116"/>
      <c r="XO21" s="116"/>
      <c r="XP21" s="116"/>
      <c r="XQ21" s="116"/>
      <c r="XR21" s="116"/>
      <c r="XS21" s="116"/>
      <c r="XT21" s="116"/>
      <c r="XU21" s="116"/>
      <c r="XV21" s="116"/>
      <c r="XW21" s="116"/>
      <c r="XX21" s="116"/>
      <c r="XY21" s="116"/>
      <c r="XZ21" s="116"/>
      <c r="YA21" s="116"/>
      <c r="YB21" s="116"/>
      <c r="YC21" s="116"/>
      <c r="YD21" s="116"/>
      <c r="YE21" s="116"/>
      <c r="YF21" s="116"/>
      <c r="YG21" s="116"/>
      <c r="YH21" s="116"/>
      <c r="YI21" s="116"/>
      <c r="YJ21" s="116"/>
      <c r="YK21" s="116"/>
      <c r="YL21" s="116"/>
      <c r="YM21" s="116"/>
      <c r="YN21" s="116"/>
      <c r="YO21" s="116"/>
      <c r="YP21" s="116"/>
      <c r="YQ21" s="116"/>
      <c r="YR21" s="116"/>
      <c r="YS21" s="116"/>
      <c r="YT21" s="116"/>
      <c r="YU21" s="116"/>
      <c r="YV21" s="116"/>
      <c r="YW21" s="116"/>
      <c r="YX21" s="116"/>
      <c r="YY21" s="116"/>
      <c r="YZ21" s="116"/>
      <c r="ZA21" s="116"/>
      <c r="ZB21" s="116"/>
      <c r="ZC21" s="116"/>
      <c r="ZD21" s="116"/>
      <c r="ZE21" s="116"/>
      <c r="ZF21" s="116"/>
      <c r="ZG21" s="116"/>
      <c r="ZH21" s="116"/>
      <c r="ZI21" s="116"/>
      <c r="ZJ21" s="116"/>
      <c r="ZK21" s="116"/>
      <c r="ZL21" s="116"/>
      <c r="ZM21" s="116"/>
      <c r="ZN21" s="116"/>
      <c r="ZO21" s="116"/>
      <c r="ZP21" s="116"/>
      <c r="ZQ21" s="116"/>
      <c r="ZR21" s="116"/>
      <c r="ZS21" s="116"/>
      <c r="ZT21" s="116"/>
      <c r="ZU21" s="116"/>
      <c r="ZV21" s="116"/>
      <c r="ZW21" s="116"/>
      <c r="ZX21" s="116"/>
      <c r="ZY21" s="116"/>
      <c r="ZZ21" s="116"/>
      <c r="AAA21" s="116"/>
      <c r="AAB21" s="116"/>
      <c r="AAC21" s="116"/>
      <c r="AAD21" s="116"/>
      <c r="AAE21" s="116"/>
      <c r="AAF21" s="116"/>
      <c r="AAG21" s="116"/>
      <c r="AAH21" s="116"/>
      <c r="AAI21" s="116"/>
      <c r="AAJ21" s="116"/>
      <c r="AAK21" s="116"/>
      <c r="AAL21" s="116"/>
      <c r="AAM21" s="116"/>
      <c r="AAN21" s="116"/>
      <c r="AAO21" s="116"/>
      <c r="AAP21" s="116"/>
      <c r="AAQ21" s="116"/>
      <c r="AAR21" s="116"/>
      <c r="AAS21" s="116"/>
      <c r="AAT21" s="116"/>
      <c r="AAU21" s="116"/>
      <c r="AAV21" s="116"/>
      <c r="AAW21" s="116"/>
      <c r="AAX21" s="116"/>
      <c r="AAY21" s="116"/>
      <c r="AAZ21" s="116"/>
      <c r="ABA21" s="116"/>
      <c r="ABB21" s="116"/>
      <c r="ABC21" s="116"/>
      <c r="ABD21" s="116"/>
      <c r="ABE21" s="116"/>
      <c r="ABF21" s="116"/>
      <c r="ABG21" s="116"/>
      <c r="ABH21" s="116"/>
      <c r="ABI21" s="116"/>
      <c r="ABJ21" s="116"/>
      <c r="ABK21" s="116"/>
      <c r="ABL21" s="116"/>
      <c r="ABM21" s="116"/>
      <c r="ABN21" s="116"/>
      <c r="ABO21" s="116"/>
      <c r="ABP21" s="116"/>
      <c r="ABQ21" s="116"/>
      <c r="ABR21" s="116"/>
      <c r="ABS21" s="116"/>
      <c r="ABT21" s="116"/>
      <c r="ABU21" s="116"/>
      <c r="ABV21" s="116"/>
      <c r="ABW21" s="116"/>
      <c r="ABX21" s="116"/>
      <c r="ABY21" s="116"/>
      <c r="ABZ21" s="116"/>
      <c r="ACA21" s="116"/>
      <c r="ACB21" s="116"/>
      <c r="ACC21" s="116"/>
      <c r="ACD21" s="116"/>
      <c r="ACE21" s="116"/>
      <c r="ACF21" s="116"/>
      <c r="ACG21" s="116"/>
      <c r="ACH21" s="116"/>
      <c r="ACI21" s="116"/>
      <c r="ACJ21" s="116"/>
      <c r="ACK21" s="116"/>
      <c r="ACL21" s="116"/>
      <c r="ACM21" s="116"/>
      <c r="ACN21" s="116"/>
      <c r="ACO21" s="116"/>
      <c r="ACP21" s="116"/>
      <c r="ACQ21" s="116"/>
      <c r="ACR21" s="116"/>
      <c r="ACS21" s="116"/>
      <c r="ACT21" s="116"/>
      <c r="ACU21" s="116"/>
      <c r="ACV21" s="116"/>
      <c r="ACW21" s="116"/>
      <c r="ACX21" s="116"/>
      <c r="ACY21" s="116"/>
      <c r="ACZ21" s="116"/>
      <c r="ADA21" s="116"/>
      <c r="ADB21" s="116"/>
      <c r="ADC21" s="116"/>
      <c r="ADD21" s="116"/>
      <c r="ADE21" s="116"/>
      <c r="ADF21" s="116"/>
      <c r="ADG21" s="116"/>
      <c r="ADH21" s="116"/>
      <c r="ADI21" s="116"/>
      <c r="ADJ21" s="116"/>
      <c r="ADK21" s="116"/>
      <c r="ADL21" s="116"/>
      <c r="ADM21" s="116"/>
      <c r="ADN21" s="116"/>
      <c r="ADO21" s="116"/>
      <c r="ADP21" s="116"/>
      <c r="ADQ21" s="116"/>
      <c r="ADR21" s="116"/>
      <c r="ADS21" s="116"/>
      <c r="ADT21" s="116"/>
      <c r="ADU21" s="116"/>
      <c r="ADV21" s="116"/>
      <c r="ADW21" s="116"/>
      <c r="ADX21" s="116"/>
      <c r="ADY21" s="116"/>
      <c r="ADZ21" s="116"/>
      <c r="AEA21" s="116"/>
      <c r="AEB21" s="116"/>
      <c r="AEC21" s="116"/>
      <c r="AED21" s="116"/>
      <c r="AEE21" s="116"/>
      <c r="AEF21" s="116"/>
      <c r="AEG21" s="116"/>
      <c r="AEH21" s="116"/>
      <c r="AEI21" s="116"/>
      <c r="AEJ21" s="116"/>
      <c r="AEK21" s="116"/>
      <c r="AEL21" s="116"/>
      <c r="AEM21" s="116"/>
      <c r="AEN21" s="116"/>
      <c r="AEO21" s="116"/>
      <c r="AEP21" s="116"/>
      <c r="AEQ21" s="116"/>
      <c r="AER21" s="116"/>
      <c r="AES21" s="116"/>
      <c r="AET21" s="116"/>
      <c r="AEU21" s="116"/>
      <c r="AEV21" s="116"/>
      <c r="AEW21" s="116"/>
      <c r="AEX21" s="116"/>
      <c r="AEY21" s="116"/>
      <c r="AEZ21" s="116"/>
      <c r="AFA21" s="116"/>
      <c r="AFB21" s="116"/>
      <c r="AFC21" s="116"/>
      <c r="AFD21" s="116"/>
      <c r="AFE21" s="116"/>
      <c r="AFF21" s="116"/>
      <c r="AFG21" s="116"/>
      <c r="AFH21" s="116"/>
      <c r="AFI21" s="116"/>
      <c r="AFJ21" s="116"/>
      <c r="AFK21" s="116"/>
      <c r="AFL21" s="116"/>
      <c r="AFM21" s="116"/>
      <c r="AFN21" s="116"/>
      <c r="AFO21" s="116"/>
      <c r="AFP21" s="116"/>
      <c r="AFQ21" s="116"/>
      <c r="AFR21" s="116"/>
      <c r="AFS21" s="116"/>
      <c r="AFT21" s="116"/>
      <c r="AFU21" s="116"/>
      <c r="AFV21" s="116"/>
      <c r="AFW21" s="116"/>
      <c r="AFX21" s="116"/>
      <c r="AFY21" s="116"/>
      <c r="AFZ21" s="116"/>
      <c r="AGA21" s="116"/>
      <c r="AGB21" s="116"/>
      <c r="AGC21" s="116"/>
      <c r="AGD21" s="116"/>
      <c r="AGE21" s="116"/>
      <c r="AGF21" s="116"/>
      <c r="AGG21" s="116"/>
      <c r="AGH21" s="116"/>
      <c r="AGI21" s="116"/>
      <c r="AGJ21" s="116"/>
      <c r="AGK21" s="116"/>
      <c r="AGL21" s="116"/>
      <c r="AGM21" s="116"/>
      <c r="AGN21" s="116"/>
      <c r="AGO21" s="116"/>
      <c r="AGP21" s="116"/>
      <c r="AGQ21" s="116"/>
      <c r="AGR21" s="116"/>
      <c r="AGS21" s="116"/>
      <c r="AGT21" s="116"/>
      <c r="AGU21" s="116"/>
      <c r="AGV21" s="116"/>
      <c r="AGW21" s="116"/>
      <c r="AGX21" s="116"/>
      <c r="AGY21" s="116"/>
      <c r="AGZ21" s="116"/>
      <c r="AHA21" s="116"/>
      <c r="AHB21" s="116"/>
      <c r="AHC21" s="116"/>
      <c r="AHD21" s="116"/>
      <c r="AHE21" s="116"/>
      <c r="AHF21" s="116"/>
      <c r="AHG21" s="116"/>
      <c r="AHH21" s="116"/>
      <c r="AHI21" s="116"/>
      <c r="AHJ21" s="116"/>
      <c r="AHK21" s="116"/>
      <c r="AHL21" s="116"/>
      <c r="AHM21" s="116"/>
      <c r="AHN21" s="116"/>
      <c r="AHO21" s="116"/>
      <c r="AHP21" s="116"/>
      <c r="AHQ21" s="116"/>
      <c r="AHR21" s="116"/>
      <c r="AHS21" s="116"/>
      <c r="AHT21" s="116"/>
      <c r="AHU21" s="116"/>
      <c r="AHV21" s="116"/>
      <c r="AHW21" s="116"/>
      <c r="AHX21" s="116"/>
      <c r="AHY21" s="116"/>
      <c r="AHZ21" s="116"/>
      <c r="AIA21" s="116"/>
      <c r="AIB21" s="116"/>
      <c r="AIC21" s="116"/>
      <c r="AID21" s="116"/>
      <c r="AIE21" s="116"/>
      <c r="AIF21" s="116"/>
      <c r="AIG21" s="116"/>
      <c r="AIH21" s="116"/>
      <c r="AII21" s="116"/>
      <c r="AIJ21" s="116"/>
      <c r="AIK21" s="116"/>
      <c r="AIL21" s="116"/>
      <c r="AIM21" s="116"/>
      <c r="AIN21" s="116"/>
      <c r="AIO21" s="116"/>
      <c r="AIP21" s="116"/>
      <c r="AIQ21" s="116"/>
      <c r="AIR21" s="116"/>
      <c r="AIS21" s="116"/>
      <c r="AIT21" s="116"/>
      <c r="AIU21" s="116"/>
      <c r="AIV21" s="116"/>
      <c r="AIW21" s="116"/>
      <c r="AIX21" s="116"/>
      <c r="AIY21" s="116"/>
      <c r="AIZ21" s="116"/>
      <c r="AJA21" s="116"/>
      <c r="AJB21" s="116"/>
      <c r="AJC21" s="116"/>
      <c r="AJD21" s="116"/>
      <c r="AJE21" s="116"/>
      <c r="AJF21" s="116"/>
      <c r="AJG21" s="116"/>
      <c r="AJH21" s="116"/>
      <c r="AJI21" s="116"/>
      <c r="AJJ21" s="116"/>
      <c r="AJK21" s="116"/>
      <c r="AJL21" s="116"/>
      <c r="AJM21" s="116"/>
      <c r="AJN21" s="116"/>
      <c r="AJO21" s="116"/>
      <c r="AJP21" s="116"/>
      <c r="AJQ21" s="116"/>
      <c r="AJR21" s="116"/>
      <c r="AJS21" s="116"/>
      <c r="AJT21" s="116"/>
      <c r="AJU21" s="116"/>
      <c r="AJV21" s="116"/>
      <c r="AJW21" s="116"/>
      <c r="AJX21" s="116"/>
      <c r="AJY21" s="116"/>
      <c r="AJZ21" s="116"/>
      <c r="AKA21" s="116"/>
      <c r="AKB21" s="116"/>
      <c r="AKC21" s="116"/>
      <c r="AKD21" s="116"/>
    </row>
    <row r="22" spans="1:966" s="117" customFormat="1" ht="18.75" x14ac:dyDescent="0.3">
      <c r="A22" s="116"/>
      <c r="B22" s="164">
        <v>44175</v>
      </c>
      <c r="C22" s="95" t="s">
        <v>583</v>
      </c>
      <c r="D22" s="96" t="s">
        <v>584</v>
      </c>
      <c r="E22" s="97">
        <v>2</v>
      </c>
      <c r="F22" s="140">
        <v>5</v>
      </c>
      <c r="G22" s="103">
        <v>1.8</v>
      </c>
      <c r="H22" s="99" t="s">
        <v>557</v>
      </c>
      <c r="I22" s="104" t="s">
        <v>107</v>
      </c>
      <c r="J22" s="105">
        <v>1</v>
      </c>
      <c r="K22" s="142">
        <f t="shared" si="0"/>
        <v>-1</v>
      </c>
      <c r="L22" s="102">
        <f t="shared" si="1"/>
        <v>21.34</v>
      </c>
      <c r="M22" s="158"/>
      <c r="N22" s="158"/>
      <c r="O22" s="158"/>
      <c r="P22" s="107"/>
      <c r="Q22" s="153">
        <f t="shared" si="2"/>
        <v>1</v>
      </c>
      <c r="R22" s="154">
        <f t="shared" si="3"/>
        <v>0</v>
      </c>
      <c r="S22" s="154">
        <f t="shared" si="4"/>
        <v>1</v>
      </c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  <c r="OD22" s="116"/>
      <c r="OE22" s="116"/>
      <c r="OF22" s="116"/>
      <c r="OG22" s="116"/>
      <c r="OH22" s="116"/>
      <c r="OI22" s="116"/>
      <c r="OJ22" s="116"/>
      <c r="OK22" s="116"/>
      <c r="OL22" s="116"/>
      <c r="OM22" s="116"/>
      <c r="ON22" s="116"/>
      <c r="OO22" s="116"/>
      <c r="OP22" s="116"/>
      <c r="OQ22" s="116"/>
      <c r="OR22" s="116"/>
      <c r="OS22" s="116"/>
      <c r="OT22" s="116"/>
      <c r="OU22" s="116"/>
      <c r="OV22" s="116"/>
      <c r="OW22" s="116"/>
      <c r="OX22" s="116"/>
      <c r="OY22" s="116"/>
      <c r="OZ22" s="116"/>
      <c r="PA22" s="116"/>
      <c r="PB22" s="116"/>
      <c r="PC22" s="116"/>
      <c r="PD22" s="116"/>
      <c r="PE22" s="116"/>
      <c r="PF22" s="116"/>
      <c r="PG22" s="116"/>
      <c r="PH22" s="116"/>
      <c r="PI22" s="116"/>
      <c r="PJ22" s="116"/>
      <c r="PK22" s="116"/>
      <c r="PL22" s="116"/>
      <c r="PM22" s="116"/>
      <c r="PN22" s="116"/>
      <c r="PO22" s="116"/>
      <c r="PP22" s="116"/>
      <c r="PQ22" s="116"/>
      <c r="PR22" s="116"/>
      <c r="PS22" s="116"/>
      <c r="PT22" s="116"/>
      <c r="PU22" s="116"/>
      <c r="PV22" s="116"/>
      <c r="PW22" s="116"/>
      <c r="PX22" s="116"/>
      <c r="PY22" s="116"/>
      <c r="PZ22" s="116"/>
      <c r="QA22" s="116"/>
      <c r="QB22" s="116"/>
      <c r="QC22" s="116"/>
      <c r="QD22" s="116"/>
      <c r="QE22" s="116"/>
      <c r="QF22" s="116"/>
      <c r="QG22" s="116"/>
      <c r="QH22" s="116"/>
      <c r="QI22" s="116"/>
      <c r="QJ22" s="116"/>
      <c r="QK22" s="116"/>
      <c r="QL22" s="116"/>
      <c r="QM22" s="116"/>
      <c r="QN22" s="116"/>
      <c r="QO22" s="116"/>
      <c r="QP22" s="116"/>
      <c r="QQ22" s="116"/>
      <c r="QR22" s="116"/>
      <c r="QS22" s="116"/>
      <c r="QT22" s="116"/>
      <c r="QU22" s="116"/>
      <c r="QV22" s="116"/>
      <c r="QW22" s="116"/>
      <c r="QX22" s="116"/>
      <c r="QY22" s="116"/>
      <c r="QZ22" s="116"/>
      <c r="RA22" s="116"/>
      <c r="RB22" s="116"/>
      <c r="RC22" s="116"/>
      <c r="RD22" s="116"/>
      <c r="RE22" s="116"/>
      <c r="RF22" s="116"/>
      <c r="RG22" s="116"/>
      <c r="RH22" s="116"/>
      <c r="RI22" s="116"/>
      <c r="RJ22" s="116"/>
      <c r="RK22" s="116"/>
      <c r="RL22" s="116"/>
      <c r="RM22" s="116"/>
      <c r="RN22" s="116"/>
      <c r="RO22" s="116"/>
      <c r="RP22" s="116"/>
      <c r="RQ22" s="116"/>
      <c r="RR22" s="116"/>
      <c r="RS22" s="116"/>
      <c r="RT22" s="116"/>
      <c r="RU22" s="116"/>
      <c r="RV22" s="116"/>
      <c r="RW22" s="116"/>
      <c r="RX22" s="116"/>
      <c r="RY22" s="116"/>
      <c r="RZ22" s="116"/>
      <c r="SA22" s="116"/>
      <c r="SB22" s="116"/>
      <c r="SC22" s="116"/>
      <c r="SD22" s="116"/>
      <c r="SE22" s="116"/>
      <c r="SF22" s="116"/>
      <c r="SG22" s="116"/>
      <c r="SH22" s="116"/>
      <c r="SI22" s="116"/>
      <c r="SJ22" s="116"/>
      <c r="SK22" s="116"/>
      <c r="SL22" s="116"/>
      <c r="SM22" s="116"/>
      <c r="SN22" s="116"/>
      <c r="SO22" s="116"/>
      <c r="SP22" s="116"/>
      <c r="SQ22" s="116"/>
      <c r="SR22" s="116"/>
      <c r="SS22" s="116"/>
      <c r="ST22" s="116"/>
      <c r="SU22" s="116"/>
      <c r="SV22" s="116"/>
      <c r="SW22" s="116"/>
      <c r="SX22" s="116"/>
      <c r="SY22" s="116"/>
      <c r="SZ22" s="116"/>
      <c r="TA22" s="116"/>
      <c r="TB22" s="116"/>
      <c r="TC22" s="116"/>
      <c r="TD22" s="116"/>
      <c r="TE22" s="116"/>
      <c r="TF22" s="116"/>
      <c r="TG22" s="116"/>
      <c r="TH22" s="116"/>
      <c r="TI22" s="116"/>
      <c r="TJ22" s="116"/>
      <c r="TK22" s="116"/>
      <c r="TL22" s="116"/>
      <c r="TM22" s="116"/>
      <c r="TN22" s="116"/>
      <c r="TO22" s="116"/>
      <c r="TP22" s="116"/>
      <c r="TQ22" s="116"/>
      <c r="TR22" s="116"/>
      <c r="TS22" s="116"/>
      <c r="TT22" s="116"/>
      <c r="TU22" s="116"/>
      <c r="TV22" s="116"/>
      <c r="TW22" s="116"/>
      <c r="TX22" s="116"/>
      <c r="TY22" s="116"/>
      <c r="TZ22" s="116"/>
      <c r="UA22" s="116"/>
      <c r="UB22" s="116"/>
      <c r="UC22" s="116"/>
      <c r="UD22" s="116"/>
      <c r="UE22" s="116"/>
      <c r="UF22" s="116"/>
      <c r="UG22" s="116"/>
      <c r="UH22" s="116"/>
      <c r="UI22" s="116"/>
      <c r="UJ22" s="116"/>
      <c r="UK22" s="116"/>
      <c r="UL22" s="116"/>
      <c r="UM22" s="116"/>
      <c r="UN22" s="116"/>
      <c r="UO22" s="116"/>
      <c r="UP22" s="116"/>
      <c r="UQ22" s="116"/>
      <c r="UR22" s="116"/>
      <c r="US22" s="116"/>
      <c r="UT22" s="116"/>
      <c r="UU22" s="116"/>
      <c r="UV22" s="116"/>
      <c r="UW22" s="116"/>
      <c r="UX22" s="116"/>
      <c r="UY22" s="116"/>
      <c r="UZ22" s="116"/>
      <c r="VA22" s="116"/>
      <c r="VB22" s="116"/>
      <c r="VC22" s="116"/>
      <c r="VD22" s="116"/>
      <c r="VE22" s="116"/>
      <c r="VF22" s="116"/>
      <c r="VG22" s="116"/>
      <c r="VH22" s="116"/>
      <c r="VI22" s="116"/>
      <c r="VJ22" s="116"/>
      <c r="VK22" s="116"/>
      <c r="VL22" s="116"/>
      <c r="VM22" s="116"/>
      <c r="VN22" s="116"/>
      <c r="VO22" s="116"/>
      <c r="VP22" s="116"/>
      <c r="VQ22" s="116"/>
      <c r="VR22" s="116"/>
      <c r="VS22" s="116"/>
      <c r="VT22" s="116"/>
      <c r="VU22" s="116"/>
      <c r="VV22" s="116"/>
      <c r="VW22" s="116"/>
      <c r="VX22" s="116"/>
      <c r="VY22" s="116"/>
      <c r="VZ22" s="116"/>
      <c r="WA22" s="116"/>
      <c r="WB22" s="116"/>
      <c r="WC22" s="116"/>
      <c r="WD22" s="116"/>
      <c r="WE22" s="116"/>
      <c r="WF22" s="116"/>
      <c r="WG22" s="116"/>
      <c r="WH22" s="116"/>
      <c r="WI22" s="116"/>
      <c r="WJ22" s="116"/>
      <c r="WK22" s="116"/>
      <c r="WL22" s="116"/>
      <c r="WM22" s="116"/>
      <c r="WN22" s="116"/>
      <c r="WO22" s="116"/>
      <c r="WP22" s="116"/>
      <c r="WQ22" s="116"/>
      <c r="WR22" s="116"/>
      <c r="WS22" s="116"/>
      <c r="WT22" s="116"/>
      <c r="WU22" s="116"/>
      <c r="WV22" s="116"/>
      <c r="WW22" s="116"/>
      <c r="WX22" s="116"/>
      <c r="WY22" s="116"/>
      <c r="WZ22" s="116"/>
      <c r="XA22" s="116"/>
      <c r="XB22" s="116"/>
      <c r="XC22" s="116"/>
      <c r="XD22" s="116"/>
      <c r="XE22" s="116"/>
      <c r="XF22" s="116"/>
      <c r="XG22" s="116"/>
      <c r="XH22" s="116"/>
      <c r="XI22" s="116"/>
      <c r="XJ22" s="116"/>
      <c r="XK22" s="116"/>
      <c r="XL22" s="116"/>
      <c r="XM22" s="116"/>
      <c r="XN22" s="116"/>
      <c r="XO22" s="116"/>
      <c r="XP22" s="116"/>
      <c r="XQ22" s="116"/>
      <c r="XR22" s="116"/>
      <c r="XS22" s="116"/>
      <c r="XT22" s="116"/>
      <c r="XU22" s="116"/>
      <c r="XV22" s="116"/>
      <c r="XW22" s="116"/>
      <c r="XX22" s="116"/>
      <c r="XY22" s="116"/>
      <c r="XZ22" s="116"/>
      <c r="YA22" s="116"/>
      <c r="YB22" s="116"/>
      <c r="YC22" s="116"/>
      <c r="YD22" s="116"/>
      <c r="YE22" s="116"/>
      <c r="YF22" s="116"/>
      <c r="YG22" s="116"/>
      <c r="YH22" s="116"/>
      <c r="YI22" s="116"/>
      <c r="YJ22" s="116"/>
      <c r="YK22" s="116"/>
      <c r="YL22" s="116"/>
      <c r="YM22" s="116"/>
      <c r="YN22" s="116"/>
      <c r="YO22" s="116"/>
      <c r="YP22" s="116"/>
      <c r="YQ22" s="116"/>
      <c r="YR22" s="116"/>
      <c r="YS22" s="116"/>
      <c r="YT22" s="116"/>
      <c r="YU22" s="116"/>
      <c r="YV22" s="116"/>
      <c r="YW22" s="116"/>
      <c r="YX22" s="116"/>
      <c r="YY22" s="116"/>
      <c r="YZ22" s="116"/>
      <c r="ZA22" s="116"/>
      <c r="ZB22" s="116"/>
      <c r="ZC22" s="116"/>
      <c r="ZD22" s="116"/>
      <c r="ZE22" s="116"/>
      <c r="ZF22" s="116"/>
      <c r="ZG22" s="116"/>
      <c r="ZH22" s="116"/>
      <c r="ZI22" s="116"/>
      <c r="ZJ22" s="116"/>
      <c r="ZK22" s="116"/>
      <c r="ZL22" s="116"/>
      <c r="ZM22" s="116"/>
      <c r="ZN22" s="116"/>
      <c r="ZO22" s="116"/>
      <c r="ZP22" s="116"/>
      <c r="ZQ22" s="116"/>
      <c r="ZR22" s="116"/>
      <c r="ZS22" s="116"/>
      <c r="ZT22" s="116"/>
      <c r="ZU22" s="116"/>
      <c r="ZV22" s="116"/>
      <c r="ZW22" s="116"/>
      <c r="ZX22" s="116"/>
      <c r="ZY22" s="116"/>
      <c r="ZZ22" s="116"/>
      <c r="AAA22" s="116"/>
      <c r="AAB22" s="116"/>
      <c r="AAC22" s="116"/>
      <c r="AAD22" s="116"/>
      <c r="AAE22" s="116"/>
      <c r="AAF22" s="116"/>
      <c r="AAG22" s="116"/>
      <c r="AAH22" s="116"/>
      <c r="AAI22" s="116"/>
      <c r="AAJ22" s="116"/>
      <c r="AAK22" s="116"/>
      <c r="AAL22" s="116"/>
      <c r="AAM22" s="116"/>
      <c r="AAN22" s="116"/>
      <c r="AAO22" s="116"/>
      <c r="AAP22" s="116"/>
      <c r="AAQ22" s="116"/>
      <c r="AAR22" s="116"/>
      <c r="AAS22" s="116"/>
      <c r="AAT22" s="116"/>
      <c r="AAU22" s="116"/>
      <c r="AAV22" s="116"/>
      <c r="AAW22" s="116"/>
      <c r="AAX22" s="116"/>
      <c r="AAY22" s="116"/>
      <c r="AAZ22" s="116"/>
      <c r="ABA22" s="116"/>
      <c r="ABB22" s="116"/>
      <c r="ABC22" s="116"/>
      <c r="ABD22" s="116"/>
      <c r="ABE22" s="116"/>
      <c r="ABF22" s="116"/>
      <c r="ABG22" s="116"/>
      <c r="ABH22" s="116"/>
      <c r="ABI22" s="116"/>
      <c r="ABJ22" s="116"/>
      <c r="ABK22" s="116"/>
      <c r="ABL22" s="116"/>
      <c r="ABM22" s="116"/>
      <c r="ABN22" s="116"/>
      <c r="ABO22" s="116"/>
      <c r="ABP22" s="116"/>
      <c r="ABQ22" s="116"/>
      <c r="ABR22" s="116"/>
      <c r="ABS22" s="116"/>
      <c r="ABT22" s="116"/>
      <c r="ABU22" s="116"/>
      <c r="ABV22" s="116"/>
      <c r="ABW22" s="116"/>
      <c r="ABX22" s="116"/>
      <c r="ABY22" s="116"/>
      <c r="ABZ22" s="116"/>
      <c r="ACA22" s="116"/>
      <c r="ACB22" s="116"/>
      <c r="ACC22" s="116"/>
      <c r="ACD22" s="116"/>
      <c r="ACE22" s="116"/>
      <c r="ACF22" s="116"/>
      <c r="ACG22" s="116"/>
      <c r="ACH22" s="116"/>
      <c r="ACI22" s="116"/>
      <c r="ACJ22" s="116"/>
      <c r="ACK22" s="116"/>
      <c r="ACL22" s="116"/>
      <c r="ACM22" s="116"/>
      <c r="ACN22" s="116"/>
      <c r="ACO22" s="116"/>
      <c r="ACP22" s="116"/>
      <c r="ACQ22" s="116"/>
      <c r="ACR22" s="116"/>
      <c r="ACS22" s="116"/>
      <c r="ACT22" s="116"/>
      <c r="ACU22" s="116"/>
      <c r="ACV22" s="116"/>
      <c r="ACW22" s="116"/>
      <c r="ACX22" s="116"/>
      <c r="ACY22" s="116"/>
      <c r="ACZ22" s="116"/>
      <c r="ADA22" s="116"/>
      <c r="ADB22" s="116"/>
      <c r="ADC22" s="116"/>
      <c r="ADD22" s="116"/>
      <c r="ADE22" s="116"/>
      <c r="ADF22" s="116"/>
      <c r="ADG22" s="116"/>
      <c r="ADH22" s="116"/>
      <c r="ADI22" s="116"/>
      <c r="ADJ22" s="116"/>
      <c r="ADK22" s="116"/>
      <c r="ADL22" s="116"/>
      <c r="ADM22" s="116"/>
      <c r="ADN22" s="116"/>
      <c r="ADO22" s="116"/>
      <c r="ADP22" s="116"/>
      <c r="ADQ22" s="116"/>
      <c r="ADR22" s="116"/>
      <c r="ADS22" s="116"/>
      <c r="ADT22" s="116"/>
      <c r="ADU22" s="116"/>
      <c r="ADV22" s="116"/>
      <c r="ADW22" s="116"/>
      <c r="ADX22" s="116"/>
      <c r="ADY22" s="116"/>
      <c r="ADZ22" s="116"/>
      <c r="AEA22" s="116"/>
      <c r="AEB22" s="116"/>
      <c r="AEC22" s="116"/>
      <c r="AED22" s="116"/>
      <c r="AEE22" s="116"/>
      <c r="AEF22" s="116"/>
      <c r="AEG22" s="116"/>
      <c r="AEH22" s="116"/>
      <c r="AEI22" s="116"/>
      <c r="AEJ22" s="116"/>
      <c r="AEK22" s="116"/>
      <c r="AEL22" s="116"/>
      <c r="AEM22" s="116"/>
      <c r="AEN22" s="116"/>
      <c r="AEO22" s="116"/>
      <c r="AEP22" s="116"/>
      <c r="AEQ22" s="116"/>
      <c r="AER22" s="116"/>
      <c r="AES22" s="116"/>
      <c r="AET22" s="116"/>
      <c r="AEU22" s="116"/>
      <c r="AEV22" s="116"/>
      <c r="AEW22" s="116"/>
      <c r="AEX22" s="116"/>
      <c r="AEY22" s="116"/>
      <c r="AEZ22" s="116"/>
      <c r="AFA22" s="116"/>
      <c r="AFB22" s="116"/>
      <c r="AFC22" s="116"/>
      <c r="AFD22" s="116"/>
      <c r="AFE22" s="116"/>
      <c r="AFF22" s="116"/>
      <c r="AFG22" s="116"/>
      <c r="AFH22" s="116"/>
      <c r="AFI22" s="116"/>
      <c r="AFJ22" s="116"/>
      <c r="AFK22" s="116"/>
      <c r="AFL22" s="116"/>
      <c r="AFM22" s="116"/>
      <c r="AFN22" s="116"/>
      <c r="AFO22" s="116"/>
      <c r="AFP22" s="116"/>
      <c r="AFQ22" s="116"/>
      <c r="AFR22" s="116"/>
      <c r="AFS22" s="116"/>
      <c r="AFT22" s="116"/>
      <c r="AFU22" s="116"/>
      <c r="AFV22" s="116"/>
      <c r="AFW22" s="116"/>
      <c r="AFX22" s="116"/>
      <c r="AFY22" s="116"/>
      <c r="AFZ22" s="116"/>
      <c r="AGA22" s="116"/>
      <c r="AGB22" s="116"/>
      <c r="AGC22" s="116"/>
      <c r="AGD22" s="116"/>
      <c r="AGE22" s="116"/>
      <c r="AGF22" s="116"/>
      <c r="AGG22" s="116"/>
      <c r="AGH22" s="116"/>
      <c r="AGI22" s="116"/>
      <c r="AGJ22" s="116"/>
      <c r="AGK22" s="116"/>
      <c r="AGL22" s="116"/>
      <c r="AGM22" s="116"/>
      <c r="AGN22" s="116"/>
      <c r="AGO22" s="116"/>
      <c r="AGP22" s="116"/>
      <c r="AGQ22" s="116"/>
      <c r="AGR22" s="116"/>
      <c r="AGS22" s="116"/>
      <c r="AGT22" s="116"/>
      <c r="AGU22" s="116"/>
      <c r="AGV22" s="116"/>
      <c r="AGW22" s="116"/>
      <c r="AGX22" s="116"/>
      <c r="AGY22" s="116"/>
      <c r="AGZ22" s="116"/>
      <c r="AHA22" s="116"/>
      <c r="AHB22" s="116"/>
      <c r="AHC22" s="116"/>
      <c r="AHD22" s="116"/>
      <c r="AHE22" s="116"/>
      <c r="AHF22" s="116"/>
      <c r="AHG22" s="116"/>
      <c r="AHH22" s="116"/>
      <c r="AHI22" s="116"/>
      <c r="AHJ22" s="116"/>
      <c r="AHK22" s="116"/>
      <c r="AHL22" s="116"/>
      <c r="AHM22" s="116"/>
      <c r="AHN22" s="116"/>
      <c r="AHO22" s="116"/>
      <c r="AHP22" s="116"/>
      <c r="AHQ22" s="116"/>
      <c r="AHR22" s="116"/>
      <c r="AHS22" s="116"/>
      <c r="AHT22" s="116"/>
      <c r="AHU22" s="116"/>
      <c r="AHV22" s="116"/>
      <c r="AHW22" s="116"/>
      <c r="AHX22" s="116"/>
      <c r="AHY22" s="116"/>
      <c r="AHZ22" s="116"/>
      <c r="AIA22" s="116"/>
      <c r="AIB22" s="116"/>
      <c r="AIC22" s="116"/>
      <c r="AID22" s="116"/>
      <c r="AIE22" s="116"/>
      <c r="AIF22" s="116"/>
      <c r="AIG22" s="116"/>
      <c r="AIH22" s="116"/>
      <c r="AII22" s="116"/>
      <c r="AIJ22" s="116"/>
      <c r="AIK22" s="116"/>
      <c r="AIL22" s="116"/>
      <c r="AIM22" s="116"/>
      <c r="AIN22" s="116"/>
      <c r="AIO22" s="116"/>
      <c r="AIP22" s="116"/>
      <c r="AIQ22" s="116"/>
      <c r="AIR22" s="116"/>
      <c r="AIS22" s="116"/>
      <c r="AIT22" s="116"/>
      <c r="AIU22" s="116"/>
      <c r="AIV22" s="116"/>
      <c r="AIW22" s="116"/>
      <c r="AIX22" s="116"/>
      <c r="AIY22" s="116"/>
      <c r="AIZ22" s="116"/>
      <c r="AJA22" s="116"/>
      <c r="AJB22" s="116"/>
      <c r="AJC22" s="116"/>
      <c r="AJD22" s="116"/>
      <c r="AJE22" s="116"/>
      <c r="AJF22" s="116"/>
      <c r="AJG22" s="116"/>
      <c r="AJH22" s="116"/>
      <c r="AJI22" s="116"/>
      <c r="AJJ22" s="116"/>
      <c r="AJK22" s="116"/>
      <c r="AJL22" s="116"/>
      <c r="AJM22" s="116"/>
      <c r="AJN22" s="116"/>
      <c r="AJO22" s="116"/>
      <c r="AJP22" s="116"/>
      <c r="AJQ22" s="116"/>
      <c r="AJR22" s="116"/>
      <c r="AJS22" s="116"/>
      <c r="AJT22" s="116"/>
      <c r="AJU22" s="116"/>
      <c r="AJV22" s="116"/>
      <c r="AJW22" s="116"/>
      <c r="AJX22" s="116"/>
      <c r="AJY22" s="116"/>
      <c r="AJZ22" s="116"/>
      <c r="AKA22" s="116"/>
      <c r="AKB22" s="116"/>
      <c r="AKC22" s="116"/>
      <c r="AKD22" s="116"/>
    </row>
    <row r="23" spans="1:966" s="117" customFormat="1" ht="18.75" x14ac:dyDescent="0.3">
      <c r="A23" s="116"/>
      <c r="B23" s="164">
        <v>44177</v>
      </c>
      <c r="C23" s="95" t="s">
        <v>586</v>
      </c>
      <c r="D23" s="96" t="s">
        <v>587</v>
      </c>
      <c r="E23" s="97">
        <v>1</v>
      </c>
      <c r="F23" s="140">
        <v>2.82</v>
      </c>
      <c r="G23" s="103">
        <v>1.38</v>
      </c>
      <c r="H23" s="99" t="s">
        <v>557</v>
      </c>
      <c r="I23" s="104" t="s">
        <v>21</v>
      </c>
      <c r="J23" s="105">
        <v>1</v>
      </c>
      <c r="K23" s="142">
        <f t="shared" si="0"/>
        <v>-1</v>
      </c>
      <c r="L23" s="102">
        <f t="shared" si="1"/>
        <v>20.34</v>
      </c>
      <c r="M23" s="158"/>
      <c r="N23" s="158"/>
      <c r="O23" s="158"/>
      <c r="P23" s="107"/>
      <c r="Q23" s="153">
        <f t="shared" si="2"/>
        <v>1</v>
      </c>
      <c r="R23" s="154">
        <f t="shared" si="3"/>
        <v>0</v>
      </c>
      <c r="S23" s="154">
        <f t="shared" si="4"/>
        <v>1</v>
      </c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  <c r="OH23" s="116"/>
      <c r="OI23" s="116"/>
      <c r="OJ23" s="116"/>
      <c r="OK23" s="116"/>
      <c r="OL23" s="116"/>
      <c r="OM23" s="116"/>
      <c r="ON23" s="116"/>
      <c r="OO23" s="116"/>
      <c r="OP23" s="116"/>
      <c r="OQ23" s="116"/>
      <c r="OR23" s="116"/>
      <c r="OS23" s="116"/>
      <c r="OT23" s="116"/>
      <c r="OU23" s="116"/>
      <c r="OV23" s="116"/>
      <c r="OW23" s="116"/>
      <c r="OX23" s="116"/>
      <c r="OY23" s="116"/>
      <c r="OZ23" s="116"/>
      <c r="PA23" s="116"/>
      <c r="PB23" s="116"/>
      <c r="PC23" s="116"/>
      <c r="PD23" s="116"/>
      <c r="PE23" s="116"/>
      <c r="PF23" s="116"/>
      <c r="PG23" s="116"/>
      <c r="PH23" s="116"/>
      <c r="PI23" s="116"/>
      <c r="PJ23" s="116"/>
      <c r="PK23" s="116"/>
      <c r="PL23" s="116"/>
      <c r="PM23" s="116"/>
      <c r="PN23" s="116"/>
      <c r="PO23" s="116"/>
      <c r="PP23" s="116"/>
      <c r="PQ23" s="116"/>
      <c r="PR23" s="116"/>
      <c r="PS23" s="116"/>
      <c r="PT23" s="116"/>
      <c r="PU23" s="116"/>
      <c r="PV23" s="116"/>
      <c r="PW23" s="116"/>
      <c r="PX23" s="116"/>
      <c r="PY23" s="116"/>
      <c r="PZ23" s="116"/>
      <c r="QA23" s="116"/>
      <c r="QB23" s="116"/>
      <c r="QC23" s="116"/>
      <c r="QD23" s="116"/>
      <c r="QE23" s="116"/>
      <c r="QF23" s="116"/>
      <c r="QG23" s="116"/>
      <c r="QH23" s="116"/>
      <c r="QI23" s="116"/>
      <c r="QJ23" s="116"/>
      <c r="QK23" s="116"/>
      <c r="QL23" s="116"/>
      <c r="QM23" s="116"/>
      <c r="QN23" s="116"/>
      <c r="QO23" s="116"/>
      <c r="QP23" s="116"/>
      <c r="QQ23" s="116"/>
      <c r="QR23" s="116"/>
      <c r="QS23" s="116"/>
      <c r="QT23" s="116"/>
      <c r="QU23" s="116"/>
      <c r="QV23" s="116"/>
      <c r="QW23" s="116"/>
      <c r="QX23" s="116"/>
      <c r="QY23" s="116"/>
      <c r="QZ23" s="116"/>
      <c r="RA23" s="116"/>
      <c r="RB23" s="116"/>
      <c r="RC23" s="116"/>
      <c r="RD23" s="116"/>
      <c r="RE23" s="116"/>
      <c r="RF23" s="116"/>
      <c r="RG23" s="116"/>
      <c r="RH23" s="116"/>
      <c r="RI23" s="116"/>
      <c r="RJ23" s="116"/>
      <c r="RK23" s="116"/>
      <c r="RL23" s="116"/>
      <c r="RM23" s="116"/>
      <c r="RN23" s="116"/>
      <c r="RO23" s="116"/>
      <c r="RP23" s="116"/>
      <c r="RQ23" s="116"/>
      <c r="RR23" s="116"/>
      <c r="RS23" s="116"/>
      <c r="RT23" s="116"/>
      <c r="RU23" s="116"/>
      <c r="RV23" s="116"/>
      <c r="RW23" s="116"/>
      <c r="RX23" s="116"/>
      <c r="RY23" s="116"/>
      <c r="RZ23" s="116"/>
      <c r="SA23" s="116"/>
      <c r="SB23" s="116"/>
      <c r="SC23" s="116"/>
      <c r="SD23" s="116"/>
      <c r="SE23" s="116"/>
      <c r="SF23" s="116"/>
      <c r="SG23" s="116"/>
      <c r="SH23" s="116"/>
      <c r="SI23" s="116"/>
      <c r="SJ23" s="116"/>
      <c r="SK23" s="116"/>
      <c r="SL23" s="116"/>
      <c r="SM23" s="116"/>
      <c r="SN23" s="116"/>
      <c r="SO23" s="116"/>
      <c r="SP23" s="116"/>
      <c r="SQ23" s="116"/>
      <c r="SR23" s="116"/>
      <c r="SS23" s="116"/>
      <c r="ST23" s="116"/>
      <c r="SU23" s="116"/>
      <c r="SV23" s="116"/>
      <c r="SW23" s="116"/>
      <c r="SX23" s="116"/>
      <c r="SY23" s="116"/>
      <c r="SZ23" s="116"/>
      <c r="TA23" s="116"/>
      <c r="TB23" s="116"/>
      <c r="TC23" s="116"/>
      <c r="TD23" s="116"/>
      <c r="TE23" s="116"/>
      <c r="TF23" s="116"/>
      <c r="TG23" s="116"/>
      <c r="TH23" s="116"/>
      <c r="TI23" s="116"/>
      <c r="TJ23" s="116"/>
      <c r="TK23" s="116"/>
      <c r="TL23" s="116"/>
      <c r="TM23" s="116"/>
      <c r="TN23" s="116"/>
      <c r="TO23" s="116"/>
      <c r="TP23" s="116"/>
      <c r="TQ23" s="116"/>
      <c r="TR23" s="116"/>
      <c r="TS23" s="116"/>
      <c r="TT23" s="116"/>
      <c r="TU23" s="116"/>
      <c r="TV23" s="116"/>
      <c r="TW23" s="116"/>
      <c r="TX23" s="116"/>
      <c r="TY23" s="116"/>
      <c r="TZ23" s="116"/>
      <c r="UA23" s="116"/>
      <c r="UB23" s="116"/>
      <c r="UC23" s="116"/>
      <c r="UD23" s="116"/>
      <c r="UE23" s="116"/>
      <c r="UF23" s="116"/>
      <c r="UG23" s="116"/>
      <c r="UH23" s="116"/>
      <c r="UI23" s="116"/>
      <c r="UJ23" s="116"/>
      <c r="UK23" s="116"/>
      <c r="UL23" s="116"/>
      <c r="UM23" s="116"/>
      <c r="UN23" s="116"/>
      <c r="UO23" s="116"/>
      <c r="UP23" s="116"/>
      <c r="UQ23" s="116"/>
      <c r="UR23" s="116"/>
      <c r="US23" s="116"/>
      <c r="UT23" s="116"/>
      <c r="UU23" s="116"/>
      <c r="UV23" s="116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</row>
    <row r="24" spans="1:966" s="117" customFormat="1" ht="18.75" x14ac:dyDescent="0.3">
      <c r="A24" s="116"/>
      <c r="B24" s="164">
        <v>44178</v>
      </c>
      <c r="C24" s="95" t="s">
        <v>588</v>
      </c>
      <c r="D24" s="96" t="s">
        <v>114</v>
      </c>
      <c r="E24" s="97">
        <v>2</v>
      </c>
      <c r="F24" s="140">
        <v>4.2</v>
      </c>
      <c r="G24" s="103">
        <v>1.42</v>
      </c>
      <c r="H24" s="99" t="s">
        <v>557</v>
      </c>
      <c r="I24" s="104" t="s">
        <v>21</v>
      </c>
      <c r="J24" s="105">
        <v>1</v>
      </c>
      <c r="K24" s="142">
        <f t="shared" si="0"/>
        <v>-1</v>
      </c>
      <c r="L24" s="102">
        <f t="shared" si="1"/>
        <v>19.34</v>
      </c>
      <c r="M24" s="158"/>
      <c r="N24" s="158"/>
      <c r="O24" s="158"/>
      <c r="P24" s="107"/>
      <c r="Q24" s="153">
        <f t="shared" si="2"/>
        <v>1</v>
      </c>
      <c r="R24" s="154">
        <f t="shared" si="3"/>
        <v>0</v>
      </c>
      <c r="S24" s="154">
        <f t="shared" si="4"/>
        <v>1</v>
      </c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116"/>
      <c r="OO24" s="116"/>
      <c r="OP24" s="116"/>
      <c r="OQ24" s="116"/>
      <c r="OR24" s="116"/>
      <c r="OS24" s="116"/>
      <c r="OT24" s="116"/>
      <c r="OU24" s="116"/>
      <c r="OV24" s="116"/>
      <c r="OW24" s="116"/>
      <c r="OX24" s="116"/>
      <c r="OY24" s="116"/>
      <c r="OZ24" s="116"/>
      <c r="PA24" s="116"/>
      <c r="PB24" s="116"/>
      <c r="PC24" s="116"/>
      <c r="PD24" s="116"/>
      <c r="PE24" s="116"/>
      <c r="PF24" s="116"/>
      <c r="PG24" s="116"/>
      <c r="PH24" s="116"/>
      <c r="PI24" s="116"/>
      <c r="PJ24" s="116"/>
      <c r="PK24" s="116"/>
      <c r="PL24" s="116"/>
      <c r="PM24" s="116"/>
      <c r="PN24" s="116"/>
      <c r="PO24" s="116"/>
      <c r="PP24" s="116"/>
      <c r="PQ24" s="116"/>
      <c r="PR24" s="116"/>
      <c r="PS24" s="116"/>
      <c r="PT24" s="116"/>
      <c r="PU24" s="116"/>
      <c r="PV24" s="116"/>
      <c r="PW24" s="116"/>
      <c r="PX24" s="116"/>
      <c r="PY24" s="116"/>
      <c r="PZ24" s="116"/>
      <c r="QA24" s="116"/>
      <c r="QB24" s="116"/>
      <c r="QC24" s="116"/>
      <c r="QD24" s="116"/>
      <c r="QE24" s="116"/>
      <c r="QF24" s="116"/>
      <c r="QG24" s="116"/>
      <c r="QH24" s="116"/>
      <c r="QI24" s="116"/>
      <c r="QJ24" s="116"/>
      <c r="QK24" s="116"/>
      <c r="QL24" s="116"/>
      <c r="QM24" s="116"/>
      <c r="QN24" s="116"/>
      <c r="QO24" s="116"/>
      <c r="QP24" s="116"/>
      <c r="QQ24" s="116"/>
      <c r="QR24" s="116"/>
      <c r="QS24" s="116"/>
      <c r="QT24" s="116"/>
      <c r="QU24" s="116"/>
      <c r="QV24" s="116"/>
      <c r="QW24" s="116"/>
      <c r="QX24" s="116"/>
      <c r="QY24" s="116"/>
      <c r="QZ24" s="116"/>
      <c r="RA24" s="116"/>
      <c r="RB24" s="116"/>
      <c r="RC24" s="116"/>
      <c r="RD24" s="116"/>
      <c r="RE24" s="116"/>
      <c r="RF24" s="116"/>
      <c r="RG24" s="116"/>
      <c r="RH24" s="116"/>
      <c r="RI24" s="116"/>
      <c r="RJ24" s="116"/>
      <c r="RK24" s="116"/>
      <c r="RL24" s="116"/>
      <c r="RM24" s="116"/>
      <c r="RN24" s="116"/>
      <c r="RO24" s="116"/>
      <c r="RP24" s="116"/>
      <c r="RQ24" s="116"/>
      <c r="RR24" s="116"/>
      <c r="RS24" s="116"/>
      <c r="RT24" s="116"/>
      <c r="RU24" s="116"/>
      <c r="RV24" s="116"/>
      <c r="RW24" s="116"/>
      <c r="RX24" s="116"/>
      <c r="RY24" s="116"/>
      <c r="RZ24" s="116"/>
      <c r="SA24" s="116"/>
      <c r="SB24" s="116"/>
      <c r="SC24" s="116"/>
      <c r="SD24" s="116"/>
      <c r="SE24" s="116"/>
      <c r="SF24" s="116"/>
      <c r="SG24" s="116"/>
      <c r="SH24" s="116"/>
      <c r="SI24" s="116"/>
      <c r="SJ24" s="116"/>
      <c r="SK24" s="116"/>
      <c r="SL24" s="116"/>
      <c r="SM24" s="116"/>
      <c r="SN24" s="116"/>
      <c r="SO24" s="116"/>
      <c r="SP24" s="116"/>
      <c r="SQ24" s="116"/>
      <c r="SR24" s="116"/>
      <c r="SS24" s="116"/>
      <c r="ST24" s="116"/>
      <c r="SU24" s="116"/>
      <c r="SV24" s="116"/>
      <c r="SW24" s="116"/>
      <c r="SX24" s="116"/>
      <c r="SY24" s="116"/>
      <c r="SZ24" s="116"/>
      <c r="TA24" s="116"/>
      <c r="TB24" s="116"/>
      <c r="TC24" s="116"/>
      <c r="TD24" s="116"/>
      <c r="TE24" s="116"/>
      <c r="TF24" s="116"/>
      <c r="TG24" s="116"/>
      <c r="TH24" s="116"/>
      <c r="TI24" s="116"/>
      <c r="TJ24" s="116"/>
      <c r="TK24" s="116"/>
      <c r="TL24" s="116"/>
      <c r="TM24" s="116"/>
      <c r="TN24" s="116"/>
      <c r="TO24" s="116"/>
      <c r="TP24" s="116"/>
      <c r="TQ24" s="116"/>
      <c r="TR24" s="116"/>
      <c r="TS24" s="116"/>
      <c r="TT24" s="116"/>
      <c r="TU24" s="116"/>
      <c r="TV24" s="116"/>
      <c r="TW24" s="116"/>
      <c r="TX24" s="116"/>
      <c r="TY24" s="116"/>
      <c r="TZ24" s="116"/>
      <c r="UA24" s="116"/>
      <c r="UB24" s="116"/>
      <c r="UC24" s="116"/>
      <c r="UD24" s="116"/>
      <c r="UE24" s="116"/>
      <c r="UF24" s="116"/>
      <c r="UG24" s="116"/>
      <c r="UH24" s="116"/>
      <c r="UI24" s="116"/>
      <c r="UJ24" s="116"/>
      <c r="UK24" s="116"/>
      <c r="UL24" s="116"/>
      <c r="UM24" s="116"/>
      <c r="UN24" s="116"/>
      <c r="UO24" s="116"/>
      <c r="UP24" s="116"/>
      <c r="UQ24" s="116"/>
      <c r="UR24" s="116"/>
      <c r="US24" s="116"/>
      <c r="UT24" s="116"/>
      <c r="UU24" s="116"/>
      <c r="UV24" s="116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</row>
    <row r="25" spans="1:966" s="117" customFormat="1" ht="18.75" x14ac:dyDescent="0.3">
      <c r="A25" s="116"/>
      <c r="B25" s="164">
        <v>44184</v>
      </c>
      <c r="C25" s="95" t="s">
        <v>589</v>
      </c>
      <c r="D25" s="96" t="s">
        <v>590</v>
      </c>
      <c r="E25" s="97">
        <v>1</v>
      </c>
      <c r="F25" s="140">
        <v>20</v>
      </c>
      <c r="G25" s="103">
        <v>5.32</v>
      </c>
      <c r="H25" s="99" t="s">
        <v>557</v>
      </c>
      <c r="I25" s="104" t="s">
        <v>148</v>
      </c>
      <c r="J25" s="105">
        <v>1</v>
      </c>
      <c r="K25" s="142">
        <f t="shared" si="0"/>
        <v>-1</v>
      </c>
      <c r="L25" s="102">
        <f t="shared" si="1"/>
        <v>18.34</v>
      </c>
      <c r="M25" s="158"/>
      <c r="N25" s="158"/>
      <c r="O25" s="158"/>
      <c r="P25" s="107"/>
      <c r="Q25" s="153">
        <f t="shared" si="2"/>
        <v>1</v>
      </c>
      <c r="R25" s="154">
        <f t="shared" si="3"/>
        <v>0</v>
      </c>
      <c r="S25" s="154">
        <f t="shared" si="4"/>
        <v>1</v>
      </c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116"/>
      <c r="OO25" s="116"/>
      <c r="OP25" s="116"/>
      <c r="OQ25" s="116"/>
      <c r="OR25" s="116"/>
      <c r="OS25" s="116"/>
      <c r="OT25" s="116"/>
      <c r="OU25" s="116"/>
      <c r="OV25" s="116"/>
      <c r="OW25" s="116"/>
      <c r="OX25" s="116"/>
      <c r="OY25" s="116"/>
      <c r="OZ25" s="116"/>
      <c r="PA25" s="116"/>
      <c r="PB25" s="116"/>
      <c r="PC25" s="116"/>
      <c r="PD25" s="116"/>
      <c r="PE25" s="116"/>
      <c r="PF25" s="116"/>
      <c r="PG25" s="116"/>
      <c r="PH25" s="116"/>
      <c r="PI25" s="116"/>
      <c r="PJ25" s="116"/>
      <c r="PK25" s="116"/>
      <c r="PL25" s="116"/>
      <c r="PM25" s="116"/>
      <c r="PN25" s="116"/>
      <c r="PO25" s="116"/>
      <c r="PP25" s="116"/>
      <c r="PQ25" s="116"/>
      <c r="PR25" s="116"/>
      <c r="PS25" s="116"/>
      <c r="PT25" s="116"/>
      <c r="PU25" s="116"/>
      <c r="PV25" s="116"/>
      <c r="PW25" s="116"/>
      <c r="PX25" s="116"/>
      <c r="PY25" s="116"/>
      <c r="PZ25" s="116"/>
      <c r="QA25" s="116"/>
      <c r="QB25" s="116"/>
      <c r="QC25" s="116"/>
      <c r="QD25" s="116"/>
      <c r="QE25" s="116"/>
      <c r="QF25" s="116"/>
      <c r="QG25" s="116"/>
      <c r="QH25" s="116"/>
      <c r="QI25" s="116"/>
      <c r="QJ25" s="116"/>
      <c r="QK25" s="116"/>
      <c r="QL25" s="116"/>
      <c r="QM25" s="116"/>
      <c r="QN25" s="116"/>
      <c r="QO25" s="116"/>
      <c r="QP25" s="116"/>
      <c r="QQ25" s="116"/>
      <c r="QR25" s="116"/>
      <c r="QS25" s="116"/>
      <c r="QT25" s="116"/>
      <c r="QU25" s="116"/>
      <c r="QV25" s="116"/>
      <c r="QW25" s="116"/>
      <c r="QX25" s="116"/>
      <c r="QY25" s="116"/>
      <c r="QZ25" s="116"/>
      <c r="RA25" s="116"/>
      <c r="RB25" s="116"/>
      <c r="RC25" s="116"/>
      <c r="RD25" s="116"/>
      <c r="RE25" s="116"/>
      <c r="RF25" s="116"/>
      <c r="RG25" s="116"/>
      <c r="RH25" s="116"/>
      <c r="RI25" s="116"/>
      <c r="RJ25" s="116"/>
      <c r="RK25" s="116"/>
      <c r="RL25" s="116"/>
      <c r="RM25" s="116"/>
      <c r="RN25" s="116"/>
      <c r="RO25" s="116"/>
      <c r="RP25" s="116"/>
      <c r="RQ25" s="116"/>
      <c r="RR25" s="116"/>
      <c r="RS25" s="116"/>
      <c r="RT25" s="116"/>
      <c r="RU25" s="116"/>
      <c r="RV25" s="116"/>
      <c r="RW25" s="116"/>
      <c r="RX25" s="116"/>
      <c r="RY25" s="116"/>
      <c r="RZ25" s="116"/>
      <c r="SA25" s="116"/>
      <c r="SB25" s="116"/>
      <c r="SC25" s="116"/>
      <c r="SD25" s="116"/>
      <c r="SE25" s="116"/>
      <c r="SF25" s="116"/>
      <c r="SG25" s="116"/>
      <c r="SH25" s="116"/>
      <c r="SI25" s="116"/>
      <c r="SJ25" s="116"/>
      <c r="SK25" s="116"/>
      <c r="SL25" s="116"/>
      <c r="SM25" s="116"/>
      <c r="SN25" s="116"/>
      <c r="SO25" s="116"/>
      <c r="SP25" s="116"/>
      <c r="SQ25" s="116"/>
      <c r="SR25" s="116"/>
      <c r="SS25" s="116"/>
      <c r="ST25" s="116"/>
      <c r="SU25" s="116"/>
      <c r="SV25" s="116"/>
      <c r="SW25" s="116"/>
      <c r="SX25" s="116"/>
      <c r="SY25" s="116"/>
      <c r="SZ25" s="116"/>
      <c r="TA25" s="116"/>
      <c r="TB25" s="116"/>
      <c r="TC25" s="116"/>
      <c r="TD25" s="116"/>
      <c r="TE25" s="116"/>
      <c r="TF25" s="116"/>
      <c r="TG25" s="116"/>
      <c r="TH25" s="116"/>
      <c r="TI25" s="116"/>
      <c r="TJ25" s="116"/>
      <c r="TK25" s="116"/>
      <c r="TL25" s="116"/>
      <c r="TM25" s="116"/>
      <c r="TN25" s="116"/>
      <c r="TO25" s="116"/>
      <c r="TP25" s="116"/>
      <c r="TQ25" s="116"/>
      <c r="TR25" s="116"/>
      <c r="TS25" s="116"/>
      <c r="TT25" s="116"/>
      <c r="TU25" s="116"/>
      <c r="TV25" s="116"/>
      <c r="TW25" s="116"/>
      <c r="TX25" s="116"/>
      <c r="TY25" s="116"/>
      <c r="TZ25" s="116"/>
      <c r="UA25" s="116"/>
      <c r="UB25" s="116"/>
      <c r="UC25" s="116"/>
      <c r="UD25" s="116"/>
      <c r="UE25" s="116"/>
      <c r="UF25" s="116"/>
      <c r="UG25" s="116"/>
      <c r="UH25" s="116"/>
      <c r="UI25" s="116"/>
      <c r="UJ25" s="116"/>
      <c r="UK25" s="116"/>
      <c r="UL25" s="116"/>
      <c r="UM25" s="116"/>
      <c r="UN25" s="116"/>
      <c r="UO25" s="116"/>
      <c r="UP25" s="116"/>
      <c r="UQ25" s="116"/>
      <c r="UR25" s="116"/>
      <c r="US25" s="116"/>
      <c r="UT25" s="116"/>
      <c r="UU25" s="116"/>
      <c r="UV25" s="116"/>
      <c r="UW25" s="116"/>
      <c r="UX25" s="116"/>
      <c r="UY25" s="116"/>
      <c r="UZ25" s="116"/>
      <c r="VA25" s="116"/>
      <c r="VB25" s="116"/>
      <c r="VC25" s="116"/>
      <c r="VD25" s="116"/>
      <c r="VE25" s="116"/>
      <c r="VF25" s="116"/>
      <c r="VG25" s="116"/>
      <c r="VH25" s="116"/>
      <c r="VI25" s="116"/>
      <c r="VJ25" s="116"/>
      <c r="VK25" s="116"/>
      <c r="VL25" s="116"/>
      <c r="VM25" s="116"/>
      <c r="VN25" s="116"/>
      <c r="VO25" s="116"/>
      <c r="VP25" s="116"/>
      <c r="VQ25" s="116"/>
      <c r="VR25" s="116"/>
      <c r="VS25" s="116"/>
      <c r="VT25" s="116"/>
      <c r="VU25" s="116"/>
      <c r="VV25" s="116"/>
      <c r="VW25" s="116"/>
      <c r="VX25" s="116"/>
      <c r="VY25" s="116"/>
      <c r="VZ25" s="116"/>
      <c r="WA25" s="116"/>
      <c r="WB25" s="116"/>
      <c r="WC25" s="116"/>
      <c r="WD25" s="116"/>
      <c r="WE25" s="116"/>
      <c r="WF25" s="116"/>
      <c r="WG25" s="116"/>
      <c r="WH25" s="116"/>
      <c r="WI25" s="116"/>
      <c r="WJ25" s="116"/>
      <c r="WK25" s="116"/>
      <c r="WL25" s="116"/>
      <c r="WM25" s="116"/>
      <c r="WN25" s="116"/>
      <c r="WO25" s="116"/>
      <c r="WP25" s="116"/>
      <c r="WQ25" s="116"/>
      <c r="WR25" s="116"/>
      <c r="WS25" s="116"/>
      <c r="WT25" s="116"/>
      <c r="WU25" s="116"/>
      <c r="WV25" s="116"/>
      <c r="WW25" s="116"/>
      <c r="WX25" s="116"/>
      <c r="WY25" s="116"/>
      <c r="WZ25" s="116"/>
      <c r="XA25" s="116"/>
      <c r="XB25" s="116"/>
      <c r="XC25" s="116"/>
      <c r="XD25" s="116"/>
      <c r="XE25" s="116"/>
      <c r="XF25" s="116"/>
      <c r="XG25" s="116"/>
      <c r="XH25" s="116"/>
      <c r="XI25" s="116"/>
      <c r="XJ25" s="116"/>
      <c r="XK25" s="116"/>
      <c r="XL25" s="116"/>
      <c r="XM25" s="116"/>
      <c r="XN25" s="116"/>
      <c r="XO25" s="116"/>
      <c r="XP25" s="116"/>
      <c r="XQ25" s="116"/>
      <c r="XR25" s="116"/>
      <c r="XS25" s="116"/>
      <c r="XT25" s="116"/>
      <c r="XU25" s="116"/>
      <c r="XV25" s="116"/>
      <c r="XW25" s="116"/>
      <c r="XX25" s="116"/>
      <c r="XY25" s="116"/>
      <c r="XZ25" s="116"/>
      <c r="YA25" s="116"/>
      <c r="YB25" s="116"/>
      <c r="YC25" s="116"/>
      <c r="YD25" s="116"/>
      <c r="YE25" s="116"/>
      <c r="YF25" s="116"/>
      <c r="YG25" s="116"/>
      <c r="YH25" s="116"/>
      <c r="YI25" s="116"/>
      <c r="YJ25" s="116"/>
      <c r="YK25" s="116"/>
      <c r="YL25" s="116"/>
      <c r="YM25" s="116"/>
      <c r="YN25" s="116"/>
      <c r="YO25" s="116"/>
      <c r="YP25" s="116"/>
      <c r="YQ25" s="116"/>
      <c r="YR25" s="116"/>
      <c r="YS25" s="116"/>
      <c r="YT25" s="116"/>
      <c r="YU25" s="116"/>
      <c r="YV25" s="116"/>
      <c r="YW25" s="116"/>
      <c r="YX25" s="116"/>
      <c r="YY25" s="116"/>
      <c r="YZ25" s="116"/>
      <c r="ZA25" s="116"/>
      <c r="ZB25" s="116"/>
      <c r="ZC25" s="116"/>
      <c r="ZD25" s="116"/>
      <c r="ZE25" s="116"/>
      <c r="ZF25" s="116"/>
      <c r="ZG25" s="116"/>
      <c r="ZH25" s="116"/>
      <c r="ZI25" s="116"/>
      <c r="ZJ25" s="116"/>
      <c r="ZK25" s="116"/>
      <c r="ZL25" s="116"/>
      <c r="ZM25" s="116"/>
      <c r="ZN25" s="116"/>
      <c r="ZO25" s="116"/>
      <c r="ZP25" s="116"/>
      <c r="ZQ25" s="116"/>
      <c r="ZR25" s="116"/>
      <c r="ZS25" s="116"/>
      <c r="ZT25" s="116"/>
      <c r="ZU25" s="116"/>
      <c r="ZV25" s="116"/>
      <c r="ZW25" s="116"/>
      <c r="ZX25" s="116"/>
      <c r="ZY25" s="116"/>
      <c r="ZZ25" s="116"/>
      <c r="AAA25" s="116"/>
      <c r="AAB25" s="116"/>
      <c r="AAC25" s="116"/>
      <c r="AAD25" s="116"/>
      <c r="AAE25" s="116"/>
      <c r="AAF25" s="116"/>
      <c r="AAG25" s="116"/>
      <c r="AAH25" s="116"/>
      <c r="AAI25" s="116"/>
      <c r="AAJ25" s="116"/>
      <c r="AAK25" s="116"/>
      <c r="AAL25" s="116"/>
      <c r="AAM25" s="116"/>
      <c r="AAN25" s="116"/>
      <c r="AAO25" s="116"/>
      <c r="AAP25" s="116"/>
      <c r="AAQ25" s="116"/>
      <c r="AAR25" s="116"/>
      <c r="AAS25" s="116"/>
      <c r="AAT25" s="116"/>
      <c r="AAU25" s="116"/>
      <c r="AAV25" s="116"/>
      <c r="AAW25" s="116"/>
      <c r="AAX25" s="116"/>
      <c r="AAY25" s="116"/>
      <c r="AAZ25" s="116"/>
      <c r="ABA25" s="116"/>
      <c r="ABB25" s="116"/>
      <c r="ABC25" s="116"/>
      <c r="ABD25" s="116"/>
      <c r="ABE25" s="116"/>
      <c r="ABF25" s="116"/>
      <c r="ABG25" s="116"/>
      <c r="ABH25" s="116"/>
      <c r="ABI25" s="116"/>
      <c r="ABJ25" s="116"/>
      <c r="ABK25" s="116"/>
      <c r="ABL25" s="116"/>
      <c r="ABM25" s="116"/>
      <c r="ABN25" s="116"/>
      <c r="ABO25" s="116"/>
      <c r="ABP25" s="116"/>
      <c r="ABQ25" s="116"/>
      <c r="ABR25" s="116"/>
      <c r="ABS25" s="116"/>
      <c r="ABT25" s="116"/>
      <c r="ABU25" s="116"/>
      <c r="ABV25" s="116"/>
      <c r="ABW25" s="116"/>
      <c r="ABX25" s="116"/>
      <c r="ABY25" s="116"/>
      <c r="ABZ25" s="116"/>
      <c r="ACA25" s="116"/>
      <c r="ACB25" s="116"/>
      <c r="ACC25" s="116"/>
      <c r="ACD25" s="116"/>
      <c r="ACE25" s="116"/>
      <c r="ACF25" s="116"/>
      <c r="ACG25" s="116"/>
      <c r="ACH25" s="116"/>
      <c r="ACI25" s="116"/>
      <c r="ACJ25" s="116"/>
      <c r="ACK25" s="116"/>
      <c r="ACL25" s="116"/>
      <c r="ACM25" s="116"/>
      <c r="ACN25" s="116"/>
      <c r="ACO25" s="116"/>
      <c r="ACP25" s="116"/>
      <c r="ACQ25" s="116"/>
      <c r="ACR25" s="116"/>
      <c r="ACS25" s="116"/>
      <c r="ACT25" s="116"/>
      <c r="ACU25" s="116"/>
      <c r="ACV25" s="116"/>
      <c r="ACW25" s="116"/>
      <c r="ACX25" s="116"/>
      <c r="ACY25" s="116"/>
      <c r="ACZ25" s="116"/>
      <c r="ADA25" s="116"/>
      <c r="ADB25" s="116"/>
      <c r="ADC25" s="116"/>
      <c r="ADD25" s="116"/>
      <c r="ADE25" s="116"/>
      <c r="ADF25" s="116"/>
      <c r="ADG25" s="116"/>
      <c r="ADH25" s="116"/>
      <c r="ADI25" s="116"/>
      <c r="ADJ25" s="116"/>
      <c r="ADK25" s="116"/>
      <c r="ADL25" s="116"/>
      <c r="ADM25" s="116"/>
      <c r="ADN25" s="116"/>
      <c r="ADO25" s="116"/>
      <c r="ADP25" s="116"/>
      <c r="ADQ25" s="116"/>
      <c r="ADR25" s="116"/>
      <c r="ADS25" s="116"/>
      <c r="ADT25" s="116"/>
      <c r="ADU25" s="116"/>
      <c r="ADV25" s="116"/>
      <c r="ADW25" s="116"/>
      <c r="ADX25" s="116"/>
      <c r="ADY25" s="116"/>
      <c r="ADZ25" s="116"/>
      <c r="AEA25" s="116"/>
      <c r="AEB25" s="116"/>
      <c r="AEC25" s="116"/>
      <c r="AED25" s="116"/>
      <c r="AEE25" s="116"/>
      <c r="AEF25" s="116"/>
      <c r="AEG25" s="116"/>
      <c r="AEH25" s="116"/>
      <c r="AEI25" s="116"/>
      <c r="AEJ25" s="116"/>
      <c r="AEK25" s="116"/>
      <c r="AEL25" s="116"/>
      <c r="AEM25" s="116"/>
      <c r="AEN25" s="116"/>
      <c r="AEO25" s="116"/>
      <c r="AEP25" s="116"/>
      <c r="AEQ25" s="116"/>
      <c r="AER25" s="116"/>
      <c r="AES25" s="116"/>
      <c r="AET25" s="116"/>
      <c r="AEU25" s="116"/>
      <c r="AEV25" s="116"/>
      <c r="AEW25" s="116"/>
      <c r="AEX25" s="116"/>
      <c r="AEY25" s="116"/>
      <c r="AEZ25" s="116"/>
      <c r="AFA25" s="116"/>
      <c r="AFB25" s="116"/>
      <c r="AFC25" s="116"/>
      <c r="AFD25" s="116"/>
      <c r="AFE25" s="116"/>
      <c r="AFF25" s="116"/>
      <c r="AFG25" s="116"/>
      <c r="AFH25" s="116"/>
      <c r="AFI25" s="116"/>
      <c r="AFJ25" s="116"/>
      <c r="AFK25" s="116"/>
      <c r="AFL25" s="116"/>
      <c r="AFM25" s="116"/>
      <c r="AFN25" s="116"/>
      <c r="AFO25" s="116"/>
      <c r="AFP25" s="116"/>
      <c r="AFQ25" s="116"/>
      <c r="AFR25" s="116"/>
      <c r="AFS25" s="116"/>
      <c r="AFT25" s="116"/>
      <c r="AFU25" s="116"/>
      <c r="AFV25" s="116"/>
      <c r="AFW25" s="116"/>
      <c r="AFX25" s="116"/>
      <c r="AFY25" s="116"/>
      <c r="AFZ25" s="116"/>
      <c r="AGA25" s="116"/>
      <c r="AGB25" s="116"/>
      <c r="AGC25" s="116"/>
      <c r="AGD25" s="116"/>
      <c r="AGE25" s="116"/>
      <c r="AGF25" s="116"/>
      <c r="AGG25" s="116"/>
      <c r="AGH25" s="116"/>
      <c r="AGI25" s="116"/>
      <c r="AGJ25" s="116"/>
      <c r="AGK25" s="116"/>
      <c r="AGL25" s="116"/>
      <c r="AGM25" s="116"/>
      <c r="AGN25" s="116"/>
      <c r="AGO25" s="116"/>
      <c r="AGP25" s="116"/>
      <c r="AGQ25" s="116"/>
      <c r="AGR25" s="116"/>
      <c r="AGS25" s="116"/>
      <c r="AGT25" s="116"/>
      <c r="AGU25" s="116"/>
      <c r="AGV25" s="116"/>
      <c r="AGW25" s="116"/>
      <c r="AGX25" s="116"/>
      <c r="AGY25" s="116"/>
      <c r="AGZ25" s="116"/>
      <c r="AHA25" s="116"/>
      <c r="AHB25" s="116"/>
      <c r="AHC25" s="116"/>
      <c r="AHD25" s="116"/>
      <c r="AHE25" s="116"/>
      <c r="AHF25" s="116"/>
      <c r="AHG25" s="116"/>
      <c r="AHH25" s="116"/>
      <c r="AHI25" s="116"/>
      <c r="AHJ25" s="116"/>
      <c r="AHK25" s="116"/>
      <c r="AHL25" s="116"/>
      <c r="AHM25" s="116"/>
      <c r="AHN25" s="116"/>
      <c r="AHO25" s="116"/>
      <c r="AHP25" s="116"/>
      <c r="AHQ25" s="116"/>
      <c r="AHR25" s="116"/>
      <c r="AHS25" s="116"/>
      <c r="AHT25" s="116"/>
      <c r="AHU25" s="116"/>
      <c r="AHV25" s="116"/>
      <c r="AHW25" s="116"/>
      <c r="AHX25" s="116"/>
      <c r="AHY25" s="116"/>
      <c r="AHZ25" s="116"/>
      <c r="AIA25" s="116"/>
      <c r="AIB25" s="116"/>
      <c r="AIC25" s="116"/>
      <c r="AID25" s="116"/>
      <c r="AIE25" s="116"/>
      <c r="AIF25" s="116"/>
      <c r="AIG25" s="116"/>
      <c r="AIH25" s="116"/>
      <c r="AII25" s="116"/>
      <c r="AIJ25" s="116"/>
      <c r="AIK25" s="116"/>
      <c r="AIL25" s="116"/>
      <c r="AIM25" s="116"/>
      <c r="AIN25" s="116"/>
      <c r="AIO25" s="116"/>
      <c r="AIP25" s="116"/>
      <c r="AIQ25" s="116"/>
      <c r="AIR25" s="116"/>
      <c r="AIS25" s="116"/>
      <c r="AIT25" s="116"/>
      <c r="AIU25" s="116"/>
      <c r="AIV25" s="116"/>
      <c r="AIW25" s="116"/>
      <c r="AIX25" s="116"/>
      <c r="AIY25" s="116"/>
      <c r="AIZ25" s="116"/>
      <c r="AJA25" s="116"/>
      <c r="AJB25" s="116"/>
      <c r="AJC25" s="116"/>
      <c r="AJD25" s="116"/>
      <c r="AJE25" s="116"/>
      <c r="AJF25" s="116"/>
      <c r="AJG25" s="116"/>
      <c r="AJH25" s="116"/>
      <c r="AJI25" s="116"/>
      <c r="AJJ25" s="116"/>
      <c r="AJK25" s="116"/>
      <c r="AJL25" s="116"/>
      <c r="AJM25" s="116"/>
      <c r="AJN25" s="116"/>
      <c r="AJO25" s="116"/>
      <c r="AJP25" s="116"/>
      <c r="AJQ25" s="116"/>
      <c r="AJR25" s="116"/>
      <c r="AJS25" s="116"/>
      <c r="AJT25" s="116"/>
      <c r="AJU25" s="116"/>
      <c r="AJV25" s="116"/>
      <c r="AJW25" s="116"/>
      <c r="AJX25" s="116"/>
      <c r="AJY25" s="116"/>
      <c r="AJZ25" s="116"/>
      <c r="AKA25" s="116"/>
      <c r="AKB25" s="116"/>
      <c r="AKC25" s="116"/>
      <c r="AKD25" s="116"/>
    </row>
    <row r="26" spans="1:966" s="117" customFormat="1" ht="18.75" x14ac:dyDescent="0.3">
      <c r="A26" s="116"/>
      <c r="B26" s="164">
        <v>44184</v>
      </c>
      <c r="C26" s="95" t="s">
        <v>589</v>
      </c>
      <c r="D26" s="96" t="s">
        <v>590</v>
      </c>
      <c r="E26" s="97">
        <v>1</v>
      </c>
      <c r="F26" s="140">
        <v>20</v>
      </c>
      <c r="G26" s="103">
        <v>5.32</v>
      </c>
      <c r="H26" s="99" t="s">
        <v>567</v>
      </c>
      <c r="I26" s="104" t="s">
        <v>148</v>
      </c>
      <c r="J26" s="105">
        <v>1</v>
      </c>
      <c r="K26" s="142">
        <f t="shared" si="0"/>
        <v>-1</v>
      </c>
      <c r="L26" s="102">
        <f t="shared" si="1"/>
        <v>17.34</v>
      </c>
      <c r="M26" s="158"/>
      <c r="N26" s="158"/>
      <c r="O26" s="158"/>
      <c r="P26" s="107"/>
      <c r="Q26" s="153">
        <f t="shared" si="2"/>
        <v>1</v>
      </c>
      <c r="R26" s="154">
        <f t="shared" si="3"/>
        <v>0</v>
      </c>
      <c r="S26" s="154">
        <f t="shared" si="4"/>
        <v>1</v>
      </c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116"/>
      <c r="OO26" s="116"/>
      <c r="OP26" s="116"/>
      <c r="OQ26" s="116"/>
      <c r="OR26" s="116"/>
      <c r="OS26" s="116"/>
      <c r="OT26" s="116"/>
      <c r="OU26" s="116"/>
      <c r="OV26" s="116"/>
      <c r="OW26" s="116"/>
      <c r="OX26" s="116"/>
      <c r="OY26" s="116"/>
      <c r="OZ26" s="116"/>
      <c r="PA26" s="116"/>
      <c r="PB26" s="116"/>
      <c r="PC26" s="116"/>
      <c r="PD26" s="116"/>
      <c r="PE26" s="116"/>
      <c r="PF26" s="116"/>
      <c r="PG26" s="116"/>
      <c r="PH26" s="116"/>
      <c r="PI26" s="116"/>
      <c r="PJ26" s="116"/>
      <c r="PK26" s="116"/>
      <c r="PL26" s="116"/>
      <c r="PM26" s="116"/>
      <c r="PN26" s="116"/>
      <c r="PO26" s="116"/>
      <c r="PP26" s="116"/>
      <c r="PQ26" s="116"/>
      <c r="PR26" s="116"/>
      <c r="PS26" s="116"/>
      <c r="PT26" s="116"/>
      <c r="PU26" s="116"/>
      <c r="PV26" s="116"/>
      <c r="PW26" s="116"/>
      <c r="PX26" s="116"/>
      <c r="PY26" s="116"/>
      <c r="PZ26" s="116"/>
      <c r="QA26" s="116"/>
      <c r="QB26" s="116"/>
      <c r="QC26" s="116"/>
      <c r="QD26" s="116"/>
      <c r="QE26" s="116"/>
      <c r="QF26" s="116"/>
      <c r="QG26" s="116"/>
      <c r="QH26" s="116"/>
      <c r="QI26" s="116"/>
      <c r="QJ26" s="116"/>
      <c r="QK26" s="116"/>
      <c r="QL26" s="116"/>
      <c r="QM26" s="116"/>
      <c r="QN26" s="116"/>
      <c r="QO26" s="116"/>
      <c r="QP26" s="116"/>
      <c r="QQ26" s="116"/>
      <c r="QR26" s="116"/>
      <c r="QS26" s="116"/>
      <c r="QT26" s="116"/>
      <c r="QU26" s="116"/>
      <c r="QV26" s="116"/>
      <c r="QW26" s="116"/>
      <c r="QX26" s="116"/>
      <c r="QY26" s="116"/>
      <c r="QZ26" s="116"/>
      <c r="RA26" s="116"/>
      <c r="RB26" s="116"/>
      <c r="RC26" s="116"/>
      <c r="RD26" s="116"/>
      <c r="RE26" s="116"/>
      <c r="RF26" s="116"/>
      <c r="RG26" s="116"/>
      <c r="RH26" s="116"/>
      <c r="RI26" s="116"/>
      <c r="RJ26" s="116"/>
      <c r="RK26" s="116"/>
      <c r="RL26" s="116"/>
      <c r="RM26" s="116"/>
      <c r="RN26" s="116"/>
      <c r="RO26" s="116"/>
      <c r="RP26" s="116"/>
      <c r="RQ26" s="116"/>
      <c r="RR26" s="116"/>
      <c r="RS26" s="116"/>
      <c r="RT26" s="116"/>
      <c r="RU26" s="116"/>
      <c r="RV26" s="116"/>
      <c r="RW26" s="116"/>
      <c r="RX26" s="116"/>
      <c r="RY26" s="116"/>
      <c r="RZ26" s="116"/>
      <c r="SA26" s="116"/>
      <c r="SB26" s="116"/>
      <c r="SC26" s="116"/>
      <c r="SD26" s="116"/>
      <c r="SE26" s="116"/>
      <c r="SF26" s="116"/>
      <c r="SG26" s="116"/>
      <c r="SH26" s="116"/>
      <c r="SI26" s="116"/>
      <c r="SJ26" s="116"/>
      <c r="SK26" s="116"/>
      <c r="SL26" s="116"/>
      <c r="SM26" s="116"/>
      <c r="SN26" s="116"/>
      <c r="SO26" s="116"/>
      <c r="SP26" s="116"/>
      <c r="SQ26" s="116"/>
      <c r="SR26" s="116"/>
      <c r="SS26" s="116"/>
      <c r="ST26" s="116"/>
      <c r="SU26" s="116"/>
      <c r="SV26" s="116"/>
      <c r="SW26" s="116"/>
      <c r="SX26" s="116"/>
      <c r="SY26" s="116"/>
      <c r="SZ26" s="116"/>
      <c r="TA26" s="116"/>
      <c r="TB26" s="116"/>
      <c r="TC26" s="116"/>
      <c r="TD26" s="116"/>
      <c r="TE26" s="116"/>
      <c r="TF26" s="116"/>
      <c r="TG26" s="116"/>
      <c r="TH26" s="116"/>
      <c r="TI26" s="116"/>
      <c r="TJ26" s="116"/>
      <c r="TK26" s="116"/>
      <c r="TL26" s="116"/>
      <c r="TM26" s="116"/>
      <c r="TN26" s="116"/>
      <c r="TO26" s="116"/>
      <c r="TP26" s="116"/>
      <c r="TQ26" s="116"/>
      <c r="TR26" s="116"/>
      <c r="TS26" s="116"/>
      <c r="TT26" s="116"/>
      <c r="TU26" s="116"/>
      <c r="TV26" s="116"/>
      <c r="TW26" s="116"/>
      <c r="TX26" s="116"/>
      <c r="TY26" s="116"/>
      <c r="TZ26" s="116"/>
      <c r="UA26" s="116"/>
      <c r="UB26" s="116"/>
      <c r="UC26" s="116"/>
      <c r="UD26" s="116"/>
      <c r="UE26" s="116"/>
      <c r="UF26" s="116"/>
      <c r="UG26" s="116"/>
      <c r="UH26" s="116"/>
      <c r="UI26" s="116"/>
      <c r="UJ26" s="116"/>
      <c r="UK26" s="116"/>
      <c r="UL26" s="116"/>
      <c r="UM26" s="116"/>
      <c r="UN26" s="116"/>
      <c r="UO26" s="116"/>
      <c r="UP26" s="116"/>
      <c r="UQ26" s="116"/>
      <c r="UR26" s="116"/>
      <c r="US26" s="116"/>
      <c r="UT26" s="116"/>
      <c r="UU26" s="116"/>
      <c r="UV26" s="116"/>
      <c r="UW26" s="116"/>
      <c r="UX26" s="116"/>
      <c r="UY26" s="116"/>
      <c r="UZ26" s="116"/>
      <c r="VA26" s="116"/>
      <c r="VB26" s="116"/>
      <c r="VC26" s="116"/>
      <c r="VD26" s="116"/>
      <c r="VE26" s="116"/>
      <c r="VF26" s="116"/>
      <c r="VG26" s="116"/>
      <c r="VH26" s="116"/>
      <c r="VI26" s="116"/>
      <c r="VJ26" s="116"/>
      <c r="VK26" s="116"/>
      <c r="VL26" s="116"/>
      <c r="VM26" s="116"/>
      <c r="VN26" s="116"/>
      <c r="VO26" s="116"/>
      <c r="VP26" s="116"/>
      <c r="VQ26" s="116"/>
      <c r="VR26" s="116"/>
      <c r="VS26" s="116"/>
      <c r="VT26" s="116"/>
      <c r="VU26" s="116"/>
      <c r="VV26" s="116"/>
      <c r="VW26" s="116"/>
      <c r="VX26" s="116"/>
      <c r="VY26" s="116"/>
      <c r="VZ26" s="116"/>
      <c r="WA26" s="116"/>
      <c r="WB26" s="116"/>
      <c r="WC26" s="116"/>
      <c r="WD26" s="116"/>
      <c r="WE26" s="116"/>
      <c r="WF26" s="116"/>
      <c r="WG26" s="116"/>
      <c r="WH26" s="116"/>
      <c r="WI26" s="116"/>
      <c r="WJ26" s="116"/>
      <c r="WK26" s="116"/>
      <c r="WL26" s="116"/>
      <c r="WM26" s="116"/>
      <c r="WN26" s="116"/>
      <c r="WO26" s="116"/>
      <c r="WP26" s="116"/>
      <c r="WQ26" s="116"/>
      <c r="WR26" s="116"/>
      <c r="WS26" s="116"/>
      <c r="WT26" s="116"/>
      <c r="WU26" s="116"/>
      <c r="WV26" s="116"/>
      <c r="WW26" s="116"/>
      <c r="WX26" s="116"/>
      <c r="WY26" s="116"/>
      <c r="WZ26" s="116"/>
      <c r="XA26" s="116"/>
      <c r="XB26" s="116"/>
      <c r="XC26" s="116"/>
      <c r="XD26" s="116"/>
      <c r="XE26" s="116"/>
      <c r="XF26" s="116"/>
      <c r="XG26" s="116"/>
      <c r="XH26" s="116"/>
      <c r="XI26" s="116"/>
      <c r="XJ26" s="116"/>
      <c r="XK26" s="116"/>
      <c r="XL26" s="116"/>
      <c r="XM26" s="116"/>
      <c r="XN26" s="116"/>
      <c r="XO26" s="116"/>
      <c r="XP26" s="116"/>
      <c r="XQ26" s="116"/>
      <c r="XR26" s="116"/>
      <c r="XS26" s="116"/>
      <c r="XT26" s="116"/>
      <c r="XU26" s="116"/>
      <c r="XV26" s="116"/>
      <c r="XW26" s="116"/>
      <c r="XX26" s="116"/>
      <c r="XY26" s="116"/>
      <c r="XZ26" s="116"/>
      <c r="YA26" s="116"/>
      <c r="YB26" s="116"/>
      <c r="YC26" s="116"/>
      <c r="YD26" s="116"/>
      <c r="YE26" s="116"/>
      <c r="YF26" s="116"/>
      <c r="YG26" s="116"/>
      <c r="YH26" s="116"/>
      <c r="YI26" s="116"/>
      <c r="YJ26" s="116"/>
      <c r="YK26" s="116"/>
      <c r="YL26" s="116"/>
      <c r="YM26" s="116"/>
      <c r="YN26" s="116"/>
      <c r="YO26" s="116"/>
      <c r="YP26" s="116"/>
      <c r="YQ26" s="116"/>
      <c r="YR26" s="116"/>
      <c r="YS26" s="116"/>
      <c r="YT26" s="116"/>
      <c r="YU26" s="116"/>
      <c r="YV26" s="116"/>
      <c r="YW26" s="116"/>
      <c r="YX26" s="116"/>
      <c r="YY26" s="116"/>
      <c r="YZ26" s="116"/>
      <c r="ZA26" s="116"/>
      <c r="ZB26" s="116"/>
      <c r="ZC26" s="116"/>
      <c r="ZD26" s="116"/>
      <c r="ZE26" s="116"/>
      <c r="ZF26" s="116"/>
      <c r="ZG26" s="116"/>
      <c r="ZH26" s="116"/>
      <c r="ZI26" s="116"/>
      <c r="ZJ26" s="116"/>
      <c r="ZK26" s="116"/>
      <c r="ZL26" s="116"/>
      <c r="ZM26" s="116"/>
      <c r="ZN26" s="116"/>
      <c r="ZO26" s="116"/>
      <c r="ZP26" s="116"/>
      <c r="ZQ26" s="116"/>
      <c r="ZR26" s="116"/>
      <c r="ZS26" s="116"/>
      <c r="ZT26" s="116"/>
      <c r="ZU26" s="116"/>
      <c r="ZV26" s="116"/>
      <c r="ZW26" s="116"/>
      <c r="ZX26" s="116"/>
      <c r="ZY26" s="116"/>
      <c r="ZZ26" s="116"/>
      <c r="AAA26" s="116"/>
      <c r="AAB26" s="116"/>
      <c r="AAC26" s="116"/>
      <c r="AAD26" s="116"/>
      <c r="AAE26" s="116"/>
      <c r="AAF26" s="116"/>
      <c r="AAG26" s="116"/>
      <c r="AAH26" s="116"/>
      <c r="AAI26" s="116"/>
      <c r="AAJ26" s="116"/>
      <c r="AAK26" s="116"/>
      <c r="AAL26" s="116"/>
      <c r="AAM26" s="116"/>
      <c r="AAN26" s="116"/>
      <c r="AAO26" s="116"/>
      <c r="AAP26" s="116"/>
      <c r="AAQ26" s="116"/>
      <c r="AAR26" s="116"/>
      <c r="AAS26" s="116"/>
      <c r="AAT26" s="116"/>
      <c r="AAU26" s="116"/>
      <c r="AAV26" s="116"/>
      <c r="AAW26" s="116"/>
      <c r="AAX26" s="116"/>
      <c r="AAY26" s="116"/>
      <c r="AAZ26" s="116"/>
      <c r="ABA26" s="116"/>
      <c r="ABB26" s="116"/>
      <c r="ABC26" s="116"/>
      <c r="ABD26" s="116"/>
      <c r="ABE26" s="116"/>
      <c r="ABF26" s="116"/>
      <c r="ABG26" s="116"/>
      <c r="ABH26" s="116"/>
      <c r="ABI26" s="116"/>
      <c r="ABJ26" s="116"/>
      <c r="ABK26" s="116"/>
      <c r="ABL26" s="116"/>
      <c r="ABM26" s="116"/>
      <c r="ABN26" s="116"/>
      <c r="ABO26" s="116"/>
      <c r="ABP26" s="116"/>
      <c r="ABQ26" s="116"/>
      <c r="ABR26" s="116"/>
      <c r="ABS26" s="116"/>
      <c r="ABT26" s="116"/>
      <c r="ABU26" s="116"/>
      <c r="ABV26" s="116"/>
      <c r="ABW26" s="116"/>
      <c r="ABX26" s="116"/>
      <c r="ABY26" s="116"/>
      <c r="ABZ26" s="116"/>
      <c r="ACA26" s="116"/>
      <c r="ACB26" s="116"/>
      <c r="ACC26" s="116"/>
      <c r="ACD26" s="116"/>
      <c r="ACE26" s="116"/>
      <c r="ACF26" s="116"/>
      <c r="ACG26" s="116"/>
      <c r="ACH26" s="116"/>
      <c r="ACI26" s="116"/>
      <c r="ACJ26" s="116"/>
      <c r="ACK26" s="116"/>
      <c r="ACL26" s="116"/>
      <c r="ACM26" s="116"/>
      <c r="ACN26" s="116"/>
      <c r="ACO26" s="116"/>
      <c r="ACP26" s="116"/>
      <c r="ACQ26" s="116"/>
      <c r="ACR26" s="116"/>
      <c r="ACS26" s="116"/>
      <c r="ACT26" s="116"/>
      <c r="ACU26" s="116"/>
      <c r="ACV26" s="116"/>
      <c r="ACW26" s="116"/>
      <c r="ACX26" s="116"/>
      <c r="ACY26" s="116"/>
      <c r="ACZ26" s="116"/>
      <c r="ADA26" s="116"/>
      <c r="ADB26" s="116"/>
      <c r="ADC26" s="116"/>
      <c r="ADD26" s="116"/>
      <c r="ADE26" s="116"/>
      <c r="ADF26" s="116"/>
      <c r="ADG26" s="116"/>
      <c r="ADH26" s="116"/>
      <c r="ADI26" s="116"/>
      <c r="ADJ26" s="116"/>
      <c r="ADK26" s="116"/>
      <c r="ADL26" s="116"/>
      <c r="ADM26" s="116"/>
      <c r="ADN26" s="116"/>
      <c r="ADO26" s="116"/>
      <c r="ADP26" s="116"/>
      <c r="ADQ26" s="116"/>
      <c r="ADR26" s="116"/>
      <c r="ADS26" s="116"/>
      <c r="ADT26" s="116"/>
      <c r="ADU26" s="116"/>
      <c r="ADV26" s="116"/>
      <c r="ADW26" s="116"/>
      <c r="ADX26" s="116"/>
      <c r="ADY26" s="116"/>
      <c r="ADZ26" s="116"/>
      <c r="AEA26" s="116"/>
      <c r="AEB26" s="116"/>
      <c r="AEC26" s="116"/>
      <c r="AED26" s="116"/>
      <c r="AEE26" s="116"/>
      <c r="AEF26" s="116"/>
      <c r="AEG26" s="116"/>
      <c r="AEH26" s="116"/>
      <c r="AEI26" s="116"/>
      <c r="AEJ26" s="116"/>
      <c r="AEK26" s="116"/>
      <c r="AEL26" s="116"/>
      <c r="AEM26" s="116"/>
      <c r="AEN26" s="116"/>
      <c r="AEO26" s="116"/>
      <c r="AEP26" s="116"/>
      <c r="AEQ26" s="116"/>
      <c r="AER26" s="116"/>
      <c r="AES26" s="116"/>
      <c r="AET26" s="116"/>
      <c r="AEU26" s="116"/>
      <c r="AEV26" s="116"/>
      <c r="AEW26" s="116"/>
      <c r="AEX26" s="116"/>
      <c r="AEY26" s="116"/>
      <c r="AEZ26" s="116"/>
      <c r="AFA26" s="116"/>
      <c r="AFB26" s="116"/>
      <c r="AFC26" s="116"/>
      <c r="AFD26" s="116"/>
      <c r="AFE26" s="116"/>
      <c r="AFF26" s="116"/>
      <c r="AFG26" s="116"/>
      <c r="AFH26" s="116"/>
      <c r="AFI26" s="116"/>
      <c r="AFJ26" s="116"/>
      <c r="AFK26" s="116"/>
      <c r="AFL26" s="116"/>
      <c r="AFM26" s="116"/>
      <c r="AFN26" s="116"/>
      <c r="AFO26" s="116"/>
      <c r="AFP26" s="116"/>
      <c r="AFQ26" s="116"/>
      <c r="AFR26" s="116"/>
      <c r="AFS26" s="116"/>
      <c r="AFT26" s="116"/>
      <c r="AFU26" s="116"/>
      <c r="AFV26" s="116"/>
      <c r="AFW26" s="116"/>
      <c r="AFX26" s="116"/>
      <c r="AFY26" s="116"/>
      <c r="AFZ26" s="116"/>
      <c r="AGA26" s="116"/>
      <c r="AGB26" s="116"/>
      <c r="AGC26" s="116"/>
      <c r="AGD26" s="116"/>
      <c r="AGE26" s="116"/>
      <c r="AGF26" s="116"/>
      <c r="AGG26" s="116"/>
      <c r="AGH26" s="116"/>
      <c r="AGI26" s="116"/>
      <c r="AGJ26" s="116"/>
      <c r="AGK26" s="116"/>
      <c r="AGL26" s="116"/>
      <c r="AGM26" s="116"/>
      <c r="AGN26" s="116"/>
      <c r="AGO26" s="116"/>
      <c r="AGP26" s="116"/>
      <c r="AGQ26" s="116"/>
      <c r="AGR26" s="116"/>
      <c r="AGS26" s="116"/>
      <c r="AGT26" s="116"/>
      <c r="AGU26" s="116"/>
      <c r="AGV26" s="116"/>
      <c r="AGW26" s="116"/>
      <c r="AGX26" s="116"/>
      <c r="AGY26" s="116"/>
      <c r="AGZ26" s="116"/>
      <c r="AHA26" s="116"/>
      <c r="AHB26" s="116"/>
      <c r="AHC26" s="116"/>
      <c r="AHD26" s="116"/>
      <c r="AHE26" s="116"/>
      <c r="AHF26" s="116"/>
      <c r="AHG26" s="116"/>
      <c r="AHH26" s="116"/>
      <c r="AHI26" s="116"/>
      <c r="AHJ26" s="116"/>
      <c r="AHK26" s="116"/>
      <c r="AHL26" s="116"/>
      <c r="AHM26" s="116"/>
      <c r="AHN26" s="116"/>
      <c r="AHO26" s="116"/>
      <c r="AHP26" s="116"/>
      <c r="AHQ26" s="116"/>
      <c r="AHR26" s="116"/>
      <c r="AHS26" s="116"/>
      <c r="AHT26" s="116"/>
      <c r="AHU26" s="116"/>
      <c r="AHV26" s="116"/>
      <c r="AHW26" s="116"/>
      <c r="AHX26" s="116"/>
      <c r="AHY26" s="116"/>
      <c r="AHZ26" s="116"/>
      <c r="AIA26" s="116"/>
      <c r="AIB26" s="116"/>
      <c r="AIC26" s="116"/>
      <c r="AID26" s="116"/>
      <c r="AIE26" s="116"/>
      <c r="AIF26" s="116"/>
      <c r="AIG26" s="116"/>
      <c r="AIH26" s="116"/>
      <c r="AII26" s="116"/>
      <c r="AIJ26" s="116"/>
      <c r="AIK26" s="116"/>
      <c r="AIL26" s="116"/>
      <c r="AIM26" s="116"/>
      <c r="AIN26" s="116"/>
      <c r="AIO26" s="116"/>
      <c r="AIP26" s="116"/>
      <c r="AIQ26" s="116"/>
      <c r="AIR26" s="116"/>
      <c r="AIS26" s="116"/>
      <c r="AIT26" s="116"/>
      <c r="AIU26" s="116"/>
      <c r="AIV26" s="116"/>
      <c r="AIW26" s="116"/>
      <c r="AIX26" s="116"/>
      <c r="AIY26" s="116"/>
      <c r="AIZ26" s="116"/>
      <c r="AJA26" s="116"/>
      <c r="AJB26" s="116"/>
      <c r="AJC26" s="116"/>
      <c r="AJD26" s="116"/>
      <c r="AJE26" s="116"/>
      <c r="AJF26" s="116"/>
      <c r="AJG26" s="116"/>
      <c r="AJH26" s="116"/>
      <c r="AJI26" s="116"/>
      <c r="AJJ26" s="116"/>
      <c r="AJK26" s="116"/>
      <c r="AJL26" s="116"/>
      <c r="AJM26" s="116"/>
      <c r="AJN26" s="116"/>
      <c r="AJO26" s="116"/>
      <c r="AJP26" s="116"/>
      <c r="AJQ26" s="116"/>
      <c r="AJR26" s="116"/>
      <c r="AJS26" s="116"/>
      <c r="AJT26" s="116"/>
      <c r="AJU26" s="116"/>
      <c r="AJV26" s="116"/>
      <c r="AJW26" s="116"/>
      <c r="AJX26" s="116"/>
      <c r="AJY26" s="116"/>
      <c r="AJZ26" s="116"/>
      <c r="AKA26" s="116"/>
      <c r="AKB26" s="116"/>
      <c r="AKC26" s="116"/>
      <c r="AKD26" s="116"/>
    </row>
    <row r="27" spans="1:966" s="117" customFormat="1" ht="18.75" x14ac:dyDescent="0.3">
      <c r="A27" s="116"/>
      <c r="B27" s="164">
        <v>44185</v>
      </c>
      <c r="C27" s="95" t="s">
        <v>591</v>
      </c>
      <c r="D27" s="96" t="s">
        <v>28</v>
      </c>
      <c r="E27" s="97">
        <v>3</v>
      </c>
      <c r="F27" s="140">
        <v>8.1999999999999993</v>
      </c>
      <c r="G27" s="103">
        <v>2.54</v>
      </c>
      <c r="H27" s="99" t="s">
        <v>557</v>
      </c>
      <c r="I27" s="104" t="s">
        <v>24</v>
      </c>
      <c r="J27" s="105">
        <v>1</v>
      </c>
      <c r="K27" s="142">
        <f t="shared" si="0"/>
        <v>7.1999999999999993</v>
      </c>
      <c r="L27" s="102">
        <f t="shared" si="1"/>
        <v>24.54</v>
      </c>
      <c r="M27" s="158"/>
      <c r="N27" s="158"/>
      <c r="O27" s="158"/>
      <c r="P27" s="107"/>
      <c r="Q27" s="153">
        <f t="shared" si="2"/>
        <v>1</v>
      </c>
      <c r="R27" s="154">
        <f t="shared" si="3"/>
        <v>1</v>
      </c>
      <c r="S27" s="154">
        <f t="shared" si="4"/>
        <v>0</v>
      </c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  <c r="OH27" s="116"/>
      <c r="OI27" s="116"/>
      <c r="OJ27" s="116"/>
      <c r="OK27" s="116"/>
      <c r="OL27" s="116"/>
      <c r="OM27" s="116"/>
      <c r="ON27" s="116"/>
      <c r="OO27" s="116"/>
      <c r="OP27" s="116"/>
      <c r="OQ27" s="116"/>
      <c r="OR27" s="116"/>
      <c r="OS27" s="116"/>
      <c r="OT27" s="116"/>
      <c r="OU27" s="116"/>
      <c r="OV27" s="116"/>
      <c r="OW27" s="116"/>
      <c r="OX27" s="116"/>
      <c r="OY27" s="116"/>
      <c r="OZ27" s="116"/>
      <c r="PA27" s="116"/>
      <c r="PB27" s="116"/>
      <c r="PC27" s="116"/>
      <c r="PD27" s="116"/>
      <c r="PE27" s="116"/>
      <c r="PF27" s="116"/>
      <c r="PG27" s="116"/>
      <c r="PH27" s="116"/>
      <c r="PI27" s="116"/>
      <c r="PJ27" s="116"/>
      <c r="PK27" s="116"/>
      <c r="PL27" s="116"/>
      <c r="PM27" s="116"/>
      <c r="PN27" s="116"/>
      <c r="PO27" s="116"/>
      <c r="PP27" s="116"/>
      <c r="PQ27" s="116"/>
      <c r="PR27" s="116"/>
      <c r="PS27" s="116"/>
      <c r="PT27" s="116"/>
      <c r="PU27" s="116"/>
      <c r="PV27" s="116"/>
      <c r="PW27" s="116"/>
      <c r="PX27" s="116"/>
      <c r="PY27" s="116"/>
      <c r="PZ27" s="116"/>
      <c r="QA27" s="116"/>
      <c r="QB27" s="116"/>
      <c r="QC27" s="116"/>
      <c r="QD27" s="116"/>
      <c r="QE27" s="116"/>
      <c r="QF27" s="116"/>
      <c r="QG27" s="116"/>
      <c r="QH27" s="116"/>
      <c r="QI27" s="116"/>
      <c r="QJ27" s="116"/>
      <c r="QK27" s="116"/>
      <c r="QL27" s="116"/>
      <c r="QM27" s="116"/>
      <c r="QN27" s="116"/>
      <c r="QO27" s="116"/>
      <c r="QP27" s="116"/>
      <c r="QQ27" s="116"/>
      <c r="QR27" s="116"/>
      <c r="QS27" s="116"/>
      <c r="QT27" s="116"/>
      <c r="QU27" s="116"/>
      <c r="QV27" s="116"/>
      <c r="QW27" s="116"/>
      <c r="QX27" s="116"/>
      <c r="QY27" s="116"/>
      <c r="QZ27" s="116"/>
      <c r="RA27" s="116"/>
      <c r="RB27" s="116"/>
      <c r="RC27" s="116"/>
      <c r="RD27" s="116"/>
      <c r="RE27" s="116"/>
      <c r="RF27" s="116"/>
      <c r="RG27" s="116"/>
      <c r="RH27" s="116"/>
      <c r="RI27" s="116"/>
      <c r="RJ27" s="116"/>
      <c r="RK27" s="116"/>
      <c r="RL27" s="116"/>
      <c r="RM27" s="116"/>
      <c r="RN27" s="116"/>
      <c r="RO27" s="116"/>
      <c r="RP27" s="116"/>
      <c r="RQ27" s="116"/>
      <c r="RR27" s="116"/>
      <c r="RS27" s="116"/>
      <c r="RT27" s="116"/>
      <c r="RU27" s="116"/>
      <c r="RV27" s="116"/>
      <c r="RW27" s="116"/>
      <c r="RX27" s="116"/>
      <c r="RY27" s="116"/>
      <c r="RZ27" s="116"/>
      <c r="SA27" s="116"/>
      <c r="SB27" s="116"/>
      <c r="SC27" s="116"/>
      <c r="SD27" s="116"/>
      <c r="SE27" s="116"/>
      <c r="SF27" s="116"/>
      <c r="SG27" s="116"/>
      <c r="SH27" s="116"/>
      <c r="SI27" s="116"/>
      <c r="SJ27" s="116"/>
      <c r="SK27" s="116"/>
      <c r="SL27" s="116"/>
      <c r="SM27" s="116"/>
      <c r="SN27" s="116"/>
      <c r="SO27" s="116"/>
      <c r="SP27" s="116"/>
      <c r="SQ27" s="116"/>
      <c r="SR27" s="116"/>
      <c r="SS27" s="116"/>
      <c r="ST27" s="116"/>
      <c r="SU27" s="116"/>
      <c r="SV27" s="116"/>
      <c r="SW27" s="116"/>
      <c r="SX27" s="116"/>
      <c r="SY27" s="116"/>
      <c r="SZ27" s="116"/>
      <c r="TA27" s="116"/>
      <c r="TB27" s="116"/>
      <c r="TC27" s="116"/>
      <c r="TD27" s="116"/>
      <c r="TE27" s="116"/>
      <c r="TF27" s="116"/>
      <c r="TG27" s="116"/>
      <c r="TH27" s="116"/>
      <c r="TI27" s="116"/>
      <c r="TJ27" s="116"/>
      <c r="TK27" s="116"/>
      <c r="TL27" s="116"/>
      <c r="TM27" s="116"/>
      <c r="TN27" s="116"/>
      <c r="TO27" s="116"/>
      <c r="TP27" s="116"/>
      <c r="TQ27" s="116"/>
      <c r="TR27" s="116"/>
      <c r="TS27" s="116"/>
      <c r="TT27" s="116"/>
      <c r="TU27" s="116"/>
      <c r="TV27" s="116"/>
      <c r="TW27" s="116"/>
      <c r="TX27" s="116"/>
      <c r="TY27" s="116"/>
      <c r="TZ27" s="116"/>
      <c r="UA27" s="116"/>
      <c r="UB27" s="116"/>
      <c r="UC27" s="116"/>
      <c r="UD27" s="116"/>
      <c r="UE27" s="116"/>
      <c r="UF27" s="116"/>
      <c r="UG27" s="116"/>
      <c r="UH27" s="116"/>
      <c r="UI27" s="116"/>
      <c r="UJ27" s="116"/>
      <c r="UK27" s="116"/>
      <c r="UL27" s="116"/>
      <c r="UM27" s="116"/>
      <c r="UN27" s="116"/>
      <c r="UO27" s="116"/>
      <c r="UP27" s="116"/>
      <c r="UQ27" s="116"/>
      <c r="UR27" s="116"/>
      <c r="US27" s="116"/>
      <c r="UT27" s="116"/>
      <c r="UU27" s="116"/>
      <c r="UV27" s="116"/>
      <c r="UW27" s="116"/>
      <c r="UX27" s="116"/>
      <c r="UY27" s="116"/>
      <c r="UZ27" s="116"/>
      <c r="VA27" s="116"/>
      <c r="VB27" s="116"/>
      <c r="VC27" s="116"/>
      <c r="VD27" s="116"/>
      <c r="VE27" s="116"/>
      <c r="VF27" s="116"/>
      <c r="VG27" s="116"/>
      <c r="VH27" s="116"/>
      <c r="VI27" s="116"/>
      <c r="VJ27" s="116"/>
      <c r="VK27" s="116"/>
      <c r="VL27" s="116"/>
      <c r="VM27" s="116"/>
      <c r="VN27" s="116"/>
      <c r="VO27" s="116"/>
      <c r="VP27" s="116"/>
      <c r="VQ27" s="116"/>
      <c r="VR27" s="116"/>
      <c r="VS27" s="116"/>
      <c r="VT27" s="116"/>
      <c r="VU27" s="116"/>
      <c r="VV27" s="116"/>
      <c r="VW27" s="116"/>
      <c r="VX27" s="116"/>
      <c r="VY27" s="116"/>
      <c r="VZ27" s="116"/>
      <c r="WA27" s="116"/>
      <c r="WB27" s="116"/>
      <c r="WC27" s="116"/>
      <c r="WD27" s="116"/>
      <c r="WE27" s="116"/>
      <c r="WF27" s="116"/>
      <c r="WG27" s="116"/>
      <c r="WH27" s="116"/>
      <c r="WI27" s="116"/>
      <c r="WJ27" s="116"/>
      <c r="WK27" s="116"/>
      <c r="WL27" s="116"/>
      <c r="WM27" s="116"/>
      <c r="WN27" s="116"/>
      <c r="WO27" s="116"/>
      <c r="WP27" s="116"/>
      <c r="WQ27" s="116"/>
      <c r="WR27" s="116"/>
      <c r="WS27" s="116"/>
      <c r="WT27" s="116"/>
      <c r="WU27" s="116"/>
      <c r="WV27" s="116"/>
      <c r="WW27" s="116"/>
      <c r="WX27" s="116"/>
      <c r="WY27" s="116"/>
      <c r="WZ27" s="116"/>
      <c r="XA27" s="116"/>
      <c r="XB27" s="116"/>
      <c r="XC27" s="116"/>
      <c r="XD27" s="116"/>
      <c r="XE27" s="116"/>
      <c r="XF27" s="116"/>
      <c r="XG27" s="116"/>
      <c r="XH27" s="116"/>
      <c r="XI27" s="116"/>
      <c r="XJ27" s="116"/>
      <c r="XK27" s="116"/>
      <c r="XL27" s="116"/>
      <c r="XM27" s="116"/>
      <c r="XN27" s="116"/>
      <c r="XO27" s="116"/>
      <c r="XP27" s="116"/>
      <c r="XQ27" s="116"/>
      <c r="XR27" s="116"/>
      <c r="XS27" s="116"/>
      <c r="XT27" s="116"/>
      <c r="XU27" s="116"/>
      <c r="XV27" s="116"/>
      <c r="XW27" s="116"/>
      <c r="XX27" s="116"/>
      <c r="XY27" s="116"/>
      <c r="XZ27" s="116"/>
      <c r="YA27" s="116"/>
      <c r="YB27" s="116"/>
      <c r="YC27" s="116"/>
      <c r="YD27" s="116"/>
      <c r="YE27" s="116"/>
      <c r="YF27" s="116"/>
      <c r="YG27" s="116"/>
      <c r="YH27" s="116"/>
      <c r="YI27" s="116"/>
      <c r="YJ27" s="116"/>
      <c r="YK27" s="116"/>
      <c r="YL27" s="116"/>
      <c r="YM27" s="116"/>
      <c r="YN27" s="116"/>
      <c r="YO27" s="116"/>
      <c r="YP27" s="116"/>
      <c r="YQ27" s="116"/>
      <c r="YR27" s="116"/>
      <c r="YS27" s="116"/>
      <c r="YT27" s="116"/>
      <c r="YU27" s="116"/>
      <c r="YV27" s="116"/>
      <c r="YW27" s="116"/>
      <c r="YX27" s="116"/>
      <c r="YY27" s="116"/>
      <c r="YZ27" s="116"/>
      <c r="ZA27" s="116"/>
      <c r="ZB27" s="116"/>
      <c r="ZC27" s="116"/>
      <c r="ZD27" s="116"/>
      <c r="ZE27" s="116"/>
      <c r="ZF27" s="116"/>
      <c r="ZG27" s="116"/>
      <c r="ZH27" s="116"/>
      <c r="ZI27" s="116"/>
      <c r="ZJ27" s="116"/>
      <c r="ZK27" s="116"/>
      <c r="ZL27" s="116"/>
      <c r="ZM27" s="116"/>
      <c r="ZN27" s="116"/>
      <c r="ZO27" s="116"/>
      <c r="ZP27" s="116"/>
      <c r="ZQ27" s="116"/>
      <c r="ZR27" s="116"/>
      <c r="ZS27" s="116"/>
      <c r="ZT27" s="116"/>
      <c r="ZU27" s="116"/>
      <c r="ZV27" s="116"/>
      <c r="ZW27" s="116"/>
      <c r="ZX27" s="116"/>
      <c r="ZY27" s="116"/>
      <c r="ZZ27" s="116"/>
      <c r="AAA27" s="116"/>
      <c r="AAB27" s="116"/>
      <c r="AAC27" s="116"/>
      <c r="AAD27" s="116"/>
      <c r="AAE27" s="116"/>
      <c r="AAF27" s="116"/>
      <c r="AAG27" s="116"/>
      <c r="AAH27" s="116"/>
      <c r="AAI27" s="116"/>
      <c r="AAJ27" s="116"/>
      <c r="AAK27" s="116"/>
      <c r="AAL27" s="116"/>
      <c r="AAM27" s="116"/>
      <c r="AAN27" s="116"/>
      <c r="AAO27" s="116"/>
      <c r="AAP27" s="116"/>
      <c r="AAQ27" s="116"/>
      <c r="AAR27" s="116"/>
      <c r="AAS27" s="116"/>
      <c r="AAT27" s="116"/>
      <c r="AAU27" s="116"/>
      <c r="AAV27" s="116"/>
      <c r="AAW27" s="116"/>
      <c r="AAX27" s="116"/>
      <c r="AAY27" s="116"/>
      <c r="AAZ27" s="116"/>
      <c r="ABA27" s="116"/>
      <c r="ABB27" s="116"/>
      <c r="ABC27" s="116"/>
      <c r="ABD27" s="116"/>
      <c r="ABE27" s="116"/>
      <c r="ABF27" s="116"/>
      <c r="ABG27" s="116"/>
      <c r="ABH27" s="116"/>
      <c r="ABI27" s="116"/>
      <c r="ABJ27" s="116"/>
      <c r="ABK27" s="116"/>
      <c r="ABL27" s="116"/>
      <c r="ABM27" s="116"/>
      <c r="ABN27" s="116"/>
      <c r="ABO27" s="116"/>
      <c r="ABP27" s="116"/>
      <c r="ABQ27" s="116"/>
      <c r="ABR27" s="116"/>
      <c r="ABS27" s="116"/>
      <c r="ABT27" s="116"/>
      <c r="ABU27" s="116"/>
      <c r="ABV27" s="116"/>
      <c r="ABW27" s="116"/>
      <c r="ABX27" s="116"/>
      <c r="ABY27" s="116"/>
      <c r="ABZ27" s="116"/>
      <c r="ACA27" s="116"/>
      <c r="ACB27" s="116"/>
      <c r="ACC27" s="116"/>
      <c r="ACD27" s="116"/>
      <c r="ACE27" s="116"/>
      <c r="ACF27" s="116"/>
      <c r="ACG27" s="116"/>
      <c r="ACH27" s="116"/>
      <c r="ACI27" s="116"/>
      <c r="ACJ27" s="116"/>
      <c r="ACK27" s="116"/>
      <c r="ACL27" s="116"/>
      <c r="ACM27" s="116"/>
      <c r="ACN27" s="116"/>
      <c r="ACO27" s="116"/>
      <c r="ACP27" s="116"/>
      <c r="ACQ27" s="116"/>
      <c r="ACR27" s="116"/>
      <c r="ACS27" s="116"/>
      <c r="ACT27" s="116"/>
      <c r="ACU27" s="116"/>
      <c r="ACV27" s="116"/>
      <c r="ACW27" s="116"/>
      <c r="ACX27" s="116"/>
      <c r="ACY27" s="116"/>
      <c r="ACZ27" s="116"/>
      <c r="ADA27" s="116"/>
      <c r="ADB27" s="116"/>
      <c r="ADC27" s="116"/>
      <c r="ADD27" s="116"/>
      <c r="ADE27" s="116"/>
      <c r="ADF27" s="116"/>
      <c r="ADG27" s="116"/>
      <c r="ADH27" s="116"/>
      <c r="ADI27" s="116"/>
      <c r="ADJ27" s="116"/>
      <c r="ADK27" s="116"/>
      <c r="ADL27" s="116"/>
      <c r="ADM27" s="116"/>
      <c r="ADN27" s="116"/>
      <c r="ADO27" s="116"/>
      <c r="ADP27" s="116"/>
      <c r="ADQ27" s="116"/>
      <c r="ADR27" s="116"/>
      <c r="ADS27" s="116"/>
      <c r="ADT27" s="116"/>
      <c r="ADU27" s="116"/>
      <c r="ADV27" s="116"/>
      <c r="ADW27" s="116"/>
      <c r="ADX27" s="116"/>
      <c r="ADY27" s="116"/>
      <c r="ADZ27" s="116"/>
      <c r="AEA27" s="116"/>
      <c r="AEB27" s="116"/>
      <c r="AEC27" s="116"/>
      <c r="AED27" s="116"/>
      <c r="AEE27" s="116"/>
      <c r="AEF27" s="116"/>
      <c r="AEG27" s="116"/>
      <c r="AEH27" s="116"/>
      <c r="AEI27" s="116"/>
      <c r="AEJ27" s="116"/>
      <c r="AEK27" s="116"/>
      <c r="AEL27" s="116"/>
      <c r="AEM27" s="116"/>
      <c r="AEN27" s="116"/>
      <c r="AEO27" s="116"/>
      <c r="AEP27" s="116"/>
      <c r="AEQ27" s="116"/>
      <c r="AER27" s="116"/>
      <c r="AES27" s="116"/>
      <c r="AET27" s="116"/>
      <c r="AEU27" s="116"/>
      <c r="AEV27" s="116"/>
      <c r="AEW27" s="116"/>
      <c r="AEX27" s="116"/>
      <c r="AEY27" s="116"/>
      <c r="AEZ27" s="116"/>
      <c r="AFA27" s="116"/>
      <c r="AFB27" s="116"/>
      <c r="AFC27" s="116"/>
      <c r="AFD27" s="116"/>
      <c r="AFE27" s="116"/>
      <c r="AFF27" s="116"/>
      <c r="AFG27" s="116"/>
      <c r="AFH27" s="116"/>
      <c r="AFI27" s="116"/>
      <c r="AFJ27" s="116"/>
      <c r="AFK27" s="116"/>
      <c r="AFL27" s="116"/>
      <c r="AFM27" s="116"/>
      <c r="AFN27" s="116"/>
      <c r="AFO27" s="116"/>
      <c r="AFP27" s="116"/>
      <c r="AFQ27" s="116"/>
      <c r="AFR27" s="116"/>
      <c r="AFS27" s="116"/>
      <c r="AFT27" s="116"/>
      <c r="AFU27" s="116"/>
      <c r="AFV27" s="116"/>
      <c r="AFW27" s="116"/>
      <c r="AFX27" s="116"/>
      <c r="AFY27" s="116"/>
      <c r="AFZ27" s="116"/>
      <c r="AGA27" s="116"/>
      <c r="AGB27" s="116"/>
      <c r="AGC27" s="116"/>
      <c r="AGD27" s="116"/>
      <c r="AGE27" s="116"/>
      <c r="AGF27" s="116"/>
      <c r="AGG27" s="116"/>
      <c r="AGH27" s="116"/>
      <c r="AGI27" s="116"/>
      <c r="AGJ27" s="116"/>
      <c r="AGK27" s="116"/>
      <c r="AGL27" s="116"/>
      <c r="AGM27" s="116"/>
      <c r="AGN27" s="116"/>
      <c r="AGO27" s="116"/>
      <c r="AGP27" s="116"/>
      <c r="AGQ27" s="116"/>
      <c r="AGR27" s="116"/>
      <c r="AGS27" s="116"/>
      <c r="AGT27" s="116"/>
      <c r="AGU27" s="116"/>
      <c r="AGV27" s="116"/>
      <c r="AGW27" s="116"/>
      <c r="AGX27" s="116"/>
      <c r="AGY27" s="116"/>
      <c r="AGZ27" s="116"/>
      <c r="AHA27" s="116"/>
      <c r="AHB27" s="116"/>
      <c r="AHC27" s="116"/>
      <c r="AHD27" s="116"/>
      <c r="AHE27" s="116"/>
      <c r="AHF27" s="116"/>
      <c r="AHG27" s="116"/>
      <c r="AHH27" s="116"/>
      <c r="AHI27" s="116"/>
      <c r="AHJ27" s="116"/>
      <c r="AHK27" s="116"/>
      <c r="AHL27" s="116"/>
      <c r="AHM27" s="116"/>
      <c r="AHN27" s="116"/>
      <c r="AHO27" s="116"/>
      <c r="AHP27" s="116"/>
      <c r="AHQ27" s="116"/>
      <c r="AHR27" s="116"/>
      <c r="AHS27" s="116"/>
      <c r="AHT27" s="116"/>
      <c r="AHU27" s="116"/>
      <c r="AHV27" s="116"/>
      <c r="AHW27" s="116"/>
      <c r="AHX27" s="116"/>
      <c r="AHY27" s="116"/>
      <c r="AHZ27" s="116"/>
      <c r="AIA27" s="116"/>
      <c r="AIB27" s="116"/>
      <c r="AIC27" s="116"/>
      <c r="AID27" s="116"/>
      <c r="AIE27" s="116"/>
      <c r="AIF27" s="116"/>
      <c r="AIG27" s="116"/>
      <c r="AIH27" s="116"/>
      <c r="AII27" s="116"/>
      <c r="AIJ27" s="116"/>
      <c r="AIK27" s="116"/>
      <c r="AIL27" s="116"/>
      <c r="AIM27" s="116"/>
      <c r="AIN27" s="116"/>
      <c r="AIO27" s="116"/>
      <c r="AIP27" s="116"/>
      <c r="AIQ27" s="116"/>
      <c r="AIR27" s="116"/>
      <c r="AIS27" s="116"/>
      <c r="AIT27" s="116"/>
      <c r="AIU27" s="116"/>
      <c r="AIV27" s="116"/>
      <c r="AIW27" s="116"/>
      <c r="AIX27" s="116"/>
      <c r="AIY27" s="116"/>
      <c r="AIZ27" s="116"/>
      <c r="AJA27" s="116"/>
      <c r="AJB27" s="116"/>
      <c r="AJC27" s="116"/>
      <c r="AJD27" s="116"/>
      <c r="AJE27" s="116"/>
      <c r="AJF27" s="116"/>
      <c r="AJG27" s="116"/>
      <c r="AJH27" s="116"/>
      <c r="AJI27" s="116"/>
      <c r="AJJ27" s="116"/>
      <c r="AJK27" s="116"/>
      <c r="AJL27" s="116"/>
      <c r="AJM27" s="116"/>
      <c r="AJN27" s="116"/>
      <c r="AJO27" s="116"/>
      <c r="AJP27" s="116"/>
      <c r="AJQ27" s="116"/>
      <c r="AJR27" s="116"/>
      <c r="AJS27" s="116"/>
      <c r="AJT27" s="116"/>
      <c r="AJU27" s="116"/>
      <c r="AJV27" s="116"/>
      <c r="AJW27" s="116"/>
      <c r="AJX27" s="116"/>
      <c r="AJY27" s="116"/>
      <c r="AJZ27" s="116"/>
      <c r="AKA27" s="116"/>
      <c r="AKB27" s="116"/>
      <c r="AKC27" s="116"/>
      <c r="AKD27" s="116"/>
    </row>
    <row r="28" spans="1:966" ht="18.75" x14ac:dyDescent="0.3">
      <c r="B28" s="164">
        <v>44196</v>
      </c>
      <c r="C28" s="95" t="s">
        <v>592</v>
      </c>
      <c r="D28" s="96" t="s">
        <v>842</v>
      </c>
      <c r="E28" s="97">
        <v>1</v>
      </c>
      <c r="F28" s="140">
        <v>2.15</v>
      </c>
      <c r="G28" s="103">
        <v>1.3</v>
      </c>
      <c r="H28" s="99" t="s">
        <v>557</v>
      </c>
      <c r="I28" s="104" t="s">
        <v>21</v>
      </c>
      <c r="J28" s="105">
        <v>1</v>
      </c>
      <c r="K28" s="142">
        <f t="shared" si="0"/>
        <v>-1</v>
      </c>
      <c r="L28" s="102">
        <f t="shared" si="1"/>
        <v>23.54</v>
      </c>
      <c r="P28" s="107"/>
      <c r="Q28" s="153">
        <f t="shared" si="2"/>
        <v>1</v>
      </c>
      <c r="R28" s="154">
        <f t="shared" si="3"/>
        <v>0</v>
      </c>
      <c r="S28" s="154">
        <f t="shared" si="4"/>
        <v>1</v>
      </c>
    </row>
    <row r="29" spans="1:966" ht="18.75" x14ac:dyDescent="0.3">
      <c r="B29" s="164">
        <v>44196</v>
      </c>
      <c r="C29" s="95" t="s">
        <v>593</v>
      </c>
      <c r="D29" s="96" t="s">
        <v>173</v>
      </c>
      <c r="E29" s="97">
        <v>4</v>
      </c>
      <c r="F29" s="140">
        <v>8.5</v>
      </c>
      <c r="G29" s="103">
        <v>3</v>
      </c>
      <c r="H29" s="99" t="s">
        <v>557</v>
      </c>
      <c r="I29" s="104" t="s">
        <v>24</v>
      </c>
      <c r="J29" s="105">
        <v>1</v>
      </c>
      <c r="K29" s="142">
        <f t="shared" si="0"/>
        <v>7.5</v>
      </c>
      <c r="L29" s="102">
        <f t="shared" si="1"/>
        <v>31.04</v>
      </c>
      <c r="P29" s="107"/>
      <c r="Q29" s="153">
        <f t="shared" si="2"/>
        <v>1</v>
      </c>
      <c r="R29" s="154">
        <f t="shared" si="3"/>
        <v>1</v>
      </c>
      <c r="S29" s="154">
        <f t="shared" si="4"/>
        <v>0</v>
      </c>
    </row>
    <row r="30" spans="1:966" ht="18.75" x14ac:dyDescent="0.3">
      <c r="B30" s="164">
        <v>44196</v>
      </c>
      <c r="C30" s="95" t="s">
        <v>593</v>
      </c>
      <c r="D30" s="96" t="s">
        <v>173</v>
      </c>
      <c r="E30" s="97">
        <v>4</v>
      </c>
      <c r="F30" s="140">
        <v>8.5</v>
      </c>
      <c r="G30" s="103">
        <v>3</v>
      </c>
      <c r="H30" s="99" t="s">
        <v>567</v>
      </c>
      <c r="I30" s="104" t="s">
        <v>24</v>
      </c>
      <c r="J30" s="105">
        <v>1</v>
      </c>
      <c r="K30" s="142">
        <f t="shared" si="0"/>
        <v>2</v>
      </c>
      <c r="L30" s="102">
        <f t="shared" si="1"/>
        <v>33.04</v>
      </c>
      <c r="P30" s="107"/>
      <c r="Q30" s="153">
        <f t="shared" si="2"/>
        <v>1</v>
      </c>
      <c r="R30" s="154">
        <f t="shared" si="3"/>
        <v>1</v>
      </c>
      <c r="S30" s="154">
        <f t="shared" si="4"/>
        <v>0</v>
      </c>
    </row>
    <row r="31" spans="1:966" s="118" customFormat="1" ht="18.75" x14ac:dyDescent="0.3">
      <c r="A31" s="119"/>
      <c r="B31" s="164">
        <v>44202</v>
      </c>
      <c r="C31" s="95" t="s">
        <v>594</v>
      </c>
      <c r="D31" s="96" t="s">
        <v>595</v>
      </c>
      <c r="E31" s="97">
        <v>2</v>
      </c>
      <c r="F31" s="140">
        <v>5</v>
      </c>
      <c r="G31" s="103">
        <v>1.9</v>
      </c>
      <c r="H31" s="99" t="s">
        <v>557</v>
      </c>
      <c r="I31" s="104" t="s">
        <v>24</v>
      </c>
      <c r="J31" s="105">
        <v>0.75</v>
      </c>
      <c r="K31" s="142">
        <f t="shared" si="0"/>
        <v>3</v>
      </c>
      <c r="L31" s="102">
        <f t="shared" si="1"/>
        <v>36.04</v>
      </c>
      <c r="M31" s="158"/>
      <c r="N31" s="158"/>
      <c r="O31" s="158"/>
      <c r="P31" s="107"/>
      <c r="Q31" s="153">
        <f t="shared" si="2"/>
        <v>1</v>
      </c>
      <c r="R31" s="154">
        <f t="shared" si="3"/>
        <v>1</v>
      </c>
      <c r="S31" s="154">
        <f t="shared" si="4"/>
        <v>0</v>
      </c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  <c r="TC31" s="94"/>
      <c r="TD31" s="94"/>
      <c r="TE31" s="94"/>
      <c r="TF31" s="94"/>
      <c r="TG31" s="94"/>
      <c r="TH31" s="94"/>
      <c r="TI31" s="94"/>
      <c r="TJ31" s="94"/>
      <c r="TK31" s="94"/>
      <c r="TL31" s="94"/>
      <c r="TM31" s="94"/>
      <c r="TN31" s="94"/>
      <c r="TO31" s="94"/>
      <c r="TP31" s="94"/>
      <c r="TQ31" s="94"/>
      <c r="TR31" s="94"/>
      <c r="TS31" s="94"/>
      <c r="TT31" s="94"/>
      <c r="TU31" s="94"/>
      <c r="TV31" s="94"/>
      <c r="TW31" s="94"/>
      <c r="TX31" s="94"/>
      <c r="TY31" s="94"/>
      <c r="TZ31" s="94"/>
      <c r="UA31" s="94"/>
      <c r="UB31" s="94"/>
      <c r="UC31" s="94"/>
      <c r="UD31" s="94"/>
      <c r="UE31" s="94"/>
      <c r="UF31" s="94"/>
      <c r="UG31" s="94"/>
      <c r="UH31" s="94"/>
      <c r="UI31" s="94"/>
      <c r="UJ31" s="94"/>
      <c r="UK31" s="94"/>
      <c r="UL31" s="94"/>
      <c r="UM31" s="94"/>
      <c r="UN31" s="94"/>
      <c r="UO31" s="94"/>
      <c r="UP31" s="94"/>
      <c r="UQ31" s="94"/>
      <c r="UR31" s="94"/>
      <c r="US31" s="94"/>
      <c r="UT31" s="94"/>
      <c r="UU31" s="94"/>
      <c r="UV31" s="94"/>
      <c r="UW31" s="94"/>
      <c r="UX31" s="94"/>
      <c r="UY31" s="94"/>
      <c r="UZ31" s="94"/>
      <c r="VA31" s="94"/>
      <c r="VB31" s="94"/>
      <c r="VC31" s="94"/>
      <c r="VD31" s="94"/>
      <c r="VE31" s="94"/>
      <c r="VF31" s="94"/>
      <c r="VG31" s="94"/>
      <c r="VH31" s="94"/>
      <c r="VI31" s="94"/>
      <c r="VJ31" s="94"/>
      <c r="VK31" s="94"/>
      <c r="VL31" s="94"/>
      <c r="VM31" s="94"/>
      <c r="VN31" s="94"/>
      <c r="VO31" s="94"/>
      <c r="VP31" s="94"/>
      <c r="VQ31" s="94"/>
      <c r="VR31" s="94"/>
      <c r="VS31" s="94"/>
      <c r="VT31" s="94"/>
      <c r="VU31" s="94"/>
      <c r="VV31" s="94"/>
      <c r="VW31" s="94"/>
      <c r="VX31" s="94"/>
      <c r="VY31" s="94"/>
      <c r="VZ31" s="94"/>
      <c r="WA31" s="94"/>
      <c r="WB31" s="94"/>
      <c r="WC31" s="94"/>
      <c r="WD31" s="94"/>
      <c r="WE31" s="94"/>
      <c r="WF31" s="94"/>
      <c r="WG31" s="94"/>
      <c r="WH31" s="94"/>
      <c r="WI31" s="94"/>
      <c r="WJ31" s="94"/>
      <c r="WK31" s="94"/>
      <c r="WL31" s="94"/>
      <c r="WM31" s="94"/>
      <c r="WN31" s="94"/>
      <c r="WO31" s="94"/>
      <c r="WP31" s="94"/>
      <c r="WQ31" s="94"/>
      <c r="WR31" s="94"/>
      <c r="WS31" s="94"/>
      <c r="WT31" s="94"/>
      <c r="WU31" s="94"/>
      <c r="WV31" s="94"/>
      <c r="WW31" s="94"/>
      <c r="WX31" s="94"/>
      <c r="WY31" s="94"/>
      <c r="WZ31" s="94"/>
      <c r="XA31" s="94"/>
      <c r="XB31" s="94"/>
      <c r="XC31" s="94"/>
      <c r="XD31" s="94"/>
      <c r="XE31" s="94"/>
      <c r="XF31" s="94"/>
      <c r="XG31" s="94"/>
      <c r="XH31" s="94"/>
      <c r="XI31" s="94"/>
      <c r="XJ31" s="94"/>
      <c r="XK31" s="94"/>
      <c r="XL31" s="94"/>
      <c r="XM31" s="94"/>
      <c r="XN31" s="94"/>
      <c r="XO31" s="94"/>
      <c r="XP31" s="94"/>
      <c r="XQ31" s="94"/>
      <c r="XR31" s="94"/>
      <c r="XS31" s="94"/>
      <c r="XT31" s="94"/>
      <c r="XU31" s="94"/>
      <c r="XV31" s="94"/>
      <c r="XW31" s="94"/>
      <c r="XX31" s="94"/>
      <c r="XY31" s="94"/>
      <c r="XZ31" s="94"/>
      <c r="YA31" s="94"/>
      <c r="YB31" s="94"/>
      <c r="YC31" s="94"/>
      <c r="YD31" s="94"/>
      <c r="YE31" s="94"/>
      <c r="YF31" s="94"/>
      <c r="YG31" s="94"/>
      <c r="YH31" s="94"/>
      <c r="YI31" s="94"/>
      <c r="YJ31" s="94"/>
      <c r="YK31" s="94"/>
      <c r="YL31" s="94"/>
      <c r="YM31" s="94"/>
      <c r="YN31" s="94"/>
      <c r="YO31" s="94"/>
      <c r="YP31" s="94"/>
      <c r="YQ31" s="94"/>
      <c r="YR31" s="94"/>
      <c r="YS31" s="94"/>
      <c r="YT31" s="94"/>
      <c r="YU31" s="94"/>
      <c r="YV31" s="94"/>
      <c r="YW31" s="94"/>
      <c r="YX31" s="94"/>
      <c r="YY31" s="94"/>
      <c r="YZ31" s="94"/>
      <c r="ZA31" s="94"/>
      <c r="ZB31" s="94"/>
      <c r="ZC31" s="94"/>
      <c r="ZD31" s="94"/>
      <c r="ZE31" s="94"/>
      <c r="ZF31" s="94"/>
      <c r="ZG31" s="94"/>
      <c r="ZH31" s="94"/>
      <c r="ZI31" s="94"/>
      <c r="ZJ31" s="94"/>
      <c r="ZK31" s="94"/>
      <c r="ZL31" s="94"/>
      <c r="ZM31" s="94"/>
      <c r="ZN31" s="94"/>
      <c r="ZO31" s="94"/>
      <c r="ZP31" s="94"/>
      <c r="ZQ31" s="94"/>
      <c r="ZR31" s="94"/>
      <c r="ZS31" s="94"/>
      <c r="ZT31" s="94"/>
      <c r="ZU31" s="94"/>
      <c r="ZV31" s="94"/>
      <c r="ZW31" s="94"/>
      <c r="ZX31" s="94"/>
      <c r="ZY31" s="94"/>
      <c r="ZZ31" s="94"/>
      <c r="AAA31" s="94"/>
      <c r="AAB31" s="94"/>
      <c r="AAC31" s="94"/>
      <c r="AAD31" s="94"/>
      <c r="AAE31" s="94"/>
      <c r="AAF31" s="94"/>
      <c r="AAG31" s="94"/>
      <c r="AAH31" s="94"/>
      <c r="AAI31" s="94"/>
      <c r="AAJ31" s="94"/>
      <c r="AAK31" s="94"/>
      <c r="AAL31" s="94"/>
      <c r="AAM31" s="94"/>
      <c r="AAN31" s="94"/>
      <c r="AAO31" s="94"/>
      <c r="AAP31" s="94"/>
      <c r="AAQ31" s="94"/>
      <c r="AAR31" s="94"/>
      <c r="AAS31" s="94"/>
      <c r="AAT31" s="94"/>
      <c r="AAU31" s="94"/>
      <c r="AAV31" s="94"/>
      <c r="AAW31" s="94"/>
      <c r="AAX31" s="94"/>
      <c r="AAY31" s="94"/>
      <c r="AAZ31" s="94"/>
      <c r="ABA31" s="94"/>
      <c r="ABB31" s="94"/>
      <c r="ABC31" s="94"/>
      <c r="ABD31" s="94"/>
      <c r="ABE31" s="94"/>
      <c r="ABF31" s="94"/>
      <c r="ABG31" s="94"/>
      <c r="ABH31" s="94"/>
      <c r="ABI31" s="94"/>
      <c r="ABJ31" s="94"/>
      <c r="ABK31" s="94"/>
      <c r="ABL31" s="94"/>
      <c r="ABM31" s="94"/>
      <c r="ABN31" s="94"/>
      <c r="ABO31" s="94"/>
      <c r="ABP31" s="94"/>
      <c r="ABQ31" s="94"/>
      <c r="ABR31" s="94"/>
      <c r="ABS31" s="94"/>
      <c r="ABT31" s="94"/>
      <c r="ABU31" s="94"/>
      <c r="ABV31" s="94"/>
      <c r="ABW31" s="94"/>
      <c r="ABX31" s="94"/>
      <c r="ABY31" s="94"/>
      <c r="ABZ31" s="94"/>
      <c r="ACA31" s="94"/>
      <c r="ACB31" s="94"/>
      <c r="ACC31" s="94"/>
      <c r="ACD31" s="94"/>
      <c r="ACE31" s="94"/>
      <c r="ACF31" s="94"/>
      <c r="ACG31" s="94"/>
      <c r="ACH31" s="94"/>
      <c r="ACI31" s="94"/>
      <c r="ACJ31" s="94"/>
      <c r="ACK31" s="94"/>
      <c r="ACL31" s="94"/>
      <c r="ACM31" s="94"/>
      <c r="ACN31" s="94"/>
      <c r="ACO31" s="94"/>
      <c r="ACP31" s="94"/>
      <c r="ACQ31" s="94"/>
      <c r="ACR31" s="94"/>
      <c r="ACS31" s="94"/>
      <c r="ACT31" s="94"/>
      <c r="ACU31" s="94"/>
      <c r="ACV31" s="94"/>
      <c r="ACW31" s="94"/>
      <c r="ACX31" s="94"/>
      <c r="ACY31" s="94"/>
      <c r="ACZ31" s="94"/>
      <c r="ADA31" s="94"/>
      <c r="ADB31" s="94"/>
      <c r="ADC31" s="94"/>
      <c r="ADD31" s="94"/>
      <c r="ADE31" s="94"/>
      <c r="ADF31" s="94"/>
      <c r="ADG31" s="94"/>
      <c r="ADH31" s="94"/>
      <c r="ADI31" s="94"/>
      <c r="ADJ31" s="94"/>
      <c r="ADK31" s="94"/>
      <c r="ADL31" s="94"/>
      <c r="ADM31" s="94"/>
      <c r="ADN31" s="94"/>
      <c r="ADO31" s="94"/>
      <c r="ADP31" s="94"/>
      <c r="ADQ31" s="94"/>
      <c r="ADR31" s="94"/>
      <c r="ADS31" s="94"/>
      <c r="ADT31" s="94"/>
      <c r="ADU31" s="94"/>
      <c r="ADV31" s="94"/>
      <c r="ADW31" s="94"/>
      <c r="ADX31" s="94"/>
      <c r="ADY31" s="94"/>
      <c r="ADZ31" s="94"/>
      <c r="AEA31" s="94"/>
      <c r="AEB31" s="94"/>
      <c r="AEC31" s="94"/>
      <c r="AED31" s="94"/>
      <c r="AEE31" s="94"/>
      <c r="AEF31" s="94"/>
      <c r="AEG31" s="94"/>
      <c r="AEH31" s="94"/>
      <c r="AEI31" s="94"/>
      <c r="AEJ31" s="94"/>
      <c r="AEK31" s="94"/>
      <c r="AEL31" s="94"/>
      <c r="AEM31" s="94"/>
      <c r="AEN31" s="94"/>
      <c r="AEO31" s="94"/>
      <c r="AEP31" s="94"/>
      <c r="AEQ31" s="94"/>
      <c r="AER31" s="94"/>
      <c r="AES31" s="94"/>
      <c r="AET31" s="94"/>
      <c r="AEU31" s="94"/>
      <c r="AEV31" s="94"/>
      <c r="AEW31" s="94"/>
      <c r="AEX31" s="94"/>
      <c r="AEY31" s="94"/>
      <c r="AEZ31" s="94"/>
      <c r="AFA31" s="94"/>
      <c r="AFB31" s="94"/>
      <c r="AFC31" s="94"/>
      <c r="AFD31" s="94"/>
      <c r="AFE31" s="94"/>
      <c r="AFF31" s="94"/>
      <c r="AFG31" s="94"/>
      <c r="AFH31" s="94"/>
      <c r="AFI31" s="94"/>
      <c r="AFJ31" s="94"/>
      <c r="AFK31" s="94"/>
      <c r="AFL31" s="94"/>
      <c r="AFM31" s="94"/>
      <c r="AFN31" s="94"/>
      <c r="AFO31" s="94"/>
      <c r="AFP31" s="94"/>
      <c r="AFQ31" s="94"/>
      <c r="AFR31" s="94"/>
      <c r="AFS31" s="94"/>
      <c r="AFT31" s="94"/>
      <c r="AFU31" s="94"/>
      <c r="AFV31" s="94"/>
      <c r="AFW31" s="94"/>
      <c r="AFX31" s="94"/>
      <c r="AFY31" s="94"/>
      <c r="AFZ31" s="94"/>
      <c r="AGA31" s="94"/>
      <c r="AGB31" s="94"/>
      <c r="AGC31" s="94"/>
      <c r="AGD31" s="94"/>
      <c r="AGE31" s="94"/>
      <c r="AGF31" s="94"/>
      <c r="AGG31" s="94"/>
      <c r="AGH31" s="94"/>
      <c r="AGI31" s="94"/>
      <c r="AGJ31" s="94"/>
      <c r="AGK31" s="94"/>
      <c r="AGL31" s="94"/>
      <c r="AGM31" s="94"/>
      <c r="AGN31" s="94"/>
      <c r="AGO31" s="94"/>
      <c r="AGP31" s="94"/>
      <c r="AGQ31" s="94"/>
      <c r="AGR31" s="94"/>
      <c r="AGS31" s="94"/>
      <c r="AGT31" s="94"/>
      <c r="AGU31" s="94"/>
      <c r="AGV31" s="94"/>
      <c r="AGW31" s="94"/>
      <c r="AGX31" s="94"/>
      <c r="AGY31" s="94"/>
      <c r="AGZ31" s="94"/>
      <c r="AHA31" s="94"/>
      <c r="AHB31" s="94"/>
      <c r="AHC31" s="94"/>
      <c r="AHD31" s="94"/>
      <c r="AHE31" s="94"/>
      <c r="AHF31" s="94"/>
      <c r="AHG31" s="94"/>
      <c r="AHH31" s="94"/>
      <c r="AHI31" s="94"/>
      <c r="AHJ31" s="94"/>
      <c r="AHK31" s="94"/>
      <c r="AHL31" s="94"/>
      <c r="AHM31" s="94"/>
      <c r="AHN31" s="94"/>
      <c r="AHO31" s="94"/>
      <c r="AHP31" s="94"/>
      <c r="AHQ31" s="94"/>
      <c r="AHR31" s="94"/>
      <c r="AHS31" s="94"/>
      <c r="AHT31" s="94"/>
      <c r="AHU31" s="94"/>
      <c r="AHV31" s="94"/>
      <c r="AHW31" s="94"/>
      <c r="AHX31" s="94"/>
      <c r="AHY31" s="94"/>
      <c r="AHZ31" s="94"/>
      <c r="AIA31" s="94"/>
      <c r="AIB31" s="94"/>
      <c r="AIC31" s="94"/>
      <c r="AID31" s="94"/>
      <c r="AIE31" s="94"/>
      <c r="AIF31" s="94"/>
      <c r="AIG31" s="94"/>
      <c r="AIH31" s="94"/>
      <c r="AII31" s="94"/>
      <c r="AIJ31" s="94"/>
      <c r="AIK31" s="94"/>
      <c r="AIL31" s="94"/>
      <c r="AIM31" s="94"/>
      <c r="AIN31" s="94"/>
      <c r="AIO31" s="94"/>
      <c r="AIP31" s="94"/>
      <c r="AIQ31" s="94"/>
      <c r="AIR31" s="94"/>
      <c r="AIS31" s="94"/>
      <c r="AIT31" s="94"/>
      <c r="AIU31" s="94"/>
      <c r="AIV31" s="94"/>
      <c r="AIW31" s="94"/>
      <c r="AIX31" s="94"/>
      <c r="AIY31" s="94"/>
      <c r="AIZ31" s="94"/>
      <c r="AJA31" s="94"/>
      <c r="AJB31" s="94"/>
      <c r="AJC31" s="94"/>
      <c r="AJD31" s="94"/>
      <c r="AJE31" s="94"/>
      <c r="AJF31" s="94"/>
      <c r="AJG31" s="94"/>
      <c r="AJH31" s="94"/>
      <c r="AJI31" s="94"/>
      <c r="AJJ31" s="94"/>
      <c r="AJK31" s="94"/>
      <c r="AJL31" s="94"/>
      <c r="AJM31" s="94"/>
      <c r="AJN31" s="94"/>
      <c r="AJO31" s="94"/>
      <c r="AJP31" s="94"/>
      <c r="AJQ31" s="94"/>
      <c r="AJR31" s="94"/>
      <c r="AJS31" s="94"/>
      <c r="AJT31" s="94"/>
      <c r="AJU31" s="94"/>
      <c r="AJV31" s="94"/>
      <c r="AJW31" s="94"/>
      <c r="AJX31" s="94"/>
      <c r="AJY31" s="94"/>
      <c r="AJZ31" s="94"/>
      <c r="AKA31" s="94"/>
      <c r="AKB31" s="94"/>
      <c r="AKC31" s="94"/>
      <c r="AKD31" s="94"/>
    </row>
    <row r="32" spans="1:966" s="118" customFormat="1" ht="18.75" x14ac:dyDescent="0.3">
      <c r="A32" s="119"/>
      <c r="B32" s="164">
        <v>44204</v>
      </c>
      <c r="C32" s="95" t="s">
        <v>596</v>
      </c>
      <c r="D32" s="96" t="s">
        <v>32</v>
      </c>
      <c r="E32" s="97">
        <v>1</v>
      </c>
      <c r="F32" s="140">
        <v>18</v>
      </c>
      <c r="G32" s="103">
        <v>6.5</v>
      </c>
      <c r="H32" s="99" t="s">
        <v>557</v>
      </c>
      <c r="I32" s="104" t="s">
        <v>171</v>
      </c>
      <c r="J32" s="105">
        <v>1</v>
      </c>
      <c r="K32" s="142">
        <f t="shared" si="0"/>
        <v>-1</v>
      </c>
      <c r="L32" s="102">
        <f t="shared" si="1"/>
        <v>35.04</v>
      </c>
      <c r="M32" s="158"/>
      <c r="N32" s="158"/>
      <c r="O32" s="158"/>
      <c r="P32" s="107"/>
      <c r="Q32" s="153">
        <f t="shared" si="2"/>
        <v>1</v>
      </c>
      <c r="R32" s="154">
        <f t="shared" si="3"/>
        <v>0</v>
      </c>
      <c r="S32" s="154">
        <f t="shared" si="4"/>
        <v>1</v>
      </c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  <c r="TC32" s="94"/>
      <c r="TD32" s="94"/>
      <c r="TE32" s="94"/>
      <c r="TF32" s="94"/>
      <c r="TG32" s="94"/>
      <c r="TH32" s="94"/>
      <c r="TI32" s="94"/>
      <c r="TJ32" s="94"/>
      <c r="TK32" s="94"/>
      <c r="TL32" s="94"/>
      <c r="TM32" s="94"/>
      <c r="TN32" s="94"/>
      <c r="TO32" s="94"/>
      <c r="TP32" s="94"/>
      <c r="TQ32" s="94"/>
      <c r="TR32" s="94"/>
      <c r="TS32" s="94"/>
      <c r="TT32" s="94"/>
      <c r="TU32" s="94"/>
      <c r="TV32" s="94"/>
      <c r="TW32" s="94"/>
      <c r="TX32" s="94"/>
      <c r="TY32" s="94"/>
      <c r="TZ32" s="94"/>
      <c r="UA32" s="94"/>
      <c r="UB32" s="94"/>
      <c r="UC32" s="94"/>
      <c r="UD32" s="94"/>
      <c r="UE32" s="94"/>
      <c r="UF32" s="94"/>
      <c r="UG32" s="94"/>
      <c r="UH32" s="94"/>
      <c r="UI32" s="94"/>
      <c r="UJ32" s="94"/>
      <c r="UK32" s="94"/>
      <c r="UL32" s="94"/>
      <c r="UM32" s="94"/>
      <c r="UN32" s="94"/>
      <c r="UO32" s="94"/>
      <c r="UP32" s="94"/>
      <c r="UQ32" s="94"/>
      <c r="UR32" s="94"/>
      <c r="US32" s="94"/>
      <c r="UT32" s="94"/>
      <c r="UU32" s="94"/>
      <c r="UV32" s="94"/>
      <c r="UW32" s="94"/>
      <c r="UX32" s="94"/>
      <c r="UY32" s="94"/>
      <c r="UZ32" s="94"/>
      <c r="VA32" s="94"/>
      <c r="VB32" s="94"/>
      <c r="VC32" s="94"/>
      <c r="VD32" s="94"/>
      <c r="VE32" s="94"/>
      <c r="VF32" s="94"/>
      <c r="VG32" s="94"/>
      <c r="VH32" s="94"/>
      <c r="VI32" s="94"/>
      <c r="VJ32" s="94"/>
      <c r="VK32" s="94"/>
      <c r="VL32" s="94"/>
      <c r="VM32" s="94"/>
      <c r="VN32" s="94"/>
      <c r="VO32" s="94"/>
      <c r="VP32" s="94"/>
      <c r="VQ32" s="94"/>
      <c r="VR32" s="94"/>
      <c r="VS32" s="94"/>
      <c r="VT32" s="94"/>
      <c r="VU32" s="94"/>
      <c r="VV32" s="94"/>
      <c r="VW32" s="94"/>
      <c r="VX32" s="94"/>
      <c r="VY32" s="94"/>
      <c r="VZ32" s="94"/>
      <c r="WA32" s="94"/>
      <c r="WB32" s="94"/>
      <c r="WC32" s="94"/>
      <c r="WD32" s="94"/>
      <c r="WE32" s="94"/>
      <c r="WF32" s="94"/>
      <c r="WG32" s="94"/>
      <c r="WH32" s="94"/>
      <c r="WI32" s="94"/>
      <c r="WJ32" s="94"/>
      <c r="WK32" s="94"/>
      <c r="WL32" s="94"/>
      <c r="WM32" s="94"/>
      <c r="WN32" s="94"/>
      <c r="WO32" s="94"/>
      <c r="WP32" s="94"/>
      <c r="WQ32" s="94"/>
      <c r="WR32" s="94"/>
      <c r="WS32" s="94"/>
      <c r="WT32" s="94"/>
      <c r="WU32" s="94"/>
      <c r="WV32" s="94"/>
      <c r="WW32" s="94"/>
      <c r="WX32" s="94"/>
      <c r="WY32" s="94"/>
      <c r="WZ32" s="94"/>
      <c r="XA32" s="94"/>
      <c r="XB32" s="94"/>
      <c r="XC32" s="94"/>
      <c r="XD32" s="94"/>
      <c r="XE32" s="94"/>
      <c r="XF32" s="94"/>
      <c r="XG32" s="94"/>
      <c r="XH32" s="94"/>
      <c r="XI32" s="94"/>
      <c r="XJ32" s="94"/>
      <c r="XK32" s="94"/>
      <c r="XL32" s="94"/>
      <c r="XM32" s="94"/>
      <c r="XN32" s="94"/>
      <c r="XO32" s="94"/>
      <c r="XP32" s="94"/>
      <c r="XQ32" s="94"/>
      <c r="XR32" s="94"/>
      <c r="XS32" s="94"/>
      <c r="XT32" s="94"/>
      <c r="XU32" s="94"/>
      <c r="XV32" s="94"/>
      <c r="XW32" s="94"/>
      <c r="XX32" s="94"/>
      <c r="XY32" s="94"/>
      <c r="XZ32" s="94"/>
      <c r="YA32" s="94"/>
      <c r="YB32" s="94"/>
      <c r="YC32" s="94"/>
      <c r="YD32" s="94"/>
      <c r="YE32" s="94"/>
      <c r="YF32" s="94"/>
      <c r="YG32" s="94"/>
      <c r="YH32" s="94"/>
      <c r="YI32" s="94"/>
      <c r="YJ32" s="94"/>
      <c r="YK32" s="94"/>
      <c r="YL32" s="94"/>
      <c r="YM32" s="94"/>
      <c r="YN32" s="94"/>
      <c r="YO32" s="94"/>
      <c r="YP32" s="94"/>
      <c r="YQ32" s="94"/>
      <c r="YR32" s="94"/>
      <c r="YS32" s="94"/>
      <c r="YT32" s="94"/>
      <c r="YU32" s="94"/>
      <c r="YV32" s="94"/>
      <c r="YW32" s="94"/>
      <c r="YX32" s="94"/>
      <c r="YY32" s="94"/>
      <c r="YZ32" s="94"/>
      <c r="ZA32" s="94"/>
      <c r="ZB32" s="94"/>
      <c r="ZC32" s="94"/>
      <c r="ZD32" s="94"/>
      <c r="ZE32" s="94"/>
      <c r="ZF32" s="94"/>
      <c r="ZG32" s="94"/>
      <c r="ZH32" s="94"/>
      <c r="ZI32" s="94"/>
      <c r="ZJ32" s="94"/>
      <c r="ZK32" s="94"/>
      <c r="ZL32" s="94"/>
      <c r="ZM32" s="94"/>
      <c r="ZN32" s="94"/>
      <c r="ZO32" s="94"/>
      <c r="ZP32" s="94"/>
      <c r="ZQ32" s="94"/>
      <c r="ZR32" s="94"/>
      <c r="ZS32" s="94"/>
      <c r="ZT32" s="94"/>
      <c r="ZU32" s="94"/>
      <c r="ZV32" s="94"/>
      <c r="ZW32" s="94"/>
      <c r="ZX32" s="94"/>
      <c r="ZY32" s="94"/>
      <c r="ZZ32" s="94"/>
      <c r="AAA32" s="94"/>
      <c r="AAB32" s="94"/>
      <c r="AAC32" s="94"/>
      <c r="AAD32" s="94"/>
      <c r="AAE32" s="94"/>
      <c r="AAF32" s="94"/>
      <c r="AAG32" s="94"/>
      <c r="AAH32" s="94"/>
      <c r="AAI32" s="94"/>
      <c r="AAJ32" s="94"/>
      <c r="AAK32" s="94"/>
      <c r="AAL32" s="94"/>
      <c r="AAM32" s="94"/>
      <c r="AAN32" s="94"/>
      <c r="AAO32" s="94"/>
      <c r="AAP32" s="94"/>
      <c r="AAQ32" s="94"/>
      <c r="AAR32" s="94"/>
      <c r="AAS32" s="94"/>
      <c r="AAT32" s="94"/>
      <c r="AAU32" s="94"/>
      <c r="AAV32" s="94"/>
      <c r="AAW32" s="94"/>
      <c r="AAX32" s="94"/>
      <c r="AAY32" s="94"/>
      <c r="AAZ32" s="94"/>
      <c r="ABA32" s="94"/>
      <c r="ABB32" s="94"/>
      <c r="ABC32" s="94"/>
      <c r="ABD32" s="94"/>
      <c r="ABE32" s="94"/>
      <c r="ABF32" s="94"/>
      <c r="ABG32" s="94"/>
      <c r="ABH32" s="94"/>
      <c r="ABI32" s="94"/>
      <c r="ABJ32" s="94"/>
      <c r="ABK32" s="94"/>
      <c r="ABL32" s="94"/>
      <c r="ABM32" s="94"/>
      <c r="ABN32" s="94"/>
      <c r="ABO32" s="94"/>
      <c r="ABP32" s="94"/>
      <c r="ABQ32" s="94"/>
      <c r="ABR32" s="94"/>
      <c r="ABS32" s="94"/>
      <c r="ABT32" s="94"/>
      <c r="ABU32" s="94"/>
      <c r="ABV32" s="94"/>
      <c r="ABW32" s="94"/>
      <c r="ABX32" s="94"/>
      <c r="ABY32" s="94"/>
      <c r="ABZ32" s="94"/>
      <c r="ACA32" s="94"/>
      <c r="ACB32" s="94"/>
      <c r="ACC32" s="94"/>
      <c r="ACD32" s="94"/>
      <c r="ACE32" s="94"/>
      <c r="ACF32" s="94"/>
      <c r="ACG32" s="94"/>
      <c r="ACH32" s="94"/>
      <c r="ACI32" s="94"/>
      <c r="ACJ32" s="94"/>
      <c r="ACK32" s="94"/>
      <c r="ACL32" s="94"/>
      <c r="ACM32" s="94"/>
      <c r="ACN32" s="94"/>
      <c r="ACO32" s="94"/>
      <c r="ACP32" s="94"/>
      <c r="ACQ32" s="94"/>
      <c r="ACR32" s="94"/>
      <c r="ACS32" s="94"/>
      <c r="ACT32" s="94"/>
      <c r="ACU32" s="94"/>
      <c r="ACV32" s="94"/>
      <c r="ACW32" s="94"/>
      <c r="ACX32" s="94"/>
      <c r="ACY32" s="94"/>
      <c r="ACZ32" s="94"/>
      <c r="ADA32" s="94"/>
      <c r="ADB32" s="94"/>
      <c r="ADC32" s="94"/>
      <c r="ADD32" s="94"/>
      <c r="ADE32" s="94"/>
      <c r="ADF32" s="94"/>
      <c r="ADG32" s="94"/>
      <c r="ADH32" s="94"/>
      <c r="ADI32" s="94"/>
      <c r="ADJ32" s="94"/>
      <c r="ADK32" s="94"/>
      <c r="ADL32" s="94"/>
      <c r="ADM32" s="94"/>
      <c r="ADN32" s="94"/>
      <c r="ADO32" s="94"/>
      <c r="ADP32" s="94"/>
      <c r="ADQ32" s="94"/>
      <c r="ADR32" s="94"/>
      <c r="ADS32" s="94"/>
      <c r="ADT32" s="94"/>
      <c r="ADU32" s="94"/>
      <c r="ADV32" s="94"/>
      <c r="ADW32" s="94"/>
      <c r="ADX32" s="94"/>
      <c r="ADY32" s="94"/>
      <c r="ADZ32" s="94"/>
      <c r="AEA32" s="94"/>
      <c r="AEB32" s="94"/>
      <c r="AEC32" s="94"/>
      <c r="AED32" s="94"/>
      <c r="AEE32" s="94"/>
      <c r="AEF32" s="94"/>
      <c r="AEG32" s="94"/>
      <c r="AEH32" s="94"/>
      <c r="AEI32" s="94"/>
      <c r="AEJ32" s="94"/>
      <c r="AEK32" s="94"/>
      <c r="AEL32" s="94"/>
      <c r="AEM32" s="94"/>
      <c r="AEN32" s="94"/>
      <c r="AEO32" s="94"/>
      <c r="AEP32" s="94"/>
      <c r="AEQ32" s="94"/>
      <c r="AER32" s="94"/>
      <c r="AES32" s="94"/>
      <c r="AET32" s="94"/>
      <c r="AEU32" s="94"/>
      <c r="AEV32" s="94"/>
      <c r="AEW32" s="94"/>
      <c r="AEX32" s="94"/>
      <c r="AEY32" s="94"/>
      <c r="AEZ32" s="94"/>
      <c r="AFA32" s="94"/>
      <c r="AFB32" s="94"/>
      <c r="AFC32" s="94"/>
      <c r="AFD32" s="94"/>
      <c r="AFE32" s="94"/>
      <c r="AFF32" s="94"/>
      <c r="AFG32" s="94"/>
      <c r="AFH32" s="94"/>
      <c r="AFI32" s="94"/>
      <c r="AFJ32" s="94"/>
      <c r="AFK32" s="94"/>
      <c r="AFL32" s="94"/>
      <c r="AFM32" s="94"/>
      <c r="AFN32" s="94"/>
      <c r="AFO32" s="94"/>
      <c r="AFP32" s="94"/>
      <c r="AFQ32" s="94"/>
      <c r="AFR32" s="94"/>
      <c r="AFS32" s="94"/>
      <c r="AFT32" s="94"/>
      <c r="AFU32" s="94"/>
      <c r="AFV32" s="94"/>
      <c r="AFW32" s="94"/>
      <c r="AFX32" s="94"/>
      <c r="AFY32" s="94"/>
      <c r="AFZ32" s="94"/>
      <c r="AGA32" s="94"/>
      <c r="AGB32" s="94"/>
      <c r="AGC32" s="94"/>
      <c r="AGD32" s="94"/>
      <c r="AGE32" s="94"/>
      <c r="AGF32" s="94"/>
      <c r="AGG32" s="94"/>
      <c r="AGH32" s="94"/>
      <c r="AGI32" s="94"/>
      <c r="AGJ32" s="94"/>
      <c r="AGK32" s="94"/>
      <c r="AGL32" s="94"/>
      <c r="AGM32" s="94"/>
      <c r="AGN32" s="94"/>
      <c r="AGO32" s="94"/>
      <c r="AGP32" s="94"/>
      <c r="AGQ32" s="94"/>
      <c r="AGR32" s="94"/>
      <c r="AGS32" s="94"/>
      <c r="AGT32" s="94"/>
      <c r="AGU32" s="94"/>
      <c r="AGV32" s="94"/>
      <c r="AGW32" s="94"/>
      <c r="AGX32" s="94"/>
      <c r="AGY32" s="94"/>
      <c r="AGZ32" s="94"/>
      <c r="AHA32" s="94"/>
      <c r="AHB32" s="94"/>
      <c r="AHC32" s="94"/>
      <c r="AHD32" s="94"/>
      <c r="AHE32" s="94"/>
      <c r="AHF32" s="94"/>
      <c r="AHG32" s="94"/>
      <c r="AHH32" s="94"/>
      <c r="AHI32" s="94"/>
      <c r="AHJ32" s="94"/>
      <c r="AHK32" s="94"/>
      <c r="AHL32" s="94"/>
      <c r="AHM32" s="94"/>
      <c r="AHN32" s="94"/>
      <c r="AHO32" s="94"/>
      <c r="AHP32" s="94"/>
      <c r="AHQ32" s="94"/>
      <c r="AHR32" s="94"/>
      <c r="AHS32" s="94"/>
      <c r="AHT32" s="94"/>
      <c r="AHU32" s="94"/>
      <c r="AHV32" s="94"/>
      <c r="AHW32" s="94"/>
      <c r="AHX32" s="94"/>
      <c r="AHY32" s="94"/>
      <c r="AHZ32" s="94"/>
      <c r="AIA32" s="94"/>
      <c r="AIB32" s="94"/>
      <c r="AIC32" s="94"/>
      <c r="AID32" s="94"/>
      <c r="AIE32" s="94"/>
      <c r="AIF32" s="94"/>
      <c r="AIG32" s="94"/>
      <c r="AIH32" s="94"/>
      <c r="AII32" s="94"/>
      <c r="AIJ32" s="94"/>
      <c r="AIK32" s="94"/>
      <c r="AIL32" s="94"/>
      <c r="AIM32" s="94"/>
      <c r="AIN32" s="94"/>
      <c r="AIO32" s="94"/>
      <c r="AIP32" s="94"/>
      <c r="AIQ32" s="94"/>
      <c r="AIR32" s="94"/>
      <c r="AIS32" s="94"/>
      <c r="AIT32" s="94"/>
      <c r="AIU32" s="94"/>
      <c r="AIV32" s="94"/>
      <c r="AIW32" s="94"/>
      <c r="AIX32" s="94"/>
      <c r="AIY32" s="94"/>
      <c r="AIZ32" s="94"/>
      <c r="AJA32" s="94"/>
      <c r="AJB32" s="94"/>
      <c r="AJC32" s="94"/>
      <c r="AJD32" s="94"/>
      <c r="AJE32" s="94"/>
      <c r="AJF32" s="94"/>
      <c r="AJG32" s="94"/>
      <c r="AJH32" s="94"/>
      <c r="AJI32" s="94"/>
      <c r="AJJ32" s="94"/>
      <c r="AJK32" s="94"/>
      <c r="AJL32" s="94"/>
      <c r="AJM32" s="94"/>
      <c r="AJN32" s="94"/>
      <c r="AJO32" s="94"/>
      <c r="AJP32" s="94"/>
      <c r="AJQ32" s="94"/>
      <c r="AJR32" s="94"/>
      <c r="AJS32" s="94"/>
      <c r="AJT32" s="94"/>
      <c r="AJU32" s="94"/>
      <c r="AJV32" s="94"/>
      <c r="AJW32" s="94"/>
      <c r="AJX32" s="94"/>
      <c r="AJY32" s="94"/>
      <c r="AJZ32" s="94"/>
      <c r="AKA32" s="94"/>
      <c r="AKB32" s="94"/>
      <c r="AKC32" s="94"/>
      <c r="AKD32" s="94"/>
    </row>
    <row r="33" spans="2:19" ht="18.75" x14ac:dyDescent="0.3">
      <c r="B33" s="164">
        <v>44204</v>
      </c>
      <c r="C33" s="95" t="s">
        <v>597</v>
      </c>
      <c r="D33" s="96" t="s">
        <v>32</v>
      </c>
      <c r="E33" s="97">
        <v>1</v>
      </c>
      <c r="F33" s="140">
        <v>3.9</v>
      </c>
      <c r="G33" s="103">
        <v>1.95</v>
      </c>
      <c r="H33" s="99" t="s">
        <v>557</v>
      </c>
      <c r="I33" s="104" t="s">
        <v>24</v>
      </c>
      <c r="J33" s="105">
        <v>0.5</v>
      </c>
      <c r="K33" s="142">
        <f t="shared" si="0"/>
        <v>1.45</v>
      </c>
      <c r="L33" s="102">
        <f t="shared" si="1"/>
        <v>36.49</v>
      </c>
      <c r="P33" s="107"/>
      <c r="Q33" s="153">
        <f t="shared" si="2"/>
        <v>1</v>
      </c>
      <c r="R33" s="154">
        <f t="shared" si="3"/>
        <v>1</v>
      </c>
      <c r="S33" s="154">
        <f t="shared" si="4"/>
        <v>0</v>
      </c>
    </row>
    <row r="34" spans="2:19" ht="18.75" x14ac:dyDescent="0.3">
      <c r="B34" s="164">
        <v>44206</v>
      </c>
      <c r="C34" s="95" t="s">
        <v>598</v>
      </c>
      <c r="D34" s="96" t="s">
        <v>173</v>
      </c>
      <c r="E34" s="97">
        <v>1</v>
      </c>
      <c r="F34" s="140">
        <v>6</v>
      </c>
      <c r="G34" s="103">
        <v>2.4</v>
      </c>
      <c r="H34" s="99" t="s">
        <v>557</v>
      </c>
      <c r="I34" s="104" t="s">
        <v>16</v>
      </c>
      <c r="J34" s="105">
        <v>1</v>
      </c>
      <c r="K34" s="142">
        <f t="shared" si="0"/>
        <v>-1</v>
      </c>
      <c r="L34" s="102">
        <f t="shared" si="1"/>
        <v>35.49</v>
      </c>
      <c r="P34" s="107"/>
      <c r="Q34" s="153">
        <f t="shared" si="2"/>
        <v>1</v>
      </c>
      <c r="R34" s="154">
        <f t="shared" si="3"/>
        <v>0</v>
      </c>
      <c r="S34" s="154">
        <f t="shared" si="4"/>
        <v>1</v>
      </c>
    </row>
    <row r="35" spans="2:19" ht="18.75" x14ac:dyDescent="0.3">
      <c r="B35" s="164">
        <v>44209</v>
      </c>
      <c r="C35" s="95" t="s">
        <v>601</v>
      </c>
      <c r="D35" s="96" t="s">
        <v>602</v>
      </c>
      <c r="E35" s="97">
        <v>3</v>
      </c>
      <c r="F35" s="140">
        <v>3.6</v>
      </c>
      <c r="G35" s="103">
        <v>1.75</v>
      </c>
      <c r="H35" s="99" t="s">
        <v>557</v>
      </c>
      <c r="I35" s="104" t="s">
        <v>171</v>
      </c>
      <c r="J35" s="105">
        <v>1</v>
      </c>
      <c r="K35" s="142">
        <f t="shared" si="0"/>
        <v>-1</v>
      </c>
      <c r="L35" s="102">
        <f t="shared" si="1"/>
        <v>34.49</v>
      </c>
      <c r="P35" s="107"/>
      <c r="Q35" s="153">
        <f t="shared" si="2"/>
        <v>1</v>
      </c>
      <c r="R35" s="154">
        <f t="shared" si="3"/>
        <v>0</v>
      </c>
      <c r="S35" s="154">
        <f t="shared" si="4"/>
        <v>1</v>
      </c>
    </row>
    <row r="36" spans="2:19" ht="18.75" x14ac:dyDescent="0.3">
      <c r="B36" s="164">
        <v>44209</v>
      </c>
      <c r="C36" s="95" t="s">
        <v>599</v>
      </c>
      <c r="D36" s="96" t="s">
        <v>600</v>
      </c>
      <c r="E36" s="97">
        <v>7</v>
      </c>
      <c r="F36" s="140">
        <v>9.5</v>
      </c>
      <c r="G36" s="103">
        <v>3.1</v>
      </c>
      <c r="H36" s="99" t="s">
        <v>557</v>
      </c>
      <c r="I36" s="104" t="s">
        <v>171</v>
      </c>
      <c r="J36" s="105">
        <v>1</v>
      </c>
      <c r="K36" s="142">
        <f t="shared" si="0"/>
        <v>-1</v>
      </c>
      <c r="L36" s="102">
        <f t="shared" si="1"/>
        <v>33.49</v>
      </c>
      <c r="P36" s="107"/>
      <c r="Q36" s="153">
        <f t="shared" si="2"/>
        <v>1</v>
      </c>
      <c r="R36" s="154">
        <f t="shared" si="3"/>
        <v>0</v>
      </c>
      <c r="S36" s="154">
        <f t="shared" si="4"/>
        <v>1</v>
      </c>
    </row>
    <row r="37" spans="2:19" ht="18.75" x14ac:dyDescent="0.3">
      <c r="B37" s="164">
        <v>44213</v>
      </c>
      <c r="C37" s="95" t="s">
        <v>605</v>
      </c>
      <c r="D37" s="96" t="s">
        <v>604</v>
      </c>
      <c r="E37" s="97">
        <v>1</v>
      </c>
      <c r="F37" s="140">
        <v>4.2</v>
      </c>
      <c r="G37" s="103">
        <v>2.0499999999999998</v>
      </c>
      <c r="H37" s="99" t="s">
        <v>557</v>
      </c>
      <c r="I37" s="104" t="s">
        <v>21</v>
      </c>
      <c r="J37" s="105">
        <v>0.5</v>
      </c>
      <c r="K37" s="142">
        <f t="shared" si="0"/>
        <v>-0.5</v>
      </c>
      <c r="L37" s="102">
        <f t="shared" si="1"/>
        <v>32.99</v>
      </c>
      <c r="P37" s="107"/>
      <c r="Q37" s="153">
        <f t="shared" si="2"/>
        <v>1</v>
      </c>
      <c r="R37" s="154">
        <f t="shared" si="3"/>
        <v>0</v>
      </c>
      <c r="S37" s="154">
        <f t="shared" si="4"/>
        <v>1</v>
      </c>
    </row>
    <row r="38" spans="2:19" ht="18.75" x14ac:dyDescent="0.3">
      <c r="B38" s="164">
        <v>44213</v>
      </c>
      <c r="C38" s="95" t="s">
        <v>605</v>
      </c>
      <c r="D38" s="96" t="s">
        <v>604</v>
      </c>
      <c r="E38" s="97">
        <v>1</v>
      </c>
      <c r="F38" s="140">
        <v>4.2</v>
      </c>
      <c r="G38" s="103">
        <v>2.0499999999999998</v>
      </c>
      <c r="H38" s="99" t="s">
        <v>567</v>
      </c>
      <c r="I38" s="104" t="s">
        <v>21</v>
      </c>
      <c r="J38" s="105">
        <v>0.5</v>
      </c>
      <c r="K38" s="142">
        <f t="shared" si="0"/>
        <v>0.52499999999999991</v>
      </c>
      <c r="L38" s="102">
        <f t="shared" si="1"/>
        <v>33.515000000000001</v>
      </c>
      <c r="P38" s="107"/>
      <c r="Q38" s="153">
        <f t="shared" si="2"/>
        <v>1</v>
      </c>
      <c r="R38" s="154">
        <f t="shared" si="3"/>
        <v>1</v>
      </c>
      <c r="S38" s="154">
        <f t="shared" si="4"/>
        <v>0</v>
      </c>
    </row>
    <row r="39" spans="2:19" ht="18.75" x14ac:dyDescent="0.3">
      <c r="B39" s="164">
        <v>44213</v>
      </c>
      <c r="C39" s="95" t="s">
        <v>603</v>
      </c>
      <c r="D39" s="96" t="s">
        <v>604</v>
      </c>
      <c r="E39" s="97">
        <v>1</v>
      </c>
      <c r="F39" s="140">
        <v>7</v>
      </c>
      <c r="G39" s="103">
        <v>3</v>
      </c>
      <c r="H39" s="99" t="s">
        <v>557</v>
      </c>
      <c r="I39" s="104" t="s">
        <v>34</v>
      </c>
      <c r="J39" s="105">
        <v>0.5</v>
      </c>
      <c r="K39" s="142">
        <f t="shared" si="0"/>
        <v>-0.5</v>
      </c>
      <c r="L39" s="102">
        <f t="shared" si="1"/>
        <v>33.015000000000001</v>
      </c>
      <c r="Q39" s="153">
        <f t="shared" si="2"/>
        <v>1</v>
      </c>
      <c r="R39" s="154">
        <f t="shared" si="3"/>
        <v>0</v>
      </c>
      <c r="S39" s="154">
        <f t="shared" si="4"/>
        <v>1</v>
      </c>
    </row>
    <row r="40" spans="2:19" ht="18.75" x14ac:dyDescent="0.3">
      <c r="B40" s="164">
        <v>44213</v>
      </c>
      <c r="C40" s="95" t="s">
        <v>603</v>
      </c>
      <c r="D40" s="96" t="s">
        <v>604</v>
      </c>
      <c r="E40" s="97">
        <v>1</v>
      </c>
      <c r="F40" s="140">
        <v>7</v>
      </c>
      <c r="G40" s="103">
        <v>3</v>
      </c>
      <c r="H40" s="99" t="s">
        <v>567</v>
      </c>
      <c r="I40" s="104" t="s">
        <v>34</v>
      </c>
      <c r="J40" s="105">
        <v>0.5</v>
      </c>
      <c r="K40" s="142">
        <f t="shared" si="0"/>
        <v>-0.5</v>
      </c>
      <c r="L40" s="102">
        <f t="shared" si="1"/>
        <v>32.515000000000001</v>
      </c>
      <c r="Q40" s="153">
        <f t="shared" si="2"/>
        <v>1</v>
      </c>
      <c r="R40" s="154">
        <f t="shared" si="3"/>
        <v>0</v>
      </c>
      <c r="S40" s="154">
        <f t="shared" si="4"/>
        <v>1</v>
      </c>
    </row>
    <row r="41" spans="2:19" ht="18.75" x14ac:dyDescent="0.3">
      <c r="B41" s="164">
        <v>44213</v>
      </c>
      <c r="C41" s="95" t="s">
        <v>606</v>
      </c>
      <c r="D41" s="96" t="s">
        <v>91</v>
      </c>
      <c r="E41" s="97">
        <v>1</v>
      </c>
      <c r="F41" s="140">
        <v>34</v>
      </c>
      <c r="G41" s="103">
        <v>8</v>
      </c>
      <c r="H41" s="99" t="s">
        <v>557</v>
      </c>
      <c r="I41" s="104" t="s">
        <v>171</v>
      </c>
      <c r="J41" s="105">
        <v>1</v>
      </c>
      <c r="K41" s="142">
        <f t="shared" si="0"/>
        <v>-1</v>
      </c>
      <c r="L41" s="102">
        <f t="shared" si="1"/>
        <v>31.515000000000001</v>
      </c>
      <c r="Q41" s="153">
        <f t="shared" si="2"/>
        <v>1</v>
      </c>
      <c r="R41" s="154">
        <f t="shared" si="3"/>
        <v>0</v>
      </c>
      <c r="S41" s="154">
        <f t="shared" si="4"/>
        <v>1</v>
      </c>
    </row>
    <row r="42" spans="2:19" ht="18.75" x14ac:dyDescent="0.3">
      <c r="B42" s="164">
        <v>44213</v>
      </c>
      <c r="C42" s="95" t="s">
        <v>606</v>
      </c>
      <c r="D42" s="96" t="s">
        <v>91</v>
      </c>
      <c r="E42" s="97">
        <v>1</v>
      </c>
      <c r="F42" s="140">
        <v>34</v>
      </c>
      <c r="G42" s="103">
        <v>8</v>
      </c>
      <c r="H42" s="99" t="s">
        <v>567</v>
      </c>
      <c r="I42" s="104" t="s">
        <v>171</v>
      </c>
      <c r="J42" s="105">
        <v>1</v>
      </c>
      <c r="K42" s="142">
        <f t="shared" si="0"/>
        <v>-1</v>
      </c>
      <c r="L42" s="102">
        <f t="shared" si="1"/>
        <v>30.515000000000001</v>
      </c>
      <c r="Q42" s="153">
        <f t="shared" si="2"/>
        <v>1</v>
      </c>
      <c r="R42" s="154">
        <f t="shared" si="3"/>
        <v>0</v>
      </c>
      <c r="S42" s="154">
        <f t="shared" si="4"/>
        <v>1</v>
      </c>
    </row>
    <row r="43" spans="2:19" ht="18.75" x14ac:dyDescent="0.3">
      <c r="B43" s="164">
        <v>44215</v>
      </c>
      <c r="C43" s="95" t="s">
        <v>607</v>
      </c>
      <c r="D43" s="96" t="s">
        <v>608</v>
      </c>
      <c r="E43" s="97">
        <v>1</v>
      </c>
      <c r="F43" s="140">
        <v>8</v>
      </c>
      <c r="G43" s="103">
        <v>3</v>
      </c>
      <c r="H43" s="99" t="s">
        <v>557</v>
      </c>
      <c r="I43" s="104" t="s">
        <v>21</v>
      </c>
      <c r="J43" s="105">
        <v>1</v>
      </c>
      <c r="K43" s="142">
        <f t="shared" si="0"/>
        <v>-1</v>
      </c>
      <c r="L43" s="102">
        <f t="shared" si="1"/>
        <v>29.515000000000001</v>
      </c>
      <c r="Q43" s="153">
        <f t="shared" si="2"/>
        <v>1</v>
      </c>
      <c r="R43" s="154">
        <f t="shared" si="3"/>
        <v>0</v>
      </c>
      <c r="S43" s="154">
        <f t="shared" si="4"/>
        <v>1</v>
      </c>
    </row>
    <row r="44" spans="2:19" ht="18.75" x14ac:dyDescent="0.3">
      <c r="B44" s="164">
        <v>44219</v>
      </c>
      <c r="C44" s="95" t="s">
        <v>609</v>
      </c>
      <c r="D44" s="96" t="s">
        <v>610</v>
      </c>
      <c r="E44" s="97">
        <v>2</v>
      </c>
      <c r="F44" s="140">
        <v>3.5</v>
      </c>
      <c r="G44" s="103">
        <v>2</v>
      </c>
      <c r="H44" s="99" t="s">
        <v>557</v>
      </c>
      <c r="I44" s="104" t="s">
        <v>26</v>
      </c>
      <c r="J44" s="105">
        <v>1</v>
      </c>
      <c r="K44" s="142">
        <f t="shared" si="0"/>
        <v>-1</v>
      </c>
      <c r="L44" s="102">
        <f t="shared" si="1"/>
        <v>28.515000000000001</v>
      </c>
      <c r="Q44" s="153">
        <f t="shared" si="2"/>
        <v>1</v>
      </c>
      <c r="R44" s="154">
        <f t="shared" si="3"/>
        <v>0</v>
      </c>
      <c r="S44" s="154">
        <f t="shared" si="4"/>
        <v>1</v>
      </c>
    </row>
    <row r="45" spans="2:19" ht="18.75" x14ac:dyDescent="0.3">
      <c r="B45" s="164">
        <v>44220</v>
      </c>
      <c r="C45" s="95" t="s">
        <v>611</v>
      </c>
      <c r="D45" s="96" t="s">
        <v>43</v>
      </c>
      <c r="E45" s="97">
        <v>3</v>
      </c>
      <c r="F45" s="140">
        <v>4.5999999999999996</v>
      </c>
      <c r="G45" s="103">
        <v>1.65</v>
      </c>
      <c r="H45" s="99" t="s">
        <v>557</v>
      </c>
      <c r="I45" s="104" t="s">
        <v>24</v>
      </c>
      <c r="J45" s="105">
        <v>1</v>
      </c>
      <c r="K45" s="142">
        <f t="shared" si="0"/>
        <v>3.5999999999999996</v>
      </c>
      <c r="L45" s="102">
        <f t="shared" si="1"/>
        <v>32.115000000000002</v>
      </c>
      <c r="Q45" s="153">
        <f t="shared" si="2"/>
        <v>1</v>
      </c>
      <c r="R45" s="154">
        <f t="shared" si="3"/>
        <v>1</v>
      </c>
      <c r="S45" s="154">
        <f t="shared" si="4"/>
        <v>0</v>
      </c>
    </row>
    <row r="46" spans="2:19" ht="18.75" x14ac:dyDescent="0.3">
      <c r="B46" s="164">
        <v>44220</v>
      </c>
      <c r="C46" s="95" t="s">
        <v>816</v>
      </c>
      <c r="D46" s="96" t="s">
        <v>832</v>
      </c>
      <c r="E46" s="97">
        <v>1</v>
      </c>
      <c r="F46" s="140">
        <v>9</v>
      </c>
      <c r="G46" s="103">
        <v>2.35</v>
      </c>
      <c r="H46" s="99" t="s">
        <v>557</v>
      </c>
      <c r="I46" s="104" t="s">
        <v>34</v>
      </c>
      <c r="J46" s="105">
        <v>3</v>
      </c>
      <c r="K46" s="142">
        <f t="shared" si="0"/>
        <v>-3</v>
      </c>
      <c r="L46" s="102">
        <f t="shared" si="1"/>
        <v>29.115000000000002</v>
      </c>
      <c r="Q46" s="153">
        <f t="shared" si="2"/>
        <v>1</v>
      </c>
      <c r="R46" s="154">
        <f t="shared" si="3"/>
        <v>0</v>
      </c>
      <c r="S46" s="154">
        <f t="shared" si="4"/>
        <v>1</v>
      </c>
    </row>
    <row r="47" spans="2:19" ht="18.75" x14ac:dyDescent="0.3">
      <c r="B47" s="164">
        <v>44220</v>
      </c>
      <c r="C47" s="95" t="s">
        <v>816</v>
      </c>
      <c r="D47" s="96" t="s">
        <v>832</v>
      </c>
      <c r="E47" s="97">
        <v>1</v>
      </c>
      <c r="F47" s="140">
        <v>9</v>
      </c>
      <c r="G47" s="103">
        <v>2.35</v>
      </c>
      <c r="H47" s="99" t="s">
        <v>567</v>
      </c>
      <c r="I47" s="104" t="s">
        <v>34</v>
      </c>
      <c r="J47" s="105">
        <v>3</v>
      </c>
      <c r="K47" s="142">
        <f t="shared" si="0"/>
        <v>-3</v>
      </c>
      <c r="L47" s="102">
        <f t="shared" si="1"/>
        <v>26.115000000000002</v>
      </c>
      <c r="Q47" s="153">
        <f t="shared" si="2"/>
        <v>1</v>
      </c>
      <c r="R47" s="154">
        <f t="shared" si="3"/>
        <v>0</v>
      </c>
      <c r="S47" s="154">
        <f t="shared" si="4"/>
        <v>1</v>
      </c>
    </row>
    <row r="48" spans="2:19" ht="18.75" x14ac:dyDescent="0.3">
      <c r="B48" s="164">
        <v>44220</v>
      </c>
      <c r="C48" s="95" t="s">
        <v>612</v>
      </c>
      <c r="D48" s="96" t="s">
        <v>43</v>
      </c>
      <c r="E48" s="97">
        <v>3</v>
      </c>
      <c r="F48" s="140">
        <v>8</v>
      </c>
      <c r="G48" s="103">
        <v>2.6</v>
      </c>
      <c r="H48" s="99" t="s">
        <v>557</v>
      </c>
      <c r="I48" s="104" t="s">
        <v>34</v>
      </c>
      <c r="J48" s="105">
        <v>1</v>
      </c>
      <c r="K48" s="142">
        <f t="shared" si="0"/>
        <v>-1</v>
      </c>
      <c r="L48" s="102">
        <f t="shared" si="1"/>
        <v>25.115000000000002</v>
      </c>
      <c r="Q48" s="153">
        <f t="shared" si="2"/>
        <v>1</v>
      </c>
      <c r="R48" s="154">
        <f t="shared" si="3"/>
        <v>0</v>
      </c>
      <c r="S48" s="154">
        <f t="shared" si="4"/>
        <v>1</v>
      </c>
    </row>
    <row r="49" spans="2:19" ht="18.75" x14ac:dyDescent="0.3">
      <c r="B49" s="164">
        <v>44222</v>
      </c>
      <c r="C49" s="95" t="s">
        <v>613</v>
      </c>
      <c r="D49" s="96" t="s">
        <v>602</v>
      </c>
      <c r="E49" s="97">
        <v>4</v>
      </c>
      <c r="F49" s="140">
        <v>11</v>
      </c>
      <c r="G49" s="103">
        <v>3.9</v>
      </c>
      <c r="H49" s="99" t="s">
        <v>557</v>
      </c>
      <c r="I49" s="104" t="s">
        <v>614</v>
      </c>
      <c r="J49" s="105">
        <v>1</v>
      </c>
      <c r="K49" s="142">
        <f t="shared" si="0"/>
        <v>-1</v>
      </c>
      <c r="L49" s="102">
        <f t="shared" si="1"/>
        <v>24.115000000000002</v>
      </c>
      <c r="Q49" s="153">
        <f t="shared" si="2"/>
        <v>1</v>
      </c>
      <c r="R49" s="154">
        <f t="shared" si="3"/>
        <v>0</v>
      </c>
      <c r="S49" s="154">
        <f t="shared" si="4"/>
        <v>1</v>
      </c>
    </row>
    <row r="50" spans="2:19" ht="18.75" x14ac:dyDescent="0.3">
      <c r="B50" s="164">
        <v>44224</v>
      </c>
      <c r="C50" s="95" t="s">
        <v>615</v>
      </c>
      <c r="D50" s="96" t="s">
        <v>616</v>
      </c>
      <c r="E50" s="97">
        <v>2</v>
      </c>
      <c r="F50" s="140">
        <v>11</v>
      </c>
      <c r="G50" s="103">
        <v>4</v>
      </c>
      <c r="H50" s="99" t="s">
        <v>557</v>
      </c>
      <c r="I50" s="104" t="s">
        <v>107</v>
      </c>
      <c r="J50" s="105">
        <v>1</v>
      </c>
      <c r="K50" s="142">
        <f t="shared" si="0"/>
        <v>-1</v>
      </c>
      <c r="L50" s="102">
        <f t="shared" si="1"/>
        <v>23.115000000000002</v>
      </c>
      <c r="Q50" s="153">
        <f t="shared" si="2"/>
        <v>1</v>
      </c>
      <c r="R50" s="154">
        <f t="shared" si="3"/>
        <v>0</v>
      </c>
      <c r="S50" s="154">
        <f t="shared" si="4"/>
        <v>1</v>
      </c>
    </row>
    <row r="51" spans="2:19" ht="18.75" x14ac:dyDescent="0.3">
      <c r="B51" s="164">
        <v>44224</v>
      </c>
      <c r="C51" s="95" t="s">
        <v>615</v>
      </c>
      <c r="D51" s="96" t="s">
        <v>616</v>
      </c>
      <c r="E51" s="97">
        <v>2</v>
      </c>
      <c r="F51" s="140">
        <v>11</v>
      </c>
      <c r="G51" s="103">
        <v>4</v>
      </c>
      <c r="H51" s="99" t="s">
        <v>567</v>
      </c>
      <c r="I51" s="104" t="s">
        <v>107</v>
      </c>
      <c r="J51" s="105">
        <v>1</v>
      </c>
      <c r="K51" s="142">
        <f t="shared" si="0"/>
        <v>-1</v>
      </c>
      <c r="L51" s="102">
        <f t="shared" si="1"/>
        <v>22.115000000000002</v>
      </c>
      <c r="Q51" s="153">
        <f t="shared" si="2"/>
        <v>1</v>
      </c>
      <c r="R51" s="154">
        <f t="shared" si="3"/>
        <v>0</v>
      </c>
      <c r="S51" s="154">
        <f t="shared" si="4"/>
        <v>1</v>
      </c>
    </row>
    <row r="52" spans="2:19" ht="18.75" x14ac:dyDescent="0.3">
      <c r="B52" s="164">
        <v>44225</v>
      </c>
      <c r="C52" s="95" t="s">
        <v>617</v>
      </c>
      <c r="D52" s="96" t="s">
        <v>587</v>
      </c>
      <c r="E52" s="97">
        <v>1</v>
      </c>
      <c r="F52" s="140">
        <v>2.4</v>
      </c>
      <c r="G52" s="103">
        <v>1.5</v>
      </c>
      <c r="H52" s="99" t="s">
        <v>557</v>
      </c>
      <c r="I52" s="104" t="s">
        <v>24</v>
      </c>
      <c r="J52" s="105">
        <v>2</v>
      </c>
      <c r="K52" s="142">
        <f t="shared" si="0"/>
        <v>2.8</v>
      </c>
      <c r="L52" s="102">
        <f t="shared" si="1"/>
        <v>24.915000000000003</v>
      </c>
      <c r="Q52" s="153">
        <f t="shared" si="2"/>
        <v>1</v>
      </c>
      <c r="R52" s="154">
        <f t="shared" si="3"/>
        <v>1</v>
      </c>
      <c r="S52" s="154">
        <f t="shared" si="4"/>
        <v>0</v>
      </c>
    </row>
    <row r="53" spans="2:19" ht="18.75" x14ac:dyDescent="0.3">
      <c r="B53" s="164">
        <v>44226</v>
      </c>
      <c r="C53" s="95" t="s">
        <v>618</v>
      </c>
      <c r="D53" s="96" t="s">
        <v>619</v>
      </c>
      <c r="E53" s="97">
        <v>3</v>
      </c>
      <c r="F53" s="140">
        <v>3.55</v>
      </c>
      <c r="G53" s="103">
        <v>1.5</v>
      </c>
      <c r="H53" s="99" t="s">
        <v>557</v>
      </c>
      <c r="I53" s="104" t="s">
        <v>26</v>
      </c>
      <c r="J53" s="105">
        <v>3</v>
      </c>
      <c r="K53" s="142">
        <f t="shared" si="0"/>
        <v>-3</v>
      </c>
      <c r="L53" s="102">
        <f t="shared" si="1"/>
        <v>21.915000000000003</v>
      </c>
      <c r="Q53" s="153">
        <f t="shared" si="2"/>
        <v>1</v>
      </c>
      <c r="R53" s="154">
        <f t="shared" si="3"/>
        <v>0</v>
      </c>
      <c r="S53" s="154">
        <f t="shared" si="4"/>
        <v>1</v>
      </c>
    </row>
    <row r="54" spans="2:19" ht="18.75" x14ac:dyDescent="0.3">
      <c r="B54" s="164">
        <v>44229</v>
      </c>
      <c r="C54" s="95" t="s">
        <v>620</v>
      </c>
      <c r="D54" s="96" t="s">
        <v>621</v>
      </c>
      <c r="E54" s="97">
        <v>5</v>
      </c>
      <c r="F54" s="140">
        <v>4.5</v>
      </c>
      <c r="G54" s="103">
        <v>1.3</v>
      </c>
      <c r="H54" s="99" t="s">
        <v>557</v>
      </c>
      <c r="I54" s="104" t="s">
        <v>24</v>
      </c>
      <c r="J54" s="105">
        <v>1</v>
      </c>
      <c r="K54" s="142">
        <f t="shared" si="0"/>
        <v>3.5</v>
      </c>
      <c r="L54" s="102">
        <f t="shared" si="1"/>
        <v>25.415000000000003</v>
      </c>
      <c r="Q54" s="153">
        <f t="shared" si="2"/>
        <v>1</v>
      </c>
      <c r="R54" s="154">
        <f t="shared" si="3"/>
        <v>1</v>
      </c>
      <c r="S54" s="154">
        <f t="shared" si="4"/>
        <v>0</v>
      </c>
    </row>
    <row r="55" spans="2:19" ht="18.75" x14ac:dyDescent="0.3">
      <c r="B55" s="164">
        <v>44230</v>
      </c>
      <c r="C55" s="95" t="s">
        <v>622</v>
      </c>
      <c r="D55" s="96" t="s">
        <v>623</v>
      </c>
      <c r="E55" s="97">
        <v>3</v>
      </c>
      <c r="F55" s="140">
        <v>5</v>
      </c>
      <c r="G55" s="103">
        <v>1.5</v>
      </c>
      <c r="H55" s="99" t="s">
        <v>557</v>
      </c>
      <c r="I55" s="104" t="s">
        <v>24</v>
      </c>
      <c r="J55" s="105">
        <v>3</v>
      </c>
      <c r="K55" s="142">
        <f t="shared" si="0"/>
        <v>12</v>
      </c>
      <c r="L55" s="102">
        <f t="shared" si="1"/>
        <v>37.415000000000006</v>
      </c>
      <c r="Q55" s="153">
        <f t="shared" si="2"/>
        <v>1</v>
      </c>
      <c r="R55" s="154">
        <f t="shared" si="3"/>
        <v>1</v>
      </c>
      <c r="S55" s="154">
        <f t="shared" si="4"/>
        <v>0</v>
      </c>
    </row>
    <row r="56" spans="2:19" ht="18.75" x14ac:dyDescent="0.3">
      <c r="B56" s="164">
        <v>44232</v>
      </c>
      <c r="C56" s="95" t="s">
        <v>624</v>
      </c>
      <c r="D56" s="96" t="s">
        <v>173</v>
      </c>
      <c r="E56" s="97">
        <v>4</v>
      </c>
      <c r="F56" s="140">
        <v>3</v>
      </c>
      <c r="G56" s="103">
        <v>1.3</v>
      </c>
      <c r="H56" s="99" t="s">
        <v>557</v>
      </c>
      <c r="I56" s="104" t="s">
        <v>24</v>
      </c>
      <c r="J56" s="105">
        <v>1</v>
      </c>
      <c r="K56" s="142">
        <f t="shared" si="0"/>
        <v>2</v>
      </c>
      <c r="L56" s="102">
        <f t="shared" si="1"/>
        <v>39.415000000000006</v>
      </c>
      <c r="Q56" s="153">
        <f t="shared" si="2"/>
        <v>1</v>
      </c>
      <c r="R56" s="154">
        <f t="shared" si="3"/>
        <v>1</v>
      </c>
      <c r="S56" s="154">
        <f t="shared" si="4"/>
        <v>0</v>
      </c>
    </row>
    <row r="57" spans="2:19" ht="18.75" x14ac:dyDescent="0.3">
      <c r="B57" s="164">
        <v>44234</v>
      </c>
      <c r="C57" s="95" t="s">
        <v>625</v>
      </c>
      <c r="D57" s="96" t="s">
        <v>30</v>
      </c>
      <c r="E57" s="97">
        <v>4</v>
      </c>
      <c r="F57" s="140">
        <v>18</v>
      </c>
      <c r="G57" s="103">
        <v>3.5</v>
      </c>
      <c r="H57" s="99" t="s">
        <v>557</v>
      </c>
      <c r="I57" s="104" t="s">
        <v>171</v>
      </c>
      <c r="J57" s="105">
        <v>1</v>
      </c>
      <c r="K57" s="142">
        <f t="shared" si="0"/>
        <v>-1</v>
      </c>
      <c r="L57" s="102">
        <f t="shared" si="1"/>
        <v>38.415000000000006</v>
      </c>
      <c r="Q57" s="153">
        <f t="shared" si="2"/>
        <v>1</v>
      </c>
      <c r="R57" s="154">
        <f t="shared" si="3"/>
        <v>0</v>
      </c>
      <c r="S57" s="154">
        <f t="shared" si="4"/>
        <v>1</v>
      </c>
    </row>
    <row r="58" spans="2:19" ht="18.75" x14ac:dyDescent="0.3">
      <c r="B58" s="164">
        <v>44236</v>
      </c>
      <c r="C58" s="95" t="s">
        <v>626</v>
      </c>
      <c r="D58" s="96" t="s">
        <v>556</v>
      </c>
      <c r="E58" s="97">
        <v>2</v>
      </c>
      <c r="F58" s="140">
        <v>6</v>
      </c>
      <c r="G58" s="103">
        <v>1.3</v>
      </c>
      <c r="H58" s="99" t="s">
        <v>557</v>
      </c>
      <c r="I58" s="104" t="s">
        <v>24</v>
      </c>
      <c r="J58" s="105">
        <v>2</v>
      </c>
      <c r="K58" s="142">
        <f t="shared" si="0"/>
        <v>10</v>
      </c>
      <c r="L58" s="102">
        <f t="shared" si="1"/>
        <v>48.415000000000006</v>
      </c>
      <c r="Q58" s="153">
        <f t="shared" si="2"/>
        <v>1</v>
      </c>
      <c r="R58" s="154">
        <f t="shared" si="3"/>
        <v>1</v>
      </c>
      <c r="S58" s="154">
        <f t="shared" si="4"/>
        <v>0</v>
      </c>
    </row>
    <row r="59" spans="2:19" ht="18.75" x14ac:dyDescent="0.3">
      <c r="B59" s="164">
        <v>44239</v>
      </c>
      <c r="C59" s="95" t="s">
        <v>627</v>
      </c>
      <c r="D59" s="96" t="s">
        <v>628</v>
      </c>
      <c r="E59" s="97">
        <v>2</v>
      </c>
      <c r="F59" s="140">
        <v>5</v>
      </c>
      <c r="G59" s="103">
        <v>1.6</v>
      </c>
      <c r="H59" s="99" t="s">
        <v>557</v>
      </c>
      <c r="I59" s="104" t="s">
        <v>171</v>
      </c>
      <c r="J59" s="105">
        <v>1</v>
      </c>
      <c r="K59" s="142">
        <f t="shared" si="0"/>
        <v>-1</v>
      </c>
      <c r="L59" s="102">
        <f t="shared" si="1"/>
        <v>47.415000000000006</v>
      </c>
      <c r="Q59" s="153">
        <f t="shared" si="2"/>
        <v>1</v>
      </c>
      <c r="R59" s="154">
        <f t="shared" si="3"/>
        <v>0</v>
      </c>
      <c r="S59" s="154">
        <f t="shared" si="4"/>
        <v>1</v>
      </c>
    </row>
    <row r="60" spans="2:19" ht="18.75" x14ac:dyDescent="0.3">
      <c r="B60" s="164">
        <v>44239</v>
      </c>
      <c r="C60" s="95" t="s">
        <v>629</v>
      </c>
      <c r="D60" s="96" t="s">
        <v>628</v>
      </c>
      <c r="E60" s="97">
        <v>2</v>
      </c>
      <c r="F60" s="140">
        <v>13</v>
      </c>
      <c r="G60" s="103">
        <v>1.6</v>
      </c>
      <c r="H60" s="99" t="s">
        <v>557</v>
      </c>
      <c r="I60" s="104" t="s">
        <v>24</v>
      </c>
      <c r="J60" s="105">
        <v>1</v>
      </c>
      <c r="K60" s="142">
        <f t="shared" si="0"/>
        <v>12</v>
      </c>
      <c r="L60" s="102">
        <f t="shared" si="1"/>
        <v>59.415000000000006</v>
      </c>
      <c r="Q60" s="153">
        <f t="shared" si="2"/>
        <v>1</v>
      </c>
      <c r="R60" s="154">
        <f t="shared" si="3"/>
        <v>1</v>
      </c>
      <c r="S60" s="154">
        <f t="shared" si="4"/>
        <v>0</v>
      </c>
    </row>
    <row r="61" spans="2:19" ht="18.75" x14ac:dyDescent="0.3">
      <c r="B61" s="164">
        <v>44241</v>
      </c>
      <c r="C61" s="95" t="s">
        <v>630</v>
      </c>
      <c r="D61" s="96" t="s">
        <v>590</v>
      </c>
      <c r="E61" s="97">
        <v>2</v>
      </c>
      <c r="F61" s="140">
        <v>5</v>
      </c>
      <c r="G61" s="103">
        <v>2</v>
      </c>
      <c r="H61" s="99" t="s">
        <v>557</v>
      </c>
      <c r="I61" s="104" t="s">
        <v>16</v>
      </c>
      <c r="J61" s="105">
        <v>1</v>
      </c>
      <c r="K61" s="142">
        <f t="shared" si="0"/>
        <v>-1</v>
      </c>
      <c r="L61" s="102">
        <f t="shared" si="1"/>
        <v>58.415000000000006</v>
      </c>
      <c r="Q61" s="153">
        <f t="shared" si="2"/>
        <v>1</v>
      </c>
      <c r="R61" s="154">
        <f t="shared" si="3"/>
        <v>0</v>
      </c>
      <c r="S61" s="154">
        <f t="shared" si="4"/>
        <v>1</v>
      </c>
    </row>
    <row r="62" spans="2:19" ht="18.75" x14ac:dyDescent="0.3">
      <c r="B62" s="164">
        <v>44244</v>
      </c>
      <c r="C62" s="95" t="s">
        <v>631</v>
      </c>
      <c r="D62" s="96" t="s">
        <v>623</v>
      </c>
      <c r="E62" s="97">
        <v>2</v>
      </c>
      <c r="F62" s="140">
        <v>5</v>
      </c>
      <c r="G62" s="103">
        <v>2</v>
      </c>
      <c r="H62" s="99" t="s">
        <v>557</v>
      </c>
      <c r="I62" s="104" t="s">
        <v>21</v>
      </c>
      <c r="J62" s="105">
        <v>1</v>
      </c>
      <c r="K62" s="142">
        <f t="shared" si="0"/>
        <v>-1</v>
      </c>
      <c r="L62" s="102">
        <f t="shared" si="1"/>
        <v>57.415000000000006</v>
      </c>
      <c r="Q62" s="153">
        <f t="shared" si="2"/>
        <v>1</v>
      </c>
      <c r="R62" s="154">
        <f t="shared" si="3"/>
        <v>0</v>
      </c>
      <c r="S62" s="154">
        <f t="shared" si="4"/>
        <v>1</v>
      </c>
    </row>
    <row r="63" spans="2:19" ht="18.75" x14ac:dyDescent="0.3">
      <c r="B63" s="164">
        <v>44245</v>
      </c>
      <c r="C63" s="95" t="s">
        <v>577</v>
      </c>
      <c r="D63" s="96" t="s">
        <v>173</v>
      </c>
      <c r="E63" s="97">
        <v>3</v>
      </c>
      <c r="F63" s="140">
        <v>2.5</v>
      </c>
      <c r="G63" s="103">
        <v>1.2</v>
      </c>
      <c r="H63" s="99" t="s">
        <v>557</v>
      </c>
      <c r="I63" s="104" t="s">
        <v>24</v>
      </c>
      <c r="J63" s="105">
        <v>3</v>
      </c>
      <c r="K63" s="142">
        <f t="shared" si="0"/>
        <v>4.5</v>
      </c>
      <c r="L63" s="102">
        <f t="shared" si="1"/>
        <v>61.915000000000006</v>
      </c>
      <c r="Q63" s="153">
        <f t="shared" si="2"/>
        <v>1</v>
      </c>
      <c r="R63" s="154">
        <f t="shared" si="3"/>
        <v>1</v>
      </c>
      <c r="S63" s="154">
        <f t="shared" si="4"/>
        <v>0</v>
      </c>
    </row>
    <row r="64" spans="2:19" ht="18.75" x14ac:dyDescent="0.3">
      <c r="B64" s="164">
        <v>44245</v>
      </c>
      <c r="C64" s="95" t="s">
        <v>632</v>
      </c>
      <c r="D64" s="96" t="s">
        <v>173</v>
      </c>
      <c r="E64" s="97">
        <v>4</v>
      </c>
      <c r="F64" s="140">
        <v>6</v>
      </c>
      <c r="G64" s="103">
        <v>1.5</v>
      </c>
      <c r="H64" s="99" t="s">
        <v>557</v>
      </c>
      <c r="I64" s="104" t="s">
        <v>21</v>
      </c>
      <c r="J64" s="105">
        <v>3</v>
      </c>
      <c r="K64" s="142">
        <f t="shared" si="0"/>
        <v>-3</v>
      </c>
      <c r="L64" s="102">
        <f t="shared" si="1"/>
        <v>58.915000000000006</v>
      </c>
      <c r="Q64" s="153">
        <f t="shared" si="2"/>
        <v>1</v>
      </c>
      <c r="R64" s="154">
        <f t="shared" si="3"/>
        <v>0</v>
      </c>
      <c r="S64" s="154">
        <f t="shared" si="4"/>
        <v>1</v>
      </c>
    </row>
    <row r="65" spans="2:19" ht="18.75" x14ac:dyDescent="0.3">
      <c r="B65" s="164">
        <v>44247</v>
      </c>
      <c r="C65" s="95" t="s">
        <v>633</v>
      </c>
      <c r="D65" s="96" t="s">
        <v>634</v>
      </c>
      <c r="E65" s="97">
        <v>3</v>
      </c>
      <c r="F65" s="140">
        <v>21</v>
      </c>
      <c r="G65" s="103">
        <v>5</v>
      </c>
      <c r="H65" s="99" t="s">
        <v>557</v>
      </c>
      <c r="I65" s="104" t="s">
        <v>24</v>
      </c>
      <c r="J65" s="105">
        <v>2</v>
      </c>
      <c r="K65" s="142">
        <f t="shared" si="0"/>
        <v>40</v>
      </c>
      <c r="L65" s="102">
        <f t="shared" si="1"/>
        <v>98.915000000000006</v>
      </c>
      <c r="Q65" s="153">
        <f t="shared" si="2"/>
        <v>1</v>
      </c>
      <c r="R65" s="154">
        <f t="shared" si="3"/>
        <v>1</v>
      </c>
      <c r="S65" s="154">
        <f t="shared" si="4"/>
        <v>0</v>
      </c>
    </row>
    <row r="66" spans="2:19" ht="18.75" x14ac:dyDescent="0.3">
      <c r="B66" s="164">
        <v>44250</v>
      </c>
      <c r="C66" s="95" t="s">
        <v>636</v>
      </c>
      <c r="D66" s="96" t="s">
        <v>114</v>
      </c>
      <c r="E66" s="97">
        <v>2</v>
      </c>
      <c r="F66" s="140">
        <v>2.6</v>
      </c>
      <c r="G66" s="103">
        <v>1.5</v>
      </c>
      <c r="H66" s="99" t="s">
        <v>557</v>
      </c>
      <c r="I66" s="104" t="s">
        <v>34</v>
      </c>
      <c r="J66" s="105">
        <v>1</v>
      </c>
      <c r="K66" s="142">
        <f t="shared" si="0"/>
        <v>-1</v>
      </c>
      <c r="L66" s="102">
        <f t="shared" si="1"/>
        <v>97.915000000000006</v>
      </c>
      <c r="Q66" s="153">
        <f t="shared" si="2"/>
        <v>1</v>
      </c>
      <c r="R66" s="154">
        <f t="shared" si="3"/>
        <v>0</v>
      </c>
      <c r="S66" s="154">
        <f t="shared" si="4"/>
        <v>1</v>
      </c>
    </row>
    <row r="67" spans="2:19" ht="18.75" x14ac:dyDescent="0.3">
      <c r="B67" s="164">
        <v>44250</v>
      </c>
      <c r="C67" s="95" t="s">
        <v>635</v>
      </c>
      <c r="D67" s="96" t="s">
        <v>114</v>
      </c>
      <c r="E67" s="97">
        <v>2</v>
      </c>
      <c r="F67" s="140">
        <v>2.7</v>
      </c>
      <c r="G67" s="103">
        <v>1.1000000000000001</v>
      </c>
      <c r="H67" s="99" t="s">
        <v>557</v>
      </c>
      <c r="I67" s="104" t="s">
        <v>21</v>
      </c>
      <c r="J67" s="105">
        <v>1</v>
      </c>
      <c r="K67" s="142">
        <f t="shared" ref="K67:K130" si="5">IF(OR(I67="",J67=""),"",IF(AND(H67="W",I67="1st"),F67*J67-J67,IF(AND(H67="P",OR(I67="1st",I67="2nd",I67="3rd")),G67*J67-J67,IF(H67="EW",-2*J67,-J67))))</f>
        <v>-1</v>
      </c>
      <c r="L67" s="102">
        <f t="shared" si="1"/>
        <v>96.915000000000006</v>
      </c>
      <c r="Q67" s="153">
        <f t="shared" si="2"/>
        <v>1</v>
      </c>
      <c r="R67" s="154">
        <f t="shared" si="3"/>
        <v>0</v>
      </c>
      <c r="S67" s="154">
        <f t="shared" si="4"/>
        <v>1</v>
      </c>
    </row>
    <row r="68" spans="2:19" ht="18.75" x14ac:dyDescent="0.3">
      <c r="B68" s="164">
        <v>44250</v>
      </c>
      <c r="C68" s="95" t="s">
        <v>820</v>
      </c>
      <c r="D68" s="96" t="s">
        <v>114</v>
      </c>
      <c r="E68" s="97">
        <v>2</v>
      </c>
      <c r="F68" s="140">
        <v>4</v>
      </c>
      <c r="G68" s="103">
        <v>1</v>
      </c>
      <c r="H68" s="99" t="s">
        <v>557</v>
      </c>
      <c r="I68" s="104" t="s">
        <v>34</v>
      </c>
      <c r="J68" s="105">
        <v>1</v>
      </c>
      <c r="K68" s="142">
        <f t="shared" si="5"/>
        <v>-1</v>
      </c>
      <c r="L68" s="102">
        <f t="shared" ref="L68:L131" si="6">IF(K68="",L67,L67+K68)</f>
        <v>95.915000000000006</v>
      </c>
      <c r="Q68" s="153">
        <f t="shared" ref="Q68:Q131" si="7">IF(B68="",0,1)</f>
        <v>1</v>
      </c>
      <c r="R68" s="154">
        <f t="shared" ref="R68:R131" si="8">IF(K68&gt;0,1,0)</f>
        <v>0</v>
      </c>
      <c r="S68" s="154">
        <f t="shared" ref="S68:S131" si="9">IF(K68&lt;0,1,0)</f>
        <v>1</v>
      </c>
    </row>
    <row r="69" spans="2:19" ht="18.75" x14ac:dyDescent="0.3">
      <c r="B69" s="164">
        <v>44252</v>
      </c>
      <c r="C69" s="95" t="s">
        <v>637</v>
      </c>
      <c r="D69" s="96" t="s">
        <v>638</v>
      </c>
      <c r="E69" s="97">
        <v>2</v>
      </c>
      <c r="F69" s="140">
        <v>4.5999999999999996</v>
      </c>
      <c r="G69" s="103">
        <v>1.74</v>
      </c>
      <c r="H69" s="99" t="s">
        <v>557</v>
      </c>
      <c r="I69" s="104" t="s">
        <v>171</v>
      </c>
      <c r="J69" s="105">
        <v>4</v>
      </c>
      <c r="K69" s="142">
        <f t="shared" si="5"/>
        <v>-4</v>
      </c>
      <c r="L69" s="102">
        <f t="shared" si="6"/>
        <v>91.915000000000006</v>
      </c>
      <c r="Q69" s="153">
        <f t="shared" si="7"/>
        <v>1</v>
      </c>
      <c r="R69" s="154">
        <f t="shared" si="8"/>
        <v>0</v>
      </c>
      <c r="S69" s="154">
        <f t="shared" si="9"/>
        <v>1</v>
      </c>
    </row>
    <row r="70" spans="2:19" ht="18.75" x14ac:dyDescent="0.3">
      <c r="B70" s="164">
        <v>44252</v>
      </c>
      <c r="C70" s="95" t="s">
        <v>639</v>
      </c>
      <c r="D70" s="96" t="s">
        <v>638</v>
      </c>
      <c r="E70" s="97">
        <v>3</v>
      </c>
      <c r="F70" s="140">
        <v>2.7</v>
      </c>
      <c r="G70" s="103">
        <v>1.5</v>
      </c>
      <c r="H70" s="99" t="s">
        <v>557</v>
      </c>
      <c r="I70" s="104" t="s">
        <v>21</v>
      </c>
      <c r="J70" s="105">
        <v>2</v>
      </c>
      <c r="K70" s="142">
        <f t="shared" si="5"/>
        <v>-2</v>
      </c>
      <c r="L70" s="102">
        <f t="shared" si="6"/>
        <v>89.915000000000006</v>
      </c>
      <c r="Q70" s="153">
        <f t="shared" si="7"/>
        <v>1</v>
      </c>
      <c r="R70" s="154">
        <f t="shared" si="8"/>
        <v>0</v>
      </c>
      <c r="S70" s="154">
        <f t="shared" si="9"/>
        <v>1</v>
      </c>
    </row>
    <row r="71" spans="2:19" ht="18.75" x14ac:dyDescent="0.3">
      <c r="B71" s="164">
        <v>44253</v>
      </c>
      <c r="C71" s="95" t="s">
        <v>640</v>
      </c>
      <c r="D71" s="96" t="s">
        <v>641</v>
      </c>
      <c r="E71" s="97">
        <v>5</v>
      </c>
      <c r="F71" s="140">
        <v>7.5</v>
      </c>
      <c r="G71" s="103">
        <v>2</v>
      </c>
      <c r="H71" s="99" t="s">
        <v>557</v>
      </c>
      <c r="I71" s="104" t="s">
        <v>21</v>
      </c>
      <c r="J71" s="105">
        <v>2</v>
      </c>
      <c r="K71" s="142">
        <f t="shared" si="5"/>
        <v>-2</v>
      </c>
      <c r="L71" s="102">
        <f t="shared" si="6"/>
        <v>87.915000000000006</v>
      </c>
      <c r="Q71" s="153">
        <f t="shared" si="7"/>
        <v>1</v>
      </c>
      <c r="R71" s="154">
        <f t="shared" si="8"/>
        <v>0</v>
      </c>
      <c r="S71" s="154">
        <f t="shared" si="9"/>
        <v>1</v>
      </c>
    </row>
    <row r="72" spans="2:19" ht="18.75" x14ac:dyDescent="0.3">
      <c r="B72" s="164">
        <v>44255</v>
      </c>
      <c r="C72" s="95" t="s">
        <v>642</v>
      </c>
      <c r="D72" s="96" t="s">
        <v>30</v>
      </c>
      <c r="E72" s="97">
        <v>1</v>
      </c>
      <c r="F72" s="140">
        <v>13</v>
      </c>
      <c r="G72" s="103">
        <v>4.2</v>
      </c>
      <c r="H72" s="99" t="s">
        <v>557</v>
      </c>
      <c r="I72" s="104" t="s">
        <v>26</v>
      </c>
      <c r="J72" s="105">
        <v>2</v>
      </c>
      <c r="K72" s="142">
        <f t="shared" si="5"/>
        <v>-2</v>
      </c>
      <c r="L72" s="102">
        <f t="shared" si="6"/>
        <v>85.915000000000006</v>
      </c>
      <c r="Q72" s="153">
        <f t="shared" si="7"/>
        <v>1</v>
      </c>
      <c r="R72" s="154">
        <f t="shared" si="8"/>
        <v>0</v>
      </c>
      <c r="S72" s="154">
        <f t="shared" si="9"/>
        <v>1</v>
      </c>
    </row>
    <row r="73" spans="2:19" ht="18.75" x14ac:dyDescent="0.3">
      <c r="B73" s="164">
        <v>44258</v>
      </c>
      <c r="C73" s="95" t="s">
        <v>631</v>
      </c>
      <c r="D73" s="96" t="s">
        <v>1916</v>
      </c>
      <c r="E73" s="97">
        <v>3</v>
      </c>
      <c r="F73" s="140">
        <v>3</v>
      </c>
      <c r="G73" s="103">
        <v>1.35</v>
      </c>
      <c r="H73" s="99" t="s">
        <v>557</v>
      </c>
      <c r="I73" s="104" t="s">
        <v>614</v>
      </c>
      <c r="J73" s="105">
        <v>1</v>
      </c>
      <c r="K73" s="142">
        <f t="shared" si="5"/>
        <v>-1</v>
      </c>
      <c r="L73" s="102">
        <f t="shared" si="6"/>
        <v>84.915000000000006</v>
      </c>
      <c r="Q73" s="153">
        <f t="shared" si="7"/>
        <v>1</v>
      </c>
      <c r="R73" s="154">
        <f t="shared" si="8"/>
        <v>0</v>
      </c>
      <c r="S73" s="154">
        <f t="shared" si="9"/>
        <v>1</v>
      </c>
    </row>
    <row r="74" spans="2:19" ht="18.75" x14ac:dyDescent="0.3">
      <c r="B74" s="164">
        <v>44259</v>
      </c>
      <c r="C74" s="95" t="s">
        <v>644</v>
      </c>
      <c r="D74" s="96" t="s">
        <v>83</v>
      </c>
      <c r="E74" s="97">
        <v>2</v>
      </c>
      <c r="F74" s="140">
        <v>4.4000000000000004</v>
      </c>
      <c r="G74" s="103">
        <v>1.45</v>
      </c>
      <c r="H74" s="99" t="s">
        <v>557</v>
      </c>
      <c r="I74" s="104" t="s">
        <v>24</v>
      </c>
      <c r="J74" s="105">
        <v>1</v>
      </c>
      <c r="K74" s="142">
        <f t="shared" si="5"/>
        <v>3.4000000000000004</v>
      </c>
      <c r="L74" s="102">
        <f t="shared" si="6"/>
        <v>88.315000000000012</v>
      </c>
      <c r="Q74" s="153">
        <f t="shared" si="7"/>
        <v>1</v>
      </c>
      <c r="R74" s="154">
        <f t="shared" si="8"/>
        <v>1</v>
      </c>
      <c r="S74" s="154">
        <f t="shared" si="9"/>
        <v>0</v>
      </c>
    </row>
    <row r="75" spans="2:19" ht="18.75" x14ac:dyDescent="0.3">
      <c r="B75" s="164">
        <v>44259</v>
      </c>
      <c r="C75" s="95" t="s">
        <v>630</v>
      </c>
      <c r="D75" s="96" t="s">
        <v>578</v>
      </c>
      <c r="E75" s="97">
        <v>3</v>
      </c>
      <c r="F75" s="140">
        <v>3.8</v>
      </c>
      <c r="G75" s="103">
        <v>1</v>
      </c>
      <c r="H75" s="99" t="s">
        <v>557</v>
      </c>
      <c r="I75" s="104" t="s">
        <v>16</v>
      </c>
      <c r="J75" s="105">
        <v>1</v>
      </c>
      <c r="K75" s="142">
        <f t="shared" si="5"/>
        <v>-1</v>
      </c>
      <c r="L75" s="102">
        <f t="shared" si="6"/>
        <v>87.315000000000012</v>
      </c>
      <c r="Q75" s="153">
        <f t="shared" si="7"/>
        <v>1</v>
      </c>
      <c r="R75" s="154">
        <f t="shared" si="8"/>
        <v>0</v>
      </c>
      <c r="S75" s="154">
        <f t="shared" si="9"/>
        <v>1</v>
      </c>
    </row>
    <row r="76" spans="2:19" ht="18.75" x14ac:dyDescent="0.3">
      <c r="B76" s="164">
        <v>44259</v>
      </c>
      <c r="C76" s="95" t="s">
        <v>643</v>
      </c>
      <c r="D76" s="96" t="s">
        <v>1912</v>
      </c>
      <c r="E76" s="97">
        <v>2</v>
      </c>
      <c r="F76" s="140">
        <v>3.5</v>
      </c>
      <c r="G76" s="103">
        <v>1.35</v>
      </c>
      <c r="H76" s="99" t="s">
        <v>557</v>
      </c>
      <c r="I76" s="104" t="s">
        <v>21</v>
      </c>
      <c r="J76" s="105">
        <v>3</v>
      </c>
      <c r="K76" s="142">
        <f t="shared" si="5"/>
        <v>-3</v>
      </c>
      <c r="L76" s="102">
        <f t="shared" si="6"/>
        <v>84.315000000000012</v>
      </c>
      <c r="Q76" s="153">
        <f t="shared" si="7"/>
        <v>1</v>
      </c>
      <c r="R76" s="154">
        <f t="shared" si="8"/>
        <v>0</v>
      </c>
      <c r="S76" s="154">
        <f t="shared" si="9"/>
        <v>1</v>
      </c>
    </row>
    <row r="77" spans="2:19" ht="18.75" x14ac:dyDescent="0.3">
      <c r="B77" s="164">
        <v>44259</v>
      </c>
      <c r="C77" s="95" t="s">
        <v>645</v>
      </c>
      <c r="D77" s="96" t="s">
        <v>578</v>
      </c>
      <c r="E77" s="97">
        <v>3</v>
      </c>
      <c r="F77" s="140">
        <v>6</v>
      </c>
      <c r="G77" s="103">
        <v>1</v>
      </c>
      <c r="H77" s="99" t="s">
        <v>557</v>
      </c>
      <c r="I77" s="104" t="s">
        <v>24</v>
      </c>
      <c r="J77" s="105">
        <v>3</v>
      </c>
      <c r="K77" s="142">
        <f t="shared" si="5"/>
        <v>15</v>
      </c>
      <c r="L77" s="102">
        <f t="shared" si="6"/>
        <v>99.315000000000012</v>
      </c>
      <c r="Q77" s="153">
        <f t="shared" si="7"/>
        <v>1</v>
      </c>
      <c r="R77" s="154">
        <f t="shared" si="8"/>
        <v>1</v>
      </c>
      <c r="S77" s="154">
        <f t="shared" si="9"/>
        <v>0</v>
      </c>
    </row>
    <row r="78" spans="2:19" ht="18.75" x14ac:dyDescent="0.3">
      <c r="B78" s="164">
        <v>44259</v>
      </c>
      <c r="C78" s="95" t="s">
        <v>646</v>
      </c>
      <c r="D78" s="96" t="s">
        <v>578</v>
      </c>
      <c r="E78" s="97">
        <v>3</v>
      </c>
      <c r="F78" s="140">
        <v>35</v>
      </c>
      <c r="G78" s="103">
        <v>8</v>
      </c>
      <c r="H78" s="99" t="s">
        <v>557</v>
      </c>
      <c r="I78" s="104" t="s">
        <v>171</v>
      </c>
      <c r="J78" s="105">
        <v>0.5</v>
      </c>
      <c r="K78" s="142">
        <f t="shared" si="5"/>
        <v>-0.5</v>
      </c>
      <c r="L78" s="102">
        <f t="shared" si="6"/>
        <v>98.815000000000012</v>
      </c>
      <c r="Q78" s="153">
        <f t="shared" si="7"/>
        <v>1</v>
      </c>
      <c r="R78" s="154">
        <f t="shared" si="8"/>
        <v>0</v>
      </c>
      <c r="S78" s="154">
        <f t="shared" si="9"/>
        <v>1</v>
      </c>
    </row>
    <row r="79" spans="2:19" ht="18.75" x14ac:dyDescent="0.3">
      <c r="B79" s="164">
        <v>44259</v>
      </c>
      <c r="C79" s="95" t="s">
        <v>646</v>
      </c>
      <c r="D79" s="96" t="s">
        <v>578</v>
      </c>
      <c r="E79" s="97">
        <v>3</v>
      </c>
      <c r="F79" s="140">
        <v>35</v>
      </c>
      <c r="G79" s="103">
        <v>8</v>
      </c>
      <c r="H79" s="99" t="s">
        <v>567</v>
      </c>
      <c r="I79" s="104" t="s">
        <v>171</v>
      </c>
      <c r="J79" s="105">
        <v>0.5</v>
      </c>
      <c r="K79" s="142">
        <f t="shared" si="5"/>
        <v>-0.5</v>
      </c>
      <c r="L79" s="102">
        <f t="shared" si="6"/>
        <v>98.315000000000012</v>
      </c>
      <c r="Q79" s="153">
        <f t="shared" si="7"/>
        <v>1</v>
      </c>
      <c r="R79" s="154">
        <f t="shared" si="8"/>
        <v>0</v>
      </c>
      <c r="S79" s="154">
        <f t="shared" si="9"/>
        <v>1</v>
      </c>
    </row>
    <row r="80" spans="2:19" ht="18.75" x14ac:dyDescent="0.3">
      <c r="B80" s="164">
        <v>44260</v>
      </c>
      <c r="C80" s="95" t="s">
        <v>647</v>
      </c>
      <c r="D80" s="96" t="s">
        <v>32</v>
      </c>
      <c r="E80" s="97">
        <v>1</v>
      </c>
      <c r="F80" s="140">
        <v>2.4</v>
      </c>
      <c r="G80" s="103">
        <v>1.35</v>
      </c>
      <c r="H80" s="99" t="s">
        <v>557</v>
      </c>
      <c r="I80" s="104" t="s">
        <v>16</v>
      </c>
      <c r="J80" s="105">
        <v>4</v>
      </c>
      <c r="K80" s="142">
        <f t="shared" si="5"/>
        <v>-4</v>
      </c>
      <c r="L80" s="102">
        <f t="shared" si="6"/>
        <v>94.315000000000012</v>
      </c>
      <c r="Q80" s="153">
        <f t="shared" si="7"/>
        <v>1</v>
      </c>
      <c r="R80" s="154">
        <f t="shared" si="8"/>
        <v>0</v>
      </c>
      <c r="S80" s="154">
        <f t="shared" si="9"/>
        <v>1</v>
      </c>
    </row>
    <row r="81" spans="2:19" ht="18.75" x14ac:dyDescent="0.3">
      <c r="B81" s="164">
        <v>44260</v>
      </c>
      <c r="C81" s="95" t="s">
        <v>648</v>
      </c>
      <c r="D81" s="96" t="s">
        <v>578</v>
      </c>
      <c r="E81" s="97">
        <v>1</v>
      </c>
      <c r="F81" s="140">
        <v>4.5</v>
      </c>
      <c r="G81" s="103">
        <v>1.6</v>
      </c>
      <c r="H81" s="99" t="s">
        <v>557</v>
      </c>
      <c r="I81" s="104" t="s">
        <v>24</v>
      </c>
      <c r="J81" s="105">
        <v>2</v>
      </c>
      <c r="K81" s="142">
        <f t="shared" si="5"/>
        <v>7</v>
      </c>
      <c r="L81" s="102">
        <f t="shared" si="6"/>
        <v>101.31500000000001</v>
      </c>
      <c r="Q81" s="153">
        <f t="shared" si="7"/>
        <v>1</v>
      </c>
      <c r="R81" s="154">
        <f t="shared" si="8"/>
        <v>1</v>
      </c>
      <c r="S81" s="154">
        <f t="shared" si="9"/>
        <v>0</v>
      </c>
    </row>
    <row r="82" spans="2:19" ht="18.75" x14ac:dyDescent="0.3">
      <c r="B82" s="164">
        <v>44262</v>
      </c>
      <c r="C82" s="95" t="s">
        <v>649</v>
      </c>
      <c r="D82" s="96" t="s">
        <v>600</v>
      </c>
      <c r="E82" s="97">
        <v>4</v>
      </c>
      <c r="F82" s="140">
        <v>2.2000000000000002</v>
      </c>
      <c r="G82" s="103">
        <v>1.1399999999999999</v>
      </c>
      <c r="H82" s="99" t="s">
        <v>557</v>
      </c>
      <c r="I82" s="104" t="s">
        <v>16</v>
      </c>
      <c r="J82" s="105">
        <v>1</v>
      </c>
      <c r="K82" s="142">
        <f t="shared" si="5"/>
        <v>-1</v>
      </c>
      <c r="L82" s="102">
        <f t="shared" si="6"/>
        <v>100.31500000000001</v>
      </c>
      <c r="Q82" s="153">
        <f t="shared" si="7"/>
        <v>1</v>
      </c>
      <c r="R82" s="154">
        <f t="shared" si="8"/>
        <v>0</v>
      </c>
      <c r="S82" s="154">
        <f t="shared" si="9"/>
        <v>1</v>
      </c>
    </row>
    <row r="83" spans="2:19" ht="18.75" x14ac:dyDescent="0.3">
      <c r="B83" s="164">
        <v>44263</v>
      </c>
      <c r="C83" s="95" t="s">
        <v>650</v>
      </c>
      <c r="D83" s="96" t="s">
        <v>600</v>
      </c>
      <c r="E83" s="97">
        <v>5</v>
      </c>
      <c r="F83" s="140">
        <v>34</v>
      </c>
      <c r="G83" s="103">
        <v>6.5</v>
      </c>
      <c r="H83" s="99" t="s">
        <v>557</v>
      </c>
      <c r="I83" s="104" t="s">
        <v>171</v>
      </c>
      <c r="J83" s="105">
        <v>1</v>
      </c>
      <c r="K83" s="142">
        <f t="shared" si="5"/>
        <v>-1</v>
      </c>
      <c r="L83" s="102">
        <f t="shared" si="6"/>
        <v>99.315000000000012</v>
      </c>
      <c r="Q83" s="153">
        <f t="shared" si="7"/>
        <v>1</v>
      </c>
      <c r="R83" s="154">
        <f t="shared" si="8"/>
        <v>0</v>
      </c>
      <c r="S83" s="154">
        <f t="shared" si="9"/>
        <v>1</v>
      </c>
    </row>
    <row r="84" spans="2:19" ht="18.75" x14ac:dyDescent="0.3">
      <c r="B84" s="164">
        <v>44265</v>
      </c>
      <c r="C84" s="95" t="s">
        <v>651</v>
      </c>
      <c r="D84" s="96" t="s">
        <v>652</v>
      </c>
      <c r="E84" s="97">
        <v>1</v>
      </c>
      <c r="F84" s="140">
        <v>3</v>
      </c>
      <c r="G84" s="103">
        <v>1.3</v>
      </c>
      <c r="H84" s="99" t="s">
        <v>557</v>
      </c>
      <c r="I84" s="104" t="s">
        <v>24</v>
      </c>
      <c r="J84" s="105">
        <v>1</v>
      </c>
      <c r="K84" s="142">
        <f t="shared" si="5"/>
        <v>2</v>
      </c>
      <c r="L84" s="102">
        <f t="shared" si="6"/>
        <v>101.31500000000001</v>
      </c>
      <c r="Q84" s="153">
        <f t="shared" si="7"/>
        <v>1</v>
      </c>
      <c r="R84" s="154">
        <f t="shared" si="8"/>
        <v>1</v>
      </c>
      <c r="S84" s="154">
        <f t="shared" si="9"/>
        <v>0</v>
      </c>
    </row>
    <row r="85" spans="2:19" ht="18.75" x14ac:dyDescent="0.3">
      <c r="B85" s="164">
        <v>44265</v>
      </c>
      <c r="C85" s="95" t="s">
        <v>653</v>
      </c>
      <c r="D85" s="96" t="s">
        <v>652</v>
      </c>
      <c r="E85" s="97">
        <v>4</v>
      </c>
      <c r="F85" s="140">
        <v>9</v>
      </c>
      <c r="G85" s="103">
        <v>3</v>
      </c>
      <c r="H85" s="99" t="s">
        <v>557</v>
      </c>
      <c r="I85" s="104" t="s">
        <v>24</v>
      </c>
      <c r="J85" s="105">
        <v>1</v>
      </c>
      <c r="K85" s="142">
        <f t="shared" si="5"/>
        <v>8</v>
      </c>
      <c r="L85" s="102">
        <f t="shared" si="6"/>
        <v>109.31500000000001</v>
      </c>
      <c r="Q85" s="153">
        <f t="shared" si="7"/>
        <v>1</v>
      </c>
      <c r="R85" s="154">
        <f t="shared" si="8"/>
        <v>1</v>
      </c>
      <c r="S85" s="154">
        <f t="shared" si="9"/>
        <v>0</v>
      </c>
    </row>
    <row r="86" spans="2:19" ht="18.75" x14ac:dyDescent="0.3">
      <c r="B86" s="164">
        <v>44266</v>
      </c>
      <c r="C86" s="95" t="s">
        <v>636</v>
      </c>
      <c r="D86" s="96" t="s">
        <v>638</v>
      </c>
      <c r="E86" s="97">
        <v>3</v>
      </c>
      <c r="F86" s="140">
        <v>3.2</v>
      </c>
      <c r="G86" s="103">
        <v>1.35</v>
      </c>
      <c r="H86" s="99" t="s">
        <v>557</v>
      </c>
      <c r="I86" s="104" t="s">
        <v>24</v>
      </c>
      <c r="J86" s="105">
        <v>1</v>
      </c>
      <c r="K86" s="142">
        <f t="shared" si="5"/>
        <v>2.2000000000000002</v>
      </c>
      <c r="L86" s="102">
        <f t="shared" si="6"/>
        <v>111.51500000000001</v>
      </c>
      <c r="Q86" s="153">
        <f t="shared" si="7"/>
        <v>1</v>
      </c>
      <c r="R86" s="154">
        <f t="shared" si="8"/>
        <v>1</v>
      </c>
      <c r="S86" s="154">
        <f t="shared" si="9"/>
        <v>0</v>
      </c>
    </row>
    <row r="87" spans="2:19" ht="18.75" x14ac:dyDescent="0.3">
      <c r="B87" s="164">
        <v>44266</v>
      </c>
      <c r="C87" s="95" t="s">
        <v>654</v>
      </c>
      <c r="D87" s="96" t="s">
        <v>616</v>
      </c>
      <c r="E87" s="97">
        <v>3</v>
      </c>
      <c r="F87" s="140">
        <v>5.5</v>
      </c>
      <c r="G87" s="103">
        <v>1.8</v>
      </c>
      <c r="H87" s="99" t="s">
        <v>557</v>
      </c>
      <c r="I87" s="104" t="s">
        <v>34</v>
      </c>
      <c r="J87" s="105">
        <v>1</v>
      </c>
      <c r="K87" s="142">
        <f t="shared" si="5"/>
        <v>-1</v>
      </c>
      <c r="L87" s="102">
        <f t="shared" si="6"/>
        <v>110.51500000000001</v>
      </c>
      <c r="Q87" s="153">
        <f t="shared" si="7"/>
        <v>1</v>
      </c>
      <c r="R87" s="154">
        <f t="shared" si="8"/>
        <v>0</v>
      </c>
      <c r="S87" s="154">
        <f t="shared" si="9"/>
        <v>1</v>
      </c>
    </row>
    <row r="88" spans="2:19" ht="18.75" x14ac:dyDescent="0.3">
      <c r="B88" s="164">
        <v>44267</v>
      </c>
      <c r="C88" s="95" t="s">
        <v>655</v>
      </c>
      <c r="D88" s="96" t="s">
        <v>32</v>
      </c>
      <c r="E88" s="97">
        <v>3</v>
      </c>
      <c r="F88" s="140">
        <v>3</v>
      </c>
      <c r="G88" s="103">
        <v>1.8</v>
      </c>
      <c r="H88" s="99" t="s">
        <v>557</v>
      </c>
      <c r="I88" s="104" t="s">
        <v>26</v>
      </c>
      <c r="J88" s="105">
        <v>2</v>
      </c>
      <c r="K88" s="142">
        <f t="shared" si="5"/>
        <v>-2</v>
      </c>
      <c r="L88" s="102">
        <f t="shared" si="6"/>
        <v>108.51500000000001</v>
      </c>
      <c r="M88" s="158">
        <v>200</v>
      </c>
      <c r="Q88" s="153">
        <f t="shared" si="7"/>
        <v>1</v>
      </c>
      <c r="R88" s="154">
        <f t="shared" si="8"/>
        <v>0</v>
      </c>
      <c r="S88" s="154">
        <f t="shared" si="9"/>
        <v>1</v>
      </c>
    </row>
    <row r="89" spans="2:19" ht="18.75" x14ac:dyDescent="0.3">
      <c r="B89" s="164">
        <v>44268</v>
      </c>
      <c r="C89" s="95" t="s">
        <v>656</v>
      </c>
      <c r="D89" s="96" t="s">
        <v>231</v>
      </c>
      <c r="E89" s="97">
        <v>1</v>
      </c>
      <c r="F89" s="140">
        <v>1</v>
      </c>
      <c r="G89" s="103">
        <v>1</v>
      </c>
      <c r="H89" s="99" t="s">
        <v>557</v>
      </c>
      <c r="I89" s="104" t="s">
        <v>21</v>
      </c>
      <c r="J89" s="105">
        <v>1</v>
      </c>
      <c r="K89" s="142">
        <f t="shared" si="5"/>
        <v>-1</v>
      </c>
      <c r="L89" s="102">
        <f t="shared" si="6"/>
        <v>107.51500000000001</v>
      </c>
      <c r="Q89" s="153">
        <f t="shared" si="7"/>
        <v>1</v>
      </c>
      <c r="R89" s="154">
        <f t="shared" si="8"/>
        <v>0</v>
      </c>
      <c r="S89" s="154">
        <f t="shared" si="9"/>
        <v>1</v>
      </c>
    </row>
    <row r="90" spans="2:19" ht="18.75" x14ac:dyDescent="0.3">
      <c r="B90" s="164">
        <v>44269</v>
      </c>
      <c r="C90" s="95" t="s">
        <v>658</v>
      </c>
      <c r="D90" s="96" t="s">
        <v>610</v>
      </c>
      <c r="E90" s="97">
        <v>3</v>
      </c>
      <c r="F90" s="140">
        <v>4.8</v>
      </c>
      <c r="G90" s="103">
        <v>1.65</v>
      </c>
      <c r="H90" s="99" t="s">
        <v>557</v>
      </c>
      <c r="I90" s="104" t="s">
        <v>21</v>
      </c>
      <c r="J90" s="105">
        <v>1</v>
      </c>
      <c r="K90" s="142">
        <f t="shared" si="5"/>
        <v>-1</v>
      </c>
      <c r="L90" s="102">
        <f t="shared" si="6"/>
        <v>106.51500000000001</v>
      </c>
      <c r="Q90" s="153">
        <f t="shared" si="7"/>
        <v>1</v>
      </c>
      <c r="R90" s="154">
        <f t="shared" si="8"/>
        <v>0</v>
      </c>
      <c r="S90" s="154">
        <f t="shared" si="9"/>
        <v>1</v>
      </c>
    </row>
    <row r="91" spans="2:19" ht="18.75" x14ac:dyDescent="0.3">
      <c r="B91" s="164">
        <v>44269</v>
      </c>
      <c r="C91" s="95" t="s">
        <v>637</v>
      </c>
      <c r="D91" s="96" t="s">
        <v>610</v>
      </c>
      <c r="E91" s="97">
        <v>2</v>
      </c>
      <c r="F91" s="140">
        <v>6.5</v>
      </c>
      <c r="G91" s="103">
        <v>2.25</v>
      </c>
      <c r="H91" s="99" t="s">
        <v>557</v>
      </c>
      <c r="I91" s="104" t="s">
        <v>16</v>
      </c>
      <c r="J91" s="105">
        <v>1</v>
      </c>
      <c r="K91" s="142">
        <f t="shared" si="5"/>
        <v>-1</v>
      </c>
      <c r="L91" s="102">
        <f t="shared" si="6"/>
        <v>105.51500000000001</v>
      </c>
      <c r="Q91" s="153">
        <f t="shared" si="7"/>
        <v>1</v>
      </c>
      <c r="R91" s="154">
        <f t="shared" si="8"/>
        <v>0</v>
      </c>
      <c r="S91" s="154">
        <f t="shared" si="9"/>
        <v>1</v>
      </c>
    </row>
    <row r="92" spans="2:19" ht="18.75" x14ac:dyDescent="0.3">
      <c r="B92" s="164">
        <v>44269</v>
      </c>
      <c r="C92" s="95" t="s">
        <v>657</v>
      </c>
      <c r="D92" s="96" t="s">
        <v>610</v>
      </c>
      <c r="E92" s="97">
        <v>2</v>
      </c>
      <c r="F92" s="140">
        <v>2.4</v>
      </c>
      <c r="G92" s="103">
        <v>1.35</v>
      </c>
      <c r="H92" s="99" t="s">
        <v>557</v>
      </c>
      <c r="I92" s="104" t="s">
        <v>16</v>
      </c>
      <c r="J92" s="105">
        <v>1</v>
      </c>
      <c r="K92" s="142">
        <f t="shared" si="5"/>
        <v>-1</v>
      </c>
      <c r="L92" s="102">
        <f t="shared" si="6"/>
        <v>104.51500000000001</v>
      </c>
      <c r="Q92" s="153">
        <f t="shared" si="7"/>
        <v>1</v>
      </c>
      <c r="R92" s="154">
        <f t="shared" si="8"/>
        <v>0</v>
      </c>
      <c r="S92" s="154">
        <f t="shared" si="9"/>
        <v>1</v>
      </c>
    </row>
    <row r="93" spans="2:19" ht="18.75" x14ac:dyDescent="0.3">
      <c r="B93" s="164">
        <v>44269</v>
      </c>
      <c r="C93" s="95" t="s">
        <v>657</v>
      </c>
      <c r="D93" s="96" t="s">
        <v>610</v>
      </c>
      <c r="E93" s="97">
        <v>2</v>
      </c>
      <c r="F93" s="140">
        <v>1</v>
      </c>
      <c r="G93" s="103">
        <v>1</v>
      </c>
      <c r="H93" s="99" t="s">
        <v>557</v>
      </c>
      <c r="I93" s="104" t="s">
        <v>16</v>
      </c>
      <c r="J93" s="105">
        <v>1</v>
      </c>
      <c r="K93" s="142">
        <f t="shared" si="5"/>
        <v>-1</v>
      </c>
      <c r="L93" s="102">
        <f t="shared" si="6"/>
        <v>103.51500000000001</v>
      </c>
      <c r="Q93" s="153">
        <f t="shared" si="7"/>
        <v>1</v>
      </c>
      <c r="R93" s="154">
        <f t="shared" si="8"/>
        <v>0</v>
      </c>
      <c r="S93" s="154">
        <f t="shared" si="9"/>
        <v>1</v>
      </c>
    </row>
    <row r="94" spans="2:19" ht="18.75" x14ac:dyDescent="0.3">
      <c r="B94" s="164">
        <v>44269</v>
      </c>
      <c r="C94" s="95" t="s">
        <v>659</v>
      </c>
      <c r="D94" s="96" t="s">
        <v>660</v>
      </c>
      <c r="E94" s="97">
        <v>2</v>
      </c>
      <c r="F94" s="140">
        <v>26</v>
      </c>
      <c r="G94" s="103">
        <v>6</v>
      </c>
      <c r="H94" s="99" t="s">
        <v>557</v>
      </c>
      <c r="I94" s="104" t="s">
        <v>26</v>
      </c>
      <c r="J94" s="105">
        <v>0.5</v>
      </c>
      <c r="K94" s="142">
        <f t="shared" si="5"/>
        <v>-0.5</v>
      </c>
      <c r="L94" s="102">
        <f t="shared" si="6"/>
        <v>103.01500000000001</v>
      </c>
      <c r="Q94" s="153">
        <f t="shared" si="7"/>
        <v>1</v>
      </c>
      <c r="R94" s="154">
        <f t="shared" si="8"/>
        <v>0</v>
      </c>
      <c r="S94" s="154">
        <f t="shared" si="9"/>
        <v>1</v>
      </c>
    </row>
    <row r="95" spans="2:19" ht="18.75" x14ac:dyDescent="0.3">
      <c r="B95" s="164">
        <v>44270</v>
      </c>
      <c r="C95" s="95" t="s">
        <v>661</v>
      </c>
      <c r="D95" s="96" t="s">
        <v>662</v>
      </c>
      <c r="E95" s="97">
        <v>2</v>
      </c>
      <c r="F95" s="140">
        <v>14</v>
      </c>
      <c r="G95" s="103">
        <v>4.5999999999999996</v>
      </c>
      <c r="H95" s="99" t="s">
        <v>557</v>
      </c>
      <c r="I95" s="104" t="s">
        <v>34</v>
      </c>
      <c r="J95" s="105">
        <v>0.5</v>
      </c>
      <c r="K95" s="142">
        <f t="shared" si="5"/>
        <v>-0.5</v>
      </c>
      <c r="L95" s="102">
        <f t="shared" si="6"/>
        <v>102.51500000000001</v>
      </c>
      <c r="Q95" s="153">
        <f t="shared" si="7"/>
        <v>1</v>
      </c>
      <c r="R95" s="154">
        <f t="shared" si="8"/>
        <v>0</v>
      </c>
      <c r="S95" s="154">
        <f t="shared" si="9"/>
        <v>1</v>
      </c>
    </row>
    <row r="96" spans="2:19" ht="18.75" x14ac:dyDescent="0.3">
      <c r="B96" s="164">
        <v>44270</v>
      </c>
      <c r="C96" s="95" t="s">
        <v>663</v>
      </c>
      <c r="D96" s="96" t="s">
        <v>662</v>
      </c>
      <c r="E96" s="97">
        <v>2</v>
      </c>
      <c r="F96" s="140">
        <v>6.5</v>
      </c>
      <c r="G96" s="103">
        <v>2.15</v>
      </c>
      <c r="H96" s="99" t="s">
        <v>557</v>
      </c>
      <c r="I96" s="104" t="s">
        <v>16</v>
      </c>
      <c r="J96" s="105">
        <v>0.5</v>
      </c>
      <c r="K96" s="142">
        <f t="shared" si="5"/>
        <v>-0.5</v>
      </c>
      <c r="L96" s="102">
        <f t="shared" si="6"/>
        <v>102.01500000000001</v>
      </c>
      <c r="Q96" s="153">
        <f t="shared" si="7"/>
        <v>1</v>
      </c>
      <c r="R96" s="154">
        <f t="shared" si="8"/>
        <v>0</v>
      </c>
      <c r="S96" s="154">
        <f t="shared" si="9"/>
        <v>1</v>
      </c>
    </row>
    <row r="97" spans="2:19" ht="18.75" x14ac:dyDescent="0.3">
      <c r="B97" s="164">
        <v>44273</v>
      </c>
      <c r="C97" s="95" t="s">
        <v>665</v>
      </c>
      <c r="D97" s="96" t="s">
        <v>616</v>
      </c>
      <c r="E97" s="97">
        <v>4</v>
      </c>
      <c r="F97" s="140">
        <v>4.4000000000000004</v>
      </c>
      <c r="G97" s="103">
        <v>1.7</v>
      </c>
      <c r="H97" s="99" t="s">
        <v>557</v>
      </c>
      <c r="I97" s="104" t="s">
        <v>24</v>
      </c>
      <c r="J97" s="105">
        <v>2</v>
      </c>
      <c r="K97" s="142">
        <f t="shared" si="5"/>
        <v>6.8000000000000007</v>
      </c>
      <c r="L97" s="102">
        <f t="shared" si="6"/>
        <v>108.81500000000001</v>
      </c>
      <c r="Q97" s="153">
        <f t="shared" si="7"/>
        <v>1</v>
      </c>
      <c r="R97" s="154">
        <f t="shared" si="8"/>
        <v>1</v>
      </c>
      <c r="S97" s="154">
        <f t="shared" si="9"/>
        <v>0</v>
      </c>
    </row>
    <row r="98" spans="2:19" ht="18.75" x14ac:dyDescent="0.3">
      <c r="B98" s="164">
        <v>44273</v>
      </c>
      <c r="C98" s="95" t="s">
        <v>607</v>
      </c>
      <c r="D98" s="96" t="s">
        <v>581</v>
      </c>
      <c r="E98" s="97">
        <v>5</v>
      </c>
      <c r="F98" s="140">
        <v>7</v>
      </c>
      <c r="G98" s="103">
        <v>1.6</v>
      </c>
      <c r="H98" s="99" t="s">
        <v>557</v>
      </c>
      <c r="I98" s="104" t="s">
        <v>34</v>
      </c>
      <c r="J98" s="105">
        <v>1</v>
      </c>
      <c r="K98" s="142">
        <f t="shared" si="5"/>
        <v>-1</v>
      </c>
      <c r="L98" s="102">
        <f t="shared" si="6"/>
        <v>107.81500000000001</v>
      </c>
      <c r="Q98" s="153">
        <f t="shared" si="7"/>
        <v>1</v>
      </c>
      <c r="R98" s="154">
        <f t="shared" si="8"/>
        <v>0</v>
      </c>
      <c r="S98" s="154">
        <f t="shared" si="9"/>
        <v>1</v>
      </c>
    </row>
    <row r="99" spans="2:19" ht="18.75" x14ac:dyDescent="0.3">
      <c r="B99" s="164">
        <v>44273</v>
      </c>
      <c r="C99" s="95" t="s">
        <v>664</v>
      </c>
      <c r="D99" s="96" t="s">
        <v>616</v>
      </c>
      <c r="E99" s="97">
        <v>4</v>
      </c>
      <c r="F99" s="140">
        <v>4.25</v>
      </c>
      <c r="G99" s="103">
        <v>1.55</v>
      </c>
      <c r="H99" s="99" t="s">
        <v>557</v>
      </c>
      <c r="I99" s="104" t="s">
        <v>34</v>
      </c>
      <c r="J99" s="105">
        <v>2</v>
      </c>
      <c r="K99" s="142">
        <f t="shared" si="5"/>
        <v>-2</v>
      </c>
      <c r="L99" s="102">
        <f t="shared" si="6"/>
        <v>105.81500000000001</v>
      </c>
      <c r="Q99" s="153">
        <f t="shared" si="7"/>
        <v>1</v>
      </c>
      <c r="R99" s="154">
        <f t="shared" si="8"/>
        <v>0</v>
      </c>
      <c r="S99" s="154">
        <f t="shared" si="9"/>
        <v>1</v>
      </c>
    </row>
    <row r="100" spans="2:19" ht="18.75" x14ac:dyDescent="0.3">
      <c r="B100" s="164">
        <v>44274</v>
      </c>
      <c r="C100" s="95" t="s">
        <v>666</v>
      </c>
      <c r="D100" s="96" t="s">
        <v>628</v>
      </c>
      <c r="E100" s="97">
        <v>1</v>
      </c>
      <c r="F100" s="140">
        <v>5</v>
      </c>
      <c r="G100" s="103">
        <v>1.45</v>
      </c>
      <c r="H100" s="99" t="s">
        <v>557</v>
      </c>
      <c r="I100" s="104" t="s">
        <v>171</v>
      </c>
      <c r="J100" s="105">
        <v>1</v>
      </c>
      <c r="K100" s="142">
        <f t="shared" si="5"/>
        <v>-1</v>
      </c>
      <c r="L100" s="102">
        <f t="shared" si="6"/>
        <v>104.81500000000001</v>
      </c>
      <c r="Q100" s="153">
        <f t="shared" si="7"/>
        <v>1</v>
      </c>
      <c r="R100" s="154">
        <f t="shared" si="8"/>
        <v>0</v>
      </c>
      <c r="S100" s="154">
        <f t="shared" si="9"/>
        <v>1</v>
      </c>
    </row>
    <row r="101" spans="2:19" ht="18.75" x14ac:dyDescent="0.3">
      <c r="B101" s="164">
        <v>44277</v>
      </c>
      <c r="C101" s="95" t="s">
        <v>667</v>
      </c>
      <c r="D101" s="96" t="s">
        <v>668</v>
      </c>
      <c r="E101" s="97">
        <v>3</v>
      </c>
      <c r="F101" s="140">
        <v>4.5999999999999996</v>
      </c>
      <c r="G101" s="103">
        <v>2</v>
      </c>
      <c r="H101" s="99" t="s">
        <v>557</v>
      </c>
      <c r="I101" s="104" t="s">
        <v>34</v>
      </c>
      <c r="J101" s="105">
        <v>1</v>
      </c>
      <c r="K101" s="142">
        <f t="shared" si="5"/>
        <v>-1</v>
      </c>
      <c r="L101" s="102">
        <f t="shared" si="6"/>
        <v>103.81500000000001</v>
      </c>
      <c r="Q101" s="153">
        <f t="shared" si="7"/>
        <v>1</v>
      </c>
      <c r="R101" s="154">
        <f t="shared" si="8"/>
        <v>0</v>
      </c>
      <c r="S101" s="154">
        <f t="shared" si="9"/>
        <v>1</v>
      </c>
    </row>
    <row r="102" spans="2:19" ht="18.75" x14ac:dyDescent="0.3">
      <c r="B102" s="164">
        <v>44280</v>
      </c>
      <c r="C102" s="95" t="s">
        <v>649</v>
      </c>
      <c r="D102" s="96" t="s">
        <v>634</v>
      </c>
      <c r="E102" s="97">
        <v>5</v>
      </c>
      <c r="F102" s="140">
        <v>2.5</v>
      </c>
      <c r="G102" s="103">
        <v>1.5</v>
      </c>
      <c r="H102" s="99" t="s">
        <v>557</v>
      </c>
      <c r="I102" s="104" t="s">
        <v>24</v>
      </c>
      <c r="J102" s="105">
        <v>2</v>
      </c>
      <c r="K102" s="142">
        <f t="shared" si="5"/>
        <v>3</v>
      </c>
      <c r="L102" s="102">
        <f t="shared" si="6"/>
        <v>106.81500000000001</v>
      </c>
      <c r="Q102" s="153">
        <f t="shared" si="7"/>
        <v>1</v>
      </c>
      <c r="R102" s="154">
        <f t="shared" si="8"/>
        <v>1</v>
      </c>
      <c r="S102" s="154">
        <f t="shared" si="9"/>
        <v>0</v>
      </c>
    </row>
    <row r="103" spans="2:19" ht="18.75" x14ac:dyDescent="0.3">
      <c r="B103" s="164">
        <v>44280</v>
      </c>
      <c r="C103" s="95" t="s">
        <v>669</v>
      </c>
      <c r="D103" s="96" t="s">
        <v>616</v>
      </c>
      <c r="E103" s="97">
        <v>2</v>
      </c>
      <c r="F103" s="140">
        <v>3.7</v>
      </c>
      <c r="G103" s="103">
        <v>1.55</v>
      </c>
      <c r="H103" s="99" t="s">
        <v>557</v>
      </c>
      <c r="I103" s="104" t="s">
        <v>24</v>
      </c>
      <c r="J103" s="105">
        <v>1</v>
      </c>
      <c r="K103" s="142">
        <f t="shared" si="5"/>
        <v>2.7</v>
      </c>
      <c r="L103" s="102">
        <f t="shared" si="6"/>
        <v>109.51500000000001</v>
      </c>
      <c r="Q103" s="153">
        <f t="shared" si="7"/>
        <v>1</v>
      </c>
      <c r="R103" s="154">
        <f t="shared" si="8"/>
        <v>1</v>
      </c>
      <c r="S103" s="154">
        <f t="shared" si="9"/>
        <v>0</v>
      </c>
    </row>
    <row r="104" spans="2:19" ht="18.75" x14ac:dyDescent="0.3">
      <c r="B104" s="164">
        <v>44280</v>
      </c>
      <c r="C104" s="95" t="s">
        <v>670</v>
      </c>
      <c r="D104" s="96" t="s">
        <v>652</v>
      </c>
      <c r="E104" s="97">
        <v>3</v>
      </c>
      <c r="F104" s="140">
        <v>3.5</v>
      </c>
      <c r="G104" s="103">
        <v>1.4</v>
      </c>
      <c r="H104" s="99" t="s">
        <v>557</v>
      </c>
      <c r="I104" s="104" t="s">
        <v>34</v>
      </c>
      <c r="J104" s="105">
        <v>3</v>
      </c>
      <c r="K104" s="142">
        <f t="shared" si="5"/>
        <v>-3</v>
      </c>
      <c r="L104" s="102">
        <f t="shared" si="6"/>
        <v>106.51500000000001</v>
      </c>
      <c r="Q104" s="153">
        <f t="shared" si="7"/>
        <v>1</v>
      </c>
      <c r="R104" s="154">
        <f t="shared" si="8"/>
        <v>0</v>
      </c>
      <c r="S104" s="154">
        <f t="shared" si="9"/>
        <v>1</v>
      </c>
    </row>
    <row r="105" spans="2:19" ht="18.75" x14ac:dyDescent="0.3">
      <c r="B105" s="164">
        <v>44281</v>
      </c>
      <c r="C105" s="95" t="s">
        <v>672</v>
      </c>
      <c r="D105" s="96" t="s">
        <v>173</v>
      </c>
      <c r="E105" s="97">
        <v>3</v>
      </c>
      <c r="F105" s="140">
        <v>6.5</v>
      </c>
      <c r="G105" s="103">
        <v>2.5</v>
      </c>
      <c r="H105" s="99" t="s">
        <v>557</v>
      </c>
      <c r="I105" s="104" t="s">
        <v>24</v>
      </c>
      <c r="J105" s="105">
        <v>4</v>
      </c>
      <c r="K105" s="142">
        <f t="shared" si="5"/>
        <v>22</v>
      </c>
      <c r="L105" s="102">
        <f t="shared" si="6"/>
        <v>128.51500000000001</v>
      </c>
      <c r="Q105" s="153">
        <f t="shared" si="7"/>
        <v>1</v>
      </c>
      <c r="R105" s="154">
        <f t="shared" si="8"/>
        <v>1</v>
      </c>
      <c r="S105" s="154">
        <f t="shared" si="9"/>
        <v>0</v>
      </c>
    </row>
    <row r="106" spans="2:19" ht="18.75" x14ac:dyDescent="0.3">
      <c r="B106" s="164">
        <v>44281</v>
      </c>
      <c r="C106" s="95" t="s">
        <v>671</v>
      </c>
      <c r="D106" s="96" t="s">
        <v>32</v>
      </c>
      <c r="E106" s="97">
        <v>2</v>
      </c>
      <c r="F106" s="140">
        <v>5</v>
      </c>
      <c r="G106" s="103">
        <v>2.5</v>
      </c>
      <c r="H106" s="99" t="s">
        <v>557</v>
      </c>
      <c r="I106" s="104" t="s">
        <v>16</v>
      </c>
      <c r="J106" s="105">
        <v>3</v>
      </c>
      <c r="K106" s="142">
        <f t="shared" si="5"/>
        <v>-3</v>
      </c>
      <c r="L106" s="102">
        <f t="shared" si="6"/>
        <v>125.51500000000001</v>
      </c>
      <c r="Q106" s="153">
        <f t="shared" si="7"/>
        <v>1</v>
      </c>
      <c r="R106" s="154">
        <f t="shared" si="8"/>
        <v>0</v>
      </c>
      <c r="S106" s="154">
        <f t="shared" si="9"/>
        <v>1</v>
      </c>
    </row>
    <row r="107" spans="2:19" ht="18.75" x14ac:dyDescent="0.3">
      <c r="B107" s="164">
        <v>44285</v>
      </c>
      <c r="C107" s="95" t="s">
        <v>673</v>
      </c>
      <c r="D107" s="96" t="s">
        <v>674</v>
      </c>
      <c r="E107" s="97">
        <v>2</v>
      </c>
      <c r="F107" s="140">
        <v>2.2000000000000002</v>
      </c>
      <c r="G107" s="103">
        <v>1.1399999999999999</v>
      </c>
      <c r="H107" s="99" t="s">
        <v>557</v>
      </c>
      <c r="I107" s="104" t="s">
        <v>26</v>
      </c>
      <c r="J107" s="105">
        <v>3</v>
      </c>
      <c r="K107" s="142">
        <f t="shared" si="5"/>
        <v>-3</v>
      </c>
      <c r="L107" s="102">
        <f t="shared" si="6"/>
        <v>122.51500000000001</v>
      </c>
      <c r="Q107" s="153">
        <f t="shared" si="7"/>
        <v>1</v>
      </c>
      <c r="R107" s="154">
        <f t="shared" si="8"/>
        <v>0</v>
      </c>
      <c r="S107" s="154">
        <f t="shared" si="9"/>
        <v>1</v>
      </c>
    </row>
    <row r="108" spans="2:19" ht="18.75" x14ac:dyDescent="0.3">
      <c r="B108" s="164">
        <v>44287</v>
      </c>
      <c r="C108" s="95" t="s">
        <v>657</v>
      </c>
      <c r="D108" s="96" t="s">
        <v>616</v>
      </c>
      <c r="E108" s="97">
        <v>3</v>
      </c>
      <c r="F108" s="140">
        <v>3.2</v>
      </c>
      <c r="G108" s="103">
        <v>1.8</v>
      </c>
      <c r="H108" s="99" t="s">
        <v>557</v>
      </c>
      <c r="I108" s="104" t="s">
        <v>16</v>
      </c>
      <c r="J108" s="105">
        <v>1</v>
      </c>
      <c r="K108" s="142">
        <f t="shared" si="5"/>
        <v>-1</v>
      </c>
      <c r="L108" s="102">
        <f t="shared" si="6"/>
        <v>121.51500000000001</v>
      </c>
      <c r="Q108" s="153">
        <f t="shared" si="7"/>
        <v>1</v>
      </c>
      <c r="R108" s="154">
        <f t="shared" si="8"/>
        <v>0</v>
      </c>
      <c r="S108" s="154">
        <f t="shared" si="9"/>
        <v>1</v>
      </c>
    </row>
    <row r="109" spans="2:19" ht="18.75" x14ac:dyDescent="0.3">
      <c r="B109" s="164">
        <v>44290</v>
      </c>
      <c r="C109" s="95" t="s">
        <v>675</v>
      </c>
      <c r="D109" s="96" t="s">
        <v>674</v>
      </c>
      <c r="E109" s="97">
        <v>2</v>
      </c>
      <c r="F109" s="140">
        <v>6</v>
      </c>
      <c r="G109" s="103">
        <v>2.2999999999999998</v>
      </c>
      <c r="H109" s="99" t="s">
        <v>557</v>
      </c>
      <c r="I109" s="104" t="s">
        <v>26</v>
      </c>
      <c r="J109" s="105">
        <v>4</v>
      </c>
      <c r="K109" s="142">
        <f t="shared" si="5"/>
        <v>-4</v>
      </c>
      <c r="L109" s="102">
        <f t="shared" si="6"/>
        <v>117.51500000000001</v>
      </c>
      <c r="Q109" s="153">
        <f t="shared" si="7"/>
        <v>1</v>
      </c>
      <c r="R109" s="154">
        <f t="shared" si="8"/>
        <v>0</v>
      </c>
      <c r="S109" s="154">
        <f t="shared" si="9"/>
        <v>1</v>
      </c>
    </row>
    <row r="110" spans="2:19" ht="18.75" x14ac:dyDescent="0.3">
      <c r="B110" s="164">
        <v>44292</v>
      </c>
      <c r="C110" s="95" t="s">
        <v>676</v>
      </c>
      <c r="D110" s="96" t="s">
        <v>114</v>
      </c>
      <c r="E110" s="97">
        <v>3</v>
      </c>
      <c r="F110" s="140">
        <v>2.25</v>
      </c>
      <c r="G110" s="103">
        <v>1.1200000000000001</v>
      </c>
      <c r="H110" s="99" t="s">
        <v>557</v>
      </c>
      <c r="I110" s="104" t="s">
        <v>24</v>
      </c>
      <c r="J110" s="105">
        <v>3</v>
      </c>
      <c r="K110" s="142">
        <f t="shared" si="5"/>
        <v>3.75</v>
      </c>
      <c r="L110" s="102">
        <f t="shared" si="6"/>
        <v>121.26500000000001</v>
      </c>
      <c r="Q110" s="153">
        <f t="shared" si="7"/>
        <v>1</v>
      </c>
      <c r="R110" s="154">
        <f t="shared" si="8"/>
        <v>1</v>
      </c>
      <c r="S110" s="154">
        <f t="shared" si="9"/>
        <v>0</v>
      </c>
    </row>
    <row r="111" spans="2:19" ht="18.75" x14ac:dyDescent="0.3">
      <c r="B111" s="164">
        <v>44294</v>
      </c>
      <c r="C111" s="95" t="s">
        <v>677</v>
      </c>
      <c r="D111" s="96" t="s">
        <v>638</v>
      </c>
      <c r="E111" s="97">
        <v>2</v>
      </c>
      <c r="F111" s="140">
        <v>26</v>
      </c>
      <c r="G111" s="103">
        <v>6.5</v>
      </c>
      <c r="H111" s="99" t="s">
        <v>557</v>
      </c>
      <c r="I111" s="104" t="s">
        <v>34</v>
      </c>
      <c r="J111" s="105">
        <v>1</v>
      </c>
      <c r="K111" s="142">
        <f t="shared" si="5"/>
        <v>-1</v>
      </c>
      <c r="L111" s="102">
        <f t="shared" si="6"/>
        <v>120.26500000000001</v>
      </c>
      <c r="Q111" s="153">
        <f t="shared" si="7"/>
        <v>1</v>
      </c>
      <c r="R111" s="154">
        <f t="shared" si="8"/>
        <v>0</v>
      </c>
      <c r="S111" s="154">
        <f t="shared" si="9"/>
        <v>1</v>
      </c>
    </row>
    <row r="112" spans="2:19" ht="18.75" x14ac:dyDescent="0.3">
      <c r="B112" s="164">
        <v>44294</v>
      </c>
      <c r="C112" s="95" t="s">
        <v>677</v>
      </c>
      <c r="D112" s="96" t="s">
        <v>638</v>
      </c>
      <c r="E112" s="97">
        <v>2</v>
      </c>
      <c r="F112" s="140">
        <v>26</v>
      </c>
      <c r="G112" s="103">
        <v>6.5</v>
      </c>
      <c r="H112" s="99" t="s">
        <v>567</v>
      </c>
      <c r="I112" s="104" t="s">
        <v>34</v>
      </c>
      <c r="J112" s="105">
        <v>1</v>
      </c>
      <c r="K112" s="142">
        <f t="shared" si="5"/>
        <v>-1</v>
      </c>
      <c r="L112" s="102">
        <f t="shared" si="6"/>
        <v>119.26500000000001</v>
      </c>
      <c r="Q112" s="153">
        <f t="shared" si="7"/>
        <v>1</v>
      </c>
      <c r="R112" s="154">
        <f t="shared" si="8"/>
        <v>0</v>
      </c>
      <c r="S112" s="154">
        <f t="shared" si="9"/>
        <v>1</v>
      </c>
    </row>
    <row r="113" spans="2:19" ht="18.75" x14ac:dyDescent="0.3">
      <c r="B113" s="164">
        <v>44294</v>
      </c>
      <c r="C113" s="95" t="s">
        <v>678</v>
      </c>
      <c r="D113" s="96" t="s">
        <v>584</v>
      </c>
      <c r="E113" s="97">
        <v>2</v>
      </c>
      <c r="F113" s="140">
        <v>13</v>
      </c>
      <c r="G113" s="103">
        <v>3.5</v>
      </c>
      <c r="H113" s="99" t="s">
        <v>557</v>
      </c>
      <c r="I113" s="104" t="s">
        <v>34</v>
      </c>
      <c r="J113" s="105">
        <v>2</v>
      </c>
      <c r="K113" s="142">
        <f t="shared" si="5"/>
        <v>-2</v>
      </c>
      <c r="L113" s="102">
        <f t="shared" si="6"/>
        <v>117.26500000000001</v>
      </c>
      <c r="Q113" s="153">
        <f t="shared" si="7"/>
        <v>1</v>
      </c>
      <c r="R113" s="154">
        <f t="shared" si="8"/>
        <v>0</v>
      </c>
      <c r="S113" s="154">
        <f t="shared" si="9"/>
        <v>1</v>
      </c>
    </row>
    <row r="114" spans="2:19" ht="18.75" x14ac:dyDescent="0.3">
      <c r="B114" s="164">
        <v>44295</v>
      </c>
      <c r="C114" s="95" t="s">
        <v>679</v>
      </c>
      <c r="D114" s="96" t="s">
        <v>32</v>
      </c>
      <c r="E114" s="97">
        <v>2</v>
      </c>
      <c r="F114" s="140">
        <v>2.35</v>
      </c>
      <c r="G114" s="103">
        <v>1.4</v>
      </c>
      <c r="H114" s="99" t="s">
        <v>557</v>
      </c>
      <c r="I114" s="104" t="s">
        <v>26</v>
      </c>
      <c r="J114" s="105">
        <v>1</v>
      </c>
      <c r="K114" s="142">
        <f t="shared" si="5"/>
        <v>-1</v>
      </c>
      <c r="L114" s="102">
        <f t="shared" si="6"/>
        <v>116.26500000000001</v>
      </c>
      <c r="Q114" s="153">
        <f t="shared" si="7"/>
        <v>1</v>
      </c>
      <c r="R114" s="154">
        <f t="shared" si="8"/>
        <v>0</v>
      </c>
      <c r="S114" s="154">
        <f t="shared" si="9"/>
        <v>1</v>
      </c>
    </row>
    <row r="115" spans="2:19" ht="18.75" x14ac:dyDescent="0.3">
      <c r="B115" s="164">
        <v>44296</v>
      </c>
      <c r="C115" s="95" t="s">
        <v>683</v>
      </c>
      <c r="D115" s="96" t="s">
        <v>652</v>
      </c>
      <c r="E115" s="97">
        <v>1</v>
      </c>
      <c r="F115" s="140">
        <v>8</v>
      </c>
      <c r="G115" s="103">
        <v>2.35</v>
      </c>
      <c r="H115" s="99" t="s">
        <v>557</v>
      </c>
      <c r="I115" s="104" t="s">
        <v>34</v>
      </c>
      <c r="J115" s="105">
        <v>1</v>
      </c>
      <c r="K115" s="142">
        <f t="shared" si="5"/>
        <v>-1</v>
      </c>
      <c r="L115" s="102">
        <f t="shared" si="6"/>
        <v>115.26500000000001</v>
      </c>
      <c r="Q115" s="153">
        <f t="shared" si="7"/>
        <v>1</v>
      </c>
      <c r="R115" s="154">
        <f t="shared" si="8"/>
        <v>0</v>
      </c>
      <c r="S115" s="154">
        <f t="shared" si="9"/>
        <v>1</v>
      </c>
    </row>
    <row r="116" spans="2:19" ht="18.75" x14ac:dyDescent="0.3">
      <c r="B116" s="164">
        <v>44296</v>
      </c>
      <c r="C116" s="95" t="s">
        <v>681</v>
      </c>
      <c r="D116" s="96" t="s">
        <v>682</v>
      </c>
      <c r="E116" s="97">
        <v>4</v>
      </c>
      <c r="F116" s="140">
        <v>9</v>
      </c>
      <c r="G116" s="103">
        <v>2.4</v>
      </c>
      <c r="H116" s="99" t="s">
        <v>557</v>
      </c>
      <c r="I116" s="104" t="s">
        <v>34</v>
      </c>
      <c r="J116" s="105">
        <v>1</v>
      </c>
      <c r="K116" s="142">
        <f t="shared" si="5"/>
        <v>-1</v>
      </c>
      <c r="L116" s="102">
        <f t="shared" si="6"/>
        <v>114.26500000000001</v>
      </c>
      <c r="Q116" s="153">
        <f t="shared" si="7"/>
        <v>1</v>
      </c>
      <c r="R116" s="154">
        <f t="shared" si="8"/>
        <v>0</v>
      </c>
      <c r="S116" s="154">
        <f t="shared" si="9"/>
        <v>1</v>
      </c>
    </row>
    <row r="117" spans="2:19" ht="18.75" x14ac:dyDescent="0.3">
      <c r="B117" s="164">
        <v>44296</v>
      </c>
      <c r="C117" s="95" t="s">
        <v>684</v>
      </c>
      <c r="D117" s="96" t="s">
        <v>685</v>
      </c>
      <c r="E117" s="97">
        <v>1</v>
      </c>
      <c r="F117" s="140">
        <f>4.8*0.8</f>
        <v>3.84</v>
      </c>
      <c r="G117" s="103">
        <v>2</v>
      </c>
      <c r="H117" s="99" t="s">
        <v>557</v>
      </c>
      <c r="I117" s="104" t="s">
        <v>24</v>
      </c>
      <c r="J117" s="105">
        <v>1</v>
      </c>
      <c r="K117" s="142">
        <f t="shared" si="5"/>
        <v>2.84</v>
      </c>
      <c r="L117" s="102">
        <f t="shared" si="6"/>
        <v>117.10500000000002</v>
      </c>
      <c r="Q117" s="153">
        <f t="shared" si="7"/>
        <v>1</v>
      </c>
      <c r="R117" s="154">
        <f t="shared" si="8"/>
        <v>1</v>
      </c>
      <c r="S117" s="154">
        <f t="shared" si="9"/>
        <v>0</v>
      </c>
    </row>
    <row r="118" spans="2:19" ht="18.75" x14ac:dyDescent="0.3">
      <c r="B118" s="164">
        <v>44296</v>
      </c>
      <c r="C118" s="95" t="s">
        <v>680</v>
      </c>
      <c r="D118" s="96" t="s">
        <v>602</v>
      </c>
      <c r="E118" s="97">
        <v>1</v>
      </c>
      <c r="F118" s="140">
        <v>4.8</v>
      </c>
      <c r="G118" s="103">
        <v>1.75</v>
      </c>
      <c r="H118" s="99" t="s">
        <v>557</v>
      </c>
      <c r="I118" s="104" t="s">
        <v>34</v>
      </c>
      <c r="J118" s="105">
        <v>1</v>
      </c>
      <c r="K118" s="142">
        <f t="shared" si="5"/>
        <v>-1</v>
      </c>
      <c r="L118" s="102">
        <f t="shared" si="6"/>
        <v>116.10500000000002</v>
      </c>
      <c r="Q118" s="153">
        <f t="shared" si="7"/>
        <v>1</v>
      </c>
      <c r="R118" s="154">
        <f t="shared" si="8"/>
        <v>0</v>
      </c>
      <c r="S118" s="154">
        <f t="shared" si="9"/>
        <v>1</v>
      </c>
    </row>
    <row r="119" spans="2:19" ht="18.75" x14ac:dyDescent="0.3">
      <c r="B119" s="164">
        <v>44300</v>
      </c>
      <c r="C119" s="95" t="s">
        <v>686</v>
      </c>
      <c r="D119" s="96" t="s">
        <v>114</v>
      </c>
      <c r="E119" s="97">
        <v>3</v>
      </c>
      <c r="F119" s="140">
        <v>3.6</v>
      </c>
      <c r="G119" s="103">
        <v>1.5</v>
      </c>
      <c r="H119" s="99" t="s">
        <v>557</v>
      </c>
      <c r="I119" s="104" t="s">
        <v>16</v>
      </c>
      <c r="J119" s="105">
        <v>1</v>
      </c>
      <c r="K119" s="142">
        <f t="shared" si="5"/>
        <v>-1</v>
      </c>
      <c r="L119" s="102">
        <f t="shared" si="6"/>
        <v>115.10500000000002</v>
      </c>
      <c r="Q119" s="153">
        <f t="shared" si="7"/>
        <v>1</v>
      </c>
      <c r="R119" s="154">
        <f t="shared" si="8"/>
        <v>0</v>
      </c>
      <c r="S119" s="154">
        <f t="shared" si="9"/>
        <v>1</v>
      </c>
    </row>
    <row r="120" spans="2:19" ht="18.75" x14ac:dyDescent="0.3">
      <c r="B120" s="164">
        <v>44303</v>
      </c>
      <c r="C120" s="95" t="s">
        <v>687</v>
      </c>
      <c r="D120" s="96" t="s">
        <v>556</v>
      </c>
      <c r="E120" s="97">
        <v>3</v>
      </c>
      <c r="F120" s="140">
        <v>3.6</v>
      </c>
      <c r="G120" s="103">
        <v>1.35</v>
      </c>
      <c r="H120" s="99" t="s">
        <v>557</v>
      </c>
      <c r="I120" s="104" t="s">
        <v>26</v>
      </c>
      <c r="J120" s="105">
        <v>1</v>
      </c>
      <c r="K120" s="142">
        <f t="shared" si="5"/>
        <v>-1</v>
      </c>
      <c r="L120" s="102">
        <f t="shared" si="6"/>
        <v>114.10500000000002</v>
      </c>
      <c r="Q120" s="153">
        <f t="shared" si="7"/>
        <v>1</v>
      </c>
      <c r="R120" s="154">
        <f t="shared" si="8"/>
        <v>0</v>
      </c>
      <c r="S120" s="154">
        <f t="shared" si="9"/>
        <v>1</v>
      </c>
    </row>
    <row r="121" spans="2:19" ht="18.75" x14ac:dyDescent="0.3">
      <c r="B121" s="164">
        <v>44303</v>
      </c>
      <c r="C121" s="95" t="s">
        <v>672</v>
      </c>
      <c r="D121" s="96" t="s">
        <v>602</v>
      </c>
      <c r="E121" s="97">
        <v>6</v>
      </c>
      <c r="F121" s="140">
        <v>6.5</v>
      </c>
      <c r="G121" s="103">
        <v>2.15</v>
      </c>
      <c r="H121" s="99" t="s">
        <v>557</v>
      </c>
      <c r="I121" s="104" t="s">
        <v>21</v>
      </c>
      <c r="J121" s="105">
        <v>1</v>
      </c>
      <c r="K121" s="142">
        <f t="shared" si="5"/>
        <v>-1</v>
      </c>
      <c r="L121" s="102">
        <f t="shared" si="6"/>
        <v>113.10500000000002</v>
      </c>
      <c r="Q121" s="153">
        <f t="shared" si="7"/>
        <v>1</v>
      </c>
      <c r="R121" s="154">
        <f t="shared" si="8"/>
        <v>0</v>
      </c>
      <c r="S121" s="154">
        <f t="shared" si="9"/>
        <v>1</v>
      </c>
    </row>
    <row r="122" spans="2:19" ht="18.75" x14ac:dyDescent="0.3">
      <c r="B122" s="164">
        <v>44304</v>
      </c>
      <c r="C122" s="95" t="s">
        <v>688</v>
      </c>
      <c r="D122" s="96" t="s">
        <v>581</v>
      </c>
      <c r="E122" s="97">
        <v>2</v>
      </c>
      <c r="F122" s="140">
        <v>1.95</v>
      </c>
      <c r="G122" s="103">
        <v>1.1200000000000001</v>
      </c>
      <c r="H122" s="99" t="s">
        <v>557</v>
      </c>
      <c r="I122" s="104" t="s">
        <v>24</v>
      </c>
      <c r="J122" s="105">
        <v>3</v>
      </c>
      <c r="K122" s="142">
        <f t="shared" si="5"/>
        <v>2.8499999999999996</v>
      </c>
      <c r="L122" s="102">
        <f t="shared" si="6"/>
        <v>115.95500000000001</v>
      </c>
      <c r="Q122" s="153">
        <f t="shared" si="7"/>
        <v>1</v>
      </c>
      <c r="R122" s="154">
        <f t="shared" si="8"/>
        <v>1</v>
      </c>
      <c r="S122" s="154">
        <f t="shared" si="9"/>
        <v>0</v>
      </c>
    </row>
    <row r="123" spans="2:19" ht="18.75" x14ac:dyDescent="0.3">
      <c r="B123" s="164">
        <v>44306</v>
      </c>
      <c r="C123" s="95" t="s">
        <v>689</v>
      </c>
      <c r="D123" s="96" t="s">
        <v>43</v>
      </c>
      <c r="E123" s="97">
        <v>4</v>
      </c>
      <c r="F123" s="140">
        <v>5</v>
      </c>
      <c r="G123" s="103">
        <v>1.35</v>
      </c>
      <c r="H123" s="99" t="s">
        <v>557</v>
      </c>
      <c r="I123" s="104" t="s">
        <v>16</v>
      </c>
      <c r="J123" s="105">
        <v>3</v>
      </c>
      <c r="K123" s="142">
        <f t="shared" si="5"/>
        <v>-3</v>
      </c>
      <c r="L123" s="102">
        <f t="shared" si="6"/>
        <v>112.95500000000001</v>
      </c>
      <c r="Q123" s="153">
        <f t="shared" si="7"/>
        <v>1</v>
      </c>
      <c r="R123" s="154">
        <f t="shared" si="8"/>
        <v>0</v>
      </c>
      <c r="S123" s="154">
        <f t="shared" si="9"/>
        <v>1</v>
      </c>
    </row>
    <row r="124" spans="2:19" ht="18.75" x14ac:dyDescent="0.3">
      <c r="B124" s="164">
        <v>44307</v>
      </c>
      <c r="C124" s="95" t="s">
        <v>690</v>
      </c>
      <c r="D124" s="96" t="s">
        <v>114</v>
      </c>
      <c r="E124" s="97">
        <v>2</v>
      </c>
      <c r="F124" s="140">
        <v>3.55</v>
      </c>
      <c r="G124" s="103">
        <v>1.5</v>
      </c>
      <c r="H124" s="99" t="s">
        <v>557</v>
      </c>
      <c r="I124" s="104" t="s">
        <v>16</v>
      </c>
      <c r="J124" s="105">
        <v>5</v>
      </c>
      <c r="K124" s="142">
        <f t="shared" si="5"/>
        <v>-5</v>
      </c>
      <c r="L124" s="102">
        <f t="shared" si="6"/>
        <v>107.95500000000001</v>
      </c>
      <c r="Q124" s="153">
        <f t="shared" si="7"/>
        <v>1</v>
      </c>
      <c r="R124" s="154">
        <f t="shared" si="8"/>
        <v>0</v>
      </c>
      <c r="S124" s="154">
        <f t="shared" si="9"/>
        <v>1</v>
      </c>
    </row>
    <row r="125" spans="2:19" ht="18.75" x14ac:dyDescent="0.3">
      <c r="B125" s="164">
        <v>44307</v>
      </c>
      <c r="C125" s="95" t="s">
        <v>673</v>
      </c>
      <c r="D125" s="96" t="s">
        <v>114</v>
      </c>
      <c r="E125" s="97">
        <v>1</v>
      </c>
      <c r="F125" s="140">
        <v>3.1</v>
      </c>
      <c r="G125" s="103">
        <v>1.4</v>
      </c>
      <c r="H125" s="99" t="s">
        <v>557</v>
      </c>
      <c r="I125" s="104" t="s">
        <v>34</v>
      </c>
      <c r="J125" s="105">
        <v>1</v>
      </c>
      <c r="K125" s="142">
        <f t="shared" si="5"/>
        <v>-1</v>
      </c>
      <c r="L125" s="102">
        <f t="shared" si="6"/>
        <v>106.95500000000001</v>
      </c>
      <c r="Q125" s="153">
        <f t="shared" si="7"/>
        <v>1</v>
      </c>
      <c r="R125" s="154">
        <f t="shared" si="8"/>
        <v>0</v>
      </c>
      <c r="S125" s="154">
        <f t="shared" si="9"/>
        <v>1</v>
      </c>
    </row>
    <row r="126" spans="2:19" ht="18.75" x14ac:dyDescent="0.3">
      <c r="B126" s="164">
        <v>44307</v>
      </c>
      <c r="C126" s="95" t="s">
        <v>691</v>
      </c>
      <c r="D126" s="96" t="s">
        <v>114</v>
      </c>
      <c r="E126" s="97">
        <v>3</v>
      </c>
      <c r="F126" s="140">
        <v>2.8</v>
      </c>
      <c r="G126" s="103">
        <v>1.1599999999999999</v>
      </c>
      <c r="H126" s="99" t="s">
        <v>557</v>
      </c>
      <c r="I126" s="104" t="s">
        <v>24</v>
      </c>
      <c r="J126" s="105">
        <v>5</v>
      </c>
      <c r="K126" s="142">
        <f t="shared" si="5"/>
        <v>9</v>
      </c>
      <c r="L126" s="102">
        <f t="shared" si="6"/>
        <v>115.95500000000001</v>
      </c>
      <c r="Q126" s="153">
        <f t="shared" si="7"/>
        <v>1</v>
      </c>
      <c r="R126" s="154">
        <f t="shared" si="8"/>
        <v>1</v>
      </c>
      <c r="S126" s="154">
        <f t="shared" si="9"/>
        <v>0</v>
      </c>
    </row>
    <row r="127" spans="2:19" ht="18.75" x14ac:dyDescent="0.3">
      <c r="B127" s="164">
        <v>44308</v>
      </c>
      <c r="C127" s="95" t="s">
        <v>675</v>
      </c>
      <c r="D127" s="96" t="s">
        <v>616</v>
      </c>
      <c r="E127" s="97">
        <v>2</v>
      </c>
      <c r="F127" s="140">
        <v>3.6</v>
      </c>
      <c r="G127" s="103">
        <v>1.6</v>
      </c>
      <c r="H127" s="99" t="s">
        <v>557</v>
      </c>
      <c r="I127" s="104" t="s">
        <v>24</v>
      </c>
      <c r="J127" s="105">
        <v>1</v>
      </c>
      <c r="K127" s="142">
        <f t="shared" si="5"/>
        <v>2.6</v>
      </c>
      <c r="L127" s="102">
        <f t="shared" si="6"/>
        <v>118.55500000000001</v>
      </c>
      <c r="Q127" s="153">
        <f t="shared" si="7"/>
        <v>1</v>
      </c>
      <c r="R127" s="154">
        <f t="shared" si="8"/>
        <v>1</v>
      </c>
      <c r="S127" s="154">
        <f t="shared" si="9"/>
        <v>0</v>
      </c>
    </row>
    <row r="128" spans="2:19" ht="18.75" x14ac:dyDescent="0.3">
      <c r="B128" s="164">
        <v>44309</v>
      </c>
      <c r="C128" s="95" t="s">
        <v>558</v>
      </c>
      <c r="D128" s="96" t="s">
        <v>685</v>
      </c>
      <c r="E128" s="97">
        <v>2</v>
      </c>
      <c r="F128" s="140">
        <v>4.8</v>
      </c>
      <c r="G128" s="103">
        <v>1.35</v>
      </c>
      <c r="H128" s="99" t="s">
        <v>557</v>
      </c>
      <c r="I128" s="104" t="s">
        <v>24</v>
      </c>
      <c r="J128" s="105">
        <v>1</v>
      </c>
      <c r="K128" s="142">
        <f t="shared" si="5"/>
        <v>3.8</v>
      </c>
      <c r="L128" s="102">
        <f t="shared" si="6"/>
        <v>122.355</v>
      </c>
      <c r="Q128" s="153">
        <f t="shared" si="7"/>
        <v>1</v>
      </c>
      <c r="R128" s="154">
        <f t="shared" si="8"/>
        <v>1</v>
      </c>
      <c r="S128" s="154">
        <f t="shared" si="9"/>
        <v>0</v>
      </c>
    </row>
    <row r="129" spans="2:19" ht="18.75" x14ac:dyDescent="0.3">
      <c r="B129" s="164">
        <v>44309</v>
      </c>
      <c r="C129" s="95" t="s">
        <v>692</v>
      </c>
      <c r="D129" s="96" t="s">
        <v>685</v>
      </c>
      <c r="E129" s="97">
        <v>1</v>
      </c>
      <c r="F129" s="140">
        <v>9</v>
      </c>
      <c r="G129" s="103">
        <v>2.6</v>
      </c>
      <c r="H129" s="99" t="s">
        <v>557</v>
      </c>
      <c r="I129" s="104" t="s">
        <v>614</v>
      </c>
      <c r="J129" s="105">
        <v>1</v>
      </c>
      <c r="K129" s="142">
        <f t="shared" si="5"/>
        <v>-1</v>
      </c>
      <c r="L129" s="102">
        <f t="shared" si="6"/>
        <v>121.355</v>
      </c>
      <c r="Q129" s="153">
        <f t="shared" si="7"/>
        <v>1</v>
      </c>
      <c r="R129" s="154">
        <f t="shared" si="8"/>
        <v>0</v>
      </c>
      <c r="S129" s="154">
        <f t="shared" si="9"/>
        <v>1</v>
      </c>
    </row>
    <row r="130" spans="2:19" ht="18.75" x14ac:dyDescent="0.3">
      <c r="B130" s="164">
        <v>44313</v>
      </c>
      <c r="C130" s="95" t="s">
        <v>693</v>
      </c>
      <c r="D130" s="96" t="s">
        <v>93</v>
      </c>
      <c r="E130" s="97">
        <v>1</v>
      </c>
      <c r="F130" s="140">
        <v>3.4</v>
      </c>
      <c r="G130" s="103">
        <v>0</v>
      </c>
      <c r="H130" s="99" t="s">
        <v>557</v>
      </c>
      <c r="I130" s="104" t="s">
        <v>21</v>
      </c>
      <c r="J130" s="105">
        <v>1</v>
      </c>
      <c r="K130" s="142">
        <f t="shared" si="5"/>
        <v>-1</v>
      </c>
      <c r="L130" s="102">
        <f t="shared" si="6"/>
        <v>120.355</v>
      </c>
      <c r="Q130" s="153">
        <f t="shared" si="7"/>
        <v>1</v>
      </c>
      <c r="R130" s="154">
        <f t="shared" si="8"/>
        <v>0</v>
      </c>
      <c r="S130" s="154">
        <f t="shared" si="9"/>
        <v>1</v>
      </c>
    </row>
    <row r="131" spans="2:19" ht="18.75" x14ac:dyDescent="0.3">
      <c r="B131" s="164">
        <v>44314</v>
      </c>
      <c r="C131" s="95" t="s">
        <v>697</v>
      </c>
      <c r="D131" s="96" t="s">
        <v>30</v>
      </c>
      <c r="E131" s="97">
        <v>3</v>
      </c>
      <c r="F131" s="140">
        <v>2.7</v>
      </c>
      <c r="G131" s="103">
        <v>1.5</v>
      </c>
      <c r="H131" s="99" t="s">
        <v>557</v>
      </c>
      <c r="I131" s="104" t="s">
        <v>26</v>
      </c>
      <c r="J131" s="105">
        <v>5</v>
      </c>
      <c r="K131" s="142">
        <f t="shared" ref="K131:K194" si="10">IF(OR(I131="",J131=""),"",IF(AND(H131="W",I131="1st"),F131*J131-J131,IF(AND(H131="P",OR(I131="1st",I131="2nd",I131="3rd")),G131*J131-J131,IF(H131="EW",-2*J131,-J131))))</f>
        <v>-5</v>
      </c>
      <c r="L131" s="102">
        <f t="shared" si="6"/>
        <v>115.355</v>
      </c>
      <c r="Q131" s="153">
        <f t="shared" si="7"/>
        <v>1</v>
      </c>
      <c r="R131" s="154">
        <f t="shared" si="8"/>
        <v>0</v>
      </c>
      <c r="S131" s="154">
        <f t="shared" si="9"/>
        <v>1</v>
      </c>
    </row>
    <row r="132" spans="2:19" ht="18.75" x14ac:dyDescent="0.3">
      <c r="B132" s="164">
        <v>44314</v>
      </c>
      <c r="C132" s="95" t="s">
        <v>696</v>
      </c>
      <c r="D132" s="96" t="s">
        <v>30</v>
      </c>
      <c r="E132" s="97">
        <v>2</v>
      </c>
      <c r="F132" s="140">
        <v>1</v>
      </c>
      <c r="G132" s="103">
        <v>1</v>
      </c>
      <c r="H132" s="99" t="s">
        <v>557</v>
      </c>
      <c r="I132" s="104" t="s">
        <v>16</v>
      </c>
      <c r="J132" s="105">
        <v>0.5</v>
      </c>
      <c r="K132" s="142">
        <f t="shared" si="10"/>
        <v>-0.5</v>
      </c>
      <c r="L132" s="102">
        <f t="shared" ref="L132:L195" si="11">IF(K132="",L131,L131+K132)</f>
        <v>114.855</v>
      </c>
      <c r="Q132" s="153">
        <f t="shared" ref="Q132:Q195" si="12">IF(B132="",0,1)</f>
        <v>1</v>
      </c>
      <c r="R132" s="154">
        <f t="shared" ref="R132:R195" si="13">IF(K132&gt;0,1,0)</f>
        <v>0</v>
      </c>
      <c r="S132" s="154">
        <f t="shared" ref="S132:S195" si="14">IF(K132&lt;0,1,0)</f>
        <v>1</v>
      </c>
    </row>
    <row r="133" spans="2:19" ht="18.75" x14ac:dyDescent="0.3">
      <c r="B133" s="164">
        <v>44314</v>
      </c>
      <c r="C133" s="95" t="s">
        <v>694</v>
      </c>
      <c r="D133" s="96" t="s">
        <v>1916</v>
      </c>
      <c r="E133" s="97">
        <v>3</v>
      </c>
      <c r="F133" s="140">
        <v>6</v>
      </c>
      <c r="G133" s="103">
        <v>2.25</v>
      </c>
      <c r="H133" s="99" t="s">
        <v>557</v>
      </c>
      <c r="I133" s="104" t="s">
        <v>21</v>
      </c>
      <c r="J133" s="105">
        <v>1</v>
      </c>
      <c r="K133" s="142">
        <f t="shared" si="10"/>
        <v>-1</v>
      </c>
      <c r="L133" s="102">
        <f t="shared" si="11"/>
        <v>113.855</v>
      </c>
      <c r="Q133" s="153">
        <f t="shared" si="12"/>
        <v>1</v>
      </c>
      <c r="R133" s="154">
        <f t="shared" si="13"/>
        <v>0</v>
      </c>
      <c r="S133" s="154">
        <f t="shared" si="14"/>
        <v>1</v>
      </c>
    </row>
    <row r="134" spans="2:19" ht="18.75" x14ac:dyDescent="0.3">
      <c r="B134" s="164">
        <v>44314</v>
      </c>
      <c r="C134" s="95" t="s">
        <v>2098</v>
      </c>
      <c r="D134" s="96" t="s">
        <v>30</v>
      </c>
      <c r="E134" s="97">
        <v>2</v>
      </c>
      <c r="F134" s="140">
        <v>1</v>
      </c>
      <c r="G134" s="103">
        <v>1</v>
      </c>
      <c r="H134" s="99" t="s">
        <v>557</v>
      </c>
      <c r="I134" s="104" t="s">
        <v>16</v>
      </c>
      <c r="J134" s="105">
        <v>0.5</v>
      </c>
      <c r="K134" s="142">
        <f t="shared" si="10"/>
        <v>-0.5</v>
      </c>
      <c r="L134" s="102">
        <f t="shared" si="11"/>
        <v>113.355</v>
      </c>
      <c r="Q134" s="153">
        <f t="shared" si="12"/>
        <v>1</v>
      </c>
      <c r="R134" s="154">
        <f t="shared" si="13"/>
        <v>0</v>
      </c>
      <c r="S134" s="154">
        <f t="shared" si="14"/>
        <v>1</v>
      </c>
    </row>
    <row r="135" spans="2:19" ht="18.75" x14ac:dyDescent="0.3">
      <c r="B135" s="164">
        <v>44314</v>
      </c>
      <c r="C135" s="95" t="s">
        <v>695</v>
      </c>
      <c r="D135" s="96" t="s">
        <v>30</v>
      </c>
      <c r="E135" s="97">
        <v>2</v>
      </c>
      <c r="F135" s="140">
        <v>4.8</v>
      </c>
      <c r="G135" s="103">
        <v>1.6</v>
      </c>
      <c r="H135" s="99" t="s">
        <v>557</v>
      </c>
      <c r="I135" s="104" t="s">
        <v>26</v>
      </c>
      <c r="J135" s="105">
        <v>3</v>
      </c>
      <c r="K135" s="142">
        <f t="shared" si="10"/>
        <v>-3</v>
      </c>
      <c r="L135" s="102">
        <f t="shared" si="11"/>
        <v>110.355</v>
      </c>
      <c r="Q135" s="153">
        <f t="shared" si="12"/>
        <v>1</v>
      </c>
      <c r="R135" s="154">
        <f t="shared" si="13"/>
        <v>0</v>
      </c>
      <c r="S135" s="154">
        <f t="shared" si="14"/>
        <v>1</v>
      </c>
    </row>
    <row r="136" spans="2:19" ht="18.75" x14ac:dyDescent="0.3">
      <c r="B136" s="164">
        <v>44320</v>
      </c>
      <c r="C136" s="95" t="s">
        <v>700</v>
      </c>
      <c r="D136" s="96" t="s">
        <v>173</v>
      </c>
      <c r="E136" s="97">
        <v>4</v>
      </c>
      <c r="F136" s="140">
        <v>3.7</v>
      </c>
      <c r="G136" s="103">
        <v>1.35</v>
      </c>
      <c r="H136" s="99" t="s">
        <v>557</v>
      </c>
      <c r="I136" s="104" t="s">
        <v>24</v>
      </c>
      <c r="J136" s="105">
        <v>1</v>
      </c>
      <c r="K136" s="142">
        <f t="shared" si="10"/>
        <v>2.7</v>
      </c>
      <c r="L136" s="102">
        <f t="shared" si="11"/>
        <v>113.05500000000001</v>
      </c>
      <c r="Q136" s="153">
        <f t="shared" si="12"/>
        <v>1</v>
      </c>
      <c r="R136" s="154">
        <f t="shared" si="13"/>
        <v>1</v>
      </c>
      <c r="S136" s="154">
        <f t="shared" si="14"/>
        <v>0</v>
      </c>
    </row>
    <row r="137" spans="2:19" ht="18.75" x14ac:dyDescent="0.3">
      <c r="B137" s="164">
        <v>44320</v>
      </c>
      <c r="C137" s="95" t="s">
        <v>699</v>
      </c>
      <c r="D137" s="96" t="s">
        <v>173</v>
      </c>
      <c r="E137" s="97">
        <v>5</v>
      </c>
      <c r="F137" s="140">
        <v>7</v>
      </c>
      <c r="G137" s="103">
        <v>2.6</v>
      </c>
      <c r="H137" s="99" t="s">
        <v>557</v>
      </c>
      <c r="I137" s="104" t="s">
        <v>16</v>
      </c>
      <c r="J137" s="105">
        <v>2</v>
      </c>
      <c r="K137" s="142">
        <f t="shared" si="10"/>
        <v>-2</v>
      </c>
      <c r="L137" s="102">
        <f t="shared" si="11"/>
        <v>111.05500000000001</v>
      </c>
      <c r="Q137" s="153">
        <f t="shared" si="12"/>
        <v>1</v>
      </c>
      <c r="R137" s="154">
        <f t="shared" si="13"/>
        <v>0</v>
      </c>
      <c r="S137" s="154">
        <f t="shared" si="14"/>
        <v>1</v>
      </c>
    </row>
    <row r="138" spans="2:19" ht="18.75" x14ac:dyDescent="0.3">
      <c r="B138" s="164">
        <v>44320</v>
      </c>
      <c r="C138" s="95" t="s">
        <v>698</v>
      </c>
      <c r="D138" s="96" t="s">
        <v>173</v>
      </c>
      <c r="E138" s="97">
        <v>4</v>
      </c>
      <c r="F138" s="140">
        <v>4.4000000000000004</v>
      </c>
      <c r="G138" s="103">
        <v>1.7</v>
      </c>
      <c r="H138" s="99" t="s">
        <v>557</v>
      </c>
      <c r="I138" s="104" t="s">
        <v>26</v>
      </c>
      <c r="J138" s="105">
        <v>3</v>
      </c>
      <c r="K138" s="142">
        <f t="shared" si="10"/>
        <v>-3</v>
      </c>
      <c r="L138" s="102">
        <f t="shared" si="11"/>
        <v>108.05500000000001</v>
      </c>
      <c r="Q138" s="153">
        <f t="shared" si="12"/>
        <v>1</v>
      </c>
      <c r="R138" s="154">
        <f t="shared" si="13"/>
        <v>0</v>
      </c>
      <c r="S138" s="154">
        <f t="shared" si="14"/>
        <v>1</v>
      </c>
    </row>
    <row r="139" spans="2:19" ht="18.75" x14ac:dyDescent="0.3">
      <c r="B139" s="164">
        <v>44321</v>
      </c>
      <c r="C139" s="95" t="s">
        <v>701</v>
      </c>
      <c r="D139" s="96" t="s">
        <v>173</v>
      </c>
      <c r="E139" s="97">
        <v>1</v>
      </c>
      <c r="F139" s="140">
        <v>2.5</v>
      </c>
      <c r="G139" s="103">
        <v>1.28</v>
      </c>
      <c r="H139" s="99" t="s">
        <v>557</v>
      </c>
      <c r="I139" s="104" t="s">
        <v>26</v>
      </c>
      <c r="J139" s="105">
        <v>1</v>
      </c>
      <c r="K139" s="142">
        <f t="shared" si="10"/>
        <v>-1</v>
      </c>
      <c r="L139" s="102">
        <f t="shared" si="11"/>
        <v>107.05500000000001</v>
      </c>
      <c r="Q139" s="153">
        <f t="shared" si="12"/>
        <v>1</v>
      </c>
      <c r="R139" s="154">
        <f t="shared" si="13"/>
        <v>0</v>
      </c>
      <c r="S139" s="154">
        <f t="shared" si="14"/>
        <v>1</v>
      </c>
    </row>
    <row r="140" spans="2:19" ht="18.75" x14ac:dyDescent="0.3">
      <c r="B140" s="164">
        <v>44321</v>
      </c>
      <c r="C140" s="95" t="s">
        <v>702</v>
      </c>
      <c r="D140" s="96" t="s">
        <v>173</v>
      </c>
      <c r="E140" s="97">
        <v>2</v>
      </c>
      <c r="F140" s="140">
        <v>5.5</v>
      </c>
      <c r="G140" s="103">
        <v>1.95</v>
      </c>
      <c r="H140" s="99" t="s">
        <v>557</v>
      </c>
      <c r="I140" s="104" t="s">
        <v>34</v>
      </c>
      <c r="J140" s="105">
        <v>0.5</v>
      </c>
      <c r="K140" s="142">
        <f t="shared" si="10"/>
        <v>-0.5</v>
      </c>
      <c r="L140" s="102">
        <f t="shared" si="11"/>
        <v>106.55500000000001</v>
      </c>
      <c r="Q140" s="153">
        <f t="shared" si="12"/>
        <v>1</v>
      </c>
      <c r="R140" s="154">
        <f t="shared" si="13"/>
        <v>0</v>
      </c>
      <c r="S140" s="154">
        <f t="shared" si="14"/>
        <v>1</v>
      </c>
    </row>
    <row r="141" spans="2:19" ht="18.75" x14ac:dyDescent="0.3">
      <c r="B141" s="164">
        <v>44321</v>
      </c>
      <c r="C141" s="95" t="s">
        <v>710</v>
      </c>
      <c r="D141" s="96" t="s">
        <v>173</v>
      </c>
      <c r="E141" s="97">
        <v>10</v>
      </c>
      <c r="F141" s="140">
        <v>4.4000000000000004</v>
      </c>
      <c r="G141" s="103">
        <v>1.55</v>
      </c>
      <c r="H141" s="99" t="s">
        <v>557</v>
      </c>
      <c r="I141" s="104" t="s">
        <v>34</v>
      </c>
      <c r="J141" s="105">
        <v>1.5</v>
      </c>
      <c r="K141" s="142">
        <f t="shared" si="10"/>
        <v>-1.5</v>
      </c>
      <c r="L141" s="102">
        <f t="shared" si="11"/>
        <v>105.05500000000001</v>
      </c>
      <c r="Q141" s="153">
        <f t="shared" si="12"/>
        <v>1</v>
      </c>
      <c r="R141" s="154">
        <f t="shared" si="13"/>
        <v>0</v>
      </c>
      <c r="S141" s="154">
        <f t="shared" si="14"/>
        <v>1</v>
      </c>
    </row>
    <row r="142" spans="2:19" ht="18.75" x14ac:dyDescent="0.3">
      <c r="B142" s="164">
        <v>44321</v>
      </c>
      <c r="C142" s="95" t="s">
        <v>688</v>
      </c>
      <c r="D142" s="96" t="s">
        <v>173</v>
      </c>
      <c r="E142" s="97">
        <v>9</v>
      </c>
      <c r="F142" s="140">
        <v>7</v>
      </c>
      <c r="G142" s="103">
        <v>2.5</v>
      </c>
      <c r="H142" s="99" t="s">
        <v>557</v>
      </c>
      <c r="I142" s="104" t="s">
        <v>16</v>
      </c>
      <c r="J142" s="105">
        <v>0.5</v>
      </c>
      <c r="K142" s="142">
        <f t="shared" si="10"/>
        <v>-0.5</v>
      </c>
      <c r="L142" s="102">
        <f t="shared" si="11"/>
        <v>104.55500000000001</v>
      </c>
      <c r="Q142" s="153">
        <f t="shared" si="12"/>
        <v>1</v>
      </c>
      <c r="R142" s="154">
        <f t="shared" si="13"/>
        <v>0</v>
      </c>
      <c r="S142" s="154">
        <f t="shared" si="14"/>
        <v>1</v>
      </c>
    </row>
    <row r="143" spans="2:19" ht="18.75" x14ac:dyDescent="0.3">
      <c r="B143" s="164">
        <v>44321</v>
      </c>
      <c r="C143" s="95" t="s">
        <v>703</v>
      </c>
      <c r="D143" s="96" t="s">
        <v>173</v>
      </c>
      <c r="E143" s="97">
        <v>10</v>
      </c>
      <c r="F143" s="140">
        <v>7</v>
      </c>
      <c r="G143" s="103">
        <v>2.2000000000000002</v>
      </c>
      <c r="H143" s="99" t="s">
        <v>557</v>
      </c>
      <c r="I143" s="104" t="s">
        <v>34</v>
      </c>
      <c r="J143" s="105">
        <v>2</v>
      </c>
      <c r="K143" s="142">
        <f t="shared" si="10"/>
        <v>-2</v>
      </c>
      <c r="L143" s="102">
        <f t="shared" si="11"/>
        <v>102.55500000000001</v>
      </c>
      <c r="Q143" s="153">
        <f t="shared" si="12"/>
        <v>1</v>
      </c>
      <c r="R143" s="154">
        <f t="shared" si="13"/>
        <v>0</v>
      </c>
      <c r="S143" s="154">
        <f t="shared" si="14"/>
        <v>1</v>
      </c>
    </row>
    <row r="144" spans="2:19" ht="18.75" x14ac:dyDescent="0.3">
      <c r="B144" s="164">
        <v>44324</v>
      </c>
      <c r="C144" s="95" t="s">
        <v>704</v>
      </c>
      <c r="D144" s="96" t="s">
        <v>705</v>
      </c>
      <c r="E144" s="97">
        <v>2</v>
      </c>
      <c r="F144" s="140">
        <v>1.9</v>
      </c>
      <c r="G144" s="103">
        <v>1.2</v>
      </c>
      <c r="H144" s="99" t="s">
        <v>557</v>
      </c>
      <c r="I144" s="104" t="s">
        <v>24</v>
      </c>
      <c r="J144" s="105">
        <v>4</v>
      </c>
      <c r="K144" s="142">
        <f t="shared" si="10"/>
        <v>3.5999999999999996</v>
      </c>
      <c r="L144" s="102">
        <f t="shared" si="11"/>
        <v>106.155</v>
      </c>
      <c r="Q144" s="153">
        <f t="shared" si="12"/>
        <v>1</v>
      </c>
      <c r="R144" s="154">
        <f t="shared" si="13"/>
        <v>1</v>
      </c>
      <c r="S144" s="154">
        <f t="shared" si="14"/>
        <v>0</v>
      </c>
    </row>
    <row r="145" spans="2:19" ht="18.75" x14ac:dyDescent="0.3">
      <c r="B145" s="164">
        <v>44325</v>
      </c>
      <c r="C145" s="95" t="s">
        <v>639</v>
      </c>
      <c r="D145" s="96" t="s">
        <v>30</v>
      </c>
      <c r="E145" s="97">
        <v>2</v>
      </c>
      <c r="F145" s="140">
        <v>3.7</v>
      </c>
      <c r="G145" s="103">
        <v>1.8</v>
      </c>
      <c r="H145" s="99" t="s">
        <v>557</v>
      </c>
      <c r="I145" s="104" t="s">
        <v>34</v>
      </c>
      <c r="J145" s="105">
        <v>1</v>
      </c>
      <c r="K145" s="142">
        <f t="shared" si="10"/>
        <v>-1</v>
      </c>
      <c r="L145" s="102">
        <f t="shared" si="11"/>
        <v>105.155</v>
      </c>
      <c r="Q145" s="153">
        <f t="shared" si="12"/>
        <v>1</v>
      </c>
      <c r="R145" s="154">
        <f t="shared" si="13"/>
        <v>0</v>
      </c>
      <c r="S145" s="154">
        <f t="shared" si="14"/>
        <v>1</v>
      </c>
    </row>
    <row r="146" spans="2:19" ht="18.75" x14ac:dyDescent="0.3">
      <c r="B146" s="164">
        <v>44325</v>
      </c>
      <c r="C146" s="95" t="s">
        <v>706</v>
      </c>
      <c r="D146" s="96" t="s">
        <v>30</v>
      </c>
      <c r="E146" s="97">
        <v>2</v>
      </c>
      <c r="F146" s="140">
        <v>12</v>
      </c>
      <c r="G146" s="103">
        <v>4.5</v>
      </c>
      <c r="H146" s="99" t="s">
        <v>557</v>
      </c>
      <c r="I146" s="104" t="s">
        <v>148</v>
      </c>
      <c r="J146" s="105">
        <v>3</v>
      </c>
      <c r="K146" s="142">
        <f t="shared" si="10"/>
        <v>-3</v>
      </c>
      <c r="L146" s="102">
        <f t="shared" si="11"/>
        <v>102.155</v>
      </c>
      <c r="Q146" s="153">
        <f t="shared" si="12"/>
        <v>1</v>
      </c>
      <c r="R146" s="154">
        <f t="shared" si="13"/>
        <v>0</v>
      </c>
      <c r="S146" s="154">
        <f t="shared" si="14"/>
        <v>1</v>
      </c>
    </row>
    <row r="147" spans="2:19" ht="18.75" x14ac:dyDescent="0.3">
      <c r="B147" s="164">
        <v>44329</v>
      </c>
      <c r="C147" s="95" t="s">
        <v>697</v>
      </c>
      <c r="D147" s="96" t="s">
        <v>707</v>
      </c>
      <c r="E147" s="97">
        <v>2</v>
      </c>
      <c r="F147" s="140">
        <v>2.25</v>
      </c>
      <c r="G147" s="103">
        <v>1.2</v>
      </c>
      <c r="H147" s="99" t="s">
        <v>557</v>
      </c>
      <c r="I147" s="104" t="s">
        <v>24</v>
      </c>
      <c r="J147" s="105">
        <v>3</v>
      </c>
      <c r="K147" s="142">
        <f t="shared" si="10"/>
        <v>3.75</v>
      </c>
      <c r="L147" s="102">
        <f t="shared" si="11"/>
        <v>105.905</v>
      </c>
      <c r="Q147" s="153">
        <f t="shared" si="12"/>
        <v>1</v>
      </c>
      <c r="R147" s="154">
        <f t="shared" si="13"/>
        <v>1</v>
      </c>
      <c r="S147" s="154">
        <f t="shared" si="14"/>
        <v>0</v>
      </c>
    </row>
    <row r="148" spans="2:19" ht="18.75" x14ac:dyDescent="0.3">
      <c r="B148" s="164">
        <v>44331</v>
      </c>
      <c r="C148" s="95" t="s">
        <v>708</v>
      </c>
      <c r="D148" s="96" t="s">
        <v>561</v>
      </c>
      <c r="E148" s="97">
        <v>2</v>
      </c>
      <c r="F148" s="140">
        <v>1.75</v>
      </c>
      <c r="G148" s="103">
        <v>1.3</v>
      </c>
      <c r="H148" s="99" t="s">
        <v>557</v>
      </c>
      <c r="I148" s="104" t="s">
        <v>21</v>
      </c>
      <c r="J148" s="105">
        <v>5</v>
      </c>
      <c r="K148" s="142">
        <f t="shared" si="10"/>
        <v>-5</v>
      </c>
      <c r="L148" s="102">
        <f t="shared" si="11"/>
        <v>100.905</v>
      </c>
      <c r="Q148" s="153">
        <f t="shared" si="12"/>
        <v>1</v>
      </c>
      <c r="R148" s="154">
        <f t="shared" si="13"/>
        <v>0</v>
      </c>
      <c r="S148" s="154">
        <f t="shared" si="14"/>
        <v>1</v>
      </c>
    </row>
    <row r="149" spans="2:19" ht="18.75" x14ac:dyDescent="0.3">
      <c r="B149" s="164">
        <v>44333</v>
      </c>
      <c r="C149" s="95" t="s">
        <v>709</v>
      </c>
      <c r="D149" s="96" t="s">
        <v>30</v>
      </c>
      <c r="E149" s="97">
        <v>3</v>
      </c>
      <c r="F149" s="140">
        <v>21</v>
      </c>
      <c r="G149" s="103">
        <v>4.4000000000000004</v>
      </c>
      <c r="H149" s="99" t="s">
        <v>557</v>
      </c>
      <c r="I149" s="104" t="s">
        <v>26</v>
      </c>
      <c r="J149" s="105">
        <v>0.5</v>
      </c>
      <c r="K149" s="142">
        <f t="shared" si="10"/>
        <v>-0.5</v>
      </c>
      <c r="L149" s="102">
        <f t="shared" si="11"/>
        <v>100.405</v>
      </c>
      <c r="Q149" s="153">
        <f t="shared" si="12"/>
        <v>1</v>
      </c>
      <c r="R149" s="154">
        <f t="shared" si="13"/>
        <v>0</v>
      </c>
      <c r="S149" s="154">
        <f t="shared" si="14"/>
        <v>1</v>
      </c>
    </row>
    <row r="150" spans="2:19" ht="18.75" x14ac:dyDescent="0.3">
      <c r="B150" s="164">
        <v>44333</v>
      </c>
      <c r="C150" s="95" t="s">
        <v>709</v>
      </c>
      <c r="D150" s="96" t="s">
        <v>30</v>
      </c>
      <c r="E150" s="97">
        <v>3</v>
      </c>
      <c r="F150" s="140">
        <v>21</v>
      </c>
      <c r="G150" s="103">
        <v>4.4000000000000004</v>
      </c>
      <c r="H150" s="99" t="s">
        <v>567</v>
      </c>
      <c r="I150" s="104" t="s">
        <v>26</v>
      </c>
      <c r="J150" s="105">
        <v>0.5</v>
      </c>
      <c r="K150" s="142">
        <f t="shared" si="10"/>
        <v>1.7000000000000002</v>
      </c>
      <c r="L150" s="102">
        <f t="shared" si="11"/>
        <v>102.105</v>
      </c>
      <c r="Q150" s="153">
        <f t="shared" si="12"/>
        <v>1</v>
      </c>
      <c r="R150" s="154">
        <f t="shared" si="13"/>
        <v>1</v>
      </c>
      <c r="S150" s="154">
        <f t="shared" si="14"/>
        <v>0</v>
      </c>
    </row>
    <row r="151" spans="2:19" ht="18.75" x14ac:dyDescent="0.3">
      <c r="B151" s="164">
        <v>44335</v>
      </c>
      <c r="C151" s="95" t="s">
        <v>710</v>
      </c>
      <c r="D151" s="96" t="s">
        <v>30</v>
      </c>
      <c r="E151" s="97">
        <v>5</v>
      </c>
      <c r="F151" s="140">
        <v>3.25</v>
      </c>
      <c r="G151" s="103">
        <v>1.2</v>
      </c>
      <c r="H151" s="99" t="s">
        <v>557</v>
      </c>
      <c r="I151" s="104" t="s">
        <v>21</v>
      </c>
      <c r="J151" s="105">
        <v>1</v>
      </c>
      <c r="K151" s="142">
        <f t="shared" si="10"/>
        <v>-1</v>
      </c>
      <c r="L151" s="102">
        <f t="shared" si="11"/>
        <v>101.105</v>
      </c>
      <c r="Q151" s="153">
        <f t="shared" si="12"/>
        <v>1</v>
      </c>
      <c r="R151" s="154">
        <f t="shared" si="13"/>
        <v>0</v>
      </c>
      <c r="S151" s="154">
        <f t="shared" si="14"/>
        <v>1</v>
      </c>
    </row>
    <row r="152" spans="2:19" ht="18.75" x14ac:dyDescent="0.3">
      <c r="B152" s="164">
        <v>44337</v>
      </c>
      <c r="C152" s="95" t="s">
        <v>713</v>
      </c>
      <c r="D152" s="96" t="s">
        <v>43</v>
      </c>
      <c r="E152" s="97">
        <v>4</v>
      </c>
      <c r="F152" s="140">
        <v>7</v>
      </c>
      <c r="G152" s="103">
        <v>1.8</v>
      </c>
      <c r="H152" s="99" t="s">
        <v>557</v>
      </c>
      <c r="I152" s="104" t="s">
        <v>16</v>
      </c>
      <c r="J152" s="105">
        <v>1.5</v>
      </c>
      <c r="K152" s="142">
        <f t="shared" si="10"/>
        <v>-1.5</v>
      </c>
      <c r="L152" s="102">
        <f t="shared" si="11"/>
        <v>99.605000000000004</v>
      </c>
      <c r="Q152" s="153">
        <f t="shared" si="12"/>
        <v>1</v>
      </c>
      <c r="R152" s="154">
        <f t="shared" si="13"/>
        <v>0</v>
      </c>
      <c r="S152" s="154">
        <f t="shared" si="14"/>
        <v>1</v>
      </c>
    </row>
    <row r="153" spans="2:19" ht="18.75" x14ac:dyDescent="0.3">
      <c r="B153" s="164">
        <v>44337</v>
      </c>
      <c r="C153" s="95" t="s">
        <v>711</v>
      </c>
      <c r="D153" s="96" t="s">
        <v>43</v>
      </c>
      <c r="E153" s="97">
        <v>1</v>
      </c>
      <c r="F153" s="140">
        <v>6</v>
      </c>
      <c r="G153" s="103">
        <v>1.6</v>
      </c>
      <c r="H153" s="99" t="s">
        <v>557</v>
      </c>
      <c r="I153" s="104" t="s">
        <v>34</v>
      </c>
      <c r="J153" s="105">
        <v>1</v>
      </c>
      <c r="K153" s="142">
        <f t="shared" si="10"/>
        <v>-1</v>
      </c>
      <c r="L153" s="102">
        <f t="shared" si="11"/>
        <v>98.605000000000004</v>
      </c>
      <c r="Q153" s="153">
        <f t="shared" si="12"/>
        <v>1</v>
      </c>
      <c r="R153" s="154">
        <f t="shared" si="13"/>
        <v>0</v>
      </c>
      <c r="S153" s="154">
        <f t="shared" si="14"/>
        <v>1</v>
      </c>
    </row>
    <row r="154" spans="2:19" ht="18.75" x14ac:dyDescent="0.3">
      <c r="B154" s="164">
        <v>44337</v>
      </c>
      <c r="C154" s="95" t="s">
        <v>712</v>
      </c>
      <c r="D154" s="96" t="s">
        <v>43</v>
      </c>
      <c r="E154" s="97">
        <v>1</v>
      </c>
      <c r="F154" s="140">
        <v>7</v>
      </c>
      <c r="G154" s="103">
        <v>1.6</v>
      </c>
      <c r="H154" s="99" t="s">
        <v>557</v>
      </c>
      <c r="I154" s="104" t="s">
        <v>21</v>
      </c>
      <c r="J154" s="105">
        <v>3</v>
      </c>
      <c r="K154" s="142">
        <f t="shared" si="10"/>
        <v>-3</v>
      </c>
      <c r="L154" s="102">
        <f t="shared" si="11"/>
        <v>95.605000000000004</v>
      </c>
      <c r="Q154" s="153">
        <f t="shared" si="12"/>
        <v>1</v>
      </c>
      <c r="R154" s="154">
        <f t="shared" si="13"/>
        <v>0</v>
      </c>
      <c r="S154" s="154">
        <f t="shared" si="14"/>
        <v>1</v>
      </c>
    </row>
    <row r="155" spans="2:19" ht="18.75" x14ac:dyDescent="0.3">
      <c r="B155" s="164">
        <v>44340</v>
      </c>
      <c r="C155" s="95" t="s">
        <v>714</v>
      </c>
      <c r="D155" s="96" t="s">
        <v>30</v>
      </c>
      <c r="E155" s="97">
        <v>2</v>
      </c>
      <c r="F155" s="140">
        <f>4.8/2</f>
        <v>2.4</v>
      </c>
      <c r="G155" s="103">
        <v>1.4</v>
      </c>
      <c r="H155" s="99" t="s">
        <v>557</v>
      </c>
      <c r="I155" s="104" t="s">
        <v>24</v>
      </c>
      <c r="J155" s="105">
        <v>2</v>
      </c>
      <c r="K155" s="142">
        <f t="shared" si="10"/>
        <v>2.8</v>
      </c>
      <c r="L155" s="102">
        <f t="shared" si="11"/>
        <v>98.405000000000001</v>
      </c>
      <c r="Q155" s="153">
        <f t="shared" si="12"/>
        <v>1</v>
      </c>
      <c r="R155" s="154">
        <f t="shared" si="13"/>
        <v>1</v>
      </c>
      <c r="S155" s="154">
        <f t="shared" si="14"/>
        <v>0</v>
      </c>
    </row>
    <row r="156" spans="2:19" ht="18.75" x14ac:dyDescent="0.3">
      <c r="B156" s="164">
        <v>44342</v>
      </c>
      <c r="C156" s="95" t="s">
        <v>715</v>
      </c>
      <c r="D156" s="96" t="s">
        <v>91</v>
      </c>
      <c r="E156" s="97">
        <v>1</v>
      </c>
      <c r="F156" s="140">
        <v>2.6</v>
      </c>
      <c r="G156" s="103">
        <v>1.35</v>
      </c>
      <c r="H156" s="99" t="s">
        <v>557</v>
      </c>
      <c r="I156" s="104" t="s">
        <v>16</v>
      </c>
      <c r="J156" s="105">
        <v>3</v>
      </c>
      <c r="K156" s="142">
        <f t="shared" si="10"/>
        <v>-3</v>
      </c>
      <c r="L156" s="102">
        <f t="shared" si="11"/>
        <v>95.405000000000001</v>
      </c>
      <c r="Q156" s="153">
        <f t="shared" si="12"/>
        <v>1</v>
      </c>
      <c r="R156" s="154">
        <f t="shared" si="13"/>
        <v>0</v>
      </c>
      <c r="S156" s="154">
        <f t="shared" si="14"/>
        <v>1</v>
      </c>
    </row>
    <row r="157" spans="2:19" ht="18.75" x14ac:dyDescent="0.3">
      <c r="B157" s="164">
        <v>44344</v>
      </c>
      <c r="C157" s="95" t="s">
        <v>736</v>
      </c>
      <c r="D157" s="96" t="s">
        <v>2011</v>
      </c>
      <c r="E157" s="97">
        <v>4</v>
      </c>
      <c r="F157" s="140">
        <v>10</v>
      </c>
      <c r="G157" s="103">
        <v>5</v>
      </c>
      <c r="H157" s="99" t="s">
        <v>557</v>
      </c>
      <c r="I157" s="104" t="s">
        <v>16</v>
      </c>
      <c r="J157" s="105">
        <v>1.5</v>
      </c>
      <c r="K157" s="142">
        <f t="shared" si="10"/>
        <v>-1.5</v>
      </c>
      <c r="L157" s="102">
        <f t="shared" si="11"/>
        <v>93.905000000000001</v>
      </c>
      <c r="Q157" s="153">
        <f t="shared" si="12"/>
        <v>1</v>
      </c>
      <c r="R157" s="154">
        <f t="shared" si="13"/>
        <v>0</v>
      </c>
      <c r="S157" s="154">
        <f t="shared" si="14"/>
        <v>1</v>
      </c>
    </row>
    <row r="158" spans="2:19" ht="18.75" x14ac:dyDescent="0.3">
      <c r="B158" s="164">
        <v>44345</v>
      </c>
      <c r="C158" s="95" t="s">
        <v>738</v>
      </c>
      <c r="D158" s="96" t="s">
        <v>602</v>
      </c>
      <c r="E158" s="97">
        <v>2</v>
      </c>
      <c r="F158" s="140">
        <v>15</v>
      </c>
      <c r="G158" s="103">
        <v>5</v>
      </c>
      <c r="H158" s="99" t="s">
        <v>557</v>
      </c>
      <c r="I158" s="104" t="s">
        <v>16</v>
      </c>
      <c r="J158" s="105">
        <v>1</v>
      </c>
      <c r="K158" s="142">
        <f t="shared" si="10"/>
        <v>-1</v>
      </c>
      <c r="L158" s="102">
        <f t="shared" si="11"/>
        <v>92.905000000000001</v>
      </c>
      <c r="Q158" s="153">
        <f t="shared" si="12"/>
        <v>1</v>
      </c>
      <c r="R158" s="154">
        <f t="shared" si="13"/>
        <v>0</v>
      </c>
      <c r="S158" s="154">
        <f t="shared" si="14"/>
        <v>1</v>
      </c>
    </row>
    <row r="159" spans="2:19" ht="18.75" x14ac:dyDescent="0.3">
      <c r="B159" s="164">
        <v>44345</v>
      </c>
      <c r="C159" s="95" t="s">
        <v>737</v>
      </c>
      <c r="D159" s="96" t="s">
        <v>602</v>
      </c>
      <c r="E159" s="97">
        <v>1</v>
      </c>
      <c r="F159" s="140">
        <v>2.35</v>
      </c>
      <c r="G159" s="103">
        <v>1.2</v>
      </c>
      <c r="H159" s="99" t="s">
        <v>557</v>
      </c>
      <c r="I159" s="104" t="s">
        <v>16</v>
      </c>
      <c r="J159" s="105">
        <v>1</v>
      </c>
      <c r="K159" s="142">
        <f t="shared" si="10"/>
        <v>-1</v>
      </c>
      <c r="L159" s="102">
        <f t="shared" si="11"/>
        <v>91.905000000000001</v>
      </c>
      <c r="Q159" s="153">
        <f t="shared" si="12"/>
        <v>1</v>
      </c>
      <c r="R159" s="154">
        <f t="shared" si="13"/>
        <v>0</v>
      </c>
      <c r="S159" s="154">
        <f t="shared" si="14"/>
        <v>1</v>
      </c>
    </row>
    <row r="160" spans="2:19" ht="18.75" x14ac:dyDescent="0.3">
      <c r="B160" s="164">
        <v>44349</v>
      </c>
      <c r="C160" s="95" t="s">
        <v>739</v>
      </c>
      <c r="D160" s="96" t="s">
        <v>91</v>
      </c>
      <c r="E160" s="97">
        <v>2</v>
      </c>
      <c r="F160" s="140">
        <v>2.25</v>
      </c>
      <c r="G160" s="103">
        <v>1.4</v>
      </c>
      <c r="H160" s="99" t="s">
        <v>557</v>
      </c>
      <c r="I160" s="104" t="s">
        <v>26</v>
      </c>
      <c r="J160" s="105">
        <v>2</v>
      </c>
      <c r="K160" s="142">
        <f t="shared" si="10"/>
        <v>-2</v>
      </c>
      <c r="L160" s="102">
        <f t="shared" si="11"/>
        <v>89.905000000000001</v>
      </c>
      <c r="Q160" s="153">
        <f t="shared" si="12"/>
        <v>1</v>
      </c>
      <c r="R160" s="154">
        <f t="shared" si="13"/>
        <v>0</v>
      </c>
      <c r="S160" s="154">
        <f t="shared" si="14"/>
        <v>1</v>
      </c>
    </row>
    <row r="161" spans="2:19" ht="18.75" x14ac:dyDescent="0.3">
      <c r="B161" s="164">
        <v>44352</v>
      </c>
      <c r="C161" s="95" t="s">
        <v>740</v>
      </c>
      <c r="D161" s="96" t="s">
        <v>587</v>
      </c>
      <c r="E161" s="97">
        <v>4</v>
      </c>
      <c r="F161" s="140">
        <f>8.5*0.88</f>
        <v>7.48</v>
      </c>
      <c r="G161" s="103">
        <v>2</v>
      </c>
      <c r="H161" s="99" t="s">
        <v>557</v>
      </c>
      <c r="I161" s="104" t="s">
        <v>24</v>
      </c>
      <c r="J161" s="105">
        <v>3.5</v>
      </c>
      <c r="K161" s="142">
        <f t="shared" si="10"/>
        <v>22.68</v>
      </c>
      <c r="L161" s="102">
        <f t="shared" si="11"/>
        <v>112.58500000000001</v>
      </c>
      <c r="Q161" s="153">
        <f t="shared" si="12"/>
        <v>1</v>
      </c>
      <c r="R161" s="154">
        <f t="shared" si="13"/>
        <v>1</v>
      </c>
      <c r="S161" s="154">
        <f t="shared" si="14"/>
        <v>0</v>
      </c>
    </row>
    <row r="162" spans="2:19" ht="18.75" x14ac:dyDescent="0.3">
      <c r="B162" s="164">
        <v>44352</v>
      </c>
      <c r="C162" s="95" t="s">
        <v>742</v>
      </c>
      <c r="D162" s="96" t="s">
        <v>114</v>
      </c>
      <c r="E162" s="97">
        <v>1</v>
      </c>
      <c r="F162" s="140">
        <v>6.5</v>
      </c>
      <c r="G162" s="103">
        <v>2</v>
      </c>
      <c r="H162" s="99" t="s">
        <v>557</v>
      </c>
      <c r="I162" s="104" t="s">
        <v>26</v>
      </c>
      <c r="J162" s="105">
        <v>3</v>
      </c>
      <c r="K162" s="142">
        <f t="shared" si="10"/>
        <v>-3</v>
      </c>
      <c r="L162" s="102">
        <f t="shared" si="11"/>
        <v>109.58500000000001</v>
      </c>
      <c r="Q162" s="153">
        <f t="shared" si="12"/>
        <v>1</v>
      </c>
      <c r="R162" s="154">
        <f t="shared" si="13"/>
        <v>0</v>
      </c>
      <c r="S162" s="154">
        <f t="shared" si="14"/>
        <v>1</v>
      </c>
    </row>
    <row r="163" spans="2:19" ht="18.75" x14ac:dyDescent="0.3">
      <c r="B163" s="164">
        <v>44352</v>
      </c>
      <c r="C163" s="95" t="s">
        <v>708</v>
      </c>
      <c r="D163" s="96" t="s">
        <v>619</v>
      </c>
      <c r="E163" s="97">
        <v>3</v>
      </c>
      <c r="F163" s="140">
        <v>2.8</v>
      </c>
      <c r="G163" s="103">
        <v>1.2</v>
      </c>
      <c r="H163" s="99" t="s">
        <v>557</v>
      </c>
      <c r="I163" s="104" t="s">
        <v>24</v>
      </c>
      <c r="J163" s="105">
        <v>3</v>
      </c>
      <c r="K163" s="142">
        <f t="shared" si="10"/>
        <v>5.3999999999999986</v>
      </c>
      <c r="L163" s="102">
        <f t="shared" si="11"/>
        <v>114.98500000000001</v>
      </c>
      <c r="Q163" s="153">
        <f t="shared" si="12"/>
        <v>1</v>
      </c>
      <c r="R163" s="154">
        <f t="shared" si="13"/>
        <v>1</v>
      </c>
      <c r="S163" s="154">
        <f t="shared" si="14"/>
        <v>0</v>
      </c>
    </row>
    <row r="164" spans="2:19" ht="18.75" x14ac:dyDescent="0.3">
      <c r="B164" s="164">
        <v>44352</v>
      </c>
      <c r="C164" s="95" t="s">
        <v>712</v>
      </c>
      <c r="D164" s="96" t="s">
        <v>587</v>
      </c>
      <c r="E164" s="97">
        <v>4</v>
      </c>
      <c r="F164" s="140">
        <v>7.5</v>
      </c>
      <c r="G164" s="103">
        <v>2</v>
      </c>
      <c r="H164" s="99" t="s">
        <v>557</v>
      </c>
      <c r="I164" s="104" t="s">
        <v>26</v>
      </c>
      <c r="J164" s="105">
        <v>2</v>
      </c>
      <c r="K164" s="142">
        <f t="shared" si="10"/>
        <v>-2</v>
      </c>
      <c r="L164" s="102">
        <f t="shared" si="11"/>
        <v>112.98500000000001</v>
      </c>
      <c r="Q164" s="153">
        <f t="shared" si="12"/>
        <v>1</v>
      </c>
      <c r="R164" s="154">
        <f t="shared" si="13"/>
        <v>0</v>
      </c>
      <c r="S164" s="154">
        <f t="shared" si="14"/>
        <v>1</v>
      </c>
    </row>
    <row r="165" spans="2:19" ht="18.75" x14ac:dyDescent="0.3">
      <c r="B165" s="164">
        <v>44353</v>
      </c>
      <c r="C165" s="95" t="s">
        <v>743</v>
      </c>
      <c r="D165" s="96" t="s">
        <v>573</v>
      </c>
      <c r="E165" s="97">
        <v>7</v>
      </c>
      <c r="F165" s="140">
        <v>4</v>
      </c>
      <c r="G165" s="103">
        <v>1.4</v>
      </c>
      <c r="H165" s="99" t="s">
        <v>557</v>
      </c>
      <c r="I165" s="104" t="s">
        <v>21</v>
      </c>
      <c r="J165" s="105">
        <v>0.5</v>
      </c>
      <c r="K165" s="142">
        <f t="shared" si="10"/>
        <v>-0.5</v>
      </c>
      <c r="L165" s="102">
        <f t="shared" si="11"/>
        <v>112.48500000000001</v>
      </c>
      <c r="Q165" s="153">
        <f t="shared" si="12"/>
        <v>1</v>
      </c>
      <c r="R165" s="154">
        <f t="shared" si="13"/>
        <v>0</v>
      </c>
      <c r="S165" s="154">
        <f t="shared" si="14"/>
        <v>1</v>
      </c>
    </row>
    <row r="166" spans="2:19" ht="18.75" x14ac:dyDescent="0.3">
      <c r="B166" s="164">
        <v>44353</v>
      </c>
      <c r="C166" s="95" t="s">
        <v>741</v>
      </c>
      <c r="D166" s="96" t="s">
        <v>43</v>
      </c>
      <c r="E166" s="97">
        <v>4</v>
      </c>
      <c r="F166" s="140">
        <v>4</v>
      </c>
      <c r="G166" s="103">
        <v>2</v>
      </c>
      <c r="H166" s="99" t="s">
        <v>557</v>
      </c>
      <c r="I166" s="104" t="s">
        <v>26</v>
      </c>
      <c r="J166" s="105">
        <v>2</v>
      </c>
      <c r="K166" s="142">
        <f t="shared" si="10"/>
        <v>-2</v>
      </c>
      <c r="L166" s="102">
        <f t="shared" si="11"/>
        <v>110.48500000000001</v>
      </c>
      <c r="Q166" s="153">
        <f t="shared" si="12"/>
        <v>1</v>
      </c>
      <c r="R166" s="154">
        <f t="shared" si="13"/>
        <v>0</v>
      </c>
      <c r="S166" s="154">
        <f t="shared" si="14"/>
        <v>1</v>
      </c>
    </row>
    <row r="167" spans="2:19" ht="18.75" x14ac:dyDescent="0.3">
      <c r="B167" s="164">
        <v>44356</v>
      </c>
      <c r="C167" s="95" t="s">
        <v>744</v>
      </c>
      <c r="D167" s="96" t="s">
        <v>93</v>
      </c>
      <c r="E167" s="97">
        <v>3</v>
      </c>
      <c r="F167" s="140">
        <v>7.5</v>
      </c>
      <c r="G167" s="103">
        <v>1.4</v>
      </c>
      <c r="H167" s="99" t="s">
        <v>557</v>
      </c>
      <c r="I167" s="104" t="s">
        <v>21</v>
      </c>
      <c r="J167" s="105">
        <v>1</v>
      </c>
      <c r="K167" s="142">
        <f t="shared" si="10"/>
        <v>-1</v>
      </c>
      <c r="L167" s="102">
        <f t="shared" si="11"/>
        <v>109.48500000000001</v>
      </c>
      <c r="Q167" s="153">
        <f t="shared" si="12"/>
        <v>1</v>
      </c>
      <c r="R167" s="154">
        <f t="shared" si="13"/>
        <v>0</v>
      </c>
      <c r="S167" s="154">
        <f t="shared" si="14"/>
        <v>1</v>
      </c>
    </row>
    <row r="168" spans="2:19" ht="18.75" x14ac:dyDescent="0.3">
      <c r="B168" s="164">
        <v>44358</v>
      </c>
      <c r="C168" s="95" t="s">
        <v>746</v>
      </c>
      <c r="D168" s="96" t="s">
        <v>747</v>
      </c>
      <c r="E168" s="97">
        <v>1</v>
      </c>
      <c r="F168" s="140">
        <v>4</v>
      </c>
      <c r="G168" s="103">
        <v>1.2</v>
      </c>
      <c r="H168" s="99" t="s">
        <v>557</v>
      </c>
      <c r="I168" s="104" t="s">
        <v>24</v>
      </c>
      <c r="J168" s="105">
        <v>1.5</v>
      </c>
      <c r="K168" s="142">
        <f t="shared" si="10"/>
        <v>4.5</v>
      </c>
      <c r="L168" s="102">
        <f t="shared" si="11"/>
        <v>113.98500000000001</v>
      </c>
      <c r="M168" s="158">
        <v>500</v>
      </c>
      <c r="Q168" s="153">
        <f t="shared" si="12"/>
        <v>1</v>
      </c>
      <c r="R168" s="154">
        <f t="shared" si="13"/>
        <v>1</v>
      </c>
      <c r="S168" s="154">
        <f t="shared" si="14"/>
        <v>0</v>
      </c>
    </row>
    <row r="169" spans="2:19" ht="18.75" x14ac:dyDescent="0.3">
      <c r="B169" s="164">
        <v>44359</v>
      </c>
      <c r="C169" s="95" t="s">
        <v>586</v>
      </c>
      <c r="D169" s="96" t="s">
        <v>91</v>
      </c>
      <c r="E169" s="97">
        <v>1</v>
      </c>
      <c r="F169" s="140">
        <v>3</v>
      </c>
      <c r="G169" s="103">
        <v>1.2</v>
      </c>
      <c r="H169" s="99" t="s">
        <v>557</v>
      </c>
      <c r="I169" s="104" t="s">
        <v>24</v>
      </c>
      <c r="J169" s="105">
        <v>4</v>
      </c>
      <c r="K169" s="142">
        <f t="shared" si="10"/>
        <v>8</v>
      </c>
      <c r="L169" s="102">
        <f t="shared" si="11"/>
        <v>121.98500000000001</v>
      </c>
      <c r="Q169" s="153">
        <f t="shared" si="12"/>
        <v>1</v>
      </c>
      <c r="R169" s="154">
        <f t="shared" si="13"/>
        <v>1</v>
      </c>
      <c r="S169" s="154">
        <f t="shared" si="14"/>
        <v>0</v>
      </c>
    </row>
    <row r="170" spans="2:19" ht="18.75" x14ac:dyDescent="0.3">
      <c r="B170" s="164">
        <v>44359</v>
      </c>
      <c r="C170" s="95" t="s">
        <v>745</v>
      </c>
      <c r="D170" s="96" t="s">
        <v>682</v>
      </c>
      <c r="E170" s="97">
        <v>2</v>
      </c>
      <c r="F170" s="140">
        <v>3.4</v>
      </c>
      <c r="G170" s="103">
        <v>1.2</v>
      </c>
      <c r="H170" s="99" t="s">
        <v>557</v>
      </c>
      <c r="I170" s="104" t="s">
        <v>24</v>
      </c>
      <c r="J170" s="105">
        <v>1</v>
      </c>
      <c r="K170" s="142">
        <f t="shared" si="10"/>
        <v>2.4</v>
      </c>
      <c r="L170" s="102">
        <f t="shared" si="11"/>
        <v>124.38500000000002</v>
      </c>
      <c r="Q170" s="153">
        <f t="shared" si="12"/>
        <v>1</v>
      </c>
      <c r="R170" s="154">
        <f t="shared" si="13"/>
        <v>1</v>
      </c>
      <c r="S170" s="154">
        <f t="shared" si="14"/>
        <v>0</v>
      </c>
    </row>
    <row r="171" spans="2:19" ht="18.75" x14ac:dyDescent="0.3">
      <c r="B171" s="164">
        <v>44361</v>
      </c>
      <c r="C171" s="95" t="s">
        <v>748</v>
      </c>
      <c r="D171" s="96" t="s">
        <v>1916</v>
      </c>
      <c r="E171" s="97">
        <v>1</v>
      </c>
      <c r="F171" s="140">
        <v>4</v>
      </c>
      <c r="G171" s="103">
        <v>1.2</v>
      </c>
      <c r="H171" s="99" t="s">
        <v>557</v>
      </c>
      <c r="I171" s="104" t="s">
        <v>24</v>
      </c>
      <c r="J171" s="105">
        <v>0.5</v>
      </c>
      <c r="K171" s="142">
        <f t="shared" si="10"/>
        <v>1.5</v>
      </c>
      <c r="L171" s="102">
        <f t="shared" si="11"/>
        <v>125.88500000000002</v>
      </c>
      <c r="Q171" s="153">
        <f t="shared" si="12"/>
        <v>1</v>
      </c>
      <c r="R171" s="154">
        <f t="shared" si="13"/>
        <v>1</v>
      </c>
      <c r="S171" s="154">
        <f t="shared" si="14"/>
        <v>0</v>
      </c>
    </row>
    <row r="172" spans="2:19" ht="18.75" x14ac:dyDescent="0.3">
      <c r="B172" s="164">
        <v>44366</v>
      </c>
      <c r="C172" s="95" t="s">
        <v>749</v>
      </c>
      <c r="D172" s="96" t="s">
        <v>50</v>
      </c>
      <c r="E172" s="97">
        <v>3</v>
      </c>
      <c r="F172" s="140">
        <v>4.2</v>
      </c>
      <c r="G172" s="103">
        <v>1.2</v>
      </c>
      <c r="H172" s="99" t="s">
        <v>557</v>
      </c>
      <c r="I172" s="104" t="s">
        <v>16</v>
      </c>
      <c r="J172" s="105">
        <v>1</v>
      </c>
      <c r="K172" s="142">
        <f t="shared" si="10"/>
        <v>-1</v>
      </c>
      <c r="L172" s="102">
        <f t="shared" si="11"/>
        <v>124.88500000000002</v>
      </c>
      <c r="Q172" s="153">
        <f t="shared" si="12"/>
        <v>1</v>
      </c>
      <c r="R172" s="154">
        <f t="shared" si="13"/>
        <v>0</v>
      </c>
      <c r="S172" s="154">
        <f t="shared" si="14"/>
        <v>1</v>
      </c>
    </row>
    <row r="173" spans="2:19" ht="18.75" x14ac:dyDescent="0.3">
      <c r="B173" s="164">
        <v>44370</v>
      </c>
      <c r="C173" s="95" t="s">
        <v>751</v>
      </c>
      <c r="D173" s="96" t="s">
        <v>32</v>
      </c>
      <c r="E173" s="97">
        <v>2</v>
      </c>
      <c r="F173" s="140">
        <v>3</v>
      </c>
      <c r="G173" s="103">
        <v>1.28</v>
      </c>
      <c r="H173" s="99" t="s">
        <v>557</v>
      </c>
      <c r="I173" s="104" t="s">
        <v>21</v>
      </c>
      <c r="J173" s="105">
        <v>2</v>
      </c>
      <c r="K173" s="142">
        <f t="shared" si="10"/>
        <v>-2</v>
      </c>
      <c r="L173" s="102">
        <f t="shared" si="11"/>
        <v>122.88500000000002</v>
      </c>
      <c r="Q173" s="153">
        <f t="shared" si="12"/>
        <v>1</v>
      </c>
      <c r="R173" s="154">
        <f t="shared" si="13"/>
        <v>0</v>
      </c>
      <c r="S173" s="154">
        <f t="shared" si="14"/>
        <v>1</v>
      </c>
    </row>
    <row r="174" spans="2:19" ht="18.75" x14ac:dyDescent="0.3">
      <c r="B174" s="164">
        <v>44370</v>
      </c>
      <c r="C174" s="95" t="s">
        <v>752</v>
      </c>
      <c r="D174" s="96" t="s">
        <v>753</v>
      </c>
      <c r="E174" s="97">
        <v>2</v>
      </c>
      <c r="F174" s="140">
        <v>4.4000000000000004</v>
      </c>
      <c r="G174" s="103">
        <v>1.35</v>
      </c>
      <c r="H174" s="99" t="s">
        <v>557</v>
      </c>
      <c r="I174" s="104" t="s">
        <v>26</v>
      </c>
      <c r="J174" s="105">
        <v>0.5</v>
      </c>
      <c r="K174" s="142">
        <f t="shared" si="10"/>
        <v>-0.5</v>
      </c>
      <c r="L174" s="102">
        <f t="shared" si="11"/>
        <v>122.38500000000002</v>
      </c>
      <c r="Q174" s="153">
        <f t="shared" si="12"/>
        <v>1</v>
      </c>
      <c r="R174" s="154">
        <f t="shared" si="13"/>
        <v>0</v>
      </c>
      <c r="S174" s="154">
        <f t="shared" si="14"/>
        <v>1</v>
      </c>
    </row>
    <row r="175" spans="2:19" ht="18.75" x14ac:dyDescent="0.3">
      <c r="B175" s="164">
        <v>44373</v>
      </c>
      <c r="C175" s="95" t="s">
        <v>750</v>
      </c>
      <c r="D175" s="96" t="s">
        <v>842</v>
      </c>
      <c r="E175" s="97">
        <v>4</v>
      </c>
      <c r="F175" s="140">
        <v>3.2</v>
      </c>
      <c r="G175" s="103">
        <v>1.3</v>
      </c>
      <c r="H175" s="99" t="s">
        <v>557</v>
      </c>
      <c r="I175" s="104" t="s">
        <v>24</v>
      </c>
      <c r="J175" s="105">
        <v>5</v>
      </c>
      <c r="K175" s="142">
        <f t="shared" si="10"/>
        <v>11</v>
      </c>
      <c r="L175" s="102">
        <f t="shared" si="11"/>
        <v>133.38500000000002</v>
      </c>
      <c r="Q175" s="153">
        <f t="shared" si="12"/>
        <v>1</v>
      </c>
      <c r="R175" s="154">
        <f t="shared" si="13"/>
        <v>1</v>
      </c>
      <c r="S175" s="154">
        <f t="shared" si="14"/>
        <v>0</v>
      </c>
    </row>
    <row r="176" spans="2:19" ht="18.75" x14ac:dyDescent="0.3">
      <c r="B176" s="164">
        <v>44374</v>
      </c>
      <c r="C176" s="95" t="s">
        <v>755</v>
      </c>
      <c r="D176" s="96" t="s">
        <v>685</v>
      </c>
      <c r="E176" s="97">
        <v>3</v>
      </c>
      <c r="F176" s="140">
        <v>2.6</v>
      </c>
      <c r="G176" s="103">
        <v>1.5</v>
      </c>
      <c r="H176" s="99" t="s">
        <v>557</v>
      </c>
      <c r="I176" s="104" t="s">
        <v>26</v>
      </c>
      <c r="J176" s="105">
        <v>1</v>
      </c>
      <c r="K176" s="142">
        <f t="shared" si="10"/>
        <v>-1</v>
      </c>
      <c r="L176" s="102">
        <f t="shared" si="11"/>
        <v>132.38500000000002</v>
      </c>
      <c r="Q176" s="153">
        <f t="shared" si="12"/>
        <v>1</v>
      </c>
      <c r="R176" s="154">
        <f t="shared" si="13"/>
        <v>0</v>
      </c>
      <c r="S176" s="154">
        <f t="shared" si="14"/>
        <v>1</v>
      </c>
    </row>
    <row r="177" spans="2:19" ht="18.75" x14ac:dyDescent="0.3">
      <c r="B177" s="164">
        <v>44375</v>
      </c>
      <c r="C177" s="95" t="s">
        <v>754</v>
      </c>
      <c r="D177" s="96" t="s">
        <v>616</v>
      </c>
      <c r="E177" s="97">
        <v>1</v>
      </c>
      <c r="F177" s="140">
        <f>2.75*0.86</f>
        <v>2.3649999999999998</v>
      </c>
      <c r="G177" s="103">
        <v>1.2</v>
      </c>
      <c r="H177" s="99" t="s">
        <v>557</v>
      </c>
      <c r="I177" s="104" t="s">
        <v>24</v>
      </c>
      <c r="J177" s="105">
        <v>3.5</v>
      </c>
      <c r="K177" s="142">
        <f t="shared" si="10"/>
        <v>4.7774999999999999</v>
      </c>
      <c r="L177" s="102">
        <f t="shared" si="11"/>
        <v>137.16250000000002</v>
      </c>
      <c r="Q177" s="153">
        <f t="shared" si="12"/>
        <v>1</v>
      </c>
      <c r="R177" s="154">
        <f t="shared" si="13"/>
        <v>1</v>
      </c>
      <c r="S177" s="154">
        <f t="shared" si="14"/>
        <v>0</v>
      </c>
    </row>
    <row r="178" spans="2:19" ht="18.75" x14ac:dyDescent="0.3">
      <c r="B178" s="164">
        <v>44376</v>
      </c>
      <c r="C178" s="95" t="s">
        <v>756</v>
      </c>
      <c r="D178" s="96" t="s">
        <v>30</v>
      </c>
      <c r="E178" s="97">
        <v>4</v>
      </c>
      <c r="F178" s="140">
        <v>2.4500000000000002</v>
      </c>
      <c r="G178" s="103">
        <v>1.3</v>
      </c>
      <c r="H178" s="99" t="s">
        <v>557</v>
      </c>
      <c r="I178" s="104" t="s">
        <v>21</v>
      </c>
      <c r="J178" s="105">
        <v>3</v>
      </c>
      <c r="K178" s="142">
        <f t="shared" si="10"/>
        <v>-3</v>
      </c>
      <c r="L178" s="102">
        <f t="shared" si="11"/>
        <v>134.16250000000002</v>
      </c>
      <c r="Q178" s="153">
        <f t="shared" si="12"/>
        <v>1</v>
      </c>
      <c r="R178" s="154">
        <f t="shared" si="13"/>
        <v>0</v>
      </c>
      <c r="S178" s="154">
        <f t="shared" si="14"/>
        <v>1</v>
      </c>
    </row>
    <row r="179" spans="2:19" ht="18.75" x14ac:dyDescent="0.3">
      <c r="B179" s="164">
        <v>44378</v>
      </c>
      <c r="C179" s="95" t="s">
        <v>757</v>
      </c>
      <c r="D179" s="96" t="s">
        <v>573</v>
      </c>
      <c r="E179" s="97">
        <v>4</v>
      </c>
      <c r="F179" s="140">
        <v>3</v>
      </c>
      <c r="G179" s="103">
        <v>1.5</v>
      </c>
      <c r="H179" s="99" t="s">
        <v>557</v>
      </c>
      <c r="I179" s="104" t="s">
        <v>16</v>
      </c>
      <c r="J179" s="105">
        <v>1</v>
      </c>
      <c r="K179" s="142">
        <f t="shared" si="10"/>
        <v>-1</v>
      </c>
      <c r="L179" s="102">
        <f t="shared" si="11"/>
        <v>133.16250000000002</v>
      </c>
      <c r="Q179" s="153">
        <f t="shared" si="12"/>
        <v>1</v>
      </c>
      <c r="R179" s="154">
        <f t="shared" si="13"/>
        <v>0</v>
      </c>
      <c r="S179" s="154">
        <f t="shared" si="14"/>
        <v>1</v>
      </c>
    </row>
    <row r="180" spans="2:19" ht="18.75" x14ac:dyDescent="0.3">
      <c r="B180" s="164">
        <v>44382</v>
      </c>
      <c r="C180" s="95" t="s">
        <v>762</v>
      </c>
      <c r="D180" s="96" t="s">
        <v>761</v>
      </c>
      <c r="E180" s="97">
        <v>3</v>
      </c>
      <c r="F180" s="140">
        <f>2.9*0.8</f>
        <v>2.3199999999999998</v>
      </c>
      <c r="G180" s="103">
        <v>1.3</v>
      </c>
      <c r="H180" s="99" t="s">
        <v>557</v>
      </c>
      <c r="I180" s="104" t="s">
        <v>24</v>
      </c>
      <c r="J180" s="105">
        <v>1.5</v>
      </c>
      <c r="K180" s="142">
        <f t="shared" si="10"/>
        <v>1.9799999999999995</v>
      </c>
      <c r="L180" s="102">
        <f t="shared" si="11"/>
        <v>135.14250000000001</v>
      </c>
      <c r="Q180" s="153">
        <f t="shared" si="12"/>
        <v>1</v>
      </c>
      <c r="R180" s="154">
        <f t="shared" si="13"/>
        <v>1</v>
      </c>
      <c r="S180" s="154">
        <f t="shared" si="14"/>
        <v>0</v>
      </c>
    </row>
    <row r="181" spans="2:19" ht="18.75" x14ac:dyDescent="0.3">
      <c r="B181" s="164">
        <v>44382</v>
      </c>
      <c r="C181" s="95" t="s">
        <v>760</v>
      </c>
      <c r="D181" s="96" t="s">
        <v>761</v>
      </c>
      <c r="E181" s="97">
        <v>1</v>
      </c>
      <c r="F181" s="140">
        <v>6</v>
      </c>
      <c r="G181" s="103">
        <v>2</v>
      </c>
      <c r="H181" s="99" t="s">
        <v>557</v>
      </c>
      <c r="I181" s="104" t="s">
        <v>21</v>
      </c>
      <c r="J181" s="105">
        <v>2</v>
      </c>
      <c r="K181" s="142">
        <f t="shared" si="10"/>
        <v>-2</v>
      </c>
      <c r="L181" s="102">
        <f t="shared" si="11"/>
        <v>133.14250000000001</v>
      </c>
      <c r="Q181" s="153">
        <f t="shared" si="12"/>
        <v>1</v>
      </c>
      <c r="R181" s="154">
        <f t="shared" si="13"/>
        <v>0</v>
      </c>
      <c r="S181" s="154">
        <f t="shared" si="14"/>
        <v>1</v>
      </c>
    </row>
    <row r="182" spans="2:19" ht="18.75" x14ac:dyDescent="0.3">
      <c r="B182" s="164">
        <v>44383</v>
      </c>
      <c r="C182" s="95" t="s">
        <v>759</v>
      </c>
      <c r="D182" s="96" t="s">
        <v>30</v>
      </c>
      <c r="E182" s="97">
        <v>6</v>
      </c>
      <c r="F182" s="140">
        <v>7.5</v>
      </c>
      <c r="G182" s="103">
        <v>2</v>
      </c>
      <c r="H182" s="99" t="s">
        <v>557</v>
      </c>
      <c r="I182" s="104" t="s">
        <v>26</v>
      </c>
      <c r="J182" s="105">
        <v>1.5</v>
      </c>
      <c r="K182" s="142">
        <f t="shared" si="10"/>
        <v>-1.5</v>
      </c>
      <c r="L182" s="102">
        <f t="shared" si="11"/>
        <v>131.64250000000001</v>
      </c>
      <c r="Q182" s="153">
        <f t="shared" si="12"/>
        <v>1</v>
      </c>
      <c r="R182" s="154">
        <f t="shared" si="13"/>
        <v>0</v>
      </c>
      <c r="S182" s="154">
        <f t="shared" si="14"/>
        <v>1</v>
      </c>
    </row>
    <row r="183" spans="2:19" ht="18.75" x14ac:dyDescent="0.3">
      <c r="B183" s="164">
        <v>44385</v>
      </c>
      <c r="C183" s="95" t="s">
        <v>585</v>
      </c>
      <c r="D183" s="96" t="s">
        <v>561</v>
      </c>
      <c r="E183" s="97">
        <v>3</v>
      </c>
      <c r="F183" s="140">
        <f>2*0.86</f>
        <v>1.72</v>
      </c>
      <c r="G183" s="103">
        <v>1.2</v>
      </c>
      <c r="H183" s="99" t="s">
        <v>557</v>
      </c>
      <c r="I183" s="104" t="s">
        <v>24</v>
      </c>
      <c r="J183" s="105">
        <v>1.5</v>
      </c>
      <c r="K183" s="142">
        <f t="shared" si="10"/>
        <v>1.08</v>
      </c>
      <c r="L183" s="102">
        <f t="shared" si="11"/>
        <v>132.72250000000003</v>
      </c>
      <c r="Q183" s="153">
        <f t="shared" si="12"/>
        <v>1</v>
      </c>
      <c r="R183" s="154">
        <f t="shared" si="13"/>
        <v>1</v>
      </c>
      <c r="S183" s="154">
        <f t="shared" si="14"/>
        <v>0</v>
      </c>
    </row>
    <row r="184" spans="2:19" ht="18.75" x14ac:dyDescent="0.3">
      <c r="B184" s="164">
        <v>44386</v>
      </c>
      <c r="C184" s="95" t="s">
        <v>764</v>
      </c>
      <c r="D184" s="96" t="s">
        <v>93</v>
      </c>
      <c r="E184" s="97">
        <v>1</v>
      </c>
      <c r="F184" s="140">
        <f>4.6*0.57</f>
        <v>2.6219999999999994</v>
      </c>
      <c r="G184" s="103">
        <v>1.2</v>
      </c>
      <c r="H184" s="99" t="s">
        <v>557</v>
      </c>
      <c r="I184" s="104" t="s">
        <v>24</v>
      </c>
      <c r="J184" s="105">
        <v>1</v>
      </c>
      <c r="K184" s="142">
        <f t="shared" si="10"/>
        <v>1.6219999999999994</v>
      </c>
      <c r="L184" s="102">
        <f t="shared" si="11"/>
        <v>134.34450000000001</v>
      </c>
      <c r="Q184" s="153">
        <f t="shared" si="12"/>
        <v>1</v>
      </c>
      <c r="R184" s="154">
        <f t="shared" si="13"/>
        <v>1</v>
      </c>
      <c r="S184" s="154">
        <f t="shared" si="14"/>
        <v>0</v>
      </c>
    </row>
    <row r="185" spans="2:19" ht="18.75" x14ac:dyDescent="0.3">
      <c r="B185" s="164">
        <v>44387</v>
      </c>
      <c r="C185" s="95" t="s">
        <v>756</v>
      </c>
      <c r="D185" s="96" t="s">
        <v>616</v>
      </c>
      <c r="E185" s="97">
        <v>3</v>
      </c>
      <c r="F185" s="140">
        <v>2.7</v>
      </c>
      <c r="G185" s="103">
        <v>1.4</v>
      </c>
      <c r="H185" s="99" t="s">
        <v>557</v>
      </c>
      <c r="I185" s="104" t="s">
        <v>24</v>
      </c>
      <c r="J185" s="105">
        <v>2</v>
      </c>
      <c r="K185" s="142">
        <f t="shared" si="10"/>
        <v>3.4000000000000004</v>
      </c>
      <c r="L185" s="102">
        <f t="shared" si="11"/>
        <v>137.74450000000002</v>
      </c>
      <c r="Q185" s="153">
        <f t="shared" si="12"/>
        <v>1</v>
      </c>
      <c r="R185" s="154">
        <f t="shared" si="13"/>
        <v>1</v>
      </c>
      <c r="S185" s="154">
        <f t="shared" si="14"/>
        <v>0</v>
      </c>
    </row>
    <row r="186" spans="2:19" ht="18.75" x14ac:dyDescent="0.3">
      <c r="B186" s="164">
        <v>44387</v>
      </c>
      <c r="C186" s="95" t="s">
        <v>765</v>
      </c>
      <c r="D186" s="96" t="s">
        <v>616</v>
      </c>
      <c r="E186" s="97">
        <v>3</v>
      </c>
      <c r="F186" s="140">
        <v>23</v>
      </c>
      <c r="G186" s="103">
        <v>8.5</v>
      </c>
      <c r="H186" s="99" t="s">
        <v>557</v>
      </c>
      <c r="I186" s="104" t="s">
        <v>26</v>
      </c>
      <c r="J186" s="105">
        <v>1</v>
      </c>
      <c r="K186" s="142">
        <f t="shared" si="10"/>
        <v>-1</v>
      </c>
      <c r="L186" s="102">
        <f t="shared" si="11"/>
        <v>136.74450000000002</v>
      </c>
      <c r="Q186" s="153">
        <f t="shared" si="12"/>
        <v>1</v>
      </c>
      <c r="R186" s="154">
        <f t="shared" si="13"/>
        <v>0</v>
      </c>
      <c r="S186" s="154">
        <f t="shared" si="14"/>
        <v>1</v>
      </c>
    </row>
    <row r="187" spans="2:19" ht="18.75" x14ac:dyDescent="0.3">
      <c r="B187" s="164">
        <v>44387</v>
      </c>
      <c r="C187" s="95" t="s">
        <v>758</v>
      </c>
      <c r="D187" s="96" t="s">
        <v>616</v>
      </c>
      <c r="E187" s="97">
        <v>2</v>
      </c>
      <c r="F187" s="140">
        <v>4.25</v>
      </c>
      <c r="G187" s="103">
        <v>1.5</v>
      </c>
      <c r="H187" s="99" t="s">
        <v>557</v>
      </c>
      <c r="I187" s="104" t="s">
        <v>34</v>
      </c>
      <c r="J187" s="105">
        <v>2</v>
      </c>
      <c r="K187" s="142">
        <f t="shared" si="10"/>
        <v>-2</v>
      </c>
      <c r="L187" s="102">
        <f t="shared" si="11"/>
        <v>134.74450000000002</v>
      </c>
      <c r="Q187" s="153">
        <f t="shared" si="12"/>
        <v>1</v>
      </c>
      <c r="R187" s="154">
        <f t="shared" si="13"/>
        <v>0</v>
      </c>
      <c r="S187" s="154">
        <f t="shared" si="14"/>
        <v>1</v>
      </c>
    </row>
    <row r="188" spans="2:19" ht="18.75" x14ac:dyDescent="0.3">
      <c r="B188" s="164">
        <v>44388</v>
      </c>
      <c r="C188" s="95" t="s">
        <v>2008</v>
      </c>
      <c r="D188" s="96" t="s">
        <v>30</v>
      </c>
      <c r="E188" s="97">
        <v>2</v>
      </c>
      <c r="F188" s="140">
        <v>3.5</v>
      </c>
      <c r="G188" s="103">
        <v>1.5</v>
      </c>
      <c r="H188" s="99" t="s">
        <v>557</v>
      </c>
      <c r="I188" s="104" t="s">
        <v>26</v>
      </c>
      <c r="J188" s="105">
        <v>3.5</v>
      </c>
      <c r="K188" s="142">
        <f t="shared" si="10"/>
        <v>-3.5</v>
      </c>
      <c r="L188" s="102">
        <f t="shared" si="11"/>
        <v>131.24450000000002</v>
      </c>
      <c r="Q188" s="153">
        <f t="shared" si="12"/>
        <v>1</v>
      </c>
      <c r="R188" s="154">
        <f t="shared" si="13"/>
        <v>0</v>
      </c>
      <c r="S188" s="154">
        <f t="shared" si="14"/>
        <v>1</v>
      </c>
    </row>
    <row r="189" spans="2:19" ht="18.75" x14ac:dyDescent="0.3">
      <c r="B189" s="164">
        <v>44390</v>
      </c>
      <c r="C189" s="95" t="s">
        <v>766</v>
      </c>
      <c r="D189" s="96" t="s">
        <v>30</v>
      </c>
      <c r="E189" s="97">
        <v>3</v>
      </c>
      <c r="F189" s="140">
        <v>5.5</v>
      </c>
      <c r="G189" s="103">
        <v>1.8</v>
      </c>
      <c r="H189" s="99" t="s">
        <v>557</v>
      </c>
      <c r="I189" s="104" t="s">
        <v>24</v>
      </c>
      <c r="J189" s="105">
        <v>4.5</v>
      </c>
      <c r="K189" s="142">
        <f t="shared" si="10"/>
        <v>20.25</v>
      </c>
      <c r="L189" s="102">
        <f t="shared" si="11"/>
        <v>151.49450000000002</v>
      </c>
      <c r="Q189" s="153">
        <f t="shared" si="12"/>
        <v>1</v>
      </c>
      <c r="R189" s="154">
        <f t="shared" si="13"/>
        <v>1</v>
      </c>
      <c r="S189" s="154">
        <f t="shared" si="14"/>
        <v>0</v>
      </c>
    </row>
    <row r="190" spans="2:19" ht="18.75" x14ac:dyDescent="0.3">
      <c r="B190" s="164">
        <v>44391</v>
      </c>
      <c r="C190" s="95" t="s">
        <v>767</v>
      </c>
      <c r="D190" s="96" t="s">
        <v>91</v>
      </c>
      <c r="E190" s="97">
        <v>1</v>
      </c>
      <c r="F190" s="140">
        <v>18</v>
      </c>
      <c r="G190" s="103">
        <v>5</v>
      </c>
      <c r="H190" s="99" t="s">
        <v>557</v>
      </c>
      <c r="I190" s="104" t="s">
        <v>16</v>
      </c>
      <c r="J190" s="105">
        <v>0.5</v>
      </c>
      <c r="K190" s="142">
        <f t="shared" si="10"/>
        <v>-0.5</v>
      </c>
      <c r="L190" s="102">
        <f t="shared" si="11"/>
        <v>150.99450000000002</v>
      </c>
      <c r="Q190" s="153">
        <f t="shared" si="12"/>
        <v>1</v>
      </c>
      <c r="R190" s="154">
        <f t="shared" si="13"/>
        <v>0</v>
      </c>
      <c r="S190" s="154">
        <f t="shared" si="14"/>
        <v>1</v>
      </c>
    </row>
    <row r="191" spans="2:19" ht="18.75" x14ac:dyDescent="0.3">
      <c r="B191" s="164">
        <v>44391</v>
      </c>
      <c r="C191" s="95" t="s">
        <v>763</v>
      </c>
      <c r="D191" s="96" t="s">
        <v>91</v>
      </c>
      <c r="E191" s="97">
        <v>1</v>
      </c>
      <c r="F191" s="140">
        <v>3.6</v>
      </c>
      <c r="G191" s="103">
        <v>1.65</v>
      </c>
      <c r="H191" s="99" t="s">
        <v>557</v>
      </c>
      <c r="I191" s="104" t="s">
        <v>24</v>
      </c>
      <c r="J191" s="105">
        <v>3</v>
      </c>
      <c r="K191" s="142">
        <f t="shared" si="10"/>
        <v>7.8000000000000007</v>
      </c>
      <c r="L191" s="102">
        <f t="shared" si="11"/>
        <v>158.79450000000003</v>
      </c>
      <c r="Q191" s="153">
        <f t="shared" si="12"/>
        <v>1</v>
      </c>
      <c r="R191" s="154">
        <f t="shared" si="13"/>
        <v>1</v>
      </c>
      <c r="S191" s="154">
        <f t="shared" si="14"/>
        <v>0</v>
      </c>
    </row>
    <row r="192" spans="2:19" ht="18.75" x14ac:dyDescent="0.3">
      <c r="B192" s="164">
        <v>44393</v>
      </c>
      <c r="C192" s="95" t="s">
        <v>768</v>
      </c>
      <c r="D192" s="96" t="s">
        <v>43</v>
      </c>
      <c r="E192" s="97">
        <v>4</v>
      </c>
      <c r="F192" s="140">
        <v>1.6</v>
      </c>
      <c r="G192" s="103">
        <v>1.2</v>
      </c>
      <c r="H192" s="99" t="s">
        <v>557</v>
      </c>
      <c r="I192" s="104" t="s">
        <v>24</v>
      </c>
      <c r="J192" s="105">
        <v>2</v>
      </c>
      <c r="K192" s="142">
        <f t="shared" si="10"/>
        <v>1.2000000000000002</v>
      </c>
      <c r="L192" s="102">
        <f t="shared" si="11"/>
        <v>159.99450000000002</v>
      </c>
      <c r="Q192" s="153">
        <f t="shared" si="12"/>
        <v>1</v>
      </c>
      <c r="R192" s="154">
        <f t="shared" si="13"/>
        <v>1</v>
      </c>
      <c r="S192" s="154">
        <f t="shared" si="14"/>
        <v>0</v>
      </c>
    </row>
    <row r="193" spans="2:19" ht="18.75" x14ac:dyDescent="0.3">
      <c r="B193" s="164">
        <v>44393</v>
      </c>
      <c r="C193" s="95" t="s">
        <v>632</v>
      </c>
      <c r="D193" s="96" t="s">
        <v>43</v>
      </c>
      <c r="E193" s="97">
        <v>3</v>
      </c>
      <c r="F193" s="140">
        <f>6*0.91</f>
        <v>5.46</v>
      </c>
      <c r="G193" s="103">
        <v>2</v>
      </c>
      <c r="H193" s="99" t="s">
        <v>557</v>
      </c>
      <c r="I193" s="104" t="s">
        <v>24</v>
      </c>
      <c r="J193" s="105">
        <v>1</v>
      </c>
      <c r="K193" s="142">
        <f t="shared" si="10"/>
        <v>4.46</v>
      </c>
      <c r="L193" s="102">
        <f t="shared" si="11"/>
        <v>164.45450000000002</v>
      </c>
      <c r="Q193" s="153">
        <f t="shared" si="12"/>
        <v>1</v>
      </c>
      <c r="R193" s="154">
        <f t="shared" si="13"/>
        <v>1</v>
      </c>
      <c r="S193" s="154">
        <f t="shared" si="14"/>
        <v>0</v>
      </c>
    </row>
    <row r="194" spans="2:19" ht="18.75" x14ac:dyDescent="0.3">
      <c r="B194" s="164">
        <v>44396</v>
      </c>
      <c r="C194" s="95" t="s">
        <v>771</v>
      </c>
      <c r="D194" s="96" t="s">
        <v>772</v>
      </c>
      <c r="E194" s="97">
        <v>2</v>
      </c>
      <c r="F194" s="140">
        <v>2.14</v>
      </c>
      <c r="G194" s="103">
        <v>1</v>
      </c>
      <c r="H194" s="99" t="s">
        <v>557</v>
      </c>
      <c r="I194" s="104" t="s">
        <v>24</v>
      </c>
      <c r="J194" s="105">
        <v>2</v>
      </c>
      <c r="K194" s="142">
        <f t="shared" si="10"/>
        <v>2.2800000000000002</v>
      </c>
      <c r="L194" s="102">
        <f t="shared" si="11"/>
        <v>166.73450000000003</v>
      </c>
      <c r="Q194" s="153">
        <f t="shared" si="12"/>
        <v>1</v>
      </c>
      <c r="R194" s="154">
        <f t="shared" si="13"/>
        <v>1</v>
      </c>
      <c r="S194" s="154">
        <f t="shared" si="14"/>
        <v>0</v>
      </c>
    </row>
    <row r="195" spans="2:19" ht="18.75" x14ac:dyDescent="0.3">
      <c r="B195" s="164">
        <v>44397</v>
      </c>
      <c r="C195" s="95" t="s">
        <v>774</v>
      </c>
      <c r="D195" s="96" t="s">
        <v>30</v>
      </c>
      <c r="E195" s="97">
        <v>3</v>
      </c>
      <c r="F195" s="140">
        <f>1/3*2.45+2/3*2.2</f>
        <v>2.2833333333333332</v>
      </c>
      <c r="G195" s="103">
        <v>1.2</v>
      </c>
      <c r="H195" s="99" t="s">
        <v>557</v>
      </c>
      <c r="I195" s="104" t="s">
        <v>24</v>
      </c>
      <c r="J195" s="105">
        <v>3</v>
      </c>
      <c r="K195" s="142">
        <f t="shared" ref="K195:K258" si="15">IF(OR(I195="",J195=""),"",IF(AND(H195="W",I195="1st"),F195*J195-J195,IF(AND(H195="P",OR(I195="1st",I195="2nd",I195="3rd")),G195*J195-J195,IF(H195="EW",-2*J195,-J195))))</f>
        <v>3.8499999999999996</v>
      </c>
      <c r="L195" s="102">
        <f t="shared" si="11"/>
        <v>170.58450000000002</v>
      </c>
      <c r="Q195" s="153">
        <f t="shared" si="12"/>
        <v>1</v>
      </c>
      <c r="R195" s="154">
        <f t="shared" si="13"/>
        <v>1</v>
      </c>
      <c r="S195" s="154">
        <f t="shared" si="14"/>
        <v>0</v>
      </c>
    </row>
    <row r="196" spans="2:19" ht="18.75" x14ac:dyDescent="0.3">
      <c r="B196" s="164">
        <v>44397</v>
      </c>
      <c r="C196" s="95" t="s">
        <v>770</v>
      </c>
      <c r="D196" s="96" t="s">
        <v>30</v>
      </c>
      <c r="E196" s="97">
        <v>3</v>
      </c>
      <c r="F196" s="140">
        <v>6</v>
      </c>
      <c r="G196" s="103">
        <v>1.8</v>
      </c>
      <c r="H196" s="99" t="s">
        <v>557</v>
      </c>
      <c r="I196" s="104" t="s">
        <v>26</v>
      </c>
      <c r="J196" s="139">
        <v>1</v>
      </c>
      <c r="K196" s="142">
        <f t="shared" si="15"/>
        <v>-1</v>
      </c>
      <c r="L196" s="102">
        <f t="shared" ref="L196:L259" si="16">IF(K196="",L195,L195+K196)</f>
        <v>169.58450000000002</v>
      </c>
      <c r="Q196" s="153">
        <f t="shared" ref="Q196:Q259" si="17">IF(B196="",0,1)</f>
        <v>1</v>
      </c>
      <c r="R196" s="154">
        <f t="shared" ref="R196:R259" si="18">IF(K196&gt;0,1,0)</f>
        <v>0</v>
      </c>
      <c r="S196" s="154">
        <f t="shared" ref="S196:S259" si="19">IF(K196&lt;0,1,0)</f>
        <v>1</v>
      </c>
    </row>
    <row r="197" spans="2:19" ht="18.75" x14ac:dyDescent="0.3">
      <c r="B197" s="164">
        <v>44397</v>
      </c>
      <c r="C197" s="95" t="s">
        <v>769</v>
      </c>
      <c r="D197" s="96" t="s">
        <v>30</v>
      </c>
      <c r="E197" s="97">
        <v>1</v>
      </c>
      <c r="F197" s="140">
        <v>2.4500000000000002</v>
      </c>
      <c r="G197" s="103">
        <v>1.2</v>
      </c>
      <c r="H197" s="99" t="s">
        <v>557</v>
      </c>
      <c r="I197" s="104" t="s">
        <v>24</v>
      </c>
      <c r="J197" s="139">
        <v>2</v>
      </c>
      <c r="K197" s="142">
        <f t="shared" si="15"/>
        <v>2.9000000000000004</v>
      </c>
      <c r="L197" s="102">
        <f t="shared" si="16"/>
        <v>172.48450000000003</v>
      </c>
      <c r="Q197" s="153">
        <f t="shared" si="17"/>
        <v>1</v>
      </c>
      <c r="R197" s="154">
        <f t="shared" si="18"/>
        <v>1</v>
      </c>
      <c r="S197" s="154">
        <f t="shared" si="19"/>
        <v>0</v>
      </c>
    </row>
    <row r="198" spans="2:19" ht="18.75" x14ac:dyDescent="0.3">
      <c r="B198" s="164">
        <v>44399</v>
      </c>
      <c r="C198" s="95" t="s">
        <v>773</v>
      </c>
      <c r="D198" s="96" t="s">
        <v>32</v>
      </c>
      <c r="E198" s="97">
        <v>1</v>
      </c>
      <c r="F198" s="140">
        <v>10</v>
      </c>
      <c r="G198" s="103">
        <v>3.3</v>
      </c>
      <c r="H198" s="99" t="s">
        <v>567</v>
      </c>
      <c r="I198" s="104" t="s">
        <v>34</v>
      </c>
      <c r="J198" s="105">
        <v>1</v>
      </c>
      <c r="K198" s="142">
        <f t="shared" si="15"/>
        <v>-1</v>
      </c>
      <c r="L198" s="102">
        <f t="shared" si="16"/>
        <v>171.48450000000003</v>
      </c>
      <c r="Q198" s="153">
        <f t="shared" si="17"/>
        <v>1</v>
      </c>
      <c r="R198" s="154">
        <f t="shared" si="18"/>
        <v>0</v>
      </c>
      <c r="S198" s="154">
        <f t="shared" si="19"/>
        <v>1</v>
      </c>
    </row>
    <row r="199" spans="2:19" ht="18.75" x14ac:dyDescent="0.3">
      <c r="B199" s="164">
        <v>44399</v>
      </c>
      <c r="C199" s="95" t="s">
        <v>773</v>
      </c>
      <c r="D199" s="96" t="s">
        <v>32</v>
      </c>
      <c r="E199" s="97">
        <v>1</v>
      </c>
      <c r="F199" s="140">
        <v>10</v>
      </c>
      <c r="G199" s="103">
        <v>3.3</v>
      </c>
      <c r="H199" s="99" t="s">
        <v>557</v>
      </c>
      <c r="I199" s="104" t="s">
        <v>34</v>
      </c>
      <c r="J199" s="105">
        <v>1.5</v>
      </c>
      <c r="K199" s="142">
        <f t="shared" si="15"/>
        <v>-1.5</v>
      </c>
      <c r="L199" s="102">
        <f t="shared" si="16"/>
        <v>169.98450000000003</v>
      </c>
      <c r="Q199" s="153">
        <f t="shared" si="17"/>
        <v>1</v>
      </c>
      <c r="R199" s="154">
        <f t="shared" si="18"/>
        <v>0</v>
      </c>
      <c r="S199" s="154">
        <f t="shared" si="19"/>
        <v>1</v>
      </c>
    </row>
    <row r="200" spans="2:19" ht="18.75" x14ac:dyDescent="0.3">
      <c r="B200" s="164">
        <v>44400</v>
      </c>
      <c r="C200" s="95" t="s">
        <v>609</v>
      </c>
      <c r="D200" s="96" t="s">
        <v>775</v>
      </c>
      <c r="E200" s="97">
        <v>2</v>
      </c>
      <c r="F200" s="140">
        <v>2.5</v>
      </c>
      <c r="G200" s="103">
        <v>1.5</v>
      </c>
      <c r="H200" s="99" t="s">
        <v>557</v>
      </c>
      <c r="I200" s="104" t="s">
        <v>24</v>
      </c>
      <c r="J200" s="105">
        <v>2</v>
      </c>
      <c r="K200" s="142">
        <f t="shared" si="15"/>
        <v>3</v>
      </c>
      <c r="L200" s="102">
        <f t="shared" si="16"/>
        <v>172.98450000000003</v>
      </c>
      <c r="Q200" s="153">
        <f t="shared" si="17"/>
        <v>1</v>
      </c>
      <c r="R200" s="154">
        <f t="shared" si="18"/>
        <v>1</v>
      </c>
      <c r="S200" s="154">
        <f t="shared" si="19"/>
        <v>0</v>
      </c>
    </row>
    <row r="201" spans="2:19" ht="18.75" x14ac:dyDescent="0.3">
      <c r="B201" s="164">
        <v>44402</v>
      </c>
      <c r="C201" s="95" t="s">
        <v>777</v>
      </c>
      <c r="D201" s="96" t="s">
        <v>761</v>
      </c>
      <c r="E201" s="97">
        <v>4</v>
      </c>
      <c r="F201" s="140">
        <v>3.8</v>
      </c>
      <c r="G201" s="103">
        <v>1.5</v>
      </c>
      <c r="H201" s="99" t="s">
        <v>557</v>
      </c>
      <c r="I201" s="104" t="s">
        <v>26</v>
      </c>
      <c r="J201" s="105">
        <v>1.5</v>
      </c>
      <c r="K201" s="142">
        <f t="shared" si="15"/>
        <v>-1.5</v>
      </c>
      <c r="L201" s="102">
        <f t="shared" si="16"/>
        <v>171.48450000000003</v>
      </c>
      <c r="Q201" s="153">
        <f t="shared" si="17"/>
        <v>1</v>
      </c>
      <c r="R201" s="154">
        <f t="shared" si="18"/>
        <v>0</v>
      </c>
      <c r="S201" s="154">
        <f t="shared" si="19"/>
        <v>1</v>
      </c>
    </row>
    <row r="202" spans="2:19" ht="18.75" x14ac:dyDescent="0.3">
      <c r="B202" s="164">
        <v>44402</v>
      </c>
      <c r="C202" s="95" t="s">
        <v>776</v>
      </c>
      <c r="D202" s="96" t="s">
        <v>231</v>
      </c>
      <c r="E202" s="97">
        <v>3</v>
      </c>
      <c r="F202" s="140">
        <v>3.1</v>
      </c>
      <c r="G202" s="103">
        <v>1.5</v>
      </c>
      <c r="H202" s="99" t="s">
        <v>557</v>
      </c>
      <c r="I202" s="104" t="s">
        <v>26</v>
      </c>
      <c r="J202" s="105">
        <v>1</v>
      </c>
      <c r="K202" s="142">
        <f t="shared" si="15"/>
        <v>-1</v>
      </c>
      <c r="L202" s="102">
        <f t="shared" si="16"/>
        <v>170.48450000000003</v>
      </c>
      <c r="Q202" s="153">
        <f t="shared" si="17"/>
        <v>1</v>
      </c>
      <c r="R202" s="154">
        <f t="shared" si="18"/>
        <v>0</v>
      </c>
      <c r="S202" s="154">
        <f t="shared" si="19"/>
        <v>1</v>
      </c>
    </row>
    <row r="203" spans="2:19" ht="18.75" x14ac:dyDescent="0.3">
      <c r="B203" s="164">
        <v>44407</v>
      </c>
      <c r="C203" s="95" t="s">
        <v>779</v>
      </c>
      <c r="D203" s="96" t="s">
        <v>682</v>
      </c>
      <c r="E203" s="97">
        <v>1</v>
      </c>
      <c r="F203" s="140">
        <f>3.1*0.88</f>
        <v>2.7280000000000002</v>
      </c>
      <c r="G203" s="103">
        <v>1.5</v>
      </c>
      <c r="H203" s="99" t="s">
        <v>557</v>
      </c>
      <c r="I203" s="104" t="s">
        <v>24</v>
      </c>
      <c r="J203" s="105">
        <v>3</v>
      </c>
      <c r="K203" s="142">
        <f t="shared" si="15"/>
        <v>5.1840000000000011</v>
      </c>
      <c r="L203" s="102">
        <f t="shared" si="16"/>
        <v>175.66850000000002</v>
      </c>
      <c r="Q203" s="153">
        <f t="shared" si="17"/>
        <v>1</v>
      </c>
      <c r="R203" s="154">
        <f t="shared" si="18"/>
        <v>1</v>
      </c>
      <c r="S203" s="154">
        <f t="shared" si="19"/>
        <v>0</v>
      </c>
    </row>
    <row r="204" spans="2:19" ht="18.75" x14ac:dyDescent="0.3">
      <c r="B204" s="164">
        <v>44408</v>
      </c>
      <c r="C204" s="95" t="s">
        <v>778</v>
      </c>
      <c r="D204" s="96" t="s">
        <v>682</v>
      </c>
      <c r="E204" s="97">
        <v>1</v>
      </c>
      <c r="F204" s="140">
        <v>3</v>
      </c>
      <c r="G204" s="103">
        <v>1.5</v>
      </c>
      <c r="H204" s="99" t="s">
        <v>557</v>
      </c>
      <c r="I204" s="104" t="s">
        <v>34</v>
      </c>
      <c r="J204" s="105">
        <v>3</v>
      </c>
      <c r="K204" s="142">
        <f t="shared" si="15"/>
        <v>-3</v>
      </c>
      <c r="L204" s="102">
        <f t="shared" si="16"/>
        <v>172.66850000000002</v>
      </c>
      <c r="Q204" s="153">
        <f t="shared" si="17"/>
        <v>1</v>
      </c>
      <c r="R204" s="154">
        <f t="shared" si="18"/>
        <v>0</v>
      </c>
      <c r="S204" s="154">
        <f t="shared" si="19"/>
        <v>1</v>
      </c>
    </row>
    <row r="205" spans="2:19" ht="18.75" x14ac:dyDescent="0.3">
      <c r="B205" s="164">
        <v>44408</v>
      </c>
      <c r="C205" s="95" t="s">
        <v>765</v>
      </c>
      <c r="D205" s="96" t="s">
        <v>616</v>
      </c>
      <c r="E205" s="97">
        <v>4</v>
      </c>
      <c r="F205" s="140">
        <v>11</v>
      </c>
      <c r="G205" s="103">
        <v>3</v>
      </c>
      <c r="H205" s="99" t="s">
        <v>557</v>
      </c>
      <c r="I205" s="104" t="s">
        <v>16</v>
      </c>
      <c r="J205" s="105">
        <v>0.5</v>
      </c>
      <c r="K205" s="142">
        <f t="shared" si="15"/>
        <v>-0.5</v>
      </c>
      <c r="L205" s="102">
        <f t="shared" si="16"/>
        <v>172.16850000000002</v>
      </c>
      <c r="Q205" s="153">
        <f t="shared" si="17"/>
        <v>1</v>
      </c>
      <c r="R205" s="154">
        <f t="shared" si="18"/>
        <v>0</v>
      </c>
      <c r="S205" s="154">
        <f t="shared" si="19"/>
        <v>1</v>
      </c>
    </row>
    <row r="206" spans="2:19" ht="18.75" x14ac:dyDescent="0.3">
      <c r="B206" s="164">
        <v>44408</v>
      </c>
      <c r="C206" s="95" t="s">
        <v>758</v>
      </c>
      <c r="D206" s="96" t="s">
        <v>616</v>
      </c>
      <c r="E206" s="97">
        <v>4</v>
      </c>
      <c r="F206" s="140">
        <v>6.5</v>
      </c>
      <c r="G206" s="103">
        <v>2</v>
      </c>
      <c r="H206" s="99" t="s">
        <v>557</v>
      </c>
      <c r="I206" s="104" t="s">
        <v>24</v>
      </c>
      <c r="J206" s="105">
        <v>1</v>
      </c>
      <c r="K206" s="142">
        <f t="shared" si="15"/>
        <v>5.5</v>
      </c>
      <c r="L206" s="102">
        <f t="shared" si="16"/>
        <v>177.66850000000002</v>
      </c>
      <c r="Q206" s="153">
        <f t="shared" si="17"/>
        <v>1</v>
      </c>
      <c r="R206" s="154">
        <f t="shared" si="18"/>
        <v>1</v>
      </c>
      <c r="S206" s="154">
        <f t="shared" si="19"/>
        <v>0</v>
      </c>
    </row>
    <row r="207" spans="2:19" ht="18.75" x14ac:dyDescent="0.3">
      <c r="B207" s="164">
        <v>44413</v>
      </c>
      <c r="C207" s="95" t="s">
        <v>783</v>
      </c>
      <c r="D207" s="96" t="s">
        <v>561</v>
      </c>
      <c r="E207" s="97">
        <v>4</v>
      </c>
      <c r="F207" s="140">
        <v>4.5999999999999996</v>
      </c>
      <c r="G207" s="103">
        <v>2</v>
      </c>
      <c r="H207" s="99" t="s">
        <v>557</v>
      </c>
      <c r="I207" s="104" t="s">
        <v>16</v>
      </c>
      <c r="J207" s="105">
        <v>0.5</v>
      </c>
      <c r="K207" s="142">
        <f t="shared" si="15"/>
        <v>-0.5</v>
      </c>
      <c r="L207" s="102">
        <f t="shared" si="16"/>
        <v>177.16850000000002</v>
      </c>
      <c r="Q207" s="153">
        <f t="shared" si="17"/>
        <v>1</v>
      </c>
      <c r="R207" s="154">
        <f t="shared" si="18"/>
        <v>0</v>
      </c>
      <c r="S207" s="154">
        <f t="shared" si="19"/>
        <v>1</v>
      </c>
    </row>
    <row r="208" spans="2:19" ht="18.75" x14ac:dyDescent="0.3">
      <c r="B208" s="164">
        <v>44413</v>
      </c>
      <c r="C208" s="95" t="s">
        <v>585</v>
      </c>
      <c r="D208" s="96" t="s">
        <v>561</v>
      </c>
      <c r="E208" s="97">
        <v>5</v>
      </c>
      <c r="F208" s="140">
        <v>4.2</v>
      </c>
      <c r="G208" s="103">
        <v>2</v>
      </c>
      <c r="H208" s="99" t="s">
        <v>557</v>
      </c>
      <c r="I208" s="104" t="s">
        <v>26</v>
      </c>
      <c r="J208" s="105">
        <v>0.5</v>
      </c>
      <c r="K208" s="142">
        <f t="shared" si="15"/>
        <v>-0.5</v>
      </c>
      <c r="L208" s="102">
        <f t="shared" si="16"/>
        <v>176.66850000000002</v>
      </c>
      <c r="Q208" s="153">
        <f t="shared" si="17"/>
        <v>1</v>
      </c>
      <c r="R208" s="154">
        <f t="shared" si="18"/>
        <v>0</v>
      </c>
      <c r="S208" s="154">
        <f t="shared" si="19"/>
        <v>1</v>
      </c>
    </row>
    <row r="209" spans="2:19" ht="18.75" x14ac:dyDescent="0.3">
      <c r="B209" s="164">
        <v>44414</v>
      </c>
      <c r="C209" s="95" t="s">
        <v>781</v>
      </c>
      <c r="D209" s="96" t="s">
        <v>30</v>
      </c>
      <c r="E209" s="97">
        <v>5</v>
      </c>
      <c r="F209" s="140">
        <v>8</v>
      </c>
      <c r="G209" s="103">
        <v>3</v>
      </c>
      <c r="H209" s="99" t="s">
        <v>557</v>
      </c>
      <c r="I209" s="104" t="s">
        <v>26</v>
      </c>
      <c r="J209" s="105">
        <v>2</v>
      </c>
      <c r="K209" s="142">
        <f t="shared" si="15"/>
        <v>-2</v>
      </c>
      <c r="L209" s="102">
        <f t="shared" si="16"/>
        <v>174.66850000000002</v>
      </c>
      <c r="Q209" s="153">
        <f t="shared" si="17"/>
        <v>1</v>
      </c>
      <c r="R209" s="154">
        <f t="shared" si="18"/>
        <v>0</v>
      </c>
      <c r="S209" s="154">
        <f t="shared" si="19"/>
        <v>1</v>
      </c>
    </row>
    <row r="210" spans="2:19" ht="18.75" x14ac:dyDescent="0.3">
      <c r="B210" s="164">
        <v>44414</v>
      </c>
      <c r="C210" s="95" t="s">
        <v>780</v>
      </c>
      <c r="D210" s="96" t="s">
        <v>30</v>
      </c>
      <c r="E210" s="97">
        <v>2</v>
      </c>
      <c r="F210" s="140">
        <v>2.6</v>
      </c>
      <c r="G210" s="103">
        <v>1.5</v>
      </c>
      <c r="H210" s="99" t="s">
        <v>557</v>
      </c>
      <c r="I210" s="104" t="s">
        <v>26</v>
      </c>
      <c r="J210" s="105">
        <v>2</v>
      </c>
      <c r="K210" s="142">
        <f t="shared" si="15"/>
        <v>-2</v>
      </c>
      <c r="L210" s="102">
        <f t="shared" si="16"/>
        <v>172.66850000000002</v>
      </c>
      <c r="Q210" s="153">
        <f t="shared" si="17"/>
        <v>1</v>
      </c>
      <c r="R210" s="154">
        <f t="shared" si="18"/>
        <v>0</v>
      </c>
      <c r="S210" s="154">
        <f t="shared" si="19"/>
        <v>1</v>
      </c>
    </row>
    <row r="211" spans="2:19" ht="18.75" x14ac:dyDescent="0.3">
      <c r="B211" s="164">
        <v>44414</v>
      </c>
      <c r="C211" s="95" t="s">
        <v>770</v>
      </c>
      <c r="D211" s="96" t="s">
        <v>30</v>
      </c>
      <c r="E211" s="97">
        <v>5</v>
      </c>
      <c r="F211" s="140">
        <v>4.2</v>
      </c>
      <c r="G211" s="103">
        <v>2</v>
      </c>
      <c r="H211" s="99" t="s">
        <v>557</v>
      </c>
      <c r="I211" s="104" t="s">
        <v>26</v>
      </c>
      <c r="J211" s="105">
        <v>2</v>
      </c>
      <c r="K211" s="142">
        <f t="shared" si="15"/>
        <v>-2</v>
      </c>
      <c r="L211" s="102">
        <f t="shared" si="16"/>
        <v>170.66850000000002</v>
      </c>
      <c r="Q211" s="153">
        <f t="shared" si="17"/>
        <v>1</v>
      </c>
      <c r="R211" s="154">
        <f t="shared" si="18"/>
        <v>0</v>
      </c>
      <c r="S211" s="154">
        <f t="shared" si="19"/>
        <v>1</v>
      </c>
    </row>
    <row r="212" spans="2:19" ht="18.75" x14ac:dyDescent="0.3">
      <c r="B212" s="164">
        <v>44414</v>
      </c>
      <c r="C212" s="95" t="s">
        <v>773</v>
      </c>
      <c r="D212" s="96" t="s">
        <v>30</v>
      </c>
      <c r="E212" s="97">
        <v>1</v>
      </c>
      <c r="F212" s="140">
        <v>7</v>
      </c>
      <c r="G212" s="103">
        <v>2</v>
      </c>
      <c r="H212" s="99" t="s">
        <v>557</v>
      </c>
      <c r="I212" s="104" t="s">
        <v>26</v>
      </c>
      <c r="J212" s="105">
        <v>1</v>
      </c>
      <c r="K212" s="142">
        <f t="shared" si="15"/>
        <v>-1</v>
      </c>
      <c r="L212" s="102">
        <f t="shared" si="16"/>
        <v>169.66850000000002</v>
      </c>
      <c r="Q212" s="153">
        <f t="shared" si="17"/>
        <v>1</v>
      </c>
      <c r="R212" s="154">
        <f t="shared" si="18"/>
        <v>0</v>
      </c>
      <c r="S212" s="154">
        <f t="shared" si="19"/>
        <v>1</v>
      </c>
    </row>
    <row r="213" spans="2:19" ht="18.75" x14ac:dyDescent="0.3">
      <c r="B213" s="164">
        <v>44414</v>
      </c>
      <c r="C213" s="95" t="s">
        <v>784</v>
      </c>
      <c r="D213" s="96" t="s">
        <v>30</v>
      </c>
      <c r="E213" s="97">
        <v>1</v>
      </c>
      <c r="F213" s="140">
        <v>20</v>
      </c>
      <c r="G213" s="103">
        <v>5</v>
      </c>
      <c r="H213" s="99" t="s">
        <v>557</v>
      </c>
      <c r="I213" s="104" t="s">
        <v>16</v>
      </c>
      <c r="J213" s="105">
        <v>0.5</v>
      </c>
      <c r="K213" s="142">
        <f t="shared" si="15"/>
        <v>-0.5</v>
      </c>
      <c r="L213" s="102">
        <f t="shared" si="16"/>
        <v>169.16850000000002</v>
      </c>
      <c r="Q213" s="153">
        <f t="shared" si="17"/>
        <v>1</v>
      </c>
      <c r="R213" s="154">
        <f t="shared" si="18"/>
        <v>0</v>
      </c>
      <c r="S213" s="154">
        <f t="shared" si="19"/>
        <v>1</v>
      </c>
    </row>
    <row r="214" spans="2:19" ht="18.75" x14ac:dyDescent="0.3">
      <c r="B214" s="164">
        <v>44417</v>
      </c>
      <c r="C214" s="95" t="s">
        <v>650</v>
      </c>
      <c r="D214" s="96" t="s">
        <v>2011</v>
      </c>
      <c r="E214" s="97">
        <v>3</v>
      </c>
      <c r="F214" s="140">
        <v>14</v>
      </c>
      <c r="G214" s="103">
        <v>3.4</v>
      </c>
      <c r="H214" s="99" t="s">
        <v>557</v>
      </c>
      <c r="I214" s="104" t="s">
        <v>34</v>
      </c>
      <c r="J214" s="105">
        <v>0.5</v>
      </c>
      <c r="K214" s="142">
        <f t="shared" si="15"/>
        <v>-0.5</v>
      </c>
      <c r="L214" s="102">
        <f t="shared" si="16"/>
        <v>168.66850000000002</v>
      </c>
      <c r="Q214" s="153">
        <f t="shared" si="17"/>
        <v>1</v>
      </c>
      <c r="R214" s="154">
        <f t="shared" si="18"/>
        <v>0</v>
      </c>
      <c r="S214" s="154">
        <f t="shared" si="19"/>
        <v>1</v>
      </c>
    </row>
    <row r="215" spans="2:19" ht="18.75" x14ac:dyDescent="0.3">
      <c r="B215" s="164">
        <v>44417</v>
      </c>
      <c r="C215" s="95" t="s">
        <v>786</v>
      </c>
      <c r="D215" s="96" t="s">
        <v>775</v>
      </c>
      <c r="E215" s="97">
        <v>3</v>
      </c>
      <c r="F215" s="140">
        <f>2.25*0.67</f>
        <v>1.5075000000000001</v>
      </c>
      <c r="G215" s="103">
        <v>1.2</v>
      </c>
      <c r="H215" s="99" t="s">
        <v>557</v>
      </c>
      <c r="I215" s="104" t="s">
        <v>24</v>
      </c>
      <c r="J215" s="105">
        <v>1</v>
      </c>
      <c r="K215" s="142">
        <f t="shared" si="15"/>
        <v>0.50750000000000006</v>
      </c>
      <c r="L215" s="102">
        <f t="shared" si="16"/>
        <v>169.17600000000002</v>
      </c>
      <c r="Q215" s="153">
        <f t="shared" si="17"/>
        <v>1</v>
      </c>
      <c r="R215" s="154">
        <f t="shared" si="18"/>
        <v>1</v>
      </c>
      <c r="S215" s="154">
        <f t="shared" si="19"/>
        <v>0</v>
      </c>
    </row>
    <row r="216" spans="2:19" ht="18.75" x14ac:dyDescent="0.3">
      <c r="B216" s="164">
        <v>44417</v>
      </c>
      <c r="C216" s="95" t="s">
        <v>791</v>
      </c>
      <c r="D216" s="96" t="s">
        <v>2011</v>
      </c>
      <c r="E216" s="97">
        <v>3</v>
      </c>
      <c r="F216" s="140">
        <v>46</v>
      </c>
      <c r="G216" s="103">
        <v>11</v>
      </c>
      <c r="H216" s="99" t="s">
        <v>557</v>
      </c>
      <c r="I216" s="104" t="s">
        <v>16</v>
      </c>
      <c r="J216" s="105">
        <v>0.25</v>
      </c>
      <c r="K216" s="142">
        <f t="shared" si="15"/>
        <v>-0.25</v>
      </c>
      <c r="L216" s="102">
        <f t="shared" si="16"/>
        <v>168.92600000000002</v>
      </c>
      <c r="Q216" s="153">
        <f t="shared" si="17"/>
        <v>1</v>
      </c>
      <c r="R216" s="154">
        <f t="shared" si="18"/>
        <v>0</v>
      </c>
      <c r="S216" s="154">
        <f t="shared" si="19"/>
        <v>1</v>
      </c>
    </row>
    <row r="217" spans="2:19" ht="18.75" x14ac:dyDescent="0.3">
      <c r="B217" s="164">
        <v>44418</v>
      </c>
      <c r="C217" s="95" t="s">
        <v>790</v>
      </c>
      <c r="D217" s="96" t="s">
        <v>30</v>
      </c>
      <c r="E217" s="97">
        <v>1</v>
      </c>
      <c r="F217" s="140">
        <v>15</v>
      </c>
      <c r="G217" s="103">
        <v>4.4000000000000004</v>
      </c>
      <c r="H217" s="99" t="s">
        <v>557</v>
      </c>
      <c r="I217" s="104" t="s">
        <v>24</v>
      </c>
      <c r="J217" s="105">
        <v>0.5</v>
      </c>
      <c r="K217" s="142">
        <f t="shared" si="15"/>
        <v>7</v>
      </c>
      <c r="L217" s="102">
        <f t="shared" si="16"/>
        <v>175.92600000000002</v>
      </c>
      <c r="Q217" s="153">
        <f t="shared" si="17"/>
        <v>1</v>
      </c>
      <c r="R217" s="154">
        <f t="shared" si="18"/>
        <v>1</v>
      </c>
      <c r="S217" s="154">
        <f t="shared" si="19"/>
        <v>0</v>
      </c>
    </row>
    <row r="218" spans="2:19" ht="18.75" x14ac:dyDescent="0.3">
      <c r="B218" s="164">
        <v>44418</v>
      </c>
      <c r="C218" s="95" t="s">
        <v>789</v>
      </c>
      <c r="D218" s="96" t="s">
        <v>30</v>
      </c>
      <c r="E218" s="97">
        <v>2</v>
      </c>
      <c r="F218" s="140">
        <v>5.5</v>
      </c>
      <c r="G218" s="103">
        <v>2.15</v>
      </c>
      <c r="H218" s="99" t="s">
        <v>567</v>
      </c>
      <c r="I218" s="104" t="s">
        <v>24</v>
      </c>
      <c r="J218" s="105">
        <v>1</v>
      </c>
      <c r="K218" s="142">
        <f t="shared" si="15"/>
        <v>1.1499999999999999</v>
      </c>
      <c r="L218" s="102">
        <f t="shared" si="16"/>
        <v>177.07600000000002</v>
      </c>
      <c r="Q218" s="153">
        <f t="shared" si="17"/>
        <v>1</v>
      </c>
      <c r="R218" s="154">
        <f t="shared" si="18"/>
        <v>1</v>
      </c>
      <c r="S218" s="154">
        <f t="shared" si="19"/>
        <v>0</v>
      </c>
    </row>
    <row r="219" spans="2:19" ht="18.75" x14ac:dyDescent="0.3">
      <c r="B219" s="164">
        <v>44418</v>
      </c>
      <c r="C219" s="95" t="s">
        <v>789</v>
      </c>
      <c r="D219" s="96" t="s">
        <v>30</v>
      </c>
      <c r="E219" s="97">
        <v>2</v>
      </c>
      <c r="F219" s="140">
        <v>5.5</v>
      </c>
      <c r="G219" s="103">
        <v>2.15</v>
      </c>
      <c r="H219" s="99" t="s">
        <v>557</v>
      </c>
      <c r="I219" s="104" t="s">
        <v>24</v>
      </c>
      <c r="J219" s="105">
        <v>2</v>
      </c>
      <c r="K219" s="142">
        <f t="shared" si="15"/>
        <v>9</v>
      </c>
      <c r="L219" s="102">
        <f t="shared" si="16"/>
        <v>186.07600000000002</v>
      </c>
      <c r="Q219" s="153">
        <f t="shared" si="17"/>
        <v>1</v>
      </c>
      <c r="R219" s="154">
        <f t="shared" si="18"/>
        <v>1</v>
      </c>
      <c r="S219" s="154">
        <f t="shared" si="19"/>
        <v>0</v>
      </c>
    </row>
    <row r="220" spans="2:19" ht="18.75" x14ac:dyDescent="0.3">
      <c r="B220" s="164">
        <v>44418</v>
      </c>
      <c r="C220" s="95" t="s">
        <v>787</v>
      </c>
      <c r="D220" s="96" t="s">
        <v>788</v>
      </c>
      <c r="E220" s="97">
        <v>5</v>
      </c>
      <c r="F220" s="140">
        <v>6.5</v>
      </c>
      <c r="G220" s="103">
        <v>2</v>
      </c>
      <c r="H220" s="99" t="s">
        <v>557</v>
      </c>
      <c r="I220" s="104" t="s">
        <v>26</v>
      </c>
      <c r="J220" s="105">
        <v>2</v>
      </c>
      <c r="K220" s="142">
        <f t="shared" si="15"/>
        <v>-2</v>
      </c>
      <c r="L220" s="102">
        <f t="shared" si="16"/>
        <v>184.07600000000002</v>
      </c>
      <c r="Q220" s="153">
        <f t="shared" si="17"/>
        <v>1</v>
      </c>
      <c r="R220" s="154">
        <f t="shared" si="18"/>
        <v>0</v>
      </c>
      <c r="S220" s="154">
        <f t="shared" si="19"/>
        <v>1</v>
      </c>
    </row>
    <row r="221" spans="2:19" ht="18.75" x14ac:dyDescent="0.3">
      <c r="B221" s="164">
        <v>44420</v>
      </c>
      <c r="C221" s="95" t="s">
        <v>782</v>
      </c>
      <c r="D221" s="96" t="s">
        <v>93</v>
      </c>
      <c r="E221" s="97">
        <v>3</v>
      </c>
      <c r="F221" s="140">
        <v>6.5</v>
      </c>
      <c r="G221" s="103">
        <v>2</v>
      </c>
      <c r="H221" s="99" t="s">
        <v>557</v>
      </c>
      <c r="I221" s="104" t="s">
        <v>16</v>
      </c>
      <c r="J221" s="105">
        <v>1</v>
      </c>
      <c r="K221" s="142">
        <f t="shared" si="15"/>
        <v>-1</v>
      </c>
      <c r="L221" s="102">
        <f t="shared" si="16"/>
        <v>183.07600000000002</v>
      </c>
      <c r="Q221" s="153">
        <f t="shared" si="17"/>
        <v>1</v>
      </c>
      <c r="R221" s="154">
        <f t="shared" si="18"/>
        <v>0</v>
      </c>
      <c r="S221" s="154">
        <f t="shared" si="19"/>
        <v>1</v>
      </c>
    </row>
    <row r="222" spans="2:19" ht="18.75" x14ac:dyDescent="0.3">
      <c r="B222" s="164">
        <v>44420</v>
      </c>
      <c r="C222" s="95" t="s">
        <v>792</v>
      </c>
      <c r="D222" s="96" t="s">
        <v>93</v>
      </c>
      <c r="E222" s="97">
        <v>3</v>
      </c>
      <c r="F222" s="140">
        <v>10</v>
      </c>
      <c r="G222" s="103">
        <v>2.4</v>
      </c>
      <c r="H222" s="99" t="s">
        <v>557</v>
      </c>
      <c r="I222" s="104" t="s">
        <v>24</v>
      </c>
      <c r="J222" s="105">
        <v>1.5</v>
      </c>
      <c r="K222" s="142">
        <f t="shared" si="15"/>
        <v>13.5</v>
      </c>
      <c r="L222" s="102">
        <f t="shared" si="16"/>
        <v>196.57600000000002</v>
      </c>
      <c r="Q222" s="153">
        <f t="shared" si="17"/>
        <v>1</v>
      </c>
      <c r="R222" s="154">
        <f t="shared" si="18"/>
        <v>1</v>
      </c>
      <c r="S222" s="154">
        <f t="shared" si="19"/>
        <v>0</v>
      </c>
    </row>
    <row r="223" spans="2:19" ht="18.75" x14ac:dyDescent="0.3">
      <c r="B223" s="164">
        <v>44420</v>
      </c>
      <c r="C223" s="95" t="s">
        <v>785</v>
      </c>
      <c r="D223" s="96" t="s">
        <v>93</v>
      </c>
      <c r="E223" s="97">
        <v>2</v>
      </c>
      <c r="F223" s="140">
        <v>4.4000000000000004</v>
      </c>
      <c r="G223" s="103">
        <v>1.8</v>
      </c>
      <c r="H223" s="99" t="s">
        <v>557</v>
      </c>
      <c r="I223" s="104" t="s">
        <v>24</v>
      </c>
      <c r="J223" s="105">
        <v>3</v>
      </c>
      <c r="K223" s="142">
        <f t="shared" si="15"/>
        <v>10.200000000000001</v>
      </c>
      <c r="L223" s="102">
        <f t="shared" si="16"/>
        <v>206.77600000000001</v>
      </c>
      <c r="Q223" s="153">
        <f t="shared" si="17"/>
        <v>1</v>
      </c>
      <c r="R223" s="154">
        <f t="shared" si="18"/>
        <v>1</v>
      </c>
      <c r="S223" s="154">
        <f t="shared" si="19"/>
        <v>0</v>
      </c>
    </row>
    <row r="224" spans="2:19" ht="18.75" x14ac:dyDescent="0.3">
      <c r="B224" s="164">
        <v>44421</v>
      </c>
      <c r="C224" s="95" t="s">
        <v>632</v>
      </c>
      <c r="D224" s="96" t="s">
        <v>43</v>
      </c>
      <c r="E224" s="97">
        <v>7</v>
      </c>
      <c r="F224" s="140">
        <v>1.75</v>
      </c>
      <c r="G224" s="103">
        <v>1.1000000000000001</v>
      </c>
      <c r="H224" s="99" t="s">
        <v>557</v>
      </c>
      <c r="I224" s="104" t="s">
        <v>24</v>
      </c>
      <c r="J224" s="105">
        <v>1</v>
      </c>
      <c r="K224" s="142">
        <f t="shared" si="15"/>
        <v>0.75</v>
      </c>
      <c r="L224" s="102">
        <f t="shared" si="16"/>
        <v>207.52600000000001</v>
      </c>
      <c r="Q224" s="153">
        <f t="shared" si="17"/>
        <v>1</v>
      </c>
      <c r="R224" s="154">
        <f t="shared" si="18"/>
        <v>1</v>
      </c>
      <c r="S224" s="154">
        <f t="shared" si="19"/>
        <v>0</v>
      </c>
    </row>
    <row r="225" spans="2:19" ht="18.75" x14ac:dyDescent="0.3">
      <c r="B225" s="164">
        <v>44422</v>
      </c>
      <c r="C225" s="95" t="s">
        <v>797</v>
      </c>
      <c r="D225" s="96" t="s">
        <v>2011</v>
      </c>
      <c r="E225" s="97">
        <v>3</v>
      </c>
      <c r="F225" s="140">
        <v>10</v>
      </c>
      <c r="G225" s="103">
        <v>3</v>
      </c>
      <c r="H225" s="99" t="s">
        <v>557</v>
      </c>
      <c r="I225" s="104" t="s">
        <v>16</v>
      </c>
      <c r="J225" s="105">
        <v>1.5</v>
      </c>
      <c r="K225" s="142">
        <f t="shared" si="15"/>
        <v>-1.5</v>
      </c>
      <c r="L225" s="102">
        <f t="shared" si="16"/>
        <v>206.02600000000001</v>
      </c>
      <c r="Q225" s="153">
        <f t="shared" si="17"/>
        <v>1</v>
      </c>
      <c r="R225" s="154">
        <f t="shared" si="18"/>
        <v>0</v>
      </c>
      <c r="S225" s="154">
        <f t="shared" si="19"/>
        <v>1</v>
      </c>
    </row>
    <row r="226" spans="2:19" ht="18.75" x14ac:dyDescent="0.3">
      <c r="B226" s="164">
        <v>44422</v>
      </c>
      <c r="C226" s="95" t="s">
        <v>776</v>
      </c>
      <c r="D226" s="96" t="s">
        <v>2011</v>
      </c>
      <c r="E226" s="97">
        <v>3</v>
      </c>
      <c r="F226" s="140">
        <v>3.3</v>
      </c>
      <c r="G226" s="103">
        <v>1.5</v>
      </c>
      <c r="H226" s="99" t="s">
        <v>557</v>
      </c>
      <c r="I226" s="104" t="s">
        <v>21</v>
      </c>
      <c r="J226" s="105">
        <v>2</v>
      </c>
      <c r="K226" s="142">
        <f t="shared" si="15"/>
        <v>-2</v>
      </c>
      <c r="L226" s="102">
        <f t="shared" si="16"/>
        <v>204.02600000000001</v>
      </c>
      <c r="Q226" s="153">
        <f t="shared" si="17"/>
        <v>1</v>
      </c>
      <c r="R226" s="154">
        <f t="shared" si="18"/>
        <v>0</v>
      </c>
      <c r="S226" s="154">
        <f t="shared" si="19"/>
        <v>1</v>
      </c>
    </row>
    <row r="227" spans="2:19" ht="18.75" x14ac:dyDescent="0.3">
      <c r="B227" s="164">
        <v>44423</v>
      </c>
      <c r="C227" s="95" t="s">
        <v>793</v>
      </c>
      <c r="D227" s="96" t="s">
        <v>32</v>
      </c>
      <c r="E227" s="97">
        <v>2</v>
      </c>
      <c r="F227" s="140">
        <v>26</v>
      </c>
      <c r="G227" s="103">
        <v>6</v>
      </c>
      <c r="H227" s="99" t="s">
        <v>557</v>
      </c>
      <c r="I227" s="104" t="s">
        <v>34</v>
      </c>
      <c r="J227" s="105">
        <v>0.5</v>
      </c>
      <c r="K227" s="142">
        <f t="shared" si="15"/>
        <v>-0.5</v>
      </c>
      <c r="L227" s="102">
        <f t="shared" si="16"/>
        <v>203.52600000000001</v>
      </c>
      <c r="Q227" s="153">
        <f t="shared" si="17"/>
        <v>1</v>
      </c>
      <c r="R227" s="154">
        <f t="shared" si="18"/>
        <v>0</v>
      </c>
      <c r="S227" s="154">
        <f t="shared" si="19"/>
        <v>1</v>
      </c>
    </row>
    <row r="228" spans="2:19" ht="18.75" x14ac:dyDescent="0.3">
      <c r="B228" s="164">
        <v>44423</v>
      </c>
      <c r="C228" s="95" t="s">
        <v>793</v>
      </c>
      <c r="D228" s="96" t="s">
        <v>32</v>
      </c>
      <c r="E228" s="97">
        <v>2</v>
      </c>
      <c r="F228" s="140">
        <v>26</v>
      </c>
      <c r="G228" s="103">
        <v>6</v>
      </c>
      <c r="H228" s="99" t="s">
        <v>567</v>
      </c>
      <c r="I228" s="104" t="s">
        <v>34</v>
      </c>
      <c r="J228" s="105">
        <v>0.5</v>
      </c>
      <c r="K228" s="142">
        <f t="shared" si="15"/>
        <v>-0.5</v>
      </c>
      <c r="L228" s="102">
        <f t="shared" si="16"/>
        <v>203.02600000000001</v>
      </c>
      <c r="Q228" s="153">
        <f t="shared" si="17"/>
        <v>1</v>
      </c>
      <c r="R228" s="154">
        <f t="shared" si="18"/>
        <v>0</v>
      </c>
      <c r="S228" s="154">
        <f t="shared" si="19"/>
        <v>1</v>
      </c>
    </row>
    <row r="229" spans="2:19" ht="18.75" x14ac:dyDescent="0.3">
      <c r="B229" s="164">
        <v>44424</v>
      </c>
      <c r="C229" s="95" t="s">
        <v>795</v>
      </c>
      <c r="D229" s="96" t="s">
        <v>30</v>
      </c>
      <c r="E229" s="97">
        <v>3</v>
      </c>
      <c r="F229" s="140">
        <v>16</v>
      </c>
      <c r="G229" s="103">
        <v>3.9</v>
      </c>
      <c r="H229" s="99" t="s">
        <v>557</v>
      </c>
      <c r="I229" s="104" t="s">
        <v>21</v>
      </c>
      <c r="J229" s="105">
        <v>0.5</v>
      </c>
      <c r="K229" s="142">
        <f t="shared" si="15"/>
        <v>-0.5</v>
      </c>
      <c r="L229" s="102">
        <f t="shared" si="16"/>
        <v>202.52600000000001</v>
      </c>
      <c r="Q229" s="153">
        <f t="shared" si="17"/>
        <v>1</v>
      </c>
      <c r="R229" s="154">
        <f t="shared" si="18"/>
        <v>0</v>
      </c>
      <c r="S229" s="154">
        <f t="shared" si="19"/>
        <v>1</v>
      </c>
    </row>
    <row r="230" spans="2:19" ht="18.75" x14ac:dyDescent="0.3">
      <c r="B230" s="164">
        <v>44424</v>
      </c>
      <c r="C230" s="95" t="s">
        <v>795</v>
      </c>
      <c r="D230" s="96" t="s">
        <v>30</v>
      </c>
      <c r="E230" s="97">
        <v>3</v>
      </c>
      <c r="F230" s="140">
        <v>16</v>
      </c>
      <c r="G230" s="103">
        <v>3.9</v>
      </c>
      <c r="H230" s="99" t="s">
        <v>567</v>
      </c>
      <c r="I230" s="104" t="s">
        <v>21</v>
      </c>
      <c r="J230" s="105">
        <v>1</v>
      </c>
      <c r="K230" s="142">
        <f t="shared" si="15"/>
        <v>2.9</v>
      </c>
      <c r="L230" s="102">
        <f t="shared" si="16"/>
        <v>205.42600000000002</v>
      </c>
      <c r="Q230" s="153">
        <f t="shared" si="17"/>
        <v>1</v>
      </c>
      <c r="R230" s="154">
        <f t="shared" si="18"/>
        <v>1</v>
      </c>
      <c r="S230" s="154">
        <f t="shared" si="19"/>
        <v>0</v>
      </c>
    </row>
    <row r="231" spans="2:19" ht="18.75" x14ac:dyDescent="0.3">
      <c r="B231" s="164">
        <v>44424</v>
      </c>
      <c r="C231" s="95" t="s">
        <v>794</v>
      </c>
      <c r="D231" s="96" t="s">
        <v>30</v>
      </c>
      <c r="E231" s="97">
        <v>3</v>
      </c>
      <c r="F231" s="140">
        <v>1.75</v>
      </c>
      <c r="G231" s="103">
        <v>1.1000000000000001</v>
      </c>
      <c r="H231" s="99" t="s">
        <v>557</v>
      </c>
      <c r="I231" s="104" t="s">
        <v>24</v>
      </c>
      <c r="J231" s="105">
        <v>6</v>
      </c>
      <c r="K231" s="142">
        <f t="shared" si="15"/>
        <v>4.5</v>
      </c>
      <c r="L231" s="102">
        <f t="shared" si="16"/>
        <v>209.92600000000002</v>
      </c>
      <c r="Q231" s="153">
        <f t="shared" si="17"/>
        <v>1</v>
      </c>
      <c r="R231" s="154">
        <f t="shared" si="18"/>
        <v>1</v>
      </c>
      <c r="S231" s="154">
        <f t="shared" si="19"/>
        <v>0</v>
      </c>
    </row>
    <row r="232" spans="2:19" ht="18.75" x14ac:dyDescent="0.3">
      <c r="B232" s="164">
        <v>44425</v>
      </c>
      <c r="C232" s="95" t="s">
        <v>798</v>
      </c>
      <c r="D232" s="96" t="s">
        <v>616</v>
      </c>
      <c r="E232" s="97">
        <v>2</v>
      </c>
      <c r="F232" s="140">
        <v>3.8</v>
      </c>
      <c r="G232" s="103">
        <v>1.4</v>
      </c>
      <c r="H232" s="99" t="s">
        <v>557</v>
      </c>
      <c r="I232" s="104" t="s">
        <v>21</v>
      </c>
      <c r="J232" s="105">
        <v>3</v>
      </c>
      <c r="K232" s="142">
        <f t="shared" si="15"/>
        <v>-3</v>
      </c>
      <c r="L232" s="102">
        <f t="shared" si="16"/>
        <v>206.92600000000002</v>
      </c>
      <c r="Q232" s="153">
        <f t="shared" si="17"/>
        <v>1</v>
      </c>
      <c r="R232" s="154">
        <f t="shared" si="18"/>
        <v>0</v>
      </c>
      <c r="S232" s="154">
        <f t="shared" si="19"/>
        <v>1</v>
      </c>
    </row>
    <row r="233" spans="2:19" ht="18.75" x14ac:dyDescent="0.3">
      <c r="B233" s="164">
        <v>44425</v>
      </c>
      <c r="C233" s="95" t="s">
        <v>796</v>
      </c>
      <c r="D233" s="96" t="s">
        <v>616</v>
      </c>
      <c r="E233" s="97">
        <v>3</v>
      </c>
      <c r="F233" s="140">
        <v>6.5</v>
      </c>
      <c r="G233" s="103">
        <v>2.15</v>
      </c>
      <c r="H233" s="99" t="s">
        <v>567</v>
      </c>
      <c r="I233" s="104" t="s">
        <v>24</v>
      </c>
      <c r="J233" s="105">
        <v>1</v>
      </c>
      <c r="K233" s="142">
        <f t="shared" si="15"/>
        <v>1.1499999999999999</v>
      </c>
      <c r="L233" s="102">
        <f t="shared" si="16"/>
        <v>208.07600000000002</v>
      </c>
      <c r="Q233" s="153">
        <f t="shared" si="17"/>
        <v>1</v>
      </c>
      <c r="R233" s="154">
        <f t="shared" si="18"/>
        <v>1</v>
      </c>
      <c r="S233" s="154">
        <f t="shared" si="19"/>
        <v>0</v>
      </c>
    </row>
    <row r="234" spans="2:19" ht="18.75" x14ac:dyDescent="0.3">
      <c r="B234" s="164">
        <v>44425</v>
      </c>
      <c r="C234" s="95" t="s">
        <v>796</v>
      </c>
      <c r="D234" s="96" t="s">
        <v>616</v>
      </c>
      <c r="E234" s="97">
        <v>3</v>
      </c>
      <c r="F234" s="140">
        <f>1/3*6+2/3*2.6</f>
        <v>3.7333333333333334</v>
      </c>
      <c r="G234" s="103">
        <v>2.15</v>
      </c>
      <c r="H234" s="99" t="s">
        <v>557</v>
      </c>
      <c r="I234" s="104" t="s">
        <v>24</v>
      </c>
      <c r="J234" s="105">
        <v>1.5</v>
      </c>
      <c r="K234" s="142">
        <f t="shared" si="15"/>
        <v>4.0999999999999996</v>
      </c>
      <c r="L234" s="102">
        <f t="shared" si="16"/>
        <v>212.17600000000002</v>
      </c>
      <c r="Q234" s="153">
        <f t="shared" si="17"/>
        <v>1</v>
      </c>
      <c r="R234" s="154">
        <f t="shared" si="18"/>
        <v>1</v>
      </c>
      <c r="S234" s="154">
        <f t="shared" si="19"/>
        <v>0</v>
      </c>
    </row>
    <row r="235" spans="2:19" ht="18.75" x14ac:dyDescent="0.3">
      <c r="B235" s="164">
        <v>44425</v>
      </c>
      <c r="C235" s="95" t="s">
        <v>800</v>
      </c>
      <c r="D235" s="96" t="s">
        <v>801</v>
      </c>
      <c r="E235" s="97">
        <v>4</v>
      </c>
      <c r="F235" s="140">
        <v>2</v>
      </c>
      <c r="G235" s="103">
        <v>1.4</v>
      </c>
      <c r="H235" s="99" t="s">
        <v>557</v>
      </c>
      <c r="I235" s="104" t="s">
        <v>24</v>
      </c>
      <c r="J235" s="105">
        <v>1</v>
      </c>
      <c r="K235" s="142">
        <f t="shared" si="15"/>
        <v>1</v>
      </c>
      <c r="L235" s="102">
        <f t="shared" si="16"/>
        <v>213.17600000000002</v>
      </c>
      <c r="Q235" s="153">
        <f t="shared" si="17"/>
        <v>1</v>
      </c>
      <c r="R235" s="154">
        <f t="shared" si="18"/>
        <v>1</v>
      </c>
      <c r="S235" s="154">
        <f t="shared" si="19"/>
        <v>0</v>
      </c>
    </row>
    <row r="236" spans="2:19" ht="18.75" x14ac:dyDescent="0.3">
      <c r="B236" s="164">
        <v>44426</v>
      </c>
      <c r="C236" s="95" t="s">
        <v>799</v>
      </c>
      <c r="D236" s="96" t="s">
        <v>91</v>
      </c>
      <c r="E236" s="97">
        <v>2</v>
      </c>
      <c r="F236" s="140">
        <v>2.75</v>
      </c>
      <c r="G236" s="103">
        <v>1.4</v>
      </c>
      <c r="H236" s="99" t="s">
        <v>557</v>
      </c>
      <c r="I236" s="104" t="s">
        <v>34</v>
      </c>
      <c r="J236" s="105">
        <v>1</v>
      </c>
      <c r="K236" s="142">
        <f t="shared" si="15"/>
        <v>-1</v>
      </c>
      <c r="L236" s="102">
        <f t="shared" si="16"/>
        <v>212.17600000000002</v>
      </c>
      <c r="Q236" s="153">
        <f t="shared" si="17"/>
        <v>1</v>
      </c>
      <c r="R236" s="154">
        <f t="shared" si="18"/>
        <v>0</v>
      </c>
      <c r="S236" s="154">
        <f t="shared" si="19"/>
        <v>1</v>
      </c>
    </row>
    <row r="237" spans="2:19" ht="18.75" x14ac:dyDescent="0.3">
      <c r="B237" s="164">
        <v>44428</v>
      </c>
      <c r="C237" s="95" t="s">
        <v>781</v>
      </c>
      <c r="D237" s="96" t="s">
        <v>114</v>
      </c>
      <c r="E237" s="97">
        <v>3</v>
      </c>
      <c r="F237" s="140">
        <v>4.5999999999999996</v>
      </c>
      <c r="G237" s="103">
        <v>1.55</v>
      </c>
      <c r="H237" s="99" t="s">
        <v>557</v>
      </c>
      <c r="I237" s="104" t="s">
        <v>16</v>
      </c>
      <c r="J237" s="105">
        <v>1</v>
      </c>
      <c r="K237" s="142">
        <f t="shared" si="15"/>
        <v>-1</v>
      </c>
      <c r="L237" s="102">
        <f t="shared" si="16"/>
        <v>211.17600000000002</v>
      </c>
      <c r="Q237" s="153">
        <f t="shared" si="17"/>
        <v>1</v>
      </c>
      <c r="R237" s="154">
        <f t="shared" si="18"/>
        <v>0</v>
      </c>
      <c r="S237" s="154">
        <f t="shared" si="19"/>
        <v>1</v>
      </c>
    </row>
    <row r="238" spans="2:19" ht="18.75" x14ac:dyDescent="0.3">
      <c r="B238" s="164">
        <v>44430</v>
      </c>
      <c r="C238" s="95" t="s">
        <v>2093</v>
      </c>
      <c r="D238" s="96" t="s">
        <v>18</v>
      </c>
      <c r="E238" s="97">
        <v>6</v>
      </c>
      <c r="F238" s="140">
        <v>5.58</v>
      </c>
      <c r="G238" s="103">
        <v>0</v>
      </c>
      <c r="H238" s="99" t="s">
        <v>557</v>
      </c>
      <c r="I238" s="104" t="s">
        <v>21</v>
      </c>
      <c r="J238" s="105">
        <v>0.25</v>
      </c>
      <c r="K238" s="142">
        <f t="shared" si="15"/>
        <v>-0.25</v>
      </c>
      <c r="L238" s="102">
        <f t="shared" si="16"/>
        <v>210.92600000000002</v>
      </c>
      <c r="Q238" s="153">
        <f t="shared" si="17"/>
        <v>1</v>
      </c>
      <c r="R238" s="154">
        <f t="shared" si="18"/>
        <v>0</v>
      </c>
      <c r="S238" s="154">
        <f t="shared" si="19"/>
        <v>1</v>
      </c>
    </row>
    <row r="239" spans="2:19" ht="18.75" x14ac:dyDescent="0.3">
      <c r="B239" s="164">
        <v>44430</v>
      </c>
      <c r="C239" s="95" t="s">
        <v>2094</v>
      </c>
      <c r="D239" s="96" t="s">
        <v>18</v>
      </c>
      <c r="E239" s="97">
        <v>6</v>
      </c>
      <c r="F239" s="140">
        <v>17.100000000000001</v>
      </c>
      <c r="G239" s="103">
        <v>0</v>
      </c>
      <c r="H239" s="99" t="s">
        <v>557</v>
      </c>
      <c r="I239" s="104" t="s">
        <v>21</v>
      </c>
      <c r="J239" s="105">
        <v>0.25</v>
      </c>
      <c r="K239" s="142">
        <f t="shared" si="15"/>
        <v>-0.25</v>
      </c>
      <c r="L239" s="102">
        <f t="shared" si="16"/>
        <v>210.67600000000002</v>
      </c>
      <c r="Q239" s="153">
        <f t="shared" si="17"/>
        <v>1</v>
      </c>
      <c r="R239" s="154">
        <f t="shared" si="18"/>
        <v>0</v>
      </c>
      <c r="S239" s="154">
        <f t="shared" si="19"/>
        <v>1</v>
      </c>
    </row>
    <row r="240" spans="2:19" ht="18.75" x14ac:dyDescent="0.3">
      <c r="B240" s="164">
        <v>44430</v>
      </c>
      <c r="C240" s="95" t="s">
        <v>2095</v>
      </c>
      <c r="D240" s="96" t="s">
        <v>18</v>
      </c>
      <c r="E240" s="97">
        <v>6</v>
      </c>
      <c r="F240" s="140">
        <v>7.1</v>
      </c>
      <c r="G240" s="103">
        <v>0</v>
      </c>
      <c r="H240" s="99" t="s">
        <v>557</v>
      </c>
      <c r="I240" s="104" t="s">
        <v>21</v>
      </c>
      <c r="J240" s="105">
        <v>0.5</v>
      </c>
      <c r="K240" s="142">
        <f t="shared" si="15"/>
        <v>-0.5</v>
      </c>
      <c r="L240" s="102">
        <f t="shared" si="16"/>
        <v>210.17600000000002</v>
      </c>
      <c r="Q240" s="153">
        <f t="shared" si="17"/>
        <v>1</v>
      </c>
      <c r="R240" s="154">
        <f t="shared" si="18"/>
        <v>0</v>
      </c>
      <c r="S240" s="154">
        <f t="shared" si="19"/>
        <v>1</v>
      </c>
    </row>
    <row r="241" spans="2:19" ht="18.75" x14ac:dyDescent="0.3">
      <c r="B241" s="164">
        <v>44430</v>
      </c>
      <c r="C241" s="95" t="s">
        <v>805</v>
      </c>
      <c r="D241" s="96" t="s">
        <v>18</v>
      </c>
      <c r="E241" s="97">
        <v>6</v>
      </c>
      <c r="F241" s="140">
        <v>2.0499999999999998</v>
      </c>
      <c r="G241" s="103">
        <v>1.2</v>
      </c>
      <c r="H241" s="99" t="s">
        <v>557</v>
      </c>
      <c r="I241" s="104" t="s">
        <v>24</v>
      </c>
      <c r="J241" s="105">
        <v>3.5</v>
      </c>
      <c r="K241" s="142">
        <f t="shared" si="15"/>
        <v>3.6749999999999989</v>
      </c>
      <c r="L241" s="102">
        <f t="shared" si="16"/>
        <v>213.85100000000003</v>
      </c>
      <c r="Q241" s="153">
        <f t="shared" si="17"/>
        <v>1</v>
      </c>
      <c r="R241" s="154">
        <f t="shared" si="18"/>
        <v>1</v>
      </c>
      <c r="S241" s="154">
        <f t="shared" si="19"/>
        <v>0</v>
      </c>
    </row>
    <row r="242" spans="2:19" ht="18.75" x14ac:dyDescent="0.3">
      <c r="B242" s="164">
        <v>44430</v>
      </c>
      <c r="C242" s="95" t="s">
        <v>802</v>
      </c>
      <c r="D242" s="96" t="s">
        <v>93</v>
      </c>
      <c r="E242" s="97">
        <v>5</v>
      </c>
      <c r="F242" s="140">
        <v>8</v>
      </c>
      <c r="G242" s="141">
        <f>2.35*0.86</f>
        <v>2.0209999999999999</v>
      </c>
      <c r="H242" s="99" t="s">
        <v>557</v>
      </c>
      <c r="I242" s="104" t="s">
        <v>21</v>
      </c>
      <c r="J242" s="105">
        <v>1.5</v>
      </c>
      <c r="K242" s="142">
        <f t="shared" si="15"/>
        <v>-1.5</v>
      </c>
      <c r="L242" s="102">
        <f t="shared" si="16"/>
        <v>212.35100000000003</v>
      </c>
      <c r="Q242" s="153">
        <f t="shared" si="17"/>
        <v>1</v>
      </c>
      <c r="R242" s="154">
        <f t="shared" si="18"/>
        <v>0</v>
      </c>
      <c r="S242" s="154">
        <f t="shared" si="19"/>
        <v>1</v>
      </c>
    </row>
    <row r="243" spans="2:19" ht="18.75" x14ac:dyDescent="0.3">
      <c r="B243" s="164">
        <v>44430</v>
      </c>
      <c r="C243" s="95" t="s">
        <v>802</v>
      </c>
      <c r="D243" s="96" t="s">
        <v>93</v>
      </c>
      <c r="E243" s="97">
        <v>5</v>
      </c>
      <c r="F243" s="140">
        <v>8</v>
      </c>
      <c r="G243" s="141">
        <f>2.35*0.86</f>
        <v>2.0209999999999999</v>
      </c>
      <c r="H243" s="99" t="s">
        <v>567</v>
      </c>
      <c r="I243" s="104" t="s">
        <v>21</v>
      </c>
      <c r="J243" s="105">
        <v>1.5</v>
      </c>
      <c r="K243" s="142">
        <f t="shared" si="15"/>
        <v>1.5314999999999999</v>
      </c>
      <c r="L243" s="102">
        <f t="shared" si="16"/>
        <v>213.88250000000002</v>
      </c>
      <c r="Q243" s="153">
        <f t="shared" si="17"/>
        <v>1</v>
      </c>
      <c r="R243" s="154">
        <f t="shared" si="18"/>
        <v>1</v>
      </c>
      <c r="S243" s="154">
        <f t="shared" si="19"/>
        <v>0</v>
      </c>
    </row>
    <row r="244" spans="2:19" ht="18.75" x14ac:dyDescent="0.3">
      <c r="B244" s="164">
        <v>44432</v>
      </c>
      <c r="C244" s="95" t="s">
        <v>808</v>
      </c>
      <c r="D244" s="96" t="s">
        <v>809</v>
      </c>
      <c r="E244" s="97">
        <v>3</v>
      </c>
      <c r="F244" s="140">
        <v>4</v>
      </c>
      <c r="G244" s="103">
        <v>1.8</v>
      </c>
      <c r="H244" s="99" t="s">
        <v>557</v>
      </c>
      <c r="I244" s="104" t="s">
        <v>21</v>
      </c>
      <c r="J244" s="105">
        <v>1</v>
      </c>
      <c r="K244" s="142">
        <f t="shared" si="15"/>
        <v>-1</v>
      </c>
      <c r="L244" s="102">
        <f t="shared" si="16"/>
        <v>212.88250000000002</v>
      </c>
      <c r="Q244" s="153">
        <f t="shared" si="17"/>
        <v>1</v>
      </c>
      <c r="R244" s="154">
        <f t="shared" si="18"/>
        <v>0</v>
      </c>
      <c r="S244" s="154">
        <f t="shared" si="19"/>
        <v>1</v>
      </c>
    </row>
    <row r="245" spans="2:19" ht="18.75" x14ac:dyDescent="0.3">
      <c r="B245" s="164">
        <v>44432</v>
      </c>
      <c r="C245" s="95" t="s">
        <v>804</v>
      </c>
      <c r="D245" s="96" t="s">
        <v>30</v>
      </c>
      <c r="E245" s="97">
        <v>4</v>
      </c>
      <c r="F245" s="140">
        <v>10</v>
      </c>
      <c r="G245" s="103">
        <v>3</v>
      </c>
      <c r="H245" s="99" t="s">
        <v>557</v>
      </c>
      <c r="I245" s="104" t="s">
        <v>21</v>
      </c>
      <c r="J245" s="105">
        <v>4</v>
      </c>
      <c r="K245" s="142">
        <f t="shared" si="15"/>
        <v>-4</v>
      </c>
      <c r="L245" s="102">
        <f t="shared" si="16"/>
        <v>208.88250000000002</v>
      </c>
      <c r="Q245" s="153">
        <f t="shared" si="17"/>
        <v>1</v>
      </c>
      <c r="R245" s="154">
        <f t="shared" si="18"/>
        <v>0</v>
      </c>
      <c r="S245" s="154">
        <f t="shared" si="19"/>
        <v>1</v>
      </c>
    </row>
    <row r="246" spans="2:19" ht="18.75" x14ac:dyDescent="0.3">
      <c r="B246" s="164">
        <v>44432</v>
      </c>
      <c r="C246" s="95" t="s">
        <v>803</v>
      </c>
      <c r="D246" s="96" t="s">
        <v>30</v>
      </c>
      <c r="E246" s="97">
        <v>4</v>
      </c>
      <c r="F246" s="140">
        <v>4.4000000000000004</v>
      </c>
      <c r="G246" s="103">
        <v>1.65</v>
      </c>
      <c r="H246" s="99" t="s">
        <v>557</v>
      </c>
      <c r="I246" s="104" t="s">
        <v>21</v>
      </c>
      <c r="J246" s="105">
        <v>4</v>
      </c>
      <c r="K246" s="142">
        <f t="shared" si="15"/>
        <v>-4</v>
      </c>
      <c r="L246" s="102">
        <f t="shared" si="16"/>
        <v>204.88250000000002</v>
      </c>
      <c r="Q246" s="153">
        <f t="shared" si="17"/>
        <v>1</v>
      </c>
      <c r="R246" s="154">
        <f t="shared" si="18"/>
        <v>0</v>
      </c>
      <c r="S246" s="154">
        <f t="shared" si="19"/>
        <v>1</v>
      </c>
    </row>
    <row r="247" spans="2:19" ht="18.75" x14ac:dyDescent="0.3">
      <c r="B247" s="164">
        <v>44433</v>
      </c>
      <c r="C247" s="95" t="s">
        <v>807</v>
      </c>
      <c r="D247" s="96" t="s">
        <v>91</v>
      </c>
      <c r="E247" s="97">
        <v>1</v>
      </c>
      <c r="F247" s="140">
        <v>5.5</v>
      </c>
      <c r="G247" s="103">
        <v>2</v>
      </c>
      <c r="H247" s="99" t="s">
        <v>557</v>
      </c>
      <c r="I247" s="104" t="s">
        <v>16</v>
      </c>
      <c r="J247" s="105">
        <v>0.5</v>
      </c>
      <c r="K247" s="142">
        <f t="shared" si="15"/>
        <v>-0.5</v>
      </c>
      <c r="L247" s="102">
        <f t="shared" si="16"/>
        <v>204.38250000000002</v>
      </c>
      <c r="Q247" s="153">
        <f t="shared" si="17"/>
        <v>1</v>
      </c>
      <c r="R247" s="154">
        <f t="shared" si="18"/>
        <v>0</v>
      </c>
      <c r="S247" s="154">
        <f t="shared" si="19"/>
        <v>1</v>
      </c>
    </row>
    <row r="248" spans="2:19" ht="18.75" x14ac:dyDescent="0.3">
      <c r="B248" s="164">
        <v>44434</v>
      </c>
      <c r="C248" s="95" t="s">
        <v>810</v>
      </c>
      <c r="D248" s="96" t="s">
        <v>842</v>
      </c>
      <c r="E248" s="97">
        <v>4</v>
      </c>
      <c r="F248" s="140">
        <v>3.1</v>
      </c>
      <c r="G248" s="103">
        <v>1.5</v>
      </c>
      <c r="H248" s="99" t="s">
        <v>557</v>
      </c>
      <c r="I248" s="104" t="s">
        <v>24</v>
      </c>
      <c r="J248" s="105">
        <v>5</v>
      </c>
      <c r="K248" s="142">
        <f t="shared" si="15"/>
        <v>10.5</v>
      </c>
      <c r="L248" s="102">
        <f t="shared" si="16"/>
        <v>214.88250000000002</v>
      </c>
      <c r="Q248" s="153">
        <f t="shared" si="17"/>
        <v>1</v>
      </c>
      <c r="R248" s="154">
        <f t="shared" si="18"/>
        <v>1</v>
      </c>
      <c r="S248" s="154">
        <f t="shared" si="19"/>
        <v>0</v>
      </c>
    </row>
    <row r="249" spans="2:19" ht="18.75" x14ac:dyDescent="0.3">
      <c r="B249" s="164">
        <v>44435</v>
      </c>
      <c r="C249" s="95" t="s">
        <v>811</v>
      </c>
      <c r="D249" s="96" t="s">
        <v>616</v>
      </c>
      <c r="E249" s="97">
        <v>2</v>
      </c>
      <c r="F249" s="140">
        <v>11</v>
      </c>
      <c r="G249" s="103">
        <v>4</v>
      </c>
      <c r="H249" s="99" t="s">
        <v>557</v>
      </c>
      <c r="I249" s="104" t="s">
        <v>34</v>
      </c>
      <c r="J249" s="105">
        <v>0.5</v>
      </c>
      <c r="K249" s="142">
        <f t="shared" si="15"/>
        <v>-0.5</v>
      </c>
      <c r="L249" s="102">
        <f t="shared" si="16"/>
        <v>214.38250000000002</v>
      </c>
      <c r="Q249" s="153">
        <f t="shared" si="17"/>
        <v>1</v>
      </c>
      <c r="R249" s="154">
        <f t="shared" si="18"/>
        <v>0</v>
      </c>
      <c r="S249" s="154">
        <f t="shared" si="19"/>
        <v>1</v>
      </c>
    </row>
    <row r="250" spans="2:19" ht="18.75" x14ac:dyDescent="0.3">
      <c r="B250" s="164">
        <v>44435</v>
      </c>
      <c r="C250" s="95" t="s">
        <v>812</v>
      </c>
      <c r="D250" s="96" t="s">
        <v>616</v>
      </c>
      <c r="E250" s="97">
        <v>3</v>
      </c>
      <c r="F250" s="140">
        <v>3.1</v>
      </c>
      <c r="G250" s="103">
        <v>1.8</v>
      </c>
      <c r="H250" s="99" t="s">
        <v>557</v>
      </c>
      <c r="I250" s="104" t="s">
        <v>34</v>
      </c>
      <c r="J250" s="105">
        <v>0.25</v>
      </c>
      <c r="K250" s="142">
        <f t="shared" si="15"/>
        <v>-0.25</v>
      </c>
      <c r="L250" s="102">
        <f t="shared" si="16"/>
        <v>214.13250000000002</v>
      </c>
      <c r="Q250" s="153">
        <f t="shared" si="17"/>
        <v>1</v>
      </c>
      <c r="R250" s="154">
        <f t="shared" si="18"/>
        <v>0</v>
      </c>
      <c r="S250" s="154">
        <f t="shared" si="19"/>
        <v>1</v>
      </c>
    </row>
    <row r="251" spans="2:19" ht="18.75" x14ac:dyDescent="0.3">
      <c r="B251" s="164">
        <v>44435</v>
      </c>
      <c r="C251" s="95" t="s">
        <v>806</v>
      </c>
      <c r="D251" s="96" t="s">
        <v>231</v>
      </c>
      <c r="E251" s="97">
        <v>3</v>
      </c>
      <c r="F251" s="140">
        <v>3.8</v>
      </c>
      <c r="G251" s="103">
        <v>1.5</v>
      </c>
      <c r="H251" s="99" t="s">
        <v>557</v>
      </c>
      <c r="I251" s="104" t="s">
        <v>34</v>
      </c>
      <c r="J251" s="105">
        <v>0.5</v>
      </c>
      <c r="K251" s="142">
        <f t="shared" si="15"/>
        <v>-0.5</v>
      </c>
      <c r="L251" s="102">
        <f t="shared" si="16"/>
        <v>213.63250000000002</v>
      </c>
      <c r="Q251" s="153">
        <f t="shared" si="17"/>
        <v>1</v>
      </c>
      <c r="R251" s="154">
        <f t="shared" si="18"/>
        <v>0</v>
      </c>
      <c r="S251" s="154">
        <f t="shared" si="19"/>
        <v>1</v>
      </c>
    </row>
    <row r="252" spans="2:19" ht="18.75" x14ac:dyDescent="0.3">
      <c r="B252" s="164">
        <v>44435</v>
      </c>
      <c r="C252" s="95" t="s">
        <v>792</v>
      </c>
      <c r="D252" s="96" t="s">
        <v>616</v>
      </c>
      <c r="E252" s="97">
        <v>8</v>
      </c>
      <c r="F252" s="140">
        <v>3.8</v>
      </c>
      <c r="G252" s="103">
        <v>1.5</v>
      </c>
      <c r="H252" s="99" t="s">
        <v>557</v>
      </c>
      <c r="I252" s="104" t="s">
        <v>34</v>
      </c>
      <c r="J252" s="105">
        <v>1</v>
      </c>
      <c r="K252" s="142">
        <f t="shared" si="15"/>
        <v>-1</v>
      </c>
      <c r="L252" s="102">
        <f t="shared" si="16"/>
        <v>212.63250000000002</v>
      </c>
      <c r="Q252" s="153">
        <f t="shared" si="17"/>
        <v>1</v>
      </c>
      <c r="R252" s="154">
        <f t="shared" si="18"/>
        <v>0</v>
      </c>
      <c r="S252" s="154">
        <f t="shared" si="19"/>
        <v>1</v>
      </c>
    </row>
    <row r="253" spans="2:19" ht="18.75" x14ac:dyDescent="0.3">
      <c r="B253" s="164">
        <v>44436</v>
      </c>
      <c r="C253" s="95" t="s">
        <v>784</v>
      </c>
      <c r="D253" s="96" t="s">
        <v>761</v>
      </c>
      <c r="E253" s="97">
        <v>2</v>
      </c>
      <c r="F253" s="140">
        <v>10</v>
      </c>
      <c r="G253" s="103">
        <v>3</v>
      </c>
      <c r="H253" s="99" t="s">
        <v>557</v>
      </c>
      <c r="I253" s="104" t="s">
        <v>34</v>
      </c>
      <c r="J253" s="105">
        <v>1.5</v>
      </c>
      <c r="K253" s="142">
        <f t="shared" si="15"/>
        <v>-1.5</v>
      </c>
      <c r="L253" s="102">
        <f t="shared" si="16"/>
        <v>211.13250000000002</v>
      </c>
      <c r="Q253" s="153">
        <f t="shared" si="17"/>
        <v>1</v>
      </c>
      <c r="R253" s="154">
        <f t="shared" si="18"/>
        <v>0</v>
      </c>
      <c r="S253" s="154">
        <f t="shared" si="19"/>
        <v>1</v>
      </c>
    </row>
    <row r="254" spans="2:19" ht="18.75" x14ac:dyDescent="0.3">
      <c r="B254" s="164">
        <v>44437</v>
      </c>
      <c r="C254" s="95" t="s">
        <v>798</v>
      </c>
      <c r="D254" s="96" t="s">
        <v>813</v>
      </c>
      <c r="E254" s="97">
        <v>3</v>
      </c>
      <c r="F254" s="140">
        <v>2.0499999999999998</v>
      </c>
      <c r="G254" s="103">
        <v>1.3</v>
      </c>
      <c r="H254" s="99" t="s">
        <v>557</v>
      </c>
      <c r="I254" s="104" t="s">
        <v>24</v>
      </c>
      <c r="J254" s="105">
        <v>1</v>
      </c>
      <c r="K254" s="142">
        <f t="shared" si="15"/>
        <v>1.0499999999999998</v>
      </c>
      <c r="L254" s="102">
        <f t="shared" si="16"/>
        <v>212.18250000000003</v>
      </c>
      <c r="Q254" s="153">
        <f t="shared" si="17"/>
        <v>1</v>
      </c>
      <c r="R254" s="154">
        <f t="shared" si="18"/>
        <v>1</v>
      </c>
      <c r="S254" s="154">
        <f t="shared" si="19"/>
        <v>0</v>
      </c>
    </row>
    <row r="255" spans="2:19" ht="18.75" x14ac:dyDescent="0.3">
      <c r="B255" s="164">
        <v>44439</v>
      </c>
      <c r="C255" s="95" t="s">
        <v>784</v>
      </c>
      <c r="D255" s="96" t="s">
        <v>30</v>
      </c>
      <c r="E255" s="97">
        <v>3</v>
      </c>
      <c r="F255" s="140">
        <v>10</v>
      </c>
      <c r="G255" s="103">
        <v>3</v>
      </c>
      <c r="H255" s="99" t="s">
        <v>557</v>
      </c>
      <c r="I255" s="104" t="s">
        <v>16</v>
      </c>
      <c r="J255" s="105">
        <v>1.5</v>
      </c>
      <c r="K255" s="142">
        <f t="shared" si="15"/>
        <v>-1.5</v>
      </c>
      <c r="L255" s="102">
        <f t="shared" si="16"/>
        <v>210.68250000000003</v>
      </c>
      <c r="Q255" s="153">
        <f t="shared" si="17"/>
        <v>1</v>
      </c>
      <c r="R255" s="154">
        <f t="shared" si="18"/>
        <v>0</v>
      </c>
      <c r="S255" s="154">
        <f t="shared" si="19"/>
        <v>1</v>
      </c>
    </row>
    <row r="256" spans="2:19" ht="18.75" x14ac:dyDescent="0.3">
      <c r="B256" s="164">
        <v>44439</v>
      </c>
      <c r="C256" s="95" t="s">
        <v>784</v>
      </c>
      <c r="D256" s="96" t="s">
        <v>30</v>
      </c>
      <c r="E256" s="97">
        <v>3</v>
      </c>
      <c r="F256" s="140">
        <v>10</v>
      </c>
      <c r="G256" s="103">
        <v>3</v>
      </c>
      <c r="H256" s="99" t="s">
        <v>567</v>
      </c>
      <c r="I256" s="104" t="s">
        <v>16</v>
      </c>
      <c r="J256" s="105">
        <v>1.5</v>
      </c>
      <c r="K256" s="142">
        <f t="shared" si="15"/>
        <v>-1.5</v>
      </c>
      <c r="L256" s="102">
        <f t="shared" si="16"/>
        <v>209.18250000000003</v>
      </c>
      <c r="Q256" s="153">
        <f t="shared" si="17"/>
        <v>1</v>
      </c>
      <c r="R256" s="154">
        <f t="shared" si="18"/>
        <v>0</v>
      </c>
      <c r="S256" s="154">
        <f t="shared" si="19"/>
        <v>1</v>
      </c>
    </row>
    <row r="257" spans="2:19" ht="18.75" x14ac:dyDescent="0.3">
      <c r="B257" s="164">
        <v>44440</v>
      </c>
      <c r="C257" s="95" t="s">
        <v>814</v>
      </c>
      <c r="D257" s="96" t="s">
        <v>652</v>
      </c>
      <c r="E257" s="97">
        <v>1</v>
      </c>
      <c r="F257" s="140">
        <v>2.5</v>
      </c>
      <c r="G257" s="103">
        <v>1.3</v>
      </c>
      <c r="H257" s="99" t="s">
        <v>557</v>
      </c>
      <c r="I257" s="104" t="s">
        <v>24</v>
      </c>
      <c r="J257" s="105">
        <v>4</v>
      </c>
      <c r="K257" s="142">
        <f t="shared" si="15"/>
        <v>6</v>
      </c>
      <c r="L257" s="102">
        <f t="shared" si="16"/>
        <v>215.18250000000003</v>
      </c>
      <c r="Q257" s="153">
        <f t="shared" si="17"/>
        <v>1</v>
      </c>
      <c r="R257" s="154">
        <f t="shared" si="18"/>
        <v>1</v>
      </c>
      <c r="S257" s="154">
        <f t="shared" si="19"/>
        <v>0</v>
      </c>
    </row>
    <row r="258" spans="2:19" ht="18.75" x14ac:dyDescent="0.3">
      <c r="B258" s="164">
        <v>44444</v>
      </c>
      <c r="C258" s="95" t="s">
        <v>816</v>
      </c>
      <c r="D258" s="96" t="s">
        <v>772</v>
      </c>
      <c r="E258" s="97">
        <v>1</v>
      </c>
      <c r="F258" s="140">
        <v>20</v>
      </c>
      <c r="G258" s="103">
        <v>2.15</v>
      </c>
      <c r="H258" s="99" t="s">
        <v>557</v>
      </c>
      <c r="I258" s="104" t="s">
        <v>34</v>
      </c>
      <c r="J258" s="105">
        <v>3</v>
      </c>
      <c r="K258" s="142">
        <f t="shared" si="15"/>
        <v>-3</v>
      </c>
      <c r="L258" s="102">
        <f t="shared" si="16"/>
        <v>212.18250000000003</v>
      </c>
      <c r="Q258" s="153">
        <f t="shared" si="17"/>
        <v>1</v>
      </c>
      <c r="R258" s="154">
        <f t="shared" si="18"/>
        <v>0</v>
      </c>
      <c r="S258" s="154">
        <f t="shared" si="19"/>
        <v>1</v>
      </c>
    </row>
    <row r="259" spans="2:19" ht="18.75" x14ac:dyDescent="0.3">
      <c r="B259" s="164">
        <v>44444</v>
      </c>
      <c r="C259" s="95" t="s">
        <v>816</v>
      </c>
      <c r="D259" s="96" t="s">
        <v>772</v>
      </c>
      <c r="E259" s="97">
        <v>1</v>
      </c>
      <c r="F259" s="140">
        <v>20</v>
      </c>
      <c r="G259" s="103">
        <v>2.15</v>
      </c>
      <c r="H259" s="99" t="s">
        <v>567</v>
      </c>
      <c r="I259" s="104" t="s">
        <v>34</v>
      </c>
      <c r="J259" s="105">
        <v>3</v>
      </c>
      <c r="K259" s="142">
        <f t="shared" ref="K259:K322" si="20">IF(OR(I259="",J259=""),"",IF(AND(H259="W",I259="1st"),F259*J259-J259,IF(AND(H259="P",OR(I259="1st",I259="2nd",I259="3rd")),G259*J259-J259,IF(H259="EW",-2*J259,-J259))))</f>
        <v>-3</v>
      </c>
      <c r="L259" s="102">
        <f t="shared" si="16"/>
        <v>209.18250000000003</v>
      </c>
      <c r="Q259" s="153">
        <f t="shared" si="17"/>
        <v>1</v>
      </c>
      <c r="R259" s="154">
        <f t="shared" si="18"/>
        <v>0</v>
      </c>
      <c r="S259" s="154">
        <f t="shared" si="19"/>
        <v>1</v>
      </c>
    </row>
    <row r="260" spans="2:19" ht="18.75" x14ac:dyDescent="0.3">
      <c r="B260" s="164">
        <v>44444</v>
      </c>
      <c r="C260" s="95" t="s">
        <v>815</v>
      </c>
      <c r="D260" s="96" t="s">
        <v>43</v>
      </c>
      <c r="E260" s="97">
        <v>4</v>
      </c>
      <c r="F260" s="140">
        <v>9</v>
      </c>
      <c r="G260" s="103">
        <v>3</v>
      </c>
      <c r="H260" s="99" t="s">
        <v>557</v>
      </c>
      <c r="I260" s="104" t="s">
        <v>34</v>
      </c>
      <c r="J260" s="105">
        <v>0.5</v>
      </c>
      <c r="K260" s="142">
        <f t="shared" si="20"/>
        <v>-0.5</v>
      </c>
      <c r="L260" s="102">
        <f t="shared" ref="L260:L323" si="21">IF(K260="",L259,L259+K260)</f>
        <v>208.68250000000003</v>
      </c>
      <c r="Q260" s="153">
        <f t="shared" ref="Q260:Q323" si="22">IF(B260="",0,1)</f>
        <v>1</v>
      </c>
      <c r="R260" s="154">
        <f t="shared" ref="R260:R323" si="23">IF(K260&gt;0,1,0)</f>
        <v>0</v>
      </c>
      <c r="S260" s="154">
        <f t="shared" ref="S260:S323" si="24">IF(K260&lt;0,1,0)</f>
        <v>1</v>
      </c>
    </row>
    <row r="261" spans="2:19" ht="18.75" x14ac:dyDescent="0.3">
      <c r="B261" s="164">
        <v>44444</v>
      </c>
      <c r="C261" s="95" t="s">
        <v>815</v>
      </c>
      <c r="D261" s="96" t="s">
        <v>43</v>
      </c>
      <c r="E261" s="97">
        <v>4</v>
      </c>
      <c r="F261" s="140">
        <v>9</v>
      </c>
      <c r="G261" s="103">
        <v>3</v>
      </c>
      <c r="H261" s="99" t="s">
        <v>567</v>
      </c>
      <c r="I261" s="104" t="s">
        <v>34</v>
      </c>
      <c r="J261" s="105">
        <v>0.5</v>
      </c>
      <c r="K261" s="142">
        <f t="shared" si="20"/>
        <v>-0.5</v>
      </c>
      <c r="L261" s="102">
        <f t="shared" si="21"/>
        <v>208.18250000000003</v>
      </c>
      <c r="Q261" s="153">
        <f t="shared" si="22"/>
        <v>1</v>
      </c>
      <c r="R261" s="154">
        <f t="shared" si="23"/>
        <v>0</v>
      </c>
      <c r="S261" s="154">
        <f t="shared" si="24"/>
        <v>1</v>
      </c>
    </row>
    <row r="262" spans="2:19" ht="18.75" x14ac:dyDescent="0.3">
      <c r="B262" s="164">
        <v>44444</v>
      </c>
      <c r="C262" s="95" t="s">
        <v>818</v>
      </c>
      <c r="D262" s="96" t="s">
        <v>43</v>
      </c>
      <c r="E262" s="97">
        <v>3</v>
      </c>
      <c r="F262" s="140">
        <v>5</v>
      </c>
      <c r="G262" s="103">
        <v>0</v>
      </c>
      <c r="H262" s="99" t="s">
        <v>557</v>
      </c>
      <c r="I262" s="104" t="s">
        <v>21</v>
      </c>
      <c r="J262" s="105">
        <v>0.25</v>
      </c>
      <c r="K262" s="142">
        <f t="shared" si="20"/>
        <v>-0.25</v>
      </c>
      <c r="L262" s="102">
        <f t="shared" si="21"/>
        <v>207.93250000000003</v>
      </c>
      <c r="Q262" s="153">
        <f t="shared" si="22"/>
        <v>1</v>
      </c>
      <c r="R262" s="154">
        <f t="shared" si="23"/>
        <v>0</v>
      </c>
      <c r="S262" s="154">
        <f t="shared" si="24"/>
        <v>1</v>
      </c>
    </row>
    <row r="263" spans="2:19" ht="18.75" x14ac:dyDescent="0.3">
      <c r="B263" s="164">
        <v>44444</v>
      </c>
      <c r="C263" s="95" t="s">
        <v>2096</v>
      </c>
      <c r="D263" s="96" t="s">
        <v>43</v>
      </c>
      <c r="E263" s="97">
        <v>3</v>
      </c>
      <c r="F263" s="140">
        <v>3.73</v>
      </c>
      <c r="G263" s="103">
        <v>0</v>
      </c>
      <c r="H263" s="99" t="s">
        <v>557</v>
      </c>
      <c r="I263" s="104" t="s">
        <v>24</v>
      </c>
      <c r="J263" s="105">
        <v>2</v>
      </c>
      <c r="K263" s="142">
        <f t="shared" si="20"/>
        <v>5.46</v>
      </c>
      <c r="L263" s="102">
        <f t="shared" si="21"/>
        <v>213.39250000000004</v>
      </c>
      <c r="Q263" s="153">
        <f t="shared" si="22"/>
        <v>1</v>
      </c>
      <c r="R263" s="154">
        <f t="shared" si="23"/>
        <v>1</v>
      </c>
      <c r="S263" s="154">
        <f t="shared" si="24"/>
        <v>0</v>
      </c>
    </row>
    <row r="264" spans="2:19" ht="18.75" x14ac:dyDescent="0.3">
      <c r="B264" s="164">
        <v>44444</v>
      </c>
      <c r="C264" s="95" t="s">
        <v>817</v>
      </c>
      <c r="D264" s="96" t="s">
        <v>573</v>
      </c>
      <c r="E264" s="97">
        <v>6</v>
      </c>
      <c r="F264" s="140">
        <v>1.55</v>
      </c>
      <c r="G264" s="103">
        <v>1.1000000000000001</v>
      </c>
      <c r="H264" s="99" t="s">
        <v>557</v>
      </c>
      <c r="I264" s="104" t="s">
        <v>24</v>
      </c>
      <c r="J264" s="105">
        <v>4</v>
      </c>
      <c r="K264" s="142">
        <f t="shared" si="20"/>
        <v>2.2000000000000002</v>
      </c>
      <c r="L264" s="102">
        <f t="shared" si="21"/>
        <v>215.59250000000003</v>
      </c>
      <c r="Q264" s="153">
        <f t="shared" si="22"/>
        <v>1</v>
      </c>
      <c r="R264" s="154">
        <f t="shared" si="23"/>
        <v>1</v>
      </c>
      <c r="S264" s="154">
        <f t="shared" si="24"/>
        <v>0</v>
      </c>
    </row>
    <row r="265" spans="2:19" ht="18.75" x14ac:dyDescent="0.3">
      <c r="B265" s="164">
        <v>44444</v>
      </c>
      <c r="C265" s="95" t="s">
        <v>820</v>
      </c>
      <c r="D265" s="96" t="s">
        <v>43</v>
      </c>
      <c r="E265" s="97">
        <v>3</v>
      </c>
      <c r="F265" s="140">
        <v>5</v>
      </c>
      <c r="G265" s="103">
        <v>0</v>
      </c>
      <c r="H265" s="99" t="s">
        <v>557</v>
      </c>
      <c r="I265" s="104" t="s">
        <v>21</v>
      </c>
      <c r="J265" s="105">
        <v>0.25</v>
      </c>
      <c r="K265" s="142">
        <f t="shared" si="20"/>
        <v>-0.25</v>
      </c>
      <c r="L265" s="102">
        <f t="shared" si="21"/>
        <v>215.34250000000003</v>
      </c>
      <c r="Q265" s="153">
        <f t="shared" si="22"/>
        <v>1</v>
      </c>
      <c r="R265" s="154">
        <f t="shared" si="23"/>
        <v>0</v>
      </c>
      <c r="S265" s="154">
        <f t="shared" si="24"/>
        <v>1</v>
      </c>
    </row>
    <row r="266" spans="2:19" ht="18.75" x14ac:dyDescent="0.3">
      <c r="B266" s="164">
        <v>44444</v>
      </c>
      <c r="C266" s="95" t="s">
        <v>820</v>
      </c>
      <c r="D266" s="96" t="s">
        <v>43</v>
      </c>
      <c r="E266" s="97">
        <v>4</v>
      </c>
      <c r="F266" s="140">
        <v>5</v>
      </c>
      <c r="G266" s="103">
        <v>0</v>
      </c>
      <c r="H266" s="99" t="s">
        <v>557</v>
      </c>
      <c r="I266" s="104" t="s">
        <v>21</v>
      </c>
      <c r="J266" s="105">
        <v>0.5</v>
      </c>
      <c r="K266" s="142">
        <f t="shared" si="20"/>
        <v>-0.5</v>
      </c>
      <c r="L266" s="102">
        <f t="shared" si="21"/>
        <v>214.84250000000003</v>
      </c>
      <c r="Q266" s="153">
        <f t="shared" si="22"/>
        <v>1</v>
      </c>
      <c r="R266" s="154">
        <f t="shared" si="23"/>
        <v>0</v>
      </c>
      <c r="S266" s="154">
        <f t="shared" si="24"/>
        <v>1</v>
      </c>
    </row>
    <row r="267" spans="2:19" ht="18.75" x14ac:dyDescent="0.3">
      <c r="B267" s="164">
        <v>44444</v>
      </c>
      <c r="C267" s="95" t="s">
        <v>819</v>
      </c>
      <c r="D267" s="96" t="s">
        <v>43</v>
      </c>
      <c r="E267" s="97">
        <v>3</v>
      </c>
      <c r="F267" s="140">
        <v>5</v>
      </c>
      <c r="G267" s="103">
        <v>0</v>
      </c>
      <c r="H267" s="99" t="s">
        <v>557</v>
      </c>
      <c r="I267" s="104" t="s">
        <v>21</v>
      </c>
      <c r="J267" s="105">
        <v>0.5</v>
      </c>
      <c r="K267" s="142">
        <f t="shared" si="20"/>
        <v>-0.5</v>
      </c>
      <c r="L267" s="102">
        <f t="shared" si="21"/>
        <v>214.34250000000003</v>
      </c>
      <c r="Q267" s="153">
        <f t="shared" si="22"/>
        <v>1</v>
      </c>
      <c r="R267" s="154">
        <f t="shared" si="23"/>
        <v>0</v>
      </c>
      <c r="S267" s="154">
        <f t="shared" si="24"/>
        <v>1</v>
      </c>
    </row>
    <row r="268" spans="2:19" ht="18.75" x14ac:dyDescent="0.3">
      <c r="B268" s="164">
        <v>44444</v>
      </c>
      <c r="C268" s="95" t="s">
        <v>819</v>
      </c>
      <c r="D268" s="96" t="s">
        <v>43</v>
      </c>
      <c r="E268" s="97">
        <v>4</v>
      </c>
      <c r="F268" s="140">
        <v>5</v>
      </c>
      <c r="G268" s="103">
        <v>0</v>
      </c>
      <c r="H268" s="99" t="s">
        <v>557</v>
      </c>
      <c r="I268" s="104" t="s">
        <v>21</v>
      </c>
      <c r="J268" s="105">
        <v>0.5</v>
      </c>
      <c r="K268" s="142">
        <f t="shared" si="20"/>
        <v>-0.5</v>
      </c>
      <c r="L268" s="102">
        <f t="shared" si="21"/>
        <v>213.84250000000003</v>
      </c>
      <c r="Q268" s="153">
        <f t="shared" si="22"/>
        <v>1</v>
      </c>
      <c r="R268" s="154">
        <f t="shared" si="23"/>
        <v>0</v>
      </c>
      <c r="S268" s="154">
        <f t="shared" si="24"/>
        <v>1</v>
      </c>
    </row>
    <row r="269" spans="2:19" ht="18.75" x14ac:dyDescent="0.3">
      <c r="B269" s="164">
        <v>44446</v>
      </c>
      <c r="C269" s="95" t="s">
        <v>793</v>
      </c>
      <c r="D269" s="96" t="s">
        <v>616</v>
      </c>
      <c r="E269" s="97">
        <v>4</v>
      </c>
      <c r="F269" s="140">
        <v>7</v>
      </c>
      <c r="G269" s="103">
        <v>2.25</v>
      </c>
      <c r="H269" s="99" t="s">
        <v>567</v>
      </c>
      <c r="I269" s="104" t="s">
        <v>21</v>
      </c>
      <c r="J269" s="105">
        <v>0.25</v>
      </c>
      <c r="K269" s="142">
        <f t="shared" si="20"/>
        <v>0.3125</v>
      </c>
      <c r="L269" s="102">
        <f t="shared" si="21"/>
        <v>214.15500000000003</v>
      </c>
      <c r="Q269" s="153">
        <f t="shared" si="22"/>
        <v>1</v>
      </c>
      <c r="R269" s="154">
        <f t="shared" si="23"/>
        <v>1</v>
      </c>
      <c r="S269" s="154">
        <f t="shared" si="24"/>
        <v>0</v>
      </c>
    </row>
    <row r="270" spans="2:19" ht="18.75" x14ac:dyDescent="0.3">
      <c r="B270" s="164">
        <v>44446</v>
      </c>
      <c r="C270" s="95" t="s">
        <v>793</v>
      </c>
      <c r="D270" s="96" t="s">
        <v>616</v>
      </c>
      <c r="E270" s="97">
        <v>4</v>
      </c>
      <c r="F270" s="140">
        <v>7</v>
      </c>
      <c r="G270" s="103">
        <v>2.25</v>
      </c>
      <c r="H270" s="99" t="s">
        <v>557</v>
      </c>
      <c r="I270" s="104" t="s">
        <v>21</v>
      </c>
      <c r="J270" s="105">
        <v>1</v>
      </c>
      <c r="K270" s="142">
        <f t="shared" si="20"/>
        <v>-1</v>
      </c>
      <c r="L270" s="102">
        <f t="shared" si="21"/>
        <v>213.15500000000003</v>
      </c>
      <c r="Q270" s="153">
        <f t="shared" si="22"/>
        <v>1</v>
      </c>
      <c r="R270" s="154">
        <f t="shared" si="23"/>
        <v>0</v>
      </c>
      <c r="S270" s="154">
        <f t="shared" si="24"/>
        <v>1</v>
      </c>
    </row>
    <row r="271" spans="2:19" ht="18.75" x14ac:dyDescent="0.3">
      <c r="B271" s="164">
        <v>44448</v>
      </c>
      <c r="C271" s="95" t="s">
        <v>821</v>
      </c>
      <c r="D271" s="96" t="s">
        <v>674</v>
      </c>
      <c r="E271" s="97">
        <v>3</v>
      </c>
      <c r="F271" s="140">
        <v>15</v>
      </c>
      <c r="G271" s="103">
        <v>3</v>
      </c>
      <c r="H271" s="99" t="s">
        <v>557</v>
      </c>
      <c r="I271" s="104" t="s">
        <v>34</v>
      </c>
      <c r="J271" s="105">
        <v>0.5</v>
      </c>
      <c r="K271" s="142">
        <f t="shared" si="20"/>
        <v>-0.5</v>
      </c>
      <c r="L271" s="102">
        <f t="shared" si="21"/>
        <v>212.65500000000003</v>
      </c>
      <c r="Q271" s="153">
        <f t="shared" si="22"/>
        <v>1</v>
      </c>
      <c r="R271" s="154">
        <f t="shared" si="23"/>
        <v>0</v>
      </c>
      <c r="S271" s="154">
        <f t="shared" si="24"/>
        <v>1</v>
      </c>
    </row>
    <row r="272" spans="2:19" ht="18.75" x14ac:dyDescent="0.3">
      <c r="B272" s="164">
        <v>44448</v>
      </c>
      <c r="C272" s="95" t="s">
        <v>821</v>
      </c>
      <c r="D272" s="96" t="s">
        <v>674</v>
      </c>
      <c r="E272" s="97">
        <v>3</v>
      </c>
      <c r="F272" s="140">
        <v>15</v>
      </c>
      <c r="G272" s="103">
        <v>3</v>
      </c>
      <c r="H272" s="99" t="s">
        <v>567</v>
      </c>
      <c r="I272" s="104" t="s">
        <v>34</v>
      </c>
      <c r="J272" s="105">
        <v>0.5</v>
      </c>
      <c r="K272" s="142">
        <f t="shared" si="20"/>
        <v>-0.5</v>
      </c>
      <c r="L272" s="102">
        <f t="shared" si="21"/>
        <v>212.15500000000003</v>
      </c>
      <c r="Q272" s="153">
        <f t="shared" si="22"/>
        <v>1</v>
      </c>
      <c r="R272" s="154">
        <f t="shared" si="23"/>
        <v>0</v>
      </c>
      <c r="S272" s="154">
        <f t="shared" si="24"/>
        <v>1</v>
      </c>
    </row>
    <row r="273" spans="2:19" ht="18.75" x14ac:dyDescent="0.3">
      <c r="B273" s="164">
        <v>44450</v>
      </c>
      <c r="C273" s="95" t="s">
        <v>823</v>
      </c>
      <c r="D273" s="96" t="s">
        <v>842</v>
      </c>
      <c r="E273" s="97">
        <v>4</v>
      </c>
      <c r="F273" s="140">
        <v>5</v>
      </c>
      <c r="G273" s="103">
        <v>2.6</v>
      </c>
      <c r="H273" s="99" t="s">
        <v>557</v>
      </c>
      <c r="I273" s="104" t="s">
        <v>16</v>
      </c>
      <c r="J273" s="105">
        <v>3.5</v>
      </c>
      <c r="K273" s="142">
        <f t="shared" si="20"/>
        <v>-3.5</v>
      </c>
      <c r="L273" s="102">
        <f t="shared" si="21"/>
        <v>208.65500000000003</v>
      </c>
      <c r="Q273" s="153">
        <f t="shared" si="22"/>
        <v>1</v>
      </c>
      <c r="R273" s="154">
        <f t="shared" si="23"/>
        <v>0</v>
      </c>
      <c r="S273" s="154">
        <f t="shared" si="24"/>
        <v>1</v>
      </c>
    </row>
    <row r="274" spans="2:19" ht="18.75" x14ac:dyDescent="0.3">
      <c r="B274" s="164">
        <v>44451</v>
      </c>
      <c r="C274" s="95" t="s">
        <v>755</v>
      </c>
      <c r="D274" s="96" t="s">
        <v>32</v>
      </c>
      <c r="E274" s="97">
        <v>2</v>
      </c>
      <c r="F274" s="140">
        <v>4.2</v>
      </c>
      <c r="G274" s="103">
        <v>2</v>
      </c>
      <c r="H274" s="99" t="s">
        <v>557</v>
      </c>
      <c r="I274" s="104" t="s">
        <v>16</v>
      </c>
      <c r="J274" s="105">
        <v>2</v>
      </c>
      <c r="K274" s="142">
        <f t="shared" si="20"/>
        <v>-2</v>
      </c>
      <c r="L274" s="102">
        <f t="shared" si="21"/>
        <v>206.65500000000003</v>
      </c>
      <c r="Q274" s="153">
        <f t="shared" si="22"/>
        <v>1</v>
      </c>
      <c r="R274" s="154">
        <f t="shared" si="23"/>
        <v>0</v>
      </c>
      <c r="S274" s="154">
        <f t="shared" si="24"/>
        <v>1</v>
      </c>
    </row>
    <row r="275" spans="2:19" ht="18.75" x14ac:dyDescent="0.3">
      <c r="B275" s="164">
        <v>44451</v>
      </c>
      <c r="C275" s="95" t="s">
        <v>822</v>
      </c>
      <c r="D275" s="96" t="s">
        <v>32</v>
      </c>
      <c r="E275" s="97">
        <v>1</v>
      </c>
      <c r="F275" s="140">
        <v>4.2</v>
      </c>
      <c r="G275" s="103">
        <v>2</v>
      </c>
      <c r="H275" s="99" t="s">
        <v>557</v>
      </c>
      <c r="I275" s="104" t="s">
        <v>24</v>
      </c>
      <c r="J275" s="105">
        <v>1</v>
      </c>
      <c r="K275" s="142">
        <f t="shared" si="20"/>
        <v>3.2</v>
      </c>
      <c r="L275" s="102">
        <f t="shared" si="21"/>
        <v>209.85500000000002</v>
      </c>
      <c r="Q275" s="153">
        <f t="shared" si="22"/>
        <v>1</v>
      </c>
      <c r="R275" s="154">
        <f t="shared" si="23"/>
        <v>1</v>
      </c>
      <c r="S275" s="154">
        <f t="shared" si="24"/>
        <v>0</v>
      </c>
    </row>
    <row r="276" spans="2:19" ht="18.75" x14ac:dyDescent="0.3">
      <c r="B276" s="164">
        <v>44451</v>
      </c>
      <c r="C276" s="95" t="s">
        <v>681</v>
      </c>
      <c r="D276" s="96" t="s">
        <v>705</v>
      </c>
      <c r="E276" s="97">
        <v>1</v>
      </c>
      <c r="F276" s="140">
        <v>2.1</v>
      </c>
      <c r="G276" s="103">
        <v>1.4</v>
      </c>
      <c r="H276" s="99" t="s">
        <v>557</v>
      </c>
      <c r="I276" s="104" t="s">
        <v>16</v>
      </c>
      <c r="J276" s="105">
        <v>2</v>
      </c>
      <c r="K276" s="142">
        <f t="shared" si="20"/>
        <v>-2</v>
      </c>
      <c r="L276" s="102">
        <f t="shared" si="21"/>
        <v>207.85500000000002</v>
      </c>
      <c r="Q276" s="153">
        <f t="shared" si="22"/>
        <v>1</v>
      </c>
      <c r="R276" s="154">
        <f t="shared" si="23"/>
        <v>0</v>
      </c>
      <c r="S276" s="154">
        <f t="shared" si="24"/>
        <v>1</v>
      </c>
    </row>
    <row r="277" spans="2:19" ht="18.75" x14ac:dyDescent="0.3">
      <c r="B277" s="164">
        <v>44453</v>
      </c>
      <c r="C277" s="95" t="s">
        <v>824</v>
      </c>
      <c r="D277" s="96" t="s">
        <v>595</v>
      </c>
      <c r="E277" s="97">
        <v>3</v>
      </c>
      <c r="F277" s="140">
        <f>0.69*10</f>
        <v>6.8999999999999995</v>
      </c>
      <c r="G277" s="141">
        <f>(1-0.23)*3.3</f>
        <v>2.5409999999999999</v>
      </c>
      <c r="H277" s="99" t="s">
        <v>567</v>
      </c>
      <c r="I277" s="104" t="s">
        <v>24</v>
      </c>
      <c r="J277" s="105">
        <v>3</v>
      </c>
      <c r="K277" s="142">
        <f t="shared" si="20"/>
        <v>4.6229999999999993</v>
      </c>
      <c r="L277" s="102">
        <f t="shared" si="21"/>
        <v>212.47800000000001</v>
      </c>
      <c r="Q277" s="153">
        <f t="shared" si="22"/>
        <v>1</v>
      </c>
      <c r="R277" s="154">
        <f t="shared" si="23"/>
        <v>1</v>
      </c>
      <c r="S277" s="154">
        <f t="shared" si="24"/>
        <v>0</v>
      </c>
    </row>
    <row r="278" spans="2:19" ht="18.75" x14ac:dyDescent="0.3">
      <c r="B278" s="164">
        <v>44453</v>
      </c>
      <c r="C278" s="95" t="s">
        <v>824</v>
      </c>
      <c r="D278" s="96" t="s">
        <v>595</v>
      </c>
      <c r="E278" s="97">
        <v>3</v>
      </c>
      <c r="F278" s="140">
        <f>0.69*10</f>
        <v>6.8999999999999995</v>
      </c>
      <c r="G278" s="141">
        <f>(1-0.23)*3.3</f>
        <v>2.5409999999999999</v>
      </c>
      <c r="H278" s="99" t="s">
        <v>557</v>
      </c>
      <c r="I278" s="104" t="s">
        <v>24</v>
      </c>
      <c r="J278" s="105">
        <v>4</v>
      </c>
      <c r="K278" s="142">
        <f t="shared" si="20"/>
        <v>23.599999999999998</v>
      </c>
      <c r="L278" s="102">
        <f t="shared" si="21"/>
        <v>236.078</v>
      </c>
      <c r="Q278" s="153">
        <f t="shared" si="22"/>
        <v>1</v>
      </c>
      <c r="R278" s="154">
        <f t="shared" si="23"/>
        <v>1</v>
      </c>
      <c r="S278" s="154">
        <f t="shared" si="24"/>
        <v>0</v>
      </c>
    </row>
    <row r="279" spans="2:19" ht="18.75" x14ac:dyDescent="0.3">
      <c r="B279" s="164">
        <v>44454</v>
      </c>
      <c r="C279" s="95" t="s">
        <v>825</v>
      </c>
      <c r="D279" s="96" t="s">
        <v>114</v>
      </c>
      <c r="E279" s="97">
        <v>1</v>
      </c>
      <c r="F279" s="140">
        <f>1.85*(1-0.14)</f>
        <v>1.591</v>
      </c>
      <c r="G279" s="103">
        <v>1.2</v>
      </c>
      <c r="H279" s="99" t="s">
        <v>557</v>
      </c>
      <c r="I279" s="104" t="s">
        <v>24</v>
      </c>
      <c r="J279" s="105">
        <v>5</v>
      </c>
      <c r="K279" s="142">
        <f t="shared" si="20"/>
        <v>2.9550000000000001</v>
      </c>
      <c r="L279" s="102">
        <f t="shared" si="21"/>
        <v>239.03300000000002</v>
      </c>
      <c r="Q279" s="153">
        <f t="shared" si="22"/>
        <v>1</v>
      </c>
      <c r="R279" s="154">
        <f t="shared" si="23"/>
        <v>1</v>
      </c>
      <c r="S279" s="154">
        <f t="shared" si="24"/>
        <v>0</v>
      </c>
    </row>
    <row r="280" spans="2:19" ht="18.75" x14ac:dyDescent="0.3">
      <c r="B280" s="164">
        <v>44455</v>
      </c>
      <c r="C280" s="95" t="s">
        <v>574</v>
      </c>
      <c r="D280" s="96" t="s">
        <v>93</v>
      </c>
      <c r="E280" s="97">
        <v>2</v>
      </c>
      <c r="F280" s="140">
        <v>3.1</v>
      </c>
      <c r="G280" s="103">
        <v>1.4</v>
      </c>
      <c r="H280" s="99" t="s">
        <v>557</v>
      </c>
      <c r="I280" s="104" t="s">
        <v>16</v>
      </c>
      <c r="J280" s="105">
        <v>2</v>
      </c>
      <c r="K280" s="142">
        <f t="shared" si="20"/>
        <v>-2</v>
      </c>
      <c r="L280" s="102">
        <f t="shared" si="21"/>
        <v>237.03300000000002</v>
      </c>
      <c r="Q280" s="153">
        <f t="shared" si="22"/>
        <v>1</v>
      </c>
      <c r="R280" s="154">
        <f t="shared" si="23"/>
        <v>0</v>
      </c>
      <c r="S280" s="154">
        <f t="shared" si="24"/>
        <v>1</v>
      </c>
    </row>
    <row r="281" spans="2:19" ht="18.75" x14ac:dyDescent="0.3">
      <c r="B281" s="164">
        <v>44456</v>
      </c>
      <c r="C281" s="95" t="s">
        <v>827</v>
      </c>
      <c r="D281" s="96" t="s">
        <v>43</v>
      </c>
      <c r="E281" s="97">
        <v>2</v>
      </c>
      <c r="F281" s="140">
        <v>9</v>
      </c>
      <c r="G281" s="103">
        <v>4</v>
      </c>
      <c r="H281" s="99" t="s">
        <v>567</v>
      </c>
      <c r="I281" s="104" t="s">
        <v>16</v>
      </c>
      <c r="J281" s="105">
        <v>0.25</v>
      </c>
      <c r="K281" s="142">
        <f t="shared" si="20"/>
        <v>-0.25</v>
      </c>
      <c r="L281" s="102">
        <f t="shared" si="21"/>
        <v>236.78300000000002</v>
      </c>
      <c r="Q281" s="153">
        <f t="shared" si="22"/>
        <v>1</v>
      </c>
      <c r="R281" s="154">
        <f t="shared" si="23"/>
        <v>0</v>
      </c>
      <c r="S281" s="154">
        <f t="shared" si="24"/>
        <v>1</v>
      </c>
    </row>
    <row r="282" spans="2:19" ht="18.75" x14ac:dyDescent="0.3">
      <c r="B282" s="164">
        <v>44456</v>
      </c>
      <c r="C282" s="95" t="s">
        <v>827</v>
      </c>
      <c r="D282" s="96" t="s">
        <v>43</v>
      </c>
      <c r="E282" s="97">
        <v>2</v>
      </c>
      <c r="F282" s="140">
        <v>9</v>
      </c>
      <c r="G282" s="103">
        <v>4</v>
      </c>
      <c r="H282" s="99" t="s">
        <v>557</v>
      </c>
      <c r="I282" s="104" t="s">
        <v>16</v>
      </c>
      <c r="J282" s="105">
        <v>0.5</v>
      </c>
      <c r="K282" s="142">
        <f t="shared" si="20"/>
        <v>-0.5</v>
      </c>
      <c r="L282" s="102">
        <f t="shared" si="21"/>
        <v>236.28300000000002</v>
      </c>
      <c r="Q282" s="153">
        <f t="shared" si="22"/>
        <v>1</v>
      </c>
      <c r="R282" s="154">
        <f t="shared" si="23"/>
        <v>0</v>
      </c>
      <c r="S282" s="154">
        <f t="shared" si="24"/>
        <v>1</v>
      </c>
    </row>
    <row r="283" spans="2:19" ht="18.75" x14ac:dyDescent="0.3">
      <c r="B283" s="164">
        <v>44457</v>
      </c>
      <c r="C283" s="95" t="s">
        <v>778</v>
      </c>
      <c r="D283" s="96" t="s">
        <v>682</v>
      </c>
      <c r="E283" s="97">
        <v>3</v>
      </c>
      <c r="F283" s="140">
        <v>4</v>
      </c>
      <c r="G283" s="103">
        <v>1.4</v>
      </c>
      <c r="H283" s="99" t="s">
        <v>557</v>
      </c>
      <c r="I283" s="104" t="s">
        <v>21</v>
      </c>
      <c r="J283" s="105">
        <v>1.5</v>
      </c>
      <c r="K283" s="142">
        <f t="shared" si="20"/>
        <v>-1.5</v>
      </c>
      <c r="L283" s="102">
        <f t="shared" si="21"/>
        <v>234.78300000000002</v>
      </c>
      <c r="Q283" s="153">
        <f t="shared" si="22"/>
        <v>1</v>
      </c>
      <c r="R283" s="154">
        <f t="shared" si="23"/>
        <v>0</v>
      </c>
      <c r="S283" s="154">
        <f t="shared" si="24"/>
        <v>1</v>
      </c>
    </row>
    <row r="284" spans="2:19" ht="18.75" x14ac:dyDescent="0.3">
      <c r="B284" s="164">
        <v>44457</v>
      </c>
      <c r="C284" s="95" t="s">
        <v>831</v>
      </c>
      <c r="D284" s="96" t="s">
        <v>619</v>
      </c>
      <c r="E284" s="97">
        <v>2</v>
      </c>
      <c r="F284" s="140">
        <v>1.68</v>
      </c>
      <c r="G284" s="103">
        <v>1.2</v>
      </c>
      <c r="H284" s="99" t="s">
        <v>557</v>
      </c>
      <c r="I284" s="104" t="s">
        <v>24</v>
      </c>
      <c r="J284" s="105">
        <v>1</v>
      </c>
      <c r="K284" s="142">
        <f t="shared" si="20"/>
        <v>0.67999999999999994</v>
      </c>
      <c r="L284" s="102">
        <f t="shared" si="21"/>
        <v>235.46300000000002</v>
      </c>
      <c r="Q284" s="153">
        <f t="shared" si="22"/>
        <v>1</v>
      </c>
      <c r="R284" s="154">
        <f t="shared" si="23"/>
        <v>1</v>
      </c>
      <c r="S284" s="154">
        <f t="shared" si="24"/>
        <v>0</v>
      </c>
    </row>
    <row r="285" spans="2:19" ht="18.75" x14ac:dyDescent="0.3">
      <c r="B285" s="164">
        <v>44458</v>
      </c>
      <c r="C285" s="95" t="s">
        <v>826</v>
      </c>
      <c r="D285" s="96" t="s">
        <v>30</v>
      </c>
      <c r="E285" s="97">
        <v>1</v>
      </c>
      <c r="F285" s="140">
        <v>11</v>
      </c>
      <c r="G285" s="103">
        <v>2.65</v>
      </c>
      <c r="H285" s="99" t="s">
        <v>567</v>
      </c>
      <c r="I285" s="104" t="s">
        <v>21</v>
      </c>
      <c r="J285" s="105">
        <v>1.5</v>
      </c>
      <c r="K285" s="142">
        <f t="shared" si="20"/>
        <v>2.4749999999999996</v>
      </c>
      <c r="L285" s="102">
        <f t="shared" si="21"/>
        <v>237.93800000000002</v>
      </c>
      <c r="Q285" s="153">
        <f t="shared" si="22"/>
        <v>1</v>
      </c>
      <c r="R285" s="154">
        <f t="shared" si="23"/>
        <v>1</v>
      </c>
      <c r="S285" s="154">
        <f t="shared" si="24"/>
        <v>0</v>
      </c>
    </row>
    <row r="286" spans="2:19" ht="18.75" x14ac:dyDescent="0.3">
      <c r="B286" s="164">
        <v>44458</v>
      </c>
      <c r="C286" s="95" t="s">
        <v>826</v>
      </c>
      <c r="D286" s="96" t="s">
        <v>30</v>
      </c>
      <c r="E286" s="97">
        <v>1</v>
      </c>
      <c r="F286" s="140">
        <v>11</v>
      </c>
      <c r="G286" s="103">
        <v>2.65</v>
      </c>
      <c r="H286" s="99" t="s">
        <v>557</v>
      </c>
      <c r="I286" s="104" t="s">
        <v>21</v>
      </c>
      <c r="J286" s="105">
        <v>2.5</v>
      </c>
      <c r="K286" s="142">
        <f t="shared" si="20"/>
        <v>-2.5</v>
      </c>
      <c r="L286" s="102">
        <f t="shared" si="21"/>
        <v>235.43800000000002</v>
      </c>
      <c r="Q286" s="153">
        <f t="shared" si="22"/>
        <v>1</v>
      </c>
      <c r="R286" s="154">
        <f t="shared" si="23"/>
        <v>0</v>
      </c>
      <c r="S286" s="154">
        <f t="shared" si="24"/>
        <v>1</v>
      </c>
    </row>
    <row r="287" spans="2:19" ht="18.75" x14ac:dyDescent="0.3">
      <c r="B287" s="164">
        <v>44459</v>
      </c>
      <c r="C287" s="95" t="s">
        <v>828</v>
      </c>
      <c r="D287" s="96" t="s">
        <v>28</v>
      </c>
      <c r="E287" s="97">
        <v>2</v>
      </c>
      <c r="F287" s="140">
        <v>7.5</v>
      </c>
      <c r="G287" s="103">
        <v>2</v>
      </c>
      <c r="H287" s="99" t="s">
        <v>557</v>
      </c>
      <c r="I287" s="104" t="s">
        <v>16</v>
      </c>
      <c r="J287" s="105">
        <v>1</v>
      </c>
      <c r="K287" s="142">
        <f t="shared" si="20"/>
        <v>-1</v>
      </c>
      <c r="L287" s="102">
        <f t="shared" si="21"/>
        <v>234.43800000000002</v>
      </c>
      <c r="Q287" s="153">
        <f t="shared" si="22"/>
        <v>1</v>
      </c>
      <c r="R287" s="154">
        <f t="shared" si="23"/>
        <v>0</v>
      </c>
      <c r="S287" s="154">
        <f t="shared" si="24"/>
        <v>1</v>
      </c>
    </row>
    <row r="288" spans="2:19" ht="18.75" x14ac:dyDescent="0.3">
      <c r="B288" s="164">
        <v>44459</v>
      </c>
      <c r="C288" s="95" t="s">
        <v>829</v>
      </c>
      <c r="D288" s="96" t="s">
        <v>28</v>
      </c>
      <c r="E288" s="97">
        <v>2</v>
      </c>
      <c r="F288" s="140">
        <v>3.5</v>
      </c>
      <c r="G288" s="103">
        <v>2</v>
      </c>
      <c r="H288" s="99" t="s">
        <v>557</v>
      </c>
      <c r="I288" s="104" t="s">
        <v>21</v>
      </c>
      <c r="J288" s="105">
        <v>1</v>
      </c>
      <c r="K288" s="142">
        <f t="shared" si="20"/>
        <v>-1</v>
      </c>
      <c r="L288" s="102">
        <f t="shared" si="21"/>
        <v>233.43800000000002</v>
      </c>
      <c r="Q288" s="153">
        <f t="shared" si="22"/>
        <v>1</v>
      </c>
      <c r="R288" s="154">
        <f t="shared" si="23"/>
        <v>0</v>
      </c>
      <c r="S288" s="154">
        <f t="shared" si="24"/>
        <v>1</v>
      </c>
    </row>
    <row r="289" spans="2:19" ht="18.75" x14ac:dyDescent="0.3">
      <c r="B289" s="164">
        <v>44460</v>
      </c>
      <c r="C289" s="95" t="s">
        <v>830</v>
      </c>
      <c r="D289" s="96" t="s">
        <v>556</v>
      </c>
      <c r="E289" s="97">
        <v>2</v>
      </c>
      <c r="F289" s="140">
        <v>35</v>
      </c>
      <c r="G289" s="103">
        <v>9.5</v>
      </c>
      <c r="H289" s="99" t="s">
        <v>557</v>
      </c>
      <c r="I289" s="104" t="s">
        <v>34</v>
      </c>
      <c r="J289" s="105">
        <v>0.25</v>
      </c>
      <c r="K289" s="142">
        <f t="shared" si="20"/>
        <v>-0.25</v>
      </c>
      <c r="L289" s="102">
        <f t="shared" si="21"/>
        <v>233.18800000000002</v>
      </c>
      <c r="Q289" s="153">
        <f t="shared" si="22"/>
        <v>1</v>
      </c>
      <c r="R289" s="154">
        <f t="shared" si="23"/>
        <v>0</v>
      </c>
      <c r="S289" s="154">
        <f t="shared" si="24"/>
        <v>1</v>
      </c>
    </row>
    <row r="290" spans="2:19" ht="18.75" x14ac:dyDescent="0.3">
      <c r="B290" s="164">
        <v>44460</v>
      </c>
      <c r="C290" s="95" t="s">
        <v>830</v>
      </c>
      <c r="D290" s="96" t="s">
        <v>556</v>
      </c>
      <c r="E290" s="97">
        <v>2</v>
      </c>
      <c r="F290" s="140">
        <v>35</v>
      </c>
      <c r="G290" s="103">
        <v>9.5</v>
      </c>
      <c r="H290" s="99" t="s">
        <v>567</v>
      </c>
      <c r="I290" s="104" t="s">
        <v>34</v>
      </c>
      <c r="J290" s="105">
        <v>0.25</v>
      </c>
      <c r="K290" s="142">
        <f t="shared" si="20"/>
        <v>-0.25</v>
      </c>
      <c r="L290" s="102">
        <f t="shared" si="21"/>
        <v>232.93800000000002</v>
      </c>
      <c r="Q290" s="153">
        <f t="shared" si="22"/>
        <v>1</v>
      </c>
      <c r="R290" s="154">
        <f t="shared" si="23"/>
        <v>0</v>
      </c>
      <c r="S290" s="154">
        <f t="shared" si="24"/>
        <v>1</v>
      </c>
    </row>
    <row r="291" spans="2:19" ht="18.75" x14ac:dyDescent="0.3">
      <c r="B291" s="164">
        <v>44462</v>
      </c>
      <c r="C291" s="95" t="s">
        <v>833</v>
      </c>
      <c r="D291" s="96" t="s">
        <v>32</v>
      </c>
      <c r="E291" s="97">
        <v>4</v>
      </c>
      <c r="F291" s="140">
        <v>21</v>
      </c>
      <c r="G291" s="103">
        <v>5</v>
      </c>
      <c r="H291" s="99" t="s">
        <v>567</v>
      </c>
      <c r="I291" s="104" t="s">
        <v>34</v>
      </c>
      <c r="J291" s="105">
        <v>0.25</v>
      </c>
      <c r="K291" s="142">
        <f t="shared" si="20"/>
        <v>-0.25</v>
      </c>
      <c r="L291" s="102">
        <f t="shared" si="21"/>
        <v>232.68800000000002</v>
      </c>
      <c r="Q291" s="153">
        <f t="shared" si="22"/>
        <v>1</v>
      </c>
      <c r="R291" s="154">
        <f t="shared" si="23"/>
        <v>0</v>
      </c>
      <c r="S291" s="154">
        <f t="shared" si="24"/>
        <v>1</v>
      </c>
    </row>
    <row r="292" spans="2:19" ht="18.75" x14ac:dyDescent="0.3">
      <c r="B292" s="164">
        <v>44462</v>
      </c>
      <c r="C292" s="95" t="s">
        <v>833</v>
      </c>
      <c r="D292" s="96" t="s">
        <v>32</v>
      </c>
      <c r="E292" s="97">
        <v>4</v>
      </c>
      <c r="F292" s="140">
        <v>21</v>
      </c>
      <c r="G292" s="103">
        <v>5</v>
      </c>
      <c r="H292" s="99" t="s">
        <v>557</v>
      </c>
      <c r="I292" s="104" t="s">
        <v>34</v>
      </c>
      <c r="J292" s="105">
        <v>0.5</v>
      </c>
      <c r="K292" s="142">
        <f t="shared" si="20"/>
        <v>-0.5</v>
      </c>
      <c r="L292" s="102">
        <f t="shared" si="21"/>
        <v>232.18800000000002</v>
      </c>
      <c r="Q292" s="153">
        <f t="shared" si="22"/>
        <v>1</v>
      </c>
      <c r="R292" s="154">
        <f t="shared" si="23"/>
        <v>0</v>
      </c>
      <c r="S292" s="154">
        <f t="shared" si="24"/>
        <v>1</v>
      </c>
    </row>
    <row r="293" spans="2:19" ht="18.75" x14ac:dyDescent="0.3">
      <c r="B293" s="164">
        <v>44465</v>
      </c>
      <c r="C293" s="95" t="s">
        <v>834</v>
      </c>
      <c r="D293" s="96" t="s">
        <v>608</v>
      </c>
      <c r="E293" s="97">
        <v>3</v>
      </c>
      <c r="F293" s="140">
        <v>10</v>
      </c>
      <c r="G293" s="103">
        <v>3</v>
      </c>
      <c r="H293" s="99" t="s">
        <v>557</v>
      </c>
      <c r="I293" s="104" t="s">
        <v>24</v>
      </c>
      <c r="J293" s="105">
        <v>2</v>
      </c>
      <c r="K293" s="142">
        <f t="shared" si="20"/>
        <v>18</v>
      </c>
      <c r="L293" s="102">
        <f t="shared" si="21"/>
        <v>250.18800000000002</v>
      </c>
      <c r="Q293" s="153">
        <f t="shared" si="22"/>
        <v>1</v>
      </c>
      <c r="R293" s="154">
        <f t="shared" si="23"/>
        <v>1</v>
      </c>
      <c r="S293" s="154">
        <f t="shared" si="24"/>
        <v>0</v>
      </c>
    </row>
    <row r="294" spans="2:19" ht="18.75" x14ac:dyDescent="0.3">
      <c r="B294" s="164">
        <v>44465</v>
      </c>
      <c r="C294" s="95" t="s">
        <v>834</v>
      </c>
      <c r="D294" s="96" t="s">
        <v>608</v>
      </c>
      <c r="E294" s="97">
        <v>3</v>
      </c>
      <c r="F294" s="140">
        <v>10</v>
      </c>
      <c r="G294" s="103">
        <v>3</v>
      </c>
      <c r="H294" s="99" t="s">
        <v>567</v>
      </c>
      <c r="I294" s="104" t="s">
        <v>24</v>
      </c>
      <c r="J294" s="105">
        <v>2</v>
      </c>
      <c r="K294" s="142">
        <f t="shared" si="20"/>
        <v>4</v>
      </c>
      <c r="L294" s="102">
        <f t="shared" si="21"/>
        <v>254.18800000000002</v>
      </c>
      <c r="Q294" s="153">
        <f t="shared" si="22"/>
        <v>1</v>
      </c>
      <c r="R294" s="154">
        <f t="shared" si="23"/>
        <v>1</v>
      </c>
      <c r="S294" s="154">
        <f t="shared" si="24"/>
        <v>0</v>
      </c>
    </row>
    <row r="295" spans="2:19" ht="18.75" x14ac:dyDescent="0.3">
      <c r="B295" s="164">
        <v>44468</v>
      </c>
      <c r="C295" s="95" t="s">
        <v>837</v>
      </c>
      <c r="D295" s="96" t="s">
        <v>652</v>
      </c>
      <c r="E295" s="97">
        <v>2</v>
      </c>
      <c r="F295" s="140">
        <v>2.75</v>
      </c>
      <c r="G295" s="103">
        <v>1.3</v>
      </c>
      <c r="H295" s="99" t="s">
        <v>557</v>
      </c>
      <c r="I295" s="104" t="s">
        <v>24</v>
      </c>
      <c r="J295" s="105">
        <v>4</v>
      </c>
      <c r="K295" s="142">
        <f t="shared" si="20"/>
        <v>7</v>
      </c>
      <c r="L295" s="102">
        <f t="shared" si="21"/>
        <v>261.18799999999999</v>
      </c>
      <c r="Q295" s="153">
        <f t="shared" si="22"/>
        <v>1</v>
      </c>
      <c r="R295" s="154">
        <f t="shared" si="23"/>
        <v>1</v>
      </c>
      <c r="S295" s="154">
        <f t="shared" si="24"/>
        <v>0</v>
      </c>
    </row>
    <row r="296" spans="2:19" ht="18.75" x14ac:dyDescent="0.3">
      <c r="B296" s="164">
        <v>44468</v>
      </c>
      <c r="C296" s="95" t="s">
        <v>835</v>
      </c>
      <c r="D296" s="96" t="s">
        <v>43</v>
      </c>
      <c r="E296" s="97">
        <v>3</v>
      </c>
      <c r="F296" s="140">
        <v>4.8</v>
      </c>
      <c r="G296" s="103">
        <v>1.85</v>
      </c>
      <c r="H296" s="99" t="s">
        <v>557</v>
      </c>
      <c r="I296" s="104" t="s">
        <v>16</v>
      </c>
      <c r="J296" s="105">
        <v>1</v>
      </c>
      <c r="K296" s="142">
        <f t="shared" si="20"/>
        <v>-1</v>
      </c>
      <c r="L296" s="102">
        <f t="shared" si="21"/>
        <v>260.18799999999999</v>
      </c>
      <c r="Q296" s="153">
        <f t="shared" si="22"/>
        <v>1</v>
      </c>
      <c r="R296" s="154">
        <f t="shared" si="23"/>
        <v>0</v>
      </c>
      <c r="S296" s="154">
        <f t="shared" si="24"/>
        <v>1</v>
      </c>
    </row>
    <row r="297" spans="2:19" ht="18.75" x14ac:dyDescent="0.3">
      <c r="B297" s="164">
        <v>44468</v>
      </c>
      <c r="C297" s="95" t="s">
        <v>836</v>
      </c>
      <c r="D297" s="96" t="s">
        <v>43</v>
      </c>
      <c r="E297" s="97">
        <v>3</v>
      </c>
      <c r="F297" s="140">
        <v>7</v>
      </c>
      <c r="G297" s="103">
        <v>2.5</v>
      </c>
      <c r="H297" s="99" t="s">
        <v>557</v>
      </c>
      <c r="I297" s="104" t="s">
        <v>24</v>
      </c>
      <c r="J297" s="105">
        <v>0.75</v>
      </c>
      <c r="K297" s="142">
        <f t="shared" si="20"/>
        <v>4.5</v>
      </c>
      <c r="L297" s="102">
        <f t="shared" si="21"/>
        <v>264.68799999999999</v>
      </c>
      <c r="Q297" s="153">
        <f t="shared" si="22"/>
        <v>1</v>
      </c>
      <c r="R297" s="154">
        <f t="shared" si="23"/>
        <v>1</v>
      </c>
      <c r="S297" s="154">
        <f t="shared" si="24"/>
        <v>0</v>
      </c>
    </row>
    <row r="298" spans="2:19" ht="18.75" x14ac:dyDescent="0.3">
      <c r="B298" s="164">
        <v>44469</v>
      </c>
      <c r="C298" s="95" t="s">
        <v>838</v>
      </c>
      <c r="D298" s="96" t="s">
        <v>813</v>
      </c>
      <c r="E298" s="97">
        <v>1</v>
      </c>
      <c r="F298" s="140">
        <v>2.5</v>
      </c>
      <c r="G298" s="103">
        <v>1.1000000000000001</v>
      </c>
      <c r="H298" s="99" t="s">
        <v>557</v>
      </c>
      <c r="I298" s="104" t="s">
        <v>21</v>
      </c>
      <c r="J298" s="105">
        <v>3</v>
      </c>
      <c r="K298" s="142">
        <f t="shared" si="20"/>
        <v>-3</v>
      </c>
      <c r="L298" s="102">
        <f t="shared" si="21"/>
        <v>261.68799999999999</v>
      </c>
      <c r="Q298" s="153">
        <f t="shared" si="22"/>
        <v>1</v>
      </c>
      <c r="R298" s="154">
        <f t="shared" si="23"/>
        <v>0</v>
      </c>
      <c r="S298" s="154">
        <f t="shared" si="24"/>
        <v>1</v>
      </c>
    </row>
    <row r="299" spans="2:19" ht="18.75" x14ac:dyDescent="0.3">
      <c r="B299" s="164">
        <v>44470</v>
      </c>
      <c r="C299" s="95" t="s">
        <v>828</v>
      </c>
      <c r="D299" s="96" t="s">
        <v>842</v>
      </c>
      <c r="E299" s="97">
        <v>3</v>
      </c>
      <c r="F299" s="140">
        <v>3.1</v>
      </c>
      <c r="G299" s="103">
        <v>1.1200000000000001</v>
      </c>
      <c r="H299" s="99" t="s">
        <v>557</v>
      </c>
      <c r="I299" s="104" t="s">
        <v>24</v>
      </c>
      <c r="J299" s="105">
        <v>2</v>
      </c>
      <c r="K299" s="142">
        <f t="shared" si="20"/>
        <v>4.2</v>
      </c>
      <c r="L299" s="102">
        <f t="shared" si="21"/>
        <v>265.88799999999998</v>
      </c>
      <c r="M299" s="158">
        <f>1359.81+80</f>
        <v>1439.81</v>
      </c>
      <c r="P299" s="94">
        <v>1359.81</v>
      </c>
      <c r="Q299" s="153">
        <f t="shared" si="22"/>
        <v>1</v>
      </c>
      <c r="R299" s="154">
        <f t="shared" si="23"/>
        <v>1</v>
      </c>
      <c r="S299" s="154">
        <f t="shared" si="24"/>
        <v>0</v>
      </c>
    </row>
    <row r="300" spans="2:19" ht="18.75" x14ac:dyDescent="0.3">
      <c r="B300" s="164">
        <v>44471</v>
      </c>
      <c r="C300" s="95" t="s">
        <v>839</v>
      </c>
      <c r="D300" s="96" t="s">
        <v>652</v>
      </c>
      <c r="E300" s="97">
        <v>2</v>
      </c>
      <c r="F300" s="140">
        <v>1.9</v>
      </c>
      <c r="G300" s="103">
        <v>1.1000000000000001</v>
      </c>
      <c r="H300" s="99" t="s">
        <v>557</v>
      </c>
      <c r="I300" s="104" t="s">
        <v>24</v>
      </c>
      <c r="J300" s="105">
        <v>1.5</v>
      </c>
      <c r="K300" s="142">
        <f t="shared" si="20"/>
        <v>1.3499999999999996</v>
      </c>
      <c r="L300" s="102">
        <f t="shared" si="21"/>
        <v>267.238</v>
      </c>
      <c r="Q300" s="153">
        <f t="shared" si="22"/>
        <v>1</v>
      </c>
      <c r="R300" s="154">
        <f t="shared" si="23"/>
        <v>1</v>
      </c>
      <c r="S300" s="154">
        <f t="shared" si="24"/>
        <v>0</v>
      </c>
    </row>
    <row r="301" spans="2:19" ht="18.75" x14ac:dyDescent="0.3">
      <c r="B301" s="164">
        <v>44471</v>
      </c>
      <c r="C301" s="95" t="s">
        <v>1902</v>
      </c>
      <c r="D301" s="96" t="s">
        <v>587</v>
      </c>
      <c r="E301" s="97">
        <v>1</v>
      </c>
      <c r="F301" s="140">
        <v>16.45</v>
      </c>
      <c r="G301" s="103">
        <v>0</v>
      </c>
      <c r="H301" s="99" t="s">
        <v>557</v>
      </c>
      <c r="I301" s="104" t="s">
        <v>24</v>
      </c>
      <c r="J301" s="105">
        <v>0.5</v>
      </c>
      <c r="K301" s="142">
        <f t="shared" si="20"/>
        <v>7.7249999999999996</v>
      </c>
      <c r="L301" s="102">
        <f t="shared" si="21"/>
        <v>274.96300000000002</v>
      </c>
      <c r="Q301" s="153">
        <f t="shared" si="22"/>
        <v>1</v>
      </c>
      <c r="R301" s="154">
        <f t="shared" si="23"/>
        <v>1</v>
      </c>
      <c r="S301" s="154">
        <f t="shared" si="24"/>
        <v>0</v>
      </c>
    </row>
    <row r="302" spans="2:19" ht="18.75" x14ac:dyDescent="0.3">
      <c r="B302" s="164">
        <v>44471</v>
      </c>
      <c r="C302" s="95" t="s">
        <v>1903</v>
      </c>
      <c r="D302" s="96" t="s">
        <v>587</v>
      </c>
      <c r="E302" s="97">
        <v>1</v>
      </c>
      <c r="F302" s="140">
        <v>7.5</v>
      </c>
      <c r="G302" s="103">
        <v>2.5</v>
      </c>
      <c r="H302" s="99" t="s">
        <v>557</v>
      </c>
      <c r="I302" s="104" t="s">
        <v>24</v>
      </c>
      <c r="J302" s="105">
        <v>1</v>
      </c>
      <c r="K302" s="142">
        <f t="shared" si="20"/>
        <v>6.5</v>
      </c>
      <c r="L302" s="102">
        <f t="shared" si="21"/>
        <v>281.46300000000002</v>
      </c>
      <c r="Q302" s="153">
        <f t="shared" si="22"/>
        <v>1</v>
      </c>
      <c r="R302" s="154">
        <f t="shared" si="23"/>
        <v>1</v>
      </c>
      <c r="S302" s="154">
        <f t="shared" si="24"/>
        <v>0</v>
      </c>
    </row>
    <row r="303" spans="2:19" ht="18.75" x14ac:dyDescent="0.3">
      <c r="B303" s="164">
        <v>44471</v>
      </c>
      <c r="C303" s="95" t="s">
        <v>1900</v>
      </c>
      <c r="D303" s="96" t="s">
        <v>1901</v>
      </c>
      <c r="E303" s="97">
        <v>3</v>
      </c>
      <c r="F303" s="140">
        <f>4.8*0.66</f>
        <v>3.1680000000000001</v>
      </c>
      <c r="G303" s="103">
        <v>1.5</v>
      </c>
      <c r="H303" s="99" t="s">
        <v>557</v>
      </c>
      <c r="I303" s="104" t="s">
        <v>24</v>
      </c>
      <c r="J303" s="105">
        <v>3.5</v>
      </c>
      <c r="K303" s="142">
        <f t="shared" si="20"/>
        <v>7.588000000000001</v>
      </c>
      <c r="L303" s="102">
        <f t="shared" si="21"/>
        <v>289.05100000000004</v>
      </c>
      <c r="Q303" s="153">
        <f t="shared" si="22"/>
        <v>1</v>
      </c>
      <c r="R303" s="154">
        <f t="shared" si="23"/>
        <v>1</v>
      </c>
      <c r="S303" s="154">
        <f t="shared" si="24"/>
        <v>0</v>
      </c>
    </row>
    <row r="304" spans="2:19" ht="18.75" x14ac:dyDescent="0.3">
      <c r="B304" s="164">
        <v>44471</v>
      </c>
      <c r="C304" s="95" t="s">
        <v>840</v>
      </c>
      <c r="D304" s="96" t="s">
        <v>587</v>
      </c>
      <c r="E304" s="97">
        <v>1</v>
      </c>
      <c r="F304" s="140">
        <v>3.4</v>
      </c>
      <c r="G304" s="103">
        <v>1.8</v>
      </c>
      <c r="H304" s="99" t="s">
        <v>557</v>
      </c>
      <c r="I304" s="104" t="s">
        <v>26</v>
      </c>
      <c r="J304" s="105">
        <v>2</v>
      </c>
      <c r="K304" s="142">
        <f t="shared" si="20"/>
        <v>-2</v>
      </c>
      <c r="L304" s="102">
        <f t="shared" si="21"/>
        <v>287.05100000000004</v>
      </c>
      <c r="Q304" s="153">
        <f t="shared" si="22"/>
        <v>1</v>
      </c>
      <c r="R304" s="154">
        <f t="shared" si="23"/>
        <v>0</v>
      </c>
      <c r="S304" s="154">
        <f t="shared" si="24"/>
        <v>1</v>
      </c>
    </row>
    <row r="305" spans="2:19" ht="18.75" x14ac:dyDescent="0.3">
      <c r="B305" s="164">
        <v>44471</v>
      </c>
      <c r="C305" s="95" t="s">
        <v>2097</v>
      </c>
      <c r="D305" s="96" t="s">
        <v>587</v>
      </c>
      <c r="E305" s="97">
        <v>1</v>
      </c>
      <c r="F305" s="140">
        <v>8.4</v>
      </c>
      <c r="G305" s="103">
        <v>0</v>
      </c>
      <c r="H305" s="99" t="s">
        <v>557</v>
      </c>
      <c r="I305" s="104" t="s">
        <v>24</v>
      </c>
      <c r="J305" s="105">
        <v>0.5</v>
      </c>
      <c r="K305" s="142">
        <f t="shared" si="20"/>
        <v>3.7</v>
      </c>
      <c r="L305" s="102">
        <f t="shared" si="21"/>
        <v>290.75100000000003</v>
      </c>
      <c r="Q305" s="153">
        <f t="shared" si="22"/>
        <v>1</v>
      </c>
      <c r="R305" s="154">
        <f t="shared" si="23"/>
        <v>1</v>
      </c>
      <c r="S305" s="154">
        <f t="shared" si="24"/>
        <v>0</v>
      </c>
    </row>
    <row r="306" spans="2:19" ht="18.75" x14ac:dyDescent="0.3">
      <c r="B306" s="164">
        <v>44472</v>
      </c>
      <c r="C306" s="95" t="s">
        <v>841</v>
      </c>
      <c r="D306" s="96" t="s">
        <v>114</v>
      </c>
      <c r="E306" s="97">
        <v>2</v>
      </c>
      <c r="F306" s="140">
        <f>1.75*0.77</f>
        <v>1.3475000000000001</v>
      </c>
      <c r="G306" s="103">
        <v>1.1000000000000001</v>
      </c>
      <c r="H306" s="99" t="s">
        <v>557</v>
      </c>
      <c r="I306" s="104" t="s">
        <v>24</v>
      </c>
      <c r="J306" s="105">
        <v>3</v>
      </c>
      <c r="K306" s="142">
        <f t="shared" si="20"/>
        <v>1.0425000000000004</v>
      </c>
      <c r="L306" s="102">
        <f t="shared" si="21"/>
        <v>291.79350000000005</v>
      </c>
      <c r="Q306" s="153">
        <f t="shared" si="22"/>
        <v>1</v>
      </c>
      <c r="R306" s="154">
        <f t="shared" si="23"/>
        <v>1</v>
      </c>
      <c r="S306" s="154">
        <f t="shared" si="24"/>
        <v>0</v>
      </c>
    </row>
    <row r="307" spans="2:19" ht="18.75" x14ac:dyDescent="0.3">
      <c r="B307" s="164">
        <v>44474</v>
      </c>
      <c r="C307" s="95" t="s">
        <v>1905</v>
      </c>
      <c r="D307" s="96" t="s">
        <v>775</v>
      </c>
      <c r="E307" s="97">
        <v>1</v>
      </c>
      <c r="F307" s="140">
        <v>26</v>
      </c>
      <c r="G307" s="103">
        <v>9.5</v>
      </c>
      <c r="H307" s="99" t="s">
        <v>557</v>
      </c>
      <c r="I307" s="104" t="s">
        <v>171</v>
      </c>
      <c r="J307" s="105">
        <v>0.25</v>
      </c>
      <c r="K307" s="142">
        <f t="shared" si="20"/>
        <v>-0.25</v>
      </c>
      <c r="L307" s="102">
        <f t="shared" si="21"/>
        <v>291.54350000000005</v>
      </c>
      <c r="Q307" s="153">
        <f t="shared" si="22"/>
        <v>1</v>
      </c>
      <c r="R307" s="154">
        <f t="shared" si="23"/>
        <v>0</v>
      </c>
      <c r="S307" s="154">
        <f t="shared" si="24"/>
        <v>1</v>
      </c>
    </row>
    <row r="308" spans="2:19" ht="18.75" x14ac:dyDescent="0.3">
      <c r="B308" s="164">
        <v>44474</v>
      </c>
      <c r="C308" s="95" t="s">
        <v>1904</v>
      </c>
      <c r="D308" s="96" t="s">
        <v>775</v>
      </c>
      <c r="E308" s="97">
        <v>1</v>
      </c>
      <c r="F308" s="140">
        <v>6.5</v>
      </c>
      <c r="G308" s="103">
        <v>2.5</v>
      </c>
      <c r="H308" s="99" t="s">
        <v>557</v>
      </c>
      <c r="I308" s="104" t="s">
        <v>16</v>
      </c>
      <c r="J308" s="105">
        <v>1.75</v>
      </c>
      <c r="K308" s="142">
        <f t="shared" si="20"/>
        <v>-1.75</v>
      </c>
      <c r="L308" s="102">
        <f t="shared" si="21"/>
        <v>289.79350000000005</v>
      </c>
      <c r="Q308" s="153">
        <f t="shared" si="22"/>
        <v>1</v>
      </c>
      <c r="R308" s="154">
        <f t="shared" si="23"/>
        <v>0</v>
      </c>
      <c r="S308" s="154">
        <f t="shared" si="24"/>
        <v>1</v>
      </c>
    </row>
    <row r="309" spans="2:19" ht="18.75" x14ac:dyDescent="0.3">
      <c r="B309" s="164">
        <v>44475</v>
      </c>
      <c r="C309" s="95" t="s">
        <v>1906</v>
      </c>
      <c r="D309" s="96" t="s">
        <v>93</v>
      </c>
      <c r="E309" s="97">
        <v>2</v>
      </c>
      <c r="F309" s="140">
        <v>7.5</v>
      </c>
      <c r="G309" s="103">
        <v>2.5</v>
      </c>
      <c r="H309" s="99" t="s">
        <v>557</v>
      </c>
      <c r="I309" s="104" t="s">
        <v>16</v>
      </c>
      <c r="J309" s="105">
        <v>0.5</v>
      </c>
      <c r="K309" s="142">
        <f t="shared" si="20"/>
        <v>-0.5</v>
      </c>
      <c r="L309" s="102">
        <f t="shared" si="21"/>
        <v>289.29350000000005</v>
      </c>
      <c r="Q309" s="153">
        <f t="shared" si="22"/>
        <v>1</v>
      </c>
      <c r="R309" s="154">
        <f t="shared" si="23"/>
        <v>0</v>
      </c>
      <c r="S309" s="154">
        <f t="shared" si="24"/>
        <v>1</v>
      </c>
    </row>
    <row r="310" spans="2:19" ht="18.75" x14ac:dyDescent="0.3">
      <c r="B310" s="164">
        <v>44476</v>
      </c>
      <c r="C310" s="95" t="s">
        <v>1908</v>
      </c>
      <c r="D310" s="96" t="s">
        <v>674</v>
      </c>
      <c r="E310" s="97">
        <v>4</v>
      </c>
      <c r="F310" s="140">
        <v>3.6</v>
      </c>
      <c r="G310" s="103">
        <v>1.4</v>
      </c>
      <c r="H310" s="99" t="s">
        <v>557</v>
      </c>
      <c r="I310" s="104" t="s">
        <v>26</v>
      </c>
      <c r="J310" s="105">
        <v>1</v>
      </c>
      <c r="K310" s="142">
        <f t="shared" si="20"/>
        <v>-1</v>
      </c>
      <c r="L310" s="102">
        <f t="shared" si="21"/>
        <v>288.29350000000005</v>
      </c>
      <c r="Q310" s="153">
        <f t="shared" si="22"/>
        <v>1</v>
      </c>
      <c r="R310" s="154">
        <f t="shared" si="23"/>
        <v>0</v>
      </c>
      <c r="S310" s="154">
        <f t="shared" si="24"/>
        <v>1</v>
      </c>
    </row>
    <row r="311" spans="2:19" ht="18.75" x14ac:dyDescent="0.3">
      <c r="B311" s="164">
        <v>44476</v>
      </c>
      <c r="C311" s="95" t="s">
        <v>1907</v>
      </c>
      <c r="D311" s="96" t="s">
        <v>674</v>
      </c>
      <c r="E311" s="97">
        <v>1</v>
      </c>
      <c r="F311" s="140">
        <v>6</v>
      </c>
      <c r="G311" s="103">
        <v>2.2000000000000002</v>
      </c>
      <c r="H311" s="99" t="s">
        <v>557</v>
      </c>
      <c r="I311" s="104" t="s">
        <v>34</v>
      </c>
      <c r="J311" s="105">
        <v>0.5</v>
      </c>
      <c r="K311" s="142">
        <f t="shared" si="20"/>
        <v>-0.5</v>
      </c>
      <c r="L311" s="102">
        <f t="shared" si="21"/>
        <v>287.79350000000005</v>
      </c>
      <c r="Q311" s="153">
        <f t="shared" si="22"/>
        <v>1</v>
      </c>
      <c r="R311" s="154">
        <f t="shared" si="23"/>
        <v>0</v>
      </c>
      <c r="S311" s="154">
        <f t="shared" si="24"/>
        <v>1</v>
      </c>
    </row>
    <row r="312" spans="2:19" ht="18.75" x14ac:dyDescent="0.3">
      <c r="B312" s="164">
        <v>44477</v>
      </c>
      <c r="C312" s="95" t="s">
        <v>1911</v>
      </c>
      <c r="D312" s="96" t="s">
        <v>1912</v>
      </c>
      <c r="E312" s="97">
        <v>2</v>
      </c>
      <c r="F312" s="140">
        <v>7.5</v>
      </c>
      <c r="G312" s="103">
        <v>2.5</v>
      </c>
      <c r="H312" s="99" t="s">
        <v>557</v>
      </c>
      <c r="I312" s="104" t="s">
        <v>16</v>
      </c>
      <c r="J312" s="105">
        <v>2</v>
      </c>
      <c r="K312" s="142">
        <f t="shared" si="20"/>
        <v>-2</v>
      </c>
      <c r="L312" s="102">
        <f t="shared" si="21"/>
        <v>285.79350000000005</v>
      </c>
      <c r="Q312" s="153">
        <f t="shared" si="22"/>
        <v>1</v>
      </c>
      <c r="R312" s="154">
        <f t="shared" si="23"/>
        <v>0</v>
      </c>
      <c r="S312" s="154">
        <f t="shared" si="24"/>
        <v>1</v>
      </c>
    </row>
    <row r="313" spans="2:19" ht="18.75" x14ac:dyDescent="0.3">
      <c r="B313" s="164">
        <v>44477</v>
      </c>
      <c r="C313" s="95" t="s">
        <v>1910</v>
      </c>
      <c r="D313" s="96" t="s">
        <v>608</v>
      </c>
      <c r="E313" s="97">
        <v>4</v>
      </c>
      <c r="F313" s="140">
        <v>3.1</v>
      </c>
      <c r="G313" s="103">
        <v>1.5</v>
      </c>
      <c r="H313" s="99" t="s">
        <v>557</v>
      </c>
      <c r="I313" s="104" t="s">
        <v>16</v>
      </c>
      <c r="J313" s="105">
        <v>1.5</v>
      </c>
      <c r="K313" s="142">
        <f t="shared" si="20"/>
        <v>-1.5</v>
      </c>
      <c r="L313" s="102">
        <f t="shared" si="21"/>
        <v>284.29350000000005</v>
      </c>
      <c r="Q313" s="153">
        <f t="shared" si="22"/>
        <v>1</v>
      </c>
      <c r="R313" s="154">
        <f t="shared" si="23"/>
        <v>0</v>
      </c>
      <c r="S313" s="154">
        <f t="shared" si="24"/>
        <v>1</v>
      </c>
    </row>
    <row r="314" spans="2:19" ht="18.75" x14ac:dyDescent="0.3">
      <c r="B314" s="164">
        <v>44478</v>
      </c>
      <c r="C314" s="95" t="s">
        <v>1913</v>
      </c>
      <c r="D314" s="96" t="s">
        <v>707</v>
      </c>
      <c r="E314" s="97">
        <v>2</v>
      </c>
      <c r="F314" s="140">
        <v>1.8</v>
      </c>
      <c r="G314" s="103">
        <v>1.1000000000000001</v>
      </c>
      <c r="H314" s="99" t="s">
        <v>557</v>
      </c>
      <c r="I314" s="104" t="s">
        <v>24</v>
      </c>
      <c r="J314" s="105">
        <v>7</v>
      </c>
      <c r="K314" s="142">
        <f t="shared" si="20"/>
        <v>5.6</v>
      </c>
      <c r="L314" s="102">
        <f t="shared" si="21"/>
        <v>289.89350000000007</v>
      </c>
      <c r="Q314" s="153">
        <f t="shared" si="22"/>
        <v>1</v>
      </c>
      <c r="R314" s="154">
        <f t="shared" si="23"/>
        <v>1</v>
      </c>
      <c r="S314" s="154">
        <f t="shared" si="24"/>
        <v>0</v>
      </c>
    </row>
    <row r="315" spans="2:19" ht="18.75" x14ac:dyDescent="0.3">
      <c r="B315" s="164">
        <v>44478</v>
      </c>
      <c r="C315" s="95" t="s">
        <v>1914</v>
      </c>
      <c r="D315" s="96" t="s">
        <v>602</v>
      </c>
      <c r="E315" s="97">
        <v>1</v>
      </c>
      <c r="F315" s="140">
        <v>18</v>
      </c>
      <c r="G315" s="103">
        <v>5</v>
      </c>
      <c r="H315" s="99" t="s">
        <v>557</v>
      </c>
      <c r="I315" s="104" t="s">
        <v>34</v>
      </c>
      <c r="J315" s="105">
        <v>1</v>
      </c>
      <c r="K315" s="142">
        <f t="shared" si="20"/>
        <v>-1</v>
      </c>
      <c r="L315" s="102">
        <f t="shared" si="21"/>
        <v>288.89350000000007</v>
      </c>
      <c r="Q315" s="153">
        <f t="shared" si="22"/>
        <v>1</v>
      </c>
      <c r="R315" s="154">
        <f t="shared" si="23"/>
        <v>0</v>
      </c>
      <c r="S315" s="154">
        <f t="shared" si="24"/>
        <v>1</v>
      </c>
    </row>
    <row r="316" spans="2:19" ht="18.75" x14ac:dyDescent="0.3">
      <c r="B316" s="164">
        <v>44478</v>
      </c>
      <c r="C316" s="95" t="s">
        <v>1909</v>
      </c>
      <c r="D316" s="96" t="s">
        <v>602</v>
      </c>
      <c r="E316" s="97">
        <v>1</v>
      </c>
      <c r="F316" s="140">
        <v>4.2</v>
      </c>
      <c r="G316" s="103">
        <v>1.2</v>
      </c>
      <c r="H316" s="99" t="s">
        <v>557</v>
      </c>
      <c r="I316" s="104" t="s">
        <v>34</v>
      </c>
      <c r="J316" s="105">
        <v>2.5</v>
      </c>
      <c r="K316" s="142">
        <f t="shared" si="20"/>
        <v>-2.5</v>
      </c>
      <c r="L316" s="102">
        <f t="shared" si="21"/>
        <v>286.39350000000007</v>
      </c>
      <c r="Q316" s="153">
        <f t="shared" si="22"/>
        <v>1</v>
      </c>
      <c r="R316" s="154">
        <f t="shared" si="23"/>
        <v>0</v>
      </c>
      <c r="S316" s="154">
        <f t="shared" si="24"/>
        <v>1</v>
      </c>
    </row>
    <row r="317" spans="2:19" ht="18.75" x14ac:dyDescent="0.3">
      <c r="B317" s="164">
        <v>44482</v>
      </c>
      <c r="C317" s="95" t="s">
        <v>1915</v>
      </c>
      <c r="D317" s="96" t="s">
        <v>1916</v>
      </c>
      <c r="E317" s="97">
        <v>1</v>
      </c>
      <c r="F317" s="140">
        <f>1.7*0.9</f>
        <v>1.53</v>
      </c>
      <c r="G317" s="103">
        <v>1.1000000000000001</v>
      </c>
      <c r="H317" s="99" t="s">
        <v>557</v>
      </c>
      <c r="I317" s="104" t="s">
        <v>24</v>
      </c>
      <c r="J317" s="105">
        <v>6</v>
      </c>
      <c r="K317" s="142">
        <f t="shared" si="20"/>
        <v>3.1799999999999997</v>
      </c>
      <c r="L317" s="102">
        <f t="shared" si="21"/>
        <v>289.57350000000008</v>
      </c>
      <c r="Q317" s="153">
        <f t="shared" si="22"/>
        <v>1</v>
      </c>
      <c r="R317" s="154">
        <f t="shared" si="23"/>
        <v>1</v>
      </c>
      <c r="S317" s="154">
        <f t="shared" si="24"/>
        <v>0</v>
      </c>
    </row>
    <row r="318" spans="2:19" ht="18.75" x14ac:dyDescent="0.3">
      <c r="B318" s="164">
        <v>44485</v>
      </c>
      <c r="C318" s="95" t="s">
        <v>1919</v>
      </c>
      <c r="D318" s="96" t="s">
        <v>114</v>
      </c>
      <c r="E318" s="97">
        <v>1</v>
      </c>
      <c r="F318" s="140">
        <v>2.7</v>
      </c>
      <c r="G318" s="103">
        <v>1.4</v>
      </c>
      <c r="H318" s="99" t="s">
        <v>557</v>
      </c>
      <c r="I318" s="104" t="s">
        <v>26</v>
      </c>
      <c r="J318" s="105">
        <v>2</v>
      </c>
      <c r="K318" s="142">
        <f t="shared" si="20"/>
        <v>-2</v>
      </c>
      <c r="L318" s="102">
        <f t="shared" si="21"/>
        <v>287.57350000000008</v>
      </c>
      <c r="Q318" s="153">
        <f t="shared" si="22"/>
        <v>1</v>
      </c>
      <c r="R318" s="154">
        <f t="shared" si="23"/>
        <v>0</v>
      </c>
      <c r="S318" s="154">
        <f t="shared" si="24"/>
        <v>1</v>
      </c>
    </row>
    <row r="319" spans="2:19" ht="18.75" x14ac:dyDescent="0.3">
      <c r="B319" s="164">
        <v>44486</v>
      </c>
      <c r="C319" s="95" t="s">
        <v>1917</v>
      </c>
      <c r="D319" s="96" t="s">
        <v>28</v>
      </c>
      <c r="E319" s="97">
        <v>2</v>
      </c>
      <c r="F319" s="140">
        <v>2.6</v>
      </c>
      <c r="G319" s="103">
        <v>1.2</v>
      </c>
      <c r="H319" s="99" t="s">
        <v>557</v>
      </c>
      <c r="I319" s="104" t="s">
        <v>21</v>
      </c>
      <c r="J319" s="105">
        <v>1</v>
      </c>
      <c r="K319" s="142">
        <f t="shared" si="20"/>
        <v>-1</v>
      </c>
      <c r="L319" s="102">
        <f t="shared" si="21"/>
        <v>286.57350000000008</v>
      </c>
      <c r="Q319" s="153">
        <f t="shared" si="22"/>
        <v>1</v>
      </c>
      <c r="R319" s="154">
        <f t="shared" si="23"/>
        <v>0</v>
      </c>
      <c r="S319" s="154">
        <f t="shared" si="24"/>
        <v>1</v>
      </c>
    </row>
    <row r="320" spans="2:19" ht="18.75" x14ac:dyDescent="0.3">
      <c r="B320" s="164">
        <v>44488</v>
      </c>
      <c r="C320" s="95" t="s">
        <v>1918</v>
      </c>
      <c r="D320" s="96" t="s">
        <v>707</v>
      </c>
      <c r="E320" s="97">
        <v>1</v>
      </c>
      <c r="F320" s="140">
        <f>(1-0.28)*4.2</f>
        <v>3.024</v>
      </c>
      <c r="G320" s="103">
        <v>1.55</v>
      </c>
      <c r="H320" s="99" t="s">
        <v>557</v>
      </c>
      <c r="I320" s="104" t="s">
        <v>24</v>
      </c>
      <c r="J320" s="105">
        <v>2</v>
      </c>
      <c r="K320" s="142">
        <f t="shared" si="20"/>
        <v>4.048</v>
      </c>
      <c r="L320" s="102">
        <f t="shared" si="21"/>
        <v>290.62150000000008</v>
      </c>
      <c r="Q320" s="153">
        <f t="shared" si="22"/>
        <v>1</v>
      </c>
      <c r="R320" s="154">
        <f t="shared" si="23"/>
        <v>1</v>
      </c>
      <c r="S320" s="154">
        <f t="shared" si="24"/>
        <v>0</v>
      </c>
    </row>
    <row r="321" spans="2:19" ht="18.75" x14ac:dyDescent="0.3">
      <c r="B321" s="164">
        <v>44488</v>
      </c>
      <c r="C321" s="95" t="s">
        <v>1920</v>
      </c>
      <c r="D321" s="96" t="s">
        <v>660</v>
      </c>
      <c r="E321" s="97">
        <v>2</v>
      </c>
      <c r="F321" s="140">
        <v>4.3</v>
      </c>
      <c r="G321" s="103">
        <v>1.6</v>
      </c>
      <c r="H321" s="99" t="s">
        <v>557</v>
      </c>
      <c r="I321" s="104" t="s">
        <v>26</v>
      </c>
      <c r="J321" s="105">
        <v>1.5</v>
      </c>
      <c r="K321" s="142">
        <f t="shared" si="20"/>
        <v>-1.5</v>
      </c>
      <c r="L321" s="102">
        <f t="shared" si="21"/>
        <v>289.12150000000008</v>
      </c>
      <c r="Q321" s="153">
        <f t="shared" si="22"/>
        <v>1</v>
      </c>
      <c r="R321" s="154">
        <f t="shared" si="23"/>
        <v>0</v>
      </c>
      <c r="S321" s="154">
        <f t="shared" si="24"/>
        <v>1</v>
      </c>
    </row>
    <row r="322" spans="2:19" ht="18.75" x14ac:dyDescent="0.3">
      <c r="B322" s="164">
        <v>44492</v>
      </c>
      <c r="C322" s="95" t="s">
        <v>837</v>
      </c>
      <c r="D322" s="96" t="s">
        <v>652</v>
      </c>
      <c r="E322" s="97">
        <v>3</v>
      </c>
      <c r="F322" s="140">
        <v>2.1</v>
      </c>
      <c r="G322" s="103">
        <v>1.2</v>
      </c>
      <c r="H322" s="99" t="s">
        <v>557</v>
      </c>
      <c r="I322" s="104" t="s">
        <v>21</v>
      </c>
      <c r="J322" s="105">
        <v>3</v>
      </c>
      <c r="K322" s="142">
        <f t="shared" si="20"/>
        <v>-3</v>
      </c>
      <c r="L322" s="102">
        <f t="shared" si="21"/>
        <v>286.12150000000008</v>
      </c>
      <c r="Q322" s="153">
        <f t="shared" si="22"/>
        <v>1</v>
      </c>
      <c r="R322" s="154">
        <f t="shared" si="23"/>
        <v>0</v>
      </c>
      <c r="S322" s="154">
        <f t="shared" si="24"/>
        <v>1</v>
      </c>
    </row>
    <row r="323" spans="2:19" ht="18.75" x14ac:dyDescent="0.3">
      <c r="B323" s="164">
        <v>44492</v>
      </c>
      <c r="C323" s="95" t="s">
        <v>1934</v>
      </c>
      <c r="D323" s="96" t="s">
        <v>610</v>
      </c>
      <c r="E323" s="97">
        <v>2</v>
      </c>
      <c r="F323" s="140">
        <v>10</v>
      </c>
      <c r="G323" s="103">
        <v>3</v>
      </c>
      <c r="H323" s="99" t="s">
        <v>557</v>
      </c>
      <c r="I323" s="104" t="s">
        <v>171</v>
      </c>
      <c r="J323" s="105">
        <v>3</v>
      </c>
      <c r="K323" s="142">
        <f t="shared" ref="K323:K386" si="25">IF(OR(I323="",J323=""),"",IF(AND(H323="W",I323="1st"),F323*J323-J323,IF(AND(H323="P",OR(I323="1st",I323="2nd",I323="3rd")),G323*J323-J323,IF(H323="EW",-2*J323,-J323))))</f>
        <v>-3</v>
      </c>
      <c r="L323" s="102">
        <f t="shared" si="21"/>
        <v>283.12150000000008</v>
      </c>
      <c r="Q323" s="153">
        <f t="shared" si="22"/>
        <v>1</v>
      </c>
      <c r="R323" s="154">
        <f t="shared" si="23"/>
        <v>0</v>
      </c>
      <c r="S323" s="154">
        <f t="shared" si="24"/>
        <v>1</v>
      </c>
    </row>
    <row r="324" spans="2:19" ht="18.75" x14ac:dyDescent="0.3">
      <c r="B324" s="164">
        <v>44492</v>
      </c>
      <c r="C324" s="95" t="s">
        <v>1934</v>
      </c>
      <c r="D324" s="96" t="s">
        <v>610</v>
      </c>
      <c r="E324" s="97">
        <v>2</v>
      </c>
      <c r="F324" s="140">
        <v>10</v>
      </c>
      <c r="G324" s="103">
        <v>3</v>
      </c>
      <c r="H324" s="99" t="s">
        <v>567</v>
      </c>
      <c r="I324" s="104" t="s">
        <v>171</v>
      </c>
      <c r="J324" s="105">
        <v>2</v>
      </c>
      <c r="K324" s="142">
        <f t="shared" si="25"/>
        <v>-2</v>
      </c>
      <c r="L324" s="102">
        <f t="shared" ref="L324:L387" si="26">IF(K324="",L323,L323+K324)</f>
        <v>281.12150000000008</v>
      </c>
      <c r="Q324" s="153">
        <f t="shared" ref="Q324:Q387" si="27">IF(B324="",0,1)</f>
        <v>1</v>
      </c>
      <c r="R324" s="154">
        <f t="shared" ref="R324:R387" si="28">IF(K324&gt;0,1,0)</f>
        <v>0</v>
      </c>
      <c r="S324" s="154">
        <f t="shared" ref="S324:S387" si="29">IF(K324&lt;0,1,0)</f>
        <v>1</v>
      </c>
    </row>
    <row r="325" spans="2:19" ht="18.75" x14ac:dyDescent="0.3">
      <c r="B325" s="164">
        <v>44493</v>
      </c>
      <c r="C325" s="95" t="s">
        <v>1935</v>
      </c>
      <c r="D325" s="96" t="s">
        <v>1936</v>
      </c>
      <c r="E325" s="97">
        <v>4</v>
      </c>
      <c r="F325" s="140">
        <v>2.15</v>
      </c>
      <c r="G325" s="103">
        <v>1.1000000000000001</v>
      </c>
      <c r="H325" s="99" t="s">
        <v>557</v>
      </c>
      <c r="I325" s="104" t="s">
        <v>21</v>
      </c>
      <c r="J325" s="105">
        <v>3</v>
      </c>
      <c r="K325" s="142">
        <f t="shared" si="25"/>
        <v>-3</v>
      </c>
      <c r="L325" s="102">
        <f t="shared" si="26"/>
        <v>278.12150000000008</v>
      </c>
      <c r="Q325" s="153">
        <f t="shared" si="27"/>
        <v>1</v>
      </c>
      <c r="R325" s="154">
        <f t="shared" si="28"/>
        <v>0</v>
      </c>
      <c r="S325" s="154">
        <f t="shared" si="29"/>
        <v>1</v>
      </c>
    </row>
    <row r="326" spans="2:19" ht="18.75" x14ac:dyDescent="0.3">
      <c r="B326" s="164">
        <v>44493</v>
      </c>
      <c r="C326" s="95" t="s">
        <v>1933</v>
      </c>
      <c r="D326" s="96" t="s">
        <v>93</v>
      </c>
      <c r="E326" s="97">
        <v>1</v>
      </c>
      <c r="F326" s="140">
        <v>7.5</v>
      </c>
      <c r="G326" s="103">
        <v>2.2999999999999998</v>
      </c>
      <c r="H326" s="99" t="s">
        <v>557</v>
      </c>
      <c r="I326" s="104" t="s">
        <v>16</v>
      </c>
      <c r="J326" s="105">
        <v>0.5</v>
      </c>
      <c r="K326" s="142">
        <f t="shared" si="25"/>
        <v>-0.5</v>
      </c>
      <c r="L326" s="102">
        <f t="shared" si="26"/>
        <v>277.62150000000008</v>
      </c>
      <c r="Q326" s="153">
        <f t="shared" si="27"/>
        <v>1</v>
      </c>
      <c r="R326" s="154">
        <f t="shared" si="28"/>
        <v>0</v>
      </c>
      <c r="S326" s="154">
        <f t="shared" si="29"/>
        <v>1</v>
      </c>
    </row>
    <row r="327" spans="2:19" ht="18.75" x14ac:dyDescent="0.3">
      <c r="B327" s="164">
        <v>44493</v>
      </c>
      <c r="C327" s="95" t="s">
        <v>1933</v>
      </c>
      <c r="D327" s="96" t="s">
        <v>93</v>
      </c>
      <c r="E327" s="97">
        <v>1</v>
      </c>
      <c r="F327" s="140">
        <v>7.5</v>
      </c>
      <c r="G327" s="103">
        <v>2.2999999999999998</v>
      </c>
      <c r="H327" s="99" t="s">
        <v>567</v>
      </c>
      <c r="I327" s="104" t="s">
        <v>16</v>
      </c>
      <c r="J327" s="105">
        <v>0.5</v>
      </c>
      <c r="K327" s="142">
        <f t="shared" si="25"/>
        <v>-0.5</v>
      </c>
      <c r="L327" s="102">
        <f t="shared" si="26"/>
        <v>277.12150000000008</v>
      </c>
      <c r="Q327" s="153">
        <f t="shared" si="27"/>
        <v>1</v>
      </c>
      <c r="R327" s="154">
        <f t="shared" si="28"/>
        <v>0</v>
      </c>
      <c r="S327" s="154">
        <f t="shared" si="29"/>
        <v>1</v>
      </c>
    </row>
    <row r="328" spans="2:19" ht="18.75" x14ac:dyDescent="0.3">
      <c r="B328" s="164">
        <v>44494</v>
      </c>
      <c r="C328" s="95" t="s">
        <v>833</v>
      </c>
      <c r="D328" s="96" t="s">
        <v>608</v>
      </c>
      <c r="E328" s="97">
        <v>5</v>
      </c>
      <c r="F328" s="140">
        <v>46</v>
      </c>
      <c r="G328" s="103">
        <v>12</v>
      </c>
      <c r="H328" s="99" t="s">
        <v>557</v>
      </c>
      <c r="I328" s="104" t="s">
        <v>16</v>
      </c>
      <c r="J328" s="105">
        <v>0.25</v>
      </c>
      <c r="K328" s="142">
        <f t="shared" si="25"/>
        <v>-0.25</v>
      </c>
      <c r="L328" s="102">
        <f t="shared" si="26"/>
        <v>276.87150000000008</v>
      </c>
      <c r="Q328" s="153">
        <f t="shared" si="27"/>
        <v>1</v>
      </c>
      <c r="R328" s="154">
        <f t="shared" si="28"/>
        <v>0</v>
      </c>
      <c r="S328" s="154">
        <f t="shared" si="29"/>
        <v>1</v>
      </c>
    </row>
    <row r="329" spans="2:19" ht="18.75" x14ac:dyDescent="0.3">
      <c r="B329" s="164">
        <v>44494</v>
      </c>
      <c r="C329" s="95" t="s">
        <v>833</v>
      </c>
      <c r="D329" s="96" t="s">
        <v>608</v>
      </c>
      <c r="E329" s="97">
        <v>5</v>
      </c>
      <c r="F329" s="140">
        <v>46</v>
      </c>
      <c r="G329" s="103">
        <v>12</v>
      </c>
      <c r="H329" s="99" t="s">
        <v>567</v>
      </c>
      <c r="I329" s="104" t="s">
        <v>16</v>
      </c>
      <c r="J329" s="105">
        <v>0.25</v>
      </c>
      <c r="K329" s="142">
        <f t="shared" si="25"/>
        <v>-0.25</v>
      </c>
      <c r="L329" s="102">
        <f t="shared" si="26"/>
        <v>276.62150000000008</v>
      </c>
      <c r="Q329" s="153">
        <f t="shared" si="27"/>
        <v>1</v>
      </c>
      <c r="R329" s="154">
        <f t="shared" si="28"/>
        <v>0</v>
      </c>
      <c r="S329" s="154">
        <f t="shared" si="29"/>
        <v>1</v>
      </c>
    </row>
    <row r="330" spans="2:19" ht="18.75" x14ac:dyDescent="0.3">
      <c r="B330" s="164">
        <v>44498</v>
      </c>
      <c r="C330" s="95" t="s">
        <v>1937</v>
      </c>
      <c r="D330" s="96" t="s">
        <v>32</v>
      </c>
      <c r="E330" s="97">
        <v>1</v>
      </c>
      <c r="F330" s="140">
        <v>4.8</v>
      </c>
      <c r="G330" s="103">
        <v>1.4</v>
      </c>
      <c r="H330" s="99" t="s">
        <v>557</v>
      </c>
      <c r="I330" s="104" t="s">
        <v>26</v>
      </c>
      <c r="J330" s="105">
        <v>2.5</v>
      </c>
      <c r="K330" s="142">
        <f t="shared" si="25"/>
        <v>-2.5</v>
      </c>
      <c r="L330" s="102">
        <f t="shared" si="26"/>
        <v>274.12150000000008</v>
      </c>
      <c r="Q330" s="153">
        <f t="shared" si="27"/>
        <v>1</v>
      </c>
      <c r="R330" s="154">
        <f t="shared" si="28"/>
        <v>0</v>
      </c>
      <c r="S330" s="154">
        <f t="shared" si="29"/>
        <v>1</v>
      </c>
    </row>
    <row r="331" spans="2:19" ht="18.75" x14ac:dyDescent="0.3">
      <c r="B331" s="164">
        <v>44499</v>
      </c>
      <c r="C331" s="95" t="s">
        <v>1943</v>
      </c>
      <c r="D331" s="96" t="s">
        <v>570</v>
      </c>
      <c r="E331" s="97">
        <v>1</v>
      </c>
      <c r="F331" s="140">
        <f>(1-0.27)*11</f>
        <v>8.0299999999999994</v>
      </c>
      <c r="G331" s="141">
        <f>(1-0.27)*3.5</f>
        <v>2.5549999999999997</v>
      </c>
      <c r="H331" s="99" t="s">
        <v>557</v>
      </c>
      <c r="I331" s="104" t="s">
        <v>26</v>
      </c>
      <c r="J331" s="105">
        <v>1.5</v>
      </c>
      <c r="K331" s="142">
        <f t="shared" si="25"/>
        <v>-1.5</v>
      </c>
      <c r="L331" s="102">
        <f t="shared" si="26"/>
        <v>272.62150000000008</v>
      </c>
      <c r="Q331" s="153">
        <f t="shared" si="27"/>
        <v>1</v>
      </c>
      <c r="R331" s="154">
        <f t="shared" si="28"/>
        <v>0</v>
      </c>
      <c r="S331" s="154">
        <f t="shared" si="29"/>
        <v>1</v>
      </c>
    </row>
    <row r="332" spans="2:19" ht="18.75" x14ac:dyDescent="0.3">
      <c r="B332" s="164">
        <v>44499</v>
      </c>
      <c r="C332" s="95" t="s">
        <v>1943</v>
      </c>
      <c r="D332" s="96" t="s">
        <v>570</v>
      </c>
      <c r="E332" s="97">
        <v>1</v>
      </c>
      <c r="F332" s="140">
        <f>(1-0.27)*11</f>
        <v>8.0299999999999994</v>
      </c>
      <c r="G332" s="141">
        <f>(1-0.27)*3.5</f>
        <v>2.5549999999999997</v>
      </c>
      <c r="H332" s="99" t="s">
        <v>567</v>
      </c>
      <c r="I332" s="104" t="s">
        <v>26</v>
      </c>
      <c r="J332" s="105">
        <v>1.5</v>
      </c>
      <c r="K332" s="142">
        <f t="shared" si="25"/>
        <v>2.3324999999999996</v>
      </c>
      <c r="L332" s="102">
        <f t="shared" si="26"/>
        <v>274.95400000000006</v>
      </c>
      <c r="Q332" s="153">
        <f t="shared" si="27"/>
        <v>1</v>
      </c>
      <c r="R332" s="154">
        <f t="shared" si="28"/>
        <v>1</v>
      </c>
      <c r="S332" s="154">
        <f t="shared" si="29"/>
        <v>0</v>
      </c>
    </row>
    <row r="333" spans="2:19" ht="18.75" x14ac:dyDescent="0.3">
      <c r="B333" s="164">
        <v>44500</v>
      </c>
      <c r="C333" s="95" t="s">
        <v>1949</v>
      </c>
      <c r="D333" s="96" t="s">
        <v>674</v>
      </c>
      <c r="E333" s="97">
        <v>3</v>
      </c>
      <c r="F333" s="140">
        <v>2.27</v>
      </c>
      <c r="G333" s="103">
        <v>0</v>
      </c>
      <c r="H333" s="99" t="s">
        <v>557</v>
      </c>
      <c r="I333" s="104" t="s">
        <v>24</v>
      </c>
      <c r="J333" s="105">
        <v>1.5</v>
      </c>
      <c r="K333" s="142">
        <f t="shared" si="25"/>
        <v>1.9050000000000002</v>
      </c>
      <c r="L333" s="102">
        <f t="shared" si="26"/>
        <v>276.85900000000004</v>
      </c>
      <c r="Q333" s="153">
        <f t="shared" si="27"/>
        <v>1</v>
      </c>
      <c r="R333" s="154">
        <f t="shared" si="28"/>
        <v>1</v>
      </c>
      <c r="S333" s="154">
        <f t="shared" si="29"/>
        <v>0</v>
      </c>
    </row>
    <row r="334" spans="2:19" ht="18.75" x14ac:dyDescent="0.3">
      <c r="B334" s="164">
        <v>44500</v>
      </c>
      <c r="C334" s="95" t="s">
        <v>1938</v>
      </c>
      <c r="D334" s="96" t="s">
        <v>674</v>
      </c>
      <c r="E334" s="97">
        <v>3</v>
      </c>
      <c r="F334" s="140">
        <v>2.5</v>
      </c>
      <c r="G334" s="103">
        <v>1.2</v>
      </c>
      <c r="H334" s="99" t="s">
        <v>557</v>
      </c>
      <c r="I334" s="104" t="s">
        <v>24</v>
      </c>
      <c r="J334" s="105">
        <v>4</v>
      </c>
      <c r="K334" s="142">
        <f t="shared" si="25"/>
        <v>6</v>
      </c>
      <c r="L334" s="102">
        <f t="shared" si="26"/>
        <v>282.85900000000004</v>
      </c>
      <c r="Q334" s="153">
        <f t="shared" si="27"/>
        <v>1</v>
      </c>
      <c r="R334" s="154">
        <f t="shared" si="28"/>
        <v>1</v>
      </c>
      <c r="S334" s="154">
        <f t="shared" si="29"/>
        <v>0</v>
      </c>
    </row>
    <row r="335" spans="2:19" ht="18.75" x14ac:dyDescent="0.3">
      <c r="B335" s="165">
        <v>44501</v>
      </c>
      <c r="C335" s="148" t="s">
        <v>1945</v>
      </c>
      <c r="D335" s="96" t="s">
        <v>30</v>
      </c>
      <c r="E335" s="97">
        <v>2</v>
      </c>
      <c r="F335" s="140">
        <v>8</v>
      </c>
      <c r="G335" s="103">
        <v>0</v>
      </c>
      <c r="H335" s="99" t="s">
        <v>557</v>
      </c>
      <c r="I335" s="104" t="s">
        <v>21</v>
      </c>
      <c r="J335" s="105">
        <v>1</v>
      </c>
      <c r="K335" s="142">
        <f t="shared" si="25"/>
        <v>-1</v>
      </c>
      <c r="L335" s="102">
        <f t="shared" si="26"/>
        <v>281.85900000000004</v>
      </c>
      <c r="Q335" s="153">
        <f t="shared" si="27"/>
        <v>1</v>
      </c>
      <c r="R335" s="154">
        <f t="shared" si="28"/>
        <v>0</v>
      </c>
      <c r="S335" s="154">
        <f t="shared" si="29"/>
        <v>1</v>
      </c>
    </row>
    <row r="336" spans="2:19" ht="18.75" x14ac:dyDescent="0.3">
      <c r="B336" s="165">
        <v>44501</v>
      </c>
      <c r="C336" s="95" t="s">
        <v>1944</v>
      </c>
      <c r="D336" s="96" t="s">
        <v>30</v>
      </c>
      <c r="E336" s="97">
        <v>1</v>
      </c>
      <c r="F336" s="140">
        <v>5.92</v>
      </c>
      <c r="G336" s="103">
        <v>0</v>
      </c>
      <c r="H336" s="99" t="s">
        <v>557</v>
      </c>
      <c r="I336" s="104" t="s">
        <v>21</v>
      </c>
      <c r="J336" s="105">
        <v>1.5</v>
      </c>
      <c r="K336" s="142">
        <f t="shared" si="25"/>
        <v>-1.5</v>
      </c>
      <c r="L336" s="102">
        <f t="shared" si="26"/>
        <v>280.35900000000004</v>
      </c>
      <c r="Q336" s="153">
        <f t="shared" si="27"/>
        <v>1</v>
      </c>
      <c r="R336" s="154">
        <f t="shared" si="28"/>
        <v>0</v>
      </c>
      <c r="S336" s="154">
        <f t="shared" si="29"/>
        <v>1</v>
      </c>
    </row>
    <row r="337" spans="2:19" ht="18.75" x14ac:dyDescent="0.3">
      <c r="B337" s="164">
        <v>44501</v>
      </c>
      <c r="C337" s="95" t="s">
        <v>1942</v>
      </c>
      <c r="D337" s="96" t="s">
        <v>30</v>
      </c>
      <c r="E337" s="97">
        <v>2</v>
      </c>
      <c r="F337" s="140">
        <v>5</v>
      </c>
      <c r="G337" s="103">
        <v>1.35</v>
      </c>
      <c r="H337" s="99" t="s">
        <v>557</v>
      </c>
      <c r="I337" s="104" t="s">
        <v>26</v>
      </c>
      <c r="J337" s="105">
        <v>5</v>
      </c>
      <c r="K337" s="142">
        <f t="shared" si="25"/>
        <v>-5</v>
      </c>
      <c r="L337" s="102">
        <f t="shared" si="26"/>
        <v>275.35900000000004</v>
      </c>
      <c r="Q337" s="153">
        <f t="shared" si="27"/>
        <v>1</v>
      </c>
      <c r="R337" s="154">
        <f t="shared" si="28"/>
        <v>0</v>
      </c>
      <c r="S337" s="154">
        <f t="shared" si="29"/>
        <v>1</v>
      </c>
    </row>
    <row r="338" spans="2:19" ht="18.75" x14ac:dyDescent="0.3">
      <c r="B338" s="164">
        <v>44501</v>
      </c>
      <c r="C338" s="95" t="s">
        <v>1941</v>
      </c>
      <c r="D338" s="96" t="s">
        <v>30</v>
      </c>
      <c r="E338" s="97">
        <v>1</v>
      </c>
      <c r="F338" s="140">
        <v>4</v>
      </c>
      <c r="G338" s="103">
        <v>1.3</v>
      </c>
      <c r="H338" s="99" t="s">
        <v>557</v>
      </c>
      <c r="I338" s="104" t="s">
        <v>16</v>
      </c>
      <c r="J338" s="105">
        <v>4</v>
      </c>
      <c r="K338" s="142">
        <f t="shared" si="25"/>
        <v>-4</v>
      </c>
      <c r="L338" s="102">
        <f t="shared" si="26"/>
        <v>271.35900000000004</v>
      </c>
      <c r="Q338" s="153">
        <f t="shared" si="27"/>
        <v>1</v>
      </c>
      <c r="R338" s="154">
        <f t="shared" si="28"/>
        <v>0</v>
      </c>
      <c r="S338" s="154">
        <f t="shared" si="29"/>
        <v>1</v>
      </c>
    </row>
    <row r="339" spans="2:19" ht="18.75" x14ac:dyDescent="0.3">
      <c r="B339" s="164">
        <v>44502</v>
      </c>
      <c r="C339" s="95" t="s">
        <v>1939</v>
      </c>
      <c r="D339" s="96" t="s">
        <v>652</v>
      </c>
      <c r="E339" s="97">
        <v>2</v>
      </c>
      <c r="F339" s="140">
        <v>11</v>
      </c>
      <c r="G339" s="103">
        <v>3.3</v>
      </c>
      <c r="H339" s="99" t="s">
        <v>557</v>
      </c>
      <c r="I339" s="104" t="s">
        <v>16</v>
      </c>
      <c r="J339" s="105">
        <v>1.5</v>
      </c>
      <c r="K339" s="142">
        <f t="shared" si="25"/>
        <v>-1.5</v>
      </c>
      <c r="L339" s="102">
        <f t="shared" si="26"/>
        <v>269.85900000000004</v>
      </c>
      <c r="Q339" s="153">
        <f t="shared" si="27"/>
        <v>1</v>
      </c>
      <c r="R339" s="154">
        <f t="shared" si="28"/>
        <v>0</v>
      </c>
      <c r="S339" s="154">
        <f t="shared" si="29"/>
        <v>1</v>
      </c>
    </row>
    <row r="340" spans="2:19" ht="18.75" x14ac:dyDescent="0.3">
      <c r="B340" s="164">
        <v>44502</v>
      </c>
      <c r="C340" s="95" t="s">
        <v>1940</v>
      </c>
      <c r="D340" s="96" t="s">
        <v>652</v>
      </c>
      <c r="E340" s="97">
        <v>2</v>
      </c>
      <c r="F340" s="140">
        <v>27</v>
      </c>
      <c r="G340" s="103">
        <v>5</v>
      </c>
      <c r="H340" s="99" t="s">
        <v>557</v>
      </c>
      <c r="I340" s="104" t="s">
        <v>171</v>
      </c>
      <c r="J340" s="105">
        <v>1</v>
      </c>
      <c r="K340" s="142">
        <f t="shared" si="25"/>
        <v>-1</v>
      </c>
      <c r="L340" s="102">
        <f t="shared" si="26"/>
        <v>268.85900000000004</v>
      </c>
      <c r="Q340" s="153">
        <f t="shared" si="27"/>
        <v>1</v>
      </c>
      <c r="R340" s="154">
        <f t="shared" si="28"/>
        <v>0</v>
      </c>
      <c r="S340" s="154">
        <f t="shared" si="29"/>
        <v>1</v>
      </c>
    </row>
    <row r="341" spans="2:19" ht="18.75" x14ac:dyDescent="0.3">
      <c r="B341" s="164">
        <v>44502</v>
      </c>
      <c r="C341" s="95" t="s">
        <v>1950</v>
      </c>
      <c r="D341" s="96" t="s">
        <v>652</v>
      </c>
      <c r="E341" s="97">
        <v>4</v>
      </c>
      <c r="F341" s="140">
        <v>1.9</v>
      </c>
      <c r="G341" s="103">
        <v>1.1000000000000001</v>
      </c>
      <c r="H341" s="99" t="s">
        <v>557</v>
      </c>
      <c r="I341" s="104" t="s">
        <v>26</v>
      </c>
      <c r="J341" s="105">
        <v>2</v>
      </c>
      <c r="K341" s="142">
        <f t="shared" si="25"/>
        <v>-2</v>
      </c>
      <c r="L341" s="102">
        <f t="shared" si="26"/>
        <v>266.85900000000004</v>
      </c>
      <c r="Q341" s="153">
        <f t="shared" si="27"/>
        <v>1</v>
      </c>
      <c r="R341" s="154">
        <f t="shared" si="28"/>
        <v>0</v>
      </c>
      <c r="S341" s="154">
        <f t="shared" si="29"/>
        <v>1</v>
      </c>
    </row>
    <row r="342" spans="2:19" ht="18.75" x14ac:dyDescent="0.3">
      <c r="B342" s="164">
        <v>44504</v>
      </c>
      <c r="C342" s="95" t="s">
        <v>1915</v>
      </c>
      <c r="D342" s="96" t="s">
        <v>587</v>
      </c>
      <c r="E342" s="97">
        <v>5</v>
      </c>
      <c r="F342" s="140">
        <f>(1-0.23)*2.25</f>
        <v>1.7324999999999999</v>
      </c>
      <c r="G342" s="103">
        <v>1.1000000000000001</v>
      </c>
      <c r="H342" s="99" t="s">
        <v>557</v>
      </c>
      <c r="I342" s="104" t="s">
        <v>24</v>
      </c>
      <c r="J342" s="105">
        <v>3</v>
      </c>
      <c r="K342" s="142">
        <f t="shared" si="25"/>
        <v>2.1974999999999998</v>
      </c>
      <c r="L342" s="102">
        <f t="shared" si="26"/>
        <v>269.05650000000003</v>
      </c>
      <c r="Q342" s="153">
        <f t="shared" si="27"/>
        <v>1</v>
      </c>
      <c r="R342" s="154">
        <f t="shared" si="28"/>
        <v>1</v>
      </c>
      <c r="S342" s="154">
        <f t="shared" si="29"/>
        <v>0</v>
      </c>
    </row>
    <row r="343" spans="2:19" ht="18.75" x14ac:dyDescent="0.3">
      <c r="B343" s="164">
        <v>44504</v>
      </c>
      <c r="C343" s="95" t="s">
        <v>1909</v>
      </c>
      <c r="D343" s="96" t="s">
        <v>587</v>
      </c>
      <c r="E343" s="97">
        <v>5</v>
      </c>
      <c r="F343" s="140">
        <v>7.5</v>
      </c>
      <c r="G343" s="103">
        <v>2</v>
      </c>
      <c r="H343" s="99" t="s">
        <v>557</v>
      </c>
      <c r="I343" s="104" t="s">
        <v>34</v>
      </c>
      <c r="J343" s="105">
        <v>0.25</v>
      </c>
      <c r="K343" s="142">
        <f t="shared" si="25"/>
        <v>-0.25</v>
      </c>
      <c r="L343" s="102">
        <f t="shared" si="26"/>
        <v>268.80650000000003</v>
      </c>
      <c r="Q343" s="153">
        <f t="shared" si="27"/>
        <v>1</v>
      </c>
      <c r="R343" s="154">
        <f t="shared" si="28"/>
        <v>0</v>
      </c>
      <c r="S343" s="154">
        <f t="shared" si="29"/>
        <v>1</v>
      </c>
    </row>
    <row r="344" spans="2:19" ht="18.75" x14ac:dyDescent="0.3">
      <c r="B344" s="164">
        <v>44504</v>
      </c>
      <c r="C344" s="95" t="s">
        <v>1951</v>
      </c>
      <c r="D344" s="96" t="s">
        <v>587</v>
      </c>
      <c r="E344" s="97">
        <v>3</v>
      </c>
      <c r="F344" s="140">
        <v>12</v>
      </c>
      <c r="G344" s="103">
        <v>4</v>
      </c>
      <c r="H344" s="99" t="s">
        <v>557</v>
      </c>
      <c r="I344" s="104" t="s">
        <v>16</v>
      </c>
      <c r="J344" s="105">
        <v>0.25</v>
      </c>
      <c r="K344" s="142">
        <f t="shared" si="25"/>
        <v>-0.25</v>
      </c>
      <c r="L344" s="102">
        <f t="shared" si="26"/>
        <v>268.55650000000003</v>
      </c>
      <c r="Q344" s="153">
        <f t="shared" si="27"/>
        <v>1</v>
      </c>
      <c r="R344" s="154">
        <f t="shared" si="28"/>
        <v>0</v>
      </c>
      <c r="S344" s="154">
        <f t="shared" si="29"/>
        <v>1</v>
      </c>
    </row>
    <row r="345" spans="2:19" ht="18.75" x14ac:dyDescent="0.3">
      <c r="B345" s="164">
        <v>44505</v>
      </c>
      <c r="C345" s="95" t="s">
        <v>1952</v>
      </c>
      <c r="D345" s="96" t="s">
        <v>616</v>
      </c>
      <c r="E345" s="97">
        <v>1</v>
      </c>
      <c r="F345" s="140">
        <v>2.1</v>
      </c>
      <c r="G345" s="103">
        <v>1.2</v>
      </c>
      <c r="H345" s="99" t="s">
        <v>557</v>
      </c>
      <c r="I345" s="104" t="s">
        <v>24</v>
      </c>
      <c r="J345" s="105">
        <v>2</v>
      </c>
      <c r="K345" s="142">
        <f t="shared" si="25"/>
        <v>2.2000000000000002</v>
      </c>
      <c r="L345" s="102">
        <f t="shared" si="26"/>
        <v>270.75650000000002</v>
      </c>
      <c r="Q345" s="153">
        <f t="shared" si="27"/>
        <v>1</v>
      </c>
      <c r="R345" s="154">
        <f t="shared" si="28"/>
        <v>1</v>
      </c>
      <c r="S345" s="154">
        <f t="shared" si="29"/>
        <v>0</v>
      </c>
    </row>
    <row r="346" spans="2:19" ht="18.75" x14ac:dyDescent="0.3">
      <c r="B346" s="164">
        <v>44505</v>
      </c>
      <c r="C346" s="95" t="s">
        <v>1955</v>
      </c>
      <c r="D346" s="96" t="s">
        <v>173</v>
      </c>
      <c r="E346" s="97">
        <v>3</v>
      </c>
      <c r="F346" s="140">
        <v>23</v>
      </c>
      <c r="G346" s="103">
        <v>8.5</v>
      </c>
      <c r="H346" s="99" t="s">
        <v>557</v>
      </c>
      <c r="I346" s="104" t="s">
        <v>171</v>
      </c>
      <c r="J346" s="105">
        <v>0.5</v>
      </c>
      <c r="K346" s="142">
        <f t="shared" si="25"/>
        <v>-0.5</v>
      </c>
      <c r="L346" s="102">
        <f t="shared" si="26"/>
        <v>270.25650000000002</v>
      </c>
      <c r="Q346" s="153">
        <f t="shared" si="27"/>
        <v>1</v>
      </c>
      <c r="R346" s="154">
        <f t="shared" si="28"/>
        <v>0</v>
      </c>
      <c r="S346" s="154">
        <f t="shared" si="29"/>
        <v>1</v>
      </c>
    </row>
    <row r="347" spans="2:19" ht="18.75" x14ac:dyDescent="0.3">
      <c r="B347" s="164">
        <v>44505</v>
      </c>
      <c r="C347" s="95" t="s">
        <v>1955</v>
      </c>
      <c r="D347" s="96" t="s">
        <v>173</v>
      </c>
      <c r="E347" s="97">
        <v>3</v>
      </c>
      <c r="F347" s="140">
        <v>23</v>
      </c>
      <c r="G347" s="103">
        <v>8.5</v>
      </c>
      <c r="H347" s="99" t="s">
        <v>567</v>
      </c>
      <c r="I347" s="104" t="s">
        <v>171</v>
      </c>
      <c r="J347" s="105">
        <v>0.5</v>
      </c>
      <c r="K347" s="142">
        <f t="shared" si="25"/>
        <v>-0.5</v>
      </c>
      <c r="L347" s="102">
        <f t="shared" si="26"/>
        <v>269.75650000000002</v>
      </c>
      <c r="Q347" s="153">
        <f t="shared" si="27"/>
        <v>1</v>
      </c>
      <c r="R347" s="154">
        <f t="shared" si="28"/>
        <v>0</v>
      </c>
      <c r="S347" s="154">
        <f t="shared" si="29"/>
        <v>1</v>
      </c>
    </row>
    <row r="348" spans="2:19" ht="18.75" x14ac:dyDescent="0.3">
      <c r="B348" s="164">
        <v>44505</v>
      </c>
      <c r="C348" s="95" t="s">
        <v>751</v>
      </c>
      <c r="D348" s="96" t="s">
        <v>173</v>
      </c>
      <c r="E348" s="97">
        <v>4</v>
      </c>
      <c r="F348" s="140">
        <v>2.4500000000000002</v>
      </c>
      <c r="G348" s="103">
        <v>1.3</v>
      </c>
      <c r="H348" s="99" t="s">
        <v>557</v>
      </c>
      <c r="I348" s="104" t="s">
        <v>24</v>
      </c>
      <c r="J348" s="105">
        <v>4</v>
      </c>
      <c r="K348" s="142">
        <f t="shared" si="25"/>
        <v>5.8000000000000007</v>
      </c>
      <c r="L348" s="102">
        <f t="shared" si="26"/>
        <v>275.55650000000003</v>
      </c>
      <c r="Q348" s="153">
        <f t="shared" si="27"/>
        <v>1</v>
      </c>
      <c r="R348" s="154">
        <f t="shared" si="28"/>
        <v>1</v>
      </c>
      <c r="S348" s="154">
        <f t="shared" si="29"/>
        <v>0</v>
      </c>
    </row>
    <row r="349" spans="2:19" ht="18.75" x14ac:dyDescent="0.3">
      <c r="B349" s="164">
        <v>44505</v>
      </c>
      <c r="C349" s="95" t="s">
        <v>1953</v>
      </c>
      <c r="D349" s="96" t="s">
        <v>616</v>
      </c>
      <c r="E349" s="97">
        <v>1</v>
      </c>
      <c r="F349" s="140">
        <v>51</v>
      </c>
      <c r="G349" s="103">
        <v>8.5</v>
      </c>
      <c r="H349" s="99" t="s">
        <v>557</v>
      </c>
      <c r="I349" s="104" t="s">
        <v>34</v>
      </c>
      <c r="J349" s="105">
        <v>0.1</v>
      </c>
      <c r="K349" s="142">
        <f t="shared" si="25"/>
        <v>-0.1</v>
      </c>
      <c r="L349" s="102">
        <f t="shared" si="26"/>
        <v>275.45650000000001</v>
      </c>
      <c r="Q349" s="153">
        <f t="shared" si="27"/>
        <v>1</v>
      </c>
      <c r="R349" s="154">
        <f t="shared" si="28"/>
        <v>0</v>
      </c>
      <c r="S349" s="154">
        <f t="shared" si="29"/>
        <v>1</v>
      </c>
    </row>
    <row r="350" spans="2:19" ht="18.75" x14ac:dyDescent="0.3">
      <c r="B350" s="164">
        <v>44505</v>
      </c>
      <c r="C350" s="95" t="s">
        <v>711</v>
      </c>
      <c r="D350" s="96" t="s">
        <v>616</v>
      </c>
      <c r="E350" s="97">
        <v>5</v>
      </c>
      <c r="F350" s="140">
        <v>1.85</v>
      </c>
      <c r="G350" s="103">
        <v>1.1000000000000001</v>
      </c>
      <c r="H350" s="99" t="s">
        <v>557</v>
      </c>
      <c r="I350" s="104" t="s">
        <v>21</v>
      </c>
      <c r="J350" s="105">
        <v>3</v>
      </c>
      <c r="K350" s="142">
        <f t="shared" si="25"/>
        <v>-3</v>
      </c>
      <c r="L350" s="102">
        <f t="shared" si="26"/>
        <v>272.45650000000001</v>
      </c>
      <c r="Q350" s="153">
        <f t="shared" si="27"/>
        <v>1</v>
      </c>
      <c r="R350" s="154">
        <f t="shared" si="28"/>
        <v>0</v>
      </c>
      <c r="S350" s="154">
        <f t="shared" si="29"/>
        <v>1</v>
      </c>
    </row>
    <row r="351" spans="2:19" ht="18.75" x14ac:dyDescent="0.3">
      <c r="B351" s="164">
        <v>44506</v>
      </c>
      <c r="C351" s="95" t="s">
        <v>1956</v>
      </c>
      <c r="D351" s="96" t="s">
        <v>1957</v>
      </c>
      <c r="E351" s="97">
        <v>6</v>
      </c>
      <c r="F351" s="140">
        <v>5</v>
      </c>
      <c r="G351" s="103">
        <v>1.2</v>
      </c>
      <c r="H351" s="99" t="s">
        <v>557</v>
      </c>
      <c r="I351" s="104" t="s">
        <v>21</v>
      </c>
      <c r="J351" s="105">
        <v>4</v>
      </c>
      <c r="K351" s="142">
        <f t="shared" si="25"/>
        <v>-4</v>
      </c>
      <c r="L351" s="102">
        <f t="shared" si="26"/>
        <v>268.45650000000001</v>
      </c>
      <c r="Q351" s="153">
        <f t="shared" si="27"/>
        <v>1</v>
      </c>
      <c r="R351" s="154">
        <f t="shared" si="28"/>
        <v>0</v>
      </c>
      <c r="S351" s="154">
        <f t="shared" si="29"/>
        <v>1</v>
      </c>
    </row>
    <row r="352" spans="2:19" ht="18.75" x14ac:dyDescent="0.3">
      <c r="B352" s="164">
        <v>44507</v>
      </c>
      <c r="C352" s="95" t="s">
        <v>2013</v>
      </c>
      <c r="D352" s="96" t="s">
        <v>559</v>
      </c>
      <c r="E352" s="97">
        <v>2</v>
      </c>
      <c r="F352" s="140">
        <v>18</v>
      </c>
      <c r="G352" s="103">
        <v>3.3</v>
      </c>
      <c r="H352" s="99" t="s">
        <v>557</v>
      </c>
      <c r="I352" s="104" t="s">
        <v>34</v>
      </c>
      <c r="J352" s="105">
        <v>0.5</v>
      </c>
      <c r="K352" s="142">
        <f t="shared" si="25"/>
        <v>-0.5</v>
      </c>
      <c r="L352" s="102">
        <f t="shared" si="26"/>
        <v>267.95650000000001</v>
      </c>
      <c r="Q352" s="153">
        <f t="shared" si="27"/>
        <v>1</v>
      </c>
      <c r="R352" s="154">
        <f t="shared" si="28"/>
        <v>0</v>
      </c>
      <c r="S352" s="154">
        <f t="shared" si="29"/>
        <v>1</v>
      </c>
    </row>
    <row r="353" spans="2:19" ht="18.75" x14ac:dyDescent="0.3">
      <c r="B353" s="164">
        <v>44507</v>
      </c>
      <c r="C353" s="95" t="s">
        <v>1954</v>
      </c>
      <c r="D353" s="96" t="s">
        <v>559</v>
      </c>
      <c r="E353" s="97">
        <v>1</v>
      </c>
      <c r="F353" s="140">
        <f>7.5*(1-0.26)</f>
        <v>5.55</v>
      </c>
      <c r="G353" s="103">
        <v>2.35</v>
      </c>
      <c r="H353" s="99" t="s">
        <v>557</v>
      </c>
      <c r="I353" s="104" t="s">
        <v>24</v>
      </c>
      <c r="J353" s="105">
        <v>3.5</v>
      </c>
      <c r="K353" s="142">
        <f t="shared" si="25"/>
        <v>15.925000000000001</v>
      </c>
      <c r="L353" s="102">
        <f t="shared" si="26"/>
        <v>283.88150000000002</v>
      </c>
      <c r="Q353" s="153">
        <f t="shared" si="27"/>
        <v>1</v>
      </c>
      <c r="R353" s="154">
        <f t="shared" si="28"/>
        <v>1</v>
      </c>
      <c r="S353" s="154">
        <f t="shared" si="29"/>
        <v>0</v>
      </c>
    </row>
    <row r="354" spans="2:19" ht="18.75" x14ac:dyDescent="0.3">
      <c r="B354" s="164">
        <v>44510</v>
      </c>
      <c r="C354" s="95" t="s">
        <v>1959</v>
      </c>
      <c r="D354" s="96" t="s">
        <v>114</v>
      </c>
      <c r="E354" s="97">
        <v>2</v>
      </c>
      <c r="F354" s="140">
        <v>126</v>
      </c>
      <c r="G354" s="103">
        <v>35</v>
      </c>
      <c r="H354" s="99" t="s">
        <v>557</v>
      </c>
      <c r="I354" s="104" t="s">
        <v>171</v>
      </c>
      <c r="J354" s="105">
        <v>0.1</v>
      </c>
      <c r="K354" s="142">
        <f t="shared" si="25"/>
        <v>-0.1</v>
      </c>
      <c r="L354" s="102">
        <f t="shared" si="26"/>
        <v>283.78149999999999</v>
      </c>
      <c r="Q354" s="153">
        <f t="shared" si="27"/>
        <v>1</v>
      </c>
      <c r="R354" s="154">
        <f t="shared" si="28"/>
        <v>0</v>
      </c>
      <c r="S354" s="154">
        <f t="shared" si="29"/>
        <v>1</v>
      </c>
    </row>
    <row r="355" spans="2:19" ht="18.75" x14ac:dyDescent="0.3">
      <c r="B355" s="164">
        <v>44510</v>
      </c>
      <c r="C355" s="95" t="s">
        <v>1958</v>
      </c>
      <c r="D355" s="96" t="s">
        <v>114</v>
      </c>
      <c r="E355" s="97">
        <v>2</v>
      </c>
      <c r="F355" s="140">
        <v>4.8</v>
      </c>
      <c r="G355" s="103">
        <v>2</v>
      </c>
      <c r="H355" s="99" t="s">
        <v>557</v>
      </c>
      <c r="I355" s="104" t="s">
        <v>16</v>
      </c>
      <c r="J355" s="105">
        <v>2</v>
      </c>
      <c r="K355" s="142">
        <f t="shared" si="25"/>
        <v>-2</v>
      </c>
      <c r="L355" s="102">
        <f t="shared" si="26"/>
        <v>281.78149999999999</v>
      </c>
      <c r="Q355" s="153">
        <f t="shared" si="27"/>
        <v>1</v>
      </c>
      <c r="R355" s="154">
        <f t="shared" si="28"/>
        <v>0</v>
      </c>
      <c r="S355" s="154">
        <f t="shared" si="29"/>
        <v>1</v>
      </c>
    </row>
    <row r="356" spans="2:19" ht="18.75" x14ac:dyDescent="0.3">
      <c r="B356" s="164">
        <v>44511</v>
      </c>
      <c r="C356" s="95" t="s">
        <v>1960</v>
      </c>
      <c r="D356" s="96" t="s">
        <v>616</v>
      </c>
      <c r="E356" s="97">
        <v>3</v>
      </c>
      <c r="F356" s="140">
        <v>12</v>
      </c>
      <c r="G356" s="103">
        <v>3.7</v>
      </c>
      <c r="H356" s="99" t="s">
        <v>557</v>
      </c>
      <c r="I356" s="104" t="s">
        <v>16</v>
      </c>
      <c r="J356" s="105">
        <v>1.5</v>
      </c>
      <c r="K356" s="142">
        <f t="shared" si="25"/>
        <v>-1.5</v>
      </c>
      <c r="L356" s="102">
        <f t="shared" si="26"/>
        <v>280.28149999999999</v>
      </c>
      <c r="Q356" s="153">
        <f t="shared" si="27"/>
        <v>1</v>
      </c>
      <c r="R356" s="154">
        <f t="shared" si="28"/>
        <v>0</v>
      </c>
      <c r="S356" s="154">
        <f t="shared" si="29"/>
        <v>1</v>
      </c>
    </row>
    <row r="357" spans="2:19" ht="18.75" x14ac:dyDescent="0.3">
      <c r="B357" s="164">
        <v>44511</v>
      </c>
      <c r="C357" s="95" t="s">
        <v>1960</v>
      </c>
      <c r="D357" s="96" t="s">
        <v>616</v>
      </c>
      <c r="E357" s="97">
        <v>3</v>
      </c>
      <c r="F357" s="140">
        <v>12</v>
      </c>
      <c r="G357" s="103">
        <v>3.7</v>
      </c>
      <c r="H357" s="99" t="s">
        <v>567</v>
      </c>
      <c r="I357" s="104" t="s">
        <v>16</v>
      </c>
      <c r="J357" s="105">
        <v>1.5</v>
      </c>
      <c r="K357" s="142">
        <f t="shared" si="25"/>
        <v>-1.5</v>
      </c>
      <c r="L357" s="102">
        <f t="shared" si="26"/>
        <v>278.78149999999999</v>
      </c>
      <c r="Q357" s="153">
        <f t="shared" si="27"/>
        <v>1</v>
      </c>
      <c r="R357" s="154">
        <f t="shared" si="28"/>
        <v>0</v>
      </c>
      <c r="S357" s="154">
        <f t="shared" si="29"/>
        <v>1</v>
      </c>
    </row>
    <row r="358" spans="2:19" ht="18.75" x14ac:dyDescent="0.3">
      <c r="B358" s="164">
        <v>44512</v>
      </c>
      <c r="C358" s="95" t="s">
        <v>1962</v>
      </c>
      <c r="D358" s="96" t="s">
        <v>556</v>
      </c>
      <c r="E358" s="97">
        <v>2</v>
      </c>
      <c r="F358" s="140">
        <v>3.6</v>
      </c>
      <c r="G358" s="103">
        <v>1.8</v>
      </c>
      <c r="H358" s="99" t="s">
        <v>557</v>
      </c>
      <c r="I358" s="104" t="s">
        <v>34</v>
      </c>
      <c r="J358" s="105">
        <v>2</v>
      </c>
      <c r="K358" s="142">
        <f t="shared" si="25"/>
        <v>-2</v>
      </c>
      <c r="L358" s="102">
        <f t="shared" si="26"/>
        <v>276.78149999999999</v>
      </c>
      <c r="Q358" s="153">
        <f t="shared" si="27"/>
        <v>1</v>
      </c>
      <c r="R358" s="154">
        <f t="shared" si="28"/>
        <v>0</v>
      </c>
      <c r="S358" s="154">
        <f t="shared" si="29"/>
        <v>1</v>
      </c>
    </row>
    <row r="359" spans="2:19" ht="18.75" x14ac:dyDescent="0.3">
      <c r="B359" s="164">
        <v>44513</v>
      </c>
      <c r="C359" s="95" t="s">
        <v>1963</v>
      </c>
      <c r="D359" s="96" t="s">
        <v>1964</v>
      </c>
      <c r="E359" s="97">
        <v>1</v>
      </c>
      <c r="F359" s="140">
        <v>2.5</v>
      </c>
      <c r="G359" s="103">
        <v>1.4</v>
      </c>
      <c r="H359" s="99" t="s">
        <v>557</v>
      </c>
      <c r="I359" s="104" t="s">
        <v>21</v>
      </c>
      <c r="J359" s="105">
        <v>5</v>
      </c>
      <c r="K359" s="142">
        <f t="shared" si="25"/>
        <v>-5</v>
      </c>
      <c r="L359" s="102">
        <f t="shared" si="26"/>
        <v>271.78149999999999</v>
      </c>
      <c r="Q359" s="153">
        <f t="shared" si="27"/>
        <v>1</v>
      </c>
      <c r="R359" s="154">
        <f t="shared" si="28"/>
        <v>0</v>
      </c>
      <c r="S359" s="154">
        <f t="shared" si="29"/>
        <v>1</v>
      </c>
    </row>
    <row r="360" spans="2:19" ht="18.75" x14ac:dyDescent="0.3">
      <c r="B360" s="164">
        <v>44513</v>
      </c>
      <c r="C360" s="95" t="s">
        <v>1961</v>
      </c>
      <c r="D360" s="96" t="s">
        <v>32</v>
      </c>
      <c r="E360" s="97">
        <v>1</v>
      </c>
      <c r="F360" s="140">
        <v>4.4000000000000004</v>
      </c>
      <c r="G360" s="103">
        <v>1.8</v>
      </c>
      <c r="H360" s="99" t="s">
        <v>557</v>
      </c>
      <c r="I360" s="104" t="s">
        <v>16</v>
      </c>
      <c r="J360" s="105">
        <v>1</v>
      </c>
      <c r="K360" s="142">
        <f t="shared" si="25"/>
        <v>-1</v>
      </c>
      <c r="L360" s="102">
        <f t="shared" si="26"/>
        <v>270.78149999999999</v>
      </c>
      <c r="Q360" s="153">
        <f t="shared" si="27"/>
        <v>1</v>
      </c>
      <c r="R360" s="154">
        <f t="shared" si="28"/>
        <v>0</v>
      </c>
      <c r="S360" s="154">
        <f t="shared" si="29"/>
        <v>1</v>
      </c>
    </row>
    <row r="361" spans="2:19" ht="18.75" x14ac:dyDescent="0.3">
      <c r="B361" s="164">
        <v>44514</v>
      </c>
      <c r="C361" s="95" t="s">
        <v>1933</v>
      </c>
      <c r="D361" s="96" t="s">
        <v>705</v>
      </c>
      <c r="E361" s="97">
        <v>3</v>
      </c>
      <c r="F361" s="140">
        <v>5.5</v>
      </c>
      <c r="G361" s="103">
        <v>1.75</v>
      </c>
      <c r="H361" s="99" t="s">
        <v>557</v>
      </c>
      <c r="I361" s="104" t="s">
        <v>16</v>
      </c>
      <c r="J361" s="105">
        <v>2</v>
      </c>
      <c r="K361" s="142">
        <f t="shared" si="25"/>
        <v>-2</v>
      </c>
      <c r="L361" s="102">
        <f t="shared" si="26"/>
        <v>268.78149999999999</v>
      </c>
      <c r="Q361" s="153">
        <f t="shared" si="27"/>
        <v>1</v>
      </c>
      <c r="R361" s="154">
        <f t="shared" si="28"/>
        <v>0</v>
      </c>
      <c r="S361" s="154">
        <f t="shared" si="29"/>
        <v>1</v>
      </c>
    </row>
    <row r="362" spans="2:19" ht="18.75" x14ac:dyDescent="0.3">
      <c r="B362" s="164">
        <v>44518</v>
      </c>
      <c r="C362" s="95" t="s">
        <v>1970</v>
      </c>
      <c r="D362" s="96" t="s">
        <v>788</v>
      </c>
      <c r="E362" s="97">
        <v>4</v>
      </c>
      <c r="F362" s="140">
        <v>2.6</v>
      </c>
      <c r="G362" s="103">
        <v>1.4</v>
      </c>
      <c r="H362" s="99" t="s">
        <v>557</v>
      </c>
      <c r="I362" s="104" t="s">
        <v>21</v>
      </c>
      <c r="J362" s="160">
        <v>5</v>
      </c>
      <c r="K362" s="142">
        <f t="shared" si="25"/>
        <v>-5</v>
      </c>
      <c r="L362" s="102">
        <f t="shared" si="26"/>
        <v>263.78149999999999</v>
      </c>
      <c r="Q362" s="153">
        <f t="shared" si="27"/>
        <v>1</v>
      </c>
      <c r="R362" s="154">
        <f t="shared" si="28"/>
        <v>0</v>
      </c>
      <c r="S362" s="154">
        <f t="shared" si="29"/>
        <v>1</v>
      </c>
    </row>
    <row r="363" spans="2:19" ht="18.75" x14ac:dyDescent="0.3">
      <c r="B363" s="164">
        <v>44518</v>
      </c>
      <c r="C363" s="95" t="s">
        <v>1975</v>
      </c>
      <c r="D363" s="96" t="s">
        <v>570</v>
      </c>
      <c r="E363" s="97">
        <v>3</v>
      </c>
      <c r="F363" s="140">
        <f>4.8*0.75</f>
        <v>3.5999999999999996</v>
      </c>
      <c r="G363" s="103">
        <v>1.4</v>
      </c>
      <c r="H363" s="99" t="s">
        <v>557</v>
      </c>
      <c r="I363" s="104" t="s">
        <v>24</v>
      </c>
      <c r="J363" s="105">
        <v>1</v>
      </c>
      <c r="K363" s="142">
        <f t="shared" si="25"/>
        <v>2.5999999999999996</v>
      </c>
      <c r="L363" s="102">
        <f t="shared" si="26"/>
        <v>266.38150000000002</v>
      </c>
      <c r="Q363" s="153">
        <f t="shared" si="27"/>
        <v>1</v>
      </c>
      <c r="R363" s="154">
        <f t="shared" si="28"/>
        <v>1</v>
      </c>
      <c r="S363" s="154">
        <f t="shared" si="29"/>
        <v>0</v>
      </c>
    </row>
    <row r="364" spans="2:19" ht="18.75" x14ac:dyDescent="0.3">
      <c r="B364" s="164">
        <v>44522</v>
      </c>
      <c r="C364" s="95" t="s">
        <v>1963</v>
      </c>
      <c r="D364" s="96" t="s">
        <v>707</v>
      </c>
      <c r="E364" s="97">
        <v>4</v>
      </c>
      <c r="F364" s="140">
        <v>3.6</v>
      </c>
      <c r="G364" s="103">
        <v>1.4</v>
      </c>
      <c r="H364" s="99" t="s">
        <v>557</v>
      </c>
      <c r="I364" s="104" t="s">
        <v>21</v>
      </c>
      <c r="J364" s="105">
        <v>7</v>
      </c>
      <c r="K364" s="142">
        <f t="shared" si="25"/>
        <v>-7</v>
      </c>
      <c r="L364" s="102">
        <f t="shared" si="26"/>
        <v>259.38150000000002</v>
      </c>
      <c r="Q364" s="153">
        <f t="shared" si="27"/>
        <v>1</v>
      </c>
      <c r="R364" s="154">
        <f t="shared" si="28"/>
        <v>0</v>
      </c>
      <c r="S364" s="154">
        <f t="shared" si="29"/>
        <v>1</v>
      </c>
    </row>
    <row r="365" spans="2:19" ht="18.75" x14ac:dyDescent="0.3">
      <c r="B365" s="164">
        <v>44523</v>
      </c>
      <c r="C365" s="95" t="s">
        <v>1955</v>
      </c>
      <c r="D365" s="96" t="s">
        <v>43</v>
      </c>
      <c r="E365" s="97">
        <v>3</v>
      </c>
      <c r="F365" s="140">
        <v>27</v>
      </c>
      <c r="G365" s="103">
        <v>7.5</v>
      </c>
      <c r="H365" s="99" t="s">
        <v>557</v>
      </c>
      <c r="I365" s="104" t="s">
        <v>107</v>
      </c>
      <c r="J365" s="105">
        <v>1</v>
      </c>
      <c r="K365" s="142">
        <f t="shared" si="25"/>
        <v>-1</v>
      </c>
      <c r="L365" s="102">
        <f t="shared" si="26"/>
        <v>258.38150000000002</v>
      </c>
      <c r="Q365" s="153">
        <f t="shared" si="27"/>
        <v>1</v>
      </c>
      <c r="R365" s="154">
        <f t="shared" si="28"/>
        <v>0</v>
      </c>
      <c r="S365" s="154">
        <f t="shared" si="29"/>
        <v>1</v>
      </c>
    </row>
    <row r="366" spans="2:19" ht="18.75" x14ac:dyDescent="0.3">
      <c r="B366" s="164">
        <v>44523</v>
      </c>
      <c r="C366" s="95" t="s">
        <v>1955</v>
      </c>
      <c r="D366" s="96" t="s">
        <v>43</v>
      </c>
      <c r="E366" s="97">
        <v>3</v>
      </c>
      <c r="F366" s="140">
        <v>27</v>
      </c>
      <c r="G366" s="103">
        <v>7.5</v>
      </c>
      <c r="H366" s="99" t="s">
        <v>567</v>
      </c>
      <c r="I366" s="104" t="s">
        <v>107</v>
      </c>
      <c r="J366" s="105">
        <v>1</v>
      </c>
      <c r="K366" s="142">
        <f t="shared" si="25"/>
        <v>-1</v>
      </c>
      <c r="L366" s="102">
        <f t="shared" si="26"/>
        <v>257.38150000000002</v>
      </c>
      <c r="Q366" s="153">
        <f t="shared" si="27"/>
        <v>1</v>
      </c>
      <c r="R366" s="154">
        <f t="shared" si="28"/>
        <v>0</v>
      </c>
      <c r="S366" s="154">
        <f t="shared" si="29"/>
        <v>1</v>
      </c>
    </row>
    <row r="367" spans="2:19" ht="18.75" x14ac:dyDescent="0.3">
      <c r="B367" s="164">
        <v>44525</v>
      </c>
      <c r="C367" s="95" t="s">
        <v>1971</v>
      </c>
      <c r="D367" s="96" t="s">
        <v>616</v>
      </c>
      <c r="E367" s="97">
        <v>2</v>
      </c>
      <c r="F367" s="140">
        <v>4.3</v>
      </c>
      <c r="G367" s="103">
        <v>1.6</v>
      </c>
      <c r="H367" s="99" t="s">
        <v>557</v>
      </c>
      <c r="I367" s="104" t="s">
        <v>24</v>
      </c>
      <c r="J367" s="105">
        <v>3</v>
      </c>
      <c r="K367" s="142">
        <f t="shared" si="25"/>
        <v>9.8999999999999986</v>
      </c>
      <c r="L367" s="102">
        <f t="shared" si="26"/>
        <v>267.28149999999999</v>
      </c>
      <c r="Q367" s="153">
        <f t="shared" si="27"/>
        <v>1</v>
      </c>
      <c r="R367" s="154">
        <f t="shared" si="28"/>
        <v>1</v>
      </c>
      <c r="S367" s="154">
        <f t="shared" si="29"/>
        <v>0</v>
      </c>
    </row>
    <row r="368" spans="2:19" ht="18.75" x14ac:dyDescent="0.3">
      <c r="B368" s="164">
        <v>44527</v>
      </c>
      <c r="C368" s="95" t="s">
        <v>1972</v>
      </c>
      <c r="D368" s="96" t="s">
        <v>602</v>
      </c>
      <c r="E368" s="97">
        <v>1</v>
      </c>
      <c r="F368" s="140">
        <f>2.9*0.98</f>
        <v>2.8420000000000001</v>
      </c>
      <c r="G368" s="103">
        <v>1.3</v>
      </c>
      <c r="H368" s="99" t="s">
        <v>557</v>
      </c>
      <c r="I368" s="104" t="s">
        <v>24</v>
      </c>
      <c r="J368" s="105">
        <v>1</v>
      </c>
      <c r="K368" s="142">
        <f t="shared" si="25"/>
        <v>1.8420000000000001</v>
      </c>
      <c r="L368" s="102">
        <f t="shared" si="26"/>
        <v>269.12349999999998</v>
      </c>
      <c r="Q368" s="153">
        <f t="shared" si="27"/>
        <v>1</v>
      </c>
      <c r="R368" s="154">
        <f t="shared" si="28"/>
        <v>1</v>
      </c>
      <c r="S368" s="154">
        <f t="shared" si="29"/>
        <v>0</v>
      </c>
    </row>
    <row r="369" spans="2:19" ht="18.75" x14ac:dyDescent="0.3">
      <c r="B369" s="164">
        <v>44527</v>
      </c>
      <c r="C369" s="95" t="s">
        <v>1981</v>
      </c>
      <c r="D369" s="96" t="s">
        <v>602</v>
      </c>
      <c r="E369" s="97">
        <v>1</v>
      </c>
      <c r="F369" s="140">
        <v>1</v>
      </c>
      <c r="G369" s="103">
        <v>0</v>
      </c>
      <c r="H369" s="99" t="s">
        <v>557</v>
      </c>
      <c r="I369" s="104" t="s">
        <v>21</v>
      </c>
      <c r="J369" s="105">
        <v>0.25</v>
      </c>
      <c r="K369" s="142">
        <f t="shared" si="25"/>
        <v>-0.25</v>
      </c>
      <c r="L369" s="102">
        <f t="shared" si="26"/>
        <v>268.87349999999998</v>
      </c>
      <c r="Q369" s="153">
        <f t="shared" si="27"/>
        <v>1</v>
      </c>
      <c r="R369" s="154">
        <f t="shared" si="28"/>
        <v>0</v>
      </c>
      <c r="S369" s="154">
        <f t="shared" si="29"/>
        <v>1</v>
      </c>
    </row>
    <row r="370" spans="2:19" ht="18.75" x14ac:dyDescent="0.3">
      <c r="B370" s="164">
        <v>44527</v>
      </c>
      <c r="C370" s="95" t="s">
        <v>1979</v>
      </c>
      <c r="D370" s="96" t="s">
        <v>602</v>
      </c>
      <c r="E370" s="97">
        <v>1</v>
      </c>
      <c r="F370" s="140">
        <v>1</v>
      </c>
      <c r="G370" s="103">
        <v>0</v>
      </c>
      <c r="H370" s="99" t="s">
        <v>557</v>
      </c>
      <c r="I370" s="104" t="s">
        <v>21</v>
      </c>
      <c r="J370" s="105">
        <v>0.5</v>
      </c>
      <c r="K370" s="142">
        <f t="shared" si="25"/>
        <v>-0.5</v>
      </c>
      <c r="L370" s="102">
        <f t="shared" si="26"/>
        <v>268.37349999999998</v>
      </c>
      <c r="Q370" s="153">
        <f t="shared" si="27"/>
        <v>1</v>
      </c>
      <c r="R370" s="154">
        <f t="shared" si="28"/>
        <v>0</v>
      </c>
      <c r="S370" s="154">
        <f t="shared" si="29"/>
        <v>1</v>
      </c>
    </row>
    <row r="371" spans="2:19" ht="18.75" x14ac:dyDescent="0.3">
      <c r="B371" s="164">
        <v>44527</v>
      </c>
      <c r="C371" s="95" t="s">
        <v>1982</v>
      </c>
      <c r="D371" s="96" t="s">
        <v>602</v>
      </c>
      <c r="E371" s="97">
        <v>1</v>
      </c>
      <c r="F371" s="140">
        <v>1</v>
      </c>
      <c r="G371" s="103">
        <v>0</v>
      </c>
      <c r="H371" s="99" t="s">
        <v>557</v>
      </c>
      <c r="I371" s="104" t="s">
        <v>21</v>
      </c>
      <c r="J371" s="105">
        <v>0.25</v>
      </c>
      <c r="K371" s="142">
        <f t="shared" si="25"/>
        <v>-0.25</v>
      </c>
      <c r="L371" s="102">
        <f t="shared" si="26"/>
        <v>268.12349999999998</v>
      </c>
      <c r="Q371" s="153">
        <f t="shared" si="27"/>
        <v>1</v>
      </c>
      <c r="R371" s="154">
        <f t="shared" si="28"/>
        <v>0</v>
      </c>
      <c r="S371" s="154">
        <f t="shared" si="29"/>
        <v>1</v>
      </c>
    </row>
    <row r="372" spans="2:19" ht="18.75" x14ac:dyDescent="0.3">
      <c r="B372" s="164">
        <v>44527</v>
      </c>
      <c r="C372" s="95" t="s">
        <v>1982</v>
      </c>
      <c r="D372" s="96" t="s">
        <v>602</v>
      </c>
      <c r="E372" s="97">
        <v>1</v>
      </c>
      <c r="F372" s="140">
        <v>1</v>
      </c>
      <c r="G372" s="103">
        <v>0</v>
      </c>
      <c r="H372" s="99" t="s">
        <v>557</v>
      </c>
      <c r="I372" s="104" t="s">
        <v>21</v>
      </c>
      <c r="J372" s="105">
        <v>0.1</v>
      </c>
      <c r="K372" s="142">
        <f t="shared" si="25"/>
        <v>-0.1</v>
      </c>
      <c r="L372" s="102">
        <f t="shared" si="26"/>
        <v>268.02349999999996</v>
      </c>
      <c r="Q372" s="153">
        <f t="shared" si="27"/>
        <v>1</v>
      </c>
      <c r="R372" s="154">
        <f t="shared" si="28"/>
        <v>0</v>
      </c>
      <c r="S372" s="154">
        <f t="shared" si="29"/>
        <v>1</v>
      </c>
    </row>
    <row r="373" spans="2:19" ht="18.75" x14ac:dyDescent="0.3">
      <c r="B373" s="164">
        <v>44527</v>
      </c>
      <c r="C373" s="95" t="s">
        <v>1980</v>
      </c>
      <c r="D373" s="96" t="s">
        <v>602</v>
      </c>
      <c r="E373" s="97">
        <v>1</v>
      </c>
      <c r="F373" s="140">
        <v>1</v>
      </c>
      <c r="G373" s="103">
        <v>0</v>
      </c>
      <c r="H373" s="99" t="s">
        <v>557</v>
      </c>
      <c r="I373" s="104" t="s">
        <v>21</v>
      </c>
      <c r="J373" s="105">
        <v>0.5</v>
      </c>
      <c r="K373" s="142">
        <f t="shared" si="25"/>
        <v>-0.5</v>
      </c>
      <c r="L373" s="102">
        <f t="shared" si="26"/>
        <v>267.52349999999996</v>
      </c>
      <c r="Q373" s="153">
        <f t="shared" si="27"/>
        <v>1</v>
      </c>
      <c r="R373" s="154">
        <f t="shared" si="28"/>
        <v>0</v>
      </c>
      <c r="S373" s="154">
        <f t="shared" si="29"/>
        <v>1</v>
      </c>
    </row>
    <row r="374" spans="2:19" ht="18.75" x14ac:dyDescent="0.3">
      <c r="B374" s="164">
        <v>44528</v>
      </c>
      <c r="C374" s="95" t="s">
        <v>1973</v>
      </c>
      <c r="D374" s="96" t="s">
        <v>173</v>
      </c>
      <c r="E374" s="97">
        <v>2</v>
      </c>
      <c r="F374" s="140">
        <v>21</v>
      </c>
      <c r="G374" s="103">
        <v>5</v>
      </c>
      <c r="H374" s="99" t="s">
        <v>557</v>
      </c>
      <c r="I374" s="104" t="s">
        <v>16</v>
      </c>
      <c r="J374" s="105">
        <v>0.25</v>
      </c>
      <c r="K374" s="142">
        <f t="shared" si="25"/>
        <v>-0.25</v>
      </c>
      <c r="L374" s="102">
        <f t="shared" si="26"/>
        <v>267.27349999999996</v>
      </c>
      <c r="Q374" s="153">
        <f t="shared" si="27"/>
        <v>1</v>
      </c>
      <c r="R374" s="154">
        <f t="shared" si="28"/>
        <v>0</v>
      </c>
      <c r="S374" s="154">
        <f t="shared" si="29"/>
        <v>1</v>
      </c>
    </row>
    <row r="375" spans="2:19" ht="18.75" x14ac:dyDescent="0.3">
      <c r="B375" s="164">
        <v>44528</v>
      </c>
      <c r="C375" s="95" t="s">
        <v>1983</v>
      </c>
      <c r="D375" s="96" t="s">
        <v>573</v>
      </c>
      <c r="E375" s="97">
        <v>1</v>
      </c>
      <c r="F375" s="140">
        <v>21</v>
      </c>
      <c r="G375" s="103">
        <v>5.5</v>
      </c>
      <c r="H375" s="99" t="s">
        <v>557</v>
      </c>
      <c r="I375" s="104" t="s">
        <v>16</v>
      </c>
      <c r="J375" s="105">
        <v>0.25</v>
      </c>
      <c r="K375" s="142">
        <f t="shared" si="25"/>
        <v>-0.25</v>
      </c>
      <c r="L375" s="102">
        <f t="shared" si="26"/>
        <v>267.02349999999996</v>
      </c>
      <c r="Q375" s="153">
        <f t="shared" si="27"/>
        <v>1</v>
      </c>
      <c r="R375" s="154">
        <f t="shared" si="28"/>
        <v>0</v>
      </c>
      <c r="S375" s="154">
        <f t="shared" si="29"/>
        <v>1</v>
      </c>
    </row>
    <row r="376" spans="2:19" ht="18.75" x14ac:dyDescent="0.3">
      <c r="B376" s="164">
        <v>44528</v>
      </c>
      <c r="C376" s="95" t="s">
        <v>1974</v>
      </c>
      <c r="D376" s="96" t="s">
        <v>173</v>
      </c>
      <c r="E376" s="97">
        <v>2</v>
      </c>
      <c r="F376" s="140">
        <v>7</v>
      </c>
      <c r="G376" s="103">
        <v>2</v>
      </c>
      <c r="H376" s="99" t="s">
        <v>557</v>
      </c>
      <c r="I376" s="104" t="s">
        <v>26</v>
      </c>
      <c r="J376" s="105">
        <v>1</v>
      </c>
      <c r="K376" s="142">
        <f t="shared" si="25"/>
        <v>-1</v>
      </c>
      <c r="L376" s="102">
        <f t="shared" si="26"/>
        <v>266.02349999999996</v>
      </c>
      <c r="Q376" s="153">
        <f t="shared" si="27"/>
        <v>1</v>
      </c>
      <c r="R376" s="154">
        <f t="shared" si="28"/>
        <v>0</v>
      </c>
      <c r="S376" s="154">
        <f t="shared" si="29"/>
        <v>1</v>
      </c>
    </row>
    <row r="377" spans="2:19" ht="18.75" x14ac:dyDescent="0.3">
      <c r="B377" s="164">
        <v>44530</v>
      </c>
      <c r="C377" s="95" t="s">
        <v>1978</v>
      </c>
      <c r="D377" s="96" t="s">
        <v>559</v>
      </c>
      <c r="E377" s="97">
        <v>2</v>
      </c>
      <c r="F377" s="140">
        <v>16</v>
      </c>
      <c r="G377" s="103">
        <v>4.5999999999999996</v>
      </c>
      <c r="H377" s="99" t="s">
        <v>557</v>
      </c>
      <c r="I377" s="104" t="s">
        <v>16</v>
      </c>
      <c r="J377" s="105">
        <v>0.5</v>
      </c>
      <c r="K377" s="142">
        <f t="shared" si="25"/>
        <v>-0.5</v>
      </c>
      <c r="L377" s="102">
        <f t="shared" si="26"/>
        <v>265.52349999999996</v>
      </c>
      <c r="Q377" s="153">
        <f t="shared" si="27"/>
        <v>1</v>
      </c>
      <c r="R377" s="154">
        <f t="shared" si="28"/>
        <v>0</v>
      </c>
      <c r="S377" s="154">
        <f t="shared" si="29"/>
        <v>1</v>
      </c>
    </row>
    <row r="378" spans="2:19" ht="18.75" x14ac:dyDescent="0.3">
      <c r="B378" s="164">
        <v>44530</v>
      </c>
      <c r="C378" s="95" t="s">
        <v>1978</v>
      </c>
      <c r="D378" s="96" t="s">
        <v>559</v>
      </c>
      <c r="E378" s="97">
        <v>2</v>
      </c>
      <c r="F378" s="140">
        <v>16</v>
      </c>
      <c r="G378" s="103">
        <v>4.5999999999999996</v>
      </c>
      <c r="H378" s="99" t="s">
        <v>567</v>
      </c>
      <c r="I378" s="104" t="s">
        <v>16</v>
      </c>
      <c r="J378" s="105">
        <v>0.5</v>
      </c>
      <c r="K378" s="142">
        <f t="shared" si="25"/>
        <v>-0.5</v>
      </c>
      <c r="L378" s="102">
        <f t="shared" si="26"/>
        <v>265.02349999999996</v>
      </c>
      <c r="Q378" s="153">
        <f t="shared" si="27"/>
        <v>1</v>
      </c>
      <c r="R378" s="154">
        <f t="shared" si="28"/>
        <v>0</v>
      </c>
      <c r="S378" s="154">
        <f t="shared" si="29"/>
        <v>1</v>
      </c>
    </row>
    <row r="379" spans="2:19" ht="18.75" x14ac:dyDescent="0.3">
      <c r="B379" s="164">
        <v>44531</v>
      </c>
      <c r="C379" s="95" t="s">
        <v>1986</v>
      </c>
      <c r="D379" s="96" t="s">
        <v>43</v>
      </c>
      <c r="E379" s="97">
        <v>5</v>
      </c>
      <c r="F379" s="140">
        <v>7</v>
      </c>
      <c r="G379" s="103">
        <v>2.25</v>
      </c>
      <c r="H379" s="99" t="s">
        <v>557</v>
      </c>
      <c r="I379" s="104" t="s">
        <v>16</v>
      </c>
      <c r="J379" s="105">
        <v>1</v>
      </c>
      <c r="K379" s="142">
        <f t="shared" si="25"/>
        <v>-1</v>
      </c>
      <c r="L379" s="102">
        <f t="shared" si="26"/>
        <v>264.02349999999996</v>
      </c>
      <c r="Q379" s="153">
        <f t="shared" si="27"/>
        <v>1</v>
      </c>
      <c r="R379" s="154">
        <f t="shared" si="28"/>
        <v>0</v>
      </c>
      <c r="S379" s="154">
        <f t="shared" si="29"/>
        <v>1</v>
      </c>
    </row>
    <row r="380" spans="2:19" ht="18.75" x14ac:dyDescent="0.3">
      <c r="B380" s="164">
        <v>44531</v>
      </c>
      <c r="C380" s="95" t="s">
        <v>1985</v>
      </c>
      <c r="D380" s="96" t="s">
        <v>43</v>
      </c>
      <c r="E380" s="97">
        <v>3</v>
      </c>
      <c r="F380" s="140">
        <v>2.9</v>
      </c>
      <c r="G380" s="103">
        <v>1.3</v>
      </c>
      <c r="H380" s="99" t="s">
        <v>557</v>
      </c>
      <c r="I380" s="104" t="s">
        <v>24</v>
      </c>
      <c r="J380" s="105">
        <v>3</v>
      </c>
      <c r="K380" s="142">
        <f t="shared" si="25"/>
        <v>5.6999999999999993</v>
      </c>
      <c r="L380" s="102">
        <f t="shared" si="26"/>
        <v>269.72349999999994</v>
      </c>
      <c r="Q380" s="153">
        <f t="shared" si="27"/>
        <v>1</v>
      </c>
      <c r="R380" s="154">
        <f t="shared" si="28"/>
        <v>1</v>
      </c>
      <c r="S380" s="154">
        <f t="shared" si="29"/>
        <v>0</v>
      </c>
    </row>
    <row r="381" spans="2:19" ht="18.75" x14ac:dyDescent="0.3">
      <c r="B381" s="164">
        <v>44532</v>
      </c>
      <c r="C381" s="95" t="s">
        <v>1988</v>
      </c>
      <c r="D381" s="96" t="s">
        <v>595</v>
      </c>
      <c r="E381" s="97">
        <v>3</v>
      </c>
      <c r="F381" s="140">
        <v>5</v>
      </c>
      <c r="G381" s="103">
        <v>2.2000000000000002</v>
      </c>
      <c r="H381" s="99" t="s">
        <v>557</v>
      </c>
      <c r="I381" s="104" t="s">
        <v>26</v>
      </c>
      <c r="J381" s="105">
        <v>2</v>
      </c>
      <c r="K381" s="142">
        <f t="shared" si="25"/>
        <v>-2</v>
      </c>
      <c r="L381" s="102">
        <f t="shared" si="26"/>
        <v>267.72349999999994</v>
      </c>
      <c r="Q381" s="153">
        <f t="shared" si="27"/>
        <v>1</v>
      </c>
      <c r="R381" s="154">
        <f t="shared" si="28"/>
        <v>0</v>
      </c>
      <c r="S381" s="154">
        <f t="shared" si="29"/>
        <v>1</v>
      </c>
    </row>
    <row r="382" spans="2:19" ht="18.75" x14ac:dyDescent="0.3">
      <c r="B382" s="164">
        <v>44532</v>
      </c>
      <c r="C382" s="95" t="s">
        <v>1989</v>
      </c>
      <c r="D382" s="96" t="s">
        <v>595</v>
      </c>
      <c r="E382" s="97">
        <v>4</v>
      </c>
      <c r="F382" s="140">
        <v>5.5</v>
      </c>
      <c r="G382" s="103">
        <v>1.9</v>
      </c>
      <c r="H382" s="99" t="s">
        <v>557</v>
      </c>
      <c r="I382" s="104" t="s">
        <v>34</v>
      </c>
      <c r="J382" s="105">
        <v>5</v>
      </c>
      <c r="K382" s="142">
        <f t="shared" si="25"/>
        <v>-5</v>
      </c>
      <c r="L382" s="102">
        <f t="shared" si="26"/>
        <v>262.72349999999994</v>
      </c>
      <c r="Q382" s="153">
        <f t="shared" si="27"/>
        <v>1</v>
      </c>
      <c r="R382" s="154">
        <f t="shared" si="28"/>
        <v>0</v>
      </c>
      <c r="S382" s="154">
        <f t="shared" si="29"/>
        <v>1</v>
      </c>
    </row>
    <row r="383" spans="2:19" ht="18.75" x14ac:dyDescent="0.3">
      <c r="B383" s="164">
        <v>44532</v>
      </c>
      <c r="C383" s="95" t="s">
        <v>1990</v>
      </c>
      <c r="D383" s="96" t="s">
        <v>595</v>
      </c>
      <c r="E383" s="97">
        <v>5</v>
      </c>
      <c r="F383" s="140">
        <v>4.4000000000000004</v>
      </c>
      <c r="G383" s="103">
        <v>1.8</v>
      </c>
      <c r="H383" s="99" t="s">
        <v>557</v>
      </c>
      <c r="I383" s="104" t="s">
        <v>16</v>
      </c>
      <c r="J383" s="105">
        <v>0.25</v>
      </c>
      <c r="K383" s="142">
        <f t="shared" si="25"/>
        <v>-0.25</v>
      </c>
      <c r="L383" s="102">
        <f t="shared" si="26"/>
        <v>262.47349999999994</v>
      </c>
      <c r="Q383" s="153">
        <f t="shared" si="27"/>
        <v>1</v>
      </c>
      <c r="R383" s="154">
        <f t="shared" si="28"/>
        <v>0</v>
      </c>
      <c r="S383" s="154">
        <f t="shared" si="29"/>
        <v>1</v>
      </c>
    </row>
    <row r="384" spans="2:19" ht="18.75" x14ac:dyDescent="0.3">
      <c r="B384" s="164">
        <v>44533</v>
      </c>
      <c r="C384" s="95" t="s">
        <v>1984</v>
      </c>
      <c r="D384" s="96" t="s">
        <v>1991</v>
      </c>
      <c r="E384" s="97">
        <v>2</v>
      </c>
      <c r="F384" s="140">
        <v>2.8</v>
      </c>
      <c r="G384" s="103">
        <v>1.2</v>
      </c>
      <c r="H384" s="99" t="s">
        <v>557</v>
      </c>
      <c r="I384" s="104" t="s">
        <v>21</v>
      </c>
      <c r="J384" s="105">
        <v>2</v>
      </c>
      <c r="K384" s="142">
        <f t="shared" si="25"/>
        <v>-2</v>
      </c>
      <c r="L384" s="102">
        <f t="shared" si="26"/>
        <v>260.47349999999994</v>
      </c>
      <c r="Q384" s="153">
        <f t="shared" si="27"/>
        <v>1</v>
      </c>
      <c r="R384" s="154">
        <f t="shared" si="28"/>
        <v>0</v>
      </c>
      <c r="S384" s="154">
        <f t="shared" si="29"/>
        <v>1</v>
      </c>
    </row>
    <row r="385" spans="2:19" ht="18.75" x14ac:dyDescent="0.3">
      <c r="B385" s="164">
        <v>44537</v>
      </c>
      <c r="C385" s="95" t="s">
        <v>1993</v>
      </c>
      <c r="D385" s="96" t="s">
        <v>707</v>
      </c>
      <c r="E385" s="97">
        <v>1</v>
      </c>
      <c r="F385" s="140">
        <v>6</v>
      </c>
      <c r="G385" s="103">
        <v>2.1</v>
      </c>
      <c r="H385" s="99" t="s">
        <v>557</v>
      </c>
      <c r="I385" s="104" t="s">
        <v>24</v>
      </c>
      <c r="J385" s="105">
        <v>1</v>
      </c>
      <c r="K385" s="142">
        <f t="shared" si="25"/>
        <v>5</v>
      </c>
      <c r="L385" s="102">
        <f t="shared" si="26"/>
        <v>265.47349999999994</v>
      </c>
      <c r="Q385" s="153">
        <f t="shared" si="27"/>
        <v>1</v>
      </c>
      <c r="R385" s="154">
        <f t="shared" si="28"/>
        <v>1</v>
      </c>
      <c r="S385" s="154">
        <f t="shared" si="29"/>
        <v>0</v>
      </c>
    </row>
    <row r="386" spans="2:19" ht="18.75" x14ac:dyDescent="0.3">
      <c r="B386" s="164">
        <v>44537</v>
      </c>
      <c r="C386" s="95" t="s">
        <v>1992</v>
      </c>
      <c r="D386" s="96" t="s">
        <v>707</v>
      </c>
      <c r="E386" s="97">
        <v>1</v>
      </c>
      <c r="F386" s="140">
        <v>4.2</v>
      </c>
      <c r="G386" s="103">
        <v>1.5</v>
      </c>
      <c r="H386" s="99" t="s">
        <v>557</v>
      </c>
      <c r="I386" s="104" t="s">
        <v>34</v>
      </c>
      <c r="J386" s="105">
        <v>2.5</v>
      </c>
      <c r="K386" s="142">
        <f t="shared" si="25"/>
        <v>-2.5</v>
      </c>
      <c r="L386" s="102">
        <f t="shared" si="26"/>
        <v>262.97349999999994</v>
      </c>
      <c r="Q386" s="153">
        <f t="shared" si="27"/>
        <v>1</v>
      </c>
      <c r="R386" s="154">
        <f t="shared" si="28"/>
        <v>0</v>
      </c>
      <c r="S386" s="154">
        <f t="shared" si="29"/>
        <v>1</v>
      </c>
    </row>
    <row r="387" spans="2:19" ht="18.75" x14ac:dyDescent="0.3">
      <c r="B387" s="164">
        <v>44537</v>
      </c>
      <c r="C387" s="95" t="s">
        <v>1994</v>
      </c>
      <c r="D387" s="96" t="s">
        <v>707</v>
      </c>
      <c r="E387" s="97">
        <v>2</v>
      </c>
      <c r="F387" s="140">
        <v>3.5</v>
      </c>
      <c r="G387" s="103">
        <v>1.2</v>
      </c>
      <c r="H387" s="99" t="s">
        <v>557</v>
      </c>
      <c r="I387" s="104" t="s">
        <v>24</v>
      </c>
      <c r="J387" s="105">
        <v>1</v>
      </c>
      <c r="K387" s="142">
        <f t="shared" ref="K387:K450" si="30">IF(OR(I387="",J387=""),"",IF(AND(H387="W",I387="1st"),F387*J387-J387,IF(AND(H387="P",OR(I387="1st",I387="2nd",I387="3rd")),G387*J387-J387,IF(H387="EW",-2*J387,-J387))))</f>
        <v>2.5</v>
      </c>
      <c r="L387" s="102">
        <f t="shared" si="26"/>
        <v>265.47349999999994</v>
      </c>
      <c r="Q387" s="153">
        <f t="shared" si="27"/>
        <v>1</v>
      </c>
      <c r="R387" s="154">
        <f t="shared" si="28"/>
        <v>1</v>
      </c>
      <c r="S387" s="154">
        <f t="shared" si="29"/>
        <v>0</v>
      </c>
    </row>
    <row r="388" spans="2:19" ht="18.75" x14ac:dyDescent="0.3">
      <c r="B388" s="164">
        <v>44540</v>
      </c>
      <c r="C388" s="95" t="s">
        <v>1996</v>
      </c>
      <c r="D388" s="96" t="s">
        <v>43</v>
      </c>
      <c r="E388" s="97">
        <v>4</v>
      </c>
      <c r="F388" s="140">
        <v>29</v>
      </c>
      <c r="G388" s="103">
        <v>5.5</v>
      </c>
      <c r="H388" s="99" t="s">
        <v>557</v>
      </c>
      <c r="I388" s="104" t="s">
        <v>16</v>
      </c>
      <c r="J388" s="105">
        <v>0.25</v>
      </c>
      <c r="K388" s="142">
        <f t="shared" si="30"/>
        <v>-0.25</v>
      </c>
      <c r="L388" s="102">
        <f t="shared" ref="L388:L451" si="31">IF(K388="",L387,L387+K388)</f>
        <v>265.22349999999994</v>
      </c>
      <c r="Q388" s="153">
        <f t="shared" ref="Q388:Q451" si="32">IF(B388="",0,1)</f>
        <v>1</v>
      </c>
      <c r="R388" s="154">
        <f t="shared" ref="R388:R451" si="33">IF(K388&gt;0,1,0)</f>
        <v>0</v>
      </c>
      <c r="S388" s="154">
        <f t="shared" ref="S388:S451" si="34">IF(K388&lt;0,1,0)</f>
        <v>1</v>
      </c>
    </row>
    <row r="389" spans="2:19" ht="18.75" x14ac:dyDescent="0.3">
      <c r="B389" s="164">
        <v>44540</v>
      </c>
      <c r="C389" s="95" t="s">
        <v>1970</v>
      </c>
      <c r="D389" s="96" t="s">
        <v>2001</v>
      </c>
      <c r="E389" s="97">
        <v>3</v>
      </c>
      <c r="F389" s="140">
        <v>2.25</v>
      </c>
      <c r="G389" s="103">
        <v>1.1399999999999999</v>
      </c>
      <c r="H389" s="99" t="s">
        <v>557</v>
      </c>
      <c r="I389" s="104" t="s">
        <v>21</v>
      </c>
      <c r="J389" s="105">
        <v>3</v>
      </c>
      <c r="K389" s="142">
        <f t="shared" si="30"/>
        <v>-3</v>
      </c>
      <c r="L389" s="102">
        <f t="shared" si="31"/>
        <v>262.22349999999994</v>
      </c>
      <c r="Q389" s="153">
        <f t="shared" si="32"/>
        <v>1</v>
      </c>
      <c r="R389" s="154">
        <f t="shared" si="33"/>
        <v>0</v>
      </c>
      <c r="S389" s="154">
        <f t="shared" si="34"/>
        <v>1</v>
      </c>
    </row>
    <row r="390" spans="2:19" ht="18.75" x14ac:dyDescent="0.3">
      <c r="B390" s="164">
        <v>44540</v>
      </c>
      <c r="C390" s="95" t="s">
        <v>1995</v>
      </c>
      <c r="D390" s="96" t="s">
        <v>43</v>
      </c>
      <c r="E390" s="97">
        <v>2</v>
      </c>
      <c r="F390" s="140">
        <v>5.25</v>
      </c>
      <c r="G390" s="103">
        <v>1.8</v>
      </c>
      <c r="H390" s="99" t="s">
        <v>557</v>
      </c>
      <c r="I390" s="104" t="s">
        <v>16</v>
      </c>
      <c r="J390" s="105">
        <v>3</v>
      </c>
      <c r="K390" s="142">
        <f t="shared" si="30"/>
        <v>-3</v>
      </c>
      <c r="L390" s="102">
        <f t="shared" si="31"/>
        <v>259.22349999999994</v>
      </c>
      <c r="Q390" s="153">
        <f t="shared" si="32"/>
        <v>1</v>
      </c>
      <c r="R390" s="154">
        <f t="shared" si="33"/>
        <v>0</v>
      </c>
      <c r="S390" s="154">
        <f t="shared" si="34"/>
        <v>1</v>
      </c>
    </row>
    <row r="391" spans="2:19" ht="18.75" x14ac:dyDescent="0.3">
      <c r="B391" s="164">
        <v>44541</v>
      </c>
      <c r="C391" s="95" t="s">
        <v>1997</v>
      </c>
      <c r="D391" s="96" t="s">
        <v>1998</v>
      </c>
      <c r="E391" s="97">
        <v>4</v>
      </c>
      <c r="F391" s="140">
        <v>1.85</v>
      </c>
      <c r="G391" s="103">
        <v>1.1000000000000001</v>
      </c>
      <c r="H391" s="99" t="s">
        <v>557</v>
      </c>
      <c r="I391" s="104" t="s">
        <v>16</v>
      </c>
      <c r="J391" s="105">
        <v>4</v>
      </c>
      <c r="K391" s="142">
        <f t="shared" si="30"/>
        <v>-4</v>
      </c>
      <c r="L391" s="102">
        <f t="shared" si="31"/>
        <v>255.22349999999994</v>
      </c>
      <c r="Q391" s="153">
        <f t="shared" si="32"/>
        <v>1</v>
      </c>
      <c r="R391" s="154">
        <f t="shared" si="33"/>
        <v>0</v>
      </c>
      <c r="S391" s="154">
        <f t="shared" si="34"/>
        <v>1</v>
      </c>
    </row>
    <row r="392" spans="2:19" ht="18.75" x14ac:dyDescent="0.3">
      <c r="B392" s="164">
        <v>44541</v>
      </c>
      <c r="C392" s="95" t="s">
        <v>2002</v>
      </c>
      <c r="D392" s="96" t="s">
        <v>2003</v>
      </c>
      <c r="E392" s="97">
        <v>3</v>
      </c>
      <c r="F392" s="140">
        <v>3.5</v>
      </c>
      <c r="G392" s="103">
        <v>1.35</v>
      </c>
      <c r="H392" s="99" t="s">
        <v>557</v>
      </c>
      <c r="I392" s="104" t="s">
        <v>26</v>
      </c>
      <c r="J392" s="105">
        <v>1</v>
      </c>
      <c r="K392" s="142">
        <f t="shared" si="30"/>
        <v>-1</v>
      </c>
      <c r="L392" s="102">
        <f t="shared" si="31"/>
        <v>254.22349999999994</v>
      </c>
      <c r="Q392" s="153">
        <f t="shared" si="32"/>
        <v>1</v>
      </c>
      <c r="R392" s="154">
        <f t="shared" si="33"/>
        <v>0</v>
      </c>
      <c r="S392" s="154">
        <f t="shared" si="34"/>
        <v>1</v>
      </c>
    </row>
    <row r="393" spans="2:19" ht="18.75" x14ac:dyDescent="0.3">
      <c r="B393" s="164">
        <v>44541</v>
      </c>
      <c r="C393" s="95" t="s">
        <v>1999</v>
      </c>
      <c r="D393" s="96" t="s">
        <v>561</v>
      </c>
      <c r="E393" s="97">
        <v>3</v>
      </c>
      <c r="F393" s="140">
        <v>3.1</v>
      </c>
      <c r="G393" s="103">
        <v>1.1000000000000001</v>
      </c>
      <c r="H393" s="99" t="s">
        <v>557</v>
      </c>
      <c r="I393" s="104" t="s">
        <v>21</v>
      </c>
      <c r="J393" s="105">
        <v>2.5</v>
      </c>
      <c r="K393" s="142">
        <f t="shared" si="30"/>
        <v>-2.5</v>
      </c>
      <c r="L393" s="102">
        <f t="shared" si="31"/>
        <v>251.72349999999994</v>
      </c>
      <c r="Q393" s="153">
        <f t="shared" si="32"/>
        <v>1</v>
      </c>
      <c r="R393" s="154">
        <f t="shared" si="33"/>
        <v>0</v>
      </c>
      <c r="S393" s="154">
        <f t="shared" si="34"/>
        <v>1</v>
      </c>
    </row>
    <row r="394" spans="2:19" ht="18.75" x14ac:dyDescent="0.3">
      <c r="B394" s="164">
        <v>44544</v>
      </c>
      <c r="C394" s="95" t="s">
        <v>2000</v>
      </c>
      <c r="D394" s="96" t="s">
        <v>674</v>
      </c>
      <c r="E394" s="97">
        <v>3</v>
      </c>
      <c r="F394" s="140">
        <f>(2*2.25+1.5)/3</f>
        <v>2</v>
      </c>
      <c r="G394" s="103">
        <v>1.3</v>
      </c>
      <c r="H394" s="99" t="s">
        <v>557</v>
      </c>
      <c r="I394" s="104" t="s">
        <v>24</v>
      </c>
      <c r="J394" s="105">
        <v>3</v>
      </c>
      <c r="K394" s="142">
        <f t="shared" si="30"/>
        <v>3</v>
      </c>
      <c r="L394" s="102">
        <f t="shared" si="31"/>
        <v>254.72349999999994</v>
      </c>
      <c r="Q394" s="153">
        <f t="shared" si="32"/>
        <v>1</v>
      </c>
      <c r="R394" s="154">
        <f t="shared" si="33"/>
        <v>1</v>
      </c>
      <c r="S394" s="154">
        <f t="shared" si="34"/>
        <v>0</v>
      </c>
    </row>
    <row r="395" spans="2:19" ht="18.75" x14ac:dyDescent="0.3">
      <c r="B395" s="164">
        <v>44546</v>
      </c>
      <c r="C395" s="95" t="s">
        <v>2005</v>
      </c>
      <c r="D395" s="96" t="s">
        <v>556</v>
      </c>
      <c r="E395" s="97">
        <v>4</v>
      </c>
      <c r="F395" s="140">
        <v>2.4</v>
      </c>
      <c r="G395" s="103">
        <v>1.2</v>
      </c>
      <c r="H395" s="99" t="s">
        <v>557</v>
      </c>
      <c r="I395" s="104" t="s">
        <v>26</v>
      </c>
      <c r="J395" s="105">
        <v>3</v>
      </c>
      <c r="K395" s="142">
        <f t="shared" si="30"/>
        <v>-3</v>
      </c>
      <c r="L395" s="102">
        <f t="shared" si="31"/>
        <v>251.72349999999994</v>
      </c>
      <c r="Q395" s="153">
        <f t="shared" si="32"/>
        <v>1</v>
      </c>
      <c r="R395" s="154">
        <f t="shared" si="33"/>
        <v>0</v>
      </c>
      <c r="S395" s="154">
        <f t="shared" si="34"/>
        <v>1</v>
      </c>
    </row>
    <row r="396" spans="2:19" ht="18.75" x14ac:dyDescent="0.3">
      <c r="B396" s="164">
        <v>44546</v>
      </c>
      <c r="C396" s="95" t="s">
        <v>2006</v>
      </c>
      <c r="D396" s="96" t="s">
        <v>788</v>
      </c>
      <c r="E396" s="97">
        <v>4</v>
      </c>
      <c r="F396" s="140">
        <v>2.8</v>
      </c>
      <c r="G396" s="103">
        <v>1.4</v>
      </c>
      <c r="H396" s="99" t="s">
        <v>557</v>
      </c>
      <c r="I396" s="104" t="s">
        <v>26</v>
      </c>
      <c r="J396" s="105">
        <v>1.5</v>
      </c>
      <c r="K396" s="142">
        <f t="shared" si="30"/>
        <v>-1.5</v>
      </c>
      <c r="L396" s="102">
        <f t="shared" si="31"/>
        <v>250.22349999999994</v>
      </c>
      <c r="Q396" s="153">
        <f t="shared" si="32"/>
        <v>1</v>
      </c>
      <c r="R396" s="154">
        <f t="shared" si="33"/>
        <v>0</v>
      </c>
      <c r="S396" s="154">
        <f t="shared" si="34"/>
        <v>1</v>
      </c>
    </row>
    <row r="397" spans="2:19" ht="18.75" x14ac:dyDescent="0.3">
      <c r="B397" s="164">
        <v>44547</v>
      </c>
      <c r="C397" s="95" t="s">
        <v>2008</v>
      </c>
      <c r="D397" s="96" t="s">
        <v>628</v>
      </c>
      <c r="E397" s="97">
        <v>1</v>
      </c>
      <c r="F397" s="140">
        <v>3.5</v>
      </c>
      <c r="G397" s="103">
        <v>1.4</v>
      </c>
      <c r="H397" s="99" t="s">
        <v>557</v>
      </c>
      <c r="I397" s="104" t="s">
        <v>24</v>
      </c>
      <c r="J397" s="105">
        <v>2</v>
      </c>
      <c r="K397" s="142">
        <f t="shared" si="30"/>
        <v>5</v>
      </c>
      <c r="L397" s="102">
        <f t="shared" si="31"/>
        <v>255.22349999999994</v>
      </c>
      <c r="Q397" s="153">
        <f t="shared" si="32"/>
        <v>1</v>
      </c>
      <c r="R397" s="154">
        <f t="shared" si="33"/>
        <v>1</v>
      </c>
      <c r="S397" s="154">
        <f t="shared" si="34"/>
        <v>0</v>
      </c>
    </row>
    <row r="398" spans="2:19" ht="18.75" x14ac:dyDescent="0.3">
      <c r="B398" s="164">
        <v>44547</v>
      </c>
      <c r="C398" s="95" t="s">
        <v>2009</v>
      </c>
      <c r="D398" s="96" t="s">
        <v>813</v>
      </c>
      <c r="E398" s="97">
        <v>4</v>
      </c>
      <c r="F398" s="140">
        <v>4.5999999999999996</v>
      </c>
      <c r="G398" s="103">
        <v>1.8</v>
      </c>
      <c r="H398" s="99" t="s">
        <v>557</v>
      </c>
      <c r="I398" s="104" t="s">
        <v>26</v>
      </c>
      <c r="J398" s="105">
        <v>1</v>
      </c>
      <c r="K398" s="142">
        <f t="shared" si="30"/>
        <v>-1</v>
      </c>
      <c r="L398" s="102">
        <f t="shared" si="31"/>
        <v>254.22349999999994</v>
      </c>
      <c r="Q398" s="153">
        <f t="shared" si="32"/>
        <v>1</v>
      </c>
      <c r="R398" s="154">
        <f t="shared" si="33"/>
        <v>0</v>
      </c>
      <c r="S398" s="154">
        <f t="shared" si="34"/>
        <v>1</v>
      </c>
    </row>
    <row r="399" spans="2:19" ht="18.75" x14ac:dyDescent="0.3">
      <c r="B399" s="164">
        <v>44547</v>
      </c>
      <c r="C399" s="95" t="s">
        <v>818</v>
      </c>
      <c r="D399" s="96" t="s">
        <v>2011</v>
      </c>
      <c r="E399" s="97">
        <v>5</v>
      </c>
      <c r="F399" s="140">
        <v>1</v>
      </c>
      <c r="G399" s="103">
        <v>0</v>
      </c>
      <c r="H399" s="99" t="s">
        <v>557</v>
      </c>
      <c r="I399" s="104" t="s">
        <v>16</v>
      </c>
      <c r="J399" s="105">
        <v>0.5</v>
      </c>
      <c r="K399" s="142">
        <f t="shared" si="30"/>
        <v>-0.5</v>
      </c>
      <c r="L399" s="102">
        <f t="shared" si="31"/>
        <v>253.72349999999994</v>
      </c>
      <c r="Q399" s="153">
        <f t="shared" si="32"/>
        <v>1</v>
      </c>
      <c r="R399" s="154">
        <f t="shared" si="33"/>
        <v>0</v>
      </c>
      <c r="S399" s="154">
        <f t="shared" si="34"/>
        <v>1</v>
      </c>
    </row>
    <row r="400" spans="2:19" ht="18.75" x14ac:dyDescent="0.3">
      <c r="B400" s="164">
        <v>44547</v>
      </c>
      <c r="C400" s="95" t="s">
        <v>2007</v>
      </c>
      <c r="D400" s="96" t="s">
        <v>610</v>
      </c>
      <c r="E400" s="97">
        <v>2</v>
      </c>
      <c r="F400" s="140">
        <v>2.8</v>
      </c>
      <c r="G400" s="103">
        <v>1.4</v>
      </c>
      <c r="H400" s="99" t="s">
        <v>557</v>
      </c>
      <c r="I400" s="104" t="s">
        <v>26</v>
      </c>
      <c r="J400" s="105">
        <v>3</v>
      </c>
      <c r="K400" s="142">
        <f t="shared" si="30"/>
        <v>-3</v>
      </c>
      <c r="L400" s="102">
        <f t="shared" si="31"/>
        <v>250.72349999999994</v>
      </c>
      <c r="Q400" s="153">
        <f t="shared" si="32"/>
        <v>1</v>
      </c>
      <c r="R400" s="154">
        <f t="shared" si="33"/>
        <v>0</v>
      </c>
      <c r="S400" s="154">
        <f t="shared" si="34"/>
        <v>1</v>
      </c>
    </row>
    <row r="401" spans="2:19" ht="18.75" x14ac:dyDescent="0.3">
      <c r="B401" s="164">
        <v>44547</v>
      </c>
      <c r="C401" s="95" t="s">
        <v>2004</v>
      </c>
      <c r="D401" s="96" t="s">
        <v>610</v>
      </c>
      <c r="E401" s="97">
        <v>1</v>
      </c>
      <c r="F401" s="140">
        <v>4.5999999999999996</v>
      </c>
      <c r="G401" s="103">
        <v>1.5</v>
      </c>
      <c r="H401" s="99" t="s">
        <v>557</v>
      </c>
      <c r="I401" s="104" t="s">
        <v>26</v>
      </c>
      <c r="J401" s="105">
        <v>1</v>
      </c>
      <c r="K401" s="142">
        <f t="shared" si="30"/>
        <v>-1</v>
      </c>
      <c r="L401" s="102">
        <f t="shared" si="31"/>
        <v>249.72349999999994</v>
      </c>
      <c r="Q401" s="153">
        <f t="shared" si="32"/>
        <v>1</v>
      </c>
      <c r="R401" s="154">
        <f t="shared" si="33"/>
        <v>0</v>
      </c>
      <c r="S401" s="154">
        <f t="shared" si="34"/>
        <v>1</v>
      </c>
    </row>
    <row r="402" spans="2:19" ht="18.75" x14ac:dyDescent="0.3">
      <c r="B402" s="164">
        <v>44547</v>
      </c>
      <c r="C402" s="95" t="s">
        <v>2010</v>
      </c>
      <c r="D402" s="96" t="s">
        <v>610</v>
      </c>
      <c r="E402" s="97">
        <v>1</v>
      </c>
      <c r="F402" s="140">
        <v>1</v>
      </c>
      <c r="G402" s="103">
        <v>0</v>
      </c>
      <c r="H402" s="99" t="s">
        <v>557</v>
      </c>
      <c r="I402" s="104" t="s">
        <v>16</v>
      </c>
      <c r="J402" s="105">
        <v>1</v>
      </c>
      <c r="K402" s="142">
        <f t="shared" si="30"/>
        <v>-1</v>
      </c>
      <c r="L402" s="102">
        <f t="shared" si="31"/>
        <v>248.72349999999994</v>
      </c>
      <c r="Q402" s="153">
        <f t="shared" si="32"/>
        <v>1</v>
      </c>
      <c r="R402" s="154">
        <f t="shared" si="33"/>
        <v>0</v>
      </c>
      <c r="S402" s="154">
        <f t="shared" si="34"/>
        <v>1</v>
      </c>
    </row>
    <row r="403" spans="2:19" ht="18.75" x14ac:dyDescent="0.3">
      <c r="B403" s="164">
        <v>44547</v>
      </c>
      <c r="C403" s="95" t="s">
        <v>819</v>
      </c>
      <c r="D403" s="96" t="s">
        <v>2011</v>
      </c>
      <c r="E403" s="97">
        <v>5</v>
      </c>
      <c r="F403" s="140">
        <v>1</v>
      </c>
      <c r="G403" s="103">
        <v>0</v>
      </c>
      <c r="H403" s="99" t="s">
        <v>557</v>
      </c>
      <c r="I403" s="104" t="s">
        <v>16</v>
      </c>
      <c r="J403" s="105">
        <v>0.5</v>
      </c>
      <c r="K403" s="142">
        <f t="shared" si="30"/>
        <v>-0.5</v>
      </c>
      <c r="L403" s="102">
        <f t="shared" si="31"/>
        <v>248.22349999999994</v>
      </c>
      <c r="Q403" s="153">
        <f t="shared" si="32"/>
        <v>1</v>
      </c>
      <c r="R403" s="154">
        <f t="shared" si="33"/>
        <v>0</v>
      </c>
      <c r="S403" s="154">
        <f t="shared" si="34"/>
        <v>1</v>
      </c>
    </row>
    <row r="404" spans="2:19" ht="18.75" x14ac:dyDescent="0.3">
      <c r="B404" s="164">
        <v>44548</v>
      </c>
      <c r="C404" s="95" t="s">
        <v>2012</v>
      </c>
      <c r="D404" s="96" t="s">
        <v>619</v>
      </c>
      <c r="E404" s="97">
        <v>4</v>
      </c>
      <c r="F404" s="140">
        <v>5</v>
      </c>
      <c r="G404" s="103">
        <v>1.8</v>
      </c>
      <c r="H404" s="99" t="s">
        <v>557</v>
      </c>
      <c r="I404" s="104" t="s">
        <v>24</v>
      </c>
      <c r="J404" s="105">
        <v>7</v>
      </c>
      <c r="K404" s="142">
        <f t="shared" si="30"/>
        <v>28</v>
      </c>
      <c r="L404" s="102">
        <f t="shared" si="31"/>
        <v>276.22349999999994</v>
      </c>
      <c r="Q404" s="153">
        <f t="shared" si="32"/>
        <v>1</v>
      </c>
      <c r="R404" s="154">
        <f t="shared" si="33"/>
        <v>1</v>
      </c>
      <c r="S404" s="154">
        <f t="shared" si="34"/>
        <v>0</v>
      </c>
    </row>
    <row r="405" spans="2:19" ht="18.75" x14ac:dyDescent="0.3">
      <c r="B405" s="164">
        <v>44548</v>
      </c>
      <c r="C405" s="95" t="s">
        <v>2012</v>
      </c>
      <c r="D405" s="96" t="s">
        <v>619</v>
      </c>
      <c r="E405" s="97">
        <v>4</v>
      </c>
      <c r="F405" s="140">
        <v>5</v>
      </c>
      <c r="G405" s="103">
        <v>1.8</v>
      </c>
      <c r="H405" s="99" t="s">
        <v>567</v>
      </c>
      <c r="I405" s="104" t="s">
        <v>24</v>
      </c>
      <c r="J405" s="105">
        <v>4</v>
      </c>
      <c r="K405" s="142">
        <f t="shared" si="30"/>
        <v>3.2</v>
      </c>
      <c r="L405" s="102">
        <f t="shared" si="31"/>
        <v>279.42349999999993</v>
      </c>
      <c r="Q405" s="153">
        <f t="shared" si="32"/>
        <v>1</v>
      </c>
      <c r="R405" s="154">
        <f t="shared" si="33"/>
        <v>1</v>
      </c>
      <c r="S405" s="154">
        <f t="shared" si="34"/>
        <v>0</v>
      </c>
    </row>
    <row r="406" spans="2:19" ht="18.75" x14ac:dyDescent="0.3">
      <c r="B406" s="164">
        <v>44548</v>
      </c>
      <c r="C406" s="95" t="s">
        <v>1983</v>
      </c>
      <c r="D406" s="96" t="s">
        <v>573</v>
      </c>
      <c r="E406" s="97">
        <v>1</v>
      </c>
      <c r="F406" s="140">
        <v>3.6</v>
      </c>
      <c r="G406" s="103">
        <v>1.55</v>
      </c>
      <c r="H406" s="99" t="s">
        <v>557</v>
      </c>
      <c r="I406" s="104" t="s">
        <v>16</v>
      </c>
      <c r="J406" s="105">
        <v>1.5</v>
      </c>
      <c r="K406" s="142">
        <f t="shared" si="30"/>
        <v>-1.5</v>
      </c>
      <c r="L406" s="102">
        <f t="shared" si="31"/>
        <v>277.92349999999993</v>
      </c>
      <c r="Q406" s="153">
        <f t="shared" si="32"/>
        <v>1</v>
      </c>
      <c r="R406" s="154">
        <f t="shared" si="33"/>
        <v>0</v>
      </c>
      <c r="S406" s="154">
        <f t="shared" si="34"/>
        <v>1</v>
      </c>
    </row>
    <row r="407" spans="2:19" ht="18.75" x14ac:dyDescent="0.3">
      <c r="B407" s="164">
        <v>44550</v>
      </c>
      <c r="C407" s="95" t="s">
        <v>818</v>
      </c>
      <c r="D407" s="96" t="s">
        <v>581</v>
      </c>
      <c r="E407" s="97">
        <v>2</v>
      </c>
      <c r="F407" s="140">
        <v>1</v>
      </c>
      <c r="G407" s="103">
        <v>0</v>
      </c>
      <c r="H407" s="99" t="s">
        <v>557</v>
      </c>
      <c r="I407" s="104" t="s">
        <v>26</v>
      </c>
      <c r="J407" s="105">
        <v>0.25</v>
      </c>
      <c r="K407" s="142">
        <f t="shared" si="30"/>
        <v>-0.25</v>
      </c>
      <c r="L407" s="102">
        <f t="shared" si="31"/>
        <v>277.67349999999993</v>
      </c>
      <c r="Q407" s="153">
        <f t="shared" si="32"/>
        <v>1</v>
      </c>
      <c r="R407" s="154">
        <f t="shared" si="33"/>
        <v>0</v>
      </c>
      <c r="S407" s="154">
        <f t="shared" si="34"/>
        <v>1</v>
      </c>
    </row>
    <row r="408" spans="2:19" ht="18.75" x14ac:dyDescent="0.3">
      <c r="B408" s="164">
        <v>44550</v>
      </c>
      <c r="C408" s="95" t="s">
        <v>818</v>
      </c>
      <c r="D408" s="96" t="s">
        <v>581</v>
      </c>
      <c r="E408" s="97">
        <v>2</v>
      </c>
      <c r="F408" s="140">
        <v>1</v>
      </c>
      <c r="G408" s="103">
        <v>0</v>
      </c>
      <c r="H408" s="99" t="s">
        <v>557</v>
      </c>
      <c r="I408" s="104" t="s">
        <v>26</v>
      </c>
      <c r="J408" s="105">
        <v>0.25</v>
      </c>
      <c r="K408" s="142">
        <f t="shared" si="30"/>
        <v>-0.25</v>
      </c>
      <c r="L408" s="102">
        <f t="shared" si="31"/>
        <v>277.42349999999993</v>
      </c>
      <c r="Q408" s="153">
        <f t="shared" si="32"/>
        <v>1</v>
      </c>
      <c r="R408" s="154">
        <f t="shared" si="33"/>
        <v>0</v>
      </c>
      <c r="S408" s="154">
        <f t="shared" si="34"/>
        <v>1</v>
      </c>
    </row>
    <row r="409" spans="2:19" ht="18.75" x14ac:dyDescent="0.3">
      <c r="B409" s="164">
        <v>44550</v>
      </c>
      <c r="C409" s="95" t="s">
        <v>1992</v>
      </c>
      <c r="D409" s="96" t="s">
        <v>581</v>
      </c>
      <c r="E409" s="97">
        <v>3</v>
      </c>
      <c r="F409" s="140">
        <v>2.2000000000000002</v>
      </c>
      <c r="G409" s="103">
        <v>1.3</v>
      </c>
      <c r="H409" s="99" t="s">
        <v>557</v>
      </c>
      <c r="I409" s="104" t="s">
        <v>24</v>
      </c>
      <c r="J409" s="105">
        <v>3.5</v>
      </c>
      <c r="K409" s="142">
        <f t="shared" si="30"/>
        <v>4.2000000000000011</v>
      </c>
      <c r="L409" s="102">
        <f t="shared" si="31"/>
        <v>281.62349999999992</v>
      </c>
      <c r="Q409" s="153">
        <f t="shared" si="32"/>
        <v>1</v>
      </c>
      <c r="R409" s="154">
        <f t="shared" si="33"/>
        <v>1</v>
      </c>
      <c r="S409" s="154">
        <f t="shared" si="34"/>
        <v>0</v>
      </c>
    </row>
    <row r="410" spans="2:19" ht="18.75" x14ac:dyDescent="0.3">
      <c r="B410" s="164">
        <v>44550</v>
      </c>
      <c r="C410" s="95" t="s">
        <v>2013</v>
      </c>
      <c r="D410" s="96" t="s">
        <v>581</v>
      </c>
      <c r="E410" s="97">
        <v>4</v>
      </c>
      <c r="F410" s="140">
        <v>5</v>
      </c>
      <c r="G410" s="103">
        <v>1.6</v>
      </c>
      <c r="H410" s="99" t="s">
        <v>557</v>
      </c>
      <c r="I410" s="104" t="s">
        <v>148</v>
      </c>
      <c r="J410" s="105">
        <v>0.5</v>
      </c>
      <c r="K410" s="142">
        <f t="shared" si="30"/>
        <v>-0.5</v>
      </c>
      <c r="L410" s="102">
        <f t="shared" si="31"/>
        <v>281.12349999999992</v>
      </c>
      <c r="Q410" s="153">
        <f t="shared" si="32"/>
        <v>1</v>
      </c>
      <c r="R410" s="154">
        <f t="shared" si="33"/>
        <v>0</v>
      </c>
      <c r="S410" s="154">
        <f t="shared" si="34"/>
        <v>1</v>
      </c>
    </row>
    <row r="411" spans="2:19" ht="18.75" x14ac:dyDescent="0.3">
      <c r="B411" s="164">
        <v>44552</v>
      </c>
      <c r="C411" s="95" t="s">
        <v>1970</v>
      </c>
      <c r="D411" s="96" t="s">
        <v>1916</v>
      </c>
      <c r="E411" s="97">
        <v>2</v>
      </c>
      <c r="F411" s="140">
        <v>3.9</v>
      </c>
      <c r="G411" s="103">
        <v>1.35</v>
      </c>
      <c r="H411" s="99" t="s">
        <v>557</v>
      </c>
      <c r="I411" s="104" t="s">
        <v>24</v>
      </c>
      <c r="J411" s="105">
        <v>4</v>
      </c>
      <c r="K411" s="142">
        <f t="shared" si="30"/>
        <v>11.6</v>
      </c>
      <c r="L411" s="102">
        <f t="shared" si="31"/>
        <v>292.72349999999994</v>
      </c>
      <c r="Q411" s="153">
        <f t="shared" si="32"/>
        <v>1</v>
      </c>
      <c r="R411" s="154">
        <f t="shared" si="33"/>
        <v>1</v>
      </c>
      <c r="S411" s="154">
        <f t="shared" si="34"/>
        <v>0</v>
      </c>
    </row>
    <row r="412" spans="2:19" ht="18.75" x14ac:dyDescent="0.3">
      <c r="B412" s="164">
        <v>44553</v>
      </c>
      <c r="C412" s="95" t="s">
        <v>612</v>
      </c>
      <c r="D412" s="96" t="s">
        <v>595</v>
      </c>
      <c r="E412" s="97">
        <v>1</v>
      </c>
      <c r="F412" s="140">
        <v>7.5</v>
      </c>
      <c r="G412" s="103">
        <v>2</v>
      </c>
      <c r="H412" s="99" t="s">
        <v>557</v>
      </c>
      <c r="I412" s="104" t="s">
        <v>16</v>
      </c>
      <c r="J412" s="105">
        <v>0.5</v>
      </c>
      <c r="K412" s="142">
        <f t="shared" si="30"/>
        <v>-0.5</v>
      </c>
      <c r="L412" s="102">
        <f t="shared" si="31"/>
        <v>292.22349999999994</v>
      </c>
      <c r="Q412" s="153">
        <f t="shared" si="32"/>
        <v>1</v>
      </c>
      <c r="R412" s="154">
        <f t="shared" si="33"/>
        <v>0</v>
      </c>
      <c r="S412" s="154">
        <f t="shared" si="34"/>
        <v>1</v>
      </c>
    </row>
    <row r="413" spans="2:19" ht="18.75" x14ac:dyDescent="0.3">
      <c r="B413" s="164">
        <v>44553</v>
      </c>
      <c r="C413" s="95" t="s">
        <v>1984</v>
      </c>
      <c r="D413" s="96" t="s">
        <v>231</v>
      </c>
      <c r="E413" s="97">
        <v>4</v>
      </c>
      <c r="F413" s="140">
        <v>3</v>
      </c>
      <c r="G413" s="103">
        <v>1.35</v>
      </c>
      <c r="H413" s="99" t="s">
        <v>557</v>
      </c>
      <c r="I413" s="104" t="s">
        <v>24</v>
      </c>
      <c r="J413" s="105">
        <v>3</v>
      </c>
      <c r="K413" s="142">
        <f t="shared" si="30"/>
        <v>6</v>
      </c>
      <c r="L413" s="102">
        <f t="shared" si="31"/>
        <v>298.22349999999994</v>
      </c>
      <c r="Q413" s="153">
        <f t="shared" si="32"/>
        <v>1</v>
      </c>
      <c r="R413" s="154">
        <f t="shared" si="33"/>
        <v>1</v>
      </c>
      <c r="S413" s="154">
        <f t="shared" si="34"/>
        <v>0</v>
      </c>
    </row>
    <row r="414" spans="2:19" ht="18.75" x14ac:dyDescent="0.3">
      <c r="B414" s="164">
        <v>44556</v>
      </c>
      <c r="C414" s="95" t="s">
        <v>2020</v>
      </c>
      <c r="D414" s="96" t="s">
        <v>43</v>
      </c>
      <c r="E414" s="97">
        <v>3</v>
      </c>
      <c r="F414" s="140">
        <v>1</v>
      </c>
      <c r="G414" s="103">
        <v>0</v>
      </c>
      <c r="H414" s="99" t="s">
        <v>557</v>
      </c>
      <c r="I414" s="104" t="s">
        <v>26</v>
      </c>
      <c r="J414" s="105">
        <v>0.25</v>
      </c>
      <c r="K414" s="142">
        <f t="shared" si="30"/>
        <v>-0.25</v>
      </c>
      <c r="L414" s="102">
        <f t="shared" si="31"/>
        <v>297.97349999999994</v>
      </c>
      <c r="Q414" s="153">
        <f t="shared" si="32"/>
        <v>1</v>
      </c>
      <c r="R414" s="154">
        <f t="shared" si="33"/>
        <v>0</v>
      </c>
      <c r="S414" s="154">
        <f t="shared" si="34"/>
        <v>1</v>
      </c>
    </row>
    <row r="415" spans="2:19" ht="18.75" x14ac:dyDescent="0.3">
      <c r="B415" s="164">
        <v>44556</v>
      </c>
      <c r="C415" s="95" t="s">
        <v>2014</v>
      </c>
      <c r="D415" s="96" t="s">
        <v>652</v>
      </c>
      <c r="E415" s="97">
        <v>1</v>
      </c>
      <c r="F415" s="140">
        <v>11</v>
      </c>
      <c r="G415" s="103">
        <v>3.5</v>
      </c>
      <c r="H415" s="99" t="s">
        <v>557</v>
      </c>
      <c r="I415" s="104" t="s">
        <v>16</v>
      </c>
      <c r="J415" s="105">
        <v>1.5</v>
      </c>
      <c r="K415" s="142">
        <f t="shared" si="30"/>
        <v>-1.5</v>
      </c>
      <c r="L415" s="102">
        <f t="shared" si="31"/>
        <v>296.47349999999994</v>
      </c>
      <c r="Q415" s="153">
        <f t="shared" si="32"/>
        <v>1</v>
      </c>
      <c r="R415" s="154">
        <f t="shared" si="33"/>
        <v>0</v>
      </c>
      <c r="S415" s="154">
        <f t="shared" si="34"/>
        <v>1</v>
      </c>
    </row>
    <row r="416" spans="2:19" ht="18.75" x14ac:dyDescent="0.3">
      <c r="B416" s="164">
        <v>44556</v>
      </c>
      <c r="C416" s="95" t="s">
        <v>2014</v>
      </c>
      <c r="D416" s="96" t="s">
        <v>652</v>
      </c>
      <c r="E416" s="97">
        <v>1</v>
      </c>
      <c r="F416" s="140">
        <v>11</v>
      </c>
      <c r="G416" s="103">
        <v>3.5</v>
      </c>
      <c r="H416" s="99" t="s">
        <v>567</v>
      </c>
      <c r="I416" s="104" t="s">
        <v>16</v>
      </c>
      <c r="J416" s="105">
        <v>1.5</v>
      </c>
      <c r="K416" s="142">
        <f t="shared" si="30"/>
        <v>-1.5</v>
      </c>
      <c r="L416" s="102">
        <f t="shared" si="31"/>
        <v>294.97349999999994</v>
      </c>
      <c r="Q416" s="153">
        <f t="shared" si="32"/>
        <v>1</v>
      </c>
      <c r="R416" s="154">
        <f t="shared" si="33"/>
        <v>0</v>
      </c>
      <c r="S416" s="154">
        <f t="shared" si="34"/>
        <v>1</v>
      </c>
    </row>
    <row r="417" spans="2:19" ht="18.75" x14ac:dyDescent="0.3">
      <c r="B417" s="164">
        <v>44556</v>
      </c>
      <c r="C417" s="95" t="s">
        <v>2018</v>
      </c>
      <c r="D417" s="96" t="s">
        <v>43</v>
      </c>
      <c r="E417" s="97">
        <v>1</v>
      </c>
      <c r="F417" s="140">
        <v>1</v>
      </c>
      <c r="G417" s="103">
        <v>0</v>
      </c>
      <c r="H417" s="99" t="s">
        <v>557</v>
      </c>
      <c r="I417" s="104" t="s">
        <v>26</v>
      </c>
      <c r="J417" s="105">
        <v>0.25</v>
      </c>
      <c r="K417" s="142">
        <f t="shared" si="30"/>
        <v>-0.25</v>
      </c>
      <c r="L417" s="102">
        <f t="shared" si="31"/>
        <v>294.72349999999994</v>
      </c>
      <c r="Q417" s="153">
        <f t="shared" si="32"/>
        <v>1</v>
      </c>
      <c r="R417" s="154">
        <f t="shared" si="33"/>
        <v>0</v>
      </c>
      <c r="S417" s="154">
        <f t="shared" si="34"/>
        <v>1</v>
      </c>
    </row>
    <row r="418" spans="2:19" ht="18.75" x14ac:dyDescent="0.3">
      <c r="B418" s="164">
        <v>44556</v>
      </c>
      <c r="C418" s="95" t="s">
        <v>2019</v>
      </c>
      <c r="D418" s="96" t="s">
        <v>43</v>
      </c>
      <c r="E418" s="97">
        <v>1</v>
      </c>
      <c r="F418" s="140">
        <v>1</v>
      </c>
      <c r="G418" s="103">
        <v>0</v>
      </c>
      <c r="H418" s="99" t="s">
        <v>557</v>
      </c>
      <c r="I418" s="104" t="s">
        <v>26</v>
      </c>
      <c r="J418" s="105">
        <v>0.25</v>
      </c>
      <c r="K418" s="142">
        <f t="shared" si="30"/>
        <v>-0.25</v>
      </c>
      <c r="L418" s="102">
        <f t="shared" si="31"/>
        <v>294.47349999999994</v>
      </c>
      <c r="Q418" s="153">
        <f t="shared" si="32"/>
        <v>1</v>
      </c>
      <c r="R418" s="154">
        <f t="shared" si="33"/>
        <v>0</v>
      </c>
      <c r="S418" s="154">
        <f t="shared" si="34"/>
        <v>1</v>
      </c>
    </row>
    <row r="419" spans="2:19" ht="18.75" x14ac:dyDescent="0.3">
      <c r="B419" s="164">
        <v>44556</v>
      </c>
      <c r="C419" s="95" t="s">
        <v>2019</v>
      </c>
      <c r="D419" s="96" t="s">
        <v>43</v>
      </c>
      <c r="E419" s="97">
        <v>3</v>
      </c>
      <c r="F419" s="140">
        <v>1</v>
      </c>
      <c r="G419" s="103">
        <v>0</v>
      </c>
      <c r="H419" s="99" t="s">
        <v>557</v>
      </c>
      <c r="I419" s="104" t="s">
        <v>26</v>
      </c>
      <c r="J419" s="105">
        <v>0.25</v>
      </c>
      <c r="K419" s="142">
        <f t="shared" si="30"/>
        <v>-0.25</v>
      </c>
      <c r="L419" s="102">
        <f t="shared" si="31"/>
        <v>294.22349999999994</v>
      </c>
      <c r="Q419" s="153">
        <f t="shared" si="32"/>
        <v>1</v>
      </c>
      <c r="R419" s="154">
        <f t="shared" si="33"/>
        <v>0</v>
      </c>
      <c r="S419" s="154">
        <f t="shared" si="34"/>
        <v>1</v>
      </c>
    </row>
    <row r="420" spans="2:19" ht="18.75" x14ac:dyDescent="0.3">
      <c r="B420" s="164">
        <v>44557</v>
      </c>
      <c r="C420" s="95" t="s">
        <v>2015</v>
      </c>
      <c r="D420" s="96" t="s">
        <v>621</v>
      </c>
      <c r="E420" s="97">
        <v>3</v>
      </c>
      <c r="F420" s="140">
        <f>0.92*4.2</f>
        <v>3.8640000000000003</v>
      </c>
      <c r="G420" s="141">
        <f>0.92*1.6</f>
        <v>1.4720000000000002</v>
      </c>
      <c r="H420" s="99" t="s">
        <v>557</v>
      </c>
      <c r="I420" s="104" t="s">
        <v>24</v>
      </c>
      <c r="J420" s="105">
        <v>4</v>
      </c>
      <c r="K420" s="142">
        <f t="shared" si="30"/>
        <v>11.456000000000001</v>
      </c>
      <c r="L420" s="102">
        <f t="shared" si="31"/>
        <v>305.67949999999996</v>
      </c>
      <c r="Q420" s="153">
        <f t="shared" si="32"/>
        <v>1</v>
      </c>
      <c r="R420" s="154">
        <f t="shared" si="33"/>
        <v>1</v>
      </c>
      <c r="S420" s="154">
        <f t="shared" si="34"/>
        <v>0</v>
      </c>
    </row>
    <row r="421" spans="2:19" ht="18.75" x14ac:dyDescent="0.3">
      <c r="B421" s="164">
        <v>44557</v>
      </c>
      <c r="C421" s="95" t="s">
        <v>2015</v>
      </c>
      <c r="D421" s="96" t="s">
        <v>621</v>
      </c>
      <c r="E421" s="97">
        <v>3</v>
      </c>
      <c r="F421" s="140">
        <f>0.92*4.2</f>
        <v>3.8640000000000003</v>
      </c>
      <c r="G421" s="141">
        <f>0.92*1.6</f>
        <v>1.4720000000000002</v>
      </c>
      <c r="H421" s="99" t="s">
        <v>567</v>
      </c>
      <c r="I421" s="104" t="s">
        <v>24</v>
      </c>
      <c r="J421" s="105">
        <v>4</v>
      </c>
      <c r="K421" s="142">
        <f t="shared" si="30"/>
        <v>1.8880000000000008</v>
      </c>
      <c r="L421" s="102">
        <f t="shared" si="31"/>
        <v>307.56749999999994</v>
      </c>
      <c r="Q421" s="153">
        <f t="shared" si="32"/>
        <v>1</v>
      </c>
      <c r="R421" s="154">
        <f t="shared" si="33"/>
        <v>1</v>
      </c>
      <c r="S421" s="154">
        <f t="shared" si="34"/>
        <v>0</v>
      </c>
    </row>
    <row r="422" spans="2:19" ht="18.75" x14ac:dyDescent="0.3">
      <c r="B422" s="164">
        <v>44558</v>
      </c>
      <c r="C422" s="95" t="s">
        <v>2016</v>
      </c>
      <c r="D422" s="96" t="s">
        <v>610</v>
      </c>
      <c r="E422" s="97">
        <v>1</v>
      </c>
      <c r="F422" s="140">
        <v>9</v>
      </c>
      <c r="G422" s="103">
        <v>2</v>
      </c>
      <c r="H422" s="99" t="s">
        <v>557</v>
      </c>
      <c r="I422" s="104" t="s">
        <v>16</v>
      </c>
      <c r="J422" s="105">
        <v>0.5</v>
      </c>
      <c r="K422" s="142">
        <f t="shared" si="30"/>
        <v>-0.5</v>
      </c>
      <c r="L422" s="102">
        <f t="shared" si="31"/>
        <v>307.06749999999994</v>
      </c>
      <c r="Q422" s="153">
        <f t="shared" si="32"/>
        <v>1</v>
      </c>
      <c r="R422" s="154">
        <f t="shared" si="33"/>
        <v>0</v>
      </c>
      <c r="S422" s="154">
        <f t="shared" si="34"/>
        <v>1</v>
      </c>
    </row>
    <row r="423" spans="2:19" ht="18.75" x14ac:dyDescent="0.3">
      <c r="B423" s="164">
        <v>44558</v>
      </c>
      <c r="C423" s="95" t="s">
        <v>2017</v>
      </c>
      <c r="D423" s="96" t="s">
        <v>610</v>
      </c>
      <c r="E423" s="97">
        <v>2</v>
      </c>
      <c r="F423" s="140">
        <v>3.2</v>
      </c>
      <c r="G423" s="103">
        <v>1.35</v>
      </c>
      <c r="H423" s="99" t="s">
        <v>557</v>
      </c>
      <c r="I423" s="104" t="s">
        <v>16</v>
      </c>
      <c r="J423" s="105">
        <v>1</v>
      </c>
      <c r="K423" s="142">
        <f t="shared" si="30"/>
        <v>-1</v>
      </c>
      <c r="L423" s="102">
        <f t="shared" si="31"/>
        <v>306.06749999999994</v>
      </c>
      <c r="Q423" s="153">
        <f t="shared" si="32"/>
        <v>1</v>
      </c>
      <c r="R423" s="154">
        <f t="shared" si="33"/>
        <v>0</v>
      </c>
      <c r="S423" s="154">
        <f t="shared" si="34"/>
        <v>1</v>
      </c>
    </row>
    <row r="424" spans="2:19" ht="18.75" x14ac:dyDescent="0.3">
      <c r="B424" s="164">
        <v>44559</v>
      </c>
      <c r="C424" s="95" t="s">
        <v>2022</v>
      </c>
      <c r="D424" s="96" t="s">
        <v>674</v>
      </c>
      <c r="E424" s="97">
        <v>2</v>
      </c>
      <c r="F424" s="140">
        <v>9.5</v>
      </c>
      <c r="G424" s="103">
        <v>3</v>
      </c>
      <c r="H424" s="99" t="s">
        <v>557</v>
      </c>
      <c r="I424" s="104" t="s">
        <v>21</v>
      </c>
      <c r="J424" s="105">
        <v>2</v>
      </c>
      <c r="K424" s="142">
        <f t="shared" si="30"/>
        <v>-2</v>
      </c>
      <c r="L424" s="102">
        <f t="shared" si="31"/>
        <v>304.06749999999994</v>
      </c>
      <c r="Q424" s="153">
        <f t="shared" si="32"/>
        <v>1</v>
      </c>
      <c r="R424" s="154">
        <f t="shared" si="33"/>
        <v>0</v>
      </c>
      <c r="S424" s="154">
        <f t="shared" si="34"/>
        <v>1</v>
      </c>
    </row>
    <row r="425" spans="2:19" ht="18.75" x14ac:dyDescent="0.3">
      <c r="B425" s="164">
        <v>44559</v>
      </c>
      <c r="C425" s="95" t="s">
        <v>2021</v>
      </c>
      <c r="D425" s="96" t="s">
        <v>674</v>
      </c>
      <c r="E425" s="97">
        <v>2</v>
      </c>
      <c r="F425" s="140">
        <v>5</v>
      </c>
      <c r="G425" s="103">
        <v>1.55</v>
      </c>
      <c r="H425" s="99" t="s">
        <v>557</v>
      </c>
      <c r="I425" s="104" t="s">
        <v>26</v>
      </c>
      <c r="J425" s="105">
        <v>2</v>
      </c>
      <c r="K425" s="142">
        <f t="shared" si="30"/>
        <v>-2</v>
      </c>
      <c r="L425" s="102">
        <f t="shared" si="31"/>
        <v>302.06749999999994</v>
      </c>
      <c r="Q425" s="153">
        <f t="shared" si="32"/>
        <v>1</v>
      </c>
      <c r="R425" s="154">
        <f t="shared" si="33"/>
        <v>0</v>
      </c>
      <c r="S425" s="154">
        <f t="shared" si="34"/>
        <v>1</v>
      </c>
    </row>
    <row r="426" spans="2:19" ht="18.75" x14ac:dyDescent="0.3">
      <c r="B426" s="164">
        <v>44559</v>
      </c>
      <c r="C426" s="95" t="s">
        <v>2023</v>
      </c>
      <c r="D426" s="96" t="s">
        <v>674</v>
      </c>
      <c r="E426" s="97">
        <v>1</v>
      </c>
      <c r="F426" s="140">
        <v>2.5</v>
      </c>
      <c r="G426" s="103">
        <v>1.1000000000000001</v>
      </c>
      <c r="H426" s="99" t="s">
        <v>557</v>
      </c>
      <c r="I426" s="104" t="s">
        <v>24</v>
      </c>
      <c r="J426" s="105">
        <v>3.5</v>
      </c>
      <c r="K426" s="142">
        <f t="shared" si="30"/>
        <v>5.25</v>
      </c>
      <c r="L426" s="102">
        <f t="shared" si="31"/>
        <v>307.31749999999994</v>
      </c>
      <c r="Q426" s="153">
        <f t="shared" si="32"/>
        <v>1</v>
      </c>
      <c r="R426" s="154">
        <f t="shared" si="33"/>
        <v>1</v>
      </c>
      <c r="S426" s="154">
        <f t="shared" si="34"/>
        <v>0</v>
      </c>
    </row>
    <row r="427" spans="2:19" ht="18.75" x14ac:dyDescent="0.3">
      <c r="B427" s="164">
        <v>44559</v>
      </c>
      <c r="C427" s="95" t="s">
        <v>1999</v>
      </c>
      <c r="D427" s="96" t="s">
        <v>231</v>
      </c>
      <c r="E427" s="97">
        <v>1</v>
      </c>
      <c r="F427" s="140">
        <v>3.1</v>
      </c>
      <c r="G427" s="103">
        <v>1.1000000000000001</v>
      </c>
      <c r="H427" s="99" t="s">
        <v>557</v>
      </c>
      <c r="I427" s="104" t="s">
        <v>24</v>
      </c>
      <c r="J427" s="105">
        <v>2.5</v>
      </c>
      <c r="K427" s="142">
        <f t="shared" si="30"/>
        <v>5.25</v>
      </c>
      <c r="L427" s="102">
        <f t="shared" si="31"/>
        <v>312.56749999999994</v>
      </c>
      <c r="Q427" s="153">
        <f t="shared" si="32"/>
        <v>1</v>
      </c>
      <c r="R427" s="154">
        <f t="shared" si="33"/>
        <v>1</v>
      </c>
      <c r="S427" s="154">
        <f t="shared" si="34"/>
        <v>0</v>
      </c>
    </row>
    <row r="428" spans="2:19" ht="18.75" x14ac:dyDescent="0.3">
      <c r="B428" s="164">
        <v>44561</v>
      </c>
      <c r="C428" s="95" t="s">
        <v>2025</v>
      </c>
      <c r="D428" s="96" t="s">
        <v>18</v>
      </c>
      <c r="E428" s="97">
        <v>6</v>
      </c>
      <c r="F428" s="140">
        <v>16.600000000000001</v>
      </c>
      <c r="G428" s="103">
        <v>4.4000000000000004</v>
      </c>
      <c r="H428" s="99" t="s">
        <v>567</v>
      </c>
      <c r="I428" s="104" t="s">
        <v>16</v>
      </c>
      <c r="J428" s="105">
        <v>2</v>
      </c>
      <c r="K428" s="142">
        <f t="shared" si="30"/>
        <v>-2</v>
      </c>
      <c r="L428" s="102">
        <f t="shared" si="31"/>
        <v>310.56749999999994</v>
      </c>
      <c r="Q428" s="153">
        <f t="shared" si="32"/>
        <v>1</v>
      </c>
      <c r="R428" s="154">
        <f t="shared" si="33"/>
        <v>0</v>
      </c>
      <c r="S428" s="154">
        <f t="shared" si="34"/>
        <v>1</v>
      </c>
    </row>
    <row r="429" spans="2:19" ht="18.75" x14ac:dyDescent="0.3">
      <c r="B429" s="164">
        <v>44562</v>
      </c>
      <c r="C429" s="95" t="s">
        <v>2026</v>
      </c>
      <c r="D429" s="96" t="s">
        <v>674</v>
      </c>
      <c r="E429" s="97">
        <v>1</v>
      </c>
      <c r="F429" s="140">
        <v>3</v>
      </c>
      <c r="G429" s="103">
        <v>1.2</v>
      </c>
      <c r="H429" s="99" t="s">
        <v>557</v>
      </c>
      <c r="I429" s="104" t="s">
        <v>24</v>
      </c>
      <c r="J429" s="105">
        <v>0.25</v>
      </c>
      <c r="K429" s="142">
        <f t="shared" si="30"/>
        <v>0.5</v>
      </c>
      <c r="L429" s="102">
        <f t="shared" si="31"/>
        <v>311.06749999999994</v>
      </c>
      <c r="Q429" s="153">
        <f t="shared" si="32"/>
        <v>1</v>
      </c>
      <c r="R429" s="154">
        <f t="shared" si="33"/>
        <v>1</v>
      </c>
      <c r="S429" s="154">
        <f t="shared" si="34"/>
        <v>0</v>
      </c>
    </row>
    <row r="430" spans="2:19" ht="18.75" x14ac:dyDescent="0.3">
      <c r="B430" s="164">
        <v>44562</v>
      </c>
      <c r="C430" s="95" t="s">
        <v>2027</v>
      </c>
      <c r="D430" s="96" t="s">
        <v>2028</v>
      </c>
      <c r="E430" s="97">
        <v>1</v>
      </c>
      <c r="F430" s="140">
        <v>4.9000000000000004</v>
      </c>
      <c r="G430" s="103">
        <v>1.35</v>
      </c>
      <c r="H430" s="99" t="s">
        <v>557</v>
      </c>
      <c r="I430" s="104" t="s">
        <v>34</v>
      </c>
      <c r="J430" s="105">
        <v>0.25</v>
      </c>
      <c r="K430" s="142">
        <f t="shared" si="30"/>
        <v>-0.25</v>
      </c>
      <c r="L430" s="102">
        <f t="shared" si="31"/>
        <v>310.81749999999994</v>
      </c>
      <c r="Q430" s="153">
        <f t="shared" si="32"/>
        <v>1</v>
      </c>
      <c r="R430" s="154">
        <f t="shared" si="33"/>
        <v>0</v>
      </c>
      <c r="S430" s="154">
        <f t="shared" si="34"/>
        <v>1</v>
      </c>
    </row>
    <row r="431" spans="2:19" ht="18.75" x14ac:dyDescent="0.3">
      <c r="B431" s="164">
        <v>44563</v>
      </c>
      <c r="C431" s="95" t="s">
        <v>2024</v>
      </c>
      <c r="D431" s="96" t="s">
        <v>32</v>
      </c>
      <c r="E431" s="97">
        <v>4</v>
      </c>
      <c r="F431" s="140">
        <f>(3.7*0.85+1.85)/2</f>
        <v>2.4975000000000001</v>
      </c>
      <c r="G431" s="103">
        <v>1.4</v>
      </c>
      <c r="H431" s="99" t="s">
        <v>557</v>
      </c>
      <c r="I431" s="104" t="s">
        <v>24</v>
      </c>
      <c r="J431" s="105">
        <v>8</v>
      </c>
      <c r="K431" s="142">
        <f t="shared" si="30"/>
        <v>11.98</v>
      </c>
      <c r="L431" s="102">
        <f t="shared" si="31"/>
        <v>322.79749999999996</v>
      </c>
      <c r="Q431" s="153">
        <f t="shared" si="32"/>
        <v>1</v>
      </c>
      <c r="R431" s="154">
        <f t="shared" si="33"/>
        <v>1</v>
      </c>
      <c r="S431" s="154">
        <f t="shared" si="34"/>
        <v>0</v>
      </c>
    </row>
    <row r="432" spans="2:19" ht="18.75" x14ac:dyDescent="0.3">
      <c r="B432" s="164">
        <v>44563</v>
      </c>
      <c r="C432" s="95" t="s">
        <v>647</v>
      </c>
      <c r="D432" s="96" t="s">
        <v>32</v>
      </c>
      <c r="E432" s="97">
        <v>2</v>
      </c>
      <c r="F432" s="140">
        <v>51</v>
      </c>
      <c r="G432" s="103">
        <v>14</v>
      </c>
      <c r="H432" s="99" t="s">
        <v>557</v>
      </c>
      <c r="I432" s="104" t="s">
        <v>34</v>
      </c>
      <c r="J432" s="105">
        <v>0.25</v>
      </c>
      <c r="K432" s="142">
        <f t="shared" si="30"/>
        <v>-0.25</v>
      </c>
      <c r="L432" s="102">
        <f t="shared" si="31"/>
        <v>322.54749999999996</v>
      </c>
      <c r="Q432" s="153">
        <f t="shared" si="32"/>
        <v>1</v>
      </c>
      <c r="R432" s="154">
        <f t="shared" si="33"/>
        <v>0</v>
      </c>
      <c r="S432" s="154">
        <f t="shared" si="34"/>
        <v>1</v>
      </c>
    </row>
    <row r="433" spans="2:19" ht="18.75" x14ac:dyDescent="0.3">
      <c r="B433" s="164">
        <v>44563</v>
      </c>
      <c r="C433" s="95" t="s">
        <v>647</v>
      </c>
      <c r="D433" s="96" t="s">
        <v>32</v>
      </c>
      <c r="E433" s="97">
        <v>2</v>
      </c>
      <c r="F433" s="140">
        <v>51</v>
      </c>
      <c r="G433" s="103">
        <v>14</v>
      </c>
      <c r="H433" s="99" t="s">
        <v>567</v>
      </c>
      <c r="I433" s="104" t="s">
        <v>34</v>
      </c>
      <c r="J433" s="105">
        <v>0.25</v>
      </c>
      <c r="K433" s="142">
        <f t="shared" si="30"/>
        <v>-0.25</v>
      </c>
      <c r="L433" s="102">
        <f t="shared" si="31"/>
        <v>322.29749999999996</v>
      </c>
      <c r="Q433" s="153">
        <f t="shared" si="32"/>
        <v>1</v>
      </c>
      <c r="R433" s="154">
        <f t="shared" si="33"/>
        <v>0</v>
      </c>
      <c r="S433" s="154">
        <f t="shared" si="34"/>
        <v>1</v>
      </c>
    </row>
    <row r="434" spans="2:19" ht="18.75" x14ac:dyDescent="0.3">
      <c r="B434" s="164">
        <v>44564</v>
      </c>
      <c r="C434" s="95" t="s">
        <v>2029</v>
      </c>
      <c r="D434" s="96" t="s">
        <v>2030</v>
      </c>
      <c r="E434" s="97">
        <v>1</v>
      </c>
      <c r="F434" s="140">
        <v>23</v>
      </c>
      <c r="G434" s="103">
        <v>5</v>
      </c>
      <c r="H434" s="99" t="s">
        <v>557</v>
      </c>
      <c r="I434" s="104" t="s">
        <v>16</v>
      </c>
      <c r="J434" s="105">
        <v>0.25</v>
      </c>
      <c r="K434" s="142">
        <f t="shared" si="30"/>
        <v>-0.25</v>
      </c>
      <c r="L434" s="102">
        <f t="shared" si="31"/>
        <v>322.04749999999996</v>
      </c>
      <c r="Q434" s="153">
        <f t="shared" si="32"/>
        <v>1</v>
      </c>
      <c r="R434" s="154">
        <f t="shared" si="33"/>
        <v>0</v>
      </c>
      <c r="S434" s="154">
        <f t="shared" si="34"/>
        <v>1</v>
      </c>
    </row>
    <row r="435" spans="2:19" ht="18.75" x14ac:dyDescent="0.3">
      <c r="B435" s="164">
        <v>44568</v>
      </c>
      <c r="C435" s="95" t="s">
        <v>1995</v>
      </c>
      <c r="D435" s="96" t="s">
        <v>32</v>
      </c>
      <c r="E435" s="97">
        <v>4</v>
      </c>
      <c r="F435" s="140">
        <v>5.0999999999999996</v>
      </c>
      <c r="G435" s="103">
        <v>1.45</v>
      </c>
      <c r="H435" s="99" t="s">
        <v>557</v>
      </c>
      <c r="I435" s="104" t="s">
        <v>24</v>
      </c>
      <c r="J435" s="105">
        <v>1.5</v>
      </c>
      <c r="K435" s="142">
        <f t="shared" si="30"/>
        <v>6.1499999999999995</v>
      </c>
      <c r="L435" s="102">
        <f t="shared" si="31"/>
        <v>328.19749999999993</v>
      </c>
      <c r="Q435" s="153">
        <f t="shared" si="32"/>
        <v>1</v>
      </c>
      <c r="R435" s="154">
        <f t="shared" si="33"/>
        <v>1</v>
      </c>
      <c r="S435" s="154">
        <f t="shared" si="34"/>
        <v>0</v>
      </c>
    </row>
    <row r="436" spans="2:19" ht="18.75" x14ac:dyDescent="0.3">
      <c r="B436" s="164">
        <v>44568</v>
      </c>
      <c r="C436" s="95" t="s">
        <v>2031</v>
      </c>
      <c r="D436" s="96" t="s">
        <v>32</v>
      </c>
      <c r="E436" s="97">
        <v>3</v>
      </c>
      <c r="F436" s="140">
        <v>35</v>
      </c>
      <c r="G436" s="103">
        <v>8.5</v>
      </c>
      <c r="H436" s="99" t="s">
        <v>557</v>
      </c>
      <c r="I436" s="104" t="s">
        <v>16</v>
      </c>
      <c r="J436" s="105">
        <v>0.25</v>
      </c>
      <c r="K436" s="142">
        <f t="shared" si="30"/>
        <v>-0.25</v>
      </c>
      <c r="L436" s="102">
        <f t="shared" si="31"/>
        <v>327.94749999999993</v>
      </c>
      <c r="Q436" s="153">
        <f t="shared" si="32"/>
        <v>1</v>
      </c>
      <c r="R436" s="154">
        <f t="shared" si="33"/>
        <v>0</v>
      </c>
      <c r="S436" s="154">
        <f t="shared" si="34"/>
        <v>1</v>
      </c>
    </row>
    <row r="437" spans="2:19" ht="18.75" x14ac:dyDescent="0.3">
      <c r="B437" s="164">
        <v>44569</v>
      </c>
      <c r="C437" s="95" t="s">
        <v>1956</v>
      </c>
      <c r="D437" s="96" t="s">
        <v>1957</v>
      </c>
      <c r="E437" s="97">
        <v>4</v>
      </c>
      <c r="F437" s="140">
        <v>2.35</v>
      </c>
      <c r="G437" s="103">
        <v>1.0900000000000001</v>
      </c>
      <c r="H437" s="99" t="s">
        <v>557</v>
      </c>
      <c r="I437" s="104" t="s">
        <v>21</v>
      </c>
      <c r="J437" s="105">
        <v>2</v>
      </c>
      <c r="K437" s="142">
        <f t="shared" si="30"/>
        <v>-2</v>
      </c>
      <c r="L437" s="102">
        <f t="shared" si="31"/>
        <v>325.94749999999993</v>
      </c>
      <c r="Q437" s="153">
        <f t="shared" si="32"/>
        <v>1</v>
      </c>
      <c r="R437" s="154">
        <f t="shared" si="33"/>
        <v>0</v>
      </c>
      <c r="S437" s="154">
        <f t="shared" si="34"/>
        <v>1</v>
      </c>
    </row>
    <row r="438" spans="2:19" ht="18.75" x14ac:dyDescent="0.3">
      <c r="B438" s="164">
        <v>44570</v>
      </c>
      <c r="C438" s="95" t="s">
        <v>2033</v>
      </c>
      <c r="D438" s="96" t="s">
        <v>573</v>
      </c>
      <c r="E438" s="97">
        <v>5</v>
      </c>
      <c r="F438" s="140">
        <v>2.8</v>
      </c>
      <c r="G438" s="103">
        <v>1.35</v>
      </c>
      <c r="H438" s="99" t="s">
        <v>557</v>
      </c>
      <c r="I438" s="104" t="s">
        <v>21</v>
      </c>
      <c r="J438" s="105">
        <v>3</v>
      </c>
      <c r="K438" s="142">
        <f t="shared" si="30"/>
        <v>-3</v>
      </c>
      <c r="L438" s="102">
        <f t="shared" si="31"/>
        <v>322.94749999999993</v>
      </c>
      <c r="Q438" s="153">
        <f t="shared" si="32"/>
        <v>1</v>
      </c>
      <c r="R438" s="154">
        <f t="shared" si="33"/>
        <v>0</v>
      </c>
      <c r="S438" s="154">
        <f t="shared" si="34"/>
        <v>1</v>
      </c>
    </row>
    <row r="439" spans="2:19" ht="18.75" x14ac:dyDescent="0.3">
      <c r="B439" s="164">
        <v>44572</v>
      </c>
      <c r="C439" s="95" t="s">
        <v>2032</v>
      </c>
      <c r="D439" s="96" t="s">
        <v>638</v>
      </c>
      <c r="E439" s="97">
        <v>1</v>
      </c>
      <c r="F439" s="140">
        <v>1.35</v>
      </c>
      <c r="G439" s="103">
        <v>1.1000000000000001</v>
      </c>
      <c r="H439" s="99" t="s">
        <v>557</v>
      </c>
      <c r="I439" s="104" t="s">
        <v>21</v>
      </c>
      <c r="J439" s="105">
        <v>1</v>
      </c>
      <c r="K439" s="142">
        <f t="shared" si="30"/>
        <v>-1</v>
      </c>
      <c r="L439" s="102">
        <f t="shared" si="31"/>
        <v>321.94749999999993</v>
      </c>
      <c r="Q439" s="153">
        <f t="shared" si="32"/>
        <v>1</v>
      </c>
      <c r="R439" s="154">
        <f t="shared" si="33"/>
        <v>0</v>
      </c>
      <c r="S439" s="154">
        <f t="shared" si="34"/>
        <v>1</v>
      </c>
    </row>
    <row r="440" spans="2:19" ht="18.75" x14ac:dyDescent="0.3">
      <c r="B440" s="164">
        <v>44575</v>
      </c>
      <c r="C440" s="95" t="s">
        <v>2035</v>
      </c>
      <c r="D440" s="96" t="s">
        <v>32</v>
      </c>
      <c r="E440" s="97">
        <v>2</v>
      </c>
      <c r="F440" s="140">
        <v>3.55</v>
      </c>
      <c r="G440" s="103">
        <v>1.4</v>
      </c>
      <c r="H440" s="99" t="s">
        <v>557</v>
      </c>
      <c r="I440" s="104" t="s">
        <v>26</v>
      </c>
      <c r="J440" s="105">
        <v>1.5</v>
      </c>
      <c r="K440" s="142">
        <f t="shared" si="30"/>
        <v>-1.5</v>
      </c>
      <c r="L440" s="102">
        <f t="shared" si="31"/>
        <v>320.44749999999993</v>
      </c>
      <c r="Q440" s="153">
        <f t="shared" si="32"/>
        <v>1</v>
      </c>
      <c r="R440" s="154">
        <f t="shared" si="33"/>
        <v>0</v>
      </c>
      <c r="S440" s="154">
        <f t="shared" si="34"/>
        <v>1</v>
      </c>
    </row>
    <row r="441" spans="2:19" ht="18.75" x14ac:dyDescent="0.3">
      <c r="B441" s="164">
        <v>44576</v>
      </c>
      <c r="C441" s="95" t="s">
        <v>2034</v>
      </c>
      <c r="D441" s="96" t="s">
        <v>587</v>
      </c>
      <c r="E441" s="97">
        <v>1</v>
      </c>
      <c r="F441" s="140">
        <v>2.6</v>
      </c>
      <c r="G441" s="103">
        <v>1.2</v>
      </c>
      <c r="H441" s="99" t="s">
        <v>557</v>
      </c>
      <c r="I441" s="104" t="s">
        <v>21</v>
      </c>
      <c r="J441" s="105">
        <v>3.75</v>
      </c>
      <c r="K441" s="142">
        <f t="shared" si="30"/>
        <v>-3.75</v>
      </c>
      <c r="L441" s="102">
        <f t="shared" si="31"/>
        <v>316.69749999999993</v>
      </c>
      <c r="Q441" s="153">
        <f t="shared" si="32"/>
        <v>1</v>
      </c>
      <c r="R441" s="154">
        <f t="shared" si="33"/>
        <v>0</v>
      </c>
      <c r="S441" s="154">
        <f t="shared" si="34"/>
        <v>1</v>
      </c>
    </row>
    <row r="442" spans="2:19" ht="18.75" x14ac:dyDescent="0.3">
      <c r="B442" s="164">
        <v>44576</v>
      </c>
      <c r="C442" s="95" t="s">
        <v>839</v>
      </c>
      <c r="D442" s="96" t="s">
        <v>1998</v>
      </c>
      <c r="E442" s="97">
        <v>7</v>
      </c>
      <c r="F442" s="140">
        <v>2.0499999999999998</v>
      </c>
      <c r="G442" s="103">
        <v>1.1000000000000001</v>
      </c>
      <c r="H442" s="99" t="s">
        <v>557</v>
      </c>
      <c r="I442" s="104" t="s">
        <v>24</v>
      </c>
      <c r="J442" s="105">
        <v>2</v>
      </c>
      <c r="K442" s="142">
        <f t="shared" si="30"/>
        <v>2.0999999999999996</v>
      </c>
      <c r="L442" s="102">
        <f t="shared" si="31"/>
        <v>318.79749999999996</v>
      </c>
      <c r="Q442" s="153">
        <f t="shared" si="32"/>
        <v>1</v>
      </c>
      <c r="R442" s="154">
        <f t="shared" si="33"/>
        <v>1</v>
      </c>
      <c r="S442" s="154">
        <f t="shared" si="34"/>
        <v>0</v>
      </c>
    </row>
    <row r="443" spans="2:19" ht="18.75" x14ac:dyDescent="0.3">
      <c r="B443" s="164">
        <v>44576</v>
      </c>
      <c r="C443" s="95" t="s">
        <v>2037</v>
      </c>
      <c r="D443" s="96" t="s">
        <v>610</v>
      </c>
      <c r="E443" s="97">
        <v>4</v>
      </c>
      <c r="F443" s="140">
        <v>19</v>
      </c>
      <c r="G443" s="103">
        <v>5</v>
      </c>
      <c r="H443" s="99" t="s">
        <v>557</v>
      </c>
      <c r="I443" s="104" t="s">
        <v>16</v>
      </c>
      <c r="J443" s="105">
        <v>0.5</v>
      </c>
      <c r="K443" s="142">
        <f t="shared" si="30"/>
        <v>-0.5</v>
      </c>
      <c r="L443" s="102">
        <f t="shared" si="31"/>
        <v>318.29749999999996</v>
      </c>
      <c r="Q443" s="153">
        <f t="shared" si="32"/>
        <v>1</v>
      </c>
      <c r="R443" s="154">
        <f t="shared" si="33"/>
        <v>0</v>
      </c>
      <c r="S443" s="154">
        <f t="shared" si="34"/>
        <v>1</v>
      </c>
    </row>
    <row r="444" spans="2:19" ht="18.75" x14ac:dyDescent="0.3">
      <c r="B444" s="164">
        <v>44576</v>
      </c>
      <c r="C444" s="95" t="s">
        <v>2038</v>
      </c>
      <c r="D444" s="96" t="s">
        <v>610</v>
      </c>
      <c r="E444" s="97">
        <v>4</v>
      </c>
      <c r="F444" s="140">
        <v>8</v>
      </c>
      <c r="G444" s="103">
        <v>2</v>
      </c>
      <c r="H444" s="99" t="s">
        <v>557</v>
      </c>
      <c r="I444" s="104" t="s">
        <v>171</v>
      </c>
      <c r="J444" s="105">
        <v>1.75</v>
      </c>
      <c r="K444" s="142">
        <f t="shared" si="30"/>
        <v>-1.75</v>
      </c>
      <c r="L444" s="102">
        <f t="shared" si="31"/>
        <v>316.54749999999996</v>
      </c>
      <c r="Q444" s="153">
        <f t="shared" si="32"/>
        <v>1</v>
      </c>
      <c r="R444" s="154">
        <f t="shared" si="33"/>
        <v>0</v>
      </c>
      <c r="S444" s="154">
        <f t="shared" si="34"/>
        <v>1</v>
      </c>
    </row>
    <row r="445" spans="2:19" ht="18.75" x14ac:dyDescent="0.3">
      <c r="B445" s="164">
        <v>44576</v>
      </c>
      <c r="C445" s="95" t="s">
        <v>2039</v>
      </c>
      <c r="D445" s="96" t="s">
        <v>604</v>
      </c>
      <c r="E445" s="97">
        <v>1</v>
      </c>
      <c r="F445" s="140">
        <v>4</v>
      </c>
      <c r="G445" s="103">
        <v>1.5</v>
      </c>
      <c r="H445" s="99" t="s">
        <v>557</v>
      </c>
      <c r="I445" s="104" t="s">
        <v>24</v>
      </c>
      <c r="J445" s="105">
        <v>3</v>
      </c>
      <c r="K445" s="142">
        <f t="shared" si="30"/>
        <v>9</v>
      </c>
      <c r="L445" s="102">
        <f t="shared" si="31"/>
        <v>325.54749999999996</v>
      </c>
      <c r="Q445" s="153">
        <f t="shared" si="32"/>
        <v>1</v>
      </c>
      <c r="R445" s="154">
        <f t="shared" si="33"/>
        <v>1</v>
      </c>
      <c r="S445" s="154">
        <f t="shared" si="34"/>
        <v>0</v>
      </c>
    </row>
    <row r="446" spans="2:19" ht="18.75" x14ac:dyDescent="0.3">
      <c r="B446" s="164">
        <v>44576</v>
      </c>
      <c r="C446" s="95" t="s">
        <v>2040</v>
      </c>
      <c r="D446" s="96" t="s">
        <v>587</v>
      </c>
      <c r="E446" s="97">
        <v>1</v>
      </c>
      <c r="F446" s="140">
        <v>1</v>
      </c>
      <c r="G446" s="103">
        <v>0</v>
      </c>
      <c r="H446" s="99" t="s">
        <v>557</v>
      </c>
      <c r="I446" s="104" t="s">
        <v>26</v>
      </c>
      <c r="J446" s="105">
        <v>0.25</v>
      </c>
      <c r="K446" s="142">
        <f t="shared" si="30"/>
        <v>-0.25</v>
      </c>
      <c r="L446" s="102">
        <f t="shared" si="31"/>
        <v>325.29749999999996</v>
      </c>
      <c r="Q446" s="153">
        <f t="shared" si="32"/>
        <v>1</v>
      </c>
      <c r="R446" s="154">
        <f t="shared" si="33"/>
        <v>0</v>
      </c>
      <c r="S446" s="154">
        <f t="shared" si="34"/>
        <v>1</v>
      </c>
    </row>
    <row r="447" spans="2:19" ht="18.75" x14ac:dyDescent="0.3">
      <c r="B447" s="164">
        <v>44576</v>
      </c>
      <c r="C447" s="95" t="s">
        <v>2041</v>
      </c>
      <c r="D447" s="96" t="s">
        <v>587</v>
      </c>
      <c r="E447" s="97">
        <v>1</v>
      </c>
      <c r="F447" s="140">
        <v>1</v>
      </c>
      <c r="G447" s="103">
        <v>0</v>
      </c>
      <c r="H447" s="99" t="s">
        <v>557</v>
      </c>
      <c r="I447" s="104" t="s">
        <v>26</v>
      </c>
      <c r="J447" s="105">
        <v>0.25</v>
      </c>
      <c r="K447" s="142">
        <f t="shared" si="30"/>
        <v>-0.25</v>
      </c>
      <c r="L447" s="102">
        <f t="shared" si="31"/>
        <v>325.04749999999996</v>
      </c>
      <c r="Q447" s="153">
        <f t="shared" si="32"/>
        <v>1</v>
      </c>
      <c r="R447" s="154">
        <f t="shared" si="33"/>
        <v>0</v>
      </c>
      <c r="S447" s="154">
        <f t="shared" si="34"/>
        <v>1</v>
      </c>
    </row>
    <row r="448" spans="2:19" ht="18.75" x14ac:dyDescent="0.3">
      <c r="B448" s="164">
        <v>44576</v>
      </c>
      <c r="C448" s="95" t="s">
        <v>2057</v>
      </c>
      <c r="D448" s="96" t="s">
        <v>604</v>
      </c>
      <c r="E448" s="97">
        <v>1</v>
      </c>
      <c r="F448" s="140">
        <v>1</v>
      </c>
      <c r="G448" s="103">
        <v>0</v>
      </c>
      <c r="H448" s="99" t="s">
        <v>557</v>
      </c>
      <c r="I448" s="104" t="s">
        <v>26</v>
      </c>
      <c r="J448" s="105">
        <v>1.5</v>
      </c>
      <c r="K448" s="142">
        <f t="shared" si="30"/>
        <v>-1.5</v>
      </c>
      <c r="L448" s="102">
        <f t="shared" si="31"/>
        <v>323.54749999999996</v>
      </c>
      <c r="Q448" s="153">
        <f t="shared" si="32"/>
        <v>1</v>
      </c>
      <c r="R448" s="154">
        <f t="shared" si="33"/>
        <v>0</v>
      </c>
      <c r="S448" s="154">
        <f t="shared" si="34"/>
        <v>1</v>
      </c>
    </row>
    <row r="449" spans="2:19" ht="18.75" x14ac:dyDescent="0.3">
      <c r="B449" s="164">
        <v>44578</v>
      </c>
      <c r="C449" s="95" t="s">
        <v>2042</v>
      </c>
      <c r="D449" s="96" t="s">
        <v>2043</v>
      </c>
      <c r="E449" s="97">
        <v>1</v>
      </c>
      <c r="F449" s="140">
        <v>2.0499999999999998</v>
      </c>
      <c r="G449" s="103">
        <v>1.1000000000000001</v>
      </c>
      <c r="H449" s="99" t="s">
        <v>557</v>
      </c>
      <c r="I449" s="104" t="s">
        <v>24</v>
      </c>
      <c r="J449" s="105">
        <v>1</v>
      </c>
      <c r="K449" s="142">
        <f t="shared" si="30"/>
        <v>1.0499999999999998</v>
      </c>
      <c r="L449" s="102">
        <f t="shared" si="31"/>
        <v>324.59749999999997</v>
      </c>
      <c r="Q449" s="153">
        <f t="shared" si="32"/>
        <v>1</v>
      </c>
      <c r="R449" s="154">
        <f t="shared" si="33"/>
        <v>1</v>
      </c>
      <c r="S449" s="154">
        <f t="shared" si="34"/>
        <v>0</v>
      </c>
    </row>
    <row r="450" spans="2:19" ht="18.75" x14ac:dyDescent="0.3">
      <c r="B450" s="164">
        <v>44579</v>
      </c>
      <c r="C450" s="95" t="s">
        <v>2021</v>
      </c>
      <c r="D450" s="96" t="s">
        <v>813</v>
      </c>
      <c r="E450" s="97">
        <v>3</v>
      </c>
      <c r="F450" s="140">
        <v>2.0499999999999998</v>
      </c>
      <c r="G450" s="103">
        <v>1.1000000000000001</v>
      </c>
      <c r="H450" s="99" t="s">
        <v>557</v>
      </c>
      <c r="I450" s="104" t="s">
        <v>21</v>
      </c>
      <c r="J450" s="105">
        <v>2</v>
      </c>
      <c r="K450" s="142">
        <f t="shared" si="30"/>
        <v>-2</v>
      </c>
      <c r="L450" s="102">
        <f t="shared" si="31"/>
        <v>322.59749999999997</v>
      </c>
      <c r="Q450" s="153">
        <f t="shared" si="32"/>
        <v>1</v>
      </c>
      <c r="R450" s="154">
        <f t="shared" si="33"/>
        <v>0</v>
      </c>
      <c r="S450" s="154">
        <f t="shared" si="34"/>
        <v>1</v>
      </c>
    </row>
    <row r="451" spans="2:19" ht="18.75" x14ac:dyDescent="0.3">
      <c r="B451" s="164">
        <v>44581</v>
      </c>
      <c r="C451" s="95" t="s">
        <v>2044</v>
      </c>
      <c r="D451" s="96" t="s">
        <v>173</v>
      </c>
      <c r="E451" s="97">
        <v>3</v>
      </c>
      <c r="F451" s="140">
        <v>3.6</v>
      </c>
      <c r="G451" s="103">
        <v>1.5</v>
      </c>
      <c r="H451" s="99" t="s">
        <v>557</v>
      </c>
      <c r="I451" s="104" t="s">
        <v>16</v>
      </c>
      <c r="J451" s="105">
        <v>4</v>
      </c>
      <c r="K451" s="142">
        <f t="shared" ref="K451:K514" si="35">IF(OR(I451="",J451=""),"",IF(AND(H451="W",I451="1st"),F451*J451-J451,IF(AND(H451="P",OR(I451="1st",I451="2nd",I451="3rd")),G451*J451-J451,IF(H451="EW",-2*J451,-J451))))</f>
        <v>-4</v>
      </c>
      <c r="L451" s="102">
        <f t="shared" si="31"/>
        <v>318.59749999999997</v>
      </c>
      <c r="Q451" s="153">
        <f t="shared" si="32"/>
        <v>1</v>
      </c>
      <c r="R451" s="154">
        <f t="shared" si="33"/>
        <v>0</v>
      </c>
      <c r="S451" s="154">
        <f t="shared" si="34"/>
        <v>1</v>
      </c>
    </row>
    <row r="452" spans="2:19" ht="18.75" x14ac:dyDescent="0.3">
      <c r="B452" s="164">
        <v>44581</v>
      </c>
      <c r="C452" s="95" t="s">
        <v>2046</v>
      </c>
      <c r="D452" s="96" t="s">
        <v>173</v>
      </c>
      <c r="E452" s="97">
        <v>4</v>
      </c>
      <c r="F452" s="140">
        <v>2.75</v>
      </c>
      <c r="G452" s="103">
        <v>1.1000000000000001</v>
      </c>
      <c r="H452" s="99" t="s">
        <v>557</v>
      </c>
      <c r="I452" s="104" t="s">
        <v>26</v>
      </c>
      <c r="J452" s="105">
        <v>1.75</v>
      </c>
      <c r="K452" s="142">
        <f t="shared" si="35"/>
        <v>-1.75</v>
      </c>
      <c r="L452" s="102">
        <f t="shared" ref="L452:L515" si="36">IF(K452="",L451,L451+K452)</f>
        <v>316.84749999999997</v>
      </c>
      <c r="Q452" s="153">
        <f t="shared" ref="Q452:Q515" si="37">IF(B452="",0,1)</f>
        <v>1</v>
      </c>
      <c r="R452" s="154">
        <f t="shared" ref="R452:R515" si="38">IF(K452&gt;0,1,0)</f>
        <v>0</v>
      </c>
      <c r="S452" s="154">
        <f t="shared" ref="S452:S515" si="39">IF(K452&lt;0,1,0)</f>
        <v>1</v>
      </c>
    </row>
    <row r="453" spans="2:19" ht="18.75" x14ac:dyDescent="0.3">
      <c r="B453" s="164">
        <v>44582</v>
      </c>
      <c r="C453" s="95" t="s">
        <v>2045</v>
      </c>
      <c r="D453" s="96" t="s">
        <v>587</v>
      </c>
      <c r="E453" s="97">
        <v>1</v>
      </c>
      <c r="F453" s="140">
        <v>2.15</v>
      </c>
      <c r="G453" s="103">
        <v>1.22</v>
      </c>
      <c r="H453" s="99" t="s">
        <v>557</v>
      </c>
      <c r="I453" s="104" t="s">
        <v>21</v>
      </c>
      <c r="J453" s="105">
        <v>3.5</v>
      </c>
      <c r="K453" s="142">
        <f t="shared" si="35"/>
        <v>-3.5</v>
      </c>
      <c r="L453" s="102">
        <f t="shared" si="36"/>
        <v>313.34749999999997</v>
      </c>
      <c r="Q453" s="153">
        <f t="shared" si="37"/>
        <v>1</v>
      </c>
      <c r="R453" s="154">
        <f t="shared" si="38"/>
        <v>0</v>
      </c>
      <c r="S453" s="154">
        <f t="shared" si="39"/>
        <v>1</v>
      </c>
    </row>
    <row r="454" spans="2:19" ht="18.75" x14ac:dyDescent="0.3">
      <c r="B454" s="164">
        <v>44583</v>
      </c>
      <c r="C454" s="95" t="s">
        <v>2047</v>
      </c>
      <c r="D454" s="96" t="s">
        <v>628</v>
      </c>
      <c r="E454" s="97">
        <v>2</v>
      </c>
      <c r="F454" s="140">
        <v>1</v>
      </c>
      <c r="G454" s="103">
        <v>0</v>
      </c>
      <c r="H454" s="99" t="s">
        <v>557</v>
      </c>
      <c r="I454" s="104" t="s">
        <v>26</v>
      </c>
      <c r="J454" s="105">
        <v>1</v>
      </c>
      <c r="K454" s="142">
        <f t="shared" si="35"/>
        <v>-1</v>
      </c>
      <c r="L454" s="102">
        <f t="shared" si="36"/>
        <v>312.34749999999997</v>
      </c>
      <c r="Q454" s="153">
        <f t="shared" si="37"/>
        <v>1</v>
      </c>
      <c r="R454" s="154">
        <f t="shared" si="38"/>
        <v>0</v>
      </c>
      <c r="S454" s="154">
        <f t="shared" si="39"/>
        <v>1</v>
      </c>
    </row>
    <row r="455" spans="2:19" ht="18.75" x14ac:dyDescent="0.3">
      <c r="B455" s="164">
        <v>44584</v>
      </c>
      <c r="C455" s="95" t="s">
        <v>2036</v>
      </c>
      <c r="D455" s="96" t="s">
        <v>43</v>
      </c>
      <c r="E455" s="97">
        <v>1</v>
      </c>
      <c r="F455" s="140">
        <v>4.3</v>
      </c>
      <c r="G455" s="103">
        <v>1.8</v>
      </c>
      <c r="H455" s="99" t="s">
        <v>557</v>
      </c>
      <c r="I455" s="104" t="s">
        <v>16</v>
      </c>
      <c r="J455" s="105">
        <v>5.5</v>
      </c>
      <c r="K455" s="142">
        <f t="shared" si="35"/>
        <v>-5.5</v>
      </c>
      <c r="L455" s="102">
        <f t="shared" si="36"/>
        <v>306.84749999999997</v>
      </c>
      <c r="Q455" s="153">
        <f t="shared" si="37"/>
        <v>1</v>
      </c>
      <c r="R455" s="154">
        <f t="shared" si="38"/>
        <v>0</v>
      </c>
      <c r="S455" s="154">
        <f t="shared" si="39"/>
        <v>1</v>
      </c>
    </row>
    <row r="456" spans="2:19" ht="18.75" x14ac:dyDescent="0.3">
      <c r="B456" s="164">
        <v>44584</v>
      </c>
      <c r="C456" s="95" t="s">
        <v>2048</v>
      </c>
      <c r="D456" s="96" t="s">
        <v>43</v>
      </c>
      <c r="E456" s="97">
        <v>1</v>
      </c>
      <c r="F456" s="140">
        <v>5.5</v>
      </c>
      <c r="G456" s="103">
        <v>2</v>
      </c>
      <c r="H456" s="99" t="s">
        <v>557</v>
      </c>
      <c r="I456" s="104" t="s">
        <v>107</v>
      </c>
      <c r="J456" s="105">
        <v>1.5</v>
      </c>
      <c r="K456" s="142">
        <f t="shared" si="35"/>
        <v>-1.5</v>
      </c>
      <c r="L456" s="102">
        <f t="shared" si="36"/>
        <v>305.34749999999997</v>
      </c>
      <c r="Q456" s="153">
        <f t="shared" si="37"/>
        <v>1</v>
      </c>
      <c r="R456" s="154">
        <f t="shared" si="38"/>
        <v>0</v>
      </c>
      <c r="S456" s="154">
        <f t="shared" si="39"/>
        <v>1</v>
      </c>
    </row>
    <row r="457" spans="2:19" ht="18.75" x14ac:dyDescent="0.3">
      <c r="B457" s="164">
        <v>44584</v>
      </c>
      <c r="C457" s="95" t="s">
        <v>2049</v>
      </c>
      <c r="D457" s="96" t="s">
        <v>43</v>
      </c>
      <c r="E457" s="97">
        <v>1</v>
      </c>
      <c r="F457" s="140">
        <v>1</v>
      </c>
      <c r="G457" s="103">
        <v>0</v>
      </c>
      <c r="H457" s="99" t="s">
        <v>557</v>
      </c>
      <c r="I457" s="104" t="s">
        <v>16</v>
      </c>
      <c r="J457" s="105">
        <v>0.5</v>
      </c>
      <c r="K457" s="142">
        <f t="shared" si="35"/>
        <v>-0.5</v>
      </c>
      <c r="L457" s="102">
        <f t="shared" si="36"/>
        <v>304.84749999999997</v>
      </c>
      <c r="Q457" s="153">
        <f t="shared" si="37"/>
        <v>1</v>
      </c>
      <c r="R457" s="154">
        <f t="shared" si="38"/>
        <v>0</v>
      </c>
      <c r="S457" s="154">
        <f t="shared" si="39"/>
        <v>1</v>
      </c>
    </row>
    <row r="458" spans="2:19" ht="18.75" x14ac:dyDescent="0.3">
      <c r="B458" s="164">
        <v>44584</v>
      </c>
      <c r="C458" s="95" t="s">
        <v>2050</v>
      </c>
      <c r="D458" s="96" t="s">
        <v>43</v>
      </c>
      <c r="E458" s="97">
        <v>1</v>
      </c>
      <c r="F458" s="140">
        <v>1</v>
      </c>
      <c r="G458" s="103">
        <v>0</v>
      </c>
      <c r="H458" s="99" t="s">
        <v>557</v>
      </c>
      <c r="I458" s="104" t="s">
        <v>16</v>
      </c>
      <c r="J458" s="105">
        <v>0.5</v>
      </c>
      <c r="K458" s="142">
        <f t="shared" si="35"/>
        <v>-0.5</v>
      </c>
      <c r="L458" s="102">
        <f t="shared" si="36"/>
        <v>304.34749999999997</v>
      </c>
      <c r="Q458" s="153">
        <f t="shared" si="37"/>
        <v>1</v>
      </c>
      <c r="R458" s="154">
        <f t="shared" si="38"/>
        <v>0</v>
      </c>
      <c r="S458" s="154">
        <f t="shared" si="39"/>
        <v>1</v>
      </c>
    </row>
    <row r="459" spans="2:19" ht="18.75" x14ac:dyDescent="0.3">
      <c r="B459" s="164">
        <v>44584</v>
      </c>
      <c r="C459" s="95" t="s">
        <v>2051</v>
      </c>
      <c r="D459" s="96" t="s">
        <v>43</v>
      </c>
      <c r="E459" s="97">
        <v>2</v>
      </c>
      <c r="F459" s="140">
        <v>6.5</v>
      </c>
      <c r="G459" s="103">
        <v>2</v>
      </c>
      <c r="H459" s="99" t="s">
        <v>557</v>
      </c>
      <c r="I459" s="104" t="s">
        <v>171</v>
      </c>
      <c r="J459" s="105">
        <v>1</v>
      </c>
      <c r="K459" s="142">
        <f t="shared" si="35"/>
        <v>-1</v>
      </c>
      <c r="L459" s="102">
        <f t="shared" si="36"/>
        <v>303.34749999999997</v>
      </c>
      <c r="Q459" s="153">
        <f t="shared" si="37"/>
        <v>1</v>
      </c>
      <c r="R459" s="154">
        <f t="shared" si="38"/>
        <v>0</v>
      </c>
      <c r="S459" s="154">
        <f t="shared" si="39"/>
        <v>1</v>
      </c>
    </row>
    <row r="460" spans="2:19" ht="18.75" x14ac:dyDescent="0.3">
      <c r="B460" s="164">
        <v>44584</v>
      </c>
      <c r="C460" s="95" t="s">
        <v>1978</v>
      </c>
      <c r="D460" s="96" t="s">
        <v>43</v>
      </c>
      <c r="E460" s="97">
        <v>3</v>
      </c>
      <c r="F460" s="140">
        <v>3.5</v>
      </c>
      <c r="G460" s="103">
        <v>1.5</v>
      </c>
      <c r="H460" s="99" t="s">
        <v>557</v>
      </c>
      <c r="I460" s="104" t="s">
        <v>16</v>
      </c>
      <c r="J460" s="105">
        <v>0.75</v>
      </c>
      <c r="K460" s="142">
        <f t="shared" si="35"/>
        <v>-0.75</v>
      </c>
      <c r="L460" s="102">
        <f t="shared" si="36"/>
        <v>302.59749999999997</v>
      </c>
      <c r="Q460" s="153">
        <f t="shared" si="37"/>
        <v>1</v>
      </c>
      <c r="R460" s="154">
        <f t="shared" si="38"/>
        <v>0</v>
      </c>
      <c r="S460" s="154">
        <f t="shared" si="39"/>
        <v>1</v>
      </c>
    </row>
    <row r="461" spans="2:19" ht="18.75" x14ac:dyDescent="0.3">
      <c r="B461" s="164">
        <v>44586</v>
      </c>
      <c r="C461" s="95" t="s">
        <v>2052</v>
      </c>
      <c r="D461" s="96" t="s">
        <v>638</v>
      </c>
      <c r="E461" s="97">
        <v>1</v>
      </c>
      <c r="F461" s="140">
        <v>3.6</v>
      </c>
      <c r="G461" s="103">
        <v>1.55</v>
      </c>
      <c r="H461" s="99" t="s">
        <v>557</v>
      </c>
      <c r="I461" s="104" t="s">
        <v>16</v>
      </c>
      <c r="J461" s="105">
        <v>4</v>
      </c>
      <c r="K461" s="142">
        <f t="shared" si="35"/>
        <v>-4</v>
      </c>
      <c r="L461" s="102">
        <f t="shared" si="36"/>
        <v>298.59749999999997</v>
      </c>
      <c r="Q461" s="153">
        <f t="shared" si="37"/>
        <v>1</v>
      </c>
      <c r="R461" s="154">
        <f t="shared" si="38"/>
        <v>0</v>
      </c>
      <c r="S461" s="154">
        <f t="shared" si="39"/>
        <v>1</v>
      </c>
    </row>
    <row r="462" spans="2:19" ht="18.75" x14ac:dyDescent="0.3">
      <c r="B462" s="164">
        <v>44586</v>
      </c>
      <c r="C462" s="95" t="s">
        <v>2053</v>
      </c>
      <c r="D462" s="96" t="s">
        <v>638</v>
      </c>
      <c r="E462" s="97">
        <v>1</v>
      </c>
      <c r="F462" s="140">
        <v>6.5</v>
      </c>
      <c r="G462" s="103">
        <v>2.5</v>
      </c>
      <c r="H462" s="99" t="s">
        <v>557</v>
      </c>
      <c r="I462" s="104" t="s">
        <v>26</v>
      </c>
      <c r="J462" s="105">
        <v>1</v>
      </c>
      <c r="K462" s="142">
        <f t="shared" si="35"/>
        <v>-1</v>
      </c>
      <c r="L462" s="102">
        <f t="shared" si="36"/>
        <v>297.59749999999997</v>
      </c>
      <c r="Q462" s="153">
        <f t="shared" si="37"/>
        <v>1</v>
      </c>
      <c r="R462" s="154">
        <f t="shared" si="38"/>
        <v>0</v>
      </c>
      <c r="S462" s="154">
        <f t="shared" si="39"/>
        <v>1</v>
      </c>
    </row>
    <row r="463" spans="2:19" ht="18.75" x14ac:dyDescent="0.3">
      <c r="B463" s="164">
        <v>44587</v>
      </c>
      <c r="C463" s="95" t="s">
        <v>2054</v>
      </c>
      <c r="D463" s="96" t="s">
        <v>634</v>
      </c>
      <c r="E463" s="97">
        <v>6</v>
      </c>
      <c r="F463" s="140">
        <v>2.7</v>
      </c>
      <c r="G463" s="103">
        <v>1.4</v>
      </c>
      <c r="H463" s="99" t="s">
        <v>557</v>
      </c>
      <c r="I463" s="104" t="s">
        <v>26</v>
      </c>
      <c r="J463" s="105">
        <v>4</v>
      </c>
      <c r="K463" s="142">
        <f t="shared" si="35"/>
        <v>-4</v>
      </c>
      <c r="L463" s="102">
        <f t="shared" si="36"/>
        <v>293.59749999999997</v>
      </c>
      <c r="Q463" s="153">
        <f t="shared" si="37"/>
        <v>1</v>
      </c>
      <c r="R463" s="154">
        <f t="shared" si="38"/>
        <v>0</v>
      </c>
      <c r="S463" s="154">
        <f t="shared" si="39"/>
        <v>1</v>
      </c>
    </row>
    <row r="464" spans="2:19" ht="18.75" x14ac:dyDescent="0.3">
      <c r="B464" s="164">
        <v>44587</v>
      </c>
      <c r="C464" s="95" t="s">
        <v>2055</v>
      </c>
      <c r="D464" s="96" t="s">
        <v>602</v>
      </c>
      <c r="E464" s="97">
        <v>1</v>
      </c>
      <c r="F464" s="140">
        <v>4</v>
      </c>
      <c r="G464" s="103">
        <v>1.6</v>
      </c>
      <c r="H464" s="99" t="s">
        <v>557</v>
      </c>
      <c r="I464" s="104" t="s">
        <v>24</v>
      </c>
      <c r="J464" s="105">
        <v>2</v>
      </c>
      <c r="K464" s="142">
        <f t="shared" si="35"/>
        <v>6</v>
      </c>
      <c r="L464" s="102">
        <f t="shared" si="36"/>
        <v>299.59749999999997</v>
      </c>
      <c r="Q464" s="153">
        <f t="shared" si="37"/>
        <v>1</v>
      </c>
      <c r="R464" s="154">
        <f t="shared" si="38"/>
        <v>1</v>
      </c>
      <c r="S464" s="154">
        <f t="shared" si="39"/>
        <v>0</v>
      </c>
    </row>
    <row r="465" spans="2:19" ht="18.75" x14ac:dyDescent="0.3">
      <c r="B465" s="164">
        <v>44588</v>
      </c>
      <c r="C465" s="95" t="s">
        <v>2056</v>
      </c>
      <c r="D465" s="96" t="s">
        <v>616</v>
      </c>
      <c r="E465" s="97">
        <v>3</v>
      </c>
      <c r="F465" s="140">
        <v>6</v>
      </c>
      <c r="G465" s="103">
        <v>1.8</v>
      </c>
      <c r="H465" s="99" t="s">
        <v>557</v>
      </c>
      <c r="I465" s="104" t="s">
        <v>24</v>
      </c>
      <c r="J465" s="105">
        <v>3</v>
      </c>
      <c r="K465" s="142">
        <f t="shared" si="35"/>
        <v>15</v>
      </c>
      <c r="L465" s="102">
        <f t="shared" si="36"/>
        <v>314.59749999999997</v>
      </c>
      <c r="Q465" s="153">
        <f t="shared" si="37"/>
        <v>1</v>
      </c>
      <c r="R465" s="154">
        <f t="shared" si="38"/>
        <v>1</v>
      </c>
      <c r="S465" s="154">
        <f t="shared" si="39"/>
        <v>0</v>
      </c>
    </row>
    <row r="466" spans="2:19" ht="18.75" x14ac:dyDescent="0.3">
      <c r="B466" s="164">
        <v>44588</v>
      </c>
      <c r="C466" s="95" t="s">
        <v>2058</v>
      </c>
      <c r="D466" s="96" t="s">
        <v>616</v>
      </c>
      <c r="E466" s="97">
        <v>2</v>
      </c>
      <c r="F466" s="140">
        <v>0.98</v>
      </c>
      <c r="G466" s="103">
        <v>0</v>
      </c>
      <c r="H466" s="99" t="s">
        <v>557</v>
      </c>
      <c r="I466" s="104" t="s">
        <v>24</v>
      </c>
      <c r="J466" s="105">
        <v>1</v>
      </c>
      <c r="K466" s="142">
        <f t="shared" si="35"/>
        <v>-2.0000000000000018E-2</v>
      </c>
      <c r="L466" s="102">
        <f t="shared" si="36"/>
        <v>314.57749999999999</v>
      </c>
      <c r="Q466" s="153">
        <f t="shared" si="37"/>
        <v>1</v>
      </c>
      <c r="R466" s="154">
        <f t="shared" si="38"/>
        <v>0</v>
      </c>
      <c r="S466" s="154">
        <f t="shared" si="39"/>
        <v>1</v>
      </c>
    </row>
    <row r="467" spans="2:19" ht="18.75" x14ac:dyDescent="0.3">
      <c r="B467" s="164">
        <v>44588</v>
      </c>
      <c r="C467" s="95" t="s">
        <v>2059</v>
      </c>
      <c r="D467" s="96" t="s">
        <v>616</v>
      </c>
      <c r="E467" s="97">
        <v>2</v>
      </c>
      <c r="F467" s="140">
        <v>2</v>
      </c>
      <c r="G467" s="103">
        <v>0</v>
      </c>
      <c r="H467" s="99" t="s">
        <v>557</v>
      </c>
      <c r="I467" s="104" t="s">
        <v>24</v>
      </c>
      <c r="J467" s="105">
        <v>1</v>
      </c>
      <c r="K467" s="142">
        <f t="shared" si="35"/>
        <v>1</v>
      </c>
      <c r="L467" s="102">
        <f t="shared" si="36"/>
        <v>315.57749999999999</v>
      </c>
      <c r="Q467" s="153">
        <f t="shared" si="37"/>
        <v>1</v>
      </c>
      <c r="R467" s="154">
        <f t="shared" si="38"/>
        <v>1</v>
      </c>
      <c r="S467" s="154">
        <f t="shared" si="39"/>
        <v>0</v>
      </c>
    </row>
    <row r="468" spans="2:19" ht="18.75" x14ac:dyDescent="0.3">
      <c r="B468" s="164">
        <v>44589</v>
      </c>
      <c r="C468" s="95" t="s">
        <v>2060</v>
      </c>
      <c r="D468" s="96" t="s">
        <v>707</v>
      </c>
      <c r="E468" s="97">
        <v>1</v>
      </c>
      <c r="F468" s="140">
        <v>6</v>
      </c>
      <c r="G468" s="103">
        <v>2</v>
      </c>
      <c r="H468" s="99" t="s">
        <v>557</v>
      </c>
      <c r="I468" s="104" t="s">
        <v>16</v>
      </c>
      <c r="J468" s="105">
        <v>2.5</v>
      </c>
      <c r="K468" s="142">
        <f t="shared" si="35"/>
        <v>-2.5</v>
      </c>
      <c r="L468" s="102">
        <f t="shared" si="36"/>
        <v>313.07749999999999</v>
      </c>
      <c r="Q468" s="153">
        <f t="shared" si="37"/>
        <v>1</v>
      </c>
      <c r="R468" s="154">
        <f t="shared" si="38"/>
        <v>0</v>
      </c>
      <c r="S468" s="154">
        <f t="shared" si="39"/>
        <v>1</v>
      </c>
    </row>
    <row r="469" spans="2:19" ht="18.75" x14ac:dyDescent="0.3">
      <c r="B469" s="164">
        <v>44589</v>
      </c>
      <c r="C469" s="95" t="s">
        <v>2062</v>
      </c>
      <c r="D469" s="96" t="s">
        <v>801</v>
      </c>
      <c r="E469" s="97">
        <v>7</v>
      </c>
      <c r="F469" s="140">
        <v>3.8</v>
      </c>
      <c r="G469" s="103">
        <v>0</v>
      </c>
      <c r="H469" s="99" t="s">
        <v>557</v>
      </c>
      <c r="I469" s="104" t="s">
        <v>21</v>
      </c>
      <c r="J469" s="105">
        <v>1</v>
      </c>
      <c r="K469" s="142">
        <f t="shared" si="35"/>
        <v>-1</v>
      </c>
      <c r="L469" s="102">
        <f t="shared" si="36"/>
        <v>312.07749999999999</v>
      </c>
      <c r="Q469" s="153">
        <f t="shared" si="37"/>
        <v>1</v>
      </c>
      <c r="R469" s="154">
        <f t="shared" si="38"/>
        <v>0</v>
      </c>
      <c r="S469" s="154">
        <f t="shared" si="39"/>
        <v>1</v>
      </c>
    </row>
    <row r="470" spans="2:19" ht="18.75" x14ac:dyDescent="0.3">
      <c r="B470" s="164">
        <v>44590</v>
      </c>
      <c r="C470" s="95" t="s">
        <v>1972</v>
      </c>
      <c r="D470" s="96" t="s">
        <v>2064</v>
      </c>
      <c r="E470" s="97">
        <v>3</v>
      </c>
      <c r="F470" s="140">
        <v>2.2000000000000002</v>
      </c>
      <c r="G470" s="103">
        <v>1.2</v>
      </c>
      <c r="H470" s="99" t="s">
        <v>557</v>
      </c>
      <c r="I470" s="104" t="s">
        <v>16</v>
      </c>
      <c r="J470" s="105">
        <v>2</v>
      </c>
      <c r="K470" s="142">
        <f t="shared" si="35"/>
        <v>-2</v>
      </c>
      <c r="L470" s="102">
        <f t="shared" si="36"/>
        <v>310.07749999999999</v>
      </c>
      <c r="Q470" s="153">
        <f t="shared" si="37"/>
        <v>1</v>
      </c>
      <c r="R470" s="154">
        <f t="shared" si="38"/>
        <v>0</v>
      </c>
      <c r="S470" s="154">
        <f t="shared" si="39"/>
        <v>1</v>
      </c>
    </row>
    <row r="471" spans="2:19" ht="18.75" x14ac:dyDescent="0.3">
      <c r="B471" s="164">
        <v>44590</v>
      </c>
      <c r="C471" s="95" t="s">
        <v>2065</v>
      </c>
      <c r="D471" s="96" t="s">
        <v>619</v>
      </c>
      <c r="E471" s="97">
        <v>3</v>
      </c>
      <c r="F471" s="140">
        <v>3.55</v>
      </c>
      <c r="G471" s="103">
        <v>1.8</v>
      </c>
      <c r="H471" s="99" t="s">
        <v>557</v>
      </c>
      <c r="I471" s="104" t="s">
        <v>24</v>
      </c>
      <c r="J471" s="105">
        <v>2</v>
      </c>
      <c r="K471" s="142">
        <f t="shared" si="35"/>
        <v>5.0999999999999996</v>
      </c>
      <c r="L471" s="102">
        <f t="shared" si="36"/>
        <v>315.17750000000001</v>
      </c>
      <c r="Q471" s="153">
        <f t="shared" si="37"/>
        <v>1</v>
      </c>
      <c r="R471" s="154">
        <f t="shared" si="38"/>
        <v>1</v>
      </c>
      <c r="S471" s="154">
        <f t="shared" si="39"/>
        <v>0</v>
      </c>
    </row>
    <row r="472" spans="2:19" ht="18.75" x14ac:dyDescent="0.3">
      <c r="B472" s="164">
        <v>44590</v>
      </c>
      <c r="C472" s="95" t="s">
        <v>2066</v>
      </c>
      <c r="D472" s="96" t="s">
        <v>674</v>
      </c>
      <c r="E472" s="97">
        <v>3</v>
      </c>
      <c r="F472" s="140">
        <v>6</v>
      </c>
      <c r="G472" s="103">
        <v>2.25</v>
      </c>
      <c r="H472" s="99" t="s">
        <v>557</v>
      </c>
      <c r="I472" s="104" t="s">
        <v>16</v>
      </c>
      <c r="J472" s="105">
        <v>1</v>
      </c>
      <c r="K472" s="142">
        <f t="shared" si="35"/>
        <v>-1</v>
      </c>
      <c r="L472" s="102">
        <f t="shared" si="36"/>
        <v>314.17750000000001</v>
      </c>
      <c r="Q472" s="153">
        <f t="shared" si="37"/>
        <v>1</v>
      </c>
      <c r="R472" s="154">
        <f t="shared" si="38"/>
        <v>0</v>
      </c>
      <c r="S472" s="154">
        <f t="shared" si="39"/>
        <v>1</v>
      </c>
    </row>
    <row r="473" spans="2:19" ht="18.75" x14ac:dyDescent="0.3">
      <c r="B473" s="164">
        <v>44593</v>
      </c>
      <c r="C473" s="95" t="s">
        <v>2063</v>
      </c>
      <c r="D473" s="96" t="s">
        <v>621</v>
      </c>
      <c r="E473" s="97">
        <v>2</v>
      </c>
      <c r="F473" s="140">
        <f>6*(1-0.26)</f>
        <v>4.4399999999999995</v>
      </c>
      <c r="G473" s="141">
        <f>1.85*0.76</f>
        <v>1.4060000000000001</v>
      </c>
      <c r="H473" s="99" t="s">
        <v>557</v>
      </c>
      <c r="I473" s="104" t="s">
        <v>24</v>
      </c>
      <c r="J473" s="105">
        <v>5</v>
      </c>
      <c r="K473" s="142">
        <f t="shared" si="35"/>
        <v>17.199999999999996</v>
      </c>
      <c r="L473" s="102">
        <f t="shared" si="36"/>
        <v>331.3775</v>
      </c>
      <c r="Q473" s="153">
        <f t="shared" si="37"/>
        <v>1</v>
      </c>
      <c r="R473" s="154">
        <f t="shared" si="38"/>
        <v>1</v>
      </c>
      <c r="S473" s="154">
        <f t="shared" si="39"/>
        <v>0</v>
      </c>
    </row>
    <row r="474" spans="2:19" ht="18.75" x14ac:dyDescent="0.3">
      <c r="B474" s="164">
        <v>44593</v>
      </c>
      <c r="C474" s="95" t="s">
        <v>2063</v>
      </c>
      <c r="D474" s="96" t="s">
        <v>621</v>
      </c>
      <c r="E474" s="97">
        <v>2</v>
      </c>
      <c r="F474" s="140">
        <f>6*(1-0.26)</f>
        <v>4.4399999999999995</v>
      </c>
      <c r="G474" s="141">
        <f>1.85*0.76</f>
        <v>1.4060000000000001</v>
      </c>
      <c r="H474" s="99" t="s">
        <v>567</v>
      </c>
      <c r="I474" s="104" t="s">
        <v>24</v>
      </c>
      <c r="J474" s="105">
        <v>3</v>
      </c>
      <c r="K474" s="142">
        <f t="shared" si="35"/>
        <v>1.218</v>
      </c>
      <c r="L474" s="102">
        <f t="shared" si="36"/>
        <v>332.59550000000002</v>
      </c>
      <c r="Q474" s="153">
        <f t="shared" si="37"/>
        <v>1</v>
      </c>
      <c r="R474" s="154">
        <f t="shared" si="38"/>
        <v>1</v>
      </c>
      <c r="S474" s="154">
        <f t="shared" si="39"/>
        <v>0</v>
      </c>
    </row>
    <row r="475" spans="2:19" ht="18.75" x14ac:dyDescent="0.3">
      <c r="B475" s="164">
        <v>44593</v>
      </c>
      <c r="C475" s="95" t="s">
        <v>2061</v>
      </c>
      <c r="D475" s="96" t="s">
        <v>621</v>
      </c>
      <c r="E475" s="97">
        <v>1</v>
      </c>
      <c r="F475" s="140">
        <f>5*0.7</f>
        <v>3.5</v>
      </c>
      <c r="G475" s="103">
        <v>1.4</v>
      </c>
      <c r="H475" s="99" t="s">
        <v>557</v>
      </c>
      <c r="I475" s="104" t="s">
        <v>34</v>
      </c>
      <c r="J475" s="105">
        <v>1.5</v>
      </c>
      <c r="K475" s="142">
        <f t="shared" si="35"/>
        <v>-1.5</v>
      </c>
      <c r="L475" s="102">
        <f t="shared" si="36"/>
        <v>331.09550000000002</v>
      </c>
      <c r="Q475" s="153">
        <f t="shared" si="37"/>
        <v>1</v>
      </c>
      <c r="R475" s="154">
        <f t="shared" si="38"/>
        <v>0</v>
      </c>
      <c r="S475" s="154">
        <f t="shared" si="39"/>
        <v>1</v>
      </c>
    </row>
    <row r="476" spans="2:19" ht="18.75" x14ac:dyDescent="0.3">
      <c r="B476" s="164">
        <v>44593</v>
      </c>
      <c r="C476" s="95" t="s">
        <v>2070</v>
      </c>
      <c r="D476" s="96" t="s">
        <v>621</v>
      </c>
      <c r="E476" s="97">
        <v>2</v>
      </c>
      <c r="F476" s="140">
        <v>1</v>
      </c>
      <c r="G476" s="103">
        <v>0</v>
      </c>
      <c r="H476" s="99" t="s">
        <v>557</v>
      </c>
      <c r="I476" s="104" t="s">
        <v>21</v>
      </c>
      <c r="J476" s="105">
        <v>1.5</v>
      </c>
      <c r="K476" s="142">
        <f t="shared" si="35"/>
        <v>-1.5</v>
      </c>
      <c r="L476" s="102">
        <f t="shared" si="36"/>
        <v>329.59550000000002</v>
      </c>
      <c r="Q476" s="153">
        <f t="shared" si="37"/>
        <v>1</v>
      </c>
      <c r="R476" s="154">
        <f t="shared" si="38"/>
        <v>0</v>
      </c>
      <c r="S476" s="154">
        <f t="shared" si="39"/>
        <v>1</v>
      </c>
    </row>
    <row r="477" spans="2:19" ht="18.75" x14ac:dyDescent="0.3">
      <c r="B477" s="164">
        <v>44593</v>
      </c>
      <c r="C477" s="95" t="s">
        <v>2071</v>
      </c>
      <c r="D477" s="96" t="s">
        <v>621</v>
      </c>
      <c r="E477" s="97">
        <v>2</v>
      </c>
      <c r="F477" s="140">
        <v>1</v>
      </c>
      <c r="G477" s="103">
        <v>0</v>
      </c>
      <c r="H477" s="99" t="s">
        <v>557</v>
      </c>
      <c r="I477" s="104" t="s">
        <v>21</v>
      </c>
      <c r="J477" s="105">
        <v>0.5</v>
      </c>
      <c r="K477" s="142">
        <f t="shared" si="35"/>
        <v>-0.5</v>
      </c>
      <c r="L477" s="102">
        <f t="shared" si="36"/>
        <v>329.09550000000002</v>
      </c>
      <c r="Q477" s="153">
        <f t="shared" si="37"/>
        <v>1</v>
      </c>
      <c r="R477" s="154">
        <f t="shared" si="38"/>
        <v>0</v>
      </c>
      <c r="S477" s="154">
        <f t="shared" si="39"/>
        <v>1</v>
      </c>
    </row>
    <row r="478" spans="2:19" ht="18.75" x14ac:dyDescent="0.3">
      <c r="B478" s="164">
        <v>44593</v>
      </c>
      <c r="C478" s="95" t="s">
        <v>2072</v>
      </c>
      <c r="D478" s="96" t="s">
        <v>621</v>
      </c>
      <c r="E478" s="97">
        <v>1</v>
      </c>
      <c r="F478" s="140">
        <f>15/19.44</f>
        <v>0.77160493827160492</v>
      </c>
      <c r="G478" s="103">
        <v>0</v>
      </c>
      <c r="H478" s="99" t="s">
        <v>557</v>
      </c>
      <c r="I478" s="104" t="s">
        <v>24</v>
      </c>
      <c r="J478" s="105">
        <v>1</v>
      </c>
      <c r="K478" s="142">
        <f t="shared" si="35"/>
        <v>-0.22839506172839508</v>
      </c>
      <c r="L478" s="102">
        <f t="shared" si="36"/>
        <v>328.86710493827161</v>
      </c>
      <c r="Q478" s="153">
        <f t="shared" si="37"/>
        <v>1</v>
      </c>
      <c r="R478" s="154">
        <f t="shared" si="38"/>
        <v>0</v>
      </c>
      <c r="S478" s="154">
        <f t="shared" si="39"/>
        <v>1</v>
      </c>
    </row>
    <row r="479" spans="2:19" ht="18.75" x14ac:dyDescent="0.3">
      <c r="B479" s="164">
        <v>44593</v>
      </c>
      <c r="C479" s="95" t="s">
        <v>2073</v>
      </c>
      <c r="D479" s="96" t="s">
        <v>621</v>
      </c>
      <c r="E479" s="97">
        <v>1</v>
      </c>
      <c r="F479" s="140">
        <f>21.78/19.8</f>
        <v>1.1000000000000001</v>
      </c>
      <c r="G479" s="103">
        <v>0</v>
      </c>
      <c r="H479" s="99" t="s">
        <v>557</v>
      </c>
      <c r="I479" s="104" t="s">
        <v>24</v>
      </c>
      <c r="J479" s="105">
        <v>1</v>
      </c>
      <c r="K479" s="142">
        <f t="shared" si="35"/>
        <v>0.10000000000000009</v>
      </c>
      <c r="L479" s="102">
        <f t="shared" si="36"/>
        <v>328.96710493827163</v>
      </c>
      <c r="Q479" s="153">
        <f t="shared" si="37"/>
        <v>1</v>
      </c>
      <c r="R479" s="154">
        <f t="shared" si="38"/>
        <v>1</v>
      </c>
      <c r="S479" s="154">
        <f t="shared" si="39"/>
        <v>0</v>
      </c>
    </row>
    <row r="480" spans="2:19" ht="18.75" x14ac:dyDescent="0.3">
      <c r="B480" s="164">
        <v>44594</v>
      </c>
      <c r="C480" s="95" t="s">
        <v>2075</v>
      </c>
      <c r="D480" s="96" t="s">
        <v>50</v>
      </c>
      <c r="E480" s="97">
        <v>1</v>
      </c>
      <c r="F480" s="140">
        <v>2.35</v>
      </c>
      <c r="G480" s="103">
        <v>1.2</v>
      </c>
      <c r="H480" s="99" t="s">
        <v>557</v>
      </c>
      <c r="I480" s="104" t="s">
        <v>16</v>
      </c>
      <c r="J480" s="105">
        <v>4</v>
      </c>
      <c r="K480" s="142">
        <f t="shared" si="35"/>
        <v>-4</v>
      </c>
      <c r="L480" s="102">
        <f t="shared" si="36"/>
        <v>324.96710493827163</v>
      </c>
      <c r="Q480" s="153">
        <f t="shared" si="37"/>
        <v>1</v>
      </c>
      <c r="R480" s="154">
        <f t="shared" si="38"/>
        <v>0</v>
      </c>
      <c r="S480" s="154">
        <f t="shared" si="39"/>
        <v>1</v>
      </c>
    </row>
    <row r="481" spans="2:19" ht="18.75" x14ac:dyDescent="0.3">
      <c r="B481" s="164">
        <v>44594</v>
      </c>
      <c r="C481" s="95" t="s">
        <v>2035</v>
      </c>
      <c r="D481" s="96" t="s">
        <v>91</v>
      </c>
      <c r="E481" s="97">
        <v>2</v>
      </c>
      <c r="F481" s="140">
        <v>2.2000000000000002</v>
      </c>
      <c r="G481" s="103">
        <v>1.2</v>
      </c>
      <c r="H481" s="99" t="s">
        <v>557</v>
      </c>
      <c r="I481" s="104" t="s">
        <v>24</v>
      </c>
      <c r="J481" s="105">
        <v>2.5</v>
      </c>
      <c r="K481" s="142">
        <f t="shared" si="35"/>
        <v>3</v>
      </c>
      <c r="L481" s="102">
        <f t="shared" si="36"/>
        <v>327.96710493827163</v>
      </c>
      <c r="Q481" s="153">
        <f t="shared" si="37"/>
        <v>1</v>
      </c>
      <c r="R481" s="154">
        <f t="shared" si="38"/>
        <v>1</v>
      </c>
      <c r="S481" s="154">
        <f t="shared" si="39"/>
        <v>0</v>
      </c>
    </row>
    <row r="482" spans="2:19" ht="18.75" x14ac:dyDescent="0.3">
      <c r="B482" s="164">
        <v>44595</v>
      </c>
      <c r="C482" s="95" t="s">
        <v>2076</v>
      </c>
      <c r="D482" s="96" t="s">
        <v>173</v>
      </c>
      <c r="E482" s="97">
        <v>4</v>
      </c>
      <c r="F482" s="140">
        <v>4</v>
      </c>
      <c r="G482" s="103">
        <v>1.45</v>
      </c>
      <c r="H482" s="99" t="s">
        <v>557</v>
      </c>
      <c r="I482" s="104" t="s">
        <v>21</v>
      </c>
      <c r="J482" s="105">
        <v>2.5</v>
      </c>
      <c r="K482" s="142">
        <f t="shared" si="35"/>
        <v>-2.5</v>
      </c>
      <c r="L482" s="102">
        <f t="shared" si="36"/>
        <v>325.46710493827163</v>
      </c>
      <c r="M482" s="158">
        <v>2200</v>
      </c>
      <c r="Q482" s="153">
        <f t="shared" si="37"/>
        <v>1</v>
      </c>
      <c r="R482" s="154">
        <f t="shared" si="38"/>
        <v>0</v>
      </c>
      <c r="S482" s="154">
        <f t="shared" si="39"/>
        <v>1</v>
      </c>
    </row>
    <row r="483" spans="2:19" ht="18.75" x14ac:dyDescent="0.3">
      <c r="B483" s="164">
        <v>44595</v>
      </c>
      <c r="C483" s="95" t="s">
        <v>2083</v>
      </c>
      <c r="D483" s="96" t="s">
        <v>173</v>
      </c>
      <c r="E483" s="97">
        <v>4</v>
      </c>
      <c r="F483" s="140">
        <v>5.5</v>
      </c>
      <c r="G483" s="103">
        <v>2</v>
      </c>
      <c r="H483" s="99" t="s">
        <v>557</v>
      </c>
      <c r="I483" s="104" t="s">
        <v>34</v>
      </c>
      <c r="J483" s="105">
        <v>1</v>
      </c>
      <c r="K483" s="142">
        <f t="shared" si="35"/>
        <v>-1</v>
      </c>
      <c r="L483" s="102">
        <f t="shared" si="36"/>
        <v>324.46710493827163</v>
      </c>
      <c r="Q483" s="153">
        <f t="shared" si="37"/>
        <v>1</v>
      </c>
      <c r="R483" s="154">
        <f t="shared" si="38"/>
        <v>0</v>
      </c>
      <c r="S483" s="154">
        <f t="shared" si="39"/>
        <v>1</v>
      </c>
    </row>
    <row r="484" spans="2:19" ht="18.75" x14ac:dyDescent="0.3">
      <c r="B484" s="164">
        <v>44595</v>
      </c>
      <c r="C484" s="95" t="s">
        <v>2077</v>
      </c>
      <c r="D484" s="96" t="s">
        <v>173</v>
      </c>
      <c r="E484" s="97">
        <v>2</v>
      </c>
      <c r="F484" s="140">
        <v>1</v>
      </c>
      <c r="G484" s="103">
        <v>0</v>
      </c>
      <c r="H484" s="99" t="s">
        <v>557</v>
      </c>
      <c r="I484" s="104" t="s">
        <v>21</v>
      </c>
      <c r="J484" s="105">
        <v>1</v>
      </c>
      <c r="K484" s="142">
        <f t="shared" si="35"/>
        <v>-1</v>
      </c>
      <c r="L484" s="102">
        <f t="shared" si="36"/>
        <v>323.46710493827163</v>
      </c>
      <c r="Q484" s="153">
        <f t="shared" si="37"/>
        <v>1</v>
      </c>
      <c r="R484" s="154">
        <f t="shared" si="38"/>
        <v>0</v>
      </c>
      <c r="S484" s="154">
        <f t="shared" si="39"/>
        <v>1</v>
      </c>
    </row>
    <row r="485" spans="2:19" ht="18.75" x14ac:dyDescent="0.3">
      <c r="B485" s="164">
        <v>44595</v>
      </c>
      <c r="C485" s="95" t="s">
        <v>2078</v>
      </c>
      <c r="D485" s="96" t="s">
        <v>641</v>
      </c>
      <c r="E485" s="97">
        <v>8</v>
      </c>
      <c r="F485" s="140">
        <v>2.35</v>
      </c>
      <c r="G485" s="103">
        <v>1.2</v>
      </c>
      <c r="H485" s="99" t="s">
        <v>557</v>
      </c>
      <c r="I485" s="104" t="s">
        <v>24</v>
      </c>
      <c r="J485" s="105">
        <v>1</v>
      </c>
      <c r="K485" s="142">
        <f t="shared" si="35"/>
        <v>1.35</v>
      </c>
      <c r="L485" s="102">
        <f t="shared" si="36"/>
        <v>324.81710493827165</v>
      </c>
      <c r="Q485" s="153">
        <f t="shared" si="37"/>
        <v>1</v>
      </c>
      <c r="R485" s="154">
        <f t="shared" si="38"/>
        <v>1</v>
      </c>
      <c r="S485" s="154">
        <f t="shared" si="39"/>
        <v>0</v>
      </c>
    </row>
    <row r="486" spans="2:19" ht="18.75" x14ac:dyDescent="0.3">
      <c r="B486" s="164">
        <v>44595</v>
      </c>
      <c r="C486" s="95" t="s">
        <v>2033</v>
      </c>
      <c r="D486" s="96" t="s">
        <v>573</v>
      </c>
      <c r="E486" s="97">
        <v>8</v>
      </c>
      <c r="F486" s="140">
        <v>3.3</v>
      </c>
      <c r="G486" s="103">
        <v>1.4</v>
      </c>
      <c r="H486" s="99" t="s">
        <v>557</v>
      </c>
      <c r="I486" s="104" t="s">
        <v>21</v>
      </c>
      <c r="J486" s="105">
        <v>3</v>
      </c>
      <c r="K486" s="142">
        <f t="shared" si="35"/>
        <v>-3</v>
      </c>
      <c r="L486" s="102">
        <f t="shared" si="36"/>
        <v>321.81710493827165</v>
      </c>
      <c r="Q486" s="153">
        <f t="shared" si="37"/>
        <v>1</v>
      </c>
      <c r="R486" s="154">
        <f t="shared" si="38"/>
        <v>0</v>
      </c>
      <c r="S486" s="154">
        <f t="shared" si="39"/>
        <v>1</v>
      </c>
    </row>
    <row r="487" spans="2:19" ht="18.75" x14ac:dyDescent="0.3">
      <c r="B487" s="164">
        <v>44595</v>
      </c>
      <c r="C487" s="95" t="s">
        <v>2079</v>
      </c>
      <c r="D487" s="96" t="s">
        <v>573</v>
      </c>
      <c r="E487" s="97">
        <v>8</v>
      </c>
      <c r="F487" s="140">
        <v>8</v>
      </c>
      <c r="G487" s="103">
        <v>2.5</v>
      </c>
      <c r="H487" s="99" t="s">
        <v>557</v>
      </c>
      <c r="I487" s="104" t="s">
        <v>171</v>
      </c>
      <c r="J487" s="105">
        <v>1</v>
      </c>
      <c r="K487" s="142">
        <f t="shared" si="35"/>
        <v>-1</v>
      </c>
      <c r="L487" s="102">
        <f t="shared" si="36"/>
        <v>320.81710493827165</v>
      </c>
      <c r="Q487" s="153">
        <f t="shared" si="37"/>
        <v>1</v>
      </c>
      <c r="R487" s="154">
        <f t="shared" si="38"/>
        <v>0</v>
      </c>
      <c r="S487" s="154">
        <f t="shared" si="39"/>
        <v>1</v>
      </c>
    </row>
    <row r="488" spans="2:19" ht="18.75" x14ac:dyDescent="0.3">
      <c r="B488" s="164">
        <v>44596</v>
      </c>
      <c r="C488" s="95" t="s">
        <v>2045</v>
      </c>
      <c r="D488" s="96" t="s">
        <v>628</v>
      </c>
      <c r="E488" s="97">
        <v>1</v>
      </c>
      <c r="F488" s="140">
        <v>1.95</v>
      </c>
      <c r="G488" s="103">
        <v>1.1000000000000001</v>
      </c>
      <c r="H488" s="99" t="s">
        <v>557</v>
      </c>
      <c r="I488" s="104" t="s">
        <v>24</v>
      </c>
      <c r="J488" s="105">
        <v>4</v>
      </c>
      <c r="K488" s="142">
        <f t="shared" si="35"/>
        <v>3.8</v>
      </c>
      <c r="L488" s="102">
        <f t="shared" si="36"/>
        <v>324.61710493827167</v>
      </c>
      <c r="Q488" s="153">
        <f t="shared" si="37"/>
        <v>1</v>
      </c>
      <c r="R488" s="154">
        <f t="shared" si="38"/>
        <v>1</v>
      </c>
      <c r="S488" s="154">
        <f t="shared" si="39"/>
        <v>0</v>
      </c>
    </row>
    <row r="489" spans="2:19" ht="18.75" x14ac:dyDescent="0.3">
      <c r="B489" s="164">
        <v>44597</v>
      </c>
      <c r="C489" s="95" t="s">
        <v>2080</v>
      </c>
      <c r="D489" s="96" t="s">
        <v>602</v>
      </c>
      <c r="E489" s="97">
        <v>4</v>
      </c>
      <c r="F489" s="140">
        <v>16</v>
      </c>
      <c r="G489" s="103">
        <v>4.5</v>
      </c>
      <c r="H489" s="99" t="s">
        <v>557</v>
      </c>
      <c r="I489" s="104" t="s">
        <v>34</v>
      </c>
      <c r="J489" s="105">
        <v>1</v>
      </c>
      <c r="K489" s="142">
        <f t="shared" si="35"/>
        <v>-1</v>
      </c>
      <c r="L489" s="102">
        <f t="shared" si="36"/>
        <v>323.61710493827167</v>
      </c>
      <c r="Q489" s="153">
        <f t="shared" si="37"/>
        <v>1</v>
      </c>
      <c r="R489" s="154">
        <f t="shared" si="38"/>
        <v>0</v>
      </c>
      <c r="S489" s="154">
        <f t="shared" si="39"/>
        <v>1</v>
      </c>
    </row>
    <row r="490" spans="2:19" ht="18.75" x14ac:dyDescent="0.3">
      <c r="B490" s="164">
        <v>44598</v>
      </c>
      <c r="C490" s="95" t="s">
        <v>2084</v>
      </c>
      <c r="D490" s="96" t="s">
        <v>559</v>
      </c>
      <c r="E490" s="97">
        <v>3</v>
      </c>
      <c r="F490" s="140">
        <v>2.25</v>
      </c>
      <c r="G490" s="103">
        <v>1.1000000000000001</v>
      </c>
      <c r="H490" s="99" t="s">
        <v>557</v>
      </c>
      <c r="I490" s="104" t="s">
        <v>34</v>
      </c>
      <c r="J490" s="105">
        <v>8</v>
      </c>
      <c r="K490" s="142">
        <f t="shared" si="35"/>
        <v>-8</v>
      </c>
      <c r="L490" s="102">
        <f t="shared" si="36"/>
        <v>315.61710493827167</v>
      </c>
      <c r="Q490" s="153">
        <f t="shared" si="37"/>
        <v>1</v>
      </c>
      <c r="R490" s="154">
        <f t="shared" si="38"/>
        <v>0</v>
      </c>
      <c r="S490" s="154">
        <f t="shared" si="39"/>
        <v>1</v>
      </c>
    </row>
    <row r="491" spans="2:19" ht="18.75" x14ac:dyDescent="0.3">
      <c r="B491" s="164">
        <v>44598</v>
      </c>
      <c r="C491" s="95" t="s">
        <v>2085</v>
      </c>
      <c r="D491" s="96" t="s">
        <v>114</v>
      </c>
      <c r="E491" s="97">
        <v>8</v>
      </c>
      <c r="F491" s="140">
        <v>1.9</v>
      </c>
      <c r="G491" s="103">
        <v>1.1000000000000001</v>
      </c>
      <c r="H491" s="99" t="s">
        <v>557</v>
      </c>
      <c r="I491" s="104" t="s">
        <v>107</v>
      </c>
      <c r="J491" s="105">
        <v>2</v>
      </c>
      <c r="K491" s="142">
        <f t="shared" si="35"/>
        <v>-2</v>
      </c>
      <c r="L491" s="102">
        <f t="shared" si="36"/>
        <v>313.61710493827167</v>
      </c>
      <c r="Q491" s="153">
        <f t="shared" si="37"/>
        <v>1</v>
      </c>
      <c r="R491" s="154">
        <f t="shared" si="38"/>
        <v>0</v>
      </c>
      <c r="S491" s="154">
        <f t="shared" si="39"/>
        <v>1</v>
      </c>
    </row>
    <row r="492" spans="2:19" ht="18.75" x14ac:dyDescent="0.3">
      <c r="B492" s="164">
        <v>44600</v>
      </c>
      <c r="C492" s="95" t="s">
        <v>2081</v>
      </c>
      <c r="D492" s="96" t="s">
        <v>30</v>
      </c>
      <c r="E492" s="97">
        <v>3</v>
      </c>
      <c r="F492" s="140">
        <v>6</v>
      </c>
      <c r="G492" s="103">
        <v>2</v>
      </c>
      <c r="H492" s="99" t="s">
        <v>557</v>
      </c>
      <c r="I492" s="104" t="s">
        <v>26</v>
      </c>
      <c r="J492" s="105">
        <v>4</v>
      </c>
      <c r="K492" s="142">
        <f t="shared" si="35"/>
        <v>-4</v>
      </c>
      <c r="L492" s="102">
        <f t="shared" si="36"/>
        <v>309.61710493827167</v>
      </c>
      <c r="Q492" s="153">
        <f t="shared" si="37"/>
        <v>1</v>
      </c>
      <c r="R492" s="154">
        <f t="shared" si="38"/>
        <v>0</v>
      </c>
      <c r="S492" s="154">
        <f t="shared" si="39"/>
        <v>1</v>
      </c>
    </row>
    <row r="493" spans="2:19" ht="18.75" x14ac:dyDescent="0.3">
      <c r="B493" s="164">
        <v>44600</v>
      </c>
      <c r="C493" s="95" t="s">
        <v>2082</v>
      </c>
      <c r="D493" s="96" t="s">
        <v>30</v>
      </c>
      <c r="E493" s="97">
        <v>3</v>
      </c>
      <c r="F493" s="140">
        <v>16</v>
      </c>
      <c r="G493" s="103">
        <v>4.4000000000000004</v>
      </c>
      <c r="H493" s="99" t="s">
        <v>557</v>
      </c>
      <c r="I493" s="104" t="s">
        <v>614</v>
      </c>
      <c r="J493" s="105">
        <v>1</v>
      </c>
      <c r="K493" s="142">
        <f t="shared" si="35"/>
        <v>-1</v>
      </c>
      <c r="L493" s="102">
        <f t="shared" si="36"/>
        <v>308.61710493827167</v>
      </c>
      <c r="Q493" s="153">
        <f t="shared" si="37"/>
        <v>1</v>
      </c>
      <c r="R493" s="154">
        <f t="shared" si="38"/>
        <v>0</v>
      </c>
      <c r="S493" s="154">
        <f t="shared" si="39"/>
        <v>1</v>
      </c>
    </row>
    <row r="494" spans="2:19" ht="18.75" x14ac:dyDescent="0.3">
      <c r="B494" s="164">
        <v>44600</v>
      </c>
      <c r="C494" s="95" t="s">
        <v>2099</v>
      </c>
      <c r="D494" s="96" t="s">
        <v>30</v>
      </c>
      <c r="E494" s="97">
        <v>2</v>
      </c>
      <c r="F494" s="140">
        <v>2</v>
      </c>
      <c r="G494" s="103">
        <v>1.2</v>
      </c>
      <c r="H494" s="99" t="s">
        <v>557</v>
      </c>
      <c r="I494" s="104" t="s">
        <v>21</v>
      </c>
      <c r="J494" s="105">
        <v>2</v>
      </c>
      <c r="K494" s="142">
        <f t="shared" si="35"/>
        <v>-2</v>
      </c>
      <c r="L494" s="102">
        <f t="shared" si="36"/>
        <v>306.61710493827167</v>
      </c>
      <c r="Q494" s="153">
        <f t="shared" si="37"/>
        <v>1</v>
      </c>
      <c r="R494" s="154">
        <f t="shared" si="38"/>
        <v>0</v>
      </c>
      <c r="S494" s="154">
        <f t="shared" si="39"/>
        <v>1</v>
      </c>
    </row>
    <row r="495" spans="2:19" ht="18.75" x14ac:dyDescent="0.3">
      <c r="B495" s="164">
        <v>44600</v>
      </c>
      <c r="C495" s="95" t="s">
        <v>2100</v>
      </c>
      <c r="D495" s="96" t="s">
        <v>30</v>
      </c>
      <c r="E495" s="97">
        <v>4</v>
      </c>
      <c r="F495" s="140">
        <v>2.8</v>
      </c>
      <c r="G495" s="103">
        <v>1.2</v>
      </c>
      <c r="H495" s="99" t="s">
        <v>557</v>
      </c>
      <c r="I495" s="104" t="s">
        <v>16</v>
      </c>
      <c r="J495" s="105">
        <v>2</v>
      </c>
      <c r="K495" s="142">
        <f t="shared" si="35"/>
        <v>-2</v>
      </c>
      <c r="L495" s="102">
        <f t="shared" si="36"/>
        <v>304.61710493827167</v>
      </c>
      <c r="Q495" s="153">
        <f t="shared" si="37"/>
        <v>1</v>
      </c>
      <c r="R495" s="154">
        <f t="shared" si="38"/>
        <v>0</v>
      </c>
      <c r="S495" s="154">
        <f t="shared" si="39"/>
        <v>1</v>
      </c>
    </row>
    <row r="496" spans="2:19" ht="18.75" x14ac:dyDescent="0.3">
      <c r="B496" s="164">
        <v>44601</v>
      </c>
      <c r="C496" s="95" t="s">
        <v>2102</v>
      </c>
      <c r="D496" s="96" t="s">
        <v>91</v>
      </c>
      <c r="E496" s="97">
        <v>1</v>
      </c>
      <c r="F496" s="140">
        <v>4.8</v>
      </c>
      <c r="G496" s="103">
        <v>1.9</v>
      </c>
      <c r="H496" s="99" t="s">
        <v>557</v>
      </c>
      <c r="I496" s="104" t="s">
        <v>34</v>
      </c>
      <c r="J496" s="105">
        <v>1</v>
      </c>
      <c r="K496" s="142">
        <f t="shared" si="35"/>
        <v>-1</v>
      </c>
      <c r="L496" s="102">
        <f t="shared" si="36"/>
        <v>303.61710493827167</v>
      </c>
      <c r="Q496" s="153">
        <f t="shared" si="37"/>
        <v>1</v>
      </c>
      <c r="R496" s="154">
        <f t="shared" si="38"/>
        <v>0</v>
      </c>
      <c r="S496" s="154">
        <f t="shared" si="39"/>
        <v>1</v>
      </c>
    </row>
    <row r="497" spans="2:19" ht="18.75" x14ac:dyDescent="0.3">
      <c r="B497" s="164">
        <v>44602</v>
      </c>
      <c r="C497" s="95" t="s">
        <v>2044</v>
      </c>
      <c r="D497" s="96" t="s">
        <v>616</v>
      </c>
      <c r="E497" s="97">
        <v>4</v>
      </c>
      <c r="F497" s="140">
        <f>3.9*0.87</f>
        <v>3.3929999999999998</v>
      </c>
      <c r="G497" s="103">
        <v>1.2</v>
      </c>
      <c r="H497" s="99" t="s">
        <v>557</v>
      </c>
      <c r="I497" s="104" t="s">
        <v>24</v>
      </c>
      <c r="J497" s="105">
        <v>5</v>
      </c>
      <c r="K497" s="142">
        <f t="shared" si="35"/>
        <v>11.965</v>
      </c>
      <c r="L497" s="102">
        <f t="shared" si="36"/>
        <v>315.58210493827164</v>
      </c>
      <c r="Q497" s="153">
        <f t="shared" si="37"/>
        <v>1</v>
      </c>
      <c r="R497" s="154">
        <f t="shared" si="38"/>
        <v>1</v>
      </c>
      <c r="S497" s="154">
        <f t="shared" si="39"/>
        <v>0</v>
      </c>
    </row>
    <row r="498" spans="2:19" ht="18.75" x14ac:dyDescent="0.3">
      <c r="B498" s="164">
        <v>44602</v>
      </c>
      <c r="C498" s="95" t="s">
        <v>2101</v>
      </c>
      <c r="D498" s="96" t="s">
        <v>616</v>
      </c>
      <c r="E498" s="97">
        <v>4</v>
      </c>
      <c r="F498" s="140">
        <v>16</v>
      </c>
      <c r="G498" s="103">
        <v>4</v>
      </c>
      <c r="H498" s="99" t="s">
        <v>557</v>
      </c>
      <c r="I498" s="104" t="s">
        <v>16</v>
      </c>
      <c r="J498" s="105">
        <v>1</v>
      </c>
      <c r="K498" s="142">
        <f t="shared" si="35"/>
        <v>-1</v>
      </c>
      <c r="L498" s="102">
        <f t="shared" si="36"/>
        <v>314.58210493827164</v>
      </c>
      <c r="Q498" s="153">
        <f t="shared" si="37"/>
        <v>1</v>
      </c>
      <c r="R498" s="154">
        <f t="shared" si="38"/>
        <v>0</v>
      </c>
      <c r="S498" s="154">
        <f t="shared" si="39"/>
        <v>1</v>
      </c>
    </row>
    <row r="499" spans="2:19" ht="18.75" x14ac:dyDescent="0.3">
      <c r="B499" s="164">
        <v>44602</v>
      </c>
      <c r="C499" s="95" t="s">
        <v>2103</v>
      </c>
      <c r="D499" s="96" t="s">
        <v>616</v>
      </c>
      <c r="E499" s="97">
        <v>1</v>
      </c>
      <c r="F499" s="140">
        <v>2.5</v>
      </c>
      <c r="G499" s="103">
        <v>1.3</v>
      </c>
      <c r="H499" s="99" t="s">
        <v>557</v>
      </c>
      <c r="I499" s="104" t="s">
        <v>21</v>
      </c>
      <c r="J499" s="105">
        <v>1</v>
      </c>
      <c r="K499" s="142">
        <f t="shared" si="35"/>
        <v>-1</v>
      </c>
      <c r="L499" s="102">
        <f t="shared" si="36"/>
        <v>313.58210493827164</v>
      </c>
      <c r="Q499" s="153">
        <f t="shared" si="37"/>
        <v>1</v>
      </c>
      <c r="R499" s="154">
        <f t="shared" si="38"/>
        <v>0</v>
      </c>
      <c r="S499" s="154">
        <f t="shared" si="39"/>
        <v>1</v>
      </c>
    </row>
    <row r="500" spans="2:19" ht="18.75" x14ac:dyDescent="0.3">
      <c r="B500" s="164">
        <v>44602</v>
      </c>
      <c r="C500" s="95" t="s">
        <v>2104</v>
      </c>
      <c r="D500" s="96" t="s">
        <v>616</v>
      </c>
      <c r="E500" s="97">
        <v>1</v>
      </c>
      <c r="F500" s="140">
        <v>2.4</v>
      </c>
      <c r="G500" s="103">
        <v>0</v>
      </c>
      <c r="H500" s="99" t="s">
        <v>557</v>
      </c>
      <c r="I500" s="104" t="s">
        <v>24</v>
      </c>
      <c r="J500" s="105">
        <v>1</v>
      </c>
      <c r="K500" s="142">
        <f t="shared" si="35"/>
        <v>1.4</v>
      </c>
      <c r="L500" s="102">
        <f t="shared" si="36"/>
        <v>314.98210493827162</v>
      </c>
      <c r="Q500" s="153">
        <f t="shared" si="37"/>
        <v>1</v>
      </c>
      <c r="R500" s="154">
        <f t="shared" si="38"/>
        <v>1</v>
      </c>
      <c r="S500" s="154">
        <f t="shared" si="39"/>
        <v>0</v>
      </c>
    </row>
    <row r="501" spans="2:19" ht="18.75" x14ac:dyDescent="0.3">
      <c r="B501" s="164">
        <v>44602</v>
      </c>
      <c r="C501" s="95" t="s">
        <v>2105</v>
      </c>
      <c r="D501" s="96" t="s">
        <v>616</v>
      </c>
      <c r="E501" s="97">
        <v>1</v>
      </c>
      <c r="F501" s="140">
        <v>1</v>
      </c>
      <c r="G501" s="103">
        <v>0</v>
      </c>
      <c r="H501" s="99" t="s">
        <v>557</v>
      </c>
      <c r="I501" s="104" t="s">
        <v>21</v>
      </c>
      <c r="J501" s="105">
        <v>0.5</v>
      </c>
      <c r="K501" s="142">
        <f t="shared" si="35"/>
        <v>-0.5</v>
      </c>
      <c r="L501" s="102">
        <f t="shared" si="36"/>
        <v>314.48210493827162</v>
      </c>
      <c r="Q501" s="153">
        <f t="shared" si="37"/>
        <v>1</v>
      </c>
      <c r="R501" s="154">
        <f t="shared" si="38"/>
        <v>0</v>
      </c>
      <c r="S501" s="154">
        <f t="shared" si="39"/>
        <v>1</v>
      </c>
    </row>
    <row r="502" spans="2:19" ht="18.75" x14ac:dyDescent="0.3">
      <c r="B502" s="164">
        <v>44603</v>
      </c>
      <c r="C502" s="95" t="s">
        <v>2106</v>
      </c>
      <c r="D502" s="96" t="s">
        <v>628</v>
      </c>
      <c r="E502" s="97">
        <v>1</v>
      </c>
      <c r="F502" s="140">
        <v>8</v>
      </c>
      <c r="G502" s="103">
        <v>3</v>
      </c>
      <c r="H502" s="99" t="s">
        <v>557</v>
      </c>
      <c r="I502" s="104" t="s">
        <v>171</v>
      </c>
      <c r="J502" s="105">
        <v>3</v>
      </c>
      <c r="K502" s="142">
        <f t="shared" si="35"/>
        <v>-3</v>
      </c>
      <c r="L502" s="102">
        <f t="shared" si="36"/>
        <v>311.48210493827162</v>
      </c>
      <c r="Q502" s="153">
        <f t="shared" si="37"/>
        <v>1</v>
      </c>
      <c r="R502" s="154">
        <f t="shared" si="38"/>
        <v>0</v>
      </c>
      <c r="S502" s="154">
        <f t="shared" si="39"/>
        <v>1</v>
      </c>
    </row>
    <row r="503" spans="2:19" ht="18.75" x14ac:dyDescent="0.3">
      <c r="B503" s="164">
        <v>44604</v>
      </c>
      <c r="C503" s="95" t="s">
        <v>2055</v>
      </c>
      <c r="D503" s="96" t="s">
        <v>602</v>
      </c>
      <c r="E503" s="97">
        <v>3</v>
      </c>
      <c r="F503" s="140">
        <v>6</v>
      </c>
      <c r="G503" s="103">
        <v>2.35</v>
      </c>
      <c r="H503" s="99" t="s">
        <v>557</v>
      </c>
      <c r="I503" s="104" t="s">
        <v>26</v>
      </c>
      <c r="J503" s="105">
        <v>1.5</v>
      </c>
      <c r="K503" s="142">
        <f t="shared" si="35"/>
        <v>-1.5</v>
      </c>
      <c r="L503" s="102">
        <f t="shared" si="36"/>
        <v>309.98210493827162</v>
      </c>
      <c r="Q503" s="153">
        <f t="shared" si="37"/>
        <v>1</v>
      </c>
      <c r="R503" s="154">
        <f t="shared" si="38"/>
        <v>0</v>
      </c>
      <c r="S503" s="154">
        <f t="shared" si="39"/>
        <v>1</v>
      </c>
    </row>
    <row r="504" spans="2:19" ht="18.75" x14ac:dyDescent="0.3">
      <c r="B504" s="164">
        <v>44604</v>
      </c>
      <c r="C504" s="95" t="s">
        <v>2034</v>
      </c>
      <c r="D504" s="96" t="s">
        <v>602</v>
      </c>
      <c r="E504" s="97">
        <v>4</v>
      </c>
      <c r="F504" s="140">
        <v>5.5</v>
      </c>
      <c r="G504" s="103">
        <v>2</v>
      </c>
      <c r="H504" s="99" t="s">
        <v>557</v>
      </c>
      <c r="I504" s="104" t="s">
        <v>26</v>
      </c>
      <c r="J504" s="105">
        <v>1.5</v>
      </c>
      <c r="K504" s="142">
        <f t="shared" si="35"/>
        <v>-1.5</v>
      </c>
      <c r="L504" s="102">
        <f t="shared" si="36"/>
        <v>308.48210493827162</v>
      </c>
      <c r="Q504" s="153">
        <f t="shared" si="37"/>
        <v>1</v>
      </c>
      <c r="R504" s="154">
        <f t="shared" si="38"/>
        <v>0</v>
      </c>
      <c r="S504" s="154">
        <f t="shared" si="39"/>
        <v>1</v>
      </c>
    </row>
    <row r="505" spans="2:19" ht="18.75" x14ac:dyDescent="0.3">
      <c r="B505" s="164">
        <v>44604</v>
      </c>
      <c r="C505" s="95" t="s">
        <v>2109</v>
      </c>
      <c r="D505" s="96" t="s">
        <v>652</v>
      </c>
      <c r="E505" s="97">
        <v>1</v>
      </c>
      <c r="F505" s="140">
        <v>2.35</v>
      </c>
      <c r="G505" s="103">
        <v>1.1000000000000001</v>
      </c>
      <c r="H505" s="99" t="s">
        <v>557</v>
      </c>
      <c r="I505" s="104" t="s">
        <v>34</v>
      </c>
      <c r="J505" s="105">
        <v>1.5</v>
      </c>
      <c r="K505" s="142">
        <f t="shared" si="35"/>
        <v>-1.5</v>
      </c>
      <c r="L505" s="102">
        <f t="shared" si="36"/>
        <v>306.98210493827162</v>
      </c>
      <c r="Q505" s="153">
        <f t="shared" si="37"/>
        <v>1</v>
      </c>
      <c r="R505" s="154">
        <f t="shared" si="38"/>
        <v>0</v>
      </c>
      <c r="S505" s="154">
        <f t="shared" si="39"/>
        <v>1</v>
      </c>
    </row>
    <row r="506" spans="2:19" ht="18.75" x14ac:dyDescent="0.3">
      <c r="B506" s="164">
        <v>44604</v>
      </c>
      <c r="C506" s="95" t="s">
        <v>2075</v>
      </c>
      <c r="D506" s="96" t="s">
        <v>682</v>
      </c>
      <c r="E506" s="97">
        <v>3</v>
      </c>
      <c r="F506" s="140">
        <v>8</v>
      </c>
      <c r="G506" s="103">
        <v>2.25</v>
      </c>
      <c r="H506" s="99" t="s">
        <v>557</v>
      </c>
      <c r="I506" s="104" t="s">
        <v>16</v>
      </c>
      <c r="J506" s="105">
        <v>2</v>
      </c>
      <c r="K506" s="142">
        <f t="shared" si="35"/>
        <v>-2</v>
      </c>
      <c r="L506" s="102">
        <f t="shared" si="36"/>
        <v>304.98210493827162</v>
      </c>
      <c r="Q506" s="153">
        <f t="shared" si="37"/>
        <v>1</v>
      </c>
      <c r="R506" s="154">
        <f t="shared" si="38"/>
        <v>0</v>
      </c>
      <c r="S506" s="154">
        <f t="shared" si="39"/>
        <v>1</v>
      </c>
    </row>
    <row r="507" spans="2:19" ht="18.75" x14ac:dyDescent="0.3">
      <c r="B507" s="164">
        <v>44604</v>
      </c>
      <c r="C507" s="95" t="s">
        <v>2055</v>
      </c>
      <c r="D507" s="96" t="s">
        <v>602</v>
      </c>
      <c r="E507" s="97">
        <v>3</v>
      </c>
      <c r="F507" s="140">
        <v>6</v>
      </c>
      <c r="G507" s="103">
        <v>2.35</v>
      </c>
      <c r="H507" s="99" t="s">
        <v>557</v>
      </c>
      <c r="I507" s="104" t="s">
        <v>26</v>
      </c>
      <c r="J507" s="105">
        <v>1.5</v>
      </c>
      <c r="K507" s="142">
        <f t="shared" si="35"/>
        <v>-1.5</v>
      </c>
      <c r="L507" s="102">
        <f t="shared" si="36"/>
        <v>303.48210493827162</v>
      </c>
      <c r="Q507" s="153">
        <f t="shared" si="37"/>
        <v>1</v>
      </c>
      <c r="R507" s="154">
        <f t="shared" si="38"/>
        <v>0</v>
      </c>
      <c r="S507" s="154">
        <f t="shared" si="39"/>
        <v>1</v>
      </c>
    </row>
    <row r="508" spans="2:19" ht="18.75" x14ac:dyDescent="0.3">
      <c r="B508" s="164">
        <v>44604</v>
      </c>
      <c r="C508" s="95" t="s">
        <v>2034</v>
      </c>
      <c r="D508" s="96" t="s">
        <v>602</v>
      </c>
      <c r="E508" s="97">
        <v>4</v>
      </c>
      <c r="F508" s="140">
        <v>5.5</v>
      </c>
      <c r="G508" s="103">
        <v>2</v>
      </c>
      <c r="H508" s="99" t="s">
        <v>557</v>
      </c>
      <c r="I508" s="104" t="s">
        <v>26</v>
      </c>
      <c r="J508" s="105">
        <v>1.5</v>
      </c>
      <c r="K508" s="142">
        <f t="shared" si="35"/>
        <v>-1.5</v>
      </c>
      <c r="L508" s="102">
        <f t="shared" si="36"/>
        <v>301.98210493827162</v>
      </c>
      <c r="Q508" s="153">
        <f t="shared" si="37"/>
        <v>1</v>
      </c>
      <c r="R508" s="154">
        <f t="shared" si="38"/>
        <v>0</v>
      </c>
      <c r="S508" s="154">
        <f t="shared" si="39"/>
        <v>1</v>
      </c>
    </row>
    <row r="509" spans="2:19" ht="18.75" x14ac:dyDescent="0.3">
      <c r="B509" s="164">
        <v>44604</v>
      </c>
      <c r="C509" s="95" t="s">
        <v>2109</v>
      </c>
      <c r="D509" s="96" t="s">
        <v>652</v>
      </c>
      <c r="E509" s="97">
        <v>1</v>
      </c>
      <c r="F509" s="140">
        <v>2.35</v>
      </c>
      <c r="G509" s="103">
        <v>1.2</v>
      </c>
      <c r="H509" s="99" t="s">
        <v>557</v>
      </c>
      <c r="I509" s="104" t="s">
        <v>34</v>
      </c>
      <c r="J509" s="105">
        <v>1.5</v>
      </c>
      <c r="K509" s="142">
        <f t="shared" si="35"/>
        <v>-1.5</v>
      </c>
      <c r="L509" s="102">
        <f t="shared" si="36"/>
        <v>300.48210493827162</v>
      </c>
      <c r="Q509" s="153">
        <f t="shared" si="37"/>
        <v>1</v>
      </c>
      <c r="R509" s="154">
        <f t="shared" si="38"/>
        <v>0</v>
      </c>
      <c r="S509" s="154">
        <f t="shared" si="39"/>
        <v>1</v>
      </c>
    </row>
    <row r="510" spans="2:19" ht="18.75" x14ac:dyDescent="0.3">
      <c r="B510" s="164">
        <v>44604</v>
      </c>
      <c r="C510" s="95" t="s">
        <v>2075</v>
      </c>
      <c r="D510" s="96" t="s">
        <v>682</v>
      </c>
      <c r="E510" s="97">
        <v>3</v>
      </c>
      <c r="F510" s="140">
        <v>8</v>
      </c>
      <c r="G510" s="103">
        <v>2.4</v>
      </c>
      <c r="H510" s="99" t="s">
        <v>557</v>
      </c>
      <c r="I510" s="104" t="s">
        <v>16</v>
      </c>
      <c r="J510" s="105">
        <v>2</v>
      </c>
      <c r="K510" s="142">
        <f t="shared" si="35"/>
        <v>-2</v>
      </c>
      <c r="L510" s="102">
        <f t="shared" si="36"/>
        <v>298.48210493827162</v>
      </c>
      <c r="Q510" s="153">
        <f t="shared" si="37"/>
        <v>1</v>
      </c>
      <c r="R510" s="154">
        <f t="shared" si="38"/>
        <v>0</v>
      </c>
      <c r="S510" s="154">
        <f t="shared" si="39"/>
        <v>1</v>
      </c>
    </row>
    <row r="511" spans="2:19" ht="18.75" x14ac:dyDescent="0.3">
      <c r="B511" s="164">
        <v>44605</v>
      </c>
      <c r="C511" s="95" t="s">
        <v>2110</v>
      </c>
      <c r="D511" s="96" t="s">
        <v>93</v>
      </c>
      <c r="E511" s="97">
        <v>2</v>
      </c>
      <c r="F511" s="140">
        <v>3.1</v>
      </c>
      <c r="G511" s="103">
        <v>1.4</v>
      </c>
      <c r="H511" s="99" t="s">
        <v>557</v>
      </c>
      <c r="I511" s="104" t="s">
        <v>24</v>
      </c>
      <c r="J511" s="105">
        <v>3</v>
      </c>
      <c r="K511" s="142">
        <f t="shared" si="35"/>
        <v>6.3000000000000007</v>
      </c>
      <c r="L511" s="102">
        <f t="shared" si="36"/>
        <v>304.78210493827163</v>
      </c>
      <c r="Q511" s="153">
        <f t="shared" si="37"/>
        <v>1</v>
      </c>
      <c r="R511" s="154">
        <f t="shared" si="38"/>
        <v>1</v>
      </c>
      <c r="S511" s="154">
        <f t="shared" si="39"/>
        <v>0</v>
      </c>
    </row>
    <row r="512" spans="2:19" ht="18.75" x14ac:dyDescent="0.3">
      <c r="B512" s="164">
        <v>44605</v>
      </c>
      <c r="C512" s="95" t="s">
        <v>2036</v>
      </c>
      <c r="D512" s="96" t="s">
        <v>685</v>
      </c>
      <c r="E512" s="97">
        <v>3</v>
      </c>
      <c r="F512" s="140">
        <v>3.3</v>
      </c>
      <c r="G512" s="103">
        <v>1.4</v>
      </c>
      <c r="H512" s="99" t="s">
        <v>557</v>
      </c>
      <c r="I512" s="104" t="s">
        <v>26</v>
      </c>
      <c r="J512" s="105">
        <v>7</v>
      </c>
      <c r="K512" s="142">
        <f t="shared" si="35"/>
        <v>-7</v>
      </c>
      <c r="L512" s="102">
        <f t="shared" si="36"/>
        <v>297.78210493827163</v>
      </c>
      <c r="Q512" s="153">
        <f t="shared" si="37"/>
        <v>1</v>
      </c>
      <c r="R512" s="154">
        <f t="shared" si="38"/>
        <v>0</v>
      </c>
      <c r="S512" s="154">
        <f t="shared" si="39"/>
        <v>1</v>
      </c>
    </row>
    <row r="513" spans="2:19" ht="18.75" x14ac:dyDescent="0.3">
      <c r="B513" s="164">
        <v>44607</v>
      </c>
      <c r="C513" s="95" t="s">
        <v>2107</v>
      </c>
      <c r="D513" s="96" t="s">
        <v>2108</v>
      </c>
      <c r="E513" s="97">
        <v>1</v>
      </c>
      <c r="F513" s="140">
        <v>2.4</v>
      </c>
      <c r="G513" s="103">
        <v>1.2</v>
      </c>
      <c r="H513" s="99" t="s">
        <v>557</v>
      </c>
      <c r="I513" s="104" t="s">
        <v>107</v>
      </c>
      <c r="J513" s="105">
        <v>6</v>
      </c>
      <c r="K513" s="142">
        <f t="shared" si="35"/>
        <v>-6</v>
      </c>
      <c r="L513" s="102">
        <f t="shared" si="36"/>
        <v>291.78210493827163</v>
      </c>
      <c r="Q513" s="153">
        <f t="shared" si="37"/>
        <v>1</v>
      </c>
      <c r="R513" s="154">
        <f t="shared" si="38"/>
        <v>0</v>
      </c>
      <c r="S513" s="154">
        <f t="shared" si="39"/>
        <v>1</v>
      </c>
    </row>
    <row r="514" spans="2:19" ht="18.75" x14ac:dyDescent="0.3">
      <c r="B514" s="164">
        <v>44609</v>
      </c>
      <c r="C514" s="95" t="s">
        <v>2060</v>
      </c>
      <c r="D514" s="96" t="s">
        <v>173</v>
      </c>
      <c r="E514" s="97">
        <v>3</v>
      </c>
      <c r="F514" s="140">
        <v>4</v>
      </c>
      <c r="G514" s="103">
        <v>1.2</v>
      </c>
      <c r="H514" s="99" t="s">
        <v>557</v>
      </c>
      <c r="I514" s="104" t="s">
        <v>24</v>
      </c>
      <c r="J514" s="105">
        <v>3</v>
      </c>
      <c r="K514" s="142">
        <f t="shared" si="35"/>
        <v>9</v>
      </c>
      <c r="L514" s="102">
        <f t="shared" si="36"/>
        <v>300.78210493827163</v>
      </c>
      <c r="Q514" s="153">
        <f t="shared" si="37"/>
        <v>1</v>
      </c>
      <c r="R514" s="154">
        <f t="shared" si="38"/>
        <v>1</v>
      </c>
      <c r="S514" s="154">
        <f t="shared" si="39"/>
        <v>0</v>
      </c>
    </row>
    <row r="515" spans="2:19" ht="18.75" x14ac:dyDescent="0.3">
      <c r="B515" s="164">
        <v>44609</v>
      </c>
      <c r="C515" s="95" t="s">
        <v>2111</v>
      </c>
      <c r="D515" s="96" t="s">
        <v>173</v>
      </c>
      <c r="E515" s="97">
        <v>3</v>
      </c>
      <c r="F515" s="140">
        <v>7.5</v>
      </c>
      <c r="G515" s="103">
        <v>0</v>
      </c>
      <c r="H515" s="99" t="s">
        <v>557</v>
      </c>
      <c r="I515" s="104" t="s">
        <v>26</v>
      </c>
      <c r="J515" s="105">
        <v>2</v>
      </c>
      <c r="K515" s="142">
        <f t="shared" ref="K515:K578" si="40">IF(OR(I515="",J515=""),"",IF(AND(H515="W",I515="1st"),F515*J515-J515,IF(AND(H515="P",OR(I515="1st",I515="2nd",I515="3rd")),G515*J515-J515,IF(H515="EW",-2*J515,-J515))))</f>
        <v>-2</v>
      </c>
      <c r="L515" s="102">
        <f t="shared" si="36"/>
        <v>298.78210493827163</v>
      </c>
      <c r="Q515" s="153">
        <f t="shared" si="37"/>
        <v>1</v>
      </c>
      <c r="R515" s="154">
        <f t="shared" si="38"/>
        <v>0</v>
      </c>
      <c r="S515" s="154">
        <f t="shared" si="39"/>
        <v>1</v>
      </c>
    </row>
    <row r="516" spans="2:19" ht="18.75" x14ac:dyDescent="0.3">
      <c r="B516" s="164">
        <v>44609</v>
      </c>
      <c r="C516" s="95" t="s">
        <v>2112</v>
      </c>
      <c r="D516" s="96" t="s">
        <v>2011</v>
      </c>
      <c r="E516" s="97">
        <v>5</v>
      </c>
      <c r="F516" s="140">
        <v>24</v>
      </c>
      <c r="G516" s="103">
        <v>6</v>
      </c>
      <c r="H516" s="99" t="s">
        <v>557</v>
      </c>
      <c r="I516" s="104" t="s">
        <v>21</v>
      </c>
      <c r="J516" s="105">
        <v>0.5</v>
      </c>
      <c r="K516" s="142">
        <f t="shared" si="40"/>
        <v>-0.5</v>
      </c>
      <c r="L516" s="102">
        <f t="shared" ref="L516:L533" si="41">IF(K516="",L515,L515+K516)</f>
        <v>298.28210493827163</v>
      </c>
      <c r="Q516" s="153">
        <f t="shared" ref="Q516:Q579" si="42">IF(B516="",0,1)</f>
        <v>1</v>
      </c>
      <c r="R516" s="154">
        <f t="shared" ref="R516:R579" si="43">IF(K516&gt;0,1,0)</f>
        <v>0</v>
      </c>
      <c r="S516" s="154">
        <f t="shared" ref="S516:S579" si="44">IF(K516&lt;0,1,0)</f>
        <v>1</v>
      </c>
    </row>
    <row r="517" spans="2:19" ht="18.75" x14ac:dyDescent="0.3">
      <c r="B517" s="164">
        <v>44609</v>
      </c>
      <c r="C517" s="95" t="s">
        <v>2113</v>
      </c>
      <c r="D517" s="96" t="s">
        <v>2011</v>
      </c>
      <c r="E517" s="97">
        <v>5</v>
      </c>
      <c r="F517" s="140">
        <v>24</v>
      </c>
      <c r="G517" s="103">
        <v>6</v>
      </c>
      <c r="H517" s="99" t="s">
        <v>557</v>
      </c>
      <c r="I517" s="104" t="s">
        <v>148</v>
      </c>
      <c r="J517" s="105">
        <v>0.5</v>
      </c>
      <c r="K517" s="142">
        <f t="shared" si="40"/>
        <v>-0.5</v>
      </c>
      <c r="L517" s="102">
        <f t="shared" si="41"/>
        <v>297.78210493827163</v>
      </c>
      <c r="Q517" s="153">
        <f t="shared" si="42"/>
        <v>1</v>
      </c>
      <c r="R517" s="154">
        <f t="shared" si="43"/>
        <v>0</v>
      </c>
      <c r="S517" s="154">
        <f t="shared" si="44"/>
        <v>1</v>
      </c>
    </row>
    <row r="518" spans="2:19" ht="18.75" x14ac:dyDescent="0.3">
      <c r="B518" s="164">
        <v>44609</v>
      </c>
      <c r="C518" s="95" t="s">
        <v>2114</v>
      </c>
      <c r="D518" s="96" t="s">
        <v>616</v>
      </c>
      <c r="E518" s="97">
        <v>2</v>
      </c>
      <c r="F518" s="140">
        <v>4.4000000000000004</v>
      </c>
      <c r="G518" s="103">
        <v>1.45</v>
      </c>
      <c r="H518" s="99" t="s">
        <v>557</v>
      </c>
      <c r="I518" s="104" t="s">
        <v>26</v>
      </c>
      <c r="J518" s="105">
        <v>1</v>
      </c>
      <c r="K518" s="142">
        <f t="shared" si="40"/>
        <v>-1</v>
      </c>
      <c r="L518" s="102">
        <f t="shared" si="41"/>
        <v>296.78210493827163</v>
      </c>
      <c r="Q518" s="153">
        <f t="shared" si="42"/>
        <v>1</v>
      </c>
      <c r="R518" s="154">
        <f t="shared" si="43"/>
        <v>0</v>
      </c>
      <c r="S518" s="154">
        <f t="shared" si="44"/>
        <v>1</v>
      </c>
    </row>
    <row r="519" spans="2:19" ht="18.75" x14ac:dyDescent="0.3">
      <c r="B519" s="164">
        <v>44609</v>
      </c>
      <c r="C519" s="95" t="s">
        <v>737</v>
      </c>
      <c r="D519" s="96" t="s">
        <v>616</v>
      </c>
      <c r="E519" s="97">
        <v>3</v>
      </c>
      <c r="F519" s="140">
        <v>2.4</v>
      </c>
      <c r="G519" s="103">
        <v>1.3</v>
      </c>
      <c r="H519" s="99" t="s">
        <v>557</v>
      </c>
      <c r="I519" s="104" t="s">
        <v>24</v>
      </c>
      <c r="J519" s="105">
        <v>1</v>
      </c>
      <c r="K519" s="142">
        <f t="shared" si="40"/>
        <v>1.4</v>
      </c>
      <c r="L519" s="102">
        <f t="shared" si="41"/>
        <v>298.18210493827161</v>
      </c>
      <c r="Q519" s="153">
        <f t="shared" si="42"/>
        <v>1</v>
      </c>
      <c r="R519" s="154">
        <f t="shared" si="43"/>
        <v>1</v>
      </c>
      <c r="S519" s="154">
        <f t="shared" si="44"/>
        <v>0</v>
      </c>
    </row>
    <row r="520" spans="2:19" ht="18.75" x14ac:dyDescent="0.3">
      <c r="B520" s="164">
        <v>44610</v>
      </c>
      <c r="C520" s="95" t="s">
        <v>2115</v>
      </c>
      <c r="D520" s="96" t="s">
        <v>628</v>
      </c>
      <c r="E520" s="97">
        <v>1</v>
      </c>
      <c r="F520" s="140">
        <v>1</v>
      </c>
      <c r="G520" s="103">
        <v>0</v>
      </c>
      <c r="H520" s="99" t="s">
        <v>557</v>
      </c>
      <c r="I520" s="104" t="s">
        <v>21</v>
      </c>
      <c r="J520" s="105">
        <v>1</v>
      </c>
      <c r="K520" s="142">
        <f t="shared" si="40"/>
        <v>-1</v>
      </c>
      <c r="L520" s="102">
        <f t="shared" si="41"/>
        <v>297.18210493827161</v>
      </c>
      <c r="Q520" s="153">
        <f t="shared" si="42"/>
        <v>1</v>
      </c>
      <c r="R520" s="154">
        <f t="shared" si="43"/>
        <v>0</v>
      </c>
      <c r="S520" s="154">
        <f t="shared" si="44"/>
        <v>1</v>
      </c>
    </row>
    <row r="521" spans="2:19" ht="18.75" x14ac:dyDescent="0.3">
      <c r="B521" s="164">
        <v>44610</v>
      </c>
      <c r="C521" s="95" t="s">
        <v>2116</v>
      </c>
      <c r="D521" s="96" t="s">
        <v>628</v>
      </c>
      <c r="E521" s="97">
        <v>1</v>
      </c>
      <c r="F521" s="140">
        <v>6</v>
      </c>
      <c r="G521" s="103">
        <v>2</v>
      </c>
      <c r="H521" s="99" t="s">
        <v>557</v>
      </c>
      <c r="I521" s="104" t="s">
        <v>21</v>
      </c>
      <c r="J521" s="105">
        <v>1</v>
      </c>
      <c r="K521" s="142">
        <f t="shared" si="40"/>
        <v>-1</v>
      </c>
      <c r="L521" s="102">
        <f t="shared" si="41"/>
        <v>296.18210493827161</v>
      </c>
      <c r="Q521" s="153">
        <f t="shared" si="42"/>
        <v>1</v>
      </c>
      <c r="R521" s="154">
        <f t="shared" si="43"/>
        <v>0</v>
      </c>
      <c r="S521" s="154">
        <f t="shared" si="44"/>
        <v>1</v>
      </c>
    </row>
    <row r="522" spans="2:19" ht="18.75" x14ac:dyDescent="0.3">
      <c r="B522" s="164">
        <v>44610</v>
      </c>
      <c r="C522" s="95" t="s">
        <v>2117</v>
      </c>
      <c r="D522" s="96" t="s">
        <v>608</v>
      </c>
      <c r="E522" s="97">
        <v>4</v>
      </c>
      <c r="F522" s="140">
        <v>2.1</v>
      </c>
      <c r="G522" s="103">
        <v>1.1000000000000001</v>
      </c>
      <c r="H522" s="99" t="s">
        <v>557</v>
      </c>
      <c r="I522" s="104" t="s">
        <v>21</v>
      </c>
      <c r="J522" s="105">
        <v>3</v>
      </c>
      <c r="K522" s="142">
        <f t="shared" si="40"/>
        <v>-3</v>
      </c>
      <c r="L522" s="102">
        <f t="shared" si="41"/>
        <v>293.18210493827161</v>
      </c>
      <c r="Q522" s="153">
        <f t="shared" si="42"/>
        <v>1</v>
      </c>
      <c r="R522" s="154">
        <f t="shared" si="43"/>
        <v>0</v>
      </c>
      <c r="S522" s="154">
        <f t="shared" si="44"/>
        <v>1</v>
      </c>
    </row>
    <row r="523" spans="2:19" ht="18.75" x14ac:dyDescent="0.3">
      <c r="B523" s="164">
        <v>44611</v>
      </c>
      <c r="C523" s="95" t="s">
        <v>2118</v>
      </c>
      <c r="D523" s="96" t="s">
        <v>114</v>
      </c>
      <c r="E523" s="97">
        <v>1</v>
      </c>
      <c r="F523" s="140">
        <v>1.5</v>
      </c>
      <c r="G523" s="103">
        <v>1.1000000000000001</v>
      </c>
      <c r="H523" s="99" t="s">
        <v>557</v>
      </c>
      <c r="I523" s="104" t="s">
        <v>21</v>
      </c>
      <c r="J523" s="105">
        <v>6</v>
      </c>
      <c r="K523" s="142">
        <f t="shared" si="40"/>
        <v>-6</v>
      </c>
      <c r="L523" s="102">
        <f t="shared" si="41"/>
        <v>287.18210493827161</v>
      </c>
      <c r="Q523" s="153">
        <f t="shared" si="42"/>
        <v>1</v>
      </c>
      <c r="R523" s="154">
        <f t="shared" si="43"/>
        <v>0</v>
      </c>
      <c r="S523" s="154">
        <f t="shared" si="44"/>
        <v>1</v>
      </c>
    </row>
    <row r="524" spans="2:19" ht="18.75" x14ac:dyDescent="0.3">
      <c r="B524" s="164">
        <v>44611</v>
      </c>
      <c r="C524" s="95" t="s">
        <v>2119</v>
      </c>
      <c r="D524" s="96" t="s">
        <v>114</v>
      </c>
      <c r="E524" s="97">
        <v>1</v>
      </c>
      <c r="F524" s="140">
        <v>4.49</v>
      </c>
      <c r="G524" s="103">
        <v>0</v>
      </c>
      <c r="H524" s="99" t="s">
        <v>557</v>
      </c>
      <c r="I524" s="104" t="s">
        <v>24</v>
      </c>
      <c r="J524" s="105">
        <v>2</v>
      </c>
      <c r="K524" s="142">
        <f t="shared" si="40"/>
        <v>6.98</v>
      </c>
      <c r="L524" s="102">
        <f t="shared" si="41"/>
        <v>294.16210493827163</v>
      </c>
      <c r="Q524" s="153">
        <f t="shared" si="42"/>
        <v>1</v>
      </c>
      <c r="R524" s="154">
        <f t="shared" si="43"/>
        <v>1</v>
      </c>
      <c r="S524" s="154">
        <f t="shared" si="44"/>
        <v>0</v>
      </c>
    </row>
    <row r="525" spans="2:19" ht="18.75" x14ac:dyDescent="0.3">
      <c r="B525" s="164">
        <v>44611</v>
      </c>
      <c r="C525" s="95" t="s">
        <v>2120</v>
      </c>
      <c r="D525" s="209" t="s">
        <v>114</v>
      </c>
      <c r="E525" s="97">
        <v>1</v>
      </c>
      <c r="F525" s="140">
        <v>4</v>
      </c>
      <c r="G525" s="103">
        <v>0</v>
      </c>
      <c r="H525" s="99" t="s">
        <v>557</v>
      </c>
      <c r="I525" s="104" t="s">
        <v>21</v>
      </c>
      <c r="J525" s="105">
        <v>2</v>
      </c>
      <c r="K525" s="142">
        <f t="shared" si="40"/>
        <v>-2</v>
      </c>
      <c r="L525" s="102">
        <f t="shared" si="41"/>
        <v>292.16210493827163</v>
      </c>
      <c r="Q525" s="153">
        <f t="shared" si="42"/>
        <v>1</v>
      </c>
      <c r="R525" s="154">
        <f t="shared" si="43"/>
        <v>0</v>
      </c>
      <c r="S525" s="154">
        <f t="shared" si="44"/>
        <v>1</v>
      </c>
    </row>
    <row r="526" spans="2:19" ht="18.75" x14ac:dyDescent="0.3">
      <c r="B526" s="165">
        <v>44611</v>
      </c>
      <c r="C526" s="95" t="s">
        <v>2121</v>
      </c>
      <c r="D526" s="96" t="s">
        <v>114</v>
      </c>
      <c r="E526" s="97">
        <v>2</v>
      </c>
      <c r="F526" s="140">
        <v>3.7</v>
      </c>
      <c r="G526" s="103">
        <v>1.3</v>
      </c>
      <c r="H526" s="99" t="s">
        <v>557</v>
      </c>
      <c r="I526" s="104" t="s">
        <v>24</v>
      </c>
      <c r="J526" s="105">
        <v>4</v>
      </c>
      <c r="K526" s="142">
        <f t="shared" si="40"/>
        <v>10.8</v>
      </c>
      <c r="L526" s="102">
        <f t="shared" si="41"/>
        <v>302.96210493827164</v>
      </c>
      <c r="Q526" s="153">
        <f t="shared" si="42"/>
        <v>1</v>
      </c>
      <c r="R526" s="154">
        <f t="shared" si="43"/>
        <v>1</v>
      </c>
      <c r="S526" s="154">
        <f t="shared" si="44"/>
        <v>0</v>
      </c>
    </row>
    <row r="527" spans="2:19" ht="18.75" x14ac:dyDescent="0.3">
      <c r="B527" s="165">
        <v>44611</v>
      </c>
      <c r="C527" s="95" t="s">
        <v>676</v>
      </c>
      <c r="D527" s="96" t="s">
        <v>587</v>
      </c>
      <c r="E527" s="97">
        <v>9</v>
      </c>
      <c r="F527" s="140">
        <v>3.9</v>
      </c>
      <c r="G527" s="103">
        <v>1.4</v>
      </c>
      <c r="H527" s="99" t="s">
        <v>557</v>
      </c>
      <c r="I527" s="104" t="s">
        <v>24</v>
      </c>
      <c r="J527" s="105">
        <v>1</v>
      </c>
      <c r="K527" s="142">
        <f t="shared" si="40"/>
        <v>2.9</v>
      </c>
      <c r="L527" s="102">
        <f t="shared" si="41"/>
        <v>305.86210493827161</v>
      </c>
      <c r="Q527" s="153">
        <f t="shared" si="42"/>
        <v>1</v>
      </c>
      <c r="R527" s="154">
        <f t="shared" si="43"/>
        <v>1</v>
      </c>
      <c r="S527" s="154">
        <f t="shared" si="44"/>
        <v>0</v>
      </c>
    </row>
    <row r="528" spans="2:19" ht="18.75" x14ac:dyDescent="0.3">
      <c r="B528" s="164">
        <v>44612</v>
      </c>
      <c r="C528" s="95" t="s">
        <v>2122</v>
      </c>
      <c r="D528" s="96" t="s">
        <v>30</v>
      </c>
      <c r="E528" s="97">
        <v>1</v>
      </c>
      <c r="F528" s="140">
        <v>6.5</v>
      </c>
      <c r="G528" s="103">
        <v>2</v>
      </c>
      <c r="H528" s="99" t="s">
        <v>557</v>
      </c>
      <c r="I528" s="104" t="s">
        <v>21</v>
      </c>
      <c r="J528" s="105">
        <v>1.5</v>
      </c>
      <c r="K528" s="142">
        <f t="shared" si="40"/>
        <v>-1.5</v>
      </c>
      <c r="L528" s="102">
        <f t="shared" si="41"/>
        <v>304.36210493827161</v>
      </c>
      <c r="Q528" s="153">
        <f t="shared" si="42"/>
        <v>1</v>
      </c>
      <c r="R528" s="154">
        <f t="shared" si="43"/>
        <v>0</v>
      </c>
      <c r="S528" s="154">
        <f t="shared" si="44"/>
        <v>1</v>
      </c>
    </row>
    <row r="529" spans="2:19" ht="18.75" x14ac:dyDescent="0.3">
      <c r="B529" s="164">
        <v>44612</v>
      </c>
      <c r="C529" s="95" t="s">
        <v>2076</v>
      </c>
      <c r="D529" s="96" t="s">
        <v>30</v>
      </c>
      <c r="E529" s="97">
        <v>2</v>
      </c>
      <c r="F529" s="140">
        <v>11</v>
      </c>
      <c r="G529" s="103">
        <v>3</v>
      </c>
      <c r="H529" s="99" t="s">
        <v>557</v>
      </c>
      <c r="I529" s="104" t="s">
        <v>24</v>
      </c>
      <c r="J529" s="105">
        <v>1</v>
      </c>
      <c r="K529" s="142">
        <f t="shared" si="40"/>
        <v>10</v>
      </c>
      <c r="L529" s="102">
        <f t="shared" si="41"/>
        <v>314.36210493827161</v>
      </c>
      <c r="Q529" s="153">
        <f t="shared" si="42"/>
        <v>1</v>
      </c>
      <c r="R529" s="154">
        <f t="shared" si="43"/>
        <v>1</v>
      </c>
      <c r="S529" s="154">
        <f t="shared" si="44"/>
        <v>0</v>
      </c>
    </row>
    <row r="530" spans="2:19" ht="18.75" x14ac:dyDescent="0.3">
      <c r="B530" s="164">
        <v>44612</v>
      </c>
      <c r="C530" s="95" t="s">
        <v>2123</v>
      </c>
      <c r="D530" s="96" t="s">
        <v>813</v>
      </c>
      <c r="E530" s="97">
        <v>1</v>
      </c>
      <c r="F530" s="140">
        <v>2.75</v>
      </c>
      <c r="G530" s="103">
        <v>1.4</v>
      </c>
      <c r="H530" s="99" t="s">
        <v>557</v>
      </c>
      <c r="I530" s="104" t="s">
        <v>21</v>
      </c>
      <c r="J530" s="105">
        <v>3</v>
      </c>
      <c r="K530" s="142">
        <f t="shared" si="40"/>
        <v>-3</v>
      </c>
      <c r="L530" s="102">
        <f t="shared" si="41"/>
        <v>311.36210493827161</v>
      </c>
      <c r="Q530" s="153">
        <f t="shared" si="42"/>
        <v>1</v>
      </c>
      <c r="R530" s="154">
        <f t="shared" si="43"/>
        <v>0</v>
      </c>
      <c r="S530" s="154">
        <f t="shared" si="44"/>
        <v>1</v>
      </c>
    </row>
    <row r="531" spans="2:19" ht="18.75" x14ac:dyDescent="0.3">
      <c r="B531" s="164">
        <v>44613</v>
      </c>
      <c r="C531" s="95" t="s">
        <v>2081</v>
      </c>
      <c r="D531" s="96" t="s">
        <v>581</v>
      </c>
      <c r="E531" s="97">
        <v>1</v>
      </c>
      <c r="F531" s="140">
        <v>2.0499999999999998</v>
      </c>
      <c r="G531" s="103">
        <v>1.22</v>
      </c>
      <c r="H531" s="99" t="s">
        <v>557</v>
      </c>
      <c r="I531" s="104" t="s">
        <v>21</v>
      </c>
      <c r="J531" s="105">
        <v>7</v>
      </c>
      <c r="K531" s="142">
        <f t="shared" si="40"/>
        <v>-7</v>
      </c>
      <c r="L531" s="102">
        <f t="shared" si="41"/>
        <v>304.36210493827161</v>
      </c>
      <c r="Q531" s="153">
        <f t="shared" si="42"/>
        <v>1</v>
      </c>
      <c r="R531" s="154">
        <f t="shared" si="43"/>
        <v>0</v>
      </c>
      <c r="S531" s="154">
        <f t="shared" si="44"/>
        <v>1</v>
      </c>
    </row>
    <row r="532" spans="2:19" ht="18.75" x14ac:dyDescent="0.3">
      <c r="B532" s="164">
        <v>44613</v>
      </c>
      <c r="C532" s="95" t="s">
        <v>2077</v>
      </c>
      <c r="D532" s="96" t="s">
        <v>581</v>
      </c>
      <c r="E532" s="97">
        <v>1</v>
      </c>
      <c r="F532" s="140">
        <v>1.9</v>
      </c>
      <c r="G532" s="103">
        <v>0</v>
      </c>
      <c r="H532" s="99" t="s">
        <v>557</v>
      </c>
      <c r="I532" s="104" t="s">
        <v>24</v>
      </c>
      <c r="J532" s="105">
        <v>3</v>
      </c>
      <c r="K532" s="142">
        <f t="shared" si="40"/>
        <v>2.6999999999999993</v>
      </c>
      <c r="L532" s="102">
        <f t="shared" si="41"/>
        <v>307.0621049382716</v>
      </c>
      <c r="Q532" s="153">
        <f t="shared" si="42"/>
        <v>1</v>
      </c>
      <c r="R532" s="154">
        <f t="shared" si="43"/>
        <v>1</v>
      </c>
      <c r="S532" s="154">
        <f t="shared" si="44"/>
        <v>0</v>
      </c>
    </row>
    <row r="533" spans="2:19" ht="18.75" x14ac:dyDescent="0.3">
      <c r="B533" s="164">
        <v>44613</v>
      </c>
      <c r="C533" s="95" t="s">
        <v>2083</v>
      </c>
      <c r="D533" s="96" t="s">
        <v>581</v>
      </c>
      <c r="E533" s="97">
        <v>2</v>
      </c>
      <c r="F533" s="140">
        <v>2.2999999999999998</v>
      </c>
      <c r="G533" s="103">
        <v>1.4</v>
      </c>
      <c r="H533" s="99" t="s">
        <v>557</v>
      </c>
      <c r="I533" s="104" t="s">
        <v>16</v>
      </c>
      <c r="J533" s="105">
        <v>2.5</v>
      </c>
      <c r="K533" s="142">
        <f t="shared" si="40"/>
        <v>-2.5</v>
      </c>
      <c r="L533" s="102">
        <f t="shared" si="41"/>
        <v>304.5621049382716</v>
      </c>
      <c r="Q533" s="153">
        <f t="shared" si="42"/>
        <v>1</v>
      </c>
      <c r="R533" s="154">
        <f t="shared" si="43"/>
        <v>0</v>
      </c>
      <c r="S533" s="154">
        <f t="shared" si="44"/>
        <v>1</v>
      </c>
    </row>
    <row r="534" spans="2:19" ht="18.75" x14ac:dyDescent="0.3">
      <c r="B534" s="164">
        <v>44613</v>
      </c>
      <c r="C534" s="95" t="s">
        <v>2124</v>
      </c>
      <c r="D534" s="96" t="s">
        <v>581</v>
      </c>
      <c r="E534" s="97">
        <v>3</v>
      </c>
      <c r="F534" s="140">
        <v>5</v>
      </c>
      <c r="G534" s="103">
        <v>2</v>
      </c>
      <c r="H534" s="99" t="s">
        <v>557</v>
      </c>
      <c r="I534" s="104" t="s">
        <v>148</v>
      </c>
      <c r="J534" s="105">
        <v>1.25</v>
      </c>
      <c r="K534" s="142">
        <f t="shared" si="40"/>
        <v>-1.25</v>
      </c>
      <c r="L534" s="102">
        <f t="shared" ref="L534:L549" si="45">IF(K534="",L533,L533+K534)</f>
        <v>303.3121049382716</v>
      </c>
      <c r="Q534" s="153">
        <f t="shared" si="42"/>
        <v>1</v>
      </c>
      <c r="R534" s="154">
        <f t="shared" si="43"/>
        <v>0</v>
      </c>
      <c r="S534" s="154">
        <f t="shared" si="44"/>
        <v>1</v>
      </c>
    </row>
    <row r="535" spans="2:19" ht="18.75" x14ac:dyDescent="0.3">
      <c r="B535" s="164">
        <v>44613</v>
      </c>
      <c r="C535" s="95" t="s">
        <v>2125</v>
      </c>
      <c r="D535" s="96" t="s">
        <v>581</v>
      </c>
      <c r="E535" s="97">
        <v>3</v>
      </c>
      <c r="F535" s="140">
        <v>1</v>
      </c>
      <c r="G535" s="103">
        <v>0</v>
      </c>
      <c r="H535" s="99" t="s">
        <v>557</v>
      </c>
      <c r="I535" s="104" t="s">
        <v>21</v>
      </c>
      <c r="J535" s="105">
        <v>0.5</v>
      </c>
      <c r="K535" s="142">
        <f t="shared" si="40"/>
        <v>-0.5</v>
      </c>
      <c r="L535" s="102">
        <f t="shared" si="45"/>
        <v>302.8121049382716</v>
      </c>
      <c r="Q535" s="153">
        <f t="shared" si="42"/>
        <v>1</v>
      </c>
      <c r="R535" s="154">
        <f t="shared" si="43"/>
        <v>0</v>
      </c>
      <c r="S535" s="154">
        <f t="shared" si="44"/>
        <v>1</v>
      </c>
    </row>
    <row r="536" spans="2:19" ht="18.75" x14ac:dyDescent="0.3">
      <c r="B536" s="164">
        <v>44613</v>
      </c>
      <c r="C536" s="95" t="s">
        <v>2126</v>
      </c>
      <c r="D536" s="96" t="s">
        <v>581</v>
      </c>
      <c r="E536" s="97">
        <v>3</v>
      </c>
      <c r="F536" s="140">
        <v>1</v>
      </c>
      <c r="G536" s="103">
        <v>0</v>
      </c>
      <c r="H536" s="99" t="s">
        <v>557</v>
      </c>
      <c r="I536" s="104" t="s">
        <v>21</v>
      </c>
      <c r="J536" s="105">
        <v>0.5</v>
      </c>
      <c r="K536" s="142">
        <f t="shared" si="40"/>
        <v>-0.5</v>
      </c>
      <c r="L536" s="102">
        <f t="shared" si="45"/>
        <v>302.3121049382716</v>
      </c>
      <c r="Q536" s="153">
        <f t="shared" si="42"/>
        <v>1</v>
      </c>
      <c r="R536" s="154">
        <f t="shared" si="43"/>
        <v>0</v>
      </c>
      <c r="S536" s="154">
        <f t="shared" si="44"/>
        <v>1</v>
      </c>
    </row>
    <row r="537" spans="2:19" ht="18.75" x14ac:dyDescent="0.3">
      <c r="B537" s="164">
        <v>44614</v>
      </c>
      <c r="C537" s="95" t="s">
        <v>2127</v>
      </c>
      <c r="D537" s="96" t="s">
        <v>561</v>
      </c>
      <c r="E537" s="97">
        <v>1</v>
      </c>
      <c r="F537" s="140">
        <v>20</v>
      </c>
      <c r="G537" s="103">
        <v>5</v>
      </c>
      <c r="H537" s="99" t="s">
        <v>557</v>
      </c>
      <c r="I537" s="104" t="s">
        <v>16</v>
      </c>
      <c r="J537" s="105">
        <v>0.75</v>
      </c>
      <c r="K537" s="142">
        <f t="shared" si="40"/>
        <v>-0.75</v>
      </c>
      <c r="L537" s="102">
        <f t="shared" si="45"/>
        <v>301.5621049382716</v>
      </c>
      <c r="Q537" s="153">
        <f t="shared" si="42"/>
        <v>1</v>
      </c>
      <c r="R537" s="154">
        <f t="shared" si="43"/>
        <v>0</v>
      </c>
      <c r="S537" s="154">
        <f t="shared" si="44"/>
        <v>1</v>
      </c>
    </row>
    <row r="538" spans="2:19" ht="18.75" x14ac:dyDescent="0.3">
      <c r="B538" s="164">
        <v>44614</v>
      </c>
      <c r="C538" s="95" t="s">
        <v>2128</v>
      </c>
      <c r="D538" s="96" t="s">
        <v>561</v>
      </c>
      <c r="E538" s="97">
        <v>1</v>
      </c>
      <c r="F538" s="140">
        <v>1</v>
      </c>
      <c r="G538" s="103">
        <v>0</v>
      </c>
      <c r="H538" s="99" t="s">
        <v>557</v>
      </c>
      <c r="I538" s="104" t="s">
        <v>21</v>
      </c>
      <c r="J538" s="105">
        <v>0.25</v>
      </c>
      <c r="K538" s="142">
        <f t="shared" si="40"/>
        <v>-0.25</v>
      </c>
      <c r="L538" s="102">
        <f t="shared" si="45"/>
        <v>301.3121049382716</v>
      </c>
      <c r="Q538" s="153">
        <f t="shared" si="42"/>
        <v>1</v>
      </c>
      <c r="R538" s="154">
        <f t="shared" si="43"/>
        <v>0</v>
      </c>
      <c r="S538" s="154">
        <f t="shared" si="44"/>
        <v>1</v>
      </c>
    </row>
    <row r="539" spans="2:19" ht="18.75" x14ac:dyDescent="0.3">
      <c r="B539" s="164">
        <v>44614</v>
      </c>
      <c r="C539" s="95" t="s">
        <v>2129</v>
      </c>
      <c r="D539" s="96" t="s">
        <v>561</v>
      </c>
      <c r="E539" s="97">
        <v>1</v>
      </c>
      <c r="F539" s="140">
        <v>1</v>
      </c>
      <c r="G539" s="103">
        <v>0</v>
      </c>
      <c r="H539" s="99" t="s">
        <v>557</v>
      </c>
      <c r="I539" s="104" t="s">
        <v>21</v>
      </c>
      <c r="J539" s="105">
        <v>0.25</v>
      </c>
      <c r="K539" s="142">
        <f t="shared" si="40"/>
        <v>-0.25</v>
      </c>
      <c r="L539" s="102">
        <f t="shared" si="45"/>
        <v>301.0621049382716</v>
      </c>
      <c r="Q539" s="153">
        <f t="shared" si="42"/>
        <v>1</v>
      </c>
      <c r="R539" s="154">
        <f t="shared" si="43"/>
        <v>0</v>
      </c>
      <c r="S539" s="154">
        <f t="shared" si="44"/>
        <v>1</v>
      </c>
    </row>
    <row r="540" spans="2:19" ht="18.75" x14ac:dyDescent="0.3">
      <c r="B540" s="164">
        <v>44614</v>
      </c>
      <c r="C540" s="95" t="s">
        <v>2130</v>
      </c>
      <c r="D540" s="96" t="s">
        <v>561</v>
      </c>
      <c r="E540" s="97">
        <v>5</v>
      </c>
      <c r="F540" s="140">
        <v>3.2</v>
      </c>
      <c r="G540" s="103">
        <v>1.4</v>
      </c>
      <c r="H540" s="99" t="s">
        <v>557</v>
      </c>
      <c r="I540" s="104" t="s">
        <v>24</v>
      </c>
      <c r="J540" s="105">
        <v>0.75</v>
      </c>
      <c r="K540" s="142">
        <f t="shared" si="40"/>
        <v>1.6500000000000004</v>
      </c>
      <c r="L540" s="102">
        <f t="shared" si="45"/>
        <v>302.71210493827158</v>
      </c>
      <c r="Q540" s="153">
        <f t="shared" si="42"/>
        <v>1</v>
      </c>
      <c r="R540" s="154">
        <f t="shared" si="43"/>
        <v>1</v>
      </c>
      <c r="S540" s="154">
        <f t="shared" si="44"/>
        <v>0</v>
      </c>
    </row>
    <row r="541" spans="2:19" ht="18.75" x14ac:dyDescent="0.3">
      <c r="B541" s="164">
        <v>44614</v>
      </c>
      <c r="C541" s="95" t="s">
        <v>2131</v>
      </c>
      <c r="D541" s="96" t="s">
        <v>578</v>
      </c>
      <c r="E541" s="97">
        <v>2</v>
      </c>
      <c r="F541" s="140">
        <v>2.2999999999999998</v>
      </c>
      <c r="G541" s="103">
        <v>1.35</v>
      </c>
      <c r="H541" s="99" t="s">
        <v>557</v>
      </c>
      <c r="I541" s="104" t="s">
        <v>21</v>
      </c>
      <c r="J541" s="105">
        <v>0.75</v>
      </c>
      <c r="K541" s="142">
        <f t="shared" si="40"/>
        <v>-0.75</v>
      </c>
      <c r="L541" s="102">
        <f t="shared" si="45"/>
        <v>301.96210493827158</v>
      </c>
      <c r="Q541" s="153">
        <f t="shared" si="42"/>
        <v>1</v>
      </c>
      <c r="R541" s="154">
        <f t="shared" si="43"/>
        <v>0</v>
      </c>
      <c r="S541" s="154">
        <f t="shared" si="44"/>
        <v>1</v>
      </c>
    </row>
    <row r="542" spans="2:19" ht="18.75" x14ac:dyDescent="0.3">
      <c r="B542" s="164">
        <v>44615</v>
      </c>
      <c r="C542" s="95" t="s">
        <v>2063</v>
      </c>
      <c r="D542" s="96" t="s">
        <v>91</v>
      </c>
      <c r="E542" s="97">
        <v>4</v>
      </c>
      <c r="F542" s="140">
        <v>3.7</v>
      </c>
      <c r="G542" s="103">
        <v>1.22</v>
      </c>
      <c r="H542" s="99" t="s">
        <v>557</v>
      </c>
      <c r="I542" s="104" t="s">
        <v>21</v>
      </c>
      <c r="J542" s="105">
        <v>4</v>
      </c>
      <c r="K542" s="142">
        <f t="shared" si="40"/>
        <v>-4</v>
      </c>
      <c r="L542" s="102">
        <f t="shared" si="45"/>
        <v>297.96210493827158</v>
      </c>
      <c r="Q542" s="153">
        <f t="shared" si="42"/>
        <v>1</v>
      </c>
      <c r="R542" s="154">
        <f t="shared" si="43"/>
        <v>0</v>
      </c>
      <c r="S542" s="154">
        <f t="shared" si="44"/>
        <v>1</v>
      </c>
    </row>
    <row r="543" spans="2:19" ht="18.75" x14ac:dyDescent="0.3">
      <c r="B543" s="164">
        <v>44616</v>
      </c>
      <c r="C543" s="95" t="s">
        <v>2132</v>
      </c>
      <c r="D543" s="96" t="s">
        <v>616</v>
      </c>
      <c r="E543" s="97">
        <v>5</v>
      </c>
      <c r="F543" s="140">
        <v>5.5</v>
      </c>
      <c r="G543" s="103">
        <v>2</v>
      </c>
      <c r="H543" s="99" t="s">
        <v>557</v>
      </c>
      <c r="I543" s="104" t="s">
        <v>24</v>
      </c>
      <c r="J543" s="105">
        <v>5</v>
      </c>
      <c r="K543" s="142">
        <f t="shared" si="40"/>
        <v>22.5</v>
      </c>
      <c r="L543" s="102">
        <f t="shared" si="45"/>
        <v>320.46210493827158</v>
      </c>
      <c r="Q543" s="153">
        <f t="shared" si="42"/>
        <v>1</v>
      </c>
      <c r="R543" s="154">
        <f t="shared" si="43"/>
        <v>1</v>
      </c>
      <c r="S543" s="154">
        <f t="shared" si="44"/>
        <v>0</v>
      </c>
    </row>
    <row r="544" spans="2:19" ht="18.75" x14ac:dyDescent="0.3">
      <c r="B544" s="164">
        <v>44617</v>
      </c>
      <c r="C544" s="95" t="s">
        <v>2134</v>
      </c>
      <c r="D544" s="96" t="s">
        <v>600</v>
      </c>
      <c r="E544" s="97">
        <v>7</v>
      </c>
      <c r="F544" s="140">
        <v>7</v>
      </c>
      <c r="G544" s="103">
        <v>2.5</v>
      </c>
      <c r="H544" s="99" t="s">
        <v>557</v>
      </c>
      <c r="I544" s="104" t="s">
        <v>148</v>
      </c>
      <c r="J544" s="105">
        <v>2</v>
      </c>
      <c r="K544" s="142">
        <f t="shared" si="40"/>
        <v>-2</v>
      </c>
      <c r="L544" s="102">
        <f t="shared" si="45"/>
        <v>318.46210493827158</v>
      </c>
      <c r="Q544" s="153">
        <f t="shared" si="42"/>
        <v>1</v>
      </c>
      <c r="R544" s="154">
        <f t="shared" si="43"/>
        <v>0</v>
      </c>
      <c r="S544" s="154">
        <f t="shared" si="44"/>
        <v>1</v>
      </c>
    </row>
    <row r="545" spans="2:19" ht="18.75" x14ac:dyDescent="0.3">
      <c r="B545" s="164">
        <v>44617</v>
      </c>
      <c r="C545" s="95" t="s">
        <v>2135</v>
      </c>
      <c r="D545" s="96" t="s">
        <v>600</v>
      </c>
      <c r="E545" s="97">
        <v>7</v>
      </c>
      <c r="F545" s="140">
        <v>5</v>
      </c>
      <c r="G545" s="103">
        <v>2</v>
      </c>
      <c r="H545" s="99" t="s">
        <v>557</v>
      </c>
      <c r="I545" s="104" t="s">
        <v>21</v>
      </c>
      <c r="J545" s="105">
        <v>1</v>
      </c>
      <c r="K545" s="142">
        <f t="shared" si="40"/>
        <v>-1</v>
      </c>
      <c r="L545" s="102">
        <f t="shared" si="45"/>
        <v>317.46210493827158</v>
      </c>
      <c r="Q545" s="153">
        <f t="shared" si="42"/>
        <v>1</v>
      </c>
      <c r="R545" s="154">
        <f t="shared" si="43"/>
        <v>0</v>
      </c>
      <c r="S545" s="154">
        <f t="shared" si="44"/>
        <v>1</v>
      </c>
    </row>
    <row r="546" spans="2:19" ht="18.75" x14ac:dyDescent="0.3">
      <c r="B546" s="164">
        <v>44618</v>
      </c>
      <c r="C546" s="95" t="s">
        <v>2137</v>
      </c>
      <c r="D546" s="96" t="s">
        <v>619</v>
      </c>
      <c r="E546" s="97">
        <v>5</v>
      </c>
      <c r="F546" s="140">
        <v>5.25</v>
      </c>
      <c r="G546" s="103">
        <v>1.4</v>
      </c>
      <c r="H546" s="99" t="s">
        <v>557</v>
      </c>
      <c r="I546" s="104" t="s">
        <v>16</v>
      </c>
      <c r="J546" s="105">
        <v>3</v>
      </c>
      <c r="K546" s="142">
        <f t="shared" si="40"/>
        <v>-3</v>
      </c>
      <c r="L546" s="102">
        <f t="shared" si="45"/>
        <v>314.46210493827158</v>
      </c>
      <c r="Q546" s="153">
        <f t="shared" si="42"/>
        <v>1</v>
      </c>
      <c r="R546" s="154">
        <f t="shared" si="43"/>
        <v>0</v>
      </c>
      <c r="S546" s="154">
        <f t="shared" si="44"/>
        <v>1</v>
      </c>
    </row>
    <row r="547" spans="2:19" ht="18.75" x14ac:dyDescent="0.3">
      <c r="B547" s="164">
        <v>44618</v>
      </c>
      <c r="C547" s="95" t="s">
        <v>1915</v>
      </c>
      <c r="D547" s="96" t="s">
        <v>652</v>
      </c>
      <c r="E547" s="97">
        <v>8</v>
      </c>
      <c r="F547" s="140">
        <v>2.6</v>
      </c>
      <c r="G547" s="103">
        <v>1.35</v>
      </c>
      <c r="H547" s="99" t="s">
        <v>557</v>
      </c>
      <c r="I547" s="104" t="s">
        <v>26</v>
      </c>
      <c r="J547" s="105">
        <v>6</v>
      </c>
      <c r="K547" s="142">
        <f t="shared" si="40"/>
        <v>-6</v>
      </c>
      <c r="L547" s="102">
        <f t="shared" si="45"/>
        <v>308.46210493827158</v>
      </c>
      <c r="Q547" s="153">
        <f t="shared" si="42"/>
        <v>1</v>
      </c>
      <c r="R547" s="154">
        <f t="shared" si="43"/>
        <v>0</v>
      </c>
      <c r="S547" s="154">
        <f t="shared" si="44"/>
        <v>1</v>
      </c>
    </row>
    <row r="548" spans="2:19" ht="18.75" x14ac:dyDescent="0.3">
      <c r="B548" s="164">
        <v>44619</v>
      </c>
      <c r="C548" s="95" t="s">
        <v>2133</v>
      </c>
      <c r="D548" s="96" t="s">
        <v>30</v>
      </c>
      <c r="E548" s="97">
        <v>1</v>
      </c>
      <c r="F548" s="140">
        <v>3</v>
      </c>
      <c r="G548" s="103">
        <v>1.5</v>
      </c>
      <c r="H548" s="99" t="s">
        <v>557</v>
      </c>
      <c r="I548" s="104" t="s">
        <v>24</v>
      </c>
      <c r="J548" s="105">
        <v>5</v>
      </c>
      <c r="K548" s="142">
        <f t="shared" si="40"/>
        <v>10</v>
      </c>
      <c r="L548" s="102">
        <f t="shared" si="45"/>
        <v>318.46210493827158</v>
      </c>
      <c r="Q548" s="153">
        <f t="shared" si="42"/>
        <v>1</v>
      </c>
      <c r="R548" s="154">
        <f t="shared" si="43"/>
        <v>1</v>
      </c>
      <c r="S548" s="154">
        <f t="shared" si="44"/>
        <v>0</v>
      </c>
    </row>
    <row r="549" spans="2:19" ht="18.75" x14ac:dyDescent="0.3">
      <c r="B549" s="164">
        <v>44619</v>
      </c>
      <c r="C549" s="95" t="s">
        <v>2138</v>
      </c>
      <c r="D549" s="96" t="s">
        <v>30</v>
      </c>
      <c r="E549" s="97">
        <v>2</v>
      </c>
      <c r="F549" s="140">
        <v>8</v>
      </c>
      <c r="G549" s="103">
        <v>2</v>
      </c>
      <c r="H549" s="99" t="s">
        <v>557</v>
      </c>
      <c r="I549" s="104" t="s">
        <v>107</v>
      </c>
      <c r="J549" s="105">
        <v>1</v>
      </c>
      <c r="K549" s="142">
        <f t="shared" si="40"/>
        <v>-1</v>
      </c>
      <c r="L549" s="102">
        <f t="shared" si="45"/>
        <v>317.46210493827158</v>
      </c>
      <c r="Q549" s="153">
        <f t="shared" si="42"/>
        <v>1</v>
      </c>
      <c r="R549" s="154">
        <f t="shared" si="43"/>
        <v>0</v>
      </c>
      <c r="S549" s="154">
        <f t="shared" si="44"/>
        <v>1</v>
      </c>
    </row>
    <row r="550" spans="2:19" ht="18.75" x14ac:dyDescent="0.3">
      <c r="B550" s="164">
        <v>44619</v>
      </c>
      <c r="C550" s="95" t="s">
        <v>2139</v>
      </c>
      <c r="D550" s="96" t="s">
        <v>30</v>
      </c>
      <c r="E550" s="97">
        <v>4</v>
      </c>
      <c r="F550" s="140">
        <v>10</v>
      </c>
      <c r="G550" s="103">
        <v>3</v>
      </c>
      <c r="H550" s="99" t="s">
        <v>557</v>
      </c>
      <c r="I550" s="104" t="s">
        <v>171</v>
      </c>
      <c r="J550" s="105">
        <v>2</v>
      </c>
      <c r="K550" s="142">
        <f t="shared" si="40"/>
        <v>-2</v>
      </c>
      <c r="L550" s="102">
        <f t="shared" ref="L550:L562" si="46">IF(K550="",L549,L549+K550)</f>
        <v>315.46210493827158</v>
      </c>
      <c r="Q550" s="153">
        <f t="shared" si="42"/>
        <v>1</v>
      </c>
      <c r="R550" s="154">
        <f t="shared" si="43"/>
        <v>0</v>
      </c>
      <c r="S550" s="154">
        <f t="shared" si="44"/>
        <v>1</v>
      </c>
    </row>
    <row r="551" spans="2:19" ht="18.75" x14ac:dyDescent="0.3">
      <c r="B551" s="164">
        <v>44619</v>
      </c>
      <c r="C551" s="95" t="s">
        <v>2140</v>
      </c>
      <c r="D551" s="96" t="s">
        <v>1991</v>
      </c>
      <c r="E551" s="97">
        <v>3</v>
      </c>
      <c r="F551" s="140">
        <v>1.8</v>
      </c>
      <c r="G551" s="103">
        <v>1.1000000000000001</v>
      </c>
      <c r="H551" s="99" t="s">
        <v>557</v>
      </c>
      <c r="I551" s="104" t="s">
        <v>107</v>
      </c>
      <c r="J551" s="105">
        <v>2</v>
      </c>
      <c r="K551" s="142">
        <f t="shared" si="40"/>
        <v>-2</v>
      </c>
      <c r="L551" s="102">
        <f t="shared" si="46"/>
        <v>313.46210493827158</v>
      </c>
      <c r="Q551" s="153">
        <f t="shared" si="42"/>
        <v>1</v>
      </c>
      <c r="R551" s="154">
        <f t="shared" si="43"/>
        <v>0</v>
      </c>
      <c r="S551" s="154">
        <f t="shared" si="44"/>
        <v>1</v>
      </c>
    </row>
    <row r="552" spans="2:19" ht="18.75" x14ac:dyDescent="0.3">
      <c r="B552" s="164">
        <v>44619</v>
      </c>
      <c r="C552" s="95" t="s">
        <v>2033</v>
      </c>
      <c r="D552" s="96" t="s">
        <v>573</v>
      </c>
      <c r="E552" s="97">
        <v>7</v>
      </c>
      <c r="F552" s="140">
        <v>3</v>
      </c>
      <c r="G552" s="103">
        <v>1.4</v>
      </c>
      <c r="H552" s="99" t="s">
        <v>557</v>
      </c>
      <c r="I552" s="104" t="s">
        <v>21</v>
      </c>
      <c r="J552" s="105">
        <v>1</v>
      </c>
      <c r="K552" s="142">
        <f t="shared" si="40"/>
        <v>-1</v>
      </c>
      <c r="L552" s="102">
        <f t="shared" si="46"/>
        <v>312.46210493827158</v>
      </c>
      <c r="Q552" s="153">
        <f t="shared" si="42"/>
        <v>1</v>
      </c>
      <c r="R552" s="154">
        <f t="shared" si="43"/>
        <v>0</v>
      </c>
      <c r="S552" s="154">
        <f t="shared" si="44"/>
        <v>1</v>
      </c>
    </row>
    <row r="553" spans="2:19" ht="18.75" x14ac:dyDescent="0.3">
      <c r="B553" s="164">
        <v>44620</v>
      </c>
      <c r="C553" s="95" t="s">
        <v>2084</v>
      </c>
      <c r="D553" s="96" t="s">
        <v>707</v>
      </c>
      <c r="E553" s="97">
        <v>3</v>
      </c>
      <c r="F553" s="140">
        <v>9</v>
      </c>
      <c r="G553" s="103">
        <v>2.7</v>
      </c>
      <c r="H553" s="99" t="s">
        <v>557</v>
      </c>
      <c r="I553" s="104" t="s">
        <v>24</v>
      </c>
      <c r="J553" s="105">
        <v>3</v>
      </c>
      <c r="K553" s="142">
        <f t="shared" si="40"/>
        <v>24</v>
      </c>
      <c r="L553" s="102">
        <f t="shared" si="46"/>
        <v>336.46210493827158</v>
      </c>
      <c r="Q553" s="153">
        <f t="shared" si="42"/>
        <v>1</v>
      </c>
      <c r="R553" s="154">
        <f t="shared" si="43"/>
        <v>1</v>
      </c>
      <c r="S553" s="154">
        <f t="shared" si="44"/>
        <v>0</v>
      </c>
    </row>
    <row r="554" spans="2:19" ht="18.75" x14ac:dyDescent="0.3">
      <c r="B554" s="164">
        <v>44620</v>
      </c>
      <c r="C554" s="95" t="s">
        <v>2141</v>
      </c>
      <c r="D554" s="96" t="s">
        <v>707</v>
      </c>
      <c r="E554" s="97">
        <v>3</v>
      </c>
      <c r="F554" s="140">
        <v>11</v>
      </c>
      <c r="G554" s="103">
        <v>3.1</v>
      </c>
      <c r="H554" s="99" t="s">
        <v>557</v>
      </c>
      <c r="I554" s="104" t="s">
        <v>16</v>
      </c>
      <c r="J554" s="105">
        <v>1.25</v>
      </c>
      <c r="K554" s="142">
        <f t="shared" si="40"/>
        <v>-1.25</v>
      </c>
      <c r="L554" s="102">
        <f t="shared" si="46"/>
        <v>335.21210493827158</v>
      </c>
      <c r="Q554" s="153">
        <f t="shared" si="42"/>
        <v>1</v>
      </c>
      <c r="R554" s="154">
        <f t="shared" si="43"/>
        <v>0</v>
      </c>
      <c r="S554" s="154">
        <f t="shared" si="44"/>
        <v>1</v>
      </c>
    </row>
    <row r="555" spans="2:19" ht="18.75" x14ac:dyDescent="0.3">
      <c r="B555" s="164">
        <v>44620</v>
      </c>
      <c r="C555" s="95" t="s">
        <v>2142</v>
      </c>
      <c r="D555" s="96" t="s">
        <v>707</v>
      </c>
      <c r="E555" s="97">
        <v>4</v>
      </c>
      <c r="F555" s="140">
        <v>2.6</v>
      </c>
      <c r="G555" s="103">
        <v>1.2</v>
      </c>
      <c r="H555" s="99" t="s">
        <v>557</v>
      </c>
      <c r="I555" s="104" t="s">
        <v>24</v>
      </c>
      <c r="J555" s="105">
        <v>5.5</v>
      </c>
      <c r="K555" s="142">
        <f t="shared" si="40"/>
        <v>8.8000000000000007</v>
      </c>
      <c r="L555" s="102">
        <f t="shared" si="46"/>
        <v>344.01210493827159</v>
      </c>
      <c r="Q555" s="153">
        <f t="shared" si="42"/>
        <v>1</v>
      </c>
      <c r="R555" s="154">
        <f t="shared" si="43"/>
        <v>1</v>
      </c>
      <c r="S555" s="154">
        <f t="shared" si="44"/>
        <v>0</v>
      </c>
    </row>
    <row r="556" spans="2:19" ht="18.75" x14ac:dyDescent="0.3">
      <c r="B556" s="164">
        <v>44621</v>
      </c>
      <c r="C556" s="95" t="s">
        <v>2136</v>
      </c>
      <c r="D556" s="96" t="s">
        <v>2011</v>
      </c>
      <c r="E556" s="97">
        <v>2</v>
      </c>
      <c r="F556" s="140">
        <v>2.4</v>
      </c>
      <c r="G556" s="103">
        <v>1.35</v>
      </c>
      <c r="H556" s="99" t="s">
        <v>557</v>
      </c>
      <c r="I556" s="104" t="s">
        <v>34</v>
      </c>
      <c r="J556" s="105">
        <v>3</v>
      </c>
      <c r="K556" s="142">
        <f t="shared" si="40"/>
        <v>-3</v>
      </c>
      <c r="L556" s="102">
        <f t="shared" si="46"/>
        <v>341.01210493827159</v>
      </c>
      <c r="Q556" s="153">
        <f t="shared" si="42"/>
        <v>1</v>
      </c>
      <c r="R556" s="154">
        <f t="shared" si="43"/>
        <v>0</v>
      </c>
      <c r="S556" s="154">
        <f t="shared" si="44"/>
        <v>1</v>
      </c>
    </row>
    <row r="557" spans="2:19" ht="18.75" x14ac:dyDescent="0.3">
      <c r="B557" s="164">
        <v>44621</v>
      </c>
      <c r="C557" s="95" t="s">
        <v>2143</v>
      </c>
      <c r="D557" s="96" t="s">
        <v>114</v>
      </c>
      <c r="E557" s="97">
        <v>3</v>
      </c>
      <c r="F557" s="140">
        <v>1.75</v>
      </c>
      <c r="G557" s="103">
        <v>1.1000000000000001</v>
      </c>
      <c r="H557" s="99" t="s">
        <v>557</v>
      </c>
      <c r="I557" s="104" t="s">
        <v>21</v>
      </c>
      <c r="J557" s="105">
        <v>2</v>
      </c>
      <c r="K557" s="142">
        <f t="shared" si="40"/>
        <v>-2</v>
      </c>
      <c r="L557" s="102">
        <f t="shared" si="46"/>
        <v>339.01210493827159</v>
      </c>
      <c r="Q557" s="153">
        <f t="shared" si="42"/>
        <v>1</v>
      </c>
      <c r="R557" s="154">
        <f t="shared" si="43"/>
        <v>0</v>
      </c>
      <c r="S557" s="154">
        <f t="shared" si="44"/>
        <v>1</v>
      </c>
    </row>
    <row r="558" spans="2:19" ht="18.75" x14ac:dyDescent="0.3">
      <c r="B558" s="164">
        <v>44622</v>
      </c>
      <c r="C558" s="95" t="s">
        <v>2144</v>
      </c>
      <c r="D558" s="96" t="s">
        <v>91</v>
      </c>
      <c r="E558" s="97">
        <v>2</v>
      </c>
      <c r="F558" s="140">
        <v>7.5</v>
      </c>
      <c r="G558" s="103">
        <v>2.5</v>
      </c>
      <c r="H558" s="99" t="s">
        <v>557</v>
      </c>
      <c r="I558" s="104" t="s">
        <v>26</v>
      </c>
      <c r="J558" s="105">
        <v>1.75</v>
      </c>
      <c r="K558" s="142">
        <f t="shared" si="40"/>
        <v>-1.75</v>
      </c>
      <c r="L558" s="102">
        <f t="shared" si="46"/>
        <v>337.26210493827159</v>
      </c>
      <c r="Q558" s="153">
        <f t="shared" si="42"/>
        <v>1</v>
      </c>
      <c r="R558" s="154">
        <f t="shared" si="43"/>
        <v>0</v>
      </c>
      <c r="S558" s="154">
        <f t="shared" si="44"/>
        <v>1</v>
      </c>
    </row>
    <row r="559" spans="2:19" ht="18.75" x14ac:dyDescent="0.3">
      <c r="B559" s="164">
        <v>44622</v>
      </c>
      <c r="C559" s="95" t="s">
        <v>2145</v>
      </c>
      <c r="D559" s="96" t="s">
        <v>91</v>
      </c>
      <c r="E559" s="97">
        <v>2</v>
      </c>
      <c r="F559" s="140">
        <v>18</v>
      </c>
      <c r="G559" s="103">
        <v>4.2</v>
      </c>
      <c r="H559" s="99" t="s">
        <v>557</v>
      </c>
      <c r="I559" s="104" t="s">
        <v>21</v>
      </c>
      <c r="J559" s="105">
        <v>0.5</v>
      </c>
      <c r="K559" s="142">
        <f t="shared" si="40"/>
        <v>-0.5</v>
      </c>
      <c r="L559" s="102">
        <f t="shared" si="46"/>
        <v>336.76210493827159</v>
      </c>
      <c r="Q559" s="153">
        <f t="shared" si="42"/>
        <v>1</v>
      </c>
      <c r="R559" s="154">
        <f t="shared" si="43"/>
        <v>0</v>
      </c>
      <c r="S559" s="154">
        <f t="shared" si="44"/>
        <v>1</v>
      </c>
    </row>
    <row r="560" spans="2:19" ht="18.75" x14ac:dyDescent="0.3">
      <c r="B560" s="164">
        <v>44622</v>
      </c>
      <c r="C560" s="95" t="s">
        <v>2075</v>
      </c>
      <c r="D560" s="96" t="s">
        <v>2146</v>
      </c>
      <c r="E560" s="97">
        <v>2</v>
      </c>
      <c r="F560" s="140">
        <v>2.35</v>
      </c>
      <c r="G560" s="103">
        <v>1.3</v>
      </c>
      <c r="H560" s="99" t="s">
        <v>557</v>
      </c>
      <c r="I560" s="104" t="s">
        <v>24</v>
      </c>
      <c r="J560" s="105">
        <v>2</v>
      </c>
      <c r="K560" s="142">
        <f t="shared" si="40"/>
        <v>2.7</v>
      </c>
      <c r="L560" s="102">
        <f t="shared" si="46"/>
        <v>339.46210493827158</v>
      </c>
      <c r="Q560" s="153">
        <f t="shared" si="42"/>
        <v>1</v>
      </c>
      <c r="R560" s="154">
        <f t="shared" si="43"/>
        <v>1</v>
      </c>
      <c r="S560" s="154">
        <f t="shared" si="44"/>
        <v>0</v>
      </c>
    </row>
    <row r="561" spans="2:19" ht="18.75" x14ac:dyDescent="0.3">
      <c r="B561" s="164">
        <v>44622</v>
      </c>
      <c r="C561" s="95" t="s">
        <v>2147</v>
      </c>
      <c r="D561" s="96" t="s">
        <v>91</v>
      </c>
      <c r="E561" s="97">
        <v>1</v>
      </c>
      <c r="F561" s="140">
        <v>1</v>
      </c>
      <c r="G561" s="103">
        <v>0</v>
      </c>
      <c r="H561" s="99" t="s">
        <v>557</v>
      </c>
      <c r="I561" s="104" t="s">
        <v>21</v>
      </c>
      <c r="J561" s="105">
        <v>0.25</v>
      </c>
      <c r="K561" s="142">
        <f t="shared" si="40"/>
        <v>-0.25</v>
      </c>
      <c r="L561" s="102">
        <f t="shared" si="46"/>
        <v>339.21210493827158</v>
      </c>
      <c r="Q561" s="153">
        <f t="shared" si="42"/>
        <v>1</v>
      </c>
      <c r="R561" s="154">
        <f t="shared" si="43"/>
        <v>0</v>
      </c>
      <c r="S561" s="154">
        <f t="shared" si="44"/>
        <v>1</v>
      </c>
    </row>
    <row r="562" spans="2:19" ht="18.75" x14ac:dyDescent="0.3">
      <c r="B562" s="164">
        <v>44623</v>
      </c>
      <c r="C562" s="95" t="s">
        <v>2101</v>
      </c>
      <c r="D562" s="96" t="s">
        <v>556</v>
      </c>
      <c r="E562" s="97">
        <v>3</v>
      </c>
      <c r="F562" s="140">
        <v>4.5999999999999996</v>
      </c>
      <c r="G562" s="103">
        <v>1.75</v>
      </c>
      <c r="H562" s="99" t="s">
        <v>557</v>
      </c>
      <c r="I562" s="104" t="s">
        <v>26</v>
      </c>
      <c r="J562" s="105">
        <v>1</v>
      </c>
      <c r="K562" s="142">
        <f t="shared" si="40"/>
        <v>-1</v>
      </c>
      <c r="L562" s="102">
        <f t="shared" si="46"/>
        <v>338.21210493827158</v>
      </c>
      <c r="Q562" s="153">
        <f t="shared" si="42"/>
        <v>1</v>
      </c>
      <c r="R562" s="154">
        <f t="shared" si="43"/>
        <v>0</v>
      </c>
      <c r="S562" s="154">
        <f t="shared" si="44"/>
        <v>1</v>
      </c>
    </row>
    <row r="563" spans="2:19" ht="18.75" x14ac:dyDescent="0.3">
      <c r="B563" s="164">
        <v>44623</v>
      </c>
      <c r="C563" s="95" t="s">
        <v>2148</v>
      </c>
      <c r="D563" s="96" t="s">
        <v>556</v>
      </c>
      <c r="E563" s="97">
        <v>3</v>
      </c>
      <c r="F563" s="140">
        <v>1</v>
      </c>
      <c r="G563" s="103">
        <v>0</v>
      </c>
      <c r="H563" s="99" t="s">
        <v>557</v>
      </c>
      <c r="I563" s="104" t="s">
        <v>21</v>
      </c>
      <c r="J563" s="105">
        <v>1</v>
      </c>
      <c r="K563" s="142">
        <f t="shared" si="40"/>
        <v>-1</v>
      </c>
      <c r="L563" s="102">
        <f t="shared" ref="L563:L588" si="47">IF(K563="",L562,L562+K563)</f>
        <v>337.21210493827158</v>
      </c>
      <c r="Q563" s="153">
        <f t="shared" si="42"/>
        <v>1</v>
      </c>
      <c r="R563" s="154">
        <f t="shared" si="43"/>
        <v>0</v>
      </c>
      <c r="S563" s="154">
        <f t="shared" si="44"/>
        <v>1</v>
      </c>
    </row>
    <row r="564" spans="2:19" ht="18.75" x14ac:dyDescent="0.3">
      <c r="B564" s="164">
        <v>44623</v>
      </c>
      <c r="C564" s="95" t="s">
        <v>2061</v>
      </c>
      <c r="D564" s="96" t="s">
        <v>616</v>
      </c>
      <c r="E564" s="97">
        <v>4</v>
      </c>
      <c r="F564" s="140">
        <v>4</v>
      </c>
      <c r="G564" s="103">
        <v>1.3</v>
      </c>
      <c r="H564" s="99" t="s">
        <v>557</v>
      </c>
      <c r="I564" s="104" t="s">
        <v>26</v>
      </c>
      <c r="J564" s="105">
        <v>2</v>
      </c>
      <c r="K564" s="142">
        <f t="shared" si="40"/>
        <v>-2</v>
      </c>
      <c r="L564" s="102">
        <f t="shared" si="47"/>
        <v>335.21210493827158</v>
      </c>
      <c r="Q564" s="153">
        <f t="shared" si="42"/>
        <v>1</v>
      </c>
      <c r="R564" s="154">
        <f t="shared" si="43"/>
        <v>0</v>
      </c>
      <c r="S564" s="154">
        <f t="shared" si="44"/>
        <v>1</v>
      </c>
    </row>
    <row r="565" spans="2:19" ht="18.75" x14ac:dyDescent="0.3">
      <c r="B565" s="164">
        <v>44624</v>
      </c>
      <c r="C565" s="95" t="s">
        <v>2149</v>
      </c>
      <c r="D565" s="96" t="s">
        <v>559</v>
      </c>
      <c r="E565" s="97">
        <v>1</v>
      </c>
      <c r="F565" s="140">
        <v>12</v>
      </c>
      <c r="G565" s="103">
        <v>3</v>
      </c>
      <c r="H565" s="99" t="s">
        <v>557</v>
      </c>
      <c r="I565" s="104" t="s">
        <v>614</v>
      </c>
      <c r="J565" s="105">
        <v>2</v>
      </c>
      <c r="K565" s="142">
        <f t="shared" si="40"/>
        <v>-2</v>
      </c>
      <c r="L565" s="102">
        <f t="shared" si="47"/>
        <v>333.21210493827158</v>
      </c>
      <c r="Q565" s="153">
        <f t="shared" si="42"/>
        <v>1</v>
      </c>
      <c r="R565" s="154">
        <f t="shared" si="43"/>
        <v>0</v>
      </c>
      <c r="S565" s="154">
        <f t="shared" si="44"/>
        <v>1</v>
      </c>
    </row>
    <row r="566" spans="2:19" ht="18.75" x14ac:dyDescent="0.3">
      <c r="B566" s="164">
        <v>44624</v>
      </c>
      <c r="C566" s="95" t="s">
        <v>2150</v>
      </c>
      <c r="D566" s="96" t="s">
        <v>559</v>
      </c>
      <c r="E566" s="97">
        <v>1</v>
      </c>
      <c r="F566" s="140">
        <v>10</v>
      </c>
      <c r="G566" s="103">
        <v>2.4</v>
      </c>
      <c r="H566" s="99" t="s">
        <v>557</v>
      </c>
      <c r="I566" s="104" t="s">
        <v>16</v>
      </c>
      <c r="J566" s="105">
        <v>3</v>
      </c>
      <c r="K566" s="142">
        <f t="shared" si="40"/>
        <v>-3</v>
      </c>
      <c r="L566" s="102">
        <f t="shared" si="47"/>
        <v>330.21210493827158</v>
      </c>
      <c r="Q566" s="153">
        <f t="shared" si="42"/>
        <v>1</v>
      </c>
      <c r="R566" s="154">
        <f t="shared" si="43"/>
        <v>0</v>
      </c>
      <c r="S566" s="154">
        <f t="shared" si="44"/>
        <v>1</v>
      </c>
    </row>
    <row r="567" spans="2:19" ht="18.75" x14ac:dyDescent="0.3">
      <c r="B567" s="164">
        <v>44624</v>
      </c>
      <c r="C567" s="95" t="s">
        <v>2151</v>
      </c>
      <c r="D567" s="96" t="s">
        <v>559</v>
      </c>
      <c r="E567" s="97">
        <v>1</v>
      </c>
      <c r="F567" s="140">
        <v>1</v>
      </c>
      <c r="G567" s="103">
        <v>0</v>
      </c>
      <c r="H567" s="99" t="s">
        <v>557</v>
      </c>
      <c r="I567" s="104" t="s">
        <v>21</v>
      </c>
      <c r="J567" s="105">
        <v>0.75</v>
      </c>
      <c r="K567" s="142">
        <f t="shared" si="40"/>
        <v>-0.75</v>
      </c>
      <c r="L567" s="102">
        <f t="shared" si="47"/>
        <v>329.46210493827158</v>
      </c>
      <c r="Q567" s="153">
        <f t="shared" si="42"/>
        <v>1</v>
      </c>
      <c r="R567" s="154">
        <f t="shared" si="43"/>
        <v>0</v>
      </c>
      <c r="S567" s="154">
        <f t="shared" si="44"/>
        <v>1</v>
      </c>
    </row>
    <row r="568" spans="2:19" ht="18.75" x14ac:dyDescent="0.3">
      <c r="B568" s="164">
        <v>44624</v>
      </c>
      <c r="C568" s="95" t="s">
        <v>2152</v>
      </c>
      <c r="D568" s="96" t="s">
        <v>559</v>
      </c>
      <c r="E568" s="97">
        <v>1</v>
      </c>
      <c r="F568" s="140">
        <v>1</v>
      </c>
      <c r="G568" s="103">
        <v>0</v>
      </c>
      <c r="H568" s="99" t="s">
        <v>557</v>
      </c>
      <c r="I568" s="104" t="s">
        <v>21</v>
      </c>
      <c r="J568" s="105">
        <v>0.5</v>
      </c>
      <c r="K568" s="142">
        <f t="shared" si="40"/>
        <v>-0.5</v>
      </c>
      <c r="L568" s="102">
        <f t="shared" si="47"/>
        <v>328.96210493827158</v>
      </c>
      <c r="Q568" s="153">
        <f t="shared" si="42"/>
        <v>1</v>
      </c>
      <c r="R568" s="154">
        <f t="shared" si="43"/>
        <v>0</v>
      </c>
      <c r="S568" s="154">
        <f t="shared" si="44"/>
        <v>1</v>
      </c>
    </row>
    <row r="569" spans="2:19" ht="18.75" x14ac:dyDescent="0.3">
      <c r="B569" s="164">
        <v>44624</v>
      </c>
      <c r="C569" s="95" t="s">
        <v>2157</v>
      </c>
      <c r="D569" s="96" t="s">
        <v>559</v>
      </c>
      <c r="E569" s="97">
        <v>1</v>
      </c>
      <c r="F569" s="140">
        <v>1</v>
      </c>
      <c r="G569" s="103">
        <v>0</v>
      </c>
      <c r="H569" s="99" t="s">
        <v>557</v>
      </c>
      <c r="I569" s="104" t="s">
        <v>21</v>
      </c>
      <c r="J569" s="105">
        <v>0.75</v>
      </c>
      <c r="K569" s="142">
        <f t="shared" si="40"/>
        <v>-0.75</v>
      </c>
      <c r="L569" s="102">
        <f t="shared" si="47"/>
        <v>328.21210493827158</v>
      </c>
      <c r="Q569" s="153">
        <f t="shared" si="42"/>
        <v>1</v>
      </c>
      <c r="R569" s="154">
        <f t="shared" si="43"/>
        <v>0</v>
      </c>
      <c r="S569" s="154">
        <f t="shared" si="44"/>
        <v>1</v>
      </c>
    </row>
    <row r="570" spans="2:19" ht="18.75" x14ac:dyDescent="0.3">
      <c r="B570" s="164">
        <v>44624</v>
      </c>
      <c r="C570" s="95" t="s">
        <v>2158</v>
      </c>
      <c r="D570" s="96" t="s">
        <v>559</v>
      </c>
      <c r="E570" s="97">
        <v>1</v>
      </c>
      <c r="F570" s="140">
        <v>1</v>
      </c>
      <c r="G570" s="103">
        <v>0</v>
      </c>
      <c r="H570" s="99" t="s">
        <v>557</v>
      </c>
      <c r="I570" s="104" t="s">
        <v>21</v>
      </c>
      <c r="J570" s="105">
        <v>0.5</v>
      </c>
      <c r="K570" s="142">
        <f t="shared" si="40"/>
        <v>-0.5</v>
      </c>
      <c r="L570" s="102">
        <f t="shared" si="47"/>
        <v>327.71210493827158</v>
      </c>
      <c r="Q570" s="153">
        <f t="shared" si="42"/>
        <v>1</v>
      </c>
      <c r="R570" s="154">
        <f t="shared" si="43"/>
        <v>0</v>
      </c>
      <c r="S570" s="154">
        <f t="shared" si="44"/>
        <v>1</v>
      </c>
    </row>
    <row r="571" spans="2:19" ht="18.75" x14ac:dyDescent="0.3">
      <c r="B571" s="164">
        <v>44624</v>
      </c>
      <c r="C571" s="95" t="s">
        <v>2153</v>
      </c>
      <c r="D571" s="96" t="s">
        <v>559</v>
      </c>
      <c r="E571" s="97">
        <v>4</v>
      </c>
      <c r="F571" s="140">
        <v>1</v>
      </c>
      <c r="G571" s="103">
        <v>0</v>
      </c>
      <c r="H571" s="99" t="s">
        <v>557</v>
      </c>
      <c r="I571" s="104" t="s">
        <v>21</v>
      </c>
      <c r="J571" s="105">
        <v>1</v>
      </c>
      <c r="K571" s="142">
        <f t="shared" si="40"/>
        <v>-1</v>
      </c>
      <c r="L571" s="102">
        <f t="shared" si="47"/>
        <v>326.71210493827158</v>
      </c>
      <c r="Q571" s="153">
        <f t="shared" si="42"/>
        <v>1</v>
      </c>
      <c r="R571" s="154">
        <f t="shared" si="43"/>
        <v>0</v>
      </c>
      <c r="S571" s="154">
        <f t="shared" si="44"/>
        <v>1</v>
      </c>
    </row>
    <row r="572" spans="2:19" ht="18.75" x14ac:dyDescent="0.3">
      <c r="B572" s="164">
        <v>44625</v>
      </c>
      <c r="C572" s="95" t="s">
        <v>2154</v>
      </c>
      <c r="D572" s="96" t="s">
        <v>587</v>
      </c>
      <c r="E572" s="97">
        <v>1</v>
      </c>
      <c r="F572" s="140">
        <v>3.1</v>
      </c>
      <c r="G572" s="103">
        <v>1.4</v>
      </c>
      <c r="H572" s="99" t="s">
        <v>557</v>
      </c>
      <c r="I572" s="104" t="s">
        <v>21</v>
      </c>
      <c r="J572" s="105">
        <v>3.75</v>
      </c>
      <c r="K572" s="142">
        <f t="shared" si="40"/>
        <v>-3.75</v>
      </c>
      <c r="L572" s="102">
        <f t="shared" si="47"/>
        <v>322.96210493827158</v>
      </c>
      <c r="Q572" s="153">
        <f t="shared" si="42"/>
        <v>1</v>
      </c>
      <c r="R572" s="154">
        <f t="shared" si="43"/>
        <v>0</v>
      </c>
      <c r="S572" s="154">
        <f t="shared" si="44"/>
        <v>1</v>
      </c>
    </row>
    <row r="573" spans="2:19" ht="18.75" x14ac:dyDescent="0.3">
      <c r="B573" s="164">
        <v>44625</v>
      </c>
      <c r="C573" s="95" t="s">
        <v>2155</v>
      </c>
      <c r="D573" s="96" t="s">
        <v>587</v>
      </c>
      <c r="E573" s="97">
        <v>1</v>
      </c>
      <c r="F573" s="140">
        <v>6.5</v>
      </c>
      <c r="G573" s="103">
        <v>2.15</v>
      </c>
      <c r="H573" s="99" t="s">
        <v>557</v>
      </c>
      <c r="I573" s="104" t="s">
        <v>16</v>
      </c>
      <c r="J573" s="105">
        <v>2.25</v>
      </c>
      <c r="K573" s="142">
        <f t="shared" si="40"/>
        <v>-2.25</v>
      </c>
      <c r="L573" s="102">
        <f t="shared" si="47"/>
        <v>320.71210493827158</v>
      </c>
      <c r="Q573" s="153">
        <f t="shared" si="42"/>
        <v>1</v>
      </c>
      <c r="R573" s="154">
        <f t="shared" si="43"/>
        <v>0</v>
      </c>
      <c r="S573" s="154">
        <f t="shared" si="44"/>
        <v>1</v>
      </c>
    </row>
    <row r="574" spans="2:19" ht="18.75" x14ac:dyDescent="0.3">
      <c r="B574" s="164">
        <v>44625</v>
      </c>
      <c r="C574" s="95" t="s">
        <v>2156</v>
      </c>
      <c r="D574" s="96" t="s">
        <v>587</v>
      </c>
      <c r="E574" s="97">
        <v>1</v>
      </c>
      <c r="F574" s="140">
        <v>1</v>
      </c>
      <c r="G574" s="103">
        <v>0</v>
      </c>
      <c r="H574" s="99" t="s">
        <v>557</v>
      </c>
      <c r="I574" s="104" t="s">
        <v>21</v>
      </c>
      <c r="J574" s="105">
        <v>0.5</v>
      </c>
      <c r="K574" s="142">
        <f t="shared" si="40"/>
        <v>-0.5</v>
      </c>
      <c r="L574" s="102">
        <f t="shared" si="47"/>
        <v>320.21210493827158</v>
      </c>
      <c r="Q574" s="153">
        <f t="shared" si="42"/>
        <v>1</v>
      </c>
      <c r="R574" s="154">
        <f t="shared" si="43"/>
        <v>0</v>
      </c>
      <c r="S574" s="154">
        <f t="shared" si="44"/>
        <v>1</v>
      </c>
    </row>
    <row r="575" spans="2:19" ht="18.75" x14ac:dyDescent="0.3">
      <c r="B575" s="164">
        <v>44625</v>
      </c>
      <c r="C575" s="95" t="s">
        <v>2159</v>
      </c>
      <c r="D575" s="96" t="s">
        <v>587</v>
      </c>
      <c r="E575" s="97">
        <v>1</v>
      </c>
      <c r="F575" s="140">
        <v>1</v>
      </c>
      <c r="G575" s="103">
        <v>0</v>
      </c>
      <c r="H575" s="99" t="s">
        <v>557</v>
      </c>
      <c r="I575" s="104" t="s">
        <v>21</v>
      </c>
      <c r="J575" s="105">
        <v>0.5</v>
      </c>
      <c r="K575" s="142">
        <f t="shared" si="40"/>
        <v>-0.5</v>
      </c>
      <c r="L575" s="102">
        <f t="shared" si="47"/>
        <v>319.71210493827158</v>
      </c>
      <c r="Q575" s="153">
        <f t="shared" si="42"/>
        <v>1</v>
      </c>
      <c r="R575" s="154">
        <f t="shared" si="43"/>
        <v>0</v>
      </c>
      <c r="S575" s="154">
        <f t="shared" si="44"/>
        <v>1</v>
      </c>
    </row>
    <row r="576" spans="2:19" ht="18.75" x14ac:dyDescent="0.3">
      <c r="B576" s="164">
        <v>44626</v>
      </c>
      <c r="C576" s="95" t="s">
        <v>2160</v>
      </c>
      <c r="D576" s="96" t="s">
        <v>590</v>
      </c>
      <c r="E576" s="97">
        <v>1</v>
      </c>
      <c r="F576" s="140">
        <v>4</v>
      </c>
      <c r="G576" s="103">
        <v>2</v>
      </c>
      <c r="H576" s="99" t="s">
        <v>557</v>
      </c>
      <c r="I576" s="104" t="s">
        <v>34</v>
      </c>
      <c r="J576" s="105">
        <v>4.5</v>
      </c>
      <c r="K576" s="142">
        <f t="shared" si="40"/>
        <v>-4.5</v>
      </c>
      <c r="L576" s="102">
        <f t="shared" si="47"/>
        <v>315.21210493827158</v>
      </c>
      <c r="Q576" s="153">
        <f t="shared" si="42"/>
        <v>1</v>
      </c>
      <c r="R576" s="154">
        <f t="shared" si="43"/>
        <v>0</v>
      </c>
      <c r="S576" s="154">
        <f t="shared" si="44"/>
        <v>1</v>
      </c>
    </row>
    <row r="577" spans="2:19" ht="18.75" x14ac:dyDescent="0.3">
      <c r="B577" s="164">
        <v>44626</v>
      </c>
      <c r="C577" s="95" t="s">
        <v>2052</v>
      </c>
      <c r="D577" s="96" t="s">
        <v>590</v>
      </c>
      <c r="E577" s="97">
        <v>1</v>
      </c>
      <c r="F577" s="140">
        <v>6</v>
      </c>
      <c r="G577" s="103">
        <v>2.7</v>
      </c>
      <c r="H577" s="99" t="s">
        <v>557</v>
      </c>
      <c r="I577" s="104" t="s">
        <v>16</v>
      </c>
      <c r="J577" s="105">
        <v>1</v>
      </c>
      <c r="K577" s="142">
        <f t="shared" si="40"/>
        <v>-1</v>
      </c>
      <c r="L577" s="102">
        <f t="shared" si="47"/>
        <v>314.21210493827158</v>
      </c>
      <c r="Q577" s="153">
        <f t="shared" si="42"/>
        <v>1</v>
      </c>
      <c r="R577" s="154">
        <f t="shared" si="43"/>
        <v>0</v>
      </c>
      <c r="S577" s="154">
        <f t="shared" si="44"/>
        <v>1</v>
      </c>
    </row>
    <row r="578" spans="2:19" ht="18.75" x14ac:dyDescent="0.3">
      <c r="B578" s="164">
        <v>44626</v>
      </c>
      <c r="C578" s="95" t="s">
        <v>2161</v>
      </c>
      <c r="D578" s="96" t="s">
        <v>573</v>
      </c>
      <c r="E578" s="97">
        <v>6</v>
      </c>
      <c r="F578" s="140">
        <v>7.5</v>
      </c>
      <c r="G578" s="103">
        <v>2</v>
      </c>
      <c r="H578" s="99" t="s">
        <v>557</v>
      </c>
      <c r="I578" s="104" t="s">
        <v>16</v>
      </c>
      <c r="J578" s="105">
        <v>2</v>
      </c>
      <c r="K578" s="142">
        <f t="shared" si="40"/>
        <v>-2</v>
      </c>
      <c r="L578" s="102">
        <f t="shared" si="47"/>
        <v>312.21210493827158</v>
      </c>
      <c r="Q578" s="153">
        <f t="shared" si="42"/>
        <v>1</v>
      </c>
      <c r="R578" s="154">
        <f t="shared" si="43"/>
        <v>0</v>
      </c>
      <c r="S578" s="154">
        <f t="shared" si="44"/>
        <v>1</v>
      </c>
    </row>
    <row r="579" spans="2:19" ht="18.75" x14ac:dyDescent="0.3">
      <c r="B579" s="164">
        <v>44626</v>
      </c>
      <c r="C579" s="95" t="s">
        <v>2162</v>
      </c>
      <c r="D579" s="96" t="s">
        <v>573</v>
      </c>
      <c r="E579" s="97">
        <v>6</v>
      </c>
      <c r="F579" s="140">
        <v>6.5</v>
      </c>
      <c r="G579" s="103">
        <v>2</v>
      </c>
      <c r="H579" s="99" t="s">
        <v>557</v>
      </c>
      <c r="I579" s="104" t="s">
        <v>171</v>
      </c>
      <c r="J579" s="105">
        <v>2</v>
      </c>
      <c r="K579" s="142">
        <f t="shared" ref="K579:K642" si="48">IF(OR(I579="",J579=""),"",IF(AND(H579="W",I579="1st"),F579*J579-J579,IF(AND(H579="P",OR(I579="1st",I579="2nd",I579="3rd")),G579*J579-J579,IF(H579="EW",-2*J579,-J579))))</f>
        <v>-2</v>
      </c>
      <c r="L579" s="102">
        <f t="shared" si="47"/>
        <v>310.21210493827158</v>
      </c>
      <c r="Q579" s="153">
        <f t="shared" si="42"/>
        <v>1</v>
      </c>
      <c r="R579" s="154">
        <f t="shared" si="43"/>
        <v>0</v>
      </c>
      <c r="S579" s="154">
        <f t="shared" si="44"/>
        <v>1</v>
      </c>
    </row>
    <row r="580" spans="2:19" ht="18.75" x14ac:dyDescent="0.3">
      <c r="B580" s="164">
        <v>44631</v>
      </c>
      <c r="C580" s="95" t="s">
        <v>2163</v>
      </c>
      <c r="D580" s="96" t="s">
        <v>114</v>
      </c>
      <c r="E580" s="97">
        <v>1</v>
      </c>
      <c r="F580" s="140">
        <v>3</v>
      </c>
      <c r="G580" s="103">
        <v>1.4</v>
      </c>
      <c r="H580" s="99" t="s">
        <v>557</v>
      </c>
      <c r="I580" s="104" t="s">
        <v>21</v>
      </c>
      <c r="J580" s="105">
        <v>3</v>
      </c>
      <c r="K580" s="142">
        <f t="shared" si="48"/>
        <v>-3</v>
      </c>
      <c r="L580" s="102">
        <f t="shared" si="47"/>
        <v>307.21210493827158</v>
      </c>
      <c r="Q580" s="153">
        <f t="shared" ref="Q580:Q643" si="49">IF(B580="",0,1)</f>
        <v>1</v>
      </c>
      <c r="R580" s="154">
        <f t="shared" ref="R580:R643" si="50">IF(K580&gt;0,1,0)</f>
        <v>0</v>
      </c>
      <c r="S580" s="154">
        <f t="shared" ref="S580:S643" si="51">IF(K580&lt;0,1,0)</f>
        <v>1</v>
      </c>
    </row>
    <row r="581" spans="2:19" ht="18.75" x14ac:dyDescent="0.3">
      <c r="B581" s="164">
        <v>44631</v>
      </c>
      <c r="C581" s="95" t="s">
        <v>2164</v>
      </c>
      <c r="D581" s="96" t="s">
        <v>114</v>
      </c>
      <c r="E581" s="97">
        <v>2</v>
      </c>
      <c r="F581" s="140">
        <v>1</v>
      </c>
      <c r="G581" s="103">
        <v>0</v>
      </c>
      <c r="H581" s="99" t="s">
        <v>557</v>
      </c>
      <c r="I581" s="104" t="s">
        <v>21</v>
      </c>
      <c r="J581" s="105">
        <v>4.5</v>
      </c>
      <c r="K581" s="142">
        <f t="shared" si="48"/>
        <v>-4.5</v>
      </c>
      <c r="L581" s="102">
        <f t="shared" si="47"/>
        <v>302.71210493827158</v>
      </c>
      <c r="Q581" s="153">
        <f t="shared" si="49"/>
        <v>1</v>
      </c>
      <c r="R581" s="154">
        <f t="shared" si="50"/>
        <v>0</v>
      </c>
      <c r="S581" s="154">
        <f t="shared" si="51"/>
        <v>1</v>
      </c>
    </row>
    <row r="582" spans="2:19" ht="18.75" x14ac:dyDescent="0.3">
      <c r="B582" s="164">
        <v>44631</v>
      </c>
      <c r="C582" s="95" t="s">
        <v>2122</v>
      </c>
      <c r="D582" s="96" t="s">
        <v>114</v>
      </c>
      <c r="E582" s="97">
        <v>4</v>
      </c>
      <c r="F582" s="140">
        <v>5</v>
      </c>
      <c r="G582" s="103">
        <v>1.6</v>
      </c>
      <c r="H582" s="99" t="s">
        <v>557</v>
      </c>
      <c r="I582" s="104" t="s">
        <v>171</v>
      </c>
      <c r="J582" s="105">
        <v>2</v>
      </c>
      <c r="K582" s="142">
        <f t="shared" si="48"/>
        <v>-2</v>
      </c>
      <c r="L582" s="102">
        <f t="shared" si="47"/>
        <v>300.71210493827158</v>
      </c>
      <c r="Q582" s="153">
        <f t="shared" si="49"/>
        <v>1</v>
      </c>
      <c r="R582" s="154">
        <f t="shared" si="50"/>
        <v>0</v>
      </c>
      <c r="S582" s="154">
        <f t="shared" si="51"/>
        <v>1</v>
      </c>
    </row>
    <row r="583" spans="2:19" ht="18.75" x14ac:dyDescent="0.3">
      <c r="B583" s="164">
        <v>44631</v>
      </c>
      <c r="C583" s="95" t="s">
        <v>2165</v>
      </c>
      <c r="D583" s="96" t="s">
        <v>32</v>
      </c>
      <c r="E583" s="97">
        <v>4</v>
      </c>
      <c r="F583" s="140">
        <v>15</v>
      </c>
      <c r="G583" s="103">
        <v>3</v>
      </c>
      <c r="H583" s="99" t="s">
        <v>557</v>
      </c>
      <c r="I583" s="104" t="s">
        <v>34</v>
      </c>
      <c r="J583" s="105">
        <v>3</v>
      </c>
      <c r="K583" s="142">
        <f t="shared" si="48"/>
        <v>-3</v>
      </c>
      <c r="L583" s="102">
        <f t="shared" si="47"/>
        <v>297.71210493827158</v>
      </c>
      <c r="Q583" s="153">
        <f t="shared" si="49"/>
        <v>1</v>
      </c>
      <c r="R583" s="154">
        <f t="shared" si="50"/>
        <v>0</v>
      </c>
      <c r="S583" s="154">
        <f t="shared" si="51"/>
        <v>1</v>
      </c>
    </row>
    <row r="584" spans="2:19" ht="18.75" x14ac:dyDescent="0.3">
      <c r="B584" s="164">
        <v>44631</v>
      </c>
      <c r="C584" s="95" t="s">
        <v>2166</v>
      </c>
      <c r="D584" s="96" t="s">
        <v>32</v>
      </c>
      <c r="E584" s="97">
        <v>4</v>
      </c>
      <c r="F584" s="140">
        <v>8</v>
      </c>
      <c r="G584" s="103">
        <v>2.5</v>
      </c>
      <c r="H584" s="99" t="s">
        <v>557</v>
      </c>
      <c r="I584" s="104" t="s">
        <v>24</v>
      </c>
      <c r="J584" s="105">
        <v>3</v>
      </c>
      <c r="K584" s="142">
        <f t="shared" si="48"/>
        <v>21</v>
      </c>
      <c r="L584" s="102">
        <f t="shared" si="47"/>
        <v>318.71210493827158</v>
      </c>
      <c r="Q584" s="153">
        <f t="shared" si="49"/>
        <v>1</v>
      </c>
      <c r="R584" s="154">
        <f t="shared" si="50"/>
        <v>1</v>
      </c>
      <c r="S584" s="154">
        <f t="shared" si="51"/>
        <v>0</v>
      </c>
    </row>
    <row r="585" spans="2:19" ht="18.75" x14ac:dyDescent="0.3">
      <c r="B585" s="164">
        <v>44631</v>
      </c>
      <c r="C585" s="95" t="s">
        <v>2167</v>
      </c>
      <c r="D585" s="96" t="s">
        <v>32</v>
      </c>
      <c r="E585" s="97">
        <v>4</v>
      </c>
      <c r="F585" s="140">
        <v>1</v>
      </c>
      <c r="G585" s="103">
        <v>0</v>
      </c>
      <c r="H585" s="99" t="s">
        <v>557</v>
      </c>
      <c r="I585" s="104" t="s">
        <v>21</v>
      </c>
      <c r="J585" s="105">
        <v>1</v>
      </c>
      <c r="K585" s="142">
        <f t="shared" si="48"/>
        <v>-1</v>
      </c>
      <c r="L585" s="102">
        <f t="shared" si="47"/>
        <v>317.71210493827158</v>
      </c>
      <c r="Q585" s="153">
        <f t="shared" si="49"/>
        <v>1</v>
      </c>
      <c r="R585" s="154">
        <f t="shared" si="50"/>
        <v>0</v>
      </c>
      <c r="S585" s="154">
        <f t="shared" si="51"/>
        <v>1</v>
      </c>
    </row>
    <row r="586" spans="2:19" ht="18.75" x14ac:dyDescent="0.3">
      <c r="B586" s="164">
        <v>44631</v>
      </c>
      <c r="C586" s="95" t="s">
        <v>2168</v>
      </c>
      <c r="D586" s="96" t="s">
        <v>32</v>
      </c>
      <c r="E586" s="97">
        <v>4</v>
      </c>
      <c r="F586" s="140">
        <v>1</v>
      </c>
      <c r="G586" s="103">
        <v>0</v>
      </c>
      <c r="H586" s="99" t="s">
        <v>557</v>
      </c>
      <c r="I586" s="104" t="s">
        <v>21</v>
      </c>
      <c r="J586" s="105">
        <v>1</v>
      </c>
      <c r="K586" s="142">
        <f t="shared" si="48"/>
        <v>-1</v>
      </c>
      <c r="L586" s="102">
        <f t="shared" si="47"/>
        <v>316.71210493827158</v>
      </c>
      <c r="Q586" s="153">
        <f t="shared" si="49"/>
        <v>1</v>
      </c>
      <c r="R586" s="154">
        <f t="shared" si="50"/>
        <v>0</v>
      </c>
      <c r="S586" s="154">
        <f t="shared" si="51"/>
        <v>1</v>
      </c>
    </row>
    <row r="587" spans="2:19" ht="18.75" x14ac:dyDescent="0.3">
      <c r="B587" s="164">
        <v>44632</v>
      </c>
      <c r="C587" s="95" t="s">
        <v>2169</v>
      </c>
      <c r="D587" s="96" t="s">
        <v>231</v>
      </c>
      <c r="E587" s="97">
        <v>1</v>
      </c>
      <c r="F587" s="140">
        <v>10.5</v>
      </c>
      <c r="G587" s="103">
        <v>2</v>
      </c>
      <c r="H587" s="99" t="s">
        <v>557</v>
      </c>
      <c r="I587" s="104" t="s">
        <v>148</v>
      </c>
      <c r="J587" s="105">
        <v>0.5</v>
      </c>
      <c r="K587" s="142">
        <f t="shared" si="48"/>
        <v>-0.5</v>
      </c>
      <c r="L587" s="102">
        <f t="shared" si="47"/>
        <v>316.21210493827158</v>
      </c>
      <c r="Q587" s="153">
        <f t="shared" si="49"/>
        <v>1</v>
      </c>
      <c r="R587" s="154">
        <f t="shared" si="50"/>
        <v>0</v>
      </c>
      <c r="S587" s="154">
        <f t="shared" si="51"/>
        <v>1</v>
      </c>
    </row>
    <row r="588" spans="2:19" ht="18.75" x14ac:dyDescent="0.3">
      <c r="B588" s="164">
        <v>44633</v>
      </c>
      <c r="C588" s="95" t="s">
        <v>2170</v>
      </c>
      <c r="D588" s="96" t="s">
        <v>600</v>
      </c>
      <c r="E588" s="97">
        <v>5</v>
      </c>
      <c r="F588" s="140">
        <v>2.9</v>
      </c>
      <c r="G588" s="103">
        <v>1.2</v>
      </c>
      <c r="H588" s="99" t="s">
        <v>557</v>
      </c>
      <c r="I588" s="104" t="s">
        <v>34</v>
      </c>
      <c r="J588" s="105">
        <v>1</v>
      </c>
      <c r="K588" s="142">
        <f t="shared" si="48"/>
        <v>-1</v>
      </c>
      <c r="L588" s="102">
        <f t="shared" si="47"/>
        <v>315.21210493827158</v>
      </c>
      <c r="Q588" s="153">
        <f t="shared" si="49"/>
        <v>1</v>
      </c>
      <c r="R588" s="154">
        <f t="shared" si="50"/>
        <v>0</v>
      </c>
      <c r="S588" s="154">
        <f t="shared" si="51"/>
        <v>1</v>
      </c>
    </row>
    <row r="589" spans="2:19" ht="18.75" x14ac:dyDescent="0.3">
      <c r="B589" s="164">
        <v>44633</v>
      </c>
      <c r="C589" s="95" t="s">
        <v>2171</v>
      </c>
      <c r="D589" s="96" t="s">
        <v>842</v>
      </c>
      <c r="E589" s="97">
        <v>1</v>
      </c>
      <c r="F589" s="140">
        <v>2</v>
      </c>
      <c r="G589" s="103">
        <v>1.1000000000000001</v>
      </c>
      <c r="H589" s="99" t="s">
        <v>557</v>
      </c>
      <c r="I589" s="104" t="s">
        <v>24</v>
      </c>
      <c r="J589" s="105">
        <v>3</v>
      </c>
      <c r="K589" s="142">
        <f t="shared" si="48"/>
        <v>3</v>
      </c>
      <c r="L589" s="102">
        <f t="shared" ref="L589:L609" si="52">IF(K589="",L588,L588+K589)</f>
        <v>318.21210493827158</v>
      </c>
      <c r="Q589" s="153">
        <f t="shared" si="49"/>
        <v>1</v>
      </c>
      <c r="R589" s="154">
        <f t="shared" si="50"/>
        <v>1</v>
      </c>
      <c r="S589" s="154">
        <f t="shared" si="51"/>
        <v>0</v>
      </c>
    </row>
    <row r="590" spans="2:19" ht="18.75" x14ac:dyDescent="0.3">
      <c r="B590" s="164">
        <v>44635</v>
      </c>
      <c r="C590" s="95" t="s">
        <v>2172</v>
      </c>
      <c r="D590" s="96" t="s">
        <v>30</v>
      </c>
      <c r="E590" s="97">
        <v>2</v>
      </c>
      <c r="F590" s="140">
        <v>2.7</v>
      </c>
      <c r="G590" s="103">
        <v>1.1000000000000001</v>
      </c>
      <c r="H590" s="99" t="s">
        <v>557</v>
      </c>
      <c r="I590" s="104" t="s">
        <v>24</v>
      </c>
      <c r="J590" s="105">
        <v>8</v>
      </c>
      <c r="K590" s="142">
        <f t="shared" si="48"/>
        <v>13.600000000000001</v>
      </c>
      <c r="L590" s="102">
        <f t="shared" si="52"/>
        <v>331.8121049382716</v>
      </c>
      <c r="M590" s="158">
        <v>2600</v>
      </c>
      <c r="Q590" s="153">
        <f t="shared" si="49"/>
        <v>1</v>
      </c>
      <c r="R590" s="154">
        <f t="shared" si="50"/>
        <v>1</v>
      </c>
      <c r="S590" s="154">
        <f t="shared" si="51"/>
        <v>0</v>
      </c>
    </row>
    <row r="591" spans="2:19" ht="18.75" x14ac:dyDescent="0.3">
      <c r="B591" s="164">
        <v>44636</v>
      </c>
      <c r="C591" s="95" t="s">
        <v>2173</v>
      </c>
      <c r="D591" s="96" t="s">
        <v>91</v>
      </c>
      <c r="E591" s="97">
        <v>2</v>
      </c>
      <c r="F591" s="140">
        <v>3.9</v>
      </c>
      <c r="G591" s="103">
        <v>1.2</v>
      </c>
      <c r="H591" s="99" t="s">
        <v>557</v>
      </c>
      <c r="I591" s="104" t="s">
        <v>26</v>
      </c>
      <c r="J591" s="105">
        <v>4</v>
      </c>
      <c r="K591" s="142">
        <f t="shared" si="48"/>
        <v>-4</v>
      </c>
      <c r="L591" s="102">
        <f t="shared" si="52"/>
        <v>327.8121049382716</v>
      </c>
      <c r="Q591" s="153">
        <f t="shared" si="49"/>
        <v>1</v>
      </c>
      <c r="R591" s="154">
        <f t="shared" si="50"/>
        <v>0</v>
      </c>
      <c r="S591" s="154">
        <f t="shared" si="51"/>
        <v>1</v>
      </c>
    </row>
    <row r="592" spans="2:19" ht="18.75" x14ac:dyDescent="0.3">
      <c r="B592" s="164">
        <v>44636</v>
      </c>
      <c r="C592" s="95" t="s">
        <v>2174</v>
      </c>
      <c r="D592" s="96" t="s">
        <v>91</v>
      </c>
      <c r="E592" s="97">
        <v>2</v>
      </c>
      <c r="F592" s="140">
        <v>9</v>
      </c>
      <c r="G592" s="103">
        <v>3</v>
      </c>
      <c r="H592" s="99" t="s">
        <v>557</v>
      </c>
      <c r="I592" s="104" t="s">
        <v>34</v>
      </c>
      <c r="J592" s="105">
        <v>1.75</v>
      </c>
      <c r="K592" s="142">
        <f t="shared" si="48"/>
        <v>-1.75</v>
      </c>
      <c r="L592" s="102">
        <f t="shared" si="52"/>
        <v>326.0621049382716</v>
      </c>
      <c r="Q592" s="153">
        <f t="shared" si="49"/>
        <v>1</v>
      </c>
      <c r="R592" s="154">
        <f t="shared" si="50"/>
        <v>0</v>
      </c>
      <c r="S592" s="154">
        <f t="shared" si="51"/>
        <v>1</v>
      </c>
    </row>
    <row r="593" spans="2:19" ht="18.75" x14ac:dyDescent="0.3">
      <c r="B593" s="164">
        <v>44637</v>
      </c>
      <c r="C593" s="95" t="s">
        <v>2131</v>
      </c>
      <c r="D593" s="96" t="s">
        <v>556</v>
      </c>
      <c r="E593" s="97">
        <v>3</v>
      </c>
      <c r="F593" s="140">
        <v>7.5</v>
      </c>
      <c r="G593" s="103">
        <v>1.85</v>
      </c>
      <c r="H593" s="99" t="s">
        <v>557</v>
      </c>
      <c r="I593" s="104" t="s">
        <v>16</v>
      </c>
      <c r="J593" s="105">
        <v>1</v>
      </c>
      <c r="K593" s="142">
        <f t="shared" si="48"/>
        <v>-1</v>
      </c>
      <c r="L593" s="102">
        <f t="shared" si="52"/>
        <v>325.0621049382716</v>
      </c>
      <c r="Q593" s="153">
        <f t="shared" si="49"/>
        <v>1</v>
      </c>
      <c r="R593" s="154">
        <f t="shared" si="50"/>
        <v>0</v>
      </c>
      <c r="S593" s="154">
        <f t="shared" si="51"/>
        <v>1</v>
      </c>
    </row>
    <row r="594" spans="2:19" ht="18.75" x14ac:dyDescent="0.3">
      <c r="B594" s="164">
        <v>44637</v>
      </c>
      <c r="C594" s="95" t="s">
        <v>2175</v>
      </c>
      <c r="D594" s="96" t="s">
        <v>616</v>
      </c>
      <c r="E594" s="97">
        <v>3</v>
      </c>
      <c r="F594" s="140">
        <v>3</v>
      </c>
      <c r="G594" s="103">
        <v>1.1000000000000001</v>
      </c>
      <c r="H594" s="99" t="s">
        <v>557</v>
      </c>
      <c r="I594" s="104" t="s">
        <v>21</v>
      </c>
      <c r="J594" s="105">
        <v>8</v>
      </c>
      <c r="K594" s="142">
        <f t="shared" si="48"/>
        <v>-8</v>
      </c>
      <c r="L594" s="102">
        <f t="shared" si="52"/>
        <v>317.0621049382716</v>
      </c>
      <c r="Q594" s="153">
        <f t="shared" si="49"/>
        <v>1</v>
      </c>
      <c r="R594" s="154">
        <f t="shared" si="50"/>
        <v>0</v>
      </c>
      <c r="S594" s="154">
        <f t="shared" si="51"/>
        <v>1</v>
      </c>
    </row>
    <row r="595" spans="2:19" ht="18.75" x14ac:dyDescent="0.3">
      <c r="B595" s="164">
        <v>44638</v>
      </c>
      <c r="C595" s="95" t="s">
        <v>2119</v>
      </c>
      <c r="D595" s="96" t="s">
        <v>628</v>
      </c>
      <c r="E595" s="97">
        <v>1</v>
      </c>
      <c r="F595" s="140">
        <v>1.5</v>
      </c>
      <c r="G595" s="103">
        <v>0</v>
      </c>
      <c r="H595" s="99" t="s">
        <v>557</v>
      </c>
      <c r="I595" s="104" t="s">
        <v>24</v>
      </c>
      <c r="J595" s="105">
        <v>2</v>
      </c>
      <c r="K595" s="142">
        <f t="shared" si="48"/>
        <v>1</v>
      </c>
      <c r="L595" s="102">
        <f t="shared" si="52"/>
        <v>318.0621049382716</v>
      </c>
      <c r="Q595" s="153">
        <f t="shared" si="49"/>
        <v>1</v>
      </c>
      <c r="R595" s="154">
        <f t="shared" si="50"/>
        <v>1</v>
      </c>
      <c r="S595" s="154">
        <f t="shared" si="51"/>
        <v>0</v>
      </c>
    </row>
    <row r="596" spans="2:19" ht="18.75" x14ac:dyDescent="0.3">
      <c r="B596" s="164">
        <v>44640</v>
      </c>
      <c r="C596" s="95" t="s">
        <v>2176</v>
      </c>
      <c r="D596" s="96" t="s">
        <v>662</v>
      </c>
      <c r="E596" s="97">
        <v>2</v>
      </c>
      <c r="F596" s="140">
        <v>2</v>
      </c>
      <c r="G596" s="103">
        <v>1.1000000000000001</v>
      </c>
      <c r="H596" s="99" t="s">
        <v>557</v>
      </c>
      <c r="I596" s="104" t="s">
        <v>24</v>
      </c>
      <c r="J596" s="105">
        <v>1</v>
      </c>
      <c r="K596" s="142">
        <f t="shared" si="48"/>
        <v>1</v>
      </c>
      <c r="L596" s="102">
        <f t="shared" si="52"/>
        <v>319.0621049382716</v>
      </c>
      <c r="Q596" s="153">
        <f t="shared" si="49"/>
        <v>1</v>
      </c>
      <c r="R596" s="154">
        <f t="shared" si="50"/>
        <v>1</v>
      </c>
      <c r="S596" s="154">
        <f t="shared" si="51"/>
        <v>0</v>
      </c>
    </row>
    <row r="597" spans="2:19" ht="18.75" x14ac:dyDescent="0.3">
      <c r="B597" s="164">
        <v>44642</v>
      </c>
      <c r="C597" s="95" t="s">
        <v>2177</v>
      </c>
      <c r="D597" s="96" t="s">
        <v>43</v>
      </c>
      <c r="E597" s="97">
        <v>4</v>
      </c>
      <c r="F597" s="140">
        <f>3.15*(1-0.11)</f>
        <v>2.8035000000000001</v>
      </c>
      <c r="G597" s="103">
        <v>1.3</v>
      </c>
      <c r="H597" s="99" t="s">
        <v>557</v>
      </c>
      <c r="I597" s="104" t="s">
        <v>24</v>
      </c>
      <c r="J597" s="105">
        <v>7</v>
      </c>
      <c r="K597" s="142">
        <f t="shared" si="48"/>
        <v>12.624500000000001</v>
      </c>
      <c r="L597" s="102">
        <f t="shared" si="52"/>
        <v>331.68660493827161</v>
      </c>
      <c r="Q597" s="153">
        <f t="shared" si="49"/>
        <v>1</v>
      </c>
      <c r="R597" s="154">
        <f t="shared" si="50"/>
        <v>1</v>
      </c>
      <c r="S597" s="154">
        <f t="shared" si="51"/>
        <v>0</v>
      </c>
    </row>
    <row r="598" spans="2:19" ht="18.75" x14ac:dyDescent="0.3">
      <c r="B598" s="164">
        <v>44642</v>
      </c>
      <c r="C598" s="95" t="s">
        <v>2178</v>
      </c>
      <c r="D598" s="96" t="s">
        <v>43</v>
      </c>
      <c r="E598" s="97">
        <v>4</v>
      </c>
      <c r="F598" s="140">
        <v>31</v>
      </c>
      <c r="G598" s="103">
        <v>8</v>
      </c>
      <c r="H598" s="99" t="s">
        <v>557</v>
      </c>
      <c r="I598" s="104" t="s">
        <v>34</v>
      </c>
      <c r="J598" s="105">
        <v>1</v>
      </c>
      <c r="K598" s="142">
        <f t="shared" si="48"/>
        <v>-1</v>
      </c>
      <c r="L598" s="102">
        <f t="shared" si="52"/>
        <v>330.68660493827161</v>
      </c>
      <c r="Q598" s="153">
        <f t="shared" si="49"/>
        <v>1</v>
      </c>
      <c r="R598" s="154">
        <f t="shared" si="50"/>
        <v>0</v>
      </c>
      <c r="S598" s="154">
        <f t="shared" si="51"/>
        <v>1</v>
      </c>
    </row>
    <row r="599" spans="2:19" ht="18.75" x14ac:dyDescent="0.3">
      <c r="B599" s="164">
        <v>44642</v>
      </c>
      <c r="C599" s="95" t="s">
        <v>2179</v>
      </c>
      <c r="D599" s="96" t="s">
        <v>43</v>
      </c>
      <c r="E599" s="97">
        <v>2</v>
      </c>
      <c r="F599" s="140">
        <v>3.7</v>
      </c>
      <c r="G599" s="103">
        <v>1.4</v>
      </c>
      <c r="H599" s="99" t="s">
        <v>557</v>
      </c>
      <c r="I599" s="104" t="s">
        <v>16</v>
      </c>
      <c r="J599" s="105">
        <v>2</v>
      </c>
      <c r="K599" s="142">
        <f t="shared" si="48"/>
        <v>-2</v>
      </c>
      <c r="L599" s="102">
        <f t="shared" si="52"/>
        <v>328.68660493827161</v>
      </c>
      <c r="Q599" s="153">
        <f t="shared" si="49"/>
        <v>1</v>
      </c>
      <c r="R599" s="154">
        <f t="shared" si="50"/>
        <v>0</v>
      </c>
      <c r="S599" s="154">
        <f t="shared" si="51"/>
        <v>1</v>
      </c>
    </row>
    <row r="600" spans="2:19" ht="18.75" x14ac:dyDescent="0.3">
      <c r="B600" s="164">
        <v>44642</v>
      </c>
      <c r="C600" s="95" t="s">
        <v>2180</v>
      </c>
      <c r="D600" s="96" t="s">
        <v>43</v>
      </c>
      <c r="E600" s="97">
        <v>2</v>
      </c>
      <c r="F600" s="140">
        <v>12</v>
      </c>
      <c r="G600" s="103">
        <v>4</v>
      </c>
      <c r="H600" s="99" t="s">
        <v>557</v>
      </c>
      <c r="I600" s="104" t="s">
        <v>34</v>
      </c>
      <c r="J600" s="105">
        <v>1.5</v>
      </c>
      <c r="K600" s="142">
        <f t="shared" si="48"/>
        <v>-1.5</v>
      </c>
      <c r="L600" s="102">
        <f t="shared" si="52"/>
        <v>327.18660493827161</v>
      </c>
      <c r="Q600" s="153">
        <f t="shared" si="49"/>
        <v>1</v>
      </c>
      <c r="R600" s="154">
        <f t="shared" si="50"/>
        <v>0</v>
      </c>
      <c r="S600" s="154">
        <f t="shared" si="51"/>
        <v>1</v>
      </c>
    </row>
    <row r="601" spans="2:19" ht="18.75" x14ac:dyDescent="0.3">
      <c r="B601" s="164">
        <v>44642</v>
      </c>
      <c r="C601" s="95" t="s">
        <v>2181</v>
      </c>
      <c r="D601" s="96" t="s">
        <v>43</v>
      </c>
      <c r="E601" s="97">
        <v>2</v>
      </c>
      <c r="F601" s="140">
        <v>1</v>
      </c>
      <c r="G601" s="103">
        <v>0</v>
      </c>
      <c r="H601" s="99" t="s">
        <v>557</v>
      </c>
      <c r="I601" s="104" t="s">
        <v>21</v>
      </c>
      <c r="J601" s="105">
        <v>0.75</v>
      </c>
      <c r="K601" s="142">
        <f t="shared" si="48"/>
        <v>-0.75</v>
      </c>
      <c r="L601" s="102">
        <f t="shared" si="52"/>
        <v>326.43660493827161</v>
      </c>
      <c r="Q601" s="153">
        <f t="shared" si="49"/>
        <v>1</v>
      </c>
      <c r="R601" s="154">
        <f t="shared" si="50"/>
        <v>0</v>
      </c>
      <c r="S601" s="154">
        <f t="shared" si="51"/>
        <v>1</v>
      </c>
    </row>
    <row r="602" spans="2:19" ht="18.75" x14ac:dyDescent="0.3">
      <c r="B602" s="164">
        <v>44642</v>
      </c>
      <c r="C602" s="95" t="s">
        <v>2182</v>
      </c>
      <c r="D602" s="96" t="s">
        <v>43</v>
      </c>
      <c r="E602" s="97">
        <v>2</v>
      </c>
      <c r="F602" s="140">
        <v>1</v>
      </c>
      <c r="G602" s="103">
        <v>0</v>
      </c>
      <c r="H602" s="99" t="s">
        <v>557</v>
      </c>
      <c r="I602" s="104" t="s">
        <v>21</v>
      </c>
      <c r="J602" s="105">
        <v>0.75</v>
      </c>
      <c r="K602" s="142">
        <f t="shared" si="48"/>
        <v>-0.75</v>
      </c>
      <c r="L602" s="102">
        <f t="shared" si="52"/>
        <v>325.68660493827161</v>
      </c>
      <c r="Q602" s="153">
        <f t="shared" si="49"/>
        <v>1</v>
      </c>
      <c r="R602" s="154">
        <f t="shared" si="50"/>
        <v>0</v>
      </c>
      <c r="S602" s="154">
        <f t="shared" si="51"/>
        <v>1</v>
      </c>
    </row>
    <row r="603" spans="2:19" ht="18.75" x14ac:dyDescent="0.3">
      <c r="B603" s="164">
        <v>44643</v>
      </c>
      <c r="C603" s="95" t="s">
        <v>2183</v>
      </c>
      <c r="D603" s="96" t="s">
        <v>91</v>
      </c>
      <c r="E603" s="97">
        <v>1</v>
      </c>
      <c r="F603" s="140">
        <v>3.5</v>
      </c>
      <c r="G603" s="103">
        <v>1.4</v>
      </c>
      <c r="H603" s="99" t="s">
        <v>557</v>
      </c>
      <c r="I603" s="104" t="s">
        <v>26</v>
      </c>
      <c r="J603" s="105">
        <v>4</v>
      </c>
      <c r="K603" s="142">
        <f t="shared" si="48"/>
        <v>-4</v>
      </c>
      <c r="L603" s="102">
        <f t="shared" si="52"/>
        <v>321.68660493827161</v>
      </c>
      <c r="Q603" s="153">
        <f t="shared" si="49"/>
        <v>1</v>
      </c>
      <c r="R603" s="154">
        <f t="shared" si="50"/>
        <v>0</v>
      </c>
      <c r="S603" s="154">
        <f t="shared" si="51"/>
        <v>1</v>
      </c>
    </row>
    <row r="604" spans="2:19" ht="18.75" x14ac:dyDescent="0.3">
      <c r="B604" s="164">
        <v>44644</v>
      </c>
      <c r="C604" s="95" t="s">
        <v>2184</v>
      </c>
      <c r="D604" s="96" t="s">
        <v>638</v>
      </c>
      <c r="E604" s="97">
        <v>1</v>
      </c>
      <c r="F604" s="140">
        <f>3.65*(1-0.13)</f>
        <v>3.1755</v>
      </c>
      <c r="G604" s="103">
        <v>1.2</v>
      </c>
      <c r="H604" s="99" t="s">
        <v>557</v>
      </c>
      <c r="I604" s="104" t="s">
        <v>24</v>
      </c>
      <c r="J604" s="105">
        <v>7</v>
      </c>
      <c r="K604" s="142">
        <f t="shared" si="48"/>
        <v>15.2285</v>
      </c>
      <c r="L604" s="102">
        <f t="shared" si="52"/>
        <v>336.91510493827161</v>
      </c>
      <c r="Q604" s="153">
        <f t="shared" si="49"/>
        <v>1</v>
      </c>
      <c r="R604" s="154">
        <f t="shared" si="50"/>
        <v>1</v>
      </c>
      <c r="S604" s="154">
        <f t="shared" si="51"/>
        <v>0</v>
      </c>
    </row>
    <row r="605" spans="2:19" ht="18.75" x14ac:dyDescent="0.3">
      <c r="B605" s="164">
        <v>44644</v>
      </c>
      <c r="C605" s="95" t="s">
        <v>2186</v>
      </c>
      <c r="D605" s="96" t="s">
        <v>638</v>
      </c>
      <c r="E605" s="97">
        <v>2</v>
      </c>
      <c r="F605" s="140">
        <v>13</v>
      </c>
      <c r="G605" s="103">
        <v>2.2000000000000002</v>
      </c>
      <c r="H605" s="99" t="s">
        <v>557</v>
      </c>
      <c r="I605" s="104" t="s">
        <v>2189</v>
      </c>
      <c r="J605" s="105">
        <v>0.75</v>
      </c>
      <c r="K605" s="142">
        <f t="shared" si="48"/>
        <v>-0.75</v>
      </c>
      <c r="L605" s="102">
        <f t="shared" si="52"/>
        <v>336.16510493827161</v>
      </c>
      <c r="Q605" s="153">
        <f t="shared" si="49"/>
        <v>1</v>
      </c>
      <c r="R605" s="154">
        <f t="shared" si="50"/>
        <v>0</v>
      </c>
      <c r="S605" s="154">
        <f t="shared" si="51"/>
        <v>1</v>
      </c>
    </row>
    <row r="606" spans="2:19" ht="18.75" x14ac:dyDescent="0.3">
      <c r="B606" s="164">
        <v>44644</v>
      </c>
      <c r="C606" s="95" t="s">
        <v>2187</v>
      </c>
      <c r="D606" s="96" t="s">
        <v>641</v>
      </c>
      <c r="E606" s="97">
        <v>1</v>
      </c>
      <c r="F606" s="140">
        <v>3.2</v>
      </c>
      <c r="G606" s="103">
        <v>1.5</v>
      </c>
      <c r="H606" s="99" t="s">
        <v>557</v>
      </c>
      <c r="I606" s="104" t="s">
        <v>34</v>
      </c>
      <c r="J606" s="105">
        <v>1</v>
      </c>
      <c r="K606" s="142">
        <f t="shared" si="48"/>
        <v>-1</v>
      </c>
      <c r="L606" s="102">
        <f t="shared" si="52"/>
        <v>335.16510493827161</v>
      </c>
      <c r="Q606" s="153">
        <f t="shared" si="49"/>
        <v>1</v>
      </c>
      <c r="R606" s="154">
        <f t="shared" si="50"/>
        <v>0</v>
      </c>
      <c r="S606" s="154">
        <f t="shared" si="51"/>
        <v>1</v>
      </c>
    </row>
    <row r="607" spans="2:19" ht="18.75" x14ac:dyDescent="0.3">
      <c r="B607" s="164">
        <v>44644</v>
      </c>
      <c r="C607" s="95" t="s">
        <v>2165</v>
      </c>
      <c r="D607" s="96" t="s">
        <v>616</v>
      </c>
      <c r="E607" s="97">
        <v>2</v>
      </c>
      <c r="F607" s="140">
        <v>14</v>
      </c>
      <c r="G607" s="103">
        <v>4</v>
      </c>
      <c r="H607" s="99" t="s">
        <v>557</v>
      </c>
      <c r="I607" s="104" t="s">
        <v>148</v>
      </c>
      <c r="J607" s="105">
        <v>1.5</v>
      </c>
      <c r="K607" s="142">
        <f t="shared" si="48"/>
        <v>-1.5</v>
      </c>
      <c r="L607" s="102">
        <f t="shared" si="52"/>
        <v>333.66510493827161</v>
      </c>
      <c r="Q607" s="153">
        <f t="shared" si="49"/>
        <v>1</v>
      </c>
      <c r="R607" s="154">
        <f t="shared" si="50"/>
        <v>0</v>
      </c>
      <c r="S607" s="154">
        <f t="shared" si="51"/>
        <v>1</v>
      </c>
    </row>
    <row r="608" spans="2:19" ht="18.75" x14ac:dyDescent="0.3">
      <c r="B608" s="164">
        <v>44644</v>
      </c>
      <c r="C608" s="95" t="s">
        <v>2188</v>
      </c>
      <c r="D608" s="96" t="s">
        <v>616</v>
      </c>
      <c r="E608" s="97">
        <v>2</v>
      </c>
      <c r="F608" s="140">
        <f>(5.4+3.2)/2</f>
        <v>4.3000000000000007</v>
      </c>
      <c r="G608" s="103">
        <v>1.35</v>
      </c>
      <c r="H608" s="99" t="s">
        <v>557</v>
      </c>
      <c r="I608" s="104" t="s">
        <v>24</v>
      </c>
      <c r="J608" s="105">
        <v>2</v>
      </c>
      <c r="K608" s="142">
        <f t="shared" si="48"/>
        <v>6.6000000000000014</v>
      </c>
      <c r="L608" s="102">
        <f t="shared" si="52"/>
        <v>340.26510493827163</v>
      </c>
      <c r="M608" s="158">
        <v>2900</v>
      </c>
      <c r="Q608" s="153">
        <f t="shared" si="49"/>
        <v>1</v>
      </c>
      <c r="R608" s="154">
        <f t="shared" si="50"/>
        <v>1</v>
      </c>
      <c r="S608" s="154">
        <f t="shared" si="51"/>
        <v>0</v>
      </c>
    </row>
    <row r="609" spans="2:19" ht="18.75" x14ac:dyDescent="0.3">
      <c r="B609" s="164">
        <v>44645</v>
      </c>
      <c r="C609" s="95" t="s">
        <v>2132</v>
      </c>
      <c r="D609" s="96" t="s">
        <v>628</v>
      </c>
      <c r="E609" s="97">
        <v>8</v>
      </c>
      <c r="F609" s="140">
        <v>3.15</v>
      </c>
      <c r="G609" s="103">
        <v>1.5</v>
      </c>
      <c r="H609" s="99" t="s">
        <v>557</v>
      </c>
      <c r="I609" s="104" t="s">
        <v>16</v>
      </c>
      <c r="J609" s="105">
        <v>4.5</v>
      </c>
      <c r="K609" s="142">
        <f t="shared" si="48"/>
        <v>-4.5</v>
      </c>
      <c r="L609" s="102">
        <f t="shared" si="52"/>
        <v>335.76510493827163</v>
      </c>
      <c r="Q609" s="153">
        <f t="shared" si="49"/>
        <v>1</v>
      </c>
      <c r="R609" s="154">
        <f t="shared" si="50"/>
        <v>0</v>
      </c>
      <c r="S609" s="154">
        <f t="shared" si="51"/>
        <v>1</v>
      </c>
    </row>
    <row r="610" spans="2:19" ht="18.75" x14ac:dyDescent="0.3">
      <c r="B610" s="164">
        <v>44646</v>
      </c>
      <c r="C610" s="95" t="s">
        <v>2190</v>
      </c>
      <c r="D610" s="96" t="s">
        <v>2191</v>
      </c>
      <c r="E610" s="97">
        <v>3</v>
      </c>
      <c r="F610" s="140">
        <v>2.25</v>
      </c>
      <c r="G610" s="103">
        <v>1.2</v>
      </c>
      <c r="H610" s="99" t="s">
        <v>557</v>
      </c>
      <c r="I610" s="104" t="s">
        <v>21</v>
      </c>
      <c r="J610" s="105">
        <v>1.5</v>
      </c>
      <c r="K610" s="142">
        <f t="shared" si="48"/>
        <v>-1.5</v>
      </c>
      <c r="L610" s="102">
        <f t="shared" ref="L610:L673" si="53">IF(K610="",L609,L609+K610)</f>
        <v>334.26510493827163</v>
      </c>
      <c r="Q610" s="153">
        <f t="shared" si="49"/>
        <v>1</v>
      </c>
      <c r="R610" s="154">
        <f t="shared" si="50"/>
        <v>0</v>
      </c>
      <c r="S610" s="154">
        <f t="shared" si="51"/>
        <v>1</v>
      </c>
    </row>
    <row r="611" spans="2:19" ht="18.75" x14ac:dyDescent="0.3">
      <c r="B611" s="164">
        <v>44647</v>
      </c>
      <c r="C611" s="95" t="s">
        <v>2193</v>
      </c>
      <c r="D611" s="96" t="s">
        <v>30</v>
      </c>
      <c r="E611" s="97">
        <v>2</v>
      </c>
      <c r="F611" s="140">
        <v>3.1</v>
      </c>
      <c r="G611" s="103">
        <v>1.5</v>
      </c>
      <c r="H611" s="99" t="s">
        <v>557</v>
      </c>
      <c r="I611" s="104" t="s">
        <v>24</v>
      </c>
      <c r="J611" s="105">
        <v>1</v>
      </c>
      <c r="K611" s="142">
        <f t="shared" si="48"/>
        <v>2.1</v>
      </c>
      <c r="L611" s="102">
        <f t="shared" si="53"/>
        <v>336.36510493827166</v>
      </c>
      <c r="Q611" s="153">
        <f t="shared" si="49"/>
        <v>1</v>
      </c>
      <c r="R611" s="154">
        <f t="shared" si="50"/>
        <v>1</v>
      </c>
      <c r="S611" s="154">
        <f t="shared" si="51"/>
        <v>0</v>
      </c>
    </row>
    <row r="612" spans="2:19" ht="18.75" x14ac:dyDescent="0.3">
      <c r="B612" s="164">
        <v>44647</v>
      </c>
      <c r="C612" s="95" t="s">
        <v>2160</v>
      </c>
      <c r="D612" s="96" t="s">
        <v>30</v>
      </c>
      <c r="E612" s="97">
        <v>2</v>
      </c>
      <c r="F612" s="140">
        <v>6</v>
      </c>
      <c r="G612" s="103">
        <v>1.8</v>
      </c>
      <c r="H612" s="99" t="s">
        <v>557</v>
      </c>
      <c r="I612" s="104" t="s">
        <v>2196</v>
      </c>
      <c r="J612" s="105">
        <v>1</v>
      </c>
      <c r="K612" s="142">
        <f t="shared" si="48"/>
        <v>-1</v>
      </c>
      <c r="L612" s="102">
        <f t="shared" si="53"/>
        <v>335.36510493827166</v>
      </c>
      <c r="Q612" s="153">
        <f t="shared" si="49"/>
        <v>1</v>
      </c>
      <c r="R612" s="154">
        <f t="shared" si="50"/>
        <v>0</v>
      </c>
      <c r="S612" s="154">
        <f t="shared" si="51"/>
        <v>1</v>
      </c>
    </row>
    <row r="613" spans="2:19" ht="18.75" x14ac:dyDescent="0.3">
      <c r="B613" s="164">
        <v>44647</v>
      </c>
      <c r="C613" s="95" t="s">
        <v>2101</v>
      </c>
      <c r="D613" s="96" t="s">
        <v>30</v>
      </c>
      <c r="E613" s="97">
        <v>3</v>
      </c>
      <c r="F613" s="140">
        <v>5.5</v>
      </c>
      <c r="G613" s="103">
        <v>2</v>
      </c>
      <c r="H613" s="99" t="s">
        <v>557</v>
      </c>
      <c r="I613" s="104" t="s">
        <v>21</v>
      </c>
      <c r="J613" s="105">
        <v>1.5</v>
      </c>
      <c r="K613" s="142">
        <f t="shared" si="48"/>
        <v>-1.5</v>
      </c>
      <c r="L613" s="102">
        <f t="shared" si="53"/>
        <v>333.86510493827166</v>
      </c>
      <c r="Q613" s="153">
        <f t="shared" si="49"/>
        <v>1</v>
      </c>
      <c r="R613" s="154">
        <f t="shared" si="50"/>
        <v>0</v>
      </c>
      <c r="S613" s="154">
        <f t="shared" si="51"/>
        <v>1</v>
      </c>
    </row>
    <row r="614" spans="2:19" ht="18.75" x14ac:dyDescent="0.3">
      <c r="B614" s="164">
        <v>44647</v>
      </c>
      <c r="C614" s="95" t="s">
        <v>804</v>
      </c>
      <c r="D614" s="96" t="s">
        <v>50</v>
      </c>
      <c r="E614" s="97">
        <v>3</v>
      </c>
      <c r="F614" s="140">
        <v>2</v>
      </c>
      <c r="G614" s="103">
        <v>1.1000000000000001</v>
      </c>
      <c r="H614" s="99" t="s">
        <v>557</v>
      </c>
      <c r="I614" s="104" t="s">
        <v>24</v>
      </c>
      <c r="J614" s="105">
        <v>2</v>
      </c>
      <c r="K614" s="142">
        <f t="shared" si="48"/>
        <v>2</v>
      </c>
      <c r="L614" s="102">
        <f t="shared" si="53"/>
        <v>335.86510493827166</v>
      </c>
      <c r="Q614" s="153">
        <f t="shared" si="49"/>
        <v>1</v>
      </c>
      <c r="R614" s="154">
        <f t="shared" si="50"/>
        <v>1</v>
      </c>
      <c r="S614" s="154">
        <f t="shared" si="51"/>
        <v>0</v>
      </c>
    </row>
    <row r="615" spans="2:19" ht="18.75" x14ac:dyDescent="0.3">
      <c r="B615" s="164">
        <v>44647</v>
      </c>
      <c r="C615" s="95" t="s">
        <v>2194</v>
      </c>
      <c r="D615" s="96" t="s">
        <v>2195</v>
      </c>
      <c r="E615" s="97">
        <v>2</v>
      </c>
      <c r="F615" s="140">
        <v>2.4500000000000002</v>
      </c>
      <c r="G615" s="103">
        <v>0</v>
      </c>
      <c r="H615" s="99" t="s">
        <v>557</v>
      </c>
      <c r="I615" s="104" t="s">
        <v>24</v>
      </c>
      <c r="J615" s="105">
        <v>1</v>
      </c>
      <c r="K615" s="142">
        <f t="shared" si="48"/>
        <v>1.4500000000000002</v>
      </c>
      <c r="L615" s="102">
        <f t="shared" si="53"/>
        <v>337.31510493827165</v>
      </c>
      <c r="Q615" s="153">
        <f t="shared" si="49"/>
        <v>1</v>
      </c>
      <c r="R615" s="154">
        <f t="shared" si="50"/>
        <v>1</v>
      </c>
      <c r="S615" s="154">
        <f t="shared" si="51"/>
        <v>0</v>
      </c>
    </row>
    <row r="616" spans="2:19" ht="18.75" x14ac:dyDescent="0.3">
      <c r="B616" s="164">
        <v>44647</v>
      </c>
      <c r="C616" s="95" t="s">
        <v>2197</v>
      </c>
      <c r="D616" s="96" t="s">
        <v>30</v>
      </c>
      <c r="E616" s="97">
        <v>1</v>
      </c>
      <c r="F616" s="140">
        <v>16</v>
      </c>
      <c r="G616" s="103">
        <v>3</v>
      </c>
      <c r="H616" s="99" t="s">
        <v>557</v>
      </c>
      <c r="I616" s="104" t="s">
        <v>148</v>
      </c>
      <c r="J616" s="105">
        <v>0.5</v>
      </c>
      <c r="K616" s="142">
        <f t="shared" si="48"/>
        <v>-0.5</v>
      </c>
      <c r="L616" s="102">
        <f t="shared" si="53"/>
        <v>336.81510493827165</v>
      </c>
      <c r="M616" s="158">
        <v>2750</v>
      </c>
      <c r="Q616" s="153">
        <f t="shared" si="49"/>
        <v>1</v>
      </c>
      <c r="R616" s="154">
        <f t="shared" si="50"/>
        <v>0</v>
      </c>
      <c r="S616" s="154">
        <f t="shared" si="51"/>
        <v>1</v>
      </c>
    </row>
    <row r="617" spans="2:19" ht="18.75" x14ac:dyDescent="0.3">
      <c r="B617" s="164">
        <v>44649</v>
      </c>
      <c r="C617" s="95" t="s">
        <v>2198</v>
      </c>
      <c r="D617" s="96" t="s">
        <v>662</v>
      </c>
      <c r="E617" s="97">
        <v>1</v>
      </c>
      <c r="F617" s="140">
        <v>1.35</v>
      </c>
      <c r="G617" s="103">
        <v>1.08</v>
      </c>
      <c r="H617" s="99" t="s">
        <v>557</v>
      </c>
      <c r="I617" s="104" t="s">
        <v>24</v>
      </c>
      <c r="J617" s="105">
        <v>1</v>
      </c>
      <c r="K617" s="142">
        <f t="shared" si="48"/>
        <v>0.35000000000000009</v>
      </c>
      <c r="L617" s="102">
        <f t="shared" si="53"/>
        <v>337.16510493827167</v>
      </c>
      <c r="Q617" s="153">
        <f t="shared" si="49"/>
        <v>1</v>
      </c>
      <c r="R617" s="154">
        <f t="shared" si="50"/>
        <v>1</v>
      </c>
      <c r="S617" s="154">
        <f t="shared" si="51"/>
        <v>0</v>
      </c>
    </row>
    <row r="618" spans="2:19" ht="18.75" x14ac:dyDescent="0.3">
      <c r="B618" s="164">
        <v>44650</v>
      </c>
      <c r="C618" s="95" t="s">
        <v>2199</v>
      </c>
      <c r="D618" s="96" t="s">
        <v>600</v>
      </c>
      <c r="E618" s="97">
        <v>4</v>
      </c>
      <c r="F618" s="140">
        <v>13</v>
      </c>
      <c r="G618" s="103">
        <v>3</v>
      </c>
      <c r="H618" s="99" t="s">
        <v>557</v>
      </c>
      <c r="I618" s="104" t="s">
        <v>34</v>
      </c>
      <c r="J618" s="105">
        <v>0.5</v>
      </c>
      <c r="K618" s="142">
        <f t="shared" si="48"/>
        <v>-0.5</v>
      </c>
      <c r="L618" s="102">
        <f t="shared" si="53"/>
        <v>336.66510493827167</v>
      </c>
      <c r="Q618" s="153">
        <f t="shared" si="49"/>
        <v>1</v>
      </c>
      <c r="R618" s="154">
        <f t="shared" si="50"/>
        <v>0</v>
      </c>
      <c r="S618" s="154">
        <f t="shared" si="51"/>
        <v>1</v>
      </c>
    </row>
    <row r="619" spans="2:19" ht="18.75" x14ac:dyDescent="0.3">
      <c r="B619" s="164">
        <v>44650</v>
      </c>
      <c r="C619" s="95" t="s">
        <v>2200</v>
      </c>
      <c r="D619" s="96" t="s">
        <v>619</v>
      </c>
      <c r="E619" s="97">
        <v>3</v>
      </c>
      <c r="F619" s="140">
        <v>13</v>
      </c>
      <c r="G619" s="103">
        <v>4</v>
      </c>
      <c r="H619" s="99" t="s">
        <v>557</v>
      </c>
      <c r="I619" s="104" t="s">
        <v>171</v>
      </c>
      <c r="J619" s="105">
        <v>0.5</v>
      </c>
      <c r="K619" s="142">
        <f t="shared" si="48"/>
        <v>-0.5</v>
      </c>
      <c r="L619" s="102">
        <f t="shared" si="53"/>
        <v>336.16510493827167</v>
      </c>
      <c r="Q619" s="153">
        <f t="shared" si="49"/>
        <v>1</v>
      </c>
      <c r="R619" s="154">
        <f t="shared" si="50"/>
        <v>0</v>
      </c>
      <c r="S619" s="154">
        <f t="shared" si="51"/>
        <v>1</v>
      </c>
    </row>
    <row r="620" spans="2:19" ht="18.75" x14ac:dyDescent="0.3">
      <c r="B620" s="164">
        <v>44651</v>
      </c>
      <c r="C620" s="95" t="s">
        <v>2136</v>
      </c>
      <c r="D620" s="96" t="s">
        <v>619</v>
      </c>
      <c r="E620" s="97">
        <v>4</v>
      </c>
      <c r="F620" s="140">
        <v>11</v>
      </c>
      <c r="G620" s="103">
        <v>3</v>
      </c>
      <c r="H620" s="99" t="s">
        <v>557</v>
      </c>
      <c r="I620" s="104" t="s">
        <v>2196</v>
      </c>
      <c r="J620" s="105">
        <v>0.5</v>
      </c>
      <c r="K620" s="142">
        <f t="shared" si="48"/>
        <v>-0.5</v>
      </c>
      <c r="L620" s="102">
        <f t="shared" si="53"/>
        <v>335.66510493827167</v>
      </c>
      <c r="Q620" s="153">
        <f t="shared" si="49"/>
        <v>1</v>
      </c>
      <c r="R620" s="154">
        <f t="shared" si="50"/>
        <v>0</v>
      </c>
      <c r="S620" s="154">
        <f t="shared" si="51"/>
        <v>1</v>
      </c>
    </row>
    <row r="621" spans="2:19" ht="18.75" x14ac:dyDescent="0.3">
      <c r="B621" s="164">
        <v>44651</v>
      </c>
      <c r="C621" s="95" t="s">
        <v>2192</v>
      </c>
      <c r="D621" s="96" t="s">
        <v>556</v>
      </c>
      <c r="E621" s="97">
        <v>4</v>
      </c>
      <c r="F621" s="140">
        <v>11</v>
      </c>
      <c r="G621" s="103">
        <v>4</v>
      </c>
      <c r="H621" s="99" t="s">
        <v>557</v>
      </c>
      <c r="I621" s="104" t="s">
        <v>34</v>
      </c>
      <c r="J621" s="105">
        <v>1.5</v>
      </c>
      <c r="K621" s="142">
        <f t="shared" si="48"/>
        <v>-1.5</v>
      </c>
      <c r="L621" s="102">
        <f t="shared" si="53"/>
        <v>334.16510493827167</v>
      </c>
      <c r="Q621" s="153">
        <f t="shared" si="49"/>
        <v>1</v>
      </c>
      <c r="R621" s="154">
        <f t="shared" si="50"/>
        <v>0</v>
      </c>
      <c r="S621" s="154">
        <f t="shared" si="51"/>
        <v>1</v>
      </c>
    </row>
    <row r="622" spans="2:19" ht="18.75" x14ac:dyDescent="0.3">
      <c r="B622" s="164">
        <v>44651</v>
      </c>
      <c r="C622" s="95" t="s">
        <v>2210</v>
      </c>
      <c r="D622" s="96" t="s">
        <v>619</v>
      </c>
      <c r="E622" s="97">
        <v>4</v>
      </c>
      <c r="F622" s="140">
        <v>12</v>
      </c>
      <c r="G622" s="103">
        <v>3.3</v>
      </c>
      <c r="H622" s="99" t="s">
        <v>557</v>
      </c>
      <c r="I622" s="104" t="s">
        <v>26</v>
      </c>
      <c r="J622" s="105">
        <v>0.5</v>
      </c>
      <c r="K622" s="142">
        <f t="shared" si="48"/>
        <v>-0.5</v>
      </c>
      <c r="L622" s="102">
        <f t="shared" si="53"/>
        <v>333.66510493827167</v>
      </c>
      <c r="Q622" s="153">
        <f t="shared" si="49"/>
        <v>1</v>
      </c>
      <c r="R622" s="154">
        <f t="shared" si="50"/>
        <v>0</v>
      </c>
      <c r="S622" s="154">
        <f t="shared" si="51"/>
        <v>1</v>
      </c>
    </row>
    <row r="623" spans="2:19" ht="18.75" x14ac:dyDescent="0.3">
      <c r="B623" s="164">
        <v>44651</v>
      </c>
      <c r="C623" s="95" t="s">
        <v>2192</v>
      </c>
      <c r="D623" s="96" t="s">
        <v>2191</v>
      </c>
      <c r="E623" s="97">
        <v>3</v>
      </c>
      <c r="F623" s="140">
        <v>11</v>
      </c>
      <c r="G623" s="103">
        <v>4</v>
      </c>
      <c r="H623" s="99" t="s">
        <v>557</v>
      </c>
      <c r="I623" s="104" t="s">
        <v>34</v>
      </c>
      <c r="J623" s="105">
        <v>1.5</v>
      </c>
      <c r="K623" s="142">
        <f t="shared" si="48"/>
        <v>-1.5</v>
      </c>
      <c r="L623" s="102">
        <f t="shared" si="53"/>
        <v>332.16510493827167</v>
      </c>
      <c r="Q623" s="153">
        <f t="shared" si="49"/>
        <v>1</v>
      </c>
      <c r="R623" s="154">
        <f t="shared" si="50"/>
        <v>0</v>
      </c>
      <c r="S623" s="154">
        <f t="shared" si="51"/>
        <v>1</v>
      </c>
    </row>
    <row r="624" spans="2:19" ht="18.75" x14ac:dyDescent="0.3">
      <c r="B624" s="164">
        <v>44652</v>
      </c>
      <c r="C624" s="95" t="s">
        <v>2201</v>
      </c>
      <c r="D624" s="96" t="s">
        <v>32</v>
      </c>
      <c r="E624" s="97">
        <v>2</v>
      </c>
      <c r="F624" s="140">
        <v>4.2</v>
      </c>
      <c r="G624" s="103">
        <v>1.5</v>
      </c>
      <c r="H624" s="99" t="s">
        <v>557</v>
      </c>
      <c r="I624" s="104" t="s">
        <v>24</v>
      </c>
      <c r="J624" s="105">
        <v>1</v>
      </c>
      <c r="K624" s="142">
        <f t="shared" si="48"/>
        <v>3.2</v>
      </c>
      <c r="L624" s="102">
        <f t="shared" si="53"/>
        <v>335.36510493827166</v>
      </c>
      <c r="Q624" s="153">
        <f t="shared" si="49"/>
        <v>1</v>
      </c>
      <c r="R624" s="154">
        <f t="shared" si="50"/>
        <v>1</v>
      </c>
      <c r="S624" s="154">
        <f t="shared" si="51"/>
        <v>0</v>
      </c>
    </row>
    <row r="625" spans="2:19" ht="18.75" x14ac:dyDescent="0.3">
      <c r="B625" s="164">
        <v>44652</v>
      </c>
      <c r="C625" s="95" t="s">
        <v>2203</v>
      </c>
      <c r="D625" s="96" t="s">
        <v>32</v>
      </c>
      <c r="E625" s="97">
        <v>2</v>
      </c>
      <c r="F625" s="140">
        <v>1</v>
      </c>
      <c r="G625" s="103">
        <v>0</v>
      </c>
      <c r="H625" s="99" t="s">
        <v>557</v>
      </c>
      <c r="I625" s="104" t="s">
        <v>21</v>
      </c>
      <c r="J625" s="105">
        <v>0.5</v>
      </c>
      <c r="K625" s="142">
        <f t="shared" si="48"/>
        <v>-0.5</v>
      </c>
      <c r="L625" s="102">
        <f t="shared" si="53"/>
        <v>334.86510493827166</v>
      </c>
      <c r="Q625" s="153">
        <f t="shared" si="49"/>
        <v>1</v>
      </c>
      <c r="R625" s="154">
        <f t="shared" si="50"/>
        <v>0</v>
      </c>
      <c r="S625" s="154">
        <f t="shared" si="51"/>
        <v>1</v>
      </c>
    </row>
    <row r="626" spans="2:19" ht="18.75" x14ac:dyDescent="0.3">
      <c r="B626" s="164">
        <v>44652</v>
      </c>
      <c r="C626" s="95" t="s">
        <v>2202</v>
      </c>
      <c r="D626" s="96" t="s">
        <v>43</v>
      </c>
      <c r="E626" s="97">
        <v>3</v>
      </c>
      <c r="F626" s="140">
        <v>1.7</v>
      </c>
      <c r="G626" s="103">
        <v>1.0900000000000001</v>
      </c>
      <c r="H626" s="99" t="s">
        <v>557</v>
      </c>
      <c r="I626" s="104" t="s">
        <v>24</v>
      </c>
      <c r="J626" s="105">
        <v>2</v>
      </c>
      <c r="K626" s="142">
        <f t="shared" si="48"/>
        <v>1.4</v>
      </c>
      <c r="L626" s="102">
        <f t="shared" si="53"/>
        <v>336.26510493827163</v>
      </c>
      <c r="Q626" s="153">
        <f t="shared" si="49"/>
        <v>1</v>
      </c>
      <c r="R626" s="154">
        <f t="shared" si="50"/>
        <v>1</v>
      </c>
      <c r="S626" s="154">
        <f t="shared" si="51"/>
        <v>0</v>
      </c>
    </row>
    <row r="627" spans="2:19" ht="18.75" x14ac:dyDescent="0.3">
      <c r="B627" s="164">
        <v>44653</v>
      </c>
      <c r="C627" s="95" t="s">
        <v>2204</v>
      </c>
      <c r="D627" s="96" t="s">
        <v>2011</v>
      </c>
      <c r="E627" s="97">
        <v>3</v>
      </c>
      <c r="F627" s="140">
        <v>3.3</v>
      </c>
      <c r="G627" s="103">
        <v>1.3</v>
      </c>
      <c r="H627" s="99" t="s">
        <v>557</v>
      </c>
      <c r="I627" s="104" t="s">
        <v>34</v>
      </c>
      <c r="J627" s="105">
        <v>5</v>
      </c>
      <c r="K627" s="142">
        <f t="shared" si="48"/>
        <v>-5</v>
      </c>
      <c r="L627" s="102">
        <f t="shared" si="53"/>
        <v>331.26510493827163</v>
      </c>
      <c r="Q627" s="153">
        <f t="shared" si="49"/>
        <v>1</v>
      </c>
      <c r="R627" s="154">
        <f t="shared" si="50"/>
        <v>0</v>
      </c>
      <c r="S627" s="154">
        <f t="shared" si="51"/>
        <v>1</v>
      </c>
    </row>
    <row r="628" spans="2:19" ht="18.75" x14ac:dyDescent="0.3">
      <c r="B628" s="164">
        <v>44653</v>
      </c>
      <c r="C628" s="95" t="s">
        <v>2205</v>
      </c>
      <c r="D628" s="96" t="s">
        <v>559</v>
      </c>
      <c r="E628" s="97">
        <v>2</v>
      </c>
      <c r="F628" s="140">
        <v>7</v>
      </c>
      <c r="G628" s="103">
        <v>2.0499999999999998</v>
      </c>
      <c r="H628" s="99" t="s">
        <v>557</v>
      </c>
      <c r="I628" s="104" t="s">
        <v>24</v>
      </c>
      <c r="J628" s="105">
        <v>4</v>
      </c>
      <c r="K628" s="142">
        <f t="shared" si="48"/>
        <v>24</v>
      </c>
      <c r="L628" s="102">
        <f t="shared" si="53"/>
        <v>355.26510493827163</v>
      </c>
      <c r="Q628" s="153">
        <f t="shared" si="49"/>
        <v>1</v>
      </c>
      <c r="R628" s="154">
        <f t="shared" si="50"/>
        <v>1</v>
      </c>
      <c r="S628" s="154">
        <f t="shared" si="51"/>
        <v>0</v>
      </c>
    </row>
    <row r="629" spans="2:19" ht="18.75" x14ac:dyDescent="0.3">
      <c r="B629" s="164">
        <v>44653</v>
      </c>
      <c r="C629" s="95" t="s">
        <v>2205</v>
      </c>
      <c r="D629" s="96" t="s">
        <v>559</v>
      </c>
      <c r="E629" s="97">
        <v>2</v>
      </c>
      <c r="F629" s="140">
        <v>7</v>
      </c>
      <c r="G629" s="103">
        <v>2.0499999999999998</v>
      </c>
      <c r="H629" s="99" t="s">
        <v>567</v>
      </c>
      <c r="I629" s="104" t="s">
        <v>24</v>
      </c>
      <c r="J629" s="105">
        <v>1</v>
      </c>
      <c r="K629" s="142">
        <f t="shared" si="48"/>
        <v>1.0499999999999998</v>
      </c>
      <c r="L629" s="102">
        <f t="shared" si="53"/>
        <v>356.31510493827165</v>
      </c>
      <c r="Q629" s="153">
        <f t="shared" si="49"/>
        <v>1</v>
      </c>
      <c r="R629" s="154">
        <f t="shared" si="50"/>
        <v>1</v>
      </c>
      <c r="S629" s="154">
        <f t="shared" si="51"/>
        <v>0</v>
      </c>
    </row>
    <row r="630" spans="2:19" ht="18.75" x14ac:dyDescent="0.3">
      <c r="B630" s="164">
        <v>44653</v>
      </c>
      <c r="C630" s="95" t="s">
        <v>2206</v>
      </c>
      <c r="D630" s="96" t="s">
        <v>559</v>
      </c>
      <c r="E630" s="97">
        <v>3</v>
      </c>
      <c r="F630" s="140">
        <v>15</v>
      </c>
      <c r="G630" s="103">
        <v>3</v>
      </c>
      <c r="H630" s="99" t="s">
        <v>557</v>
      </c>
      <c r="I630" s="104" t="s">
        <v>16</v>
      </c>
      <c r="J630" s="105">
        <v>3</v>
      </c>
      <c r="K630" s="142">
        <f t="shared" si="48"/>
        <v>-3</v>
      </c>
      <c r="L630" s="102">
        <f t="shared" si="53"/>
        <v>353.31510493827165</v>
      </c>
      <c r="Q630" s="153">
        <f t="shared" si="49"/>
        <v>1</v>
      </c>
      <c r="R630" s="154">
        <f t="shared" si="50"/>
        <v>0</v>
      </c>
      <c r="S630" s="154">
        <f t="shared" si="51"/>
        <v>1</v>
      </c>
    </row>
    <row r="631" spans="2:19" ht="18.75" x14ac:dyDescent="0.3">
      <c r="B631" s="164">
        <v>44653</v>
      </c>
      <c r="C631" s="95" t="s">
        <v>2206</v>
      </c>
      <c r="D631" s="96" t="s">
        <v>559</v>
      </c>
      <c r="E631" s="97">
        <v>3</v>
      </c>
      <c r="F631" s="140">
        <v>15</v>
      </c>
      <c r="G631" s="103">
        <v>3</v>
      </c>
      <c r="H631" s="99" t="s">
        <v>567</v>
      </c>
      <c r="I631" s="104" t="s">
        <v>16</v>
      </c>
      <c r="J631" s="105">
        <v>1</v>
      </c>
      <c r="K631" s="142">
        <f t="shared" si="48"/>
        <v>-1</v>
      </c>
      <c r="L631" s="102">
        <f t="shared" si="53"/>
        <v>352.31510493827165</v>
      </c>
      <c r="Q631" s="153">
        <f t="shared" si="49"/>
        <v>1</v>
      </c>
      <c r="R631" s="154">
        <f t="shared" si="50"/>
        <v>0</v>
      </c>
      <c r="S631" s="154">
        <f t="shared" si="51"/>
        <v>1</v>
      </c>
    </row>
    <row r="632" spans="2:19" ht="18.75" x14ac:dyDescent="0.3">
      <c r="B632" s="164">
        <v>44653</v>
      </c>
      <c r="C632" s="95" t="s">
        <v>2207</v>
      </c>
      <c r="D632" s="96" t="s">
        <v>559</v>
      </c>
      <c r="E632" s="97">
        <v>1</v>
      </c>
      <c r="F632" s="140">
        <v>2.1</v>
      </c>
      <c r="G632" s="103">
        <v>1.0900000000000001</v>
      </c>
      <c r="H632" s="99" t="s">
        <v>557</v>
      </c>
      <c r="I632" s="104" t="s">
        <v>21</v>
      </c>
      <c r="J632" s="105">
        <v>3</v>
      </c>
      <c r="K632" s="142">
        <f t="shared" si="48"/>
        <v>-3</v>
      </c>
      <c r="L632" s="102">
        <f t="shared" si="53"/>
        <v>349.31510493827165</v>
      </c>
      <c r="Q632" s="153">
        <f t="shared" si="49"/>
        <v>1</v>
      </c>
      <c r="R632" s="154">
        <f t="shared" si="50"/>
        <v>0</v>
      </c>
      <c r="S632" s="154">
        <f t="shared" si="51"/>
        <v>1</v>
      </c>
    </row>
    <row r="633" spans="2:19" ht="18.75" x14ac:dyDescent="0.3">
      <c r="B633" s="164">
        <v>44653</v>
      </c>
      <c r="C633" s="95" t="s">
        <v>2208</v>
      </c>
      <c r="D633" s="96" t="s">
        <v>114</v>
      </c>
      <c r="E633" s="97">
        <v>3</v>
      </c>
      <c r="F633" s="140">
        <v>21</v>
      </c>
      <c r="G633" s="103">
        <v>4</v>
      </c>
      <c r="H633" s="99" t="s">
        <v>557</v>
      </c>
      <c r="I633" s="104" t="s">
        <v>148</v>
      </c>
      <c r="J633" s="105">
        <v>0.25</v>
      </c>
      <c r="K633" s="142">
        <f t="shared" si="48"/>
        <v>-0.25</v>
      </c>
      <c r="L633" s="102">
        <f t="shared" si="53"/>
        <v>349.06510493827165</v>
      </c>
      <c r="Q633" s="153">
        <f t="shared" si="49"/>
        <v>1</v>
      </c>
      <c r="R633" s="154">
        <f t="shared" si="50"/>
        <v>0</v>
      </c>
      <c r="S633" s="154">
        <f t="shared" si="51"/>
        <v>1</v>
      </c>
    </row>
    <row r="634" spans="2:19" ht="18.75" x14ac:dyDescent="0.3">
      <c r="B634" s="164">
        <v>44653</v>
      </c>
      <c r="C634" s="95" t="s">
        <v>2209</v>
      </c>
      <c r="D634" s="96" t="s">
        <v>114</v>
      </c>
      <c r="E634" s="97">
        <v>3</v>
      </c>
      <c r="F634" s="140">
        <v>31</v>
      </c>
      <c r="G634" s="103">
        <v>8</v>
      </c>
      <c r="H634" s="99" t="s">
        <v>557</v>
      </c>
      <c r="I634" s="104" t="s">
        <v>24</v>
      </c>
      <c r="J634" s="105">
        <v>0.25</v>
      </c>
      <c r="K634" s="142">
        <f t="shared" si="48"/>
        <v>7.5</v>
      </c>
      <c r="L634" s="102">
        <f t="shared" si="53"/>
        <v>356.56510493827165</v>
      </c>
      <c r="M634" s="158">
        <v>3450</v>
      </c>
      <c r="N634" s="158">
        <f>M634/40</f>
        <v>86.25</v>
      </c>
      <c r="Q634" s="153">
        <f t="shared" si="49"/>
        <v>1</v>
      </c>
      <c r="R634" s="154">
        <f t="shared" si="50"/>
        <v>1</v>
      </c>
      <c r="S634" s="154">
        <f t="shared" si="51"/>
        <v>0</v>
      </c>
    </row>
    <row r="635" spans="2:19" ht="18.75" x14ac:dyDescent="0.3">
      <c r="B635" s="164">
        <v>44655</v>
      </c>
      <c r="C635" s="95" t="s">
        <v>2211</v>
      </c>
      <c r="D635" s="96" t="s">
        <v>753</v>
      </c>
      <c r="E635" s="97">
        <v>1</v>
      </c>
      <c r="F635" s="140">
        <v>7</v>
      </c>
      <c r="G635" s="103">
        <v>2</v>
      </c>
      <c r="H635" s="99" t="s">
        <v>557</v>
      </c>
      <c r="I635" s="104" t="s">
        <v>34</v>
      </c>
      <c r="J635" s="105">
        <v>5.5</v>
      </c>
      <c r="K635" s="142">
        <f t="shared" si="48"/>
        <v>-5.5</v>
      </c>
      <c r="L635" s="102">
        <f t="shared" si="53"/>
        <v>351.06510493827165</v>
      </c>
      <c r="Q635" s="153">
        <f t="shared" si="49"/>
        <v>1</v>
      </c>
      <c r="R635" s="154">
        <f t="shared" si="50"/>
        <v>0</v>
      </c>
      <c r="S635" s="154">
        <f t="shared" si="51"/>
        <v>1</v>
      </c>
    </row>
    <row r="636" spans="2:19" ht="18.75" x14ac:dyDescent="0.3">
      <c r="B636" s="164">
        <v>44655</v>
      </c>
      <c r="C636" s="95" t="s">
        <v>1943</v>
      </c>
      <c r="D636" s="96" t="s">
        <v>674</v>
      </c>
      <c r="E636" s="97">
        <v>3</v>
      </c>
      <c r="F636" s="140">
        <v>4.4000000000000004</v>
      </c>
      <c r="G636" s="103">
        <v>1.8</v>
      </c>
      <c r="H636" s="99" t="s">
        <v>557</v>
      </c>
      <c r="I636" s="104" t="s">
        <v>26</v>
      </c>
      <c r="J636" s="105">
        <v>1.5</v>
      </c>
      <c r="K636" s="142">
        <f t="shared" si="48"/>
        <v>-1.5</v>
      </c>
      <c r="L636" s="102">
        <f t="shared" si="53"/>
        <v>349.56510493827165</v>
      </c>
      <c r="Q636" s="153">
        <f t="shared" si="49"/>
        <v>1</v>
      </c>
      <c r="R636" s="154">
        <f t="shared" si="50"/>
        <v>0</v>
      </c>
      <c r="S636" s="154">
        <f t="shared" si="51"/>
        <v>1</v>
      </c>
    </row>
    <row r="637" spans="2:19" ht="18.75" x14ac:dyDescent="0.3">
      <c r="B637" s="164">
        <v>44656</v>
      </c>
      <c r="C637" s="95" t="s">
        <v>2212</v>
      </c>
      <c r="D637" s="96" t="s">
        <v>30</v>
      </c>
      <c r="E637" s="97">
        <v>2</v>
      </c>
      <c r="F637" s="140">
        <v>15</v>
      </c>
      <c r="G637" s="103">
        <v>5</v>
      </c>
      <c r="H637" s="99" t="s">
        <v>557</v>
      </c>
      <c r="I637" s="104" t="s">
        <v>148</v>
      </c>
      <c r="J637" s="105">
        <v>0.75</v>
      </c>
      <c r="K637" s="142">
        <f t="shared" si="48"/>
        <v>-0.75</v>
      </c>
      <c r="L637" s="102">
        <f t="shared" si="53"/>
        <v>348.81510493827165</v>
      </c>
      <c r="Q637" s="153">
        <f t="shared" si="49"/>
        <v>1</v>
      </c>
      <c r="R637" s="154">
        <f t="shared" si="50"/>
        <v>0</v>
      </c>
      <c r="S637" s="154">
        <f t="shared" si="51"/>
        <v>1</v>
      </c>
    </row>
    <row r="638" spans="2:19" ht="18.75" x14ac:dyDescent="0.3">
      <c r="B638" s="164">
        <v>44656</v>
      </c>
      <c r="C638" s="95" t="s">
        <v>2213</v>
      </c>
      <c r="D638" s="96" t="s">
        <v>30</v>
      </c>
      <c r="E638" s="97">
        <v>2</v>
      </c>
      <c r="F638" s="140">
        <v>19</v>
      </c>
      <c r="G638" s="103">
        <v>6</v>
      </c>
      <c r="H638" s="99" t="s">
        <v>557</v>
      </c>
      <c r="I638" s="104" t="s">
        <v>26</v>
      </c>
      <c r="J638" s="105">
        <v>0.75</v>
      </c>
      <c r="K638" s="142">
        <f t="shared" si="48"/>
        <v>-0.75</v>
      </c>
      <c r="L638" s="102">
        <f t="shared" si="53"/>
        <v>348.06510493827165</v>
      </c>
      <c r="Q638" s="153">
        <f t="shared" si="49"/>
        <v>1</v>
      </c>
      <c r="R638" s="154">
        <f t="shared" si="50"/>
        <v>0</v>
      </c>
      <c r="S638" s="154">
        <f t="shared" si="51"/>
        <v>1</v>
      </c>
    </row>
    <row r="639" spans="2:19" ht="18.75" x14ac:dyDescent="0.3">
      <c r="B639" s="164">
        <v>44657</v>
      </c>
      <c r="C639" s="95" t="s">
        <v>2214</v>
      </c>
      <c r="D639" s="96" t="s">
        <v>91</v>
      </c>
      <c r="E639" s="97">
        <v>1</v>
      </c>
      <c r="F639" s="140">
        <v>5.51</v>
      </c>
      <c r="G639" s="103">
        <v>0</v>
      </c>
      <c r="H639" s="99" t="s">
        <v>557</v>
      </c>
      <c r="I639" s="104" t="s">
        <v>21</v>
      </c>
      <c r="J639" s="105">
        <v>5</v>
      </c>
      <c r="K639" s="142">
        <f t="shared" si="48"/>
        <v>-5</v>
      </c>
      <c r="L639" s="102">
        <f t="shared" si="53"/>
        <v>343.06510493827165</v>
      </c>
      <c r="Q639" s="153">
        <f t="shared" si="49"/>
        <v>1</v>
      </c>
      <c r="R639" s="154">
        <f t="shared" si="50"/>
        <v>0</v>
      </c>
      <c r="S639" s="154">
        <f t="shared" si="51"/>
        <v>1</v>
      </c>
    </row>
    <row r="640" spans="2:19" ht="18.75" x14ac:dyDescent="0.3">
      <c r="B640" s="164">
        <v>44658</v>
      </c>
      <c r="C640" s="95" t="s">
        <v>2215</v>
      </c>
      <c r="D640" s="96" t="s">
        <v>638</v>
      </c>
      <c r="E640" s="97">
        <v>2</v>
      </c>
      <c r="F640" s="140">
        <v>10</v>
      </c>
      <c r="G640" s="103">
        <v>3</v>
      </c>
      <c r="H640" s="99" t="s">
        <v>557</v>
      </c>
      <c r="I640" s="104" t="s">
        <v>614</v>
      </c>
      <c r="J640" s="105">
        <v>1.5</v>
      </c>
      <c r="K640" s="142">
        <f t="shared" si="48"/>
        <v>-1.5</v>
      </c>
      <c r="L640" s="102">
        <f t="shared" si="53"/>
        <v>341.56510493827165</v>
      </c>
      <c r="Q640" s="153">
        <f t="shared" si="49"/>
        <v>1</v>
      </c>
      <c r="R640" s="154">
        <f t="shared" si="50"/>
        <v>0</v>
      </c>
      <c r="S640" s="154">
        <f t="shared" si="51"/>
        <v>1</v>
      </c>
    </row>
    <row r="641" spans="2:19" ht="18.75" x14ac:dyDescent="0.3">
      <c r="B641" s="164">
        <v>44658</v>
      </c>
      <c r="C641" s="95" t="s">
        <v>2216</v>
      </c>
      <c r="D641" s="96" t="s">
        <v>616</v>
      </c>
      <c r="E641" s="97">
        <v>1</v>
      </c>
      <c r="F641" s="140">
        <v>3.46</v>
      </c>
      <c r="G641" s="103">
        <v>0</v>
      </c>
      <c r="H641" s="99" t="s">
        <v>557</v>
      </c>
      <c r="I641" s="104" t="s">
        <v>21</v>
      </c>
      <c r="J641" s="105">
        <v>5</v>
      </c>
      <c r="K641" s="142">
        <f t="shared" si="48"/>
        <v>-5</v>
      </c>
      <c r="L641" s="102">
        <f t="shared" si="53"/>
        <v>336.56510493827165</v>
      </c>
      <c r="Q641" s="153">
        <f t="shared" si="49"/>
        <v>1</v>
      </c>
      <c r="R641" s="154">
        <f t="shared" si="50"/>
        <v>0</v>
      </c>
      <c r="S641" s="154">
        <f t="shared" si="51"/>
        <v>1</v>
      </c>
    </row>
    <row r="642" spans="2:19" ht="18.75" x14ac:dyDescent="0.3">
      <c r="B642" s="164">
        <v>44659</v>
      </c>
      <c r="C642" s="95" t="s">
        <v>2217</v>
      </c>
      <c r="D642" s="96" t="s">
        <v>32</v>
      </c>
      <c r="E642" s="97">
        <v>3</v>
      </c>
      <c r="F642" s="140">
        <v>21</v>
      </c>
      <c r="G642" s="103">
        <v>6</v>
      </c>
      <c r="H642" s="99" t="s">
        <v>557</v>
      </c>
      <c r="I642" s="104" t="s">
        <v>34</v>
      </c>
      <c r="J642" s="105">
        <v>0.25</v>
      </c>
      <c r="K642" s="142">
        <f t="shared" si="48"/>
        <v>-0.25</v>
      </c>
      <c r="L642" s="102">
        <f t="shared" si="53"/>
        <v>336.31510493827165</v>
      </c>
      <c r="Q642" s="153">
        <f t="shared" si="49"/>
        <v>1</v>
      </c>
      <c r="R642" s="154">
        <f t="shared" si="50"/>
        <v>0</v>
      </c>
      <c r="S642" s="154">
        <f t="shared" si="51"/>
        <v>1</v>
      </c>
    </row>
    <row r="643" spans="2:19" ht="18.75" x14ac:dyDescent="0.3">
      <c r="B643" s="164">
        <v>44660</v>
      </c>
      <c r="C643" s="95" t="s">
        <v>2218</v>
      </c>
      <c r="D643" s="96" t="s">
        <v>602</v>
      </c>
      <c r="E643" s="97">
        <v>4</v>
      </c>
      <c r="F643" s="140">
        <v>8</v>
      </c>
      <c r="G643" s="103">
        <v>3</v>
      </c>
      <c r="H643" s="99" t="s">
        <v>557</v>
      </c>
      <c r="I643" s="104" t="s">
        <v>21</v>
      </c>
      <c r="J643" s="105">
        <v>4.5</v>
      </c>
      <c r="K643" s="142">
        <f t="shared" ref="K643:K706" si="54">IF(OR(I643="",J643=""),"",IF(AND(H643="W",I643="1st"),F643*J643-J643,IF(AND(H643="P",OR(I643="1st",I643="2nd",I643="3rd")),G643*J643-J643,IF(H643="EW",-2*J643,-J643))))</f>
        <v>-4.5</v>
      </c>
      <c r="L643" s="102">
        <f t="shared" si="53"/>
        <v>331.81510493827165</v>
      </c>
      <c r="Q643" s="153">
        <f t="shared" si="49"/>
        <v>1</v>
      </c>
      <c r="R643" s="154">
        <f t="shared" si="50"/>
        <v>0</v>
      </c>
      <c r="S643" s="154">
        <f t="shared" si="51"/>
        <v>1</v>
      </c>
    </row>
    <row r="644" spans="2:19" ht="18.75" x14ac:dyDescent="0.3">
      <c r="B644" s="164">
        <v>44660</v>
      </c>
      <c r="C644" s="95" t="s">
        <v>2219</v>
      </c>
      <c r="D644" s="96" t="s">
        <v>602</v>
      </c>
      <c r="E644" s="97">
        <v>4</v>
      </c>
      <c r="F644" s="140">
        <v>5.7</v>
      </c>
      <c r="G644" s="103">
        <v>2</v>
      </c>
      <c r="H644" s="99" t="s">
        <v>557</v>
      </c>
      <c r="I644" s="104" t="s">
        <v>614</v>
      </c>
      <c r="J644" s="105">
        <v>4</v>
      </c>
      <c r="K644" s="142">
        <f t="shared" si="54"/>
        <v>-4</v>
      </c>
      <c r="L644" s="102">
        <f t="shared" si="53"/>
        <v>327.81510493827165</v>
      </c>
      <c r="Q644" s="153">
        <f t="shared" ref="Q644:Q707" si="55">IF(B644="",0,1)</f>
        <v>1</v>
      </c>
      <c r="R644" s="154">
        <f t="shared" ref="R644:R707" si="56">IF(K644&gt;0,1,0)</f>
        <v>0</v>
      </c>
      <c r="S644" s="154">
        <f t="shared" ref="S644:S707" si="57">IF(K644&lt;0,1,0)</f>
        <v>1</v>
      </c>
    </row>
    <row r="645" spans="2:19" ht="18.75" x14ac:dyDescent="0.3">
      <c r="B645" s="164">
        <v>44660</v>
      </c>
      <c r="C645" s="95" t="s">
        <v>2223</v>
      </c>
      <c r="D645" s="96" t="s">
        <v>602</v>
      </c>
      <c r="E645" s="97">
        <v>4</v>
      </c>
      <c r="F645" s="140">
        <v>1</v>
      </c>
      <c r="G645" s="103">
        <v>0</v>
      </c>
      <c r="H645" s="99" t="s">
        <v>557</v>
      </c>
      <c r="I645" s="104" t="s">
        <v>21</v>
      </c>
      <c r="J645" s="105">
        <v>1</v>
      </c>
      <c r="K645" s="142">
        <f t="shared" si="54"/>
        <v>-1</v>
      </c>
      <c r="L645" s="102">
        <f t="shared" si="53"/>
        <v>326.81510493827165</v>
      </c>
      <c r="Q645" s="153">
        <f t="shared" si="55"/>
        <v>1</v>
      </c>
      <c r="R645" s="154">
        <f t="shared" si="56"/>
        <v>0</v>
      </c>
      <c r="S645" s="154">
        <f t="shared" si="57"/>
        <v>1</v>
      </c>
    </row>
    <row r="646" spans="2:19" ht="18.75" x14ac:dyDescent="0.3">
      <c r="B646" s="164">
        <v>44660</v>
      </c>
      <c r="C646" s="95" t="s">
        <v>2224</v>
      </c>
      <c r="D646" s="96" t="s">
        <v>602</v>
      </c>
      <c r="E646" s="97">
        <v>4</v>
      </c>
      <c r="F646" s="140">
        <v>1</v>
      </c>
      <c r="G646" s="103">
        <v>0</v>
      </c>
      <c r="H646" s="99" t="s">
        <v>557</v>
      </c>
      <c r="I646" s="104" t="s">
        <v>21</v>
      </c>
      <c r="J646" s="105">
        <v>1</v>
      </c>
      <c r="K646" s="142">
        <f t="shared" si="54"/>
        <v>-1</v>
      </c>
      <c r="L646" s="102">
        <f t="shared" si="53"/>
        <v>325.81510493827165</v>
      </c>
      <c r="Q646" s="153">
        <f t="shared" si="55"/>
        <v>1</v>
      </c>
      <c r="R646" s="154">
        <f t="shared" si="56"/>
        <v>0</v>
      </c>
      <c r="S646" s="154">
        <f t="shared" si="57"/>
        <v>1</v>
      </c>
    </row>
    <row r="647" spans="2:19" ht="18.75" x14ac:dyDescent="0.3">
      <c r="B647" s="164">
        <v>44660</v>
      </c>
      <c r="C647" s="95" t="s">
        <v>2154</v>
      </c>
      <c r="D647" s="96" t="s">
        <v>682</v>
      </c>
      <c r="E647" s="97">
        <v>5</v>
      </c>
      <c r="F647" s="140">
        <v>7.5</v>
      </c>
      <c r="G647" s="103">
        <v>2</v>
      </c>
      <c r="H647" s="99" t="s">
        <v>557</v>
      </c>
      <c r="I647" s="104" t="s">
        <v>26</v>
      </c>
      <c r="J647" s="105">
        <v>1</v>
      </c>
      <c r="K647" s="142">
        <f t="shared" si="54"/>
        <v>-1</v>
      </c>
      <c r="L647" s="102">
        <f t="shared" si="53"/>
        <v>324.81510493827165</v>
      </c>
      <c r="Q647" s="153">
        <f t="shared" si="55"/>
        <v>1</v>
      </c>
      <c r="R647" s="154">
        <f t="shared" si="56"/>
        <v>0</v>
      </c>
      <c r="S647" s="154">
        <f t="shared" si="57"/>
        <v>1</v>
      </c>
    </row>
    <row r="648" spans="2:19" ht="18.75" x14ac:dyDescent="0.3">
      <c r="B648" s="164">
        <v>44661</v>
      </c>
      <c r="C648" s="95" t="s">
        <v>686</v>
      </c>
      <c r="D648" s="96" t="s">
        <v>842</v>
      </c>
      <c r="E648" s="97">
        <v>3</v>
      </c>
      <c r="F648" s="140">
        <v>1.8</v>
      </c>
      <c r="G648" s="103">
        <v>1.1000000000000001</v>
      </c>
      <c r="H648" s="99" t="s">
        <v>557</v>
      </c>
      <c r="I648" s="104" t="s">
        <v>24</v>
      </c>
      <c r="J648" s="105">
        <v>7</v>
      </c>
      <c r="K648" s="142">
        <f t="shared" si="54"/>
        <v>5.6</v>
      </c>
      <c r="L648" s="102">
        <f t="shared" si="53"/>
        <v>330.41510493827167</v>
      </c>
      <c r="Q648" s="153">
        <f t="shared" si="55"/>
        <v>1</v>
      </c>
      <c r="R648" s="154">
        <f t="shared" si="56"/>
        <v>1</v>
      </c>
      <c r="S648" s="154">
        <f t="shared" si="57"/>
        <v>0</v>
      </c>
    </row>
    <row r="649" spans="2:19" ht="18.75" x14ac:dyDescent="0.3">
      <c r="B649" s="164">
        <v>44661</v>
      </c>
      <c r="C649" s="95" t="s">
        <v>2220</v>
      </c>
      <c r="D649" s="96" t="s">
        <v>573</v>
      </c>
      <c r="E649" s="97">
        <v>1</v>
      </c>
      <c r="F649" s="140">
        <v>1.95</v>
      </c>
      <c r="G649" s="103">
        <v>1.1000000000000001</v>
      </c>
      <c r="H649" s="99" t="s">
        <v>557</v>
      </c>
      <c r="I649" s="104" t="s">
        <v>24</v>
      </c>
      <c r="J649" s="105">
        <v>8</v>
      </c>
      <c r="K649" s="142">
        <f t="shared" si="54"/>
        <v>7.6</v>
      </c>
      <c r="L649" s="102">
        <f t="shared" si="53"/>
        <v>338.01510493827169</v>
      </c>
      <c r="Q649" s="153">
        <f t="shared" si="55"/>
        <v>1</v>
      </c>
      <c r="R649" s="154">
        <f t="shared" si="56"/>
        <v>1</v>
      </c>
      <c r="S649" s="154">
        <f t="shared" si="57"/>
        <v>0</v>
      </c>
    </row>
    <row r="650" spans="2:19" ht="18.75" x14ac:dyDescent="0.3">
      <c r="B650" s="164">
        <v>44661</v>
      </c>
      <c r="C650" s="95" t="s">
        <v>2221</v>
      </c>
      <c r="D650" s="96" t="s">
        <v>842</v>
      </c>
      <c r="E650" s="97">
        <v>2</v>
      </c>
      <c r="F650" s="140">
        <v>1.75</v>
      </c>
      <c r="G650" s="103">
        <v>1.1000000000000001</v>
      </c>
      <c r="H650" s="99" t="s">
        <v>557</v>
      </c>
      <c r="I650" s="104" t="s">
        <v>24</v>
      </c>
      <c r="J650" s="105">
        <v>5</v>
      </c>
      <c r="K650" s="142">
        <f t="shared" si="54"/>
        <v>3.75</v>
      </c>
      <c r="L650" s="102">
        <f t="shared" si="53"/>
        <v>341.76510493827169</v>
      </c>
      <c r="Q650" s="153">
        <f t="shared" si="55"/>
        <v>1</v>
      </c>
      <c r="R650" s="154">
        <f t="shared" si="56"/>
        <v>1</v>
      </c>
      <c r="S650" s="154">
        <f t="shared" si="57"/>
        <v>0</v>
      </c>
    </row>
    <row r="651" spans="2:19" ht="18.75" x14ac:dyDescent="0.3">
      <c r="B651" s="164">
        <v>44661</v>
      </c>
      <c r="C651" s="95" t="s">
        <v>2222</v>
      </c>
      <c r="D651" s="96" t="s">
        <v>842</v>
      </c>
      <c r="E651" s="97">
        <v>1</v>
      </c>
      <c r="F651" s="140">
        <v>6.5</v>
      </c>
      <c r="G651" s="103">
        <v>2</v>
      </c>
      <c r="H651" s="99" t="s">
        <v>557</v>
      </c>
      <c r="I651" s="104" t="s">
        <v>26</v>
      </c>
      <c r="J651" s="105">
        <v>4</v>
      </c>
      <c r="K651" s="142">
        <f t="shared" si="54"/>
        <v>-4</v>
      </c>
      <c r="L651" s="102">
        <f t="shared" si="53"/>
        <v>337.76510493827169</v>
      </c>
      <c r="M651" s="158">
        <v>2680</v>
      </c>
      <c r="N651" s="158">
        <f>M651/40</f>
        <v>67</v>
      </c>
      <c r="Q651" s="153">
        <f t="shared" si="55"/>
        <v>1</v>
      </c>
      <c r="R651" s="154">
        <f t="shared" si="56"/>
        <v>0</v>
      </c>
      <c r="S651" s="154">
        <f t="shared" si="57"/>
        <v>1</v>
      </c>
    </row>
    <row r="652" spans="2:19" ht="18.75" x14ac:dyDescent="0.3">
      <c r="B652" s="164">
        <v>44664</v>
      </c>
      <c r="C652" s="95" t="s">
        <v>2226</v>
      </c>
      <c r="D652" s="96" t="s">
        <v>43</v>
      </c>
      <c r="E652" s="97">
        <v>2</v>
      </c>
      <c r="F652" s="140">
        <v>3.15</v>
      </c>
      <c r="G652" s="103">
        <v>1.3</v>
      </c>
      <c r="H652" s="99" t="s">
        <v>557</v>
      </c>
      <c r="I652" s="104" t="s">
        <v>171</v>
      </c>
      <c r="J652" s="105">
        <v>6</v>
      </c>
      <c r="K652" s="142">
        <f t="shared" si="54"/>
        <v>-6</v>
      </c>
      <c r="L652" s="102">
        <f t="shared" si="53"/>
        <v>331.76510493827169</v>
      </c>
      <c r="Q652" s="153">
        <f t="shared" si="55"/>
        <v>1</v>
      </c>
      <c r="R652" s="154">
        <f t="shared" si="56"/>
        <v>0</v>
      </c>
      <c r="S652" s="154">
        <f t="shared" si="57"/>
        <v>1</v>
      </c>
    </row>
    <row r="653" spans="2:19" ht="18.75" x14ac:dyDescent="0.3">
      <c r="B653" s="164">
        <v>44664</v>
      </c>
      <c r="C653" s="95" t="s">
        <v>2183</v>
      </c>
      <c r="D653" s="96" t="s">
        <v>43</v>
      </c>
      <c r="E653" s="97">
        <v>3</v>
      </c>
      <c r="F653" s="140">
        <v>1.65</v>
      </c>
      <c r="G653" s="103">
        <v>1.1000000000000001</v>
      </c>
      <c r="H653" s="99" t="s">
        <v>557</v>
      </c>
      <c r="I653" s="104" t="s">
        <v>21</v>
      </c>
      <c r="J653" s="105">
        <v>10</v>
      </c>
      <c r="K653" s="142">
        <f t="shared" si="54"/>
        <v>-10</v>
      </c>
      <c r="L653" s="102">
        <f t="shared" si="53"/>
        <v>321.76510493827169</v>
      </c>
      <c r="Q653" s="153">
        <f t="shared" si="55"/>
        <v>1</v>
      </c>
      <c r="R653" s="154">
        <f t="shared" si="56"/>
        <v>0</v>
      </c>
      <c r="S653" s="154">
        <f t="shared" si="57"/>
        <v>1</v>
      </c>
    </row>
    <row r="654" spans="2:19" ht="18.75" x14ac:dyDescent="0.3">
      <c r="B654" s="164">
        <v>44664</v>
      </c>
      <c r="C654" s="95" t="s">
        <v>2227</v>
      </c>
      <c r="D654" s="96" t="s">
        <v>43</v>
      </c>
      <c r="E654" s="97">
        <v>2</v>
      </c>
      <c r="F654" s="140">
        <v>1</v>
      </c>
      <c r="G654" s="103">
        <v>0</v>
      </c>
      <c r="H654" s="99" t="s">
        <v>557</v>
      </c>
      <c r="I654" s="104" t="s">
        <v>21</v>
      </c>
      <c r="J654" s="105">
        <v>4</v>
      </c>
      <c r="K654" s="142">
        <f t="shared" si="54"/>
        <v>-4</v>
      </c>
      <c r="L654" s="102">
        <f t="shared" si="53"/>
        <v>317.76510493827169</v>
      </c>
      <c r="Q654" s="153">
        <f t="shared" si="55"/>
        <v>1</v>
      </c>
      <c r="R654" s="154">
        <f t="shared" si="56"/>
        <v>0</v>
      </c>
      <c r="S654" s="154">
        <f t="shared" si="57"/>
        <v>1</v>
      </c>
    </row>
    <row r="655" spans="2:19" ht="18.75" x14ac:dyDescent="0.3">
      <c r="B655" s="164">
        <v>44665</v>
      </c>
      <c r="C655" s="95" t="s">
        <v>2228</v>
      </c>
      <c r="D655" s="96" t="s">
        <v>616</v>
      </c>
      <c r="E655" s="97">
        <v>4</v>
      </c>
      <c r="F655" s="140">
        <v>1.7</v>
      </c>
      <c r="G655" s="103">
        <v>1.1000000000000001</v>
      </c>
      <c r="H655" s="99" t="s">
        <v>557</v>
      </c>
      <c r="I655" s="104" t="s">
        <v>24</v>
      </c>
      <c r="J655" s="105">
        <v>10</v>
      </c>
      <c r="K655" s="142">
        <f t="shared" si="54"/>
        <v>7</v>
      </c>
      <c r="L655" s="102">
        <f t="shared" si="53"/>
        <v>324.76510493827169</v>
      </c>
      <c r="Q655" s="153">
        <f t="shared" si="55"/>
        <v>1</v>
      </c>
      <c r="R655" s="154">
        <f t="shared" si="56"/>
        <v>1</v>
      </c>
      <c r="S655" s="154">
        <f t="shared" si="57"/>
        <v>0</v>
      </c>
    </row>
    <row r="656" spans="2:19" ht="18.75" x14ac:dyDescent="0.3">
      <c r="B656" s="164">
        <v>44667</v>
      </c>
      <c r="C656" s="95" t="s">
        <v>2199</v>
      </c>
      <c r="D656" s="96" t="s">
        <v>561</v>
      </c>
      <c r="E656" s="97">
        <v>6</v>
      </c>
      <c r="F656" s="140">
        <v>11.5</v>
      </c>
      <c r="G656" s="103">
        <v>2.5</v>
      </c>
      <c r="H656" s="99" t="s">
        <v>557</v>
      </c>
      <c r="I656" s="104" t="s">
        <v>21</v>
      </c>
      <c r="J656" s="105">
        <v>0.5</v>
      </c>
      <c r="K656" s="142">
        <f t="shared" si="54"/>
        <v>-0.5</v>
      </c>
      <c r="L656" s="102">
        <f t="shared" si="53"/>
        <v>324.26510493827169</v>
      </c>
      <c r="Q656" s="153">
        <f t="shared" si="55"/>
        <v>1</v>
      </c>
      <c r="R656" s="154">
        <f t="shared" si="56"/>
        <v>0</v>
      </c>
      <c r="S656" s="154">
        <f t="shared" si="57"/>
        <v>1</v>
      </c>
    </row>
    <row r="657" spans="2:19" ht="18.75" x14ac:dyDescent="0.3">
      <c r="B657" s="164">
        <v>44667</v>
      </c>
      <c r="C657" s="95" t="s">
        <v>2229</v>
      </c>
      <c r="D657" s="96" t="s">
        <v>761</v>
      </c>
      <c r="E657" s="97">
        <v>2</v>
      </c>
      <c r="F657" s="140">
        <v>1.8</v>
      </c>
      <c r="G657" s="103">
        <v>1.1000000000000001</v>
      </c>
      <c r="H657" s="99" t="s">
        <v>557</v>
      </c>
      <c r="I657" s="104" t="s">
        <v>21</v>
      </c>
      <c r="J657" s="105">
        <v>2</v>
      </c>
      <c r="K657" s="142">
        <f t="shared" si="54"/>
        <v>-2</v>
      </c>
      <c r="L657" s="102">
        <f t="shared" si="53"/>
        <v>322.26510493827169</v>
      </c>
      <c r="Q657" s="153">
        <f t="shared" si="55"/>
        <v>1</v>
      </c>
      <c r="R657" s="154">
        <f t="shared" si="56"/>
        <v>0</v>
      </c>
      <c r="S657" s="154">
        <f t="shared" si="57"/>
        <v>1</v>
      </c>
    </row>
    <row r="658" spans="2:19" ht="18.75" x14ac:dyDescent="0.3">
      <c r="B658" s="164">
        <v>44668</v>
      </c>
      <c r="C658" s="95" t="s">
        <v>2150</v>
      </c>
      <c r="D658" s="96" t="s">
        <v>578</v>
      </c>
      <c r="E658" s="97">
        <v>2</v>
      </c>
      <c r="F658" s="140">
        <v>34</v>
      </c>
      <c r="G658" s="103">
        <v>5</v>
      </c>
      <c r="H658" s="99" t="s">
        <v>557</v>
      </c>
      <c r="I658" s="104" t="s">
        <v>34</v>
      </c>
      <c r="J658" s="105">
        <v>0.25</v>
      </c>
      <c r="K658" s="142">
        <f t="shared" si="54"/>
        <v>-0.25</v>
      </c>
      <c r="L658" s="102">
        <f t="shared" si="53"/>
        <v>322.01510493827169</v>
      </c>
      <c r="Q658" s="153">
        <f t="shared" si="55"/>
        <v>1</v>
      </c>
      <c r="R658" s="154">
        <f t="shared" si="56"/>
        <v>0</v>
      </c>
      <c r="S658" s="154">
        <f t="shared" si="57"/>
        <v>1</v>
      </c>
    </row>
    <row r="659" spans="2:19" ht="18.75" x14ac:dyDescent="0.3">
      <c r="B659" s="164">
        <v>44668</v>
      </c>
      <c r="C659" s="95" t="s">
        <v>2206</v>
      </c>
      <c r="D659" s="96" t="s">
        <v>578</v>
      </c>
      <c r="E659" s="97">
        <v>3</v>
      </c>
      <c r="F659" s="140">
        <v>5.5</v>
      </c>
      <c r="G659" s="103">
        <v>1.8</v>
      </c>
      <c r="H659" s="99" t="s">
        <v>557</v>
      </c>
      <c r="I659" s="104" t="s">
        <v>148</v>
      </c>
      <c r="J659" s="105">
        <v>3.5</v>
      </c>
      <c r="K659" s="142">
        <f t="shared" si="54"/>
        <v>-3.5</v>
      </c>
      <c r="L659" s="102">
        <f t="shared" si="53"/>
        <v>318.51510493827169</v>
      </c>
      <c r="Q659" s="153">
        <f t="shared" si="55"/>
        <v>1</v>
      </c>
      <c r="R659" s="154">
        <f t="shared" si="56"/>
        <v>0</v>
      </c>
      <c r="S659" s="154">
        <f t="shared" si="57"/>
        <v>1</v>
      </c>
    </row>
    <row r="660" spans="2:19" ht="18.75" x14ac:dyDescent="0.3">
      <c r="B660" s="164">
        <v>44670</v>
      </c>
      <c r="C660" s="95" t="s">
        <v>2190</v>
      </c>
      <c r="D660" s="96" t="s">
        <v>43</v>
      </c>
      <c r="E660" s="97">
        <v>2</v>
      </c>
      <c r="F660" s="140">
        <v>3.15</v>
      </c>
      <c r="G660" s="103">
        <v>1.5</v>
      </c>
      <c r="H660" s="99" t="s">
        <v>557</v>
      </c>
      <c r="I660" s="104" t="s">
        <v>24</v>
      </c>
      <c r="J660" s="105">
        <v>1.5</v>
      </c>
      <c r="K660" s="142">
        <f t="shared" si="54"/>
        <v>3.2249999999999996</v>
      </c>
      <c r="L660" s="102">
        <f t="shared" si="53"/>
        <v>321.74010493827171</v>
      </c>
      <c r="Q660" s="153">
        <f t="shared" si="55"/>
        <v>1</v>
      </c>
      <c r="R660" s="154">
        <f t="shared" si="56"/>
        <v>1</v>
      </c>
      <c r="S660" s="154">
        <f t="shared" si="57"/>
        <v>0</v>
      </c>
    </row>
    <row r="661" spans="2:19" ht="18.75" x14ac:dyDescent="0.3">
      <c r="B661" s="164">
        <v>44670</v>
      </c>
      <c r="C661" s="95" t="s">
        <v>2212</v>
      </c>
      <c r="D661" s="96" t="s">
        <v>43</v>
      </c>
      <c r="E661" s="97">
        <v>3</v>
      </c>
      <c r="F661" s="140">
        <v>9.6</v>
      </c>
      <c r="G661" s="103">
        <v>2</v>
      </c>
      <c r="H661" s="99" t="s">
        <v>557</v>
      </c>
      <c r="I661" s="104" t="s">
        <v>171</v>
      </c>
      <c r="J661" s="105">
        <v>4</v>
      </c>
      <c r="K661" s="142">
        <f t="shared" si="54"/>
        <v>-4</v>
      </c>
      <c r="L661" s="102">
        <f t="shared" si="53"/>
        <v>317.74010493827171</v>
      </c>
      <c r="Q661" s="153">
        <f t="shared" si="55"/>
        <v>1</v>
      </c>
      <c r="R661" s="154">
        <f t="shared" si="56"/>
        <v>0</v>
      </c>
      <c r="S661" s="154">
        <f t="shared" si="57"/>
        <v>1</v>
      </c>
    </row>
    <row r="662" spans="2:19" ht="18.75" x14ac:dyDescent="0.3">
      <c r="B662" s="164">
        <v>44671</v>
      </c>
      <c r="C662" s="95" t="s">
        <v>2230</v>
      </c>
      <c r="D662" s="96" t="s">
        <v>114</v>
      </c>
      <c r="E662" s="97">
        <v>1</v>
      </c>
      <c r="F662" s="140">
        <v>3.15</v>
      </c>
      <c r="G662" s="103">
        <v>1.5</v>
      </c>
      <c r="H662" s="99" t="s">
        <v>557</v>
      </c>
      <c r="I662" s="104" t="s">
        <v>26</v>
      </c>
      <c r="J662" s="105">
        <v>1</v>
      </c>
      <c r="K662" s="142">
        <f t="shared" si="54"/>
        <v>-1</v>
      </c>
      <c r="L662" s="102">
        <f t="shared" si="53"/>
        <v>316.74010493827171</v>
      </c>
      <c r="Q662" s="153">
        <f t="shared" si="55"/>
        <v>1</v>
      </c>
      <c r="R662" s="154">
        <f t="shared" si="56"/>
        <v>0</v>
      </c>
      <c r="S662" s="154">
        <f t="shared" si="57"/>
        <v>1</v>
      </c>
    </row>
    <row r="663" spans="2:19" ht="18.75" x14ac:dyDescent="0.3">
      <c r="B663" s="164">
        <v>44671</v>
      </c>
      <c r="C663" s="95" t="s">
        <v>838</v>
      </c>
      <c r="D663" s="96" t="s">
        <v>114</v>
      </c>
      <c r="E663" s="97">
        <v>3</v>
      </c>
      <c r="F663" s="140">
        <v>2.7</v>
      </c>
      <c r="G663" s="103">
        <v>1.2</v>
      </c>
      <c r="H663" s="99" t="s">
        <v>557</v>
      </c>
      <c r="I663" s="104" t="s">
        <v>21</v>
      </c>
      <c r="J663" s="105">
        <v>2</v>
      </c>
      <c r="K663" s="142">
        <f t="shared" si="54"/>
        <v>-2</v>
      </c>
      <c r="L663" s="102">
        <f t="shared" si="53"/>
        <v>314.74010493827171</v>
      </c>
      <c r="Q663" s="153">
        <f t="shared" si="55"/>
        <v>1</v>
      </c>
      <c r="R663" s="154">
        <f t="shared" si="56"/>
        <v>0</v>
      </c>
      <c r="S663" s="154">
        <f t="shared" si="57"/>
        <v>1</v>
      </c>
    </row>
    <row r="664" spans="2:19" ht="18.75" x14ac:dyDescent="0.3">
      <c r="B664" s="164">
        <v>44671</v>
      </c>
      <c r="C664" s="95" t="s">
        <v>830</v>
      </c>
      <c r="D664" s="96" t="s">
        <v>114</v>
      </c>
      <c r="E664" s="97">
        <v>3</v>
      </c>
      <c r="F664" s="140">
        <v>23</v>
      </c>
      <c r="G664" s="103">
        <v>8</v>
      </c>
      <c r="H664" s="99" t="s">
        <v>557</v>
      </c>
      <c r="I664" s="104" t="s">
        <v>16</v>
      </c>
      <c r="J664" s="105">
        <v>0.25</v>
      </c>
      <c r="K664" s="142">
        <f t="shared" si="54"/>
        <v>-0.25</v>
      </c>
      <c r="L664" s="102">
        <f t="shared" si="53"/>
        <v>314.49010493827171</v>
      </c>
      <c r="Q664" s="153">
        <f t="shared" si="55"/>
        <v>1</v>
      </c>
      <c r="R664" s="154">
        <f t="shared" si="56"/>
        <v>0</v>
      </c>
      <c r="S664" s="154">
        <f t="shared" si="57"/>
        <v>1</v>
      </c>
    </row>
    <row r="665" spans="2:19" ht="18.75" x14ac:dyDescent="0.3">
      <c r="B665" s="164">
        <v>44672</v>
      </c>
      <c r="C665" s="95" t="s">
        <v>2231</v>
      </c>
      <c r="D665" s="96" t="s">
        <v>619</v>
      </c>
      <c r="E665" s="97">
        <v>5</v>
      </c>
      <c r="F665" s="140">
        <v>1.8</v>
      </c>
      <c r="G665" s="103">
        <v>1.1000000000000001</v>
      </c>
      <c r="H665" s="99" t="s">
        <v>557</v>
      </c>
      <c r="I665" s="104" t="s">
        <v>16</v>
      </c>
      <c r="J665" s="105">
        <v>2</v>
      </c>
      <c r="K665" s="142">
        <f t="shared" si="54"/>
        <v>-2</v>
      </c>
      <c r="L665" s="102">
        <f t="shared" si="53"/>
        <v>312.49010493827171</v>
      </c>
      <c r="Q665" s="153">
        <f t="shared" si="55"/>
        <v>1</v>
      </c>
      <c r="R665" s="154">
        <f t="shared" si="56"/>
        <v>0</v>
      </c>
      <c r="S665" s="154">
        <f t="shared" si="57"/>
        <v>1</v>
      </c>
    </row>
    <row r="666" spans="2:19" ht="18.75" x14ac:dyDescent="0.3">
      <c r="B666" s="164">
        <v>44672</v>
      </c>
      <c r="C666" s="95" t="s">
        <v>2232</v>
      </c>
      <c r="D666" s="96" t="s">
        <v>638</v>
      </c>
      <c r="E666" s="97">
        <v>2</v>
      </c>
      <c r="F666" s="140">
        <v>2.2000000000000002</v>
      </c>
      <c r="G666" s="103">
        <v>1.1000000000000001</v>
      </c>
      <c r="H666" s="99" t="s">
        <v>557</v>
      </c>
      <c r="I666" s="104" t="s">
        <v>34</v>
      </c>
      <c r="J666" s="105">
        <v>1.5</v>
      </c>
      <c r="K666" s="142">
        <f t="shared" si="54"/>
        <v>-1.5</v>
      </c>
      <c r="L666" s="102">
        <f t="shared" si="53"/>
        <v>310.99010493827171</v>
      </c>
      <c r="Q666" s="153">
        <f t="shared" si="55"/>
        <v>1</v>
      </c>
      <c r="R666" s="154">
        <f t="shared" si="56"/>
        <v>0</v>
      </c>
      <c r="S666" s="154">
        <f t="shared" si="57"/>
        <v>1</v>
      </c>
    </row>
    <row r="667" spans="2:19" ht="18.75" x14ac:dyDescent="0.3">
      <c r="B667" s="164">
        <v>44672</v>
      </c>
      <c r="C667" s="95" t="s">
        <v>2172</v>
      </c>
      <c r="D667" s="96" t="s">
        <v>616</v>
      </c>
      <c r="E667" s="97">
        <v>6</v>
      </c>
      <c r="F667" s="140">
        <v>1.7</v>
      </c>
      <c r="G667" s="103">
        <v>1.2</v>
      </c>
      <c r="H667" s="99" t="s">
        <v>557</v>
      </c>
      <c r="I667" s="104" t="s">
        <v>16</v>
      </c>
      <c r="J667" s="105">
        <v>2</v>
      </c>
      <c r="K667" s="142">
        <f t="shared" si="54"/>
        <v>-2</v>
      </c>
      <c r="L667" s="102">
        <f t="shared" si="53"/>
        <v>308.99010493827171</v>
      </c>
      <c r="Q667" s="153">
        <f t="shared" si="55"/>
        <v>1</v>
      </c>
      <c r="R667" s="154">
        <f t="shared" si="56"/>
        <v>0</v>
      </c>
      <c r="S667" s="154">
        <f t="shared" si="57"/>
        <v>1</v>
      </c>
    </row>
    <row r="668" spans="2:19" ht="18.75" x14ac:dyDescent="0.3">
      <c r="B668" s="164">
        <v>44673</v>
      </c>
      <c r="C668" s="95" t="s">
        <v>2222</v>
      </c>
      <c r="D668" s="96" t="s">
        <v>32</v>
      </c>
      <c r="E668" s="97">
        <v>2</v>
      </c>
      <c r="F668" s="140">
        <v>3.6</v>
      </c>
      <c r="G668" s="103">
        <v>1.5</v>
      </c>
      <c r="H668" s="99" t="s">
        <v>557</v>
      </c>
      <c r="I668" s="104" t="s">
        <v>34</v>
      </c>
      <c r="J668" s="105">
        <v>1</v>
      </c>
      <c r="K668" s="142">
        <f t="shared" si="54"/>
        <v>-1</v>
      </c>
      <c r="L668" s="102">
        <f t="shared" si="53"/>
        <v>307.99010493827171</v>
      </c>
      <c r="Q668" s="153">
        <f t="shared" si="55"/>
        <v>1</v>
      </c>
      <c r="R668" s="154">
        <f t="shared" si="56"/>
        <v>0</v>
      </c>
      <c r="S668" s="154">
        <f t="shared" si="57"/>
        <v>1</v>
      </c>
    </row>
    <row r="669" spans="2:19" ht="18.75" x14ac:dyDescent="0.3">
      <c r="B669" s="164">
        <v>44673</v>
      </c>
      <c r="C669" s="95" t="s">
        <v>2164</v>
      </c>
      <c r="D669" s="96" t="s">
        <v>32</v>
      </c>
      <c r="E669" s="97">
        <v>2</v>
      </c>
      <c r="F669" s="140">
        <v>1</v>
      </c>
      <c r="G669" s="103">
        <v>0</v>
      </c>
      <c r="H669" s="99" t="s">
        <v>557</v>
      </c>
      <c r="I669" s="104" t="s">
        <v>21</v>
      </c>
      <c r="J669" s="105">
        <v>2.5</v>
      </c>
      <c r="K669" s="142">
        <f t="shared" si="54"/>
        <v>-2.5</v>
      </c>
      <c r="L669" s="102">
        <f t="shared" si="53"/>
        <v>305.49010493827171</v>
      </c>
      <c r="Q669" s="153">
        <f t="shared" si="55"/>
        <v>1</v>
      </c>
      <c r="R669" s="154">
        <f t="shared" si="56"/>
        <v>0</v>
      </c>
      <c r="S669" s="154">
        <f t="shared" si="57"/>
        <v>1</v>
      </c>
    </row>
    <row r="670" spans="2:19" ht="18.75" x14ac:dyDescent="0.3">
      <c r="B670" s="164">
        <v>44673</v>
      </c>
      <c r="C670" s="95" t="s">
        <v>2217</v>
      </c>
      <c r="D670" s="96" t="s">
        <v>685</v>
      </c>
      <c r="E670" s="97">
        <v>3</v>
      </c>
      <c r="F670" s="140">
        <v>2.8</v>
      </c>
      <c r="G670" s="103">
        <v>1.2</v>
      </c>
      <c r="H670" s="99" t="s">
        <v>557</v>
      </c>
      <c r="I670" s="104" t="s">
        <v>21</v>
      </c>
      <c r="J670" s="105">
        <v>2</v>
      </c>
      <c r="K670" s="142">
        <f t="shared" si="54"/>
        <v>-2</v>
      </c>
      <c r="L670" s="102">
        <f t="shared" si="53"/>
        <v>303.49010493827171</v>
      </c>
      <c r="Q670" s="153">
        <f t="shared" si="55"/>
        <v>1</v>
      </c>
      <c r="R670" s="154">
        <f t="shared" si="56"/>
        <v>0</v>
      </c>
      <c r="S670" s="154">
        <f t="shared" si="57"/>
        <v>1</v>
      </c>
    </row>
    <row r="671" spans="2:19" ht="18.75" x14ac:dyDescent="0.3">
      <c r="B671" s="164">
        <v>44673</v>
      </c>
      <c r="C671" s="95" t="s">
        <v>2233</v>
      </c>
      <c r="D671" s="96" t="s">
        <v>685</v>
      </c>
      <c r="E671" s="97">
        <v>4</v>
      </c>
      <c r="F671" s="140">
        <v>4</v>
      </c>
      <c r="G671" s="103">
        <v>1.35</v>
      </c>
      <c r="H671" s="99" t="s">
        <v>557</v>
      </c>
      <c r="I671" s="104" t="s">
        <v>24</v>
      </c>
      <c r="J671" s="105">
        <v>0.75</v>
      </c>
      <c r="K671" s="142">
        <f t="shared" si="54"/>
        <v>2.25</v>
      </c>
      <c r="L671" s="102">
        <f t="shared" si="53"/>
        <v>305.74010493827171</v>
      </c>
      <c r="Q671" s="153">
        <f t="shared" si="55"/>
        <v>1</v>
      </c>
      <c r="R671" s="154">
        <f t="shared" si="56"/>
        <v>1</v>
      </c>
      <c r="S671" s="154">
        <f t="shared" si="57"/>
        <v>0</v>
      </c>
    </row>
    <row r="672" spans="2:19" ht="18.75" x14ac:dyDescent="0.3">
      <c r="B672" s="164">
        <v>44674</v>
      </c>
      <c r="C672" s="95" t="s">
        <v>2234</v>
      </c>
      <c r="D672" s="96" t="s">
        <v>682</v>
      </c>
      <c r="E672" s="97">
        <v>2</v>
      </c>
      <c r="F672" s="140">
        <v>3.6</v>
      </c>
      <c r="G672" s="103">
        <v>1.4</v>
      </c>
      <c r="H672" s="99" t="s">
        <v>557</v>
      </c>
      <c r="I672" s="104" t="s">
        <v>614</v>
      </c>
      <c r="J672" s="105">
        <v>2</v>
      </c>
      <c r="K672" s="142">
        <f t="shared" si="54"/>
        <v>-2</v>
      </c>
      <c r="L672" s="102">
        <f t="shared" si="53"/>
        <v>303.74010493827171</v>
      </c>
      <c r="Q672" s="153">
        <f t="shared" si="55"/>
        <v>1</v>
      </c>
      <c r="R672" s="154">
        <f t="shared" si="56"/>
        <v>0</v>
      </c>
      <c r="S672" s="154">
        <f t="shared" si="57"/>
        <v>1</v>
      </c>
    </row>
    <row r="673" spans="2:19" ht="18.75" x14ac:dyDescent="0.3">
      <c r="B673" s="164">
        <v>44674</v>
      </c>
      <c r="C673" s="95" t="s">
        <v>2213</v>
      </c>
      <c r="D673" s="96" t="s">
        <v>556</v>
      </c>
      <c r="E673" s="97">
        <v>2</v>
      </c>
      <c r="F673" s="140">
        <v>2.2999999999999998</v>
      </c>
      <c r="G673" s="103">
        <v>1.2</v>
      </c>
      <c r="H673" s="99" t="s">
        <v>557</v>
      </c>
      <c r="I673" s="104" t="s">
        <v>26</v>
      </c>
      <c r="J673" s="105">
        <v>2</v>
      </c>
      <c r="K673" s="142">
        <f t="shared" si="54"/>
        <v>-2</v>
      </c>
      <c r="L673" s="102">
        <f t="shared" si="53"/>
        <v>301.74010493827171</v>
      </c>
      <c r="Q673" s="153">
        <f t="shared" si="55"/>
        <v>1</v>
      </c>
      <c r="R673" s="154">
        <f t="shared" si="56"/>
        <v>0</v>
      </c>
      <c r="S673" s="154">
        <f t="shared" si="57"/>
        <v>1</v>
      </c>
    </row>
    <row r="674" spans="2:19" ht="18.75" x14ac:dyDescent="0.3">
      <c r="B674" s="164">
        <v>44675</v>
      </c>
      <c r="C674" s="95" t="s">
        <v>2235</v>
      </c>
      <c r="D674" s="96" t="s">
        <v>30</v>
      </c>
      <c r="E674" s="97">
        <v>3</v>
      </c>
      <c r="F674" s="140">
        <v>1.75</v>
      </c>
      <c r="G674" s="103">
        <v>1.1000000000000001</v>
      </c>
      <c r="H674" s="99" t="s">
        <v>557</v>
      </c>
      <c r="I674" s="104" t="s">
        <v>24</v>
      </c>
      <c r="J674" s="105">
        <v>9</v>
      </c>
      <c r="K674" s="142">
        <f t="shared" si="54"/>
        <v>6.75</v>
      </c>
      <c r="L674" s="102">
        <f t="shared" ref="L674:L715" si="58">IF(K674="",L673,L673+K674)</f>
        <v>308.49010493827171</v>
      </c>
      <c r="Q674" s="153">
        <f t="shared" si="55"/>
        <v>1</v>
      </c>
      <c r="R674" s="154">
        <f t="shared" si="56"/>
        <v>1</v>
      </c>
      <c r="S674" s="154">
        <f t="shared" si="57"/>
        <v>0</v>
      </c>
    </row>
    <row r="675" spans="2:19" ht="18.75" x14ac:dyDescent="0.3">
      <c r="B675" s="164">
        <v>44675</v>
      </c>
      <c r="C675" s="95" t="s">
        <v>2236</v>
      </c>
      <c r="D675" s="96" t="s">
        <v>30</v>
      </c>
      <c r="E675" s="97">
        <v>1</v>
      </c>
      <c r="F675" s="140">
        <v>6</v>
      </c>
      <c r="G675" s="103">
        <v>2</v>
      </c>
      <c r="H675" s="99" t="s">
        <v>557</v>
      </c>
      <c r="I675" s="104" t="s">
        <v>24</v>
      </c>
      <c r="J675" s="105">
        <v>1</v>
      </c>
      <c r="K675" s="142">
        <f t="shared" si="54"/>
        <v>5</v>
      </c>
      <c r="L675" s="102">
        <f t="shared" si="58"/>
        <v>313.49010493827171</v>
      </c>
      <c r="Q675" s="153">
        <f t="shared" si="55"/>
        <v>1</v>
      </c>
      <c r="R675" s="154">
        <f t="shared" si="56"/>
        <v>1</v>
      </c>
      <c r="S675" s="154">
        <f t="shared" si="57"/>
        <v>0</v>
      </c>
    </row>
    <row r="676" spans="2:19" ht="18.75" x14ac:dyDescent="0.3">
      <c r="B676" s="164">
        <v>44675</v>
      </c>
      <c r="C676" s="95" t="s">
        <v>2237</v>
      </c>
      <c r="D676" s="96" t="s">
        <v>634</v>
      </c>
      <c r="E676" s="97">
        <v>1</v>
      </c>
      <c r="F676" s="140">
        <v>1.83</v>
      </c>
      <c r="G676" s="103">
        <v>1.1000000000000001</v>
      </c>
      <c r="H676" s="99" t="s">
        <v>557</v>
      </c>
      <c r="I676" s="104" t="s">
        <v>21</v>
      </c>
      <c r="J676" s="105">
        <v>3</v>
      </c>
      <c r="K676" s="142">
        <f t="shared" si="54"/>
        <v>-3</v>
      </c>
      <c r="L676" s="102">
        <f t="shared" si="58"/>
        <v>310.49010493827171</v>
      </c>
      <c r="Q676" s="153">
        <f t="shared" si="55"/>
        <v>1</v>
      </c>
      <c r="R676" s="154">
        <f t="shared" si="56"/>
        <v>0</v>
      </c>
      <c r="S676" s="154">
        <f t="shared" si="57"/>
        <v>1</v>
      </c>
    </row>
    <row r="677" spans="2:19" ht="18.75" x14ac:dyDescent="0.3">
      <c r="B677" s="164">
        <v>44676</v>
      </c>
      <c r="C677" s="95" t="s">
        <v>2238</v>
      </c>
      <c r="D677" s="96" t="s">
        <v>587</v>
      </c>
      <c r="E677" s="97">
        <v>3</v>
      </c>
      <c r="F677" s="140">
        <v>8.5</v>
      </c>
      <c r="G677" s="103">
        <v>2.5</v>
      </c>
      <c r="H677" s="99" t="s">
        <v>557</v>
      </c>
      <c r="I677" s="104" t="s">
        <v>171</v>
      </c>
      <c r="J677" s="105">
        <v>0.75</v>
      </c>
      <c r="K677" s="142">
        <f t="shared" si="54"/>
        <v>-0.75</v>
      </c>
      <c r="L677" s="102">
        <f t="shared" si="58"/>
        <v>309.74010493827171</v>
      </c>
      <c r="Q677" s="153">
        <f t="shared" si="55"/>
        <v>1</v>
      </c>
      <c r="R677" s="154">
        <f t="shared" si="56"/>
        <v>0</v>
      </c>
      <c r="S677" s="154">
        <f t="shared" si="57"/>
        <v>1</v>
      </c>
    </row>
    <row r="678" spans="2:19" ht="18.75" x14ac:dyDescent="0.3">
      <c r="B678" s="164">
        <v>44676</v>
      </c>
      <c r="C678" s="95" t="s">
        <v>2239</v>
      </c>
      <c r="D678" s="96" t="s">
        <v>587</v>
      </c>
      <c r="E678" s="97">
        <v>6</v>
      </c>
      <c r="F678" s="140">
        <v>7</v>
      </c>
      <c r="G678" s="103">
        <v>2</v>
      </c>
      <c r="H678" s="99" t="s">
        <v>557</v>
      </c>
      <c r="I678" s="104" t="s">
        <v>24</v>
      </c>
      <c r="J678" s="105">
        <v>0.5</v>
      </c>
      <c r="K678" s="142">
        <f t="shared" si="54"/>
        <v>3</v>
      </c>
      <c r="L678" s="102">
        <f t="shared" si="58"/>
        <v>312.74010493827171</v>
      </c>
      <c r="M678" s="158">
        <v>1650</v>
      </c>
      <c r="N678" s="158">
        <f>M678/40</f>
        <v>41.25</v>
      </c>
      <c r="Q678" s="153">
        <f t="shared" si="55"/>
        <v>1</v>
      </c>
      <c r="R678" s="154">
        <f t="shared" si="56"/>
        <v>1</v>
      </c>
      <c r="S678" s="154">
        <f t="shared" si="57"/>
        <v>0</v>
      </c>
    </row>
    <row r="679" spans="2:19" ht="18.75" x14ac:dyDescent="0.3">
      <c r="B679" s="164">
        <v>44678</v>
      </c>
      <c r="C679" s="95" t="s">
        <v>2031</v>
      </c>
      <c r="D679" s="96" t="s">
        <v>93</v>
      </c>
      <c r="E679" s="97">
        <v>4</v>
      </c>
      <c r="F679" s="140">
        <v>3.9</v>
      </c>
      <c r="G679" s="103">
        <v>1.8</v>
      </c>
      <c r="H679" s="99" t="s">
        <v>557</v>
      </c>
      <c r="I679" s="104" t="s">
        <v>21</v>
      </c>
      <c r="J679" s="105">
        <v>2</v>
      </c>
      <c r="K679" s="142">
        <f t="shared" si="54"/>
        <v>-2</v>
      </c>
      <c r="L679" s="102">
        <f t="shared" si="58"/>
        <v>310.74010493827171</v>
      </c>
      <c r="Q679" s="153">
        <f t="shared" si="55"/>
        <v>1</v>
      </c>
      <c r="R679" s="154">
        <f t="shared" si="56"/>
        <v>0</v>
      </c>
      <c r="S679" s="154">
        <f t="shared" si="57"/>
        <v>1</v>
      </c>
    </row>
    <row r="680" spans="2:19" ht="18.75" x14ac:dyDescent="0.3">
      <c r="B680" s="164">
        <v>44678</v>
      </c>
      <c r="C680" s="95" t="s">
        <v>2241</v>
      </c>
      <c r="D680" s="96" t="s">
        <v>2242</v>
      </c>
      <c r="E680" s="97">
        <v>3</v>
      </c>
      <c r="F680" s="140">
        <v>3.4</v>
      </c>
      <c r="G680" s="103">
        <v>1.5</v>
      </c>
      <c r="H680" s="99" t="s">
        <v>557</v>
      </c>
      <c r="I680" s="104" t="s">
        <v>24</v>
      </c>
      <c r="J680" s="105">
        <v>1</v>
      </c>
      <c r="K680" s="142">
        <f t="shared" si="54"/>
        <v>2.4</v>
      </c>
      <c r="L680" s="102">
        <f t="shared" si="58"/>
        <v>313.14010493827169</v>
      </c>
      <c r="Q680" s="153">
        <f t="shared" si="55"/>
        <v>1</v>
      </c>
      <c r="R680" s="154">
        <f t="shared" si="56"/>
        <v>1</v>
      </c>
      <c r="S680" s="154">
        <f t="shared" si="57"/>
        <v>0</v>
      </c>
    </row>
    <row r="681" spans="2:19" ht="18.75" x14ac:dyDescent="0.3">
      <c r="B681" s="164">
        <v>44679</v>
      </c>
      <c r="C681" s="95" t="s">
        <v>2240</v>
      </c>
      <c r="D681" s="96" t="s">
        <v>616</v>
      </c>
      <c r="E681" s="97">
        <v>4</v>
      </c>
      <c r="F681" s="140">
        <v>10</v>
      </c>
      <c r="G681" s="103">
        <v>3</v>
      </c>
      <c r="H681" s="99" t="s">
        <v>557</v>
      </c>
      <c r="I681" s="104" t="s">
        <v>16</v>
      </c>
      <c r="J681" s="105">
        <v>8</v>
      </c>
      <c r="K681" s="142">
        <f t="shared" si="54"/>
        <v>-8</v>
      </c>
      <c r="L681" s="102">
        <f t="shared" si="58"/>
        <v>305.14010493827169</v>
      </c>
      <c r="Q681" s="153">
        <f t="shared" si="55"/>
        <v>1</v>
      </c>
      <c r="R681" s="154">
        <f t="shared" si="56"/>
        <v>0</v>
      </c>
      <c r="S681" s="154">
        <f t="shared" si="57"/>
        <v>1</v>
      </c>
    </row>
    <row r="682" spans="2:19" ht="18.75" x14ac:dyDescent="0.3">
      <c r="B682" s="164">
        <v>44679</v>
      </c>
      <c r="C682" s="95" t="s">
        <v>2243</v>
      </c>
      <c r="D682" s="96" t="s">
        <v>584</v>
      </c>
      <c r="E682" s="97">
        <v>2</v>
      </c>
      <c r="F682" s="140">
        <v>3</v>
      </c>
      <c r="G682" s="103">
        <v>1.6</v>
      </c>
      <c r="H682" s="99" t="s">
        <v>557</v>
      </c>
      <c r="I682" s="104" t="s">
        <v>34</v>
      </c>
      <c r="J682" s="105">
        <v>1</v>
      </c>
      <c r="K682" s="142">
        <f t="shared" si="54"/>
        <v>-1</v>
      </c>
      <c r="L682" s="102">
        <f t="shared" si="58"/>
        <v>304.14010493827169</v>
      </c>
      <c r="Q682" s="153">
        <f t="shared" si="55"/>
        <v>1</v>
      </c>
      <c r="R682" s="154">
        <f t="shared" si="56"/>
        <v>0</v>
      </c>
      <c r="S682" s="154">
        <f t="shared" si="57"/>
        <v>1</v>
      </c>
    </row>
    <row r="683" spans="2:19" ht="18.75" x14ac:dyDescent="0.3">
      <c r="B683" s="164">
        <v>44679</v>
      </c>
      <c r="C683" s="95" t="s">
        <v>2244</v>
      </c>
      <c r="D683" s="96" t="s">
        <v>674</v>
      </c>
      <c r="E683" s="97">
        <v>2</v>
      </c>
      <c r="F683" s="140">
        <v>31</v>
      </c>
      <c r="G683" s="103">
        <v>8</v>
      </c>
      <c r="H683" s="99" t="s">
        <v>557</v>
      </c>
      <c r="I683" s="104" t="s">
        <v>21</v>
      </c>
      <c r="J683" s="105">
        <v>0.25</v>
      </c>
      <c r="K683" s="142">
        <f t="shared" si="54"/>
        <v>-0.25</v>
      </c>
      <c r="L683" s="102">
        <f t="shared" si="58"/>
        <v>303.89010493827169</v>
      </c>
      <c r="Q683" s="153">
        <f t="shared" si="55"/>
        <v>1</v>
      </c>
      <c r="R683" s="154">
        <f t="shared" si="56"/>
        <v>0</v>
      </c>
      <c r="S683" s="154">
        <f t="shared" si="57"/>
        <v>1</v>
      </c>
    </row>
    <row r="684" spans="2:19" ht="18.75" x14ac:dyDescent="0.3">
      <c r="B684" s="164">
        <v>44679</v>
      </c>
      <c r="C684" s="95" t="s">
        <v>2245</v>
      </c>
      <c r="D684" s="96" t="s">
        <v>674</v>
      </c>
      <c r="E684" s="97">
        <v>3</v>
      </c>
      <c r="F684" s="140">
        <v>2.35</v>
      </c>
      <c r="G684" s="103">
        <v>1.2</v>
      </c>
      <c r="H684" s="99" t="s">
        <v>557</v>
      </c>
      <c r="I684" s="104" t="s">
        <v>21</v>
      </c>
      <c r="J684" s="105">
        <v>2</v>
      </c>
      <c r="K684" s="142">
        <f t="shared" si="54"/>
        <v>-2</v>
      </c>
      <c r="L684" s="102">
        <f t="shared" si="58"/>
        <v>301.89010493827169</v>
      </c>
      <c r="Q684" s="153">
        <f t="shared" si="55"/>
        <v>1</v>
      </c>
      <c r="R684" s="154">
        <f t="shared" si="56"/>
        <v>0</v>
      </c>
      <c r="S684" s="154">
        <f t="shared" si="57"/>
        <v>1</v>
      </c>
    </row>
    <row r="685" spans="2:19" ht="18.75" x14ac:dyDescent="0.3">
      <c r="B685" s="164">
        <v>44679</v>
      </c>
      <c r="C685" s="95" t="s">
        <v>2183</v>
      </c>
      <c r="D685" s="96" t="s">
        <v>616</v>
      </c>
      <c r="E685" s="97">
        <v>1</v>
      </c>
      <c r="F685" s="140">
        <v>1.7</v>
      </c>
      <c r="G685" s="103">
        <v>1.1000000000000001</v>
      </c>
      <c r="H685" s="99" t="s">
        <v>557</v>
      </c>
      <c r="I685" s="104" t="s">
        <v>107</v>
      </c>
      <c r="J685" s="105">
        <v>5</v>
      </c>
      <c r="K685" s="142">
        <f t="shared" si="54"/>
        <v>-5</v>
      </c>
      <c r="L685" s="102">
        <f t="shared" si="58"/>
        <v>296.89010493827169</v>
      </c>
      <c r="Q685" s="153">
        <f t="shared" si="55"/>
        <v>1</v>
      </c>
      <c r="R685" s="154">
        <f t="shared" si="56"/>
        <v>0</v>
      </c>
      <c r="S685" s="154">
        <f t="shared" si="57"/>
        <v>1</v>
      </c>
    </row>
    <row r="686" spans="2:19" ht="18.75" x14ac:dyDescent="0.3">
      <c r="B686" s="164">
        <v>44679</v>
      </c>
      <c r="C686" s="95" t="s">
        <v>2246</v>
      </c>
      <c r="D686" s="96" t="s">
        <v>616</v>
      </c>
      <c r="E686" s="97">
        <v>4</v>
      </c>
      <c r="F686" s="140">
        <v>4.5999999999999996</v>
      </c>
      <c r="G686" s="103">
        <v>1.8</v>
      </c>
      <c r="H686" s="99" t="s">
        <v>557</v>
      </c>
      <c r="I686" s="104" t="s">
        <v>16</v>
      </c>
      <c r="J686" s="105">
        <v>0.75</v>
      </c>
      <c r="K686" s="142">
        <f t="shared" si="54"/>
        <v>-0.75</v>
      </c>
      <c r="L686" s="102">
        <f t="shared" si="58"/>
        <v>296.14010493827169</v>
      </c>
      <c r="Q686" s="153">
        <f t="shared" si="55"/>
        <v>1</v>
      </c>
      <c r="R686" s="154">
        <f t="shared" si="56"/>
        <v>0</v>
      </c>
      <c r="S686" s="154">
        <f t="shared" si="57"/>
        <v>1</v>
      </c>
    </row>
    <row r="687" spans="2:19" ht="18.75" x14ac:dyDescent="0.3">
      <c r="B687" s="164">
        <v>44679</v>
      </c>
      <c r="C687" s="95" t="s">
        <v>2247</v>
      </c>
      <c r="D687" s="96" t="s">
        <v>616</v>
      </c>
      <c r="E687" s="97">
        <v>5</v>
      </c>
      <c r="F687" s="140">
        <v>3.35</v>
      </c>
      <c r="G687" s="103">
        <v>1.6</v>
      </c>
      <c r="H687" s="99" t="s">
        <v>557</v>
      </c>
      <c r="I687" s="104" t="s">
        <v>34</v>
      </c>
      <c r="J687" s="105">
        <v>1.5</v>
      </c>
      <c r="K687" s="142">
        <f t="shared" si="54"/>
        <v>-1.5</v>
      </c>
      <c r="L687" s="102">
        <f t="shared" si="58"/>
        <v>294.64010493827169</v>
      </c>
      <c r="Q687" s="153">
        <f t="shared" si="55"/>
        <v>1</v>
      </c>
      <c r="R687" s="154">
        <f t="shared" si="56"/>
        <v>0</v>
      </c>
      <c r="S687" s="154">
        <f t="shared" si="57"/>
        <v>1</v>
      </c>
    </row>
    <row r="688" spans="2:19" ht="18.75" x14ac:dyDescent="0.3">
      <c r="B688" s="164">
        <v>44680</v>
      </c>
      <c r="C688" s="95" t="s">
        <v>2248</v>
      </c>
      <c r="D688" s="96" t="s">
        <v>43</v>
      </c>
      <c r="E688" s="97">
        <v>3</v>
      </c>
      <c r="F688" s="140">
        <v>4.2</v>
      </c>
      <c r="G688" s="103">
        <v>2.5</v>
      </c>
      <c r="H688" s="99" t="s">
        <v>557</v>
      </c>
      <c r="I688" s="104" t="s">
        <v>24</v>
      </c>
      <c r="J688" s="105">
        <v>4</v>
      </c>
      <c r="K688" s="142">
        <f t="shared" si="54"/>
        <v>12.8</v>
      </c>
      <c r="L688" s="102">
        <f t="shared" si="58"/>
        <v>307.4401049382717</v>
      </c>
      <c r="Q688" s="153">
        <f t="shared" si="55"/>
        <v>1</v>
      </c>
      <c r="R688" s="154">
        <f t="shared" si="56"/>
        <v>1</v>
      </c>
      <c r="S688" s="154">
        <f t="shared" si="57"/>
        <v>0</v>
      </c>
    </row>
    <row r="689" spans="2:19" ht="18.75" x14ac:dyDescent="0.3">
      <c r="B689" s="164">
        <v>44681</v>
      </c>
      <c r="C689" s="95" t="s">
        <v>2228</v>
      </c>
      <c r="D689" s="96" t="s">
        <v>682</v>
      </c>
      <c r="E689" s="97">
        <v>4</v>
      </c>
      <c r="F689" s="140">
        <v>2.5</v>
      </c>
      <c r="G689" s="103">
        <v>1.5</v>
      </c>
      <c r="H689" s="99" t="s">
        <v>557</v>
      </c>
      <c r="I689" s="104" t="s">
        <v>24</v>
      </c>
      <c r="J689" s="105">
        <v>4</v>
      </c>
      <c r="K689" s="142">
        <f t="shared" si="54"/>
        <v>6</v>
      </c>
      <c r="L689" s="102">
        <f t="shared" si="58"/>
        <v>313.4401049382717</v>
      </c>
      <c r="Q689" s="153">
        <f t="shared" si="55"/>
        <v>1</v>
      </c>
      <c r="R689" s="154">
        <f t="shared" si="56"/>
        <v>1</v>
      </c>
      <c r="S689" s="154">
        <f t="shared" si="57"/>
        <v>0</v>
      </c>
    </row>
    <row r="690" spans="2:19" ht="18.75" x14ac:dyDescent="0.3">
      <c r="B690" s="164">
        <v>44681</v>
      </c>
      <c r="C690" s="95" t="s">
        <v>2218</v>
      </c>
      <c r="D690" s="96" t="s">
        <v>682</v>
      </c>
      <c r="E690" s="97">
        <v>5</v>
      </c>
      <c r="F690" s="140">
        <v>4.8</v>
      </c>
      <c r="G690" s="103">
        <v>2</v>
      </c>
      <c r="H690" s="99" t="s">
        <v>557</v>
      </c>
      <c r="I690" s="104" t="s">
        <v>16</v>
      </c>
      <c r="J690" s="105">
        <v>4</v>
      </c>
      <c r="K690" s="142">
        <f t="shared" si="54"/>
        <v>-4</v>
      </c>
      <c r="L690" s="102">
        <f t="shared" si="58"/>
        <v>309.4401049382717</v>
      </c>
      <c r="Q690" s="153">
        <f t="shared" si="55"/>
        <v>1</v>
      </c>
      <c r="R690" s="154">
        <f t="shared" si="56"/>
        <v>0</v>
      </c>
      <c r="S690" s="154">
        <f t="shared" si="57"/>
        <v>1</v>
      </c>
    </row>
    <row r="691" spans="2:19" ht="18.75" x14ac:dyDescent="0.3">
      <c r="B691" s="164">
        <v>44681</v>
      </c>
      <c r="C691" s="95" t="s">
        <v>2249</v>
      </c>
      <c r="D691" s="96" t="s">
        <v>91</v>
      </c>
      <c r="E691" s="97">
        <v>1</v>
      </c>
      <c r="F691" s="140">
        <v>4.5999999999999996</v>
      </c>
      <c r="G691" s="103">
        <v>2</v>
      </c>
      <c r="H691" s="99" t="s">
        <v>557</v>
      </c>
      <c r="I691" s="104" t="s">
        <v>21</v>
      </c>
      <c r="J691" s="105">
        <v>0.75</v>
      </c>
      <c r="K691" s="142">
        <f t="shared" si="54"/>
        <v>-0.75</v>
      </c>
      <c r="L691" s="102">
        <f t="shared" si="58"/>
        <v>308.6901049382717</v>
      </c>
      <c r="Q691" s="153">
        <f t="shared" si="55"/>
        <v>1</v>
      </c>
      <c r="R691" s="154">
        <f t="shared" si="56"/>
        <v>0</v>
      </c>
      <c r="S691" s="154">
        <f t="shared" si="57"/>
        <v>1</v>
      </c>
    </row>
    <row r="692" spans="2:19" ht="18.75" x14ac:dyDescent="0.3">
      <c r="B692" s="164">
        <v>44681</v>
      </c>
      <c r="C692" s="95" t="s">
        <v>2250</v>
      </c>
      <c r="D692" s="96" t="s">
        <v>91</v>
      </c>
      <c r="E692" s="97">
        <v>1</v>
      </c>
      <c r="F692" s="140">
        <v>3.8</v>
      </c>
      <c r="G692" s="103">
        <v>1.5</v>
      </c>
      <c r="H692" s="99" t="s">
        <v>557</v>
      </c>
      <c r="I692" s="104" t="s">
        <v>107</v>
      </c>
      <c r="J692" s="105">
        <v>0.75</v>
      </c>
      <c r="K692" s="142">
        <f t="shared" si="54"/>
        <v>-0.75</v>
      </c>
      <c r="L692" s="102">
        <f t="shared" si="58"/>
        <v>307.9401049382717</v>
      </c>
      <c r="Q692" s="153">
        <f t="shared" si="55"/>
        <v>1</v>
      </c>
      <c r="R692" s="154">
        <f t="shared" si="56"/>
        <v>0</v>
      </c>
      <c r="S692" s="154">
        <f t="shared" si="57"/>
        <v>1</v>
      </c>
    </row>
    <row r="693" spans="2:19" ht="18.75" x14ac:dyDescent="0.3">
      <c r="B693" s="164">
        <v>44681</v>
      </c>
      <c r="C693" s="95" t="s">
        <v>2251</v>
      </c>
      <c r="D693" s="96" t="s">
        <v>28</v>
      </c>
      <c r="E693" s="97">
        <v>1</v>
      </c>
      <c r="F693" s="140">
        <v>1.85</v>
      </c>
      <c r="G693" s="103">
        <v>1.2</v>
      </c>
      <c r="H693" s="99" t="s">
        <v>557</v>
      </c>
      <c r="I693" s="104" t="s">
        <v>24</v>
      </c>
      <c r="J693" s="105">
        <v>3</v>
      </c>
      <c r="K693" s="142">
        <f t="shared" si="54"/>
        <v>2.5500000000000007</v>
      </c>
      <c r="L693" s="102">
        <f t="shared" si="58"/>
        <v>310.49010493827171</v>
      </c>
      <c r="Q693" s="153">
        <f t="shared" si="55"/>
        <v>1</v>
      </c>
      <c r="R693" s="154">
        <f t="shared" si="56"/>
        <v>1</v>
      </c>
      <c r="S693" s="154">
        <f t="shared" si="57"/>
        <v>0</v>
      </c>
    </row>
    <row r="694" spans="2:19" ht="18.75" x14ac:dyDescent="0.3">
      <c r="B694" s="164">
        <v>44682</v>
      </c>
      <c r="C694" s="95" t="s">
        <v>2220</v>
      </c>
      <c r="D694" s="96" t="s">
        <v>573</v>
      </c>
      <c r="E694" s="97">
        <v>2</v>
      </c>
      <c r="F694" s="140">
        <v>2.6</v>
      </c>
      <c r="G694" s="103">
        <v>1.35</v>
      </c>
      <c r="H694" s="99" t="s">
        <v>557</v>
      </c>
      <c r="I694" s="104" t="s">
        <v>16</v>
      </c>
      <c r="J694" s="105">
        <v>1.5</v>
      </c>
      <c r="K694" s="142">
        <f t="shared" si="54"/>
        <v>-1.5</v>
      </c>
      <c r="L694" s="102">
        <f t="shared" si="58"/>
        <v>308.99010493827171</v>
      </c>
      <c r="O694" s="214">
        <f>K694</f>
        <v>-1.5</v>
      </c>
      <c r="Q694" s="153">
        <f t="shared" si="55"/>
        <v>1</v>
      </c>
      <c r="R694" s="154">
        <f t="shared" si="56"/>
        <v>0</v>
      </c>
      <c r="S694" s="154">
        <f t="shared" si="57"/>
        <v>1</v>
      </c>
    </row>
    <row r="695" spans="2:19" ht="18.75" x14ac:dyDescent="0.3">
      <c r="B695" s="164">
        <v>44682</v>
      </c>
      <c r="C695" s="95" t="s">
        <v>2252</v>
      </c>
      <c r="D695" s="210" t="s">
        <v>114</v>
      </c>
      <c r="E695" s="97">
        <v>4</v>
      </c>
      <c r="F695" s="140">
        <v>1.7</v>
      </c>
      <c r="G695" s="103">
        <v>1.2</v>
      </c>
      <c r="H695" s="99" t="s">
        <v>557</v>
      </c>
      <c r="I695" s="104" t="s">
        <v>16</v>
      </c>
      <c r="J695" s="105">
        <v>6</v>
      </c>
      <c r="K695" s="142">
        <f t="shared" si="54"/>
        <v>-6</v>
      </c>
      <c r="L695" s="102">
        <f t="shared" si="58"/>
        <v>302.99010493827171</v>
      </c>
      <c r="O695" s="214">
        <f t="shared" ref="O695:O714" si="59">K695+O694</f>
        <v>-7.5</v>
      </c>
      <c r="Q695" s="153">
        <f t="shared" si="55"/>
        <v>1</v>
      </c>
      <c r="R695" s="154">
        <f t="shared" si="56"/>
        <v>0</v>
      </c>
      <c r="S695" s="154">
        <f t="shared" si="57"/>
        <v>1</v>
      </c>
    </row>
    <row r="696" spans="2:19" ht="18.75" x14ac:dyDescent="0.3">
      <c r="B696" s="164">
        <v>44682</v>
      </c>
      <c r="C696" s="95" t="s">
        <v>1942</v>
      </c>
      <c r="D696" s="210" t="s">
        <v>114</v>
      </c>
      <c r="E696" s="97">
        <v>4</v>
      </c>
      <c r="F696" s="140">
        <v>31</v>
      </c>
      <c r="G696" s="103">
        <v>5</v>
      </c>
      <c r="H696" s="99" t="s">
        <v>557</v>
      </c>
      <c r="I696" s="104" t="s">
        <v>16</v>
      </c>
      <c r="J696" s="105">
        <v>0.25</v>
      </c>
      <c r="K696" s="142">
        <f t="shared" si="54"/>
        <v>-0.25</v>
      </c>
      <c r="L696" s="102">
        <f t="shared" si="58"/>
        <v>302.74010493827171</v>
      </c>
      <c r="O696" s="214">
        <f t="shared" si="59"/>
        <v>-7.75</v>
      </c>
      <c r="Q696" s="153">
        <f t="shared" si="55"/>
        <v>1</v>
      </c>
      <c r="R696" s="154">
        <f t="shared" si="56"/>
        <v>0</v>
      </c>
      <c r="S696" s="154">
        <f t="shared" si="57"/>
        <v>1</v>
      </c>
    </row>
    <row r="697" spans="2:19" ht="18.75" x14ac:dyDescent="0.3">
      <c r="B697" s="164">
        <v>44682</v>
      </c>
      <c r="C697" s="95" t="s">
        <v>2253</v>
      </c>
      <c r="D697" s="96" t="s">
        <v>2195</v>
      </c>
      <c r="E697" s="97">
        <v>1</v>
      </c>
      <c r="F697" s="140">
        <v>1.5</v>
      </c>
      <c r="G697" s="103">
        <v>1.1000000000000001</v>
      </c>
      <c r="H697" s="99" t="s">
        <v>557</v>
      </c>
      <c r="I697" s="104" t="s">
        <v>24</v>
      </c>
      <c r="J697" s="105">
        <v>10</v>
      </c>
      <c r="K697" s="142">
        <f t="shared" si="54"/>
        <v>5</v>
      </c>
      <c r="L697" s="102">
        <f t="shared" si="58"/>
        <v>307.74010493827171</v>
      </c>
      <c r="M697" s="158">
        <v>1445</v>
      </c>
      <c r="N697" s="158">
        <f>M697/40</f>
        <v>36.125</v>
      </c>
      <c r="O697" s="214">
        <f t="shared" si="59"/>
        <v>-2.75</v>
      </c>
      <c r="Q697" s="153">
        <f t="shared" si="55"/>
        <v>1</v>
      </c>
      <c r="R697" s="154">
        <f t="shared" si="56"/>
        <v>1</v>
      </c>
      <c r="S697" s="154">
        <f t="shared" si="57"/>
        <v>0</v>
      </c>
    </row>
    <row r="698" spans="2:19" ht="18.75" x14ac:dyDescent="0.3">
      <c r="B698" s="164">
        <v>44683</v>
      </c>
      <c r="C698" s="95" t="s">
        <v>2254</v>
      </c>
      <c r="D698" s="96" t="s">
        <v>685</v>
      </c>
      <c r="E698" s="97">
        <v>1</v>
      </c>
      <c r="F698" s="140">
        <v>3.7</v>
      </c>
      <c r="G698" s="103">
        <v>1.2</v>
      </c>
      <c r="H698" s="99" t="s">
        <v>557</v>
      </c>
      <c r="I698" s="104" t="s">
        <v>24</v>
      </c>
      <c r="J698" s="105">
        <v>1</v>
      </c>
      <c r="K698" s="142">
        <f t="shared" si="54"/>
        <v>2.7</v>
      </c>
      <c r="L698" s="102">
        <f t="shared" si="58"/>
        <v>310.4401049382717</v>
      </c>
      <c r="M698" s="211"/>
      <c r="O698" s="214">
        <f t="shared" si="59"/>
        <v>-4.9999999999999822E-2</v>
      </c>
      <c r="Q698" s="153">
        <f t="shared" si="55"/>
        <v>1</v>
      </c>
      <c r="R698" s="154">
        <f t="shared" si="56"/>
        <v>1</v>
      </c>
      <c r="S698" s="154">
        <f t="shared" si="57"/>
        <v>0</v>
      </c>
    </row>
    <row r="699" spans="2:19" ht="18.75" x14ac:dyDescent="0.3">
      <c r="B699" s="164">
        <v>44683</v>
      </c>
      <c r="C699" s="95" t="s">
        <v>2255</v>
      </c>
      <c r="D699" s="96" t="s">
        <v>685</v>
      </c>
      <c r="E699" s="97">
        <v>2</v>
      </c>
      <c r="F699" s="140">
        <v>1.3</v>
      </c>
      <c r="G699" s="103">
        <v>1.01</v>
      </c>
      <c r="H699" s="99" t="s">
        <v>557</v>
      </c>
      <c r="I699" s="104" t="s">
        <v>24</v>
      </c>
      <c r="J699" s="105">
        <v>7</v>
      </c>
      <c r="K699" s="142">
        <f t="shared" si="54"/>
        <v>2.0999999999999996</v>
      </c>
      <c r="L699" s="102">
        <f t="shared" si="58"/>
        <v>312.54010493827172</v>
      </c>
      <c r="M699" s="211"/>
      <c r="O699" s="214">
        <f t="shared" si="59"/>
        <v>2.0499999999999998</v>
      </c>
      <c r="Q699" s="153">
        <f t="shared" si="55"/>
        <v>1</v>
      </c>
      <c r="R699" s="154">
        <f t="shared" si="56"/>
        <v>1</v>
      </c>
      <c r="S699" s="154">
        <f t="shared" si="57"/>
        <v>0</v>
      </c>
    </row>
    <row r="700" spans="2:19" ht="18.75" x14ac:dyDescent="0.3">
      <c r="B700" s="164">
        <v>44683</v>
      </c>
      <c r="C700" s="95" t="s">
        <v>2256</v>
      </c>
      <c r="D700" s="96" t="s">
        <v>685</v>
      </c>
      <c r="E700" s="97">
        <v>3</v>
      </c>
      <c r="F700" s="140">
        <v>2.35</v>
      </c>
      <c r="G700" s="103">
        <v>1.2</v>
      </c>
      <c r="H700" s="99" t="s">
        <v>557</v>
      </c>
      <c r="I700" s="104" t="s">
        <v>34</v>
      </c>
      <c r="J700" s="105">
        <v>3</v>
      </c>
      <c r="K700" s="142">
        <f t="shared" si="54"/>
        <v>-3</v>
      </c>
      <c r="L700" s="102">
        <f t="shared" si="58"/>
        <v>309.54010493827172</v>
      </c>
      <c r="M700" s="211"/>
      <c r="O700" s="214">
        <f t="shared" si="59"/>
        <v>-0.95000000000000018</v>
      </c>
      <c r="Q700" s="153">
        <f t="shared" si="55"/>
        <v>1</v>
      </c>
      <c r="R700" s="154">
        <f t="shared" si="56"/>
        <v>0</v>
      </c>
      <c r="S700" s="154">
        <f t="shared" si="57"/>
        <v>1</v>
      </c>
    </row>
    <row r="701" spans="2:19" ht="18.75" x14ac:dyDescent="0.3">
      <c r="B701" s="164">
        <v>44683</v>
      </c>
      <c r="C701" s="95" t="s">
        <v>2211</v>
      </c>
      <c r="D701" s="96" t="s">
        <v>83</v>
      </c>
      <c r="E701" s="97">
        <v>2</v>
      </c>
      <c r="F701" s="140">
        <v>3.6</v>
      </c>
      <c r="G701" s="103">
        <v>1.8</v>
      </c>
      <c r="H701" s="99" t="s">
        <v>557</v>
      </c>
      <c r="I701" s="104" t="s">
        <v>16</v>
      </c>
      <c r="J701" s="105">
        <v>4</v>
      </c>
      <c r="K701" s="142">
        <f t="shared" si="54"/>
        <v>-4</v>
      </c>
      <c r="L701" s="102">
        <f t="shared" si="58"/>
        <v>305.54010493827172</v>
      </c>
      <c r="M701" s="211"/>
      <c r="O701" s="214">
        <f t="shared" si="59"/>
        <v>-4.95</v>
      </c>
      <c r="Q701" s="153">
        <f t="shared" si="55"/>
        <v>1</v>
      </c>
      <c r="R701" s="154">
        <f t="shared" si="56"/>
        <v>0</v>
      </c>
      <c r="S701" s="154">
        <f t="shared" si="57"/>
        <v>1</v>
      </c>
    </row>
    <row r="702" spans="2:19" ht="18.75" x14ac:dyDescent="0.3">
      <c r="B702" s="164">
        <v>44684</v>
      </c>
      <c r="C702" s="95" t="s">
        <v>2257</v>
      </c>
      <c r="D702" s="96" t="s">
        <v>173</v>
      </c>
      <c r="E702" s="97">
        <v>4</v>
      </c>
      <c r="F702" s="140">
        <v>12</v>
      </c>
      <c r="G702" s="103">
        <v>4</v>
      </c>
      <c r="H702" s="99" t="s">
        <v>557</v>
      </c>
      <c r="I702" s="104" t="s">
        <v>16</v>
      </c>
      <c r="J702" s="105">
        <v>4</v>
      </c>
      <c r="K702" s="142">
        <f t="shared" si="54"/>
        <v>-4</v>
      </c>
      <c r="L702" s="102">
        <f t="shared" si="58"/>
        <v>301.54010493827172</v>
      </c>
      <c r="M702" s="211"/>
      <c r="O702" s="214">
        <f t="shared" si="59"/>
        <v>-8.9499999999999993</v>
      </c>
      <c r="Q702" s="153">
        <f t="shared" si="55"/>
        <v>1</v>
      </c>
      <c r="R702" s="154">
        <f t="shared" si="56"/>
        <v>0</v>
      </c>
      <c r="S702" s="154">
        <f t="shared" si="57"/>
        <v>1</v>
      </c>
    </row>
    <row r="703" spans="2:19" ht="18.75" x14ac:dyDescent="0.3">
      <c r="B703" s="164">
        <v>44684</v>
      </c>
      <c r="C703" s="95" t="s">
        <v>2258</v>
      </c>
      <c r="D703" s="96" t="s">
        <v>173</v>
      </c>
      <c r="E703" s="97">
        <v>4</v>
      </c>
      <c r="F703" s="140">
        <v>9</v>
      </c>
      <c r="G703" s="103">
        <v>3</v>
      </c>
      <c r="H703" s="99" t="s">
        <v>557</v>
      </c>
      <c r="I703" s="104" t="s">
        <v>16</v>
      </c>
      <c r="J703" s="105">
        <v>4</v>
      </c>
      <c r="K703" s="142">
        <f t="shared" si="54"/>
        <v>-4</v>
      </c>
      <c r="L703" s="102">
        <f t="shared" si="58"/>
        <v>297.54010493827172</v>
      </c>
      <c r="M703" s="211"/>
      <c r="O703" s="214">
        <f t="shared" si="59"/>
        <v>-12.95</v>
      </c>
      <c r="Q703" s="153">
        <f t="shared" si="55"/>
        <v>1</v>
      </c>
      <c r="R703" s="154">
        <f t="shared" si="56"/>
        <v>0</v>
      </c>
      <c r="S703" s="154">
        <f t="shared" si="57"/>
        <v>1</v>
      </c>
    </row>
    <row r="704" spans="2:19" ht="18.75" x14ac:dyDescent="0.3">
      <c r="B704" s="164">
        <v>44684</v>
      </c>
      <c r="C704" s="95" t="s">
        <v>2259</v>
      </c>
      <c r="D704" s="96" t="s">
        <v>561</v>
      </c>
      <c r="E704" s="97">
        <v>1</v>
      </c>
      <c r="F704" s="140">
        <v>7</v>
      </c>
      <c r="G704" s="103">
        <v>2.5</v>
      </c>
      <c r="H704" s="99" t="s">
        <v>557</v>
      </c>
      <c r="I704" s="104" t="s">
        <v>16</v>
      </c>
      <c r="J704" s="105">
        <v>2</v>
      </c>
      <c r="K704" s="142">
        <f t="shared" si="54"/>
        <v>-2</v>
      </c>
      <c r="L704" s="102">
        <f t="shared" si="58"/>
        <v>295.54010493827172</v>
      </c>
      <c r="M704" s="211"/>
      <c r="O704" s="214">
        <f t="shared" si="59"/>
        <v>-14.95</v>
      </c>
      <c r="Q704" s="153">
        <f t="shared" si="55"/>
        <v>1</v>
      </c>
      <c r="R704" s="154">
        <f t="shared" si="56"/>
        <v>0</v>
      </c>
      <c r="S704" s="154">
        <f t="shared" si="57"/>
        <v>1</v>
      </c>
    </row>
    <row r="705" spans="2:19" ht="18.75" x14ac:dyDescent="0.3">
      <c r="B705" s="164">
        <v>44684</v>
      </c>
      <c r="C705" s="95" t="s">
        <v>2260</v>
      </c>
      <c r="D705" s="96" t="s">
        <v>173</v>
      </c>
      <c r="E705" s="97">
        <v>5</v>
      </c>
      <c r="F705" s="140">
        <v>5.4</v>
      </c>
      <c r="G705" s="103">
        <v>1.6</v>
      </c>
      <c r="H705" s="99" t="s">
        <v>557</v>
      </c>
      <c r="I705" s="104" t="s">
        <v>21</v>
      </c>
      <c r="J705" s="105">
        <v>1</v>
      </c>
      <c r="K705" s="142">
        <f t="shared" si="54"/>
        <v>-1</v>
      </c>
      <c r="L705" s="102">
        <f t="shared" si="58"/>
        <v>294.54010493827172</v>
      </c>
      <c r="M705" s="211"/>
      <c r="O705" s="214">
        <f t="shared" si="59"/>
        <v>-15.95</v>
      </c>
      <c r="Q705" s="153">
        <f t="shared" si="55"/>
        <v>1</v>
      </c>
      <c r="R705" s="154">
        <f t="shared" si="56"/>
        <v>0</v>
      </c>
      <c r="S705" s="154">
        <f t="shared" si="57"/>
        <v>1</v>
      </c>
    </row>
    <row r="706" spans="2:19" ht="18.75" x14ac:dyDescent="0.3">
      <c r="B706" s="164">
        <v>44685</v>
      </c>
      <c r="C706" s="95" t="s">
        <v>2261</v>
      </c>
      <c r="D706" s="96" t="s">
        <v>173</v>
      </c>
      <c r="E706" s="97">
        <v>1</v>
      </c>
      <c r="F706" s="140">
        <v>8</v>
      </c>
      <c r="G706" s="103">
        <v>2</v>
      </c>
      <c r="H706" s="99" t="s">
        <v>557</v>
      </c>
      <c r="I706" s="104" t="s">
        <v>34</v>
      </c>
      <c r="J706" s="105">
        <v>1</v>
      </c>
      <c r="K706" s="142">
        <f t="shared" si="54"/>
        <v>-1</v>
      </c>
      <c r="L706" s="102">
        <f t="shared" si="58"/>
        <v>293.54010493827172</v>
      </c>
      <c r="M706" s="211"/>
      <c r="O706" s="214">
        <f t="shared" si="59"/>
        <v>-16.95</v>
      </c>
      <c r="Q706" s="153">
        <f t="shared" si="55"/>
        <v>1</v>
      </c>
      <c r="R706" s="154">
        <f t="shared" si="56"/>
        <v>0</v>
      </c>
      <c r="S706" s="154">
        <f t="shared" si="57"/>
        <v>1</v>
      </c>
    </row>
    <row r="707" spans="2:19" ht="18.75" x14ac:dyDescent="0.3">
      <c r="B707" s="164">
        <v>44685</v>
      </c>
      <c r="C707" s="95" t="s">
        <v>2262</v>
      </c>
      <c r="D707" s="96" t="s">
        <v>173</v>
      </c>
      <c r="E707" s="97">
        <v>2</v>
      </c>
      <c r="F707" s="140">
        <v>34</v>
      </c>
      <c r="G707" s="103">
        <v>5</v>
      </c>
      <c r="H707" s="99" t="s">
        <v>557</v>
      </c>
      <c r="I707" s="104" t="s">
        <v>21</v>
      </c>
      <c r="J707" s="105">
        <v>2</v>
      </c>
      <c r="K707" s="142">
        <f t="shared" ref="K707:K770" si="60">IF(OR(I707="",J707=""),"",IF(AND(H707="W",I707="1st"),F707*J707-J707,IF(AND(H707="P",OR(I707="1st",I707="2nd",I707="3rd")),G707*J707-J707,IF(H707="EW",-2*J707,-J707))))</f>
        <v>-2</v>
      </c>
      <c r="L707" s="102">
        <f t="shared" si="58"/>
        <v>291.54010493827172</v>
      </c>
      <c r="M707" s="211"/>
      <c r="O707" s="214">
        <f t="shared" si="59"/>
        <v>-18.95</v>
      </c>
      <c r="Q707" s="153">
        <f t="shared" si="55"/>
        <v>1</v>
      </c>
      <c r="R707" s="154">
        <f t="shared" si="56"/>
        <v>0</v>
      </c>
      <c r="S707" s="154">
        <f t="shared" si="57"/>
        <v>1</v>
      </c>
    </row>
    <row r="708" spans="2:19" ht="18.75" x14ac:dyDescent="0.3">
      <c r="B708" s="164">
        <v>44685</v>
      </c>
      <c r="C708" s="95" t="s">
        <v>2263</v>
      </c>
      <c r="D708" s="96" t="s">
        <v>173</v>
      </c>
      <c r="E708" s="97">
        <v>2</v>
      </c>
      <c r="F708" s="140">
        <v>3.1</v>
      </c>
      <c r="G708" s="103">
        <v>1.5</v>
      </c>
      <c r="H708" s="99" t="s">
        <v>557</v>
      </c>
      <c r="I708" s="104" t="s">
        <v>24</v>
      </c>
      <c r="J708" s="105">
        <v>6</v>
      </c>
      <c r="K708" s="142">
        <f t="shared" si="60"/>
        <v>12.600000000000001</v>
      </c>
      <c r="L708" s="102">
        <f t="shared" si="58"/>
        <v>304.14010493827175</v>
      </c>
      <c r="M708" s="211"/>
      <c r="O708" s="214">
        <f t="shared" si="59"/>
        <v>-6.3499999999999979</v>
      </c>
      <c r="Q708" s="153">
        <f t="shared" ref="Q708:Q771" si="61">IF(B708="",0,1)</f>
        <v>1</v>
      </c>
      <c r="R708" s="154">
        <f t="shared" ref="R708:R771" si="62">IF(K708&gt;0,1,0)</f>
        <v>1</v>
      </c>
      <c r="S708" s="154">
        <f t="shared" ref="S708:S771" si="63">IF(K708&lt;0,1,0)</f>
        <v>0</v>
      </c>
    </row>
    <row r="709" spans="2:19" ht="18.75" x14ac:dyDescent="0.3">
      <c r="B709" s="164">
        <v>44685</v>
      </c>
      <c r="C709" s="95" t="s">
        <v>2264</v>
      </c>
      <c r="D709" s="96" t="s">
        <v>173</v>
      </c>
      <c r="E709" s="97">
        <v>4</v>
      </c>
      <c r="F709" s="140">
        <v>61</v>
      </c>
      <c r="G709" s="103">
        <v>10</v>
      </c>
      <c r="H709" s="99" t="s">
        <v>557</v>
      </c>
      <c r="I709" s="104" t="s">
        <v>2281</v>
      </c>
      <c r="J709" s="105">
        <v>0.5</v>
      </c>
      <c r="K709" s="142">
        <f t="shared" si="60"/>
        <v>-0.5</v>
      </c>
      <c r="L709" s="102">
        <f t="shared" si="58"/>
        <v>303.64010493827175</v>
      </c>
      <c r="M709" s="211"/>
      <c r="O709" s="214">
        <f t="shared" si="59"/>
        <v>-6.8499999999999979</v>
      </c>
      <c r="Q709" s="153">
        <f t="shared" si="61"/>
        <v>1</v>
      </c>
      <c r="R709" s="154">
        <f t="shared" si="62"/>
        <v>0</v>
      </c>
      <c r="S709" s="154">
        <f t="shared" si="63"/>
        <v>1</v>
      </c>
    </row>
    <row r="710" spans="2:19" ht="18.75" x14ac:dyDescent="0.3">
      <c r="B710" s="164">
        <v>44686</v>
      </c>
      <c r="C710" s="95" t="s">
        <v>2265</v>
      </c>
      <c r="D710" s="96" t="s">
        <v>788</v>
      </c>
      <c r="E710" s="97">
        <v>5</v>
      </c>
      <c r="F710" s="140">
        <v>4.5</v>
      </c>
      <c r="G710" s="103">
        <v>2</v>
      </c>
      <c r="H710" s="99" t="s">
        <v>557</v>
      </c>
      <c r="I710" s="104" t="s">
        <v>34</v>
      </c>
      <c r="J710" s="105">
        <v>1.5</v>
      </c>
      <c r="K710" s="142">
        <f t="shared" si="60"/>
        <v>-1.5</v>
      </c>
      <c r="L710" s="102">
        <f t="shared" si="58"/>
        <v>302.14010493827175</v>
      </c>
      <c r="M710" s="211"/>
      <c r="O710" s="214">
        <f t="shared" si="59"/>
        <v>-8.3499999999999979</v>
      </c>
      <c r="Q710" s="153">
        <f t="shared" si="61"/>
        <v>1</v>
      </c>
      <c r="R710" s="154">
        <f t="shared" si="62"/>
        <v>0</v>
      </c>
      <c r="S710" s="154">
        <f t="shared" si="63"/>
        <v>1</v>
      </c>
    </row>
    <row r="711" spans="2:19" ht="18.75" x14ac:dyDescent="0.3">
      <c r="B711" s="164">
        <v>44687</v>
      </c>
      <c r="C711" s="95" t="s">
        <v>2266</v>
      </c>
      <c r="D711" s="96" t="s">
        <v>32</v>
      </c>
      <c r="E711" s="97">
        <v>2</v>
      </c>
      <c r="F711" s="140">
        <v>2.6</v>
      </c>
      <c r="G711" s="103">
        <v>1.26</v>
      </c>
      <c r="H711" s="99" t="s">
        <v>557</v>
      </c>
      <c r="I711" s="104" t="s">
        <v>21</v>
      </c>
      <c r="J711" s="105">
        <v>9</v>
      </c>
      <c r="K711" s="142">
        <f t="shared" si="60"/>
        <v>-9</v>
      </c>
      <c r="L711" s="102">
        <f t="shared" si="58"/>
        <v>293.14010493827175</v>
      </c>
      <c r="M711" s="211"/>
      <c r="O711" s="214">
        <f t="shared" si="59"/>
        <v>-17.349999999999998</v>
      </c>
      <c r="Q711" s="153">
        <f t="shared" si="61"/>
        <v>1</v>
      </c>
      <c r="R711" s="154">
        <f t="shared" si="62"/>
        <v>0</v>
      </c>
      <c r="S711" s="154">
        <f t="shared" si="63"/>
        <v>1</v>
      </c>
    </row>
    <row r="712" spans="2:19" ht="18.75" x14ac:dyDescent="0.3">
      <c r="B712" s="164">
        <v>44688</v>
      </c>
      <c r="C712" s="95" t="s">
        <v>2267</v>
      </c>
      <c r="D712" s="96" t="s">
        <v>602</v>
      </c>
      <c r="E712" s="97">
        <v>1</v>
      </c>
      <c r="F712" s="140">
        <v>2.7</v>
      </c>
      <c r="G712" s="103">
        <v>1.55</v>
      </c>
      <c r="H712" s="99" t="s">
        <v>557</v>
      </c>
      <c r="I712" s="104" t="s">
        <v>34</v>
      </c>
      <c r="J712" s="105">
        <v>3</v>
      </c>
      <c r="K712" s="142">
        <f t="shared" si="60"/>
        <v>-3</v>
      </c>
      <c r="L712" s="102">
        <f t="shared" si="58"/>
        <v>290.14010493827175</v>
      </c>
      <c r="M712" s="211"/>
      <c r="O712" s="214">
        <f t="shared" si="59"/>
        <v>-20.349999999999998</v>
      </c>
      <c r="Q712" s="153">
        <f t="shared" si="61"/>
        <v>1</v>
      </c>
      <c r="R712" s="154">
        <f t="shared" si="62"/>
        <v>0</v>
      </c>
      <c r="S712" s="154">
        <f t="shared" si="63"/>
        <v>1</v>
      </c>
    </row>
    <row r="713" spans="2:19" ht="18.75" x14ac:dyDescent="0.3">
      <c r="B713" s="164">
        <v>44688</v>
      </c>
      <c r="C713" s="95" t="s">
        <v>2268</v>
      </c>
      <c r="D713" s="96" t="s">
        <v>682</v>
      </c>
      <c r="E713" s="97">
        <v>3</v>
      </c>
      <c r="F713" s="140">
        <v>5.4</v>
      </c>
      <c r="G713" s="103">
        <v>1.4</v>
      </c>
      <c r="H713" s="99" t="s">
        <v>557</v>
      </c>
      <c r="I713" s="104" t="s">
        <v>21</v>
      </c>
      <c r="J713" s="105">
        <v>0.5</v>
      </c>
      <c r="K713" s="142">
        <f t="shared" si="60"/>
        <v>-0.5</v>
      </c>
      <c r="L713" s="102">
        <f t="shared" si="58"/>
        <v>289.64010493827175</v>
      </c>
      <c r="M713" s="211"/>
      <c r="O713" s="214">
        <f t="shared" si="59"/>
        <v>-20.849999999999998</v>
      </c>
      <c r="Q713" s="153">
        <f t="shared" si="61"/>
        <v>1</v>
      </c>
      <c r="R713" s="154">
        <f t="shared" si="62"/>
        <v>0</v>
      </c>
      <c r="S713" s="154">
        <f t="shared" si="63"/>
        <v>1</v>
      </c>
    </row>
    <row r="714" spans="2:19" ht="18.75" x14ac:dyDescent="0.3">
      <c r="B714" s="164">
        <v>44688</v>
      </c>
      <c r="C714" s="95" t="s">
        <v>2269</v>
      </c>
      <c r="D714" s="96" t="s">
        <v>682</v>
      </c>
      <c r="E714" s="97">
        <v>3</v>
      </c>
      <c r="F714" s="140">
        <v>7.5</v>
      </c>
      <c r="G714" s="103">
        <v>2</v>
      </c>
      <c r="H714" s="99" t="s">
        <v>557</v>
      </c>
      <c r="I714" s="104" t="s">
        <v>148</v>
      </c>
      <c r="J714" s="105">
        <v>0.25</v>
      </c>
      <c r="K714" s="142">
        <f t="shared" si="60"/>
        <v>-0.25</v>
      </c>
      <c r="L714" s="102">
        <f t="shared" si="58"/>
        <v>289.39010493827175</v>
      </c>
      <c r="M714" s="211"/>
      <c r="O714" s="214">
        <f t="shared" si="59"/>
        <v>-21.099999999999998</v>
      </c>
      <c r="Q714" s="153">
        <f t="shared" si="61"/>
        <v>1</v>
      </c>
      <c r="R714" s="154">
        <f t="shared" si="62"/>
        <v>0</v>
      </c>
      <c r="S714" s="154">
        <f t="shared" si="63"/>
        <v>1</v>
      </c>
    </row>
    <row r="715" spans="2:19" ht="18.75" x14ac:dyDescent="0.3">
      <c r="B715" s="164">
        <v>44689</v>
      </c>
      <c r="C715" s="95" t="s">
        <v>2270</v>
      </c>
      <c r="D715" s="96" t="s">
        <v>30</v>
      </c>
      <c r="E715" s="97">
        <v>1</v>
      </c>
      <c r="F715" s="140">
        <v>5</v>
      </c>
      <c r="G715" s="103">
        <v>1.45</v>
      </c>
      <c r="H715" s="99" t="s">
        <v>557</v>
      </c>
      <c r="I715" s="104" t="s">
        <v>21</v>
      </c>
      <c r="J715" s="105">
        <v>7</v>
      </c>
      <c r="K715" s="142">
        <f t="shared" si="60"/>
        <v>-7</v>
      </c>
      <c r="L715" s="102">
        <f t="shared" si="58"/>
        <v>282.39010493827175</v>
      </c>
      <c r="M715" s="211"/>
      <c r="O715" s="214">
        <f t="shared" ref="O715:O759" si="64">K715+O714</f>
        <v>-28.099999999999998</v>
      </c>
      <c r="Q715" s="153">
        <f t="shared" si="61"/>
        <v>1</v>
      </c>
      <c r="R715" s="154">
        <f t="shared" si="62"/>
        <v>0</v>
      </c>
      <c r="S715" s="154">
        <f t="shared" si="63"/>
        <v>1</v>
      </c>
    </row>
    <row r="716" spans="2:19" ht="18.75" x14ac:dyDescent="0.3">
      <c r="B716" s="164">
        <v>44689</v>
      </c>
      <c r="C716" s="95" t="s">
        <v>2271</v>
      </c>
      <c r="D716" s="96" t="s">
        <v>30</v>
      </c>
      <c r="E716" s="97">
        <v>4</v>
      </c>
      <c r="F716" s="140">
        <v>26</v>
      </c>
      <c r="G716" s="103">
        <v>4.8</v>
      </c>
      <c r="H716" s="99" t="s">
        <v>557</v>
      </c>
      <c r="I716" s="104" t="s">
        <v>21</v>
      </c>
      <c r="J716" s="105">
        <v>2</v>
      </c>
      <c r="K716" s="142">
        <f t="shared" si="60"/>
        <v>-2</v>
      </c>
      <c r="L716" s="102">
        <f t="shared" ref="L716:L779" si="65">IF(K716="",L715,L715+K716)</f>
        <v>280.39010493827175</v>
      </c>
      <c r="M716" s="211"/>
      <c r="O716" s="214">
        <f t="shared" si="64"/>
        <v>-30.099999999999998</v>
      </c>
      <c r="Q716" s="153">
        <f t="shared" si="61"/>
        <v>1</v>
      </c>
      <c r="R716" s="154">
        <f t="shared" si="62"/>
        <v>0</v>
      </c>
      <c r="S716" s="154">
        <f t="shared" si="63"/>
        <v>1</v>
      </c>
    </row>
    <row r="717" spans="2:19" ht="18.75" x14ac:dyDescent="0.3">
      <c r="B717" s="164">
        <v>44690</v>
      </c>
      <c r="C717" s="95" t="s">
        <v>2280</v>
      </c>
      <c r="D717" s="96" t="s">
        <v>556</v>
      </c>
      <c r="E717" s="97">
        <v>3</v>
      </c>
      <c r="F717" s="140">
        <v>2.4</v>
      </c>
      <c r="G717" s="103">
        <v>1.2</v>
      </c>
      <c r="H717" s="99" t="s">
        <v>557</v>
      </c>
      <c r="I717" s="104" t="s">
        <v>24</v>
      </c>
      <c r="J717" s="105">
        <v>7</v>
      </c>
      <c r="K717" s="142">
        <f t="shared" si="60"/>
        <v>9.8000000000000007</v>
      </c>
      <c r="L717" s="102">
        <f t="shared" si="65"/>
        <v>290.19010493827176</v>
      </c>
      <c r="M717" s="211"/>
      <c r="O717" s="214">
        <f t="shared" si="64"/>
        <v>-20.299999999999997</v>
      </c>
      <c r="Q717" s="153">
        <f t="shared" si="61"/>
        <v>1</v>
      </c>
      <c r="R717" s="154">
        <f t="shared" si="62"/>
        <v>1</v>
      </c>
      <c r="S717" s="154">
        <f t="shared" si="63"/>
        <v>0</v>
      </c>
    </row>
    <row r="718" spans="2:19" ht="18.75" x14ac:dyDescent="0.3">
      <c r="B718" s="164">
        <v>44691</v>
      </c>
      <c r="C718" s="95" t="s">
        <v>2272</v>
      </c>
      <c r="D718" s="96" t="s">
        <v>93</v>
      </c>
      <c r="E718" s="97">
        <v>1</v>
      </c>
      <c r="F718" s="140">
        <v>1.37</v>
      </c>
      <c r="G718" s="103">
        <v>1.04</v>
      </c>
      <c r="H718" s="99" t="s">
        <v>557</v>
      </c>
      <c r="I718" s="104" t="s">
        <v>24</v>
      </c>
      <c r="J718" s="105">
        <v>5</v>
      </c>
      <c r="K718" s="142">
        <f t="shared" si="60"/>
        <v>1.8500000000000005</v>
      </c>
      <c r="L718" s="102">
        <f t="shared" si="65"/>
        <v>292.04010493827178</v>
      </c>
      <c r="M718" s="211"/>
      <c r="O718" s="214">
        <f t="shared" si="64"/>
        <v>-18.449999999999996</v>
      </c>
      <c r="Q718" s="153">
        <f t="shared" si="61"/>
        <v>1</v>
      </c>
      <c r="R718" s="154">
        <f t="shared" si="62"/>
        <v>1</v>
      </c>
      <c r="S718" s="154">
        <f t="shared" si="63"/>
        <v>0</v>
      </c>
    </row>
    <row r="719" spans="2:19" ht="18.75" x14ac:dyDescent="0.3">
      <c r="B719" s="164">
        <v>44692</v>
      </c>
      <c r="C719" s="95" t="s">
        <v>2273</v>
      </c>
      <c r="D719" s="96" t="s">
        <v>91</v>
      </c>
      <c r="E719" s="97">
        <v>1</v>
      </c>
      <c r="F719" s="140">
        <v>3.1</v>
      </c>
      <c r="G719" s="103">
        <v>1.35</v>
      </c>
      <c r="H719" s="99" t="s">
        <v>557</v>
      </c>
      <c r="I719" s="104" t="s">
        <v>16</v>
      </c>
      <c r="J719" s="105">
        <v>9</v>
      </c>
      <c r="K719" s="142">
        <f t="shared" si="60"/>
        <v>-9</v>
      </c>
      <c r="L719" s="102">
        <f t="shared" si="65"/>
        <v>283.04010493827178</v>
      </c>
      <c r="M719" s="211"/>
      <c r="O719" s="214">
        <f t="shared" si="64"/>
        <v>-27.449999999999996</v>
      </c>
      <c r="Q719" s="153">
        <f t="shared" si="61"/>
        <v>1</v>
      </c>
      <c r="R719" s="154">
        <f t="shared" si="62"/>
        <v>0</v>
      </c>
      <c r="S719" s="154">
        <f t="shared" si="63"/>
        <v>1</v>
      </c>
    </row>
    <row r="720" spans="2:19" ht="18.75" x14ac:dyDescent="0.3">
      <c r="B720" s="164">
        <v>44692</v>
      </c>
      <c r="C720" s="95" t="s">
        <v>2274</v>
      </c>
      <c r="D720" s="96" t="s">
        <v>2275</v>
      </c>
      <c r="E720" s="97">
        <v>6</v>
      </c>
      <c r="F720" s="140">
        <v>5.4</v>
      </c>
      <c r="G720" s="103">
        <v>2</v>
      </c>
      <c r="H720" s="99" t="s">
        <v>557</v>
      </c>
      <c r="I720" s="104" t="s">
        <v>16</v>
      </c>
      <c r="J720" s="105">
        <v>1.5</v>
      </c>
      <c r="K720" s="142">
        <f t="shared" si="60"/>
        <v>-1.5</v>
      </c>
      <c r="L720" s="102">
        <f t="shared" si="65"/>
        <v>281.54010493827178</v>
      </c>
      <c r="M720" s="211"/>
      <c r="O720" s="214">
        <f t="shared" si="64"/>
        <v>-28.949999999999996</v>
      </c>
      <c r="Q720" s="153">
        <f t="shared" si="61"/>
        <v>1</v>
      </c>
      <c r="R720" s="154">
        <f t="shared" si="62"/>
        <v>0</v>
      </c>
      <c r="S720" s="154">
        <f t="shared" si="63"/>
        <v>1</v>
      </c>
    </row>
    <row r="721" spans="2:19" ht="18.75" x14ac:dyDescent="0.3">
      <c r="B721" s="164">
        <v>44693</v>
      </c>
      <c r="C721" s="95" t="s">
        <v>2276</v>
      </c>
      <c r="D721" s="96" t="s">
        <v>638</v>
      </c>
      <c r="E721" s="97">
        <v>1</v>
      </c>
      <c r="F721" s="140">
        <v>3.1</v>
      </c>
      <c r="G721" s="103">
        <v>1.5</v>
      </c>
      <c r="H721" s="99" t="s">
        <v>557</v>
      </c>
      <c r="I721" s="104" t="s">
        <v>21</v>
      </c>
      <c r="J721" s="105">
        <v>1</v>
      </c>
      <c r="K721" s="142">
        <f t="shared" si="60"/>
        <v>-1</v>
      </c>
      <c r="L721" s="102">
        <f t="shared" si="65"/>
        <v>280.54010493827178</v>
      </c>
      <c r="M721" s="211"/>
      <c r="O721" s="214">
        <f t="shared" si="64"/>
        <v>-29.949999999999996</v>
      </c>
      <c r="Q721" s="153">
        <f t="shared" si="61"/>
        <v>1</v>
      </c>
      <c r="R721" s="154">
        <f t="shared" si="62"/>
        <v>0</v>
      </c>
      <c r="S721" s="154">
        <f t="shared" si="63"/>
        <v>1</v>
      </c>
    </row>
    <row r="722" spans="2:19" ht="18.75" x14ac:dyDescent="0.3">
      <c r="B722" s="164">
        <v>44693</v>
      </c>
      <c r="C722" s="95" t="s">
        <v>2277</v>
      </c>
      <c r="D722" s="96" t="s">
        <v>616</v>
      </c>
      <c r="E722" s="97">
        <v>2</v>
      </c>
      <c r="F722" s="140">
        <v>7.5</v>
      </c>
      <c r="G722" s="103">
        <v>2</v>
      </c>
      <c r="H722" s="99" t="s">
        <v>557</v>
      </c>
      <c r="I722" s="104" t="s">
        <v>24</v>
      </c>
      <c r="J722" s="105">
        <v>1.5</v>
      </c>
      <c r="K722" s="142">
        <f t="shared" si="60"/>
        <v>9.75</v>
      </c>
      <c r="L722" s="102">
        <f t="shared" si="65"/>
        <v>290.29010493827178</v>
      </c>
      <c r="M722" s="211"/>
      <c r="O722" s="214">
        <f t="shared" si="64"/>
        <v>-20.199999999999996</v>
      </c>
      <c r="Q722" s="153">
        <f t="shared" si="61"/>
        <v>1</v>
      </c>
      <c r="R722" s="154">
        <f t="shared" si="62"/>
        <v>1</v>
      </c>
      <c r="S722" s="154">
        <f t="shared" si="63"/>
        <v>0</v>
      </c>
    </row>
    <row r="723" spans="2:19" ht="18.75" x14ac:dyDescent="0.3">
      <c r="B723" s="164">
        <v>44693</v>
      </c>
      <c r="C723" s="95" t="s">
        <v>2278</v>
      </c>
      <c r="D723" s="96" t="s">
        <v>616</v>
      </c>
      <c r="E723" s="97">
        <v>3</v>
      </c>
      <c r="F723" s="140">
        <v>9</v>
      </c>
      <c r="G723" s="103">
        <v>2</v>
      </c>
      <c r="H723" s="99" t="s">
        <v>557</v>
      </c>
      <c r="I723" s="104" t="s">
        <v>24</v>
      </c>
      <c r="J723" s="105">
        <v>2</v>
      </c>
      <c r="K723" s="142">
        <f t="shared" si="60"/>
        <v>16</v>
      </c>
      <c r="L723" s="102">
        <f t="shared" si="65"/>
        <v>306.29010493827178</v>
      </c>
      <c r="M723" s="211"/>
      <c r="O723" s="214">
        <f t="shared" si="64"/>
        <v>-4.1999999999999957</v>
      </c>
      <c r="Q723" s="153">
        <f t="shared" si="61"/>
        <v>1</v>
      </c>
      <c r="R723" s="154">
        <f t="shared" si="62"/>
        <v>1</v>
      </c>
      <c r="S723" s="154">
        <f t="shared" si="63"/>
        <v>0</v>
      </c>
    </row>
    <row r="724" spans="2:19" ht="18.75" x14ac:dyDescent="0.3">
      <c r="B724" s="164">
        <v>44693</v>
      </c>
      <c r="C724" s="95" t="s">
        <v>2279</v>
      </c>
      <c r="D724" s="96" t="s">
        <v>616</v>
      </c>
      <c r="E724" s="97">
        <v>4</v>
      </c>
      <c r="F724" s="140">
        <v>8.5</v>
      </c>
      <c r="G724" s="103">
        <v>2.4500000000000002</v>
      </c>
      <c r="H724" s="99" t="s">
        <v>557</v>
      </c>
      <c r="I724" s="104" t="s">
        <v>16</v>
      </c>
      <c r="J724" s="105">
        <v>0.5</v>
      </c>
      <c r="K724" s="142">
        <f t="shared" si="60"/>
        <v>-0.5</v>
      </c>
      <c r="L724" s="102">
        <f t="shared" si="65"/>
        <v>305.79010493827178</v>
      </c>
      <c r="M724" s="211"/>
      <c r="O724" s="214">
        <f t="shared" si="64"/>
        <v>-4.6999999999999957</v>
      </c>
      <c r="Q724" s="153">
        <f t="shared" si="61"/>
        <v>1</v>
      </c>
      <c r="R724" s="154">
        <f t="shared" si="62"/>
        <v>0</v>
      </c>
      <c r="S724" s="154">
        <f t="shared" si="63"/>
        <v>1</v>
      </c>
    </row>
    <row r="725" spans="2:19" ht="18.75" x14ac:dyDescent="0.3">
      <c r="B725" s="164">
        <v>44693</v>
      </c>
      <c r="C725" s="95" t="s">
        <v>1960</v>
      </c>
      <c r="D725" s="96" t="s">
        <v>616</v>
      </c>
      <c r="E725" s="97">
        <v>4</v>
      </c>
      <c r="F725" s="140">
        <v>12</v>
      </c>
      <c r="G725" s="103">
        <v>3</v>
      </c>
      <c r="H725" s="99" t="s">
        <v>557</v>
      </c>
      <c r="I725" s="104" t="s">
        <v>16</v>
      </c>
      <c r="J725" s="105">
        <v>0.5</v>
      </c>
      <c r="K725" s="142">
        <f t="shared" si="60"/>
        <v>-0.5</v>
      </c>
      <c r="L725" s="102">
        <f t="shared" si="65"/>
        <v>305.29010493827178</v>
      </c>
      <c r="M725" s="211"/>
      <c r="O725" s="214">
        <f t="shared" si="64"/>
        <v>-5.1999999999999957</v>
      </c>
      <c r="Q725" s="153">
        <f t="shared" si="61"/>
        <v>1</v>
      </c>
      <c r="R725" s="154">
        <f t="shared" si="62"/>
        <v>0</v>
      </c>
      <c r="S725" s="154">
        <f t="shared" si="63"/>
        <v>1</v>
      </c>
    </row>
    <row r="726" spans="2:19" ht="18.75" x14ac:dyDescent="0.3">
      <c r="B726" s="164">
        <v>44694</v>
      </c>
      <c r="C726" s="95" t="s">
        <v>2282</v>
      </c>
      <c r="D726" s="96" t="s">
        <v>43</v>
      </c>
      <c r="E726" s="97">
        <v>3</v>
      </c>
      <c r="F726" s="140">
        <f>(23+13)/2</f>
        <v>18</v>
      </c>
      <c r="G726" s="103">
        <v>5</v>
      </c>
      <c r="H726" s="99" t="s">
        <v>557</v>
      </c>
      <c r="I726" s="104" t="s">
        <v>24</v>
      </c>
      <c r="J726" s="105">
        <v>1</v>
      </c>
      <c r="K726" s="142">
        <f t="shared" si="60"/>
        <v>17</v>
      </c>
      <c r="L726" s="102">
        <f t="shared" si="65"/>
        <v>322.29010493827178</v>
      </c>
      <c r="M726" s="211"/>
      <c r="N726" s="211"/>
      <c r="O726" s="214">
        <f t="shared" si="64"/>
        <v>11.800000000000004</v>
      </c>
      <c r="Q726" s="153">
        <f t="shared" si="61"/>
        <v>1</v>
      </c>
      <c r="R726" s="154">
        <f t="shared" si="62"/>
        <v>1</v>
      </c>
      <c r="S726" s="154">
        <f t="shared" si="63"/>
        <v>0</v>
      </c>
    </row>
    <row r="727" spans="2:19" ht="18.75" x14ac:dyDescent="0.3">
      <c r="B727" s="164">
        <v>44694</v>
      </c>
      <c r="C727" s="95" t="s">
        <v>2283</v>
      </c>
      <c r="D727" s="96" t="s">
        <v>32</v>
      </c>
      <c r="E727" s="97">
        <v>3</v>
      </c>
      <c r="F727" s="140">
        <v>7</v>
      </c>
      <c r="G727" s="103">
        <v>2.5</v>
      </c>
      <c r="H727" s="99" t="s">
        <v>567</v>
      </c>
      <c r="I727" s="104" t="s">
        <v>21</v>
      </c>
      <c r="J727" s="105">
        <v>0.75</v>
      </c>
      <c r="K727" s="142">
        <f t="shared" si="60"/>
        <v>1.125</v>
      </c>
      <c r="L727" s="102">
        <f t="shared" si="65"/>
        <v>323.41510493827178</v>
      </c>
      <c r="M727" s="211"/>
      <c r="O727" s="214">
        <f t="shared" si="64"/>
        <v>12.925000000000004</v>
      </c>
      <c r="Q727" s="153">
        <f t="shared" si="61"/>
        <v>1</v>
      </c>
      <c r="R727" s="154">
        <f t="shared" si="62"/>
        <v>1</v>
      </c>
      <c r="S727" s="154">
        <f t="shared" si="63"/>
        <v>0</v>
      </c>
    </row>
    <row r="728" spans="2:19" ht="18.75" x14ac:dyDescent="0.3">
      <c r="B728" s="164">
        <v>44696</v>
      </c>
      <c r="C728" s="95" t="s">
        <v>2262</v>
      </c>
      <c r="D728" s="96" t="s">
        <v>114</v>
      </c>
      <c r="E728" s="97">
        <v>4</v>
      </c>
      <c r="F728" s="140">
        <v>2.2000000000000002</v>
      </c>
      <c r="G728" s="103">
        <v>1.4</v>
      </c>
      <c r="H728" s="99" t="s">
        <v>557</v>
      </c>
      <c r="I728" s="104" t="s">
        <v>21</v>
      </c>
      <c r="J728" s="105">
        <v>8</v>
      </c>
      <c r="K728" s="142">
        <f t="shared" si="60"/>
        <v>-8</v>
      </c>
      <c r="L728" s="102">
        <f t="shared" si="65"/>
        <v>315.41510493827178</v>
      </c>
      <c r="M728" s="211"/>
      <c r="O728" s="214">
        <f t="shared" si="64"/>
        <v>4.9250000000000043</v>
      </c>
      <c r="Q728" s="153">
        <f t="shared" si="61"/>
        <v>1</v>
      </c>
      <c r="R728" s="154">
        <f t="shared" si="62"/>
        <v>0</v>
      </c>
      <c r="S728" s="154">
        <f t="shared" si="63"/>
        <v>1</v>
      </c>
    </row>
    <row r="729" spans="2:19" ht="18.75" x14ac:dyDescent="0.3">
      <c r="B729" s="164">
        <v>44696</v>
      </c>
      <c r="C729" s="95" t="s">
        <v>2240</v>
      </c>
      <c r="D729" s="96" t="s">
        <v>2284</v>
      </c>
      <c r="E729" s="97">
        <v>2</v>
      </c>
      <c r="F729" s="140">
        <v>2.6</v>
      </c>
      <c r="G729" s="103">
        <v>1.2</v>
      </c>
      <c r="H729" s="99" t="s">
        <v>557</v>
      </c>
      <c r="I729" s="104" t="s">
        <v>21</v>
      </c>
      <c r="J729" s="105">
        <v>4</v>
      </c>
      <c r="K729" s="142">
        <f t="shared" si="60"/>
        <v>-4</v>
      </c>
      <c r="L729" s="102">
        <f t="shared" si="65"/>
        <v>311.41510493827178</v>
      </c>
      <c r="O729" s="214">
        <f t="shared" si="64"/>
        <v>0.92500000000000426</v>
      </c>
      <c r="Q729" s="153">
        <f t="shared" si="61"/>
        <v>1</v>
      </c>
      <c r="R729" s="154">
        <f t="shared" si="62"/>
        <v>0</v>
      </c>
      <c r="S729" s="154">
        <f t="shared" si="63"/>
        <v>1</v>
      </c>
    </row>
    <row r="730" spans="2:19" ht="18.75" x14ac:dyDescent="0.3">
      <c r="B730" s="164">
        <v>44696</v>
      </c>
      <c r="C730" s="95" t="s">
        <v>1997</v>
      </c>
      <c r="D730" s="96" t="s">
        <v>1936</v>
      </c>
      <c r="E730" s="97">
        <v>4</v>
      </c>
      <c r="F730" s="140">
        <v>2.5</v>
      </c>
      <c r="G730" s="103">
        <v>1.2</v>
      </c>
      <c r="H730" s="99" t="s">
        <v>557</v>
      </c>
      <c r="I730" s="104" t="s">
        <v>24</v>
      </c>
      <c r="J730" s="105">
        <v>2</v>
      </c>
      <c r="K730" s="142">
        <f t="shared" si="60"/>
        <v>3</v>
      </c>
      <c r="L730" s="102">
        <f t="shared" si="65"/>
        <v>314.41510493827178</v>
      </c>
      <c r="O730" s="214">
        <f t="shared" si="64"/>
        <v>3.9250000000000043</v>
      </c>
      <c r="Q730" s="153">
        <f t="shared" si="61"/>
        <v>1</v>
      </c>
      <c r="R730" s="154">
        <f t="shared" si="62"/>
        <v>1</v>
      </c>
      <c r="S730" s="154">
        <f t="shared" si="63"/>
        <v>0</v>
      </c>
    </row>
    <row r="731" spans="2:19" ht="18.75" x14ac:dyDescent="0.3">
      <c r="B731" s="164">
        <v>44696</v>
      </c>
      <c r="C731" s="95" t="s">
        <v>2285</v>
      </c>
      <c r="D731" s="96" t="s">
        <v>114</v>
      </c>
      <c r="E731" s="97">
        <v>3</v>
      </c>
      <c r="F731" s="140">
        <v>6.5</v>
      </c>
      <c r="G731" s="103">
        <v>2</v>
      </c>
      <c r="H731" s="99" t="s">
        <v>557</v>
      </c>
      <c r="I731" s="104" t="s">
        <v>24</v>
      </c>
      <c r="J731" s="105">
        <v>2</v>
      </c>
      <c r="K731" s="142">
        <f t="shared" si="60"/>
        <v>11</v>
      </c>
      <c r="L731" s="102">
        <f t="shared" si="65"/>
        <v>325.41510493827178</v>
      </c>
      <c r="O731" s="214">
        <f t="shared" si="64"/>
        <v>14.925000000000004</v>
      </c>
      <c r="Q731" s="153">
        <f t="shared" si="61"/>
        <v>1</v>
      </c>
      <c r="R731" s="154">
        <f t="shared" si="62"/>
        <v>1</v>
      </c>
      <c r="S731" s="154">
        <f t="shared" si="63"/>
        <v>0</v>
      </c>
    </row>
    <row r="732" spans="2:19" ht="18.75" x14ac:dyDescent="0.3">
      <c r="B732" s="164">
        <v>44696</v>
      </c>
      <c r="C732" s="95" t="s">
        <v>2286</v>
      </c>
      <c r="D732" s="96" t="s">
        <v>114</v>
      </c>
      <c r="E732" s="97">
        <v>2</v>
      </c>
      <c r="F732" s="140">
        <v>26</v>
      </c>
      <c r="G732" s="103">
        <v>5</v>
      </c>
      <c r="H732" s="99" t="s">
        <v>557</v>
      </c>
      <c r="I732" s="104" t="s">
        <v>16</v>
      </c>
      <c r="J732" s="105">
        <v>0.5</v>
      </c>
      <c r="K732" s="142">
        <f t="shared" si="60"/>
        <v>-0.5</v>
      </c>
      <c r="L732" s="102">
        <f t="shared" si="65"/>
        <v>324.91510493827178</v>
      </c>
      <c r="O732" s="214">
        <f t="shared" si="64"/>
        <v>14.425000000000004</v>
      </c>
      <c r="Q732" s="153">
        <f t="shared" si="61"/>
        <v>1</v>
      </c>
      <c r="R732" s="154">
        <f t="shared" si="62"/>
        <v>0</v>
      </c>
      <c r="S732" s="154">
        <f t="shared" si="63"/>
        <v>1</v>
      </c>
    </row>
    <row r="733" spans="2:19" ht="18.75" x14ac:dyDescent="0.3">
      <c r="B733" s="164">
        <v>44696</v>
      </c>
      <c r="C733" s="95" t="s">
        <v>2287</v>
      </c>
      <c r="D733" s="96" t="s">
        <v>114</v>
      </c>
      <c r="E733" s="97">
        <v>2</v>
      </c>
      <c r="F733" s="140">
        <v>4.2</v>
      </c>
      <c r="G733" s="103">
        <v>1.8</v>
      </c>
      <c r="H733" s="99" t="s">
        <v>557</v>
      </c>
      <c r="I733" s="104" t="s">
        <v>21</v>
      </c>
      <c r="J733" s="105">
        <v>2</v>
      </c>
      <c r="K733" s="142">
        <f t="shared" si="60"/>
        <v>-2</v>
      </c>
      <c r="L733" s="102">
        <f t="shared" si="65"/>
        <v>322.91510493827178</v>
      </c>
      <c r="O733" s="214">
        <f t="shared" si="64"/>
        <v>12.425000000000004</v>
      </c>
      <c r="Q733" s="153">
        <f t="shared" si="61"/>
        <v>1</v>
      </c>
      <c r="R733" s="154">
        <f t="shared" si="62"/>
        <v>0</v>
      </c>
      <c r="S733" s="154">
        <f t="shared" si="63"/>
        <v>1</v>
      </c>
    </row>
    <row r="734" spans="2:19" ht="18.75" x14ac:dyDescent="0.3">
      <c r="B734" s="164">
        <v>44696</v>
      </c>
      <c r="C734" s="95" t="s">
        <v>2288</v>
      </c>
      <c r="D734" s="96" t="s">
        <v>114</v>
      </c>
      <c r="E734" s="97">
        <v>1</v>
      </c>
      <c r="F734" s="140">
        <v>3.9</v>
      </c>
      <c r="G734" s="103">
        <v>1.7</v>
      </c>
      <c r="H734" s="99" t="s">
        <v>557</v>
      </c>
      <c r="I734" s="104" t="s">
        <v>21</v>
      </c>
      <c r="J734" s="105">
        <v>0.75</v>
      </c>
      <c r="K734" s="142">
        <f t="shared" si="60"/>
        <v>-0.75</v>
      </c>
      <c r="L734" s="102">
        <f t="shared" si="65"/>
        <v>322.16510493827178</v>
      </c>
      <c r="O734" s="214">
        <f t="shared" si="64"/>
        <v>11.675000000000004</v>
      </c>
      <c r="Q734" s="153">
        <f t="shared" si="61"/>
        <v>1</v>
      </c>
      <c r="R734" s="154">
        <f t="shared" si="62"/>
        <v>0</v>
      </c>
      <c r="S734" s="154">
        <f t="shared" si="63"/>
        <v>1</v>
      </c>
    </row>
    <row r="735" spans="2:19" ht="18.75" x14ac:dyDescent="0.3">
      <c r="B735" s="164">
        <v>44696</v>
      </c>
      <c r="C735" s="95" t="s">
        <v>2289</v>
      </c>
      <c r="D735" s="96" t="s">
        <v>114</v>
      </c>
      <c r="E735" s="97">
        <v>1</v>
      </c>
      <c r="F735" s="140">
        <v>4.5</v>
      </c>
      <c r="G735" s="103">
        <v>1.8</v>
      </c>
      <c r="H735" s="99" t="s">
        <v>557</v>
      </c>
      <c r="I735" s="104" t="s">
        <v>24</v>
      </c>
      <c r="J735" s="105">
        <v>2</v>
      </c>
      <c r="K735" s="142">
        <f t="shared" si="60"/>
        <v>7</v>
      </c>
      <c r="L735" s="102">
        <f t="shared" si="65"/>
        <v>329.16510493827178</v>
      </c>
      <c r="O735" s="214">
        <f t="shared" si="64"/>
        <v>18.675000000000004</v>
      </c>
      <c r="Q735" s="153">
        <f t="shared" si="61"/>
        <v>1</v>
      </c>
      <c r="R735" s="154">
        <f t="shared" si="62"/>
        <v>1</v>
      </c>
      <c r="S735" s="154">
        <f t="shared" si="63"/>
        <v>0</v>
      </c>
    </row>
    <row r="736" spans="2:19" ht="18.75" x14ac:dyDescent="0.3">
      <c r="B736" s="164">
        <v>44696</v>
      </c>
      <c r="C736" s="95" t="s">
        <v>2290</v>
      </c>
      <c r="D736" s="96" t="s">
        <v>573</v>
      </c>
      <c r="E736" s="97">
        <v>6</v>
      </c>
      <c r="F736" s="140">
        <v>3.3</v>
      </c>
      <c r="G736" s="103">
        <v>1.5</v>
      </c>
      <c r="H736" s="99" t="s">
        <v>557</v>
      </c>
      <c r="I736" s="104" t="s">
        <v>34</v>
      </c>
      <c r="J736" s="105">
        <v>1.5</v>
      </c>
      <c r="K736" s="142">
        <f t="shared" si="60"/>
        <v>-1.5</v>
      </c>
      <c r="L736" s="102">
        <f t="shared" si="65"/>
        <v>327.66510493827178</v>
      </c>
      <c r="O736" s="214">
        <f t="shared" si="64"/>
        <v>17.175000000000004</v>
      </c>
      <c r="Q736" s="153">
        <f t="shared" si="61"/>
        <v>1</v>
      </c>
      <c r="R736" s="154">
        <f t="shared" si="62"/>
        <v>0</v>
      </c>
      <c r="S736" s="154">
        <f t="shared" si="63"/>
        <v>1</v>
      </c>
    </row>
    <row r="737" spans="2:19" ht="18.75" x14ac:dyDescent="0.3">
      <c r="B737" s="164">
        <v>44697</v>
      </c>
      <c r="C737" s="95" t="s">
        <v>2291</v>
      </c>
      <c r="D737" s="96" t="s">
        <v>668</v>
      </c>
      <c r="E737" s="97">
        <v>1</v>
      </c>
      <c r="F737" s="140">
        <v>3.65</v>
      </c>
      <c r="G737" s="103">
        <v>1.6</v>
      </c>
      <c r="H737" s="99" t="s">
        <v>557</v>
      </c>
      <c r="I737" s="104" t="s">
        <v>21</v>
      </c>
      <c r="J737" s="105">
        <v>0.75</v>
      </c>
      <c r="K737" s="142">
        <f t="shared" si="60"/>
        <v>-0.75</v>
      </c>
      <c r="L737" s="102">
        <f t="shared" si="65"/>
        <v>326.91510493827178</v>
      </c>
      <c r="O737" s="214">
        <f t="shared" si="64"/>
        <v>16.425000000000004</v>
      </c>
      <c r="Q737" s="153">
        <f t="shared" si="61"/>
        <v>1</v>
      </c>
      <c r="R737" s="154">
        <f t="shared" si="62"/>
        <v>0</v>
      </c>
      <c r="S737" s="154">
        <f t="shared" si="63"/>
        <v>1</v>
      </c>
    </row>
    <row r="738" spans="2:19" ht="18.75" x14ac:dyDescent="0.3">
      <c r="B738" s="164">
        <v>44697</v>
      </c>
      <c r="C738" s="95" t="s">
        <v>2292</v>
      </c>
      <c r="D738" s="96" t="s">
        <v>30</v>
      </c>
      <c r="E738" s="97">
        <v>2</v>
      </c>
      <c r="F738" s="140">
        <v>7.5</v>
      </c>
      <c r="G738" s="103">
        <v>2.8</v>
      </c>
      <c r="H738" s="99" t="s">
        <v>557</v>
      </c>
      <c r="I738" s="104" t="s">
        <v>21</v>
      </c>
      <c r="J738" s="105">
        <v>2.25</v>
      </c>
      <c r="K738" s="142">
        <f t="shared" si="60"/>
        <v>-2.25</v>
      </c>
      <c r="L738" s="102">
        <f t="shared" si="65"/>
        <v>324.66510493827178</v>
      </c>
      <c r="O738" s="214">
        <f t="shared" si="64"/>
        <v>14.175000000000004</v>
      </c>
      <c r="Q738" s="153">
        <f t="shared" si="61"/>
        <v>1</v>
      </c>
      <c r="R738" s="154">
        <f t="shared" si="62"/>
        <v>0</v>
      </c>
      <c r="S738" s="154">
        <f t="shared" si="63"/>
        <v>1</v>
      </c>
    </row>
    <row r="739" spans="2:19" ht="18.75" x14ac:dyDescent="0.3">
      <c r="B739" s="164">
        <v>44698</v>
      </c>
      <c r="C739" s="95" t="s">
        <v>2293</v>
      </c>
      <c r="D739" s="96" t="s">
        <v>813</v>
      </c>
      <c r="E739" s="97">
        <v>2</v>
      </c>
      <c r="F739" s="140">
        <v>9.5</v>
      </c>
      <c r="G739" s="103">
        <v>3</v>
      </c>
      <c r="H739" s="99" t="s">
        <v>557</v>
      </c>
      <c r="I739" s="104" t="s">
        <v>21</v>
      </c>
      <c r="J739" s="105">
        <v>2</v>
      </c>
      <c r="K739" s="142">
        <f t="shared" si="60"/>
        <v>-2</v>
      </c>
      <c r="L739" s="102">
        <f t="shared" si="65"/>
        <v>322.66510493827178</v>
      </c>
      <c r="O739" s="214">
        <f t="shared" si="64"/>
        <v>12.175000000000004</v>
      </c>
      <c r="Q739" s="153">
        <f t="shared" si="61"/>
        <v>1</v>
      </c>
      <c r="R739" s="154">
        <f t="shared" si="62"/>
        <v>0</v>
      </c>
      <c r="S739" s="154">
        <f t="shared" si="63"/>
        <v>1</v>
      </c>
    </row>
    <row r="740" spans="2:19" ht="18.75" x14ac:dyDescent="0.3">
      <c r="B740" s="164">
        <v>44698</v>
      </c>
      <c r="C740" s="95" t="s">
        <v>2294</v>
      </c>
      <c r="D740" s="96" t="s">
        <v>813</v>
      </c>
      <c r="E740" s="97">
        <v>3</v>
      </c>
      <c r="F740" s="140">
        <v>4.8</v>
      </c>
      <c r="G740" s="103">
        <v>2</v>
      </c>
      <c r="H740" s="99" t="s">
        <v>557</v>
      </c>
      <c r="I740" s="104" t="s">
        <v>21</v>
      </c>
      <c r="J740" s="105">
        <v>1.5</v>
      </c>
      <c r="K740" s="142">
        <f t="shared" si="60"/>
        <v>-1.5</v>
      </c>
      <c r="L740" s="102">
        <f t="shared" si="65"/>
        <v>321.16510493827178</v>
      </c>
      <c r="O740" s="214">
        <f t="shared" si="64"/>
        <v>10.675000000000004</v>
      </c>
      <c r="Q740" s="153">
        <f t="shared" si="61"/>
        <v>1</v>
      </c>
      <c r="R740" s="154">
        <f t="shared" si="62"/>
        <v>0</v>
      </c>
      <c r="S740" s="154">
        <f t="shared" si="63"/>
        <v>1</v>
      </c>
    </row>
    <row r="741" spans="2:19" ht="18.75" x14ac:dyDescent="0.3">
      <c r="B741" s="164">
        <v>44698</v>
      </c>
      <c r="C741" s="95" t="s">
        <v>2295</v>
      </c>
      <c r="D741" s="96" t="s">
        <v>813</v>
      </c>
      <c r="E741" s="97">
        <v>4</v>
      </c>
      <c r="F741" s="140">
        <v>67</v>
      </c>
      <c r="G741" s="103">
        <v>9</v>
      </c>
      <c r="H741" s="99" t="s">
        <v>557</v>
      </c>
      <c r="I741" s="104" t="s">
        <v>21</v>
      </c>
      <c r="J741" s="105">
        <v>0.25</v>
      </c>
      <c r="K741" s="142">
        <f t="shared" si="60"/>
        <v>-0.25</v>
      </c>
      <c r="L741" s="102">
        <f t="shared" si="65"/>
        <v>320.91510493827178</v>
      </c>
      <c r="O741" s="214">
        <f t="shared" si="64"/>
        <v>10.425000000000004</v>
      </c>
      <c r="Q741" s="153">
        <f t="shared" si="61"/>
        <v>1</v>
      </c>
      <c r="R741" s="154">
        <f t="shared" si="62"/>
        <v>0</v>
      </c>
      <c r="S741" s="154">
        <f t="shared" si="63"/>
        <v>1</v>
      </c>
    </row>
    <row r="742" spans="2:19" ht="18.75" x14ac:dyDescent="0.3">
      <c r="B742" s="164">
        <v>44698</v>
      </c>
      <c r="C742" s="95" t="s">
        <v>2296</v>
      </c>
      <c r="D742" s="96" t="s">
        <v>813</v>
      </c>
      <c r="E742" s="97">
        <v>4</v>
      </c>
      <c r="F742" s="140">
        <v>3.5</v>
      </c>
      <c r="G742" s="103">
        <v>1.3</v>
      </c>
      <c r="H742" s="99" t="s">
        <v>557</v>
      </c>
      <c r="I742" s="104" t="s">
        <v>24</v>
      </c>
      <c r="J742" s="105">
        <v>0.5</v>
      </c>
      <c r="K742" s="142">
        <f t="shared" si="60"/>
        <v>1.25</v>
      </c>
      <c r="L742" s="102">
        <f t="shared" si="65"/>
        <v>322.16510493827178</v>
      </c>
      <c r="O742" s="214">
        <f t="shared" si="64"/>
        <v>11.675000000000004</v>
      </c>
      <c r="Q742" s="153">
        <f t="shared" si="61"/>
        <v>1</v>
      </c>
      <c r="R742" s="154">
        <f t="shared" si="62"/>
        <v>1</v>
      </c>
      <c r="S742" s="154">
        <f t="shared" si="63"/>
        <v>0</v>
      </c>
    </row>
    <row r="743" spans="2:19" ht="18.75" x14ac:dyDescent="0.3">
      <c r="B743" s="164">
        <v>44699</v>
      </c>
      <c r="C743" s="95" t="s">
        <v>2211</v>
      </c>
      <c r="D743" s="96" t="s">
        <v>1936</v>
      </c>
      <c r="E743" s="97">
        <v>4</v>
      </c>
      <c r="F743" s="140">
        <v>7</v>
      </c>
      <c r="G743" s="103">
        <v>2.5</v>
      </c>
      <c r="H743" s="99" t="s">
        <v>557</v>
      </c>
      <c r="I743" s="104" t="s">
        <v>24</v>
      </c>
      <c r="J743" s="105">
        <v>1</v>
      </c>
      <c r="K743" s="142">
        <f t="shared" si="60"/>
        <v>6</v>
      </c>
      <c r="L743" s="102">
        <f t="shared" si="65"/>
        <v>328.16510493827178</v>
      </c>
      <c r="O743" s="214">
        <f t="shared" si="64"/>
        <v>17.675000000000004</v>
      </c>
      <c r="Q743" s="153">
        <f t="shared" si="61"/>
        <v>1</v>
      </c>
      <c r="R743" s="154">
        <f t="shared" si="62"/>
        <v>1</v>
      </c>
      <c r="S743" s="154">
        <f t="shared" si="63"/>
        <v>0</v>
      </c>
    </row>
    <row r="744" spans="2:19" ht="18.75" x14ac:dyDescent="0.3">
      <c r="B744" s="164">
        <v>44699</v>
      </c>
      <c r="C744" s="95" t="s">
        <v>2297</v>
      </c>
      <c r="D744" s="96" t="s">
        <v>623</v>
      </c>
      <c r="E744" s="97">
        <v>2</v>
      </c>
      <c r="F744" s="140">
        <v>2</v>
      </c>
      <c r="G744" s="103">
        <v>1.1000000000000001</v>
      </c>
      <c r="H744" s="99" t="s">
        <v>557</v>
      </c>
      <c r="I744" s="104" t="s">
        <v>24</v>
      </c>
      <c r="J744" s="105">
        <v>1.5</v>
      </c>
      <c r="K744" s="142">
        <f t="shared" si="60"/>
        <v>1.5</v>
      </c>
      <c r="L744" s="102">
        <f t="shared" si="65"/>
        <v>329.66510493827178</v>
      </c>
      <c r="O744" s="214">
        <f t="shared" si="64"/>
        <v>19.175000000000004</v>
      </c>
      <c r="Q744" s="153">
        <f t="shared" si="61"/>
        <v>1</v>
      </c>
      <c r="R744" s="154">
        <f t="shared" si="62"/>
        <v>1</v>
      </c>
      <c r="S744" s="154">
        <f t="shared" si="63"/>
        <v>0</v>
      </c>
    </row>
    <row r="745" spans="2:19" ht="18.75" x14ac:dyDescent="0.3">
      <c r="B745" s="164">
        <v>44699</v>
      </c>
      <c r="C745" s="95" t="s">
        <v>2298</v>
      </c>
      <c r="D745" s="96" t="s">
        <v>623</v>
      </c>
      <c r="E745" s="97">
        <v>2</v>
      </c>
      <c r="F745" s="140">
        <v>15</v>
      </c>
      <c r="G745" s="103">
        <v>4</v>
      </c>
      <c r="H745" s="99" t="s">
        <v>557</v>
      </c>
      <c r="I745" s="104" t="s">
        <v>16</v>
      </c>
      <c r="J745" s="105">
        <v>2</v>
      </c>
      <c r="K745" s="142">
        <f t="shared" si="60"/>
        <v>-2</v>
      </c>
      <c r="L745" s="102">
        <f t="shared" si="65"/>
        <v>327.66510493827178</v>
      </c>
      <c r="O745" s="214">
        <f t="shared" si="64"/>
        <v>17.175000000000004</v>
      </c>
      <c r="Q745" s="153">
        <f t="shared" si="61"/>
        <v>1</v>
      </c>
      <c r="R745" s="154">
        <f t="shared" si="62"/>
        <v>0</v>
      </c>
      <c r="S745" s="154">
        <f t="shared" si="63"/>
        <v>1</v>
      </c>
    </row>
    <row r="746" spans="2:19" ht="18.75" x14ac:dyDescent="0.3">
      <c r="B746" s="164">
        <v>44699</v>
      </c>
      <c r="C746" s="95" t="s">
        <v>2299</v>
      </c>
      <c r="D746" s="96" t="s">
        <v>30</v>
      </c>
      <c r="E746" s="97">
        <v>1</v>
      </c>
      <c r="F746" s="140">
        <v>1.65</v>
      </c>
      <c r="G746" s="103">
        <v>1.1000000000000001</v>
      </c>
      <c r="H746" s="99" t="s">
        <v>557</v>
      </c>
      <c r="I746" s="104" t="s">
        <v>21</v>
      </c>
      <c r="J746" s="105">
        <v>2.5</v>
      </c>
      <c r="K746" s="142">
        <f t="shared" si="60"/>
        <v>-2.5</v>
      </c>
      <c r="L746" s="102">
        <f t="shared" si="65"/>
        <v>325.16510493827178</v>
      </c>
      <c r="O746" s="214">
        <f t="shared" si="64"/>
        <v>14.675000000000004</v>
      </c>
      <c r="Q746" s="153">
        <f t="shared" si="61"/>
        <v>1</v>
      </c>
      <c r="R746" s="154">
        <f t="shared" si="62"/>
        <v>0</v>
      </c>
      <c r="S746" s="154">
        <f t="shared" si="63"/>
        <v>1</v>
      </c>
    </row>
    <row r="747" spans="2:19" ht="18.75" x14ac:dyDescent="0.3">
      <c r="B747" s="164">
        <v>44699</v>
      </c>
      <c r="C747" s="95" t="s">
        <v>2300</v>
      </c>
      <c r="D747" s="96" t="s">
        <v>30</v>
      </c>
      <c r="E747" s="97">
        <v>1</v>
      </c>
      <c r="F747" s="140">
        <v>27</v>
      </c>
      <c r="G747" s="103">
        <v>4.2</v>
      </c>
      <c r="H747" s="99" t="s">
        <v>557</v>
      </c>
      <c r="I747" s="104" t="s">
        <v>21</v>
      </c>
      <c r="J747" s="105">
        <v>0.25</v>
      </c>
      <c r="K747" s="142">
        <f t="shared" si="60"/>
        <v>-0.25</v>
      </c>
      <c r="L747" s="102">
        <f t="shared" si="65"/>
        <v>324.91510493827178</v>
      </c>
      <c r="O747" s="214">
        <f t="shared" si="64"/>
        <v>14.425000000000004</v>
      </c>
      <c r="Q747" s="153">
        <f t="shared" si="61"/>
        <v>1</v>
      </c>
      <c r="R747" s="154">
        <f t="shared" si="62"/>
        <v>0</v>
      </c>
      <c r="S747" s="154">
        <f t="shared" si="63"/>
        <v>1</v>
      </c>
    </row>
    <row r="748" spans="2:19" ht="18.75" x14ac:dyDescent="0.3">
      <c r="B748" s="164">
        <v>44700</v>
      </c>
      <c r="C748" s="95" t="s">
        <v>2257</v>
      </c>
      <c r="D748" s="96" t="s">
        <v>578</v>
      </c>
      <c r="E748" s="97">
        <v>2</v>
      </c>
      <c r="F748" s="140">
        <v>8</v>
      </c>
      <c r="G748" s="103">
        <v>3</v>
      </c>
      <c r="H748" s="99" t="s">
        <v>557</v>
      </c>
      <c r="I748" s="104" t="s">
        <v>21</v>
      </c>
      <c r="J748" s="105">
        <v>2</v>
      </c>
      <c r="K748" s="142">
        <f t="shared" si="60"/>
        <v>-2</v>
      </c>
      <c r="L748" s="102">
        <f t="shared" si="65"/>
        <v>322.91510493827178</v>
      </c>
      <c r="O748" s="214">
        <f t="shared" si="64"/>
        <v>12.425000000000004</v>
      </c>
      <c r="Q748" s="153">
        <f t="shared" si="61"/>
        <v>1</v>
      </c>
      <c r="R748" s="154">
        <f t="shared" si="62"/>
        <v>0</v>
      </c>
      <c r="S748" s="154">
        <f t="shared" si="63"/>
        <v>1</v>
      </c>
    </row>
    <row r="749" spans="2:19" ht="18.75" x14ac:dyDescent="0.3">
      <c r="B749" s="164">
        <v>44700</v>
      </c>
      <c r="C749" s="95" t="s">
        <v>2301</v>
      </c>
      <c r="D749" s="96" t="s">
        <v>788</v>
      </c>
      <c r="E749" s="97">
        <v>4</v>
      </c>
      <c r="F749" s="140">
        <v>5.8</v>
      </c>
      <c r="G749" s="103">
        <v>2</v>
      </c>
      <c r="H749" s="99" t="s">
        <v>557</v>
      </c>
      <c r="I749" s="104" t="s">
        <v>21</v>
      </c>
      <c r="J749" s="105">
        <v>0.75</v>
      </c>
      <c r="K749" s="142">
        <f t="shared" si="60"/>
        <v>-0.75</v>
      </c>
      <c r="L749" s="102">
        <f t="shared" si="65"/>
        <v>322.16510493827178</v>
      </c>
      <c r="O749" s="214">
        <f t="shared" si="64"/>
        <v>11.675000000000004</v>
      </c>
      <c r="Q749" s="153">
        <f t="shared" si="61"/>
        <v>1</v>
      </c>
      <c r="R749" s="154">
        <f t="shared" si="62"/>
        <v>0</v>
      </c>
      <c r="S749" s="154">
        <f t="shared" si="63"/>
        <v>1</v>
      </c>
    </row>
    <row r="750" spans="2:19" ht="18.75" x14ac:dyDescent="0.3">
      <c r="B750" s="164">
        <v>44700</v>
      </c>
      <c r="C750" s="95" t="s">
        <v>2302</v>
      </c>
      <c r="D750" s="96" t="s">
        <v>616</v>
      </c>
      <c r="E750" s="97">
        <v>1</v>
      </c>
      <c r="F750" s="140">
        <v>3.1</v>
      </c>
      <c r="G750" s="103">
        <v>1.3</v>
      </c>
      <c r="H750" s="99" t="s">
        <v>557</v>
      </c>
      <c r="I750" s="104" t="s">
        <v>21</v>
      </c>
      <c r="J750" s="105">
        <v>2</v>
      </c>
      <c r="K750" s="142">
        <f t="shared" si="60"/>
        <v>-2</v>
      </c>
      <c r="L750" s="102">
        <f t="shared" si="65"/>
        <v>320.16510493827178</v>
      </c>
      <c r="O750" s="214">
        <f t="shared" si="64"/>
        <v>9.6750000000000043</v>
      </c>
      <c r="Q750" s="153">
        <f t="shared" si="61"/>
        <v>1</v>
      </c>
      <c r="R750" s="154">
        <f t="shared" si="62"/>
        <v>0</v>
      </c>
      <c r="S750" s="154">
        <f t="shared" si="63"/>
        <v>1</v>
      </c>
    </row>
    <row r="751" spans="2:19" ht="18.75" x14ac:dyDescent="0.3">
      <c r="B751" s="164">
        <v>44700</v>
      </c>
      <c r="C751" s="95" t="s">
        <v>2303</v>
      </c>
      <c r="D751" s="96" t="s">
        <v>616</v>
      </c>
      <c r="E751" s="97">
        <v>1</v>
      </c>
      <c r="F751" s="140">
        <v>101</v>
      </c>
      <c r="G751" s="103">
        <v>20</v>
      </c>
      <c r="H751" s="99" t="s">
        <v>557</v>
      </c>
      <c r="I751" s="104" t="s">
        <v>16</v>
      </c>
      <c r="J751" s="105">
        <v>0.25</v>
      </c>
      <c r="K751" s="142">
        <f t="shared" si="60"/>
        <v>-0.25</v>
      </c>
      <c r="L751" s="102">
        <f t="shared" si="65"/>
        <v>319.91510493827178</v>
      </c>
      <c r="O751" s="214">
        <f t="shared" si="64"/>
        <v>9.4250000000000043</v>
      </c>
      <c r="Q751" s="153">
        <f t="shared" si="61"/>
        <v>1</v>
      </c>
      <c r="R751" s="154">
        <f t="shared" si="62"/>
        <v>0</v>
      </c>
      <c r="S751" s="154">
        <f t="shared" si="63"/>
        <v>1</v>
      </c>
    </row>
    <row r="752" spans="2:19" ht="18.75" x14ac:dyDescent="0.3">
      <c r="B752" s="164">
        <v>44700</v>
      </c>
      <c r="C752" s="95" t="s">
        <v>2304</v>
      </c>
      <c r="D752" s="96" t="s">
        <v>616</v>
      </c>
      <c r="E752" s="97">
        <v>1</v>
      </c>
      <c r="F752" s="140">
        <v>16</v>
      </c>
      <c r="G752" s="103">
        <v>4</v>
      </c>
      <c r="H752" s="99" t="s">
        <v>557</v>
      </c>
      <c r="I752" s="104" t="s">
        <v>16</v>
      </c>
      <c r="J752" s="105">
        <v>0.5</v>
      </c>
      <c r="K752" s="142">
        <f t="shared" si="60"/>
        <v>-0.5</v>
      </c>
      <c r="L752" s="102">
        <f t="shared" si="65"/>
        <v>319.41510493827178</v>
      </c>
      <c r="O752" s="214">
        <f t="shared" si="64"/>
        <v>8.9250000000000043</v>
      </c>
      <c r="Q752" s="153">
        <f t="shared" si="61"/>
        <v>1</v>
      </c>
      <c r="R752" s="154">
        <f t="shared" si="62"/>
        <v>0</v>
      </c>
      <c r="S752" s="154">
        <f t="shared" si="63"/>
        <v>1</v>
      </c>
    </row>
    <row r="753" spans="2:19" ht="18.75" x14ac:dyDescent="0.3">
      <c r="B753" s="164">
        <v>44700</v>
      </c>
      <c r="C753" s="95" t="s">
        <v>2305</v>
      </c>
      <c r="D753" s="96" t="s">
        <v>616</v>
      </c>
      <c r="E753" s="97">
        <v>2</v>
      </c>
      <c r="F753" s="140">
        <v>3.5</v>
      </c>
      <c r="G753" s="103">
        <v>1.22</v>
      </c>
      <c r="H753" s="99" t="s">
        <v>557</v>
      </c>
      <c r="I753" s="104" t="s">
        <v>21</v>
      </c>
      <c r="J753" s="105">
        <v>6</v>
      </c>
      <c r="K753" s="142">
        <f t="shared" si="60"/>
        <v>-6</v>
      </c>
      <c r="L753" s="102">
        <f t="shared" si="65"/>
        <v>313.41510493827178</v>
      </c>
      <c r="O753" s="214">
        <f t="shared" si="64"/>
        <v>2.9250000000000043</v>
      </c>
      <c r="Q753" s="153">
        <f t="shared" si="61"/>
        <v>1</v>
      </c>
      <c r="R753" s="154">
        <f t="shared" si="62"/>
        <v>0</v>
      </c>
      <c r="S753" s="154">
        <f t="shared" si="63"/>
        <v>1</v>
      </c>
    </row>
    <row r="754" spans="2:19" ht="18.75" x14ac:dyDescent="0.3">
      <c r="B754" s="164">
        <v>44700</v>
      </c>
      <c r="C754" s="95" t="s">
        <v>2306</v>
      </c>
      <c r="D754" s="96" t="s">
        <v>616</v>
      </c>
      <c r="E754" s="97">
        <v>3</v>
      </c>
      <c r="F754" s="140">
        <v>4</v>
      </c>
      <c r="G754" s="103">
        <v>1.55</v>
      </c>
      <c r="H754" s="99" t="s">
        <v>557</v>
      </c>
      <c r="I754" s="104" t="s">
        <v>21</v>
      </c>
      <c r="J754" s="105">
        <v>5.5</v>
      </c>
      <c r="K754" s="142">
        <f t="shared" si="60"/>
        <v>-5.5</v>
      </c>
      <c r="L754" s="102">
        <f t="shared" si="65"/>
        <v>307.91510493827178</v>
      </c>
      <c r="O754" s="214">
        <f t="shared" si="64"/>
        <v>-2.5749999999999957</v>
      </c>
      <c r="Q754" s="153">
        <f t="shared" si="61"/>
        <v>1</v>
      </c>
      <c r="R754" s="154">
        <f t="shared" si="62"/>
        <v>0</v>
      </c>
      <c r="S754" s="154">
        <f t="shared" si="63"/>
        <v>1</v>
      </c>
    </row>
    <row r="755" spans="2:19" ht="18.75" x14ac:dyDescent="0.3">
      <c r="B755" s="164">
        <v>44700</v>
      </c>
      <c r="C755" s="95" t="s">
        <v>2307</v>
      </c>
      <c r="D755" s="96" t="s">
        <v>616</v>
      </c>
      <c r="E755" s="97">
        <v>3</v>
      </c>
      <c r="F755" s="140">
        <v>3.7</v>
      </c>
      <c r="G755" s="103">
        <v>1.4</v>
      </c>
      <c r="H755" s="99" t="s">
        <v>557</v>
      </c>
      <c r="I755" s="104" t="s">
        <v>26</v>
      </c>
      <c r="J755" s="105">
        <v>6.5</v>
      </c>
      <c r="K755" s="142">
        <f t="shared" si="60"/>
        <v>-6.5</v>
      </c>
      <c r="L755" s="102">
        <f t="shared" si="65"/>
        <v>301.41510493827178</v>
      </c>
      <c r="O755" s="214">
        <f t="shared" si="64"/>
        <v>-9.0749999999999957</v>
      </c>
      <c r="Q755" s="153">
        <f t="shared" si="61"/>
        <v>1</v>
      </c>
      <c r="R755" s="154">
        <f t="shared" si="62"/>
        <v>0</v>
      </c>
      <c r="S755" s="154">
        <f t="shared" si="63"/>
        <v>1</v>
      </c>
    </row>
    <row r="756" spans="2:19" ht="18.75" x14ac:dyDescent="0.3">
      <c r="B756" s="164">
        <v>44700</v>
      </c>
      <c r="C756" s="95" t="s">
        <v>2308</v>
      </c>
      <c r="D756" s="96" t="s">
        <v>616</v>
      </c>
      <c r="E756" s="97">
        <v>3</v>
      </c>
      <c r="F756" s="140">
        <v>1</v>
      </c>
      <c r="G756" s="103">
        <v>0</v>
      </c>
      <c r="H756" s="99" t="s">
        <v>557</v>
      </c>
      <c r="I756" s="104" t="s">
        <v>21</v>
      </c>
      <c r="J756" s="105">
        <v>1</v>
      </c>
      <c r="K756" s="142">
        <f t="shared" si="60"/>
        <v>-1</v>
      </c>
      <c r="L756" s="102">
        <f t="shared" si="65"/>
        <v>300.41510493827178</v>
      </c>
      <c r="O756" s="214">
        <f t="shared" si="64"/>
        <v>-10.074999999999996</v>
      </c>
      <c r="Q756" s="153">
        <f t="shared" si="61"/>
        <v>1</v>
      </c>
      <c r="R756" s="154">
        <f t="shared" si="62"/>
        <v>0</v>
      </c>
      <c r="S756" s="154">
        <f t="shared" si="63"/>
        <v>1</v>
      </c>
    </row>
    <row r="757" spans="2:19" ht="18.75" x14ac:dyDescent="0.3">
      <c r="B757" s="164">
        <v>44700</v>
      </c>
      <c r="C757" s="95" t="s">
        <v>2266</v>
      </c>
      <c r="D757" s="96" t="s">
        <v>616</v>
      </c>
      <c r="E757" s="97">
        <v>4</v>
      </c>
      <c r="F757" s="140">
        <v>2.2000000000000002</v>
      </c>
      <c r="G757" s="103">
        <v>1.2</v>
      </c>
      <c r="H757" s="99" t="s">
        <v>557</v>
      </c>
      <c r="I757" s="104" t="s">
        <v>21</v>
      </c>
      <c r="J757" s="105">
        <v>5</v>
      </c>
      <c r="K757" s="142">
        <f t="shared" si="60"/>
        <v>-5</v>
      </c>
      <c r="L757" s="102">
        <f t="shared" si="65"/>
        <v>295.41510493827178</v>
      </c>
      <c r="O757" s="214">
        <f t="shared" si="64"/>
        <v>-15.074999999999996</v>
      </c>
      <c r="Q757" s="153">
        <f t="shared" si="61"/>
        <v>1</v>
      </c>
      <c r="R757" s="154">
        <f t="shared" si="62"/>
        <v>0</v>
      </c>
      <c r="S757" s="154">
        <f t="shared" si="63"/>
        <v>1</v>
      </c>
    </row>
    <row r="758" spans="2:19" ht="18.75" x14ac:dyDescent="0.3">
      <c r="B758" s="164">
        <v>44701</v>
      </c>
      <c r="C758" s="95" t="s">
        <v>2260</v>
      </c>
      <c r="D758" s="96" t="s">
        <v>43</v>
      </c>
      <c r="E758" s="97">
        <v>1</v>
      </c>
      <c r="F758" s="140">
        <v>5.5</v>
      </c>
      <c r="G758" s="103">
        <v>2</v>
      </c>
      <c r="H758" s="99" t="s">
        <v>557</v>
      </c>
      <c r="I758" s="104" t="s">
        <v>24</v>
      </c>
      <c r="J758" s="105">
        <v>3</v>
      </c>
      <c r="K758" s="142">
        <f t="shared" si="60"/>
        <v>13.5</v>
      </c>
      <c r="L758" s="102">
        <f t="shared" si="65"/>
        <v>308.91510493827178</v>
      </c>
      <c r="O758" s="214">
        <f t="shared" si="64"/>
        <v>-1.5749999999999957</v>
      </c>
      <c r="Q758" s="153">
        <f t="shared" si="61"/>
        <v>1</v>
      </c>
      <c r="R758" s="154">
        <f t="shared" si="62"/>
        <v>1</v>
      </c>
      <c r="S758" s="154">
        <f t="shared" si="63"/>
        <v>0</v>
      </c>
    </row>
    <row r="759" spans="2:19" ht="18.75" x14ac:dyDescent="0.3">
      <c r="B759" s="164">
        <v>44701</v>
      </c>
      <c r="C759" s="95" t="s">
        <v>2309</v>
      </c>
      <c r="D759" s="96" t="s">
        <v>43</v>
      </c>
      <c r="E759" s="97">
        <v>1</v>
      </c>
      <c r="F759" s="140">
        <v>4.5</v>
      </c>
      <c r="G759" s="103">
        <v>2</v>
      </c>
      <c r="H759" s="99" t="s">
        <v>557</v>
      </c>
      <c r="I759" s="104" t="s">
        <v>16</v>
      </c>
      <c r="J759" s="105">
        <v>0.5</v>
      </c>
      <c r="K759" s="142">
        <f t="shared" si="60"/>
        <v>-0.5</v>
      </c>
      <c r="L759" s="102">
        <f t="shared" si="65"/>
        <v>308.41510493827178</v>
      </c>
      <c r="O759" s="214">
        <f t="shared" si="64"/>
        <v>-2.0749999999999957</v>
      </c>
      <c r="Q759" s="153">
        <f t="shared" si="61"/>
        <v>1</v>
      </c>
      <c r="R759" s="154">
        <f t="shared" si="62"/>
        <v>0</v>
      </c>
      <c r="S759" s="154">
        <f t="shared" si="63"/>
        <v>1</v>
      </c>
    </row>
    <row r="760" spans="2:19" ht="18.75" x14ac:dyDescent="0.3">
      <c r="B760" s="164">
        <v>44701</v>
      </c>
      <c r="C760" s="95" t="s">
        <v>2246</v>
      </c>
      <c r="D760" s="96" t="s">
        <v>32</v>
      </c>
      <c r="E760" s="97">
        <v>4</v>
      </c>
      <c r="F760" s="140">
        <v>21</v>
      </c>
      <c r="G760" s="103">
        <v>4</v>
      </c>
      <c r="H760" s="99" t="s">
        <v>557</v>
      </c>
      <c r="I760" s="104" t="s">
        <v>16</v>
      </c>
      <c r="J760" s="105">
        <v>0.5</v>
      </c>
      <c r="K760" s="142">
        <f t="shared" si="60"/>
        <v>-0.5</v>
      </c>
      <c r="L760" s="102">
        <f t="shared" si="65"/>
        <v>307.91510493827178</v>
      </c>
      <c r="O760" s="214">
        <f t="shared" ref="O760:O791" si="66">K760+O759</f>
        <v>-2.5749999999999957</v>
      </c>
      <c r="Q760" s="153">
        <f t="shared" si="61"/>
        <v>1</v>
      </c>
      <c r="R760" s="154">
        <f t="shared" si="62"/>
        <v>0</v>
      </c>
      <c r="S760" s="154">
        <f t="shared" si="63"/>
        <v>1</v>
      </c>
    </row>
    <row r="761" spans="2:19" ht="18.75" x14ac:dyDescent="0.3">
      <c r="B761" s="164">
        <v>44701</v>
      </c>
      <c r="C761" s="95" t="s">
        <v>2321</v>
      </c>
      <c r="D761" s="96" t="s">
        <v>32</v>
      </c>
      <c r="E761" s="97">
        <v>1</v>
      </c>
      <c r="F761" s="140">
        <v>2.6</v>
      </c>
      <c r="G761" s="103">
        <v>1.3</v>
      </c>
      <c r="H761" s="99" t="s">
        <v>557</v>
      </c>
      <c r="I761" s="104" t="s">
        <v>21</v>
      </c>
      <c r="J761" s="105">
        <v>7</v>
      </c>
      <c r="K761" s="142">
        <f t="shared" si="60"/>
        <v>-7</v>
      </c>
      <c r="L761" s="102">
        <f t="shared" si="65"/>
        <v>300.91510493827178</v>
      </c>
      <c r="O761" s="214">
        <f t="shared" si="66"/>
        <v>-9.5749999999999957</v>
      </c>
      <c r="Q761" s="153">
        <f t="shared" si="61"/>
        <v>1</v>
      </c>
      <c r="R761" s="154">
        <f t="shared" si="62"/>
        <v>0</v>
      </c>
      <c r="S761" s="154">
        <f t="shared" si="63"/>
        <v>1</v>
      </c>
    </row>
    <row r="762" spans="2:19" ht="18.75" x14ac:dyDescent="0.3">
      <c r="B762" s="164">
        <v>44702</v>
      </c>
      <c r="C762" s="95" t="s">
        <v>2261</v>
      </c>
      <c r="D762" s="96" t="s">
        <v>587</v>
      </c>
      <c r="E762" s="97">
        <v>2</v>
      </c>
      <c r="F762" s="140">
        <v>8</v>
      </c>
      <c r="G762" s="103">
        <v>3</v>
      </c>
      <c r="H762" s="99" t="s">
        <v>557</v>
      </c>
      <c r="I762" s="104" t="s">
        <v>16</v>
      </c>
      <c r="J762" s="105">
        <v>3</v>
      </c>
      <c r="K762" s="142">
        <f t="shared" si="60"/>
        <v>-3</v>
      </c>
      <c r="L762" s="102">
        <f t="shared" si="65"/>
        <v>297.91510493827178</v>
      </c>
      <c r="O762" s="214">
        <f t="shared" si="66"/>
        <v>-12.574999999999996</v>
      </c>
      <c r="Q762" s="153">
        <f t="shared" si="61"/>
        <v>1</v>
      </c>
      <c r="R762" s="154">
        <f t="shared" si="62"/>
        <v>0</v>
      </c>
      <c r="S762" s="154">
        <f t="shared" si="63"/>
        <v>1</v>
      </c>
    </row>
    <row r="763" spans="2:19" ht="18.75" x14ac:dyDescent="0.3">
      <c r="B763" s="164">
        <v>44702</v>
      </c>
      <c r="C763" s="95" t="s">
        <v>804</v>
      </c>
      <c r="D763" s="96" t="s">
        <v>587</v>
      </c>
      <c r="E763" s="97">
        <v>4</v>
      </c>
      <c r="F763" s="140">
        <v>4.2</v>
      </c>
      <c r="G763" s="103">
        <v>2</v>
      </c>
      <c r="H763" s="99" t="s">
        <v>557</v>
      </c>
      <c r="I763" s="104" t="s">
        <v>16</v>
      </c>
      <c r="J763" s="105">
        <v>0.5</v>
      </c>
      <c r="K763" s="142">
        <f t="shared" si="60"/>
        <v>-0.5</v>
      </c>
      <c r="L763" s="102">
        <f t="shared" si="65"/>
        <v>297.41510493827178</v>
      </c>
      <c r="O763" s="214">
        <f t="shared" si="66"/>
        <v>-13.074999999999996</v>
      </c>
      <c r="Q763" s="153">
        <f t="shared" si="61"/>
        <v>1</v>
      </c>
      <c r="R763" s="154">
        <f t="shared" si="62"/>
        <v>0</v>
      </c>
      <c r="S763" s="154">
        <f t="shared" si="63"/>
        <v>1</v>
      </c>
    </row>
    <row r="764" spans="2:19" ht="18.75" x14ac:dyDescent="0.3">
      <c r="B764" s="164">
        <v>44703</v>
      </c>
      <c r="C764" s="95" t="s">
        <v>2313</v>
      </c>
      <c r="D764" s="96" t="s">
        <v>573</v>
      </c>
      <c r="E764" s="97">
        <v>3</v>
      </c>
      <c r="F764" s="140">
        <v>2.9</v>
      </c>
      <c r="G764" s="103">
        <v>1.3</v>
      </c>
      <c r="H764" s="99" t="s">
        <v>557</v>
      </c>
      <c r="I764" s="104" t="s">
        <v>16</v>
      </c>
      <c r="J764" s="105">
        <v>8</v>
      </c>
      <c r="K764" s="142">
        <f t="shared" si="60"/>
        <v>-8</v>
      </c>
      <c r="L764" s="102">
        <f t="shared" si="65"/>
        <v>289.41510493827178</v>
      </c>
      <c r="O764" s="214">
        <f t="shared" si="66"/>
        <v>-21.074999999999996</v>
      </c>
      <c r="Q764" s="153">
        <f t="shared" si="61"/>
        <v>1</v>
      </c>
      <c r="R764" s="154">
        <f t="shared" si="62"/>
        <v>0</v>
      </c>
      <c r="S764" s="154">
        <f t="shared" si="63"/>
        <v>1</v>
      </c>
    </row>
    <row r="765" spans="2:19" ht="18.75" x14ac:dyDescent="0.3">
      <c r="B765" s="164">
        <v>44703</v>
      </c>
      <c r="C765" s="95" t="s">
        <v>2314</v>
      </c>
      <c r="D765" s="96" t="s">
        <v>595</v>
      </c>
      <c r="E765" s="97">
        <v>2</v>
      </c>
      <c r="F765" s="140">
        <v>2.2000000000000002</v>
      </c>
      <c r="G765" s="103">
        <v>1.1000000000000001</v>
      </c>
      <c r="H765" s="99" t="s">
        <v>557</v>
      </c>
      <c r="I765" s="104" t="s">
        <v>24</v>
      </c>
      <c r="J765" s="105">
        <v>3</v>
      </c>
      <c r="K765" s="142">
        <f t="shared" si="60"/>
        <v>3.6000000000000005</v>
      </c>
      <c r="L765" s="102">
        <f t="shared" si="65"/>
        <v>293.0151049382718</v>
      </c>
      <c r="O765" s="214">
        <f t="shared" si="66"/>
        <v>-17.474999999999994</v>
      </c>
      <c r="Q765" s="153">
        <f t="shared" si="61"/>
        <v>1</v>
      </c>
      <c r="R765" s="154">
        <f t="shared" si="62"/>
        <v>1</v>
      </c>
      <c r="S765" s="154">
        <f t="shared" si="63"/>
        <v>0</v>
      </c>
    </row>
    <row r="766" spans="2:19" ht="18.75" x14ac:dyDescent="0.3">
      <c r="B766" s="164">
        <v>44704</v>
      </c>
      <c r="C766" s="95" t="s">
        <v>2054</v>
      </c>
      <c r="D766" s="96" t="s">
        <v>641</v>
      </c>
      <c r="E766" s="97">
        <v>1</v>
      </c>
      <c r="F766" s="140">
        <v>2.1</v>
      </c>
      <c r="G766" s="103">
        <v>1.3</v>
      </c>
      <c r="H766" s="99" t="s">
        <v>557</v>
      </c>
      <c r="I766" s="104" t="s">
        <v>24</v>
      </c>
      <c r="J766" s="105">
        <v>2.5</v>
      </c>
      <c r="K766" s="142">
        <f t="shared" si="60"/>
        <v>2.75</v>
      </c>
      <c r="L766" s="102">
        <f t="shared" si="65"/>
        <v>295.7651049382718</v>
      </c>
      <c r="O766" s="214">
        <f t="shared" si="66"/>
        <v>-14.724999999999994</v>
      </c>
      <c r="Q766" s="153">
        <f t="shared" si="61"/>
        <v>1</v>
      </c>
      <c r="R766" s="154">
        <f t="shared" si="62"/>
        <v>1</v>
      </c>
      <c r="S766" s="154">
        <f t="shared" si="63"/>
        <v>0</v>
      </c>
    </row>
    <row r="767" spans="2:19" ht="18.75" x14ac:dyDescent="0.3">
      <c r="B767" s="164">
        <v>44704</v>
      </c>
      <c r="C767" s="95" t="s">
        <v>2311</v>
      </c>
      <c r="D767" s="96" t="s">
        <v>30</v>
      </c>
      <c r="E767" s="97">
        <v>4</v>
      </c>
      <c r="F767" s="140">
        <v>4.5999999999999996</v>
      </c>
      <c r="G767" s="103">
        <v>1.8</v>
      </c>
      <c r="H767" s="99" t="s">
        <v>557</v>
      </c>
      <c r="I767" s="104" t="s">
        <v>24</v>
      </c>
      <c r="J767" s="105">
        <v>7</v>
      </c>
      <c r="K767" s="142">
        <f t="shared" si="60"/>
        <v>25.199999999999996</v>
      </c>
      <c r="L767" s="102">
        <f t="shared" si="65"/>
        <v>320.96510493827179</v>
      </c>
      <c r="O767" s="214">
        <f t="shared" si="66"/>
        <v>10.475000000000001</v>
      </c>
      <c r="Q767" s="153">
        <f t="shared" si="61"/>
        <v>1</v>
      </c>
      <c r="R767" s="154">
        <f t="shared" si="62"/>
        <v>1</v>
      </c>
      <c r="S767" s="154">
        <f t="shared" si="63"/>
        <v>0</v>
      </c>
    </row>
    <row r="768" spans="2:19" ht="18.75" x14ac:dyDescent="0.3">
      <c r="B768" s="164">
        <v>44704</v>
      </c>
      <c r="C768" s="95" t="s">
        <v>2310</v>
      </c>
      <c r="D768" s="96" t="s">
        <v>30</v>
      </c>
      <c r="E768" s="97">
        <v>1</v>
      </c>
      <c r="F768" s="140">
        <v>5.2</v>
      </c>
      <c r="G768" s="103">
        <v>2</v>
      </c>
      <c r="H768" s="99" t="s">
        <v>557</v>
      </c>
      <c r="I768" s="104" t="s">
        <v>16</v>
      </c>
      <c r="J768" s="105">
        <v>3</v>
      </c>
      <c r="K768" s="142">
        <f t="shared" si="60"/>
        <v>-3</v>
      </c>
      <c r="L768" s="102">
        <f t="shared" si="65"/>
        <v>317.96510493827179</v>
      </c>
      <c r="O768" s="214">
        <f t="shared" si="66"/>
        <v>7.4750000000000014</v>
      </c>
      <c r="Q768" s="153">
        <f t="shared" si="61"/>
        <v>1</v>
      </c>
      <c r="R768" s="154">
        <f t="shared" si="62"/>
        <v>0</v>
      </c>
      <c r="S768" s="154">
        <f t="shared" si="63"/>
        <v>1</v>
      </c>
    </row>
    <row r="769" spans="2:19" ht="18.75" x14ac:dyDescent="0.3">
      <c r="B769" s="164">
        <v>44705</v>
      </c>
      <c r="C769" s="95" t="s">
        <v>2312</v>
      </c>
      <c r="D769" s="96" t="s">
        <v>674</v>
      </c>
      <c r="E769" s="97">
        <v>2</v>
      </c>
      <c r="F769" s="140">
        <v>7</v>
      </c>
      <c r="G769" s="103">
        <v>3</v>
      </c>
      <c r="H769" s="99" t="s">
        <v>557</v>
      </c>
      <c r="I769" s="104" t="s">
        <v>26</v>
      </c>
      <c r="J769" s="105">
        <v>2</v>
      </c>
      <c r="K769" s="142">
        <f t="shared" si="60"/>
        <v>-2</v>
      </c>
      <c r="L769" s="102">
        <f t="shared" si="65"/>
        <v>315.96510493827179</v>
      </c>
      <c r="O769" s="214">
        <f t="shared" si="66"/>
        <v>5.4750000000000014</v>
      </c>
      <c r="Q769" s="153">
        <f t="shared" si="61"/>
        <v>1</v>
      </c>
      <c r="R769" s="154">
        <f t="shared" si="62"/>
        <v>0</v>
      </c>
      <c r="S769" s="154">
        <f t="shared" si="63"/>
        <v>1</v>
      </c>
    </row>
    <row r="770" spans="2:19" ht="18.75" x14ac:dyDescent="0.3">
      <c r="B770" s="164">
        <v>44705</v>
      </c>
      <c r="C770" s="95" t="s">
        <v>2320</v>
      </c>
      <c r="D770" s="96" t="s">
        <v>674</v>
      </c>
      <c r="E770" s="97">
        <v>2</v>
      </c>
      <c r="F770" s="140">
        <v>1</v>
      </c>
      <c r="G770" s="103">
        <v>0</v>
      </c>
      <c r="H770" s="99" t="s">
        <v>557</v>
      </c>
      <c r="I770" s="104" t="s">
        <v>21</v>
      </c>
      <c r="J770" s="105">
        <v>4</v>
      </c>
      <c r="K770" s="142">
        <f t="shared" si="60"/>
        <v>-4</v>
      </c>
      <c r="L770" s="102">
        <f t="shared" si="65"/>
        <v>311.96510493827179</v>
      </c>
      <c r="O770" s="214">
        <f t="shared" si="66"/>
        <v>1.4750000000000014</v>
      </c>
      <c r="Q770" s="153">
        <f t="shared" si="61"/>
        <v>1</v>
      </c>
      <c r="R770" s="154">
        <f t="shared" si="62"/>
        <v>0</v>
      </c>
      <c r="S770" s="154">
        <f t="shared" si="63"/>
        <v>1</v>
      </c>
    </row>
    <row r="771" spans="2:19" ht="18.75" x14ac:dyDescent="0.3">
      <c r="B771" s="164">
        <v>44706</v>
      </c>
      <c r="C771" s="95" t="s">
        <v>2315</v>
      </c>
      <c r="D771" s="96" t="s">
        <v>93</v>
      </c>
      <c r="E771" s="97">
        <v>1</v>
      </c>
      <c r="F771" s="140">
        <v>8.5</v>
      </c>
      <c r="G771" s="103">
        <v>2.25</v>
      </c>
      <c r="H771" s="99" t="s">
        <v>557</v>
      </c>
      <c r="I771" s="104" t="s">
        <v>16</v>
      </c>
      <c r="J771" s="105">
        <v>1.5</v>
      </c>
      <c r="K771" s="142">
        <f t="shared" ref="K771:K834" si="67">IF(OR(I771="",J771=""),"",IF(AND(H771="W",I771="1st"),F771*J771-J771,IF(AND(H771="P",OR(I771="1st",I771="2nd",I771="3rd")),G771*J771-J771,IF(H771="EW",-2*J771,-J771))))</f>
        <v>-1.5</v>
      </c>
      <c r="L771" s="102">
        <f t="shared" si="65"/>
        <v>310.46510493827179</v>
      </c>
      <c r="O771" s="214">
        <f t="shared" si="66"/>
        <v>-2.4999999999998579E-2</v>
      </c>
      <c r="Q771" s="153">
        <f t="shared" si="61"/>
        <v>1</v>
      </c>
      <c r="R771" s="154">
        <f t="shared" si="62"/>
        <v>0</v>
      </c>
      <c r="S771" s="154">
        <f t="shared" si="63"/>
        <v>1</v>
      </c>
    </row>
    <row r="772" spans="2:19" ht="18.75" x14ac:dyDescent="0.3">
      <c r="B772" s="164">
        <v>44706</v>
      </c>
      <c r="C772" s="95" t="s">
        <v>2315</v>
      </c>
      <c r="D772" s="96" t="s">
        <v>93</v>
      </c>
      <c r="E772" s="97">
        <v>1</v>
      </c>
      <c r="F772" s="140">
        <v>8.5</v>
      </c>
      <c r="G772" s="103">
        <v>2.25</v>
      </c>
      <c r="H772" s="99" t="s">
        <v>567</v>
      </c>
      <c r="I772" s="104" t="s">
        <v>16</v>
      </c>
      <c r="J772" s="105">
        <v>1.5</v>
      </c>
      <c r="K772" s="142">
        <f t="shared" si="67"/>
        <v>-1.5</v>
      </c>
      <c r="L772" s="102">
        <f t="shared" si="65"/>
        <v>308.96510493827179</v>
      </c>
      <c r="O772" s="214">
        <f t="shared" si="66"/>
        <v>-1.5249999999999986</v>
      </c>
      <c r="Q772" s="153">
        <f t="shared" ref="Q772:Q835" si="68">IF(B772="",0,1)</f>
        <v>1</v>
      </c>
      <c r="R772" s="154">
        <f t="shared" ref="R772:R835" si="69">IF(K772&gt;0,1,0)</f>
        <v>0</v>
      </c>
      <c r="S772" s="154">
        <f t="shared" ref="S772:S835" si="70">IF(K772&lt;0,1,0)</f>
        <v>1</v>
      </c>
    </row>
    <row r="773" spans="2:19" ht="18.75" x14ac:dyDescent="0.3">
      <c r="B773" s="164">
        <v>44706</v>
      </c>
      <c r="C773" s="95" t="s">
        <v>2316</v>
      </c>
      <c r="D773" s="96" t="s">
        <v>93</v>
      </c>
      <c r="E773" s="97">
        <v>2</v>
      </c>
      <c r="F773" s="140">
        <v>5.5</v>
      </c>
      <c r="G773" s="103">
        <v>2</v>
      </c>
      <c r="H773" s="99" t="s">
        <v>557</v>
      </c>
      <c r="I773" s="104" t="s">
        <v>24</v>
      </c>
      <c r="J773" s="105">
        <v>6</v>
      </c>
      <c r="K773" s="142">
        <f t="shared" si="67"/>
        <v>27</v>
      </c>
      <c r="L773" s="102">
        <f t="shared" si="65"/>
        <v>335.96510493827179</v>
      </c>
      <c r="O773" s="214">
        <f t="shared" si="66"/>
        <v>25.475000000000001</v>
      </c>
      <c r="Q773" s="153">
        <f t="shared" si="68"/>
        <v>1</v>
      </c>
      <c r="R773" s="154">
        <f t="shared" si="69"/>
        <v>1</v>
      </c>
      <c r="S773" s="154">
        <f t="shared" si="70"/>
        <v>0</v>
      </c>
    </row>
    <row r="774" spans="2:19" ht="18.75" x14ac:dyDescent="0.3">
      <c r="B774" s="164">
        <v>44706</v>
      </c>
      <c r="C774" s="95" t="s">
        <v>2317</v>
      </c>
      <c r="D774" s="96" t="s">
        <v>93</v>
      </c>
      <c r="E774" s="97">
        <v>4</v>
      </c>
      <c r="F774" s="140">
        <v>34</v>
      </c>
      <c r="G774" s="103">
        <v>8</v>
      </c>
      <c r="H774" s="99" t="s">
        <v>557</v>
      </c>
      <c r="I774" s="104" t="s">
        <v>16</v>
      </c>
      <c r="J774" s="105">
        <v>1.5</v>
      </c>
      <c r="K774" s="142">
        <f t="shared" si="67"/>
        <v>-1.5</v>
      </c>
      <c r="L774" s="102">
        <f t="shared" si="65"/>
        <v>334.46510493827179</v>
      </c>
      <c r="O774" s="214">
        <f t="shared" si="66"/>
        <v>23.975000000000001</v>
      </c>
      <c r="Q774" s="153">
        <f t="shared" si="68"/>
        <v>1</v>
      </c>
      <c r="R774" s="154">
        <f t="shared" si="69"/>
        <v>0</v>
      </c>
      <c r="S774" s="154">
        <f t="shared" si="70"/>
        <v>1</v>
      </c>
    </row>
    <row r="775" spans="2:19" ht="18.75" x14ac:dyDescent="0.3">
      <c r="B775" s="164">
        <v>44706</v>
      </c>
      <c r="C775" s="95" t="s">
        <v>2318</v>
      </c>
      <c r="D775" s="96" t="s">
        <v>93</v>
      </c>
      <c r="E775" s="97">
        <v>4</v>
      </c>
      <c r="F775" s="140">
        <v>3.4</v>
      </c>
      <c r="G775" s="103">
        <v>1.5</v>
      </c>
      <c r="H775" s="99" t="s">
        <v>557</v>
      </c>
      <c r="I775" s="104" t="s">
        <v>21</v>
      </c>
      <c r="J775" s="105">
        <v>3</v>
      </c>
      <c r="K775" s="142">
        <f t="shared" si="67"/>
        <v>-3</v>
      </c>
      <c r="L775" s="102">
        <f t="shared" si="65"/>
        <v>331.46510493827179</v>
      </c>
      <c r="O775" s="214">
        <f t="shared" si="66"/>
        <v>20.975000000000001</v>
      </c>
      <c r="Q775" s="153">
        <f t="shared" si="68"/>
        <v>1</v>
      </c>
      <c r="R775" s="154">
        <f t="shared" si="69"/>
        <v>0</v>
      </c>
      <c r="S775" s="154">
        <f t="shared" si="70"/>
        <v>1</v>
      </c>
    </row>
    <row r="776" spans="2:19" ht="18.75" x14ac:dyDescent="0.3">
      <c r="B776" s="164">
        <v>44706</v>
      </c>
      <c r="C776" s="95" t="s">
        <v>2319</v>
      </c>
      <c r="D776" s="96" t="s">
        <v>93</v>
      </c>
      <c r="E776" s="97">
        <v>5</v>
      </c>
      <c r="F776" s="140">
        <v>3</v>
      </c>
      <c r="G776" s="103">
        <v>1.3</v>
      </c>
      <c r="H776" s="99" t="s">
        <v>557</v>
      </c>
      <c r="I776" s="104" t="s">
        <v>24</v>
      </c>
      <c r="J776" s="105">
        <v>2</v>
      </c>
      <c r="K776" s="142">
        <f t="shared" si="67"/>
        <v>4</v>
      </c>
      <c r="L776" s="102">
        <f t="shared" si="65"/>
        <v>335.46510493827179</v>
      </c>
      <c r="O776" s="214">
        <f t="shared" si="66"/>
        <v>24.975000000000001</v>
      </c>
      <c r="Q776" s="153">
        <f t="shared" si="68"/>
        <v>1</v>
      </c>
      <c r="R776" s="154">
        <f t="shared" si="69"/>
        <v>1</v>
      </c>
      <c r="S776" s="154">
        <f t="shared" si="70"/>
        <v>0</v>
      </c>
    </row>
    <row r="777" spans="2:19" ht="18.75" x14ac:dyDescent="0.3">
      <c r="B777" s="164">
        <v>44707</v>
      </c>
      <c r="C777" s="95" t="s">
        <v>2287</v>
      </c>
      <c r="D777" s="96" t="s">
        <v>638</v>
      </c>
      <c r="E777" s="97">
        <v>2</v>
      </c>
      <c r="F777" s="140">
        <v>3.45</v>
      </c>
      <c r="G777" s="103">
        <v>1.8</v>
      </c>
      <c r="H777" s="99" t="s">
        <v>557</v>
      </c>
      <c r="I777" s="104" t="s">
        <v>16</v>
      </c>
      <c r="J777" s="105">
        <v>1</v>
      </c>
      <c r="K777" s="142">
        <f t="shared" si="67"/>
        <v>-1</v>
      </c>
      <c r="L777" s="102">
        <f t="shared" si="65"/>
        <v>334.46510493827179</v>
      </c>
      <c r="O777" s="214">
        <f t="shared" si="66"/>
        <v>23.975000000000001</v>
      </c>
      <c r="Q777" s="153">
        <f t="shared" si="68"/>
        <v>1</v>
      </c>
      <c r="R777" s="154">
        <f t="shared" si="69"/>
        <v>0</v>
      </c>
      <c r="S777" s="154">
        <f t="shared" si="70"/>
        <v>1</v>
      </c>
    </row>
    <row r="778" spans="2:19" ht="18.75" x14ac:dyDescent="0.3">
      <c r="B778" s="164">
        <v>44707</v>
      </c>
      <c r="C778" s="95" t="s">
        <v>2322</v>
      </c>
      <c r="D778" s="96" t="s">
        <v>638</v>
      </c>
      <c r="E778" s="97">
        <v>4</v>
      </c>
      <c r="F778" s="140">
        <v>4.2</v>
      </c>
      <c r="G778" s="103">
        <v>2</v>
      </c>
      <c r="H778" s="99" t="s">
        <v>557</v>
      </c>
      <c r="I778" s="104" t="s">
        <v>16</v>
      </c>
      <c r="J778" s="105">
        <v>2</v>
      </c>
      <c r="K778" s="142">
        <f t="shared" si="67"/>
        <v>-2</v>
      </c>
      <c r="L778" s="102">
        <f t="shared" si="65"/>
        <v>332.46510493827179</v>
      </c>
      <c r="O778" s="214">
        <f t="shared" si="66"/>
        <v>21.975000000000001</v>
      </c>
      <c r="Q778" s="153">
        <f t="shared" si="68"/>
        <v>1</v>
      </c>
      <c r="R778" s="154">
        <f t="shared" si="69"/>
        <v>0</v>
      </c>
      <c r="S778" s="154">
        <f t="shared" si="70"/>
        <v>1</v>
      </c>
    </row>
    <row r="779" spans="2:19" ht="18.75" x14ac:dyDescent="0.3">
      <c r="B779" s="164">
        <v>44708</v>
      </c>
      <c r="C779" s="95" t="s">
        <v>2240</v>
      </c>
      <c r="D779" s="96" t="s">
        <v>222</v>
      </c>
      <c r="E779" s="97">
        <v>2</v>
      </c>
      <c r="F779" s="140">
        <v>2.5</v>
      </c>
      <c r="G779" s="103">
        <v>1.3</v>
      </c>
      <c r="H779" s="99" t="s">
        <v>557</v>
      </c>
      <c r="I779" s="104" t="s">
        <v>16</v>
      </c>
      <c r="J779" s="105">
        <v>4</v>
      </c>
      <c r="K779" s="142">
        <f t="shared" si="67"/>
        <v>-4</v>
      </c>
      <c r="L779" s="102">
        <f t="shared" si="65"/>
        <v>328.46510493827179</v>
      </c>
      <c r="O779" s="214">
        <f t="shared" si="66"/>
        <v>17.975000000000001</v>
      </c>
      <c r="Q779" s="153">
        <f t="shared" si="68"/>
        <v>1</v>
      </c>
      <c r="R779" s="154">
        <f t="shared" si="69"/>
        <v>0</v>
      </c>
      <c r="S779" s="154">
        <f t="shared" si="70"/>
        <v>1</v>
      </c>
    </row>
    <row r="780" spans="2:19" ht="18.75" x14ac:dyDescent="0.3">
      <c r="B780" s="164">
        <v>44708</v>
      </c>
      <c r="C780" s="95" t="s">
        <v>2258</v>
      </c>
      <c r="D780" s="96" t="s">
        <v>30</v>
      </c>
      <c r="E780" s="97">
        <v>1</v>
      </c>
      <c r="F780" s="140">
        <v>6</v>
      </c>
      <c r="G780" s="103">
        <v>2.5</v>
      </c>
      <c r="H780" s="99" t="s">
        <v>557</v>
      </c>
      <c r="I780" s="104" t="s">
        <v>24</v>
      </c>
      <c r="J780" s="105">
        <v>1.5</v>
      </c>
      <c r="K780" s="142">
        <f t="shared" si="67"/>
        <v>7.5</v>
      </c>
      <c r="L780" s="102">
        <f t="shared" ref="L780:L783" si="71">IF(K780="",L779,L779+K780)</f>
        <v>335.96510493827179</v>
      </c>
      <c r="O780" s="214">
        <f t="shared" si="66"/>
        <v>25.475000000000001</v>
      </c>
      <c r="Q780" s="153">
        <f t="shared" si="68"/>
        <v>1</v>
      </c>
      <c r="R780" s="154">
        <f t="shared" si="69"/>
        <v>1</v>
      </c>
      <c r="S780" s="154">
        <f t="shared" si="70"/>
        <v>0</v>
      </c>
    </row>
    <row r="781" spans="2:19" ht="18.75" x14ac:dyDescent="0.3">
      <c r="B781" s="164">
        <v>44708</v>
      </c>
      <c r="C781" s="95" t="s">
        <v>2324</v>
      </c>
      <c r="D781" s="96" t="s">
        <v>30</v>
      </c>
      <c r="E781" s="97">
        <v>3</v>
      </c>
      <c r="F781" s="140">
        <v>3.6</v>
      </c>
      <c r="G781" s="103">
        <v>1.3</v>
      </c>
      <c r="H781" s="99" t="s">
        <v>557</v>
      </c>
      <c r="I781" s="104" t="s">
        <v>21</v>
      </c>
      <c r="J781" s="105">
        <v>1.5</v>
      </c>
      <c r="K781" s="142">
        <f t="shared" si="67"/>
        <v>-1.5</v>
      </c>
      <c r="L781" s="102">
        <f t="shared" si="71"/>
        <v>334.46510493827179</v>
      </c>
      <c r="O781" s="214">
        <f t="shared" si="66"/>
        <v>23.975000000000001</v>
      </c>
      <c r="Q781" s="153">
        <f t="shared" si="68"/>
        <v>1</v>
      </c>
      <c r="R781" s="154">
        <f t="shared" si="69"/>
        <v>0</v>
      </c>
      <c r="S781" s="154">
        <f t="shared" si="70"/>
        <v>1</v>
      </c>
    </row>
    <row r="782" spans="2:19" ht="18.75" x14ac:dyDescent="0.3">
      <c r="B782" s="164">
        <v>44708</v>
      </c>
      <c r="C782" s="95" t="s">
        <v>2325</v>
      </c>
      <c r="D782" s="96" t="s">
        <v>32</v>
      </c>
      <c r="E782" s="97">
        <v>3</v>
      </c>
      <c r="F782" s="140">
        <v>3.4</v>
      </c>
      <c r="G782" s="103">
        <v>1.4</v>
      </c>
      <c r="H782" s="99" t="s">
        <v>557</v>
      </c>
      <c r="I782" s="104" t="s">
        <v>24</v>
      </c>
      <c r="J782" s="105">
        <v>6</v>
      </c>
      <c r="K782" s="142">
        <f t="shared" si="67"/>
        <v>14.399999999999999</v>
      </c>
      <c r="L782" s="102">
        <f t="shared" si="71"/>
        <v>348.86510493827177</v>
      </c>
      <c r="O782" s="214">
        <f t="shared" si="66"/>
        <v>38.375</v>
      </c>
      <c r="Q782" s="153">
        <f t="shared" si="68"/>
        <v>1</v>
      </c>
      <c r="R782" s="154">
        <f t="shared" si="69"/>
        <v>1</v>
      </c>
      <c r="S782" s="154">
        <f t="shared" si="70"/>
        <v>0</v>
      </c>
    </row>
    <row r="783" spans="2:19" ht="18.75" x14ac:dyDescent="0.3">
      <c r="B783" s="164">
        <v>44708</v>
      </c>
      <c r="C783" s="95" t="s">
        <v>2326</v>
      </c>
      <c r="D783" s="96" t="s">
        <v>32</v>
      </c>
      <c r="E783" s="97">
        <v>4</v>
      </c>
      <c r="F783" s="140">
        <v>16</v>
      </c>
      <c r="G783" s="103">
        <v>4</v>
      </c>
      <c r="H783" s="99" t="s">
        <v>557</v>
      </c>
      <c r="I783" s="104" t="s">
        <v>16</v>
      </c>
      <c r="J783" s="105">
        <v>1</v>
      </c>
      <c r="K783" s="142">
        <f t="shared" si="67"/>
        <v>-1</v>
      </c>
      <c r="L783" s="102">
        <f t="shared" si="71"/>
        <v>347.86510493827177</v>
      </c>
      <c r="O783" s="214">
        <f t="shared" si="66"/>
        <v>37.375</v>
      </c>
      <c r="Q783" s="153">
        <f t="shared" si="68"/>
        <v>1</v>
      </c>
      <c r="R783" s="154">
        <f t="shared" si="69"/>
        <v>0</v>
      </c>
      <c r="S783" s="154">
        <f t="shared" si="70"/>
        <v>1</v>
      </c>
    </row>
    <row r="784" spans="2:19" ht="18.75" x14ac:dyDescent="0.3">
      <c r="B784" s="164">
        <v>44709</v>
      </c>
      <c r="C784" s="95" t="s">
        <v>2265</v>
      </c>
      <c r="D784" s="96" t="s">
        <v>619</v>
      </c>
      <c r="E784" s="97">
        <v>4</v>
      </c>
      <c r="F784" s="140">
        <v>5.2</v>
      </c>
      <c r="G784" s="103">
        <v>2</v>
      </c>
      <c r="H784" s="99" t="s">
        <v>557</v>
      </c>
      <c r="I784" s="104" t="s">
        <v>16</v>
      </c>
      <c r="J784" s="105">
        <v>2</v>
      </c>
      <c r="K784" s="142">
        <f t="shared" si="67"/>
        <v>-2</v>
      </c>
      <c r="L784" s="102">
        <f t="shared" ref="L784:L847" si="72">IF(K784="",L783,L783+K784)</f>
        <v>345.86510493827177</v>
      </c>
      <c r="O784" s="214">
        <f t="shared" si="66"/>
        <v>35.375</v>
      </c>
      <c r="Q784" s="153">
        <f t="shared" si="68"/>
        <v>1</v>
      </c>
      <c r="R784" s="154">
        <f t="shared" si="69"/>
        <v>0</v>
      </c>
      <c r="S784" s="154">
        <f t="shared" si="70"/>
        <v>1</v>
      </c>
    </row>
    <row r="785" spans="2:19" ht="18.75" x14ac:dyDescent="0.3">
      <c r="B785" s="164">
        <v>44709</v>
      </c>
      <c r="C785" s="95" t="s">
        <v>2327</v>
      </c>
      <c r="D785" s="96" t="s">
        <v>602</v>
      </c>
      <c r="E785" s="97">
        <v>2</v>
      </c>
      <c r="F785" s="140">
        <v>3.1</v>
      </c>
      <c r="G785" s="103">
        <v>1.5</v>
      </c>
      <c r="H785" s="99" t="s">
        <v>557</v>
      </c>
      <c r="I785" s="104" t="s">
        <v>16</v>
      </c>
      <c r="J785" s="105">
        <v>1</v>
      </c>
      <c r="K785" s="142">
        <f t="shared" si="67"/>
        <v>-1</v>
      </c>
      <c r="L785" s="102">
        <f t="shared" si="72"/>
        <v>344.86510493827177</v>
      </c>
      <c r="O785" s="214">
        <f t="shared" si="66"/>
        <v>34.375</v>
      </c>
      <c r="Q785" s="153">
        <f t="shared" si="68"/>
        <v>1</v>
      </c>
      <c r="R785" s="154">
        <f t="shared" si="69"/>
        <v>0</v>
      </c>
      <c r="S785" s="154">
        <f t="shared" si="70"/>
        <v>1</v>
      </c>
    </row>
    <row r="786" spans="2:19" ht="18.75" x14ac:dyDescent="0.3">
      <c r="B786" s="164">
        <v>44710</v>
      </c>
      <c r="C786" s="95" t="s">
        <v>2328</v>
      </c>
      <c r="D786" s="96" t="s">
        <v>30</v>
      </c>
      <c r="E786" s="97">
        <v>2</v>
      </c>
      <c r="F786" s="140">
        <v>2.35</v>
      </c>
      <c r="G786" s="103">
        <v>1.3</v>
      </c>
      <c r="H786" s="99" t="s">
        <v>557</v>
      </c>
      <c r="I786" s="104" t="s">
        <v>16</v>
      </c>
      <c r="J786" s="105">
        <v>8</v>
      </c>
      <c r="K786" s="142">
        <f t="shared" si="67"/>
        <v>-8</v>
      </c>
      <c r="L786" s="102">
        <f t="shared" si="72"/>
        <v>336.86510493827177</v>
      </c>
      <c r="O786" s="214">
        <f t="shared" si="66"/>
        <v>26.375</v>
      </c>
      <c r="Q786" s="153">
        <f t="shared" si="68"/>
        <v>1</v>
      </c>
      <c r="R786" s="154">
        <f t="shared" si="69"/>
        <v>0</v>
      </c>
      <c r="S786" s="154">
        <f t="shared" si="70"/>
        <v>1</v>
      </c>
    </row>
    <row r="787" spans="2:19" ht="18.75" x14ac:dyDescent="0.3">
      <c r="B787" s="164">
        <v>44710</v>
      </c>
      <c r="C787" s="95" t="s">
        <v>2329</v>
      </c>
      <c r="D787" s="96" t="s">
        <v>775</v>
      </c>
      <c r="E787" s="97">
        <v>1</v>
      </c>
      <c r="F787" s="140">
        <v>4.4000000000000004</v>
      </c>
      <c r="G787" s="103">
        <v>2</v>
      </c>
      <c r="H787" s="99" t="s">
        <v>557</v>
      </c>
      <c r="I787" s="104" t="s">
        <v>21</v>
      </c>
      <c r="J787" s="105">
        <v>6</v>
      </c>
      <c r="K787" s="142">
        <f t="shared" si="67"/>
        <v>-6</v>
      </c>
      <c r="L787" s="102">
        <f t="shared" si="72"/>
        <v>330.86510493827177</v>
      </c>
      <c r="O787" s="214">
        <f t="shared" si="66"/>
        <v>20.375</v>
      </c>
      <c r="Q787" s="153">
        <f t="shared" si="68"/>
        <v>1</v>
      </c>
      <c r="R787" s="154">
        <f t="shared" si="69"/>
        <v>0</v>
      </c>
      <c r="S787" s="154">
        <f t="shared" si="70"/>
        <v>1</v>
      </c>
    </row>
    <row r="788" spans="2:19" ht="18.75" x14ac:dyDescent="0.3">
      <c r="B788" s="164">
        <v>44710</v>
      </c>
      <c r="C788" s="95" t="s">
        <v>2330</v>
      </c>
      <c r="D788" s="96" t="s">
        <v>775</v>
      </c>
      <c r="E788" s="97">
        <v>2</v>
      </c>
      <c r="F788" s="140">
        <v>2.6</v>
      </c>
      <c r="G788" s="103">
        <v>1.5</v>
      </c>
      <c r="H788" s="99" t="s">
        <v>557</v>
      </c>
      <c r="I788" s="104" t="s">
        <v>24</v>
      </c>
      <c r="J788" s="105">
        <v>6</v>
      </c>
      <c r="K788" s="142">
        <f t="shared" si="67"/>
        <v>9.6000000000000014</v>
      </c>
      <c r="L788" s="102">
        <f t="shared" si="72"/>
        <v>340.46510493827179</v>
      </c>
      <c r="O788" s="214">
        <f t="shared" si="66"/>
        <v>29.975000000000001</v>
      </c>
      <c r="Q788" s="153">
        <f t="shared" si="68"/>
        <v>1</v>
      </c>
      <c r="R788" s="154">
        <f t="shared" si="69"/>
        <v>1</v>
      </c>
      <c r="S788" s="154">
        <f t="shared" si="70"/>
        <v>0</v>
      </c>
    </row>
    <row r="789" spans="2:19" ht="18.75" x14ac:dyDescent="0.3">
      <c r="B789" s="164">
        <v>44710</v>
      </c>
      <c r="C789" s="95" t="s">
        <v>2274</v>
      </c>
      <c r="D789" s="96" t="s">
        <v>573</v>
      </c>
      <c r="E789" s="97">
        <v>6</v>
      </c>
      <c r="F789" s="140">
        <v>10</v>
      </c>
      <c r="G789" s="103">
        <v>2.8</v>
      </c>
      <c r="H789" s="99" t="s">
        <v>557</v>
      </c>
      <c r="I789" s="104" t="s">
        <v>21</v>
      </c>
      <c r="J789" s="105">
        <v>0.5</v>
      </c>
      <c r="K789" s="142">
        <f t="shared" si="67"/>
        <v>-0.5</v>
      </c>
      <c r="L789" s="102">
        <f t="shared" si="72"/>
        <v>339.96510493827179</v>
      </c>
      <c r="O789" s="214">
        <f t="shared" si="66"/>
        <v>29.475000000000001</v>
      </c>
      <c r="Q789" s="153">
        <f t="shared" si="68"/>
        <v>1</v>
      </c>
      <c r="R789" s="154">
        <f t="shared" si="69"/>
        <v>0</v>
      </c>
      <c r="S789" s="154">
        <f t="shared" si="70"/>
        <v>1</v>
      </c>
    </row>
    <row r="790" spans="2:19" ht="18.75" x14ac:dyDescent="0.3">
      <c r="B790" s="164">
        <v>44711</v>
      </c>
      <c r="C790" s="95" t="s">
        <v>2323</v>
      </c>
      <c r="D790" s="96" t="s">
        <v>616</v>
      </c>
      <c r="E790" s="97">
        <v>1</v>
      </c>
      <c r="F790" s="140">
        <v>3.2</v>
      </c>
      <c r="G790" s="103">
        <v>1.8</v>
      </c>
      <c r="H790" s="99" t="s">
        <v>557</v>
      </c>
      <c r="I790" s="104" t="s">
        <v>16</v>
      </c>
      <c r="J790" s="105">
        <v>4</v>
      </c>
      <c r="K790" s="142">
        <f t="shared" si="67"/>
        <v>-4</v>
      </c>
      <c r="L790" s="102">
        <f t="shared" si="72"/>
        <v>335.96510493827179</v>
      </c>
      <c r="O790" s="214">
        <f t="shared" si="66"/>
        <v>25.475000000000001</v>
      </c>
      <c r="Q790" s="153">
        <f t="shared" si="68"/>
        <v>1</v>
      </c>
      <c r="R790" s="154">
        <f t="shared" si="69"/>
        <v>0</v>
      </c>
      <c r="S790" s="154">
        <f t="shared" si="70"/>
        <v>1</v>
      </c>
    </row>
    <row r="791" spans="2:19" ht="18.75" x14ac:dyDescent="0.3">
      <c r="B791" s="164">
        <v>44711</v>
      </c>
      <c r="C791" s="95" t="s">
        <v>2005</v>
      </c>
      <c r="D791" s="96" t="s">
        <v>616</v>
      </c>
      <c r="E791" s="97">
        <v>3</v>
      </c>
      <c r="F791" s="140">
        <v>1.68</v>
      </c>
      <c r="G791" s="103">
        <v>1.1000000000000001</v>
      </c>
      <c r="H791" s="99" t="s">
        <v>557</v>
      </c>
      <c r="I791" s="104" t="s">
        <v>24</v>
      </c>
      <c r="J791" s="105">
        <v>6</v>
      </c>
      <c r="K791" s="142">
        <f t="shared" si="67"/>
        <v>4.08</v>
      </c>
      <c r="L791" s="102">
        <f t="shared" si="72"/>
        <v>340.04510493827178</v>
      </c>
      <c r="O791" s="214">
        <f t="shared" si="66"/>
        <v>29.555</v>
      </c>
      <c r="Q791" s="153">
        <f t="shared" si="68"/>
        <v>1</v>
      </c>
      <c r="R791" s="154">
        <f t="shared" si="69"/>
        <v>1</v>
      </c>
      <c r="S791" s="154">
        <f t="shared" si="70"/>
        <v>0</v>
      </c>
    </row>
    <row r="792" spans="2:19" ht="18.75" x14ac:dyDescent="0.3">
      <c r="B792" s="164">
        <v>44713</v>
      </c>
      <c r="C792" s="95" t="s">
        <v>2331</v>
      </c>
      <c r="D792" s="96" t="s">
        <v>1916</v>
      </c>
      <c r="E792" s="97">
        <v>1</v>
      </c>
      <c r="F792" s="140">
        <v>12</v>
      </c>
      <c r="G792" s="103">
        <v>4</v>
      </c>
      <c r="H792" s="99" t="s">
        <v>557</v>
      </c>
      <c r="I792" s="104" t="s">
        <v>21</v>
      </c>
      <c r="J792" s="105">
        <v>1.5</v>
      </c>
      <c r="K792" s="142">
        <f t="shared" si="67"/>
        <v>-1.5</v>
      </c>
      <c r="L792" s="102">
        <f t="shared" si="72"/>
        <v>338.54510493827178</v>
      </c>
      <c r="N792" s="214">
        <f>K792</f>
        <v>-1.5</v>
      </c>
      <c r="O792" s="214"/>
      <c r="Q792" s="153">
        <f t="shared" si="68"/>
        <v>1</v>
      </c>
      <c r="R792" s="154">
        <f t="shared" si="69"/>
        <v>0</v>
      </c>
      <c r="S792" s="154">
        <f t="shared" si="70"/>
        <v>1</v>
      </c>
    </row>
    <row r="793" spans="2:19" ht="18.75" x14ac:dyDescent="0.3">
      <c r="B793" s="164">
        <v>44713</v>
      </c>
      <c r="C793" s="95" t="s">
        <v>2332</v>
      </c>
      <c r="D793" s="96" t="s">
        <v>1916</v>
      </c>
      <c r="E793" s="97">
        <v>1</v>
      </c>
      <c r="F793" s="140">
        <v>4.4000000000000004</v>
      </c>
      <c r="G793" s="103">
        <v>1.8</v>
      </c>
      <c r="H793" s="99" t="s">
        <v>557</v>
      </c>
      <c r="I793" s="104" t="s">
        <v>24</v>
      </c>
      <c r="J793" s="105">
        <v>3</v>
      </c>
      <c r="K793" s="142">
        <f t="shared" si="67"/>
        <v>10.200000000000001</v>
      </c>
      <c r="L793" s="102">
        <f t="shared" si="72"/>
        <v>348.74510493827177</v>
      </c>
      <c r="N793" s="214">
        <f>K793+N792</f>
        <v>8.7000000000000011</v>
      </c>
      <c r="O793" s="214"/>
      <c r="Q793" s="153">
        <f t="shared" si="68"/>
        <v>1</v>
      </c>
      <c r="R793" s="154">
        <f t="shared" si="69"/>
        <v>1</v>
      </c>
      <c r="S793" s="154">
        <f t="shared" si="70"/>
        <v>0</v>
      </c>
    </row>
    <row r="794" spans="2:19" ht="18.75" x14ac:dyDescent="0.3">
      <c r="B794" s="164">
        <v>44713</v>
      </c>
      <c r="C794" s="95" t="s">
        <v>2333</v>
      </c>
      <c r="D794" s="96" t="s">
        <v>1916</v>
      </c>
      <c r="E794" s="97">
        <v>2</v>
      </c>
      <c r="F794" s="140">
        <v>6.5</v>
      </c>
      <c r="G794" s="103">
        <v>2.5</v>
      </c>
      <c r="H794" s="99" t="s">
        <v>557</v>
      </c>
      <c r="I794" s="104" t="s">
        <v>16</v>
      </c>
      <c r="J794" s="105">
        <v>0.75</v>
      </c>
      <c r="K794" s="142">
        <f t="shared" si="67"/>
        <v>-0.75</v>
      </c>
      <c r="L794" s="102">
        <f t="shared" si="72"/>
        <v>347.99510493827177</v>
      </c>
      <c r="N794" s="214">
        <f t="shared" ref="N794:N857" si="73">K794+N793</f>
        <v>7.9500000000000011</v>
      </c>
      <c r="Q794" s="153">
        <f t="shared" si="68"/>
        <v>1</v>
      </c>
      <c r="R794" s="154">
        <f t="shared" si="69"/>
        <v>0</v>
      </c>
      <c r="S794" s="154">
        <f t="shared" si="70"/>
        <v>1</v>
      </c>
    </row>
    <row r="795" spans="2:19" ht="18.75" x14ac:dyDescent="0.3">
      <c r="B795" s="164">
        <v>44713</v>
      </c>
      <c r="C795" s="95" t="s">
        <v>2334</v>
      </c>
      <c r="D795" s="96" t="s">
        <v>1916</v>
      </c>
      <c r="E795" s="97">
        <v>2</v>
      </c>
      <c r="F795" s="140">
        <v>18</v>
      </c>
      <c r="G795" s="103">
        <v>4</v>
      </c>
      <c r="H795" s="99" t="s">
        <v>557</v>
      </c>
      <c r="I795" s="104" t="s">
        <v>16</v>
      </c>
      <c r="J795" s="105">
        <v>0.5</v>
      </c>
      <c r="K795" s="142">
        <f t="shared" si="67"/>
        <v>-0.5</v>
      </c>
      <c r="L795" s="102">
        <f t="shared" si="72"/>
        <v>347.49510493827177</v>
      </c>
      <c r="N795" s="214">
        <f t="shared" si="73"/>
        <v>7.4500000000000011</v>
      </c>
      <c r="Q795" s="153">
        <f t="shared" si="68"/>
        <v>1</v>
      </c>
      <c r="R795" s="154">
        <f t="shared" si="69"/>
        <v>0</v>
      </c>
      <c r="S795" s="154">
        <f t="shared" si="70"/>
        <v>1</v>
      </c>
    </row>
    <row r="796" spans="2:19" ht="18.75" x14ac:dyDescent="0.3">
      <c r="B796" s="164">
        <v>44714</v>
      </c>
      <c r="C796" s="95" t="s">
        <v>2257</v>
      </c>
      <c r="D796" s="96" t="s">
        <v>842</v>
      </c>
      <c r="E796" s="97">
        <v>3</v>
      </c>
      <c r="F796" s="140">
        <v>2.9</v>
      </c>
      <c r="G796" s="103">
        <v>1.2</v>
      </c>
      <c r="H796" s="99" t="s">
        <v>557</v>
      </c>
      <c r="I796" s="104" t="s">
        <v>24</v>
      </c>
      <c r="J796" s="105">
        <v>3</v>
      </c>
      <c r="K796" s="142">
        <f t="shared" si="67"/>
        <v>5.6999999999999993</v>
      </c>
      <c r="L796" s="102">
        <f t="shared" si="72"/>
        <v>353.19510493827175</v>
      </c>
      <c r="N796" s="214">
        <f t="shared" si="73"/>
        <v>13.15</v>
      </c>
      <c r="Q796" s="153">
        <f t="shared" si="68"/>
        <v>1</v>
      </c>
      <c r="R796" s="154">
        <f t="shared" si="69"/>
        <v>1</v>
      </c>
      <c r="S796" s="154">
        <f t="shared" si="70"/>
        <v>0</v>
      </c>
    </row>
    <row r="797" spans="2:19" ht="18.75" x14ac:dyDescent="0.3">
      <c r="B797" s="164">
        <v>44715</v>
      </c>
      <c r="C797" s="95" t="s">
        <v>2337</v>
      </c>
      <c r="D797" s="96" t="s">
        <v>634</v>
      </c>
      <c r="E797" s="97">
        <v>1</v>
      </c>
      <c r="F797" s="140">
        <v>9</v>
      </c>
      <c r="G797" s="103">
        <v>3</v>
      </c>
      <c r="H797" s="99" t="s">
        <v>557</v>
      </c>
      <c r="I797" s="104" t="s">
        <v>16</v>
      </c>
      <c r="J797" s="105">
        <v>0.5</v>
      </c>
      <c r="K797" s="142">
        <f t="shared" si="67"/>
        <v>-0.5</v>
      </c>
      <c r="L797" s="102">
        <f t="shared" si="72"/>
        <v>352.69510493827175</v>
      </c>
      <c r="N797" s="214">
        <f t="shared" si="73"/>
        <v>12.65</v>
      </c>
      <c r="Q797" s="153">
        <f t="shared" si="68"/>
        <v>1</v>
      </c>
      <c r="R797" s="154">
        <f t="shared" si="69"/>
        <v>0</v>
      </c>
      <c r="S797" s="154">
        <f t="shared" si="70"/>
        <v>1</v>
      </c>
    </row>
    <row r="798" spans="2:19" ht="18.75" x14ac:dyDescent="0.3">
      <c r="B798" s="164">
        <v>44715</v>
      </c>
      <c r="C798" s="95" t="s">
        <v>2279</v>
      </c>
      <c r="D798" s="96" t="s">
        <v>616</v>
      </c>
      <c r="E798" s="97">
        <v>3</v>
      </c>
      <c r="F798" s="140">
        <v>5</v>
      </c>
      <c r="G798" s="103">
        <v>2</v>
      </c>
      <c r="H798" s="99" t="s">
        <v>557</v>
      </c>
      <c r="I798" s="104" t="s">
        <v>16</v>
      </c>
      <c r="J798" s="105">
        <v>0.5</v>
      </c>
      <c r="K798" s="142">
        <f t="shared" si="67"/>
        <v>-0.5</v>
      </c>
      <c r="L798" s="102">
        <f t="shared" si="72"/>
        <v>352.19510493827175</v>
      </c>
      <c r="N798" s="214">
        <f t="shared" si="73"/>
        <v>12.15</v>
      </c>
      <c r="Q798" s="153">
        <f t="shared" si="68"/>
        <v>1</v>
      </c>
      <c r="R798" s="154">
        <f t="shared" si="69"/>
        <v>0</v>
      </c>
      <c r="S798" s="154">
        <f t="shared" si="70"/>
        <v>1</v>
      </c>
    </row>
    <row r="799" spans="2:19" ht="18.75" x14ac:dyDescent="0.3">
      <c r="B799" s="164">
        <v>44716</v>
      </c>
      <c r="C799" s="95" t="s">
        <v>2338</v>
      </c>
      <c r="D799" s="96" t="s">
        <v>587</v>
      </c>
      <c r="E799" s="97">
        <v>2</v>
      </c>
      <c r="F799" s="140">
        <v>4</v>
      </c>
      <c r="G799" s="103">
        <v>1.8</v>
      </c>
      <c r="H799" s="99" t="s">
        <v>557</v>
      </c>
      <c r="I799" s="104" t="s">
        <v>24</v>
      </c>
      <c r="J799" s="105">
        <v>1</v>
      </c>
      <c r="K799" s="142">
        <f t="shared" si="67"/>
        <v>3</v>
      </c>
      <c r="L799" s="102">
        <f t="shared" si="72"/>
        <v>355.19510493827175</v>
      </c>
      <c r="N799" s="214">
        <f t="shared" si="73"/>
        <v>15.15</v>
      </c>
      <c r="Q799" s="153">
        <f t="shared" si="68"/>
        <v>1</v>
      </c>
      <c r="R799" s="154">
        <f t="shared" si="69"/>
        <v>1</v>
      </c>
      <c r="S799" s="154">
        <f t="shared" si="70"/>
        <v>0</v>
      </c>
    </row>
    <row r="800" spans="2:19" ht="18.75" x14ac:dyDescent="0.3">
      <c r="B800" s="164">
        <v>44716</v>
      </c>
      <c r="C800" s="95" t="s">
        <v>2339</v>
      </c>
      <c r="D800" s="96" t="s">
        <v>114</v>
      </c>
      <c r="E800" s="97">
        <v>1</v>
      </c>
      <c r="F800" s="140">
        <v>6.5</v>
      </c>
      <c r="G800" s="103">
        <v>3</v>
      </c>
      <c r="H800" s="99" t="s">
        <v>557</v>
      </c>
      <c r="I800" s="104" t="s">
        <v>26</v>
      </c>
      <c r="J800" s="105">
        <v>8</v>
      </c>
      <c r="K800" s="142">
        <f t="shared" si="67"/>
        <v>-8</v>
      </c>
      <c r="L800" s="102">
        <f t="shared" si="72"/>
        <v>347.19510493827175</v>
      </c>
      <c r="N800" s="214">
        <f t="shared" si="73"/>
        <v>7.15</v>
      </c>
      <c r="Q800" s="153">
        <f t="shared" si="68"/>
        <v>1</v>
      </c>
      <c r="R800" s="154">
        <f t="shared" si="69"/>
        <v>0</v>
      </c>
      <c r="S800" s="154">
        <f t="shared" si="70"/>
        <v>1</v>
      </c>
    </row>
    <row r="801" spans="2:19" ht="18.75" x14ac:dyDescent="0.3">
      <c r="B801" s="164">
        <v>44717</v>
      </c>
      <c r="C801" s="95" t="s">
        <v>2306</v>
      </c>
      <c r="D801" s="96" t="s">
        <v>813</v>
      </c>
      <c r="E801" s="97">
        <v>1</v>
      </c>
      <c r="F801" s="140">
        <v>3.2</v>
      </c>
      <c r="G801" s="103">
        <v>1.4</v>
      </c>
      <c r="H801" s="99" t="s">
        <v>557</v>
      </c>
      <c r="I801" s="104" t="s">
        <v>16</v>
      </c>
      <c r="J801" s="105">
        <v>4</v>
      </c>
      <c r="K801" s="142">
        <f t="shared" si="67"/>
        <v>-4</v>
      </c>
      <c r="L801" s="102">
        <f t="shared" si="72"/>
        <v>343.19510493827175</v>
      </c>
      <c r="N801" s="214">
        <f t="shared" si="73"/>
        <v>3.1500000000000004</v>
      </c>
      <c r="Q801" s="153">
        <f t="shared" si="68"/>
        <v>1</v>
      </c>
      <c r="R801" s="154">
        <f t="shared" si="69"/>
        <v>0</v>
      </c>
      <c r="S801" s="154">
        <f t="shared" si="70"/>
        <v>1</v>
      </c>
    </row>
    <row r="802" spans="2:19" ht="18.75" x14ac:dyDescent="0.3">
      <c r="B802" s="164">
        <v>44717</v>
      </c>
      <c r="C802" s="95" t="s">
        <v>2341</v>
      </c>
      <c r="D802" s="96" t="s">
        <v>813</v>
      </c>
      <c r="E802" s="97">
        <v>2</v>
      </c>
      <c r="F802" s="140">
        <v>4.5</v>
      </c>
      <c r="G802" s="103">
        <v>1.8</v>
      </c>
      <c r="H802" s="99" t="s">
        <v>557</v>
      </c>
      <c r="I802" s="104" t="s">
        <v>171</v>
      </c>
      <c r="J802" s="105">
        <v>1.5</v>
      </c>
      <c r="K802" s="142">
        <f t="shared" si="67"/>
        <v>-1.5</v>
      </c>
      <c r="L802" s="102">
        <f t="shared" si="72"/>
        <v>341.69510493827175</v>
      </c>
      <c r="N802" s="214">
        <f t="shared" si="73"/>
        <v>1.6500000000000004</v>
      </c>
      <c r="Q802" s="153">
        <f t="shared" si="68"/>
        <v>1</v>
      </c>
      <c r="R802" s="154">
        <f t="shared" si="69"/>
        <v>0</v>
      </c>
      <c r="S802" s="154">
        <f t="shared" si="70"/>
        <v>1</v>
      </c>
    </row>
    <row r="803" spans="2:19" ht="18.75" x14ac:dyDescent="0.3">
      <c r="B803" s="164">
        <v>44717</v>
      </c>
      <c r="C803" s="95" t="s">
        <v>2321</v>
      </c>
      <c r="D803" s="96" t="s">
        <v>813</v>
      </c>
      <c r="E803" s="97">
        <v>3</v>
      </c>
      <c r="F803" s="140">
        <v>1.85</v>
      </c>
      <c r="G803" s="103">
        <v>1.2</v>
      </c>
      <c r="H803" s="99" t="s">
        <v>557</v>
      </c>
      <c r="I803" s="104" t="s">
        <v>21</v>
      </c>
      <c r="J803" s="105">
        <v>4.5</v>
      </c>
      <c r="K803" s="142">
        <f t="shared" si="67"/>
        <v>-4.5</v>
      </c>
      <c r="L803" s="102">
        <f t="shared" si="72"/>
        <v>337.19510493827175</v>
      </c>
      <c r="N803" s="214">
        <f t="shared" si="73"/>
        <v>-2.8499999999999996</v>
      </c>
      <c r="Q803" s="153">
        <f t="shared" si="68"/>
        <v>1</v>
      </c>
      <c r="R803" s="154">
        <f t="shared" si="69"/>
        <v>0</v>
      </c>
      <c r="S803" s="154">
        <f t="shared" si="70"/>
        <v>1</v>
      </c>
    </row>
    <row r="804" spans="2:19" ht="18.75" x14ac:dyDescent="0.3">
      <c r="B804" s="164">
        <v>44717</v>
      </c>
      <c r="C804" s="95" t="s">
        <v>2340</v>
      </c>
      <c r="D804" s="96" t="s">
        <v>43</v>
      </c>
      <c r="E804" s="97">
        <v>2</v>
      </c>
      <c r="F804" s="140">
        <f>8.5*(1-0.34)</f>
        <v>5.6099999999999994</v>
      </c>
      <c r="G804" s="103">
        <v>2</v>
      </c>
      <c r="H804" s="99" t="s">
        <v>557</v>
      </c>
      <c r="I804" s="104" t="s">
        <v>24</v>
      </c>
      <c r="J804" s="105">
        <v>8</v>
      </c>
      <c r="K804" s="142">
        <f t="shared" si="67"/>
        <v>36.879999999999995</v>
      </c>
      <c r="L804" s="102">
        <f t="shared" si="72"/>
        <v>374.07510493827175</v>
      </c>
      <c r="N804" s="214">
        <f t="shared" si="73"/>
        <v>34.029999999999994</v>
      </c>
      <c r="Q804" s="153">
        <f t="shared" si="68"/>
        <v>1</v>
      </c>
      <c r="R804" s="154">
        <f t="shared" si="69"/>
        <v>1</v>
      </c>
      <c r="S804" s="154">
        <f t="shared" si="70"/>
        <v>0</v>
      </c>
    </row>
    <row r="805" spans="2:19" ht="18.75" x14ac:dyDescent="0.3">
      <c r="B805" s="164">
        <v>44718</v>
      </c>
      <c r="C805" s="95" t="s">
        <v>830</v>
      </c>
      <c r="D805" s="96" t="s">
        <v>30</v>
      </c>
      <c r="E805" s="97">
        <v>4</v>
      </c>
      <c r="F805" s="140">
        <v>26</v>
      </c>
      <c r="G805" s="103">
        <v>5</v>
      </c>
      <c r="H805" s="99" t="s">
        <v>557</v>
      </c>
      <c r="I805" s="104" t="s">
        <v>16</v>
      </c>
      <c r="J805" s="105">
        <v>0.25</v>
      </c>
      <c r="K805" s="142">
        <f t="shared" si="67"/>
        <v>-0.25</v>
      </c>
      <c r="L805" s="102">
        <f t="shared" si="72"/>
        <v>373.82510493827175</v>
      </c>
      <c r="N805" s="214">
        <f t="shared" si="73"/>
        <v>33.779999999999994</v>
      </c>
      <c r="Q805" s="153">
        <f t="shared" si="68"/>
        <v>1</v>
      </c>
      <c r="R805" s="154">
        <f t="shared" si="69"/>
        <v>0</v>
      </c>
      <c r="S805" s="154">
        <f t="shared" si="70"/>
        <v>1</v>
      </c>
    </row>
    <row r="806" spans="2:19" ht="18.75" x14ac:dyDescent="0.3">
      <c r="B806" s="164">
        <v>44719</v>
      </c>
      <c r="C806" s="95" t="s">
        <v>2335</v>
      </c>
      <c r="D806" s="96" t="s">
        <v>616</v>
      </c>
      <c r="E806" s="97">
        <v>1</v>
      </c>
      <c r="F806" s="140">
        <v>3.45</v>
      </c>
      <c r="G806" s="103">
        <v>1.7</v>
      </c>
      <c r="H806" s="99" t="s">
        <v>557</v>
      </c>
      <c r="I806" s="104" t="s">
        <v>16</v>
      </c>
      <c r="J806" s="105">
        <v>1</v>
      </c>
      <c r="K806" s="142">
        <f t="shared" si="67"/>
        <v>-1</v>
      </c>
      <c r="L806" s="102">
        <f t="shared" si="72"/>
        <v>372.82510493827175</v>
      </c>
      <c r="N806" s="214">
        <f t="shared" si="73"/>
        <v>32.779999999999994</v>
      </c>
      <c r="Q806" s="153">
        <f t="shared" si="68"/>
        <v>1</v>
      </c>
      <c r="R806" s="154">
        <f t="shared" si="69"/>
        <v>0</v>
      </c>
      <c r="S806" s="154">
        <f t="shared" si="70"/>
        <v>1</v>
      </c>
    </row>
    <row r="807" spans="2:19" ht="18.75" x14ac:dyDescent="0.3">
      <c r="B807" s="164">
        <v>44719</v>
      </c>
      <c r="C807" s="95" t="s">
        <v>2336</v>
      </c>
      <c r="D807" s="96" t="s">
        <v>616</v>
      </c>
      <c r="E807" s="97">
        <v>4</v>
      </c>
      <c r="F807" s="140">
        <v>10</v>
      </c>
      <c r="G807" s="103">
        <v>4.5</v>
      </c>
      <c r="H807" s="99" t="s">
        <v>557</v>
      </c>
      <c r="I807" s="104" t="s">
        <v>34</v>
      </c>
      <c r="J807" s="105">
        <v>8</v>
      </c>
      <c r="K807" s="142">
        <f t="shared" si="67"/>
        <v>-8</v>
      </c>
      <c r="L807" s="102">
        <f t="shared" si="72"/>
        <v>364.82510493827175</v>
      </c>
      <c r="N807" s="214">
        <f t="shared" si="73"/>
        <v>24.779999999999994</v>
      </c>
      <c r="Q807" s="153">
        <f t="shared" si="68"/>
        <v>1</v>
      </c>
      <c r="R807" s="154">
        <f t="shared" si="69"/>
        <v>0</v>
      </c>
      <c r="S807" s="154">
        <f t="shared" si="70"/>
        <v>1</v>
      </c>
    </row>
    <row r="808" spans="2:19" ht="18.75" x14ac:dyDescent="0.3">
      <c r="B808" s="164">
        <v>44721</v>
      </c>
      <c r="C808" s="95" t="s">
        <v>2310</v>
      </c>
      <c r="D808" s="96" t="s">
        <v>30</v>
      </c>
      <c r="E808" s="97">
        <v>2</v>
      </c>
      <c r="F808" s="140">
        <v>10</v>
      </c>
      <c r="G808" s="103">
        <v>4</v>
      </c>
      <c r="H808" s="99" t="s">
        <v>557</v>
      </c>
      <c r="I808" s="104" t="s">
        <v>24</v>
      </c>
      <c r="J808" s="105">
        <v>0.75</v>
      </c>
      <c r="K808" s="142">
        <f t="shared" si="67"/>
        <v>6.75</v>
      </c>
      <c r="L808" s="102">
        <f t="shared" si="72"/>
        <v>371.57510493827175</v>
      </c>
      <c r="N808" s="214">
        <f t="shared" si="73"/>
        <v>31.529999999999994</v>
      </c>
      <c r="Q808" s="153">
        <f t="shared" si="68"/>
        <v>1</v>
      </c>
      <c r="R808" s="154">
        <f t="shared" si="69"/>
        <v>1</v>
      </c>
      <c r="S808" s="154">
        <f t="shared" si="70"/>
        <v>0</v>
      </c>
    </row>
    <row r="809" spans="2:19" ht="18.75" x14ac:dyDescent="0.3">
      <c r="B809" s="164">
        <v>44721</v>
      </c>
      <c r="C809" s="95" t="s">
        <v>2312</v>
      </c>
      <c r="D809" s="96" t="s">
        <v>30</v>
      </c>
      <c r="E809" s="97">
        <v>1</v>
      </c>
      <c r="F809" s="140">
        <v>2.5</v>
      </c>
      <c r="G809" s="103">
        <v>1.1000000000000001</v>
      </c>
      <c r="H809" s="99" t="s">
        <v>557</v>
      </c>
      <c r="I809" s="104" t="s">
        <v>24</v>
      </c>
      <c r="J809" s="105">
        <v>4</v>
      </c>
      <c r="K809" s="142">
        <f t="shared" si="67"/>
        <v>6</v>
      </c>
      <c r="L809" s="102">
        <f t="shared" si="72"/>
        <v>377.57510493827175</v>
      </c>
      <c r="N809" s="214">
        <f t="shared" si="73"/>
        <v>37.529999999999994</v>
      </c>
      <c r="Q809" s="153">
        <f t="shared" si="68"/>
        <v>1</v>
      </c>
      <c r="R809" s="154">
        <f t="shared" si="69"/>
        <v>1</v>
      </c>
      <c r="S809" s="154">
        <f t="shared" si="70"/>
        <v>0</v>
      </c>
    </row>
    <row r="810" spans="2:19" ht="18.75" x14ac:dyDescent="0.3">
      <c r="B810" s="164">
        <v>44721</v>
      </c>
      <c r="C810" s="95" t="s">
        <v>2342</v>
      </c>
      <c r="D810" s="96" t="s">
        <v>30</v>
      </c>
      <c r="E810" s="97">
        <v>1</v>
      </c>
      <c r="F810" s="140">
        <v>1</v>
      </c>
      <c r="G810" s="103">
        <v>0</v>
      </c>
      <c r="H810" s="99" t="s">
        <v>557</v>
      </c>
      <c r="I810" s="104" t="s">
        <v>21</v>
      </c>
      <c r="J810" s="105">
        <v>2</v>
      </c>
      <c r="K810" s="142">
        <f t="shared" si="67"/>
        <v>-2</v>
      </c>
      <c r="L810" s="102">
        <f t="shared" si="72"/>
        <v>375.57510493827175</v>
      </c>
      <c r="N810" s="214">
        <f t="shared" si="73"/>
        <v>35.529999999999994</v>
      </c>
      <c r="Q810" s="153">
        <f t="shared" si="68"/>
        <v>1</v>
      </c>
      <c r="R810" s="154">
        <f t="shared" si="69"/>
        <v>0</v>
      </c>
      <c r="S810" s="154">
        <f t="shared" si="70"/>
        <v>1</v>
      </c>
    </row>
    <row r="811" spans="2:19" ht="18.75" x14ac:dyDescent="0.3">
      <c r="B811" s="164">
        <v>44721</v>
      </c>
      <c r="C811" s="95" t="s">
        <v>2343</v>
      </c>
      <c r="D811" s="96" t="s">
        <v>231</v>
      </c>
      <c r="E811" s="97">
        <v>3</v>
      </c>
      <c r="F811" s="140">
        <v>2.6</v>
      </c>
      <c r="G811" s="103">
        <v>1.2</v>
      </c>
      <c r="H811" s="99" t="s">
        <v>557</v>
      </c>
      <c r="I811" s="104" t="s">
        <v>26</v>
      </c>
      <c r="J811" s="105">
        <v>1</v>
      </c>
      <c r="K811" s="142">
        <f t="shared" si="67"/>
        <v>-1</v>
      </c>
      <c r="L811" s="102">
        <f t="shared" si="72"/>
        <v>374.57510493827175</v>
      </c>
      <c r="N811" s="214">
        <f t="shared" si="73"/>
        <v>34.529999999999994</v>
      </c>
      <c r="Q811" s="153">
        <f t="shared" si="68"/>
        <v>1</v>
      </c>
      <c r="R811" s="154">
        <f t="shared" si="69"/>
        <v>0</v>
      </c>
      <c r="S811" s="154">
        <f t="shared" si="70"/>
        <v>1</v>
      </c>
    </row>
    <row r="812" spans="2:19" ht="18.75" x14ac:dyDescent="0.3">
      <c r="B812" s="164">
        <v>44721</v>
      </c>
      <c r="C812" s="95" t="s">
        <v>2344</v>
      </c>
      <c r="D812" s="96" t="s">
        <v>30</v>
      </c>
      <c r="E812" s="97">
        <v>3</v>
      </c>
      <c r="F812" s="140">
        <v>26</v>
      </c>
      <c r="G812" s="103">
        <v>6.5</v>
      </c>
      <c r="H812" s="99" t="s">
        <v>557</v>
      </c>
      <c r="I812" s="104" t="s">
        <v>16</v>
      </c>
      <c r="J812" s="105">
        <v>0.75</v>
      </c>
      <c r="K812" s="142">
        <f t="shared" si="67"/>
        <v>-0.75</v>
      </c>
      <c r="L812" s="102">
        <f t="shared" si="72"/>
        <v>373.82510493827175</v>
      </c>
      <c r="N812" s="214">
        <f t="shared" si="73"/>
        <v>33.779999999999994</v>
      </c>
      <c r="Q812" s="153">
        <f t="shared" si="68"/>
        <v>1</v>
      </c>
      <c r="R812" s="154">
        <f t="shared" si="69"/>
        <v>0</v>
      </c>
      <c r="S812" s="154">
        <f t="shared" si="70"/>
        <v>1</v>
      </c>
    </row>
    <row r="813" spans="2:19" ht="18.75" x14ac:dyDescent="0.3">
      <c r="B813" s="164">
        <v>44722</v>
      </c>
      <c r="C813" s="95" t="s">
        <v>2345</v>
      </c>
      <c r="D813" s="96" t="s">
        <v>747</v>
      </c>
      <c r="E813" s="97">
        <v>2</v>
      </c>
      <c r="F813" s="140">
        <v>20</v>
      </c>
      <c r="G813" s="103">
        <v>8</v>
      </c>
      <c r="H813" s="99" t="s">
        <v>557</v>
      </c>
      <c r="I813" s="104" t="s">
        <v>16</v>
      </c>
      <c r="J813" s="105">
        <v>1</v>
      </c>
      <c r="K813" s="142">
        <f t="shared" si="67"/>
        <v>-1</v>
      </c>
      <c r="L813" s="102">
        <f t="shared" si="72"/>
        <v>372.82510493827175</v>
      </c>
      <c r="N813" s="214">
        <f t="shared" si="73"/>
        <v>32.779999999999994</v>
      </c>
      <c r="Q813" s="153">
        <f t="shared" si="68"/>
        <v>1</v>
      </c>
      <c r="R813" s="154">
        <f t="shared" si="69"/>
        <v>0</v>
      </c>
      <c r="S813" s="154">
        <f t="shared" si="70"/>
        <v>1</v>
      </c>
    </row>
    <row r="814" spans="2:19" ht="18.75" x14ac:dyDescent="0.3">
      <c r="B814" s="164">
        <v>44722</v>
      </c>
      <c r="C814" s="95" t="s">
        <v>2346</v>
      </c>
      <c r="D814" s="96" t="s">
        <v>747</v>
      </c>
      <c r="E814" s="97">
        <v>3</v>
      </c>
      <c r="F814" s="140">
        <v>11</v>
      </c>
      <c r="G814" s="103">
        <v>4</v>
      </c>
      <c r="H814" s="99" t="s">
        <v>557</v>
      </c>
      <c r="I814" s="104" t="s">
        <v>16</v>
      </c>
      <c r="J814" s="105">
        <v>0.75</v>
      </c>
      <c r="K814" s="142">
        <f t="shared" si="67"/>
        <v>-0.75</v>
      </c>
      <c r="L814" s="102">
        <f t="shared" si="72"/>
        <v>372.07510493827175</v>
      </c>
      <c r="N814" s="214">
        <f t="shared" si="73"/>
        <v>32.029999999999994</v>
      </c>
      <c r="Q814" s="153">
        <f t="shared" si="68"/>
        <v>1</v>
      </c>
      <c r="R814" s="154">
        <f t="shared" si="69"/>
        <v>0</v>
      </c>
      <c r="S814" s="154">
        <f t="shared" si="70"/>
        <v>1</v>
      </c>
    </row>
    <row r="815" spans="2:19" ht="18.75" x14ac:dyDescent="0.3">
      <c r="B815" s="164">
        <v>44722</v>
      </c>
      <c r="C815" s="95" t="s">
        <v>2347</v>
      </c>
      <c r="D815" s="96" t="s">
        <v>747</v>
      </c>
      <c r="E815" s="97">
        <v>3</v>
      </c>
      <c r="F815" s="140">
        <v>3.9</v>
      </c>
      <c r="G815" s="103">
        <v>1.8</v>
      </c>
      <c r="H815" s="99" t="s">
        <v>557</v>
      </c>
      <c r="I815" s="104" t="s">
        <v>24</v>
      </c>
      <c r="J815" s="105">
        <v>0.75</v>
      </c>
      <c r="K815" s="142">
        <f t="shared" si="67"/>
        <v>2.1749999999999998</v>
      </c>
      <c r="L815" s="102">
        <f t="shared" si="72"/>
        <v>374.25010493827176</v>
      </c>
      <c r="N815" s="214">
        <f t="shared" si="73"/>
        <v>34.204999999999991</v>
      </c>
      <c r="Q815" s="153">
        <f t="shared" si="68"/>
        <v>1</v>
      </c>
      <c r="R815" s="154">
        <f t="shared" si="69"/>
        <v>1</v>
      </c>
      <c r="S815" s="154">
        <f t="shared" si="70"/>
        <v>0</v>
      </c>
    </row>
    <row r="816" spans="2:19" ht="18.75" x14ac:dyDescent="0.3">
      <c r="B816" s="164">
        <v>44722</v>
      </c>
      <c r="C816" s="95" t="s">
        <v>2348</v>
      </c>
      <c r="D816" s="96" t="s">
        <v>2349</v>
      </c>
      <c r="E816" s="97">
        <v>1</v>
      </c>
      <c r="F816" s="140">
        <v>13</v>
      </c>
      <c r="G816" s="103">
        <v>5</v>
      </c>
      <c r="H816" s="99" t="s">
        <v>557</v>
      </c>
      <c r="I816" s="104" t="s">
        <v>16</v>
      </c>
      <c r="J816" s="105">
        <v>0.25</v>
      </c>
      <c r="K816" s="142">
        <f t="shared" si="67"/>
        <v>-0.25</v>
      </c>
      <c r="L816" s="102">
        <f t="shared" si="72"/>
        <v>374.00010493827176</v>
      </c>
      <c r="N816" s="214">
        <f t="shared" si="73"/>
        <v>33.954999999999991</v>
      </c>
      <c r="Q816" s="153">
        <f t="shared" si="68"/>
        <v>1</v>
      </c>
      <c r="R816" s="154">
        <f t="shared" si="69"/>
        <v>0</v>
      </c>
      <c r="S816" s="154">
        <f t="shared" si="70"/>
        <v>1</v>
      </c>
    </row>
    <row r="817" spans="2:19" ht="18.75" x14ac:dyDescent="0.3">
      <c r="B817" s="164">
        <v>44723</v>
      </c>
      <c r="C817" s="95" t="s">
        <v>2350</v>
      </c>
      <c r="D817" s="96" t="s">
        <v>747</v>
      </c>
      <c r="E817" s="97">
        <v>1</v>
      </c>
      <c r="F817" s="140">
        <v>10</v>
      </c>
      <c r="G817" s="103">
        <v>3</v>
      </c>
      <c r="H817" s="99" t="s">
        <v>557</v>
      </c>
      <c r="I817" s="104" t="s">
        <v>16</v>
      </c>
      <c r="J817" s="105">
        <v>4</v>
      </c>
      <c r="K817" s="142">
        <f t="shared" si="67"/>
        <v>-4</v>
      </c>
      <c r="L817" s="102">
        <f t="shared" si="72"/>
        <v>370.00010493827176</v>
      </c>
      <c r="N817" s="214">
        <f t="shared" si="73"/>
        <v>29.954999999999991</v>
      </c>
      <c r="Q817" s="153">
        <f t="shared" si="68"/>
        <v>1</v>
      </c>
      <c r="R817" s="154">
        <f t="shared" si="69"/>
        <v>0</v>
      </c>
      <c r="S817" s="154">
        <f t="shared" si="70"/>
        <v>1</v>
      </c>
    </row>
    <row r="818" spans="2:19" ht="18.75" x14ac:dyDescent="0.3">
      <c r="B818" s="164">
        <v>44723</v>
      </c>
      <c r="C818" s="95" t="s">
        <v>2351</v>
      </c>
      <c r="D818" s="96" t="s">
        <v>747</v>
      </c>
      <c r="E818" s="97">
        <v>1</v>
      </c>
      <c r="F818" s="140">
        <v>7.5</v>
      </c>
      <c r="G818" s="103">
        <v>2.5</v>
      </c>
      <c r="H818" s="99" t="s">
        <v>557</v>
      </c>
      <c r="I818" s="104" t="s">
        <v>16</v>
      </c>
      <c r="J818" s="105">
        <v>1.5</v>
      </c>
      <c r="K818" s="142">
        <f t="shared" si="67"/>
        <v>-1.5</v>
      </c>
      <c r="L818" s="102">
        <f t="shared" si="72"/>
        <v>368.50010493827176</v>
      </c>
      <c r="N818" s="214">
        <f t="shared" si="73"/>
        <v>28.454999999999991</v>
      </c>
      <c r="Q818" s="153">
        <f t="shared" si="68"/>
        <v>1</v>
      </c>
      <c r="R818" s="154">
        <f t="shared" si="69"/>
        <v>0</v>
      </c>
      <c r="S818" s="154">
        <f t="shared" si="70"/>
        <v>1</v>
      </c>
    </row>
    <row r="819" spans="2:19" ht="18.75" x14ac:dyDescent="0.3">
      <c r="B819" s="164">
        <v>44723</v>
      </c>
      <c r="C819" s="95" t="s">
        <v>2316</v>
      </c>
      <c r="D819" s="96" t="s">
        <v>2003</v>
      </c>
      <c r="E819" s="97">
        <v>1</v>
      </c>
      <c r="F819" s="140">
        <v>7</v>
      </c>
      <c r="G819" s="103">
        <v>2.5</v>
      </c>
      <c r="H819" s="99" t="s">
        <v>557</v>
      </c>
      <c r="I819" s="104" t="s">
        <v>16</v>
      </c>
      <c r="J819" s="105">
        <v>0.75</v>
      </c>
      <c r="K819" s="142">
        <f t="shared" si="67"/>
        <v>-0.75</v>
      </c>
      <c r="L819" s="102">
        <f t="shared" si="72"/>
        <v>367.75010493827176</v>
      </c>
      <c r="N819" s="214">
        <f t="shared" si="73"/>
        <v>27.704999999999991</v>
      </c>
      <c r="Q819" s="153">
        <f t="shared" si="68"/>
        <v>1</v>
      </c>
      <c r="R819" s="154">
        <f t="shared" si="69"/>
        <v>0</v>
      </c>
      <c r="S819" s="154">
        <f t="shared" si="70"/>
        <v>1</v>
      </c>
    </row>
    <row r="820" spans="2:19" ht="18.75" x14ac:dyDescent="0.3">
      <c r="B820" s="164">
        <v>44723</v>
      </c>
      <c r="C820" s="95" t="s">
        <v>2268</v>
      </c>
      <c r="D820" s="96" t="s">
        <v>91</v>
      </c>
      <c r="E820" s="97">
        <v>1</v>
      </c>
      <c r="F820" s="140">
        <v>2.2000000000000002</v>
      </c>
      <c r="G820" s="103">
        <v>1.26</v>
      </c>
      <c r="H820" s="99" t="s">
        <v>557</v>
      </c>
      <c r="I820" s="104" t="s">
        <v>34</v>
      </c>
      <c r="J820" s="105">
        <v>1</v>
      </c>
      <c r="K820" s="142">
        <f t="shared" si="67"/>
        <v>-1</v>
      </c>
      <c r="L820" s="102">
        <f t="shared" si="72"/>
        <v>366.75010493827176</v>
      </c>
      <c r="N820" s="214">
        <f t="shared" si="73"/>
        <v>26.704999999999991</v>
      </c>
      <c r="Q820" s="153">
        <f t="shared" si="68"/>
        <v>1</v>
      </c>
      <c r="R820" s="154">
        <f t="shared" si="69"/>
        <v>0</v>
      </c>
      <c r="S820" s="154">
        <f t="shared" si="70"/>
        <v>1</v>
      </c>
    </row>
    <row r="821" spans="2:19" ht="18.75" x14ac:dyDescent="0.3">
      <c r="B821" s="164">
        <v>44723</v>
      </c>
      <c r="C821" s="95" t="s">
        <v>2352</v>
      </c>
      <c r="D821" s="96" t="s">
        <v>747</v>
      </c>
      <c r="E821" s="97">
        <v>2</v>
      </c>
      <c r="F821" s="140">
        <v>7</v>
      </c>
      <c r="G821" s="103">
        <v>2.5</v>
      </c>
      <c r="H821" s="99" t="s">
        <v>557</v>
      </c>
      <c r="I821" s="104" t="s">
        <v>16</v>
      </c>
      <c r="J821" s="105">
        <v>1.5</v>
      </c>
      <c r="K821" s="142">
        <f t="shared" si="67"/>
        <v>-1.5</v>
      </c>
      <c r="L821" s="102">
        <f t="shared" si="72"/>
        <v>365.25010493827176</v>
      </c>
      <c r="N821" s="214">
        <f t="shared" si="73"/>
        <v>25.204999999999991</v>
      </c>
      <c r="Q821" s="153">
        <f t="shared" si="68"/>
        <v>1</v>
      </c>
      <c r="R821" s="154">
        <f t="shared" si="69"/>
        <v>0</v>
      </c>
      <c r="S821" s="154">
        <f t="shared" si="70"/>
        <v>1</v>
      </c>
    </row>
    <row r="822" spans="2:19" ht="18.75" x14ac:dyDescent="0.3">
      <c r="B822" s="164">
        <v>44723</v>
      </c>
      <c r="C822" s="95" t="s">
        <v>2353</v>
      </c>
      <c r="D822" s="96" t="s">
        <v>747</v>
      </c>
      <c r="E822" s="97">
        <v>2</v>
      </c>
      <c r="F822" s="140">
        <v>31</v>
      </c>
      <c r="G822" s="103">
        <v>6</v>
      </c>
      <c r="H822" s="99" t="s">
        <v>557</v>
      </c>
      <c r="I822" s="104" t="s">
        <v>16</v>
      </c>
      <c r="J822" s="105">
        <v>1.5</v>
      </c>
      <c r="K822" s="142">
        <f t="shared" si="67"/>
        <v>-1.5</v>
      </c>
      <c r="L822" s="102">
        <f t="shared" si="72"/>
        <v>363.75010493827176</v>
      </c>
      <c r="N822" s="214">
        <f t="shared" si="73"/>
        <v>23.704999999999991</v>
      </c>
      <c r="Q822" s="153">
        <f t="shared" si="68"/>
        <v>1</v>
      </c>
      <c r="R822" s="154">
        <f t="shared" si="69"/>
        <v>0</v>
      </c>
      <c r="S822" s="154">
        <f t="shared" si="70"/>
        <v>1</v>
      </c>
    </row>
    <row r="823" spans="2:19" ht="18.75" x14ac:dyDescent="0.3">
      <c r="B823" s="164">
        <v>44724</v>
      </c>
      <c r="C823" s="95" t="s">
        <v>2305</v>
      </c>
      <c r="D823" s="96" t="s">
        <v>747</v>
      </c>
      <c r="E823" s="97">
        <v>2</v>
      </c>
      <c r="F823" s="140">
        <v>4.4000000000000004</v>
      </c>
      <c r="G823" s="103">
        <v>2</v>
      </c>
      <c r="H823" s="99" t="s">
        <v>557</v>
      </c>
      <c r="I823" s="104" t="s">
        <v>16</v>
      </c>
      <c r="J823" s="105">
        <v>1.5</v>
      </c>
      <c r="K823" s="142">
        <f t="shared" si="67"/>
        <v>-1.5</v>
      </c>
      <c r="L823" s="102">
        <f t="shared" si="72"/>
        <v>362.25010493827176</v>
      </c>
      <c r="N823" s="214">
        <f t="shared" si="73"/>
        <v>22.204999999999991</v>
      </c>
      <c r="Q823" s="153">
        <f t="shared" si="68"/>
        <v>1</v>
      </c>
      <c r="R823" s="154">
        <f t="shared" si="69"/>
        <v>0</v>
      </c>
      <c r="S823" s="154">
        <f t="shared" si="70"/>
        <v>1</v>
      </c>
    </row>
    <row r="824" spans="2:19" ht="18.75" x14ac:dyDescent="0.3">
      <c r="B824" s="164">
        <v>44724</v>
      </c>
      <c r="C824" s="95" t="s">
        <v>2354</v>
      </c>
      <c r="D824" s="96" t="s">
        <v>772</v>
      </c>
      <c r="E824" s="97">
        <v>2</v>
      </c>
      <c r="F824" s="140">
        <v>61</v>
      </c>
      <c r="G824" s="103">
        <v>10</v>
      </c>
      <c r="H824" s="99" t="s">
        <v>557</v>
      </c>
      <c r="I824" s="104" t="s">
        <v>16</v>
      </c>
      <c r="J824" s="105">
        <v>0.5</v>
      </c>
      <c r="K824" s="142">
        <f t="shared" si="67"/>
        <v>-0.5</v>
      </c>
      <c r="L824" s="102">
        <f t="shared" si="72"/>
        <v>361.75010493827176</v>
      </c>
      <c r="N824" s="214">
        <f t="shared" si="73"/>
        <v>21.704999999999991</v>
      </c>
      <c r="Q824" s="153">
        <f t="shared" si="68"/>
        <v>1</v>
      </c>
      <c r="R824" s="154">
        <f t="shared" si="69"/>
        <v>0</v>
      </c>
      <c r="S824" s="154">
        <f t="shared" si="70"/>
        <v>1</v>
      </c>
    </row>
    <row r="825" spans="2:19" ht="18.75" x14ac:dyDescent="0.3">
      <c r="B825" s="164">
        <v>44724</v>
      </c>
      <c r="C825" s="95" t="s">
        <v>2355</v>
      </c>
      <c r="D825" s="96" t="s">
        <v>772</v>
      </c>
      <c r="E825" s="97">
        <v>3</v>
      </c>
      <c r="F825" s="140">
        <v>2.8</v>
      </c>
      <c r="G825" s="103">
        <v>1.2</v>
      </c>
      <c r="H825" s="99" t="s">
        <v>557</v>
      </c>
      <c r="I825" s="104" t="s">
        <v>24</v>
      </c>
      <c r="J825" s="105">
        <v>1.5</v>
      </c>
      <c r="K825" s="142">
        <f t="shared" si="67"/>
        <v>2.6999999999999993</v>
      </c>
      <c r="L825" s="102">
        <f t="shared" si="72"/>
        <v>364.45010493827175</v>
      </c>
      <c r="N825" s="214">
        <f t="shared" si="73"/>
        <v>24.40499999999999</v>
      </c>
      <c r="Q825" s="153">
        <f t="shared" si="68"/>
        <v>1</v>
      </c>
      <c r="R825" s="154">
        <f t="shared" si="69"/>
        <v>1</v>
      </c>
      <c r="S825" s="154">
        <f t="shared" si="70"/>
        <v>0</v>
      </c>
    </row>
    <row r="826" spans="2:19" ht="18.75" x14ac:dyDescent="0.3">
      <c r="B826" s="164">
        <v>44724</v>
      </c>
      <c r="C826" s="95" t="s">
        <v>2356</v>
      </c>
      <c r="D826" s="96" t="s">
        <v>772</v>
      </c>
      <c r="E826" s="97">
        <v>3</v>
      </c>
      <c r="F826" s="140">
        <v>26</v>
      </c>
      <c r="G826" s="103">
        <v>8</v>
      </c>
      <c r="H826" s="99" t="s">
        <v>557</v>
      </c>
      <c r="I826" s="104" t="s">
        <v>16</v>
      </c>
      <c r="J826" s="105">
        <v>0.5</v>
      </c>
      <c r="K826" s="142">
        <f t="shared" si="67"/>
        <v>-0.5</v>
      </c>
      <c r="L826" s="102">
        <f t="shared" si="72"/>
        <v>363.95010493827175</v>
      </c>
      <c r="N826" s="214">
        <f t="shared" si="73"/>
        <v>23.90499999999999</v>
      </c>
      <c r="Q826" s="153">
        <f t="shared" si="68"/>
        <v>1</v>
      </c>
      <c r="R826" s="154">
        <f t="shared" si="69"/>
        <v>0</v>
      </c>
      <c r="S826" s="154">
        <f t="shared" si="70"/>
        <v>1</v>
      </c>
    </row>
    <row r="827" spans="2:19" ht="18.75" x14ac:dyDescent="0.3">
      <c r="B827" s="164">
        <v>44724</v>
      </c>
      <c r="C827" s="95" t="s">
        <v>2357</v>
      </c>
      <c r="D827" s="96" t="s">
        <v>772</v>
      </c>
      <c r="E827" s="97">
        <v>4</v>
      </c>
      <c r="F827" s="140">
        <v>4.2</v>
      </c>
      <c r="G827" s="103">
        <v>1.8</v>
      </c>
      <c r="H827" s="99" t="s">
        <v>557</v>
      </c>
      <c r="I827" s="104" t="s">
        <v>16</v>
      </c>
      <c r="J827" s="105">
        <v>8</v>
      </c>
      <c r="K827" s="142">
        <f t="shared" si="67"/>
        <v>-8</v>
      </c>
      <c r="L827" s="102">
        <f t="shared" si="72"/>
        <v>355.95010493827175</v>
      </c>
      <c r="N827" s="214">
        <f t="shared" si="73"/>
        <v>15.90499999999999</v>
      </c>
      <c r="Q827" s="153">
        <f t="shared" si="68"/>
        <v>1</v>
      </c>
      <c r="R827" s="154">
        <f t="shared" si="69"/>
        <v>0</v>
      </c>
      <c r="S827" s="154">
        <f t="shared" si="70"/>
        <v>1</v>
      </c>
    </row>
    <row r="828" spans="2:19" ht="18.75" x14ac:dyDescent="0.3">
      <c r="B828" s="164">
        <v>44725</v>
      </c>
      <c r="C828" s="95" t="s">
        <v>2331</v>
      </c>
      <c r="D828" s="96" t="s">
        <v>1916</v>
      </c>
      <c r="E828" s="97">
        <v>2</v>
      </c>
      <c r="F828" s="140">
        <v>3.2</v>
      </c>
      <c r="G828" s="103">
        <v>1.5</v>
      </c>
      <c r="H828" s="99" t="s">
        <v>557</v>
      </c>
      <c r="I828" s="104" t="s">
        <v>16</v>
      </c>
      <c r="J828" s="105">
        <v>3</v>
      </c>
      <c r="K828" s="142">
        <f t="shared" si="67"/>
        <v>-3</v>
      </c>
      <c r="L828" s="102">
        <f t="shared" si="72"/>
        <v>352.95010493827175</v>
      </c>
      <c r="N828" s="214">
        <f t="shared" si="73"/>
        <v>12.90499999999999</v>
      </c>
      <c r="Q828" s="153">
        <f t="shared" si="68"/>
        <v>1</v>
      </c>
      <c r="R828" s="154">
        <f t="shared" si="69"/>
        <v>0</v>
      </c>
      <c r="S828" s="154">
        <f t="shared" si="70"/>
        <v>1</v>
      </c>
    </row>
    <row r="829" spans="2:19" ht="18.75" x14ac:dyDescent="0.3">
      <c r="B829" s="164">
        <v>44725</v>
      </c>
      <c r="C829" s="95" t="s">
        <v>2358</v>
      </c>
      <c r="D829" s="96" t="s">
        <v>1916</v>
      </c>
      <c r="E829" s="97">
        <v>2</v>
      </c>
      <c r="F829" s="140">
        <v>4.2</v>
      </c>
      <c r="G829" s="103">
        <v>0</v>
      </c>
      <c r="H829" s="99" t="s">
        <v>557</v>
      </c>
      <c r="I829" s="104" t="s">
        <v>24</v>
      </c>
      <c r="J829" s="105">
        <v>0.25</v>
      </c>
      <c r="K829" s="142">
        <f t="shared" si="67"/>
        <v>0.8</v>
      </c>
      <c r="L829" s="102">
        <f t="shared" si="72"/>
        <v>353.75010493827176</v>
      </c>
      <c r="N829" s="214">
        <f t="shared" si="73"/>
        <v>13.704999999999991</v>
      </c>
      <c r="Q829" s="153">
        <f t="shared" si="68"/>
        <v>1</v>
      </c>
      <c r="R829" s="154">
        <f t="shared" si="69"/>
        <v>1</v>
      </c>
      <c r="S829" s="154">
        <f t="shared" si="70"/>
        <v>0</v>
      </c>
    </row>
    <row r="830" spans="2:19" ht="18.75" x14ac:dyDescent="0.3">
      <c r="B830" s="164">
        <v>44725</v>
      </c>
      <c r="C830" s="95" t="s">
        <v>2147</v>
      </c>
      <c r="D830" s="96" t="s">
        <v>1916</v>
      </c>
      <c r="E830" s="97">
        <v>2</v>
      </c>
      <c r="F830" s="140">
        <v>1</v>
      </c>
      <c r="G830" s="103">
        <v>0</v>
      </c>
      <c r="H830" s="99" t="s">
        <v>557</v>
      </c>
      <c r="I830" s="104" t="s">
        <v>21</v>
      </c>
      <c r="J830" s="105">
        <v>0.25</v>
      </c>
      <c r="K830" s="142">
        <f t="shared" si="67"/>
        <v>-0.25</v>
      </c>
      <c r="L830" s="102">
        <f t="shared" si="72"/>
        <v>353.50010493827176</v>
      </c>
      <c r="N830" s="214">
        <f t="shared" si="73"/>
        <v>13.454999999999991</v>
      </c>
      <c r="Q830" s="153">
        <f t="shared" si="68"/>
        <v>1</v>
      </c>
      <c r="R830" s="154">
        <f t="shared" si="69"/>
        <v>0</v>
      </c>
      <c r="S830" s="154">
        <f t="shared" si="70"/>
        <v>1</v>
      </c>
    </row>
    <row r="831" spans="2:19" ht="18.75" x14ac:dyDescent="0.3">
      <c r="B831" s="164">
        <v>44725</v>
      </c>
      <c r="C831" s="95" t="s">
        <v>2359</v>
      </c>
      <c r="D831" s="96" t="s">
        <v>674</v>
      </c>
      <c r="E831" s="97">
        <v>1</v>
      </c>
      <c r="F831" s="140">
        <v>41</v>
      </c>
      <c r="G831" s="103">
        <v>6</v>
      </c>
      <c r="H831" s="99" t="s">
        <v>557</v>
      </c>
      <c r="I831" s="104" t="s">
        <v>21</v>
      </c>
      <c r="J831" s="105">
        <v>0.75</v>
      </c>
      <c r="K831" s="142">
        <f t="shared" si="67"/>
        <v>-0.75</v>
      </c>
      <c r="L831" s="102">
        <f t="shared" si="72"/>
        <v>352.75010493827176</v>
      </c>
      <c r="N831" s="214">
        <f t="shared" si="73"/>
        <v>12.704999999999991</v>
      </c>
      <c r="Q831" s="153">
        <f t="shared" si="68"/>
        <v>1</v>
      </c>
      <c r="R831" s="154">
        <f t="shared" si="69"/>
        <v>0</v>
      </c>
      <c r="S831" s="154">
        <f t="shared" si="70"/>
        <v>1</v>
      </c>
    </row>
    <row r="832" spans="2:19" ht="18.75" x14ac:dyDescent="0.3">
      <c r="B832" s="164">
        <v>44725</v>
      </c>
      <c r="C832" s="95" t="s">
        <v>2359</v>
      </c>
      <c r="D832" s="96" t="s">
        <v>674</v>
      </c>
      <c r="E832" s="97">
        <v>1</v>
      </c>
      <c r="F832" s="140">
        <v>41</v>
      </c>
      <c r="G832" s="103">
        <v>6</v>
      </c>
      <c r="H832" s="99" t="s">
        <v>567</v>
      </c>
      <c r="I832" s="104" t="s">
        <v>21</v>
      </c>
      <c r="J832" s="105">
        <v>0.75</v>
      </c>
      <c r="K832" s="142">
        <f t="shared" si="67"/>
        <v>3.75</v>
      </c>
      <c r="L832" s="102">
        <f t="shared" si="72"/>
        <v>356.50010493827176</v>
      </c>
      <c r="N832" s="214">
        <f t="shared" si="73"/>
        <v>16.454999999999991</v>
      </c>
      <c r="Q832" s="153">
        <f t="shared" si="68"/>
        <v>1</v>
      </c>
      <c r="R832" s="154">
        <f t="shared" si="69"/>
        <v>1</v>
      </c>
      <c r="S832" s="154">
        <f t="shared" si="70"/>
        <v>0</v>
      </c>
    </row>
    <row r="833" spans="2:19" ht="18.75" x14ac:dyDescent="0.3">
      <c r="B833" s="164">
        <v>44725</v>
      </c>
      <c r="C833" s="95" t="s">
        <v>2326</v>
      </c>
      <c r="D833" s="96" t="s">
        <v>674</v>
      </c>
      <c r="E833" s="97">
        <v>1</v>
      </c>
      <c r="F833" s="140">
        <v>7</v>
      </c>
      <c r="G833" s="103">
        <v>2.5</v>
      </c>
      <c r="H833" s="99" t="s">
        <v>557</v>
      </c>
      <c r="I833" s="104" t="s">
        <v>16</v>
      </c>
      <c r="J833" s="105">
        <v>0.75</v>
      </c>
      <c r="K833" s="142">
        <f t="shared" si="67"/>
        <v>-0.75</v>
      </c>
      <c r="L833" s="102">
        <f t="shared" si="72"/>
        <v>355.75010493827176</v>
      </c>
      <c r="N833" s="214">
        <f t="shared" si="73"/>
        <v>15.704999999999991</v>
      </c>
      <c r="Q833" s="153">
        <f t="shared" si="68"/>
        <v>1</v>
      </c>
      <c r="R833" s="154">
        <f t="shared" si="69"/>
        <v>0</v>
      </c>
      <c r="S833" s="154">
        <f t="shared" si="70"/>
        <v>1</v>
      </c>
    </row>
    <row r="834" spans="2:19" ht="18.75" x14ac:dyDescent="0.3">
      <c r="B834" s="164">
        <v>44725</v>
      </c>
      <c r="C834" s="95" t="s">
        <v>2360</v>
      </c>
      <c r="D834" s="96" t="s">
        <v>674</v>
      </c>
      <c r="E834" s="97">
        <v>2</v>
      </c>
      <c r="F834" s="140">
        <v>5.4</v>
      </c>
      <c r="G834" s="103">
        <v>2.5</v>
      </c>
      <c r="H834" s="99" t="s">
        <v>557</v>
      </c>
      <c r="I834" s="104" t="s">
        <v>16</v>
      </c>
      <c r="J834" s="105">
        <v>8</v>
      </c>
      <c r="K834" s="142">
        <f t="shared" si="67"/>
        <v>-8</v>
      </c>
      <c r="L834" s="102">
        <f t="shared" si="72"/>
        <v>347.75010493827176</v>
      </c>
      <c r="N834" s="214">
        <f t="shared" si="73"/>
        <v>7.7049999999999912</v>
      </c>
      <c r="Q834" s="153">
        <f t="shared" si="68"/>
        <v>1</v>
      </c>
      <c r="R834" s="154">
        <f t="shared" si="69"/>
        <v>0</v>
      </c>
      <c r="S834" s="154">
        <f t="shared" si="70"/>
        <v>1</v>
      </c>
    </row>
    <row r="835" spans="2:19" ht="18.75" x14ac:dyDescent="0.3">
      <c r="B835" s="164">
        <v>44726</v>
      </c>
      <c r="C835" s="95" t="s">
        <v>2324</v>
      </c>
      <c r="D835" s="96" t="s">
        <v>30</v>
      </c>
      <c r="E835" s="97">
        <v>1</v>
      </c>
      <c r="F835" s="140">
        <v>1.48</v>
      </c>
      <c r="G835" s="103">
        <v>1.1000000000000001</v>
      </c>
      <c r="H835" s="99" t="s">
        <v>557</v>
      </c>
      <c r="I835" s="104" t="s">
        <v>21</v>
      </c>
      <c r="J835" s="105">
        <v>3</v>
      </c>
      <c r="K835" s="142">
        <f t="shared" ref="K835:K898" si="74">IF(OR(I835="",J835=""),"",IF(AND(H835="W",I835="1st"),F835*J835-J835,IF(AND(H835="P",OR(I835="1st",I835="2nd",I835="3rd")),G835*J835-J835,IF(H835="EW",-2*J835,-J835))))</f>
        <v>-3</v>
      </c>
      <c r="L835" s="102">
        <f t="shared" si="72"/>
        <v>344.75010493827176</v>
      </c>
      <c r="N835" s="214">
        <f t="shared" si="73"/>
        <v>4.7049999999999912</v>
      </c>
      <c r="Q835" s="153">
        <f t="shared" si="68"/>
        <v>1</v>
      </c>
      <c r="R835" s="154">
        <f t="shared" si="69"/>
        <v>0</v>
      </c>
      <c r="S835" s="154">
        <f t="shared" si="70"/>
        <v>1</v>
      </c>
    </row>
    <row r="836" spans="2:19" ht="18.75" x14ac:dyDescent="0.3">
      <c r="B836" s="164">
        <v>44726</v>
      </c>
      <c r="C836" s="95" t="s">
        <v>2286</v>
      </c>
      <c r="D836" s="96" t="s">
        <v>30</v>
      </c>
      <c r="E836" s="97">
        <v>1</v>
      </c>
      <c r="F836" s="140">
        <v>67</v>
      </c>
      <c r="G836" s="103">
        <v>10</v>
      </c>
      <c r="H836" s="99" t="s">
        <v>557</v>
      </c>
      <c r="I836" s="104" t="s">
        <v>16</v>
      </c>
      <c r="J836" s="105">
        <v>0.25</v>
      </c>
      <c r="K836" s="142">
        <f t="shared" si="74"/>
        <v>-0.25</v>
      </c>
      <c r="L836" s="102">
        <f t="shared" si="72"/>
        <v>344.50010493827176</v>
      </c>
      <c r="N836" s="214">
        <f t="shared" si="73"/>
        <v>4.4549999999999912</v>
      </c>
      <c r="Q836" s="153">
        <f t="shared" ref="Q836:Q899" si="75">IF(B836="",0,1)</f>
        <v>1</v>
      </c>
      <c r="R836" s="154">
        <f t="shared" ref="R836:R899" si="76">IF(K836&gt;0,1,0)</f>
        <v>0</v>
      </c>
      <c r="S836" s="154">
        <f t="shared" ref="S836:S899" si="77">IF(K836&lt;0,1,0)</f>
        <v>1</v>
      </c>
    </row>
    <row r="837" spans="2:19" ht="18.75" x14ac:dyDescent="0.3">
      <c r="B837" s="164">
        <v>44728</v>
      </c>
      <c r="C837" s="95" t="s">
        <v>2361</v>
      </c>
      <c r="D837" s="96" t="s">
        <v>584</v>
      </c>
      <c r="E837" s="97">
        <v>2</v>
      </c>
      <c r="F837" s="140">
        <v>7.5</v>
      </c>
      <c r="G837" s="103">
        <v>2</v>
      </c>
      <c r="H837" s="99" t="s">
        <v>557</v>
      </c>
      <c r="I837" s="104" t="s">
        <v>34</v>
      </c>
      <c r="J837" s="105">
        <v>3</v>
      </c>
      <c r="K837" s="142">
        <f t="shared" si="74"/>
        <v>-3</v>
      </c>
      <c r="L837" s="102">
        <f t="shared" si="72"/>
        <v>341.50010493827176</v>
      </c>
      <c r="N837" s="214">
        <f t="shared" si="73"/>
        <v>1.4549999999999912</v>
      </c>
      <c r="Q837" s="153">
        <f t="shared" si="75"/>
        <v>1</v>
      </c>
      <c r="R837" s="154">
        <f t="shared" si="76"/>
        <v>0</v>
      </c>
      <c r="S837" s="154">
        <f t="shared" si="77"/>
        <v>1</v>
      </c>
    </row>
    <row r="838" spans="2:19" ht="18.75" x14ac:dyDescent="0.3">
      <c r="B838" s="164">
        <v>44728</v>
      </c>
      <c r="C838" s="95" t="s">
        <v>2362</v>
      </c>
      <c r="D838" s="96" t="s">
        <v>584</v>
      </c>
      <c r="E838" s="97">
        <v>3</v>
      </c>
      <c r="F838" s="140">
        <v>1.85</v>
      </c>
      <c r="G838" s="103">
        <v>1.1000000000000001</v>
      </c>
      <c r="H838" s="99" t="s">
        <v>557</v>
      </c>
      <c r="I838" s="104" t="s">
        <v>24</v>
      </c>
      <c r="J838" s="105">
        <v>1</v>
      </c>
      <c r="K838" s="142">
        <f t="shared" si="74"/>
        <v>0.85000000000000009</v>
      </c>
      <c r="L838" s="102">
        <f t="shared" si="72"/>
        <v>342.35010493827178</v>
      </c>
      <c r="N838" s="214">
        <f t="shared" si="73"/>
        <v>2.3049999999999913</v>
      </c>
      <c r="Q838" s="153">
        <f t="shared" si="75"/>
        <v>1</v>
      </c>
      <c r="R838" s="154">
        <f t="shared" si="76"/>
        <v>1</v>
      </c>
      <c r="S838" s="154">
        <f t="shared" si="77"/>
        <v>0</v>
      </c>
    </row>
    <row r="839" spans="2:19" ht="18.75" x14ac:dyDescent="0.3">
      <c r="B839" s="164">
        <v>44728</v>
      </c>
      <c r="C839" s="95" t="s">
        <v>2363</v>
      </c>
      <c r="D839" s="96" t="s">
        <v>584</v>
      </c>
      <c r="E839" s="97">
        <v>4</v>
      </c>
      <c r="F839" s="140">
        <v>7</v>
      </c>
      <c r="G839" s="103">
        <v>3</v>
      </c>
      <c r="H839" s="99" t="s">
        <v>557</v>
      </c>
      <c r="I839" s="104" t="s">
        <v>16</v>
      </c>
      <c r="J839" s="105">
        <v>1</v>
      </c>
      <c r="K839" s="142">
        <f t="shared" si="74"/>
        <v>-1</v>
      </c>
      <c r="L839" s="102">
        <f t="shared" si="72"/>
        <v>341.35010493827178</v>
      </c>
      <c r="N839" s="214">
        <f t="shared" si="73"/>
        <v>1.3049999999999913</v>
      </c>
      <c r="Q839" s="153">
        <f t="shared" si="75"/>
        <v>1</v>
      </c>
      <c r="R839" s="154">
        <f t="shared" si="76"/>
        <v>0</v>
      </c>
      <c r="S839" s="154">
        <f t="shared" si="77"/>
        <v>1</v>
      </c>
    </row>
    <row r="840" spans="2:19" ht="18.75" x14ac:dyDescent="0.3">
      <c r="B840" s="164">
        <v>44728</v>
      </c>
      <c r="C840" s="95" t="s">
        <v>2364</v>
      </c>
      <c r="D840" s="96" t="s">
        <v>584</v>
      </c>
      <c r="E840" s="97">
        <v>4</v>
      </c>
      <c r="F840" s="140">
        <v>5.5</v>
      </c>
      <c r="G840" s="103">
        <v>1</v>
      </c>
      <c r="H840" s="99" t="s">
        <v>557</v>
      </c>
      <c r="I840" s="104" t="s">
        <v>16</v>
      </c>
      <c r="J840" s="105">
        <v>1</v>
      </c>
      <c r="K840" s="142">
        <f t="shared" si="74"/>
        <v>-1</v>
      </c>
      <c r="L840" s="102">
        <f t="shared" si="72"/>
        <v>340.35010493827178</v>
      </c>
      <c r="N840" s="214">
        <f t="shared" si="73"/>
        <v>0.30499999999999128</v>
      </c>
      <c r="Q840" s="153">
        <f t="shared" si="75"/>
        <v>1</v>
      </c>
      <c r="R840" s="154">
        <f t="shared" si="76"/>
        <v>0</v>
      </c>
      <c r="S840" s="154">
        <f t="shared" si="77"/>
        <v>1</v>
      </c>
    </row>
    <row r="841" spans="2:19" ht="18.75" x14ac:dyDescent="0.3">
      <c r="B841" s="164">
        <v>44728</v>
      </c>
      <c r="C841" s="95" t="s">
        <v>2365</v>
      </c>
      <c r="D841" s="96" t="s">
        <v>595</v>
      </c>
      <c r="E841" s="97">
        <v>1</v>
      </c>
      <c r="F841" s="140">
        <v>8</v>
      </c>
      <c r="G841" s="103">
        <v>3</v>
      </c>
      <c r="H841" s="99" t="s">
        <v>557</v>
      </c>
      <c r="I841" s="104" t="s">
        <v>16</v>
      </c>
      <c r="J841" s="105">
        <v>2</v>
      </c>
      <c r="K841" s="142">
        <f t="shared" si="74"/>
        <v>-2</v>
      </c>
      <c r="L841" s="102">
        <f t="shared" si="72"/>
        <v>338.35010493827178</v>
      </c>
      <c r="N841" s="214">
        <f t="shared" si="73"/>
        <v>-1.6950000000000087</v>
      </c>
      <c r="Q841" s="153">
        <f t="shared" si="75"/>
        <v>1</v>
      </c>
      <c r="R841" s="154">
        <f t="shared" si="76"/>
        <v>0</v>
      </c>
      <c r="S841" s="154">
        <f t="shared" si="77"/>
        <v>1</v>
      </c>
    </row>
    <row r="842" spans="2:19" ht="18.75" x14ac:dyDescent="0.3">
      <c r="B842" s="164">
        <v>44729</v>
      </c>
      <c r="C842" s="95" t="s">
        <v>2366</v>
      </c>
      <c r="D842" s="96" t="s">
        <v>2011</v>
      </c>
      <c r="E842" s="97">
        <v>4</v>
      </c>
      <c r="F842" s="140">
        <v>1.85</v>
      </c>
      <c r="G842" s="103">
        <v>1.1000000000000001</v>
      </c>
      <c r="H842" s="99" t="s">
        <v>557</v>
      </c>
      <c r="I842" s="104" t="s">
        <v>21</v>
      </c>
      <c r="J842" s="105">
        <v>1</v>
      </c>
      <c r="K842" s="142">
        <f t="shared" si="74"/>
        <v>-1</v>
      </c>
      <c r="L842" s="102">
        <f t="shared" si="72"/>
        <v>337.35010493827178</v>
      </c>
      <c r="N842" s="214">
        <f t="shared" si="73"/>
        <v>-2.6950000000000087</v>
      </c>
      <c r="Q842" s="153">
        <f t="shared" si="75"/>
        <v>1</v>
      </c>
      <c r="R842" s="154">
        <f t="shared" si="76"/>
        <v>0</v>
      </c>
      <c r="S842" s="154">
        <f t="shared" si="77"/>
        <v>1</v>
      </c>
    </row>
    <row r="843" spans="2:19" ht="18.75" x14ac:dyDescent="0.3">
      <c r="B843" s="164">
        <v>44729</v>
      </c>
      <c r="C843" s="95" t="s">
        <v>2367</v>
      </c>
      <c r="D843" s="96" t="s">
        <v>43</v>
      </c>
      <c r="E843" s="97">
        <v>4</v>
      </c>
      <c r="F843" s="140">
        <v>4.04</v>
      </c>
      <c r="G843" s="103">
        <v>1</v>
      </c>
      <c r="H843" s="99" t="s">
        <v>557</v>
      </c>
      <c r="I843" s="104" t="s">
        <v>24</v>
      </c>
      <c r="J843" s="105">
        <v>8</v>
      </c>
      <c r="K843" s="142">
        <f t="shared" si="74"/>
        <v>24.32</v>
      </c>
      <c r="L843" s="102">
        <f t="shared" si="72"/>
        <v>361.67010493827178</v>
      </c>
      <c r="N843" s="214">
        <f t="shared" si="73"/>
        <v>21.624999999999993</v>
      </c>
      <c r="Q843" s="153">
        <f t="shared" si="75"/>
        <v>1</v>
      </c>
      <c r="R843" s="154">
        <f t="shared" si="76"/>
        <v>1</v>
      </c>
      <c r="S843" s="154">
        <f t="shared" si="77"/>
        <v>0</v>
      </c>
    </row>
    <row r="844" spans="2:19" ht="18.75" x14ac:dyDescent="0.3">
      <c r="B844" s="164">
        <v>44730</v>
      </c>
      <c r="C844" s="95" t="s">
        <v>2261</v>
      </c>
      <c r="D844" s="96" t="s">
        <v>587</v>
      </c>
      <c r="E844" s="97">
        <v>3</v>
      </c>
      <c r="F844" s="140">
        <v>3.5</v>
      </c>
      <c r="G844" s="103">
        <v>1.2</v>
      </c>
      <c r="H844" s="99" t="s">
        <v>557</v>
      </c>
      <c r="I844" s="104" t="s">
        <v>34</v>
      </c>
      <c r="J844" s="105">
        <v>1</v>
      </c>
      <c r="K844" s="142">
        <f t="shared" si="74"/>
        <v>-1</v>
      </c>
      <c r="L844" s="102">
        <f t="shared" si="72"/>
        <v>360.67010493827178</v>
      </c>
      <c r="N844" s="214">
        <f t="shared" si="73"/>
        <v>20.624999999999993</v>
      </c>
      <c r="Q844" s="153">
        <f t="shared" si="75"/>
        <v>1</v>
      </c>
      <c r="R844" s="154">
        <f t="shared" si="76"/>
        <v>0</v>
      </c>
      <c r="S844" s="154">
        <f t="shared" si="77"/>
        <v>1</v>
      </c>
    </row>
    <row r="845" spans="2:19" ht="18.75" x14ac:dyDescent="0.3">
      <c r="B845" s="164">
        <v>44730</v>
      </c>
      <c r="C845" s="95" t="s">
        <v>2368</v>
      </c>
      <c r="D845" s="96" t="s">
        <v>561</v>
      </c>
      <c r="E845" s="97">
        <v>2</v>
      </c>
      <c r="F845" s="140">
        <v>23</v>
      </c>
      <c r="G845" s="103">
        <v>5</v>
      </c>
      <c r="H845" s="99" t="s">
        <v>557</v>
      </c>
      <c r="I845" s="104" t="s">
        <v>34</v>
      </c>
      <c r="J845" s="105">
        <v>0.25</v>
      </c>
      <c r="K845" s="142">
        <f t="shared" si="74"/>
        <v>-0.25</v>
      </c>
      <c r="L845" s="102">
        <f t="shared" si="72"/>
        <v>360.42010493827178</v>
      </c>
      <c r="N845" s="214">
        <f t="shared" si="73"/>
        <v>20.374999999999993</v>
      </c>
      <c r="Q845" s="153">
        <f t="shared" si="75"/>
        <v>1</v>
      </c>
      <c r="R845" s="154">
        <f t="shared" si="76"/>
        <v>0</v>
      </c>
      <c r="S845" s="154">
        <f t="shared" si="77"/>
        <v>1</v>
      </c>
    </row>
    <row r="846" spans="2:19" ht="18.75" x14ac:dyDescent="0.3">
      <c r="B846" s="164">
        <v>44730</v>
      </c>
      <c r="C846" s="95" t="s">
        <v>2369</v>
      </c>
      <c r="D846" s="96" t="s">
        <v>705</v>
      </c>
      <c r="E846" s="97">
        <v>2</v>
      </c>
      <c r="F846" s="140">
        <v>17</v>
      </c>
      <c r="G846" s="103">
        <v>4</v>
      </c>
      <c r="H846" s="99" t="s">
        <v>557</v>
      </c>
      <c r="I846" s="104" t="s">
        <v>34</v>
      </c>
      <c r="J846" s="105">
        <v>0.25</v>
      </c>
      <c r="K846" s="142">
        <f t="shared" si="74"/>
        <v>-0.25</v>
      </c>
      <c r="L846" s="102">
        <f t="shared" si="72"/>
        <v>360.17010493827178</v>
      </c>
      <c r="N846" s="214">
        <f t="shared" si="73"/>
        <v>20.124999999999993</v>
      </c>
      <c r="Q846" s="153">
        <f t="shared" si="75"/>
        <v>1</v>
      </c>
      <c r="R846" s="154">
        <f t="shared" si="76"/>
        <v>0</v>
      </c>
      <c r="S846" s="154">
        <f t="shared" si="77"/>
        <v>1</v>
      </c>
    </row>
    <row r="847" spans="2:19" ht="18.75" x14ac:dyDescent="0.3">
      <c r="B847" s="164">
        <v>44730</v>
      </c>
      <c r="C847" s="95" t="s">
        <v>2370</v>
      </c>
      <c r="D847" s="96" t="s">
        <v>705</v>
      </c>
      <c r="E847" s="97">
        <v>2</v>
      </c>
      <c r="F847" s="140">
        <v>2.35</v>
      </c>
      <c r="G847" s="103">
        <v>1.1000000000000001</v>
      </c>
      <c r="H847" s="99" t="s">
        <v>557</v>
      </c>
      <c r="I847" s="104" t="s">
        <v>24</v>
      </c>
      <c r="J847" s="105">
        <v>3</v>
      </c>
      <c r="K847" s="142">
        <f t="shared" si="74"/>
        <v>4.0500000000000007</v>
      </c>
      <c r="L847" s="102">
        <f t="shared" si="72"/>
        <v>364.22010493827179</v>
      </c>
      <c r="N847" s="214">
        <f t="shared" si="73"/>
        <v>24.174999999999994</v>
      </c>
      <c r="Q847" s="153">
        <f t="shared" si="75"/>
        <v>1</v>
      </c>
      <c r="R847" s="154">
        <f t="shared" si="76"/>
        <v>1</v>
      </c>
      <c r="S847" s="154">
        <f t="shared" si="77"/>
        <v>0</v>
      </c>
    </row>
    <row r="848" spans="2:19" ht="18.75" x14ac:dyDescent="0.3">
      <c r="B848" s="164">
        <v>44731</v>
      </c>
      <c r="C848" s="95" t="s">
        <v>2371</v>
      </c>
      <c r="D848" s="96" t="s">
        <v>114</v>
      </c>
      <c r="E848" s="97">
        <v>2</v>
      </c>
      <c r="F848" s="140">
        <v>4.8</v>
      </c>
      <c r="G848" s="103">
        <v>2</v>
      </c>
      <c r="H848" s="99" t="s">
        <v>557</v>
      </c>
      <c r="I848" s="104" t="s">
        <v>34</v>
      </c>
      <c r="J848" s="105">
        <v>1.5</v>
      </c>
      <c r="K848" s="142">
        <f t="shared" si="74"/>
        <v>-1.5</v>
      </c>
      <c r="L848" s="102">
        <f t="shared" ref="L848:L858" si="78">IF(K848="",L847,L847+K848)</f>
        <v>362.72010493827179</v>
      </c>
      <c r="N848" s="214">
        <f t="shared" si="73"/>
        <v>22.674999999999994</v>
      </c>
      <c r="Q848" s="153">
        <f t="shared" si="75"/>
        <v>1</v>
      </c>
      <c r="R848" s="154">
        <f t="shared" si="76"/>
        <v>0</v>
      </c>
      <c r="S848" s="154">
        <f t="shared" si="77"/>
        <v>1</v>
      </c>
    </row>
    <row r="849" spans="2:19" ht="18.75" x14ac:dyDescent="0.3">
      <c r="B849" s="164">
        <v>44731</v>
      </c>
      <c r="C849" s="95" t="s">
        <v>2372</v>
      </c>
      <c r="D849" s="96" t="s">
        <v>114</v>
      </c>
      <c r="E849" s="97">
        <v>3</v>
      </c>
      <c r="F849" s="140">
        <v>3.2</v>
      </c>
      <c r="G849" s="103">
        <v>1.5</v>
      </c>
      <c r="H849" s="99" t="s">
        <v>557</v>
      </c>
      <c r="I849" s="104" t="s">
        <v>34</v>
      </c>
      <c r="J849" s="105">
        <v>1.5</v>
      </c>
      <c r="K849" s="142">
        <f t="shared" si="74"/>
        <v>-1.5</v>
      </c>
      <c r="L849" s="102">
        <f t="shared" si="78"/>
        <v>361.22010493827179</v>
      </c>
      <c r="N849" s="214">
        <f t="shared" si="73"/>
        <v>21.174999999999994</v>
      </c>
      <c r="Q849" s="153">
        <f t="shared" si="75"/>
        <v>1</v>
      </c>
      <c r="R849" s="154">
        <f t="shared" si="76"/>
        <v>0</v>
      </c>
      <c r="S849" s="154">
        <f t="shared" si="77"/>
        <v>1</v>
      </c>
    </row>
    <row r="850" spans="2:19" ht="18.75" x14ac:dyDescent="0.3">
      <c r="B850" s="164">
        <v>44731</v>
      </c>
      <c r="C850" s="95" t="s">
        <v>2005</v>
      </c>
      <c r="D850" s="96" t="s">
        <v>114</v>
      </c>
      <c r="E850" s="97">
        <v>5</v>
      </c>
      <c r="F850" s="140">
        <v>2</v>
      </c>
      <c r="G850" s="103">
        <v>1.1000000000000001</v>
      </c>
      <c r="H850" s="99" t="s">
        <v>557</v>
      </c>
      <c r="I850" s="104" t="s">
        <v>107</v>
      </c>
      <c r="J850" s="105">
        <v>2</v>
      </c>
      <c r="K850" s="142">
        <f t="shared" si="74"/>
        <v>-2</v>
      </c>
      <c r="L850" s="102">
        <f t="shared" si="78"/>
        <v>359.22010493827179</v>
      </c>
      <c r="N850" s="214">
        <f t="shared" si="73"/>
        <v>19.174999999999994</v>
      </c>
      <c r="Q850" s="153">
        <f t="shared" si="75"/>
        <v>1</v>
      </c>
      <c r="R850" s="154">
        <f t="shared" si="76"/>
        <v>0</v>
      </c>
      <c r="S850" s="154">
        <f t="shared" si="77"/>
        <v>1</v>
      </c>
    </row>
    <row r="851" spans="2:19" ht="18.75" x14ac:dyDescent="0.3">
      <c r="B851" s="164">
        <v>44732</v>
      </c>
      <c r="C851" s="95" t="s">
        <v>2373</v>
      </c>
      <c r="D851" s="96" t="s">
        <v>30</v>
      </c>
      <c r="E851" s="97">
        <v>1</v>
      </c>
      <c r="F851" s="140">
        <v>3.45</v>
      </c>
      <c r="G851" s="103">
        <v>1.5</v>
      </c>
      <c r="H851" s="99" t="s">
        <v>557</v>
      </c>
      <c r="I851" s="104" t="s">
        <v>34</v>
      </c>
      <c r="J851" s="105">
        <v>1</v>
      </c>
      <c r="K851" s="142">
        <f t="shared" si="74"/>
        <v>-1</v>
      </c>
      <c r="L851" s="102">
        <f t="shared" si="78"/>
        <v>358.22010493827179</v>
      </c>
      <c r="N851" s="214">
        <f t="shared" si="73"/>
        <v>18.174999999999994</v>
      </c>
      <c r="Q851" s="153">
        <f t="shared" si="75"/>
        <v>1</v>
      </c>
      <c r="R851" s="154">
        <f t="shared" si="76"/>
        <v>0</v>
      </c>
      <c r="S851" s="154">
        <f t="shared" si="77"/>
        <v>1</v>
      </c>
    </row>
    <row r="852" spans="2:19" ht="18.75" x14ac:dyDescent="0.3">
      <c r="B852" s="164">
        <v>44732</v>
      </c>
      <c r="C852" s="95" t="s">
        <v>2374</v>
      </c>
      <c r="D852" s="96" t="s">
        <v>30</v>
      </c>
      <c r="E852" s="97">
        <v>2</v>
      </c>
      <c r="F852" s="140">
        <v>2.6</v>
      </c>
      <c r="G852" s="103">
        <v>1.4</v>
      </c>
      <c r="H852" s="99" t="s">
        <v>557</v>
      </c>
      <c r="I852" s="104" t="s">
        <v>34</v>
      </c>
      <c r="J852" s="105">
        <v>1</v>
      </c>
      <c r="K852" s="142">
        <f t="shared" si="74"/>
        <v>-1</v>
      </c>
      <c r="L852" s="102">
        <f t="shared" si="78"/>
        <v>357.22010493827179</v>
      </c>
      <c r="N852" s="214">
        <f t="shared" si="73"/>
        <v>17.174999999999994</v>
      </c>
      <c r="Q852" s="153">
        <f t="shared" si="75"/>
        <v>1</v>
      </c>
      <c r="R852" s="154">
        <f t="shared" si="76"/>
        <v>0</v>
      </c>
      <c r="S852" s="154">
        <f t="shared" si="77"/>
        <v>1</v>
      </c>
    </row>
    <row r="853" spans="2:19" ht="18.75" x14ac:dyDescent="0.3">
      <c r="B853" s="164">
        <v>44732</v>
      </c>
      <c r="C853" s="95" t="s">
        <v>2375</v>
      </c>
      <c r="D853" s="96" t="s">
        <v>641</v>
      </c>
      <c r="E853" s="97">
        <v>2</v>
      </c>
      <c r="F853" s="140">
        <v>3.4</v>
      </c>
      <c r="G853" s="103">
        <v>1.5</v>
      </c>
      <c r="H853" s="99" t="s">
        <v>557</v>
      </c>
      <c r="I853" s="104" t="s">
        <v>24</v>
      </c>
      <c r="J853" s="105">
        <v>1</v>
      </c>
      <c r="K853" s="142">
        <f t="shared" si="74"/>
        <v>2.4</v>
      </c>
      <c r="L853" s="102">
        <f t="shared" si="78"/>
        <v>359.62010493827177</v>
      </c>
      <c r="N853" s="214">
        <f t="shared" si="73"/>
        <v>19.574999999999992</v>
      </c>
      <c r="Q853" s="153">
        <f t="shared" si="75"/>
        <v>1</v>
      </c>
      <c r="R853" s="154">
        <f t="shared" si="76"/>
        <v>1</v>
      </c>
      <c r="S853" s="154">
        <f t="shared" si="77"/>
        <v>0</v>
      </c>
    </row>
    <row r="854" spans="2:19" ht="18.75" x14ac:dyDescent="0.3">
      <c r="B854" s="164">
        <v>44733</v>
      </c>
      <c r="C854" s="95" t="s">
        <v>2376</v>
      </c>
      <c r="D854" s="96" t="s">
        <v>616</v>
      </c>
      <c r="E854" s="97">
        <v>2</v>
      </c>
      <c r="F854" s="140">
        <v>2.5</v>
      </c>
      <c r="G854" s="103">
        <v>1.5</v>
      </c>
      <c r="H854" s="99" t="s">
        <v>557</v>
      </c>
      <c r="I854" s="104" t="s">
        <v>34</v>
      </c>
      <c r="J854" s="105">
        <v>1</v>
      </c>
      <c r="K854" s="142">
        <f t="shared" si="74"/>
        <v>-1</v>
      </c>
      <c r="L854" s="102">
        <f t="shared" si="78"/>
        <v>358.62010493827177</v>
      </c>
      <c r="N854" s="214">
        <f t="shared" si="73"/>
        <v>18.574999999999992</v>
      </c>
      <c r="Q854" s="153">
        <f t="shared" si="75"/>
        <v>1</v>
      </c>
      <c r="R854" s="154">
        <f t="shared" si="76"/>
        <v>0</v>
      </c>
      <c r="S854" s="154">
        <f t="shared" si="77"/>
        <v>1</v>
      </c>
    </row>
    <row r="855" spans="2:19" ht="18.75" x14ac:dyDescent="0.3">
      <c r="B855" s="164">
        <v>44734</v>
      </c>
      <c r="C855" s="95" t="s">
        <v>2377</v>
      </c>
      <c r="D855" s="96" t="s">
        <v>32</v>
      </c>
      <c r="E855" s="97">
        <v>1</v>
      </c>
      <c r="F855" s="140">
        <v>4.4000000000000004</v>
      </c>
      <c r="G855" s="103">
        <v>2</v>
      </c>
      <c r="H855" s="99" t="s">
        <v>557</v>
      </c>
      <c r="I855" s="104" t="s">
        <v>34</v>
      </c>
      <c r="J855" s="105">
        <v>3</v>
      </c>
      <c r="K855" s="142">
        <f t="shared" si="74"/>
        <v>-3</v>
      </c>
      <c r="L855" s="102">
        <f t="shared" si="78"/>
        <v>355.62010493827177</v>
      </c>
      <c r="N855" s="214">
        <f t="shared" si="73"/>
        <v>15.574999999999992</v>
      </c>
      <c r="Q855" s="153">
        <f t="shared" si="75"/>
        <v>1</v>
      </c>
      <c r="R855" s="154">
        <f t="shared" si="76"/>
        <v>0</v>
      </c>
      <c r="S855" s="154">
        <f t="shared" si="77"/>
        <v>1</v>
      </c>
    </row>
    <row r="856" spans="2:19" ht="18.75" x14ac:dyDescent="0.3">
      <c r="B856" s="164">
        <v>44735</v>
      </c>
      <c r="C856" s="95" t="s">
        <v>2378</v>
      </c>
      <c r="D856" s="96" t="s">
        <v>813</v>
      </c>
      <c r="E856" s="97">
        <v>1</v>
      </c>
      <c r="F856" s="140">
        <v>15</v>
      </c>
      <c r="G856" s="103">
        <v>4</v>
      </c>
      <c r="H856" s="99" t="s">
        <v>557</v>
      </c>
      <c r="I856" s="104" t="s">
        <v>34</v>
      </c>
      <c r="J856" s="105">
        <v>2</v>
      </c>
      <c r="K856" s="142">
        <f t="shared" si="74"/>
        <v>-2</v>
      </c>
      <c r="L856" s="102">
        <f t="shared" si="78"/>
        <v>353.62010493827177</v>
      </c>
      <c r="N856" s="214">
        <f t="shared" si="73"/>
        <v>13.574999999999992</v>
      </c>
      <c r="Q856" s="153">
        <f t="shared" si="75"/>
        <v>1</v>
      </c>
      <c r="R856" s="154">
        <f t="shared" si="76"/>
        <v>0</v>
      </c>
      <c r="S856" s="154">
        <f t="shared" si="77"/>
        <v>1</v>
      </c>
    </row>
    <row r="857" spans="2:19" ht="18.75" x14ac:dyDescent="0.3">
      <c r="B857" s="164">
        <v>44735</v>
      </c>
      <c r="C857" s="95" t="s">
        <v>2379</v>
      </c>
      <c r="D857" s="96" t="s">
        <v>231</v>
      </c>
      <c r="E857" s="97">
        <v>4</v>
      </c>
      <c r="F857" s="140">
        <v>34</v>
      </c>
      <c r="G857" s="103">
        <v>8</v>
      </c>
      <c r="H857" s="99" t="s">
        <v>557</v>
      </c>
      <c r="I857" s="104" t="s">
        <v>34</v>
      </c>
      <c r="J857" s="105">
        <v>0.5</v>
      </c>
      <c r="K857" s="142">
        <f t="shared" si="74"/>
        <v>-0.5</v>
      </c>
      <c r="L857" s="102">
        <f t="shared" si="78"/>
        <v>353.12010493827177</v>
      </c>
      <c r="N857" s="214">
        <f t="shared" si="73"/>
        <v>13.074999999999992</v>
      </c>
      <c r="Q857" s="153">
        <f t="shared" si="75"/>
        <v>1</v>
      </c>
      <c r="R857" s="154">
        <f t="shared" si="76"/>
        <v>0</v>
      </c>
      <c r="S857" s="154">
        <f t="shared" si="77"/>
        <v>1</v>
      </c>
    </row>
    <row r="858" spans="2:19" ht="18.75" x14ac:dyDescent="0.3">
      <c r="B858" s="164">
        <v>44736</v>
      </c>
      <c r="C858" s="95" t="s">
        <v>2380</v>
      </c>
      <c r="D858" s="96" t="s">
        <v>30</v>
      </c>
      <c r="E858" s="97">
        <v>1</v>
      </c>
      <c r="F858" s="140">
        <v>2.6</v>
      </c>
      <c r="G858" s="103">
        <v>1.3</v>
      </c>
      <c r="H858" s="99" t="s">
        <v>557</v>
      </c>
      <c r="I858" s="104" t="s">
        <v>34</v>
      </c>
      <c r="J858" s="105">
        <v>1</v>
      </c>
      <c r="K858" s="142">
        <f t="shared" si="74"/>
        <v>-1</v>
      </c>
      <c r="L858" s="102">
        <f t="shared" si="78"/>
        <v>352.12010493827177</v>
      </c>
      <c r="N858" s="214">
        <f t="shared" ref="N858:N875" si="79">K858+N857</f>
        <v>12.074999999999992</v>
      </c>
      <c r="Q858" s="153">
        <f t="shared" si="75"/>
        <v>1</v>
      </c>
      <c r="R858" s="154">
        <f t="shared" si="76"/>
        <v>0</v>
      </c>
      <c r="S858" s="154">
        <f t="shared" si="77"/>
        <v>1</v>
      </c>
    </row>
    <row r="859" spans="2:19" ht="18.75" x14ac:dyDescent="0.3">
      <c r="B859" s="164">
        <v>44737</v>
      </c>
      <c r="C859" s="95" t="s">
        <v>2381</v>
      </c>
      <c r="D859" s="96" t="s">
        <v>619</v>
      </c>
      <c r="E859" s="97">
        <v>6</v>
      </c>
      <c r="F859" s="140">
        <v>2</v>
      </c>
      <c r="G859" s="103">
        <v>1.1000000000000001</v>
      </c>
      <c r="H859" s="99" t="s">
        <v>557</v>
      </c>
      <c r="I859" s="104" t="s">
        <v>24</v>
      </c>
      <c r="J859" s="105">
        <v>1</v>
      </c>
      <c r="K859" s="142">
        <f t="shared" si="74"/>
        <v>1</v>
      </c>
      <c r="L859" s="102">
        <f t="shared" ref="L859:L921" si="80">IF(K859="",L858,L858+K859)</f>
        <v>353.12010493827177</v>
      </c>
      <c r="N859" s="214">
        <f t="shared" si="79"/>
        <v>13.074999999999992</v>
      </c>
      <c r="Q859" s="153">
        <f t="shared" si="75"/>
        <v>1</v>
      </c>
      <c r="R859" s="154">
        <f t="shared" si="76"/>
        <v>1</v>
      </c>
      <c r="S859" s="154">
        <f t="shared" si="77"/>
        <v>0</v>
      </c>
    </row>
    <row r="860" spans="2:19" ht="18.75" x14ac:dyDescent="0.3">
      <c r="B860" s="164">
        <v>44737</v>
      </c>
      <c r="C860" s="95" t="s">
        <v>2382</v>
      </c>
      <c r="D860" s="96" t="s">
        <v>619</v>
      </c>
      <c r="E860" s="97">
        <v>3</v>
      </c>
      <c r="F860" s="140">
        <v>1</v>
      </c>
      <c r="G860" s="103">
        <v>0</v>
      </c>
      <c r="H860" s="99" t="s">
        <v>557</v>
      </c>
      <c r="I860" s="104" t="s">
        <v>21</v>
      </c>
      <c r="J860" s="105">
        <v>0.25</v>
      </c>
      <c r="K860" s="142">
        <f t="shared" si="74"/>
        <v>-0.25</v>
      </c>
      <c r="L860" s="102">
        <f t="shared" si="80"/>
        <v>352.87010493827177</v>
      </c>
      <c r="N860" s="214">
        <f t="shared" si="79"/>
        <v>12.824999999999992</v>
      </c>
      <c r="Q860" s="153">
        <f t="shared" si="75"/>
        <v>1</v>
      </c>
      <c r="R860" s="154">
        <f t="shared" si="76"/>
        <v>0</v>
      </c>
      <c r="S860" s="154">
        <f t="shared" si="77"/>
        <v>1</v>
      </c>
    </row>
    <row r="861" spans="2:19" ht="18.75" x14ac:dyDescent="0.3">
      <c r="B861" s="164">
        <v>44737</v>
      </c>
      <c r="C861" s="95" t="s">
        <v>2383</v>
      </c>
      <c r="D861" s="96" t="s">
        <v>619</v>
      </c>
      <c r="E861" s="97">
        <v>3</v>
      </c>
      <c r="F861" s="140">
        <v>1</v>
      </c>
      <c r="G861" s="103">
        <v>0</v>
      </c>
      <c r="H861" s="99" t="s">
        <v>557</v>
      </c>
      <c r="I861" s="104" t="s">
        <v>21</v>
      </c>
      <c r="J861" s="105">
        <v>0.25</v>
      </c>
      <c r="K861" s="142">
        <f t="shared" si="74"/>
        <v>-0.25</v>
      </c>
      <c r="L861" s="102">
        <f t="shared" si="80"/>
        <v>352.62010493827177</v>
      </c>
      <c r="N861" s="214">
        <f t="shared" si="79"/>
        <v>12.574999999999992</v>
      </c>
      <c r="Q861" s="153">
        <f t="shared" si="75"/>
        <v>1</v>
      </c>
      <c r="R861" s="154">
        <f t="shared" si="76"/>
        <v>0</v>
      </c>
      <c r="S861" s="154">
        <f t="shared" si="77"/>
        <v>1</v>
      </c>
    </row>
    <row r="862" spans="2:19" ht="18.75" x14ac:dyDescent="0.3">
      <c r="B862" s="164">
        <v>44737</v>
      </c>
      <c r="C862" s="95" t="s">
        <v>2332</v>
      </c>
      <c r="D862" s="96" t="s">
        <v>652</v>
      </c>
      <c r="E862" s="97">
        <v>4</v>
      </c>
      <c r="F862" s="140">
        <v>6</v>
      </c>
      <c r="G862" s="103">
        <v>3.5</v>
      </c>
      <c r="H862" s="99" t="s">
        <v>557</v>
      </c>
      <c r="I862" s="104" t="s">
        <v>34</v>
      </c>
      <c r="J862" s="105">
        <v>1.5</v>
      </c>
      <c r="K862" s="142">
        <f t="shared" si="74"/>
        <v>-1.5</v>
      </c>
      <c r="L862" s="102">
        <f t="shared" si="80"/>
        <v>351.12010493827177</v>
      </c>
      <c r="N862" s="214">
        <f t="shared" si="79"/>
        <v>11.074999999999992</v>
      </c>
      <c r="Q862" s="153">
        <f t="shared" si="75"/>
        <v>1</v>
      </c>
      <c r="R862" s="154">
        <f t="shared" si="76"/>
        <v>0</v>
      </c>
      <c r="S862" s="154">
        <f t="shared" si="77"/>
        <v>1</v>
      </c>
    </row>
    <row r="863" spans="2:19" ht="18.75" x14ac:dyDescent="0.3">
      <c r="B863" s="164">
        <v>44737</v>
      </c>
      <c r="C863" s="95" t="s">
        <v>2384</v>
      </c>
      <c r="D863" s="96" t="s">
        <v>2385</v>
      </c>
      <c r="E863" s="97">
        <v>3</v>
      </c>
      <c r="F863" s="140">
        <v>5</v>
      </c>
      <c r="G863" s="103">
        <v>3</v>
      </c>
      <c r="H863" s="99" t="s">
        <v>557</v>
      </c>
      <c r="I863" s="104" t="s">
        <v>34</v>
      </c>
      <c r="J863" s="105">
        <v>1</v>
      </c>
      <c r="K863" s="142">
        <f t="shared" si="74"/>
        <v>-1</v>
      </c>
      <c r="L863" s="102">
        <f t="shared" si="80"/>
        <v>350.12010493827177</v>
      </c>
      <c r="N863" s="214">
        <f t="shared" si="79"/>
        <v>10.074999999999992</v>
      </c>
      <c r="Q863" s="153">
        <f t="shared" si="75"/>
        <v>1</v>
      </c>
      <c r="R863" s="154">
        <f t="shared" si="76"/>
        <v>0</v>
      </c>
      <c r="S863" s="154">
        <f t="shared" si="77"/>
        <v>1</v>
      </c>
    </row>
    <row r="864" spans="2:19" ht="18.75" x14ac:dyDescent="0.3">
      <c r="B864" s="164">
        <v>44739</v>
      </c>
      <c r="C864" s="95" t="s">
        <v>2336</v>
      </c>
      <c r="D864" s="96" t="s">
        <v>616</v>
      </c>
      <c r="E864" s="97">
        <v>1</v>
      </c>
      <c r="F864" s="140">
        <v>3.1</v>
      </c>
      <c r="G864" s="103">
        <v>1.3</v>
      </c>
      <c r="H864" s="99" t="s">
        <v>557</v>
      </c>
      <c r="I864" s="104" t="s">
        <v>24</v>
      </c>
      <c r="J864" s="105">
        <v>7</v>
      </c>
      <c r="K864" s="142">
        <f t="shared" si="74"/>
        <v>14.7</v>
      </c>
      <c r="L864" s="102">
        <f t="shared" si="80"/>
        <v>364.82010493827175</v>
      </c>
      <c r="N864" s="214">
        <f t="shared" si="79"/>
        <v>24.774999999999991</v>
      </c>
      <c r="Q864" s="153">
        <f t="shared" si="75"/>
        <v>1</v>
      </c>
      <c r="R864" s="154">
        <f t="shared" si="76"/>
        <v>1</v>
      </c>
      <c r="S864" s="154">
        <f t="shared" si="77"/>
        <v>0</v>
      </c>
    </row>
    <row r="865" spans="2:19" ht="18.75" x14ac:dyDescent="0.3">
      <c r="B865" s="164">
        <v>44739</v>
      </c>
      <c r="C865" s="95" t="s">
        <v>2322</v>
      </c>
      <c r="D865" s="96" t="s">
        <v>616</v>
      </c>
      <c r="E865" s="97">
        <v>1</v>
      </c>
      <c r="F865" s="140">
        <v>6</v>
      </c>
      <c r="G865" s="103">
        <v>2</v>
      </c>
      <c r="H865" s="99" t="s">
        <v>557</v>
      </c>
      <c r="I865" s="104" t="s">
        <v>34</v>
      </c>
      <c r="J865" s="105">
        <v>1</v>
      </c>
      <c r="K865" s="142">
        <f t="shared" si="74"/>
        <v>-1</v>
      </c>
      <c r="L865" s="102">
        <f t="shared" si="80"/>
        <v>363.82010493827175</v>
      </c>
      <c r="N865" s="214">
        <f t="shared" si="79"/>
        <v>23.774999999999991</v>
      </c>
      <c r="Q865" s="153">
        <f t="shared" si="75"/>
        <v>1</v>
      </c>
      <c r="R865" s="154">
        <f t="shared" si="76"/>
        <v>0</v>
      </c>
      <c r="S865" s="154">
        <f t="shared" si="77"/>
        <v>1</v>
      </c>
    </row>
    <row r="866" spans="2:19" ht="18.75" x14ac:dyDescent="0.3">
      <c r="B866" s="164">
        <v>44739</v>
      </c>
      <c r="C866" s="95" t="s">
        <v>2386</v>
      </c>
      <c r="D866" s="96" t="s">
        <v>616</v>
      </c>
      <c r="E866" s="97">
        <v>4</v>
      </c>
      <c r="F866" s="140">
        <v>4.4000000000000004</v>
      </c>
      <c r="G866" s="103">
        <v>2</v>
      </c>
      <c r="H866" s="99" t="s">
        <v>557</v>
      </c>
      <c r="I866" s="104" t="s">
        <v>34</v>
      </c>
      <c r="J866" s="105">
        <v>6</v>
      </c>
      <c r="K866" s="142">
        <f t="shared" si="74"/>
        <v>-6</v>
      </c>
      <c r="L866" s="102">
        <f t="shared" si="80"/>
        <v>357.82010493827175</v>
      </c>
      <c r="N866" s="214">
        <f t="shared" si="79"/>
        <v>17.774999999999991</v>
      </c>
      <c r="Q866" s="153">
        <f t="shared" si="75"/>
        <v>1</v>
      </c>
      <c r="R866" s="154">
        <f t="shared" si="76"/>
        <v>0</v>
      </c>
      <c r="S866" s="154">
        <f t="shared" si="77"/>
        <v>1</v>
      </c>
    </row>
    <row r="867" spans="2:19" ht="18.75" x14ac:dyDescent="0.3">
      <c r="B867" s="164">
        <v>44740</v>
      </c>
      <c r="C867" s="95" t="s">
        <v>2387</v>
      </c>
      <c r="D867" s="96" t="s">
        <v>30</v>
      </c>
      <c r="E867" s="97">
        <v>2</v>
      </c>
      <c r="F867" s="140">
        <v>1.6</v>
      </c>
      <c r="G867" s="103">
        <v>1.1000000000000001</v>
      </c>
      <c r="H867" s="99" t="s">
        <v>557</v>
      </c>
      <c r="I867" s="104" t="s">
        <v>26</v>
      </c>
      <c r="J867" s="105">
        <v>8</v>
      </c>
      <c r="K867" s="142">
        <f t="shared" si="74"/>
        <v>-8</v>
      </c>
      <c r="L867" s="102">
        <f t="shared" si="80"/>
        <v>349.82010493827175</v>
      </c>
      <c r="N867" s="214">
        <f t="shared" si="79"/>
        <v>9.7749999999999915</v>
      </c>
      <c r="Q867" s="153">
        <f t="shared" si="75"/>
        <v>1</v>
      </c>
      <c r="R867" s="154">
        <f t="shared" si="76"/>
        <v>0</v>
      </c>
      <c r="S867" s="154">
        <f t="shared" si="77"/>
        <v>1</v>
      </c>
    </row>
    <row r="868" spans="2:19" ht="18.75" x14ac:dyDescent="0.3">
      <c r="B868" s="164">
        <v>44740</v>
      </c>
      <c r="C868" s="95" t="s">
        <v>2388</v>
      </c>
      <c r="D868" s="96" t="s">
        <v>2275</v>
      </c>
      <c r="E868" s="97">
        <v>3</v>
      </c>
      <c r="F868" s="140">
        <v>6.5</v>
      </c>
      <c r="G868" s="103">
        <v>2</v>
      </c>
      <c r="H868" s="99" t="s">
        <v>557</v>
      </c>
      <c r="I868" s="104" t="s">
        <v>34</v>
      </c>
      <c r="J868" s="105">
        <v>3</v>
      </c>
      <c r="K868" s="142">
        <f t="shared" si="74"/>
        <v>-3</v>
      </c>
      <c r="L868" s="102">
        <f t="shared" si="80"/>
        <v>346.82010493827175</v>
      </c>
      <c r="N868" s="214">
        <f t="shared" si="79"/>
        <v>6.7749999999999915</v>
      </c>
      <c r="Q868" s="153">
        <f t="shared" si="75"/>
        <v>1</v>
      </c>
      <c r="R868" s="154">
        <f t="shared" si="76"/>
        <v>0</v>
      </c>
      <c r="S868" s="154">
        <f t="shared" si="77"/>
        <v>1</v>
      </c>
    </row>
    <row r="869" spans="2:19" ht="18.75" x14ac:dyDescent="0.3">
      <c r="B869" s="164">
        <v>44741</v>
      </c>
      <c r="C869" s="95" t="s">
        <v>2389</v>
      </c>
      <c r="D869" s="96" t="s">
        <v>623</v>
      </c>
      <c r="E869" s="97">
        <v>1</v>
      </c>
      <c r="F869" s="140">
        <v>7</v>
      </c>
      <c r="G869" s="103">
        <v>3</v>
      </c>
      <c r="H869" s="99" t="s">
        <v>557</v>
      </c>
      <c r="I869" s="104" t="s">
        <v>34</v>
      </c>
      <c r="J869" s="105">
        <v>2</v>
      </c>
      <c r="K869" s="142">
        <f t="shared" si="74"/>
        <v>-2</v>
      </c>
      <c r="L869" s="102">
        <f t="shared" si="80"/>
        <v>344.82010493827175</v>
      </c>
      <c r="N869" s="214">
        <f t="shared" si="79"/>
        <v>4.7749999999999915</v>
      </c>
      <c r="Q869" s="153">
        <f t="shared" si="75"/>
        <v>1</v>
      </c>
      <c r="R869" s="154">
        <f t="shared" si="76"/>
        <v>0</v>
      </c>
      <c r="S869" s="154">
        <f t="shared" si="77"/>
        <v>1</v>
      </c>
    </row>
    <row r="870" spans="2:19" ht="18.75" x14ac:dyDescent="0.3">
      <c r="B870" s="164">
        <v>44741</v>
      </c>
      <c r="C870" s="95" t="s">
        <v>2390</v>
      </c>
      <c r="D870" s="96" t="s">
        <v>623</v>
      </c>
      <c r="E870" s="97">
        <v>3</v>
      </c>
      <c r="F870" s="140">
        <v>15</v>
      </c>
      <c r="G870" s="103">
        <v>4</v>
      </c>
      <c r="H870" s="99" t="s">
        <v>557</v>
      </c>
      <c r="I870" s="104" t="s">
        <v>34</v>
      </c>
      <c r="J870" s="105">
        <v>2</v>
      </c>
      <c r="K870" s="142">
        <f t="shared" si="74"/>
        <v>-2</v>
      </c>
      <c r="L870" s="102">
        <f t="shared" si="80"/>
        <v>342.82010493827175</v>
      </c>
      <c r="N870" s="214">
        <f t="shared" si="79"/>
        <v>2.7749999999999915</v>
      </c>
      <c r="Q870" s="153">
        <f t="shared" si="75"/>
        <v>1</v>
      </c>
      <c r="R870" s="154">
        <f t="shared" si="76"/>
        <v>0</v>
      </c>
      <c r="S870" s="154">
        <f t="shared" si="77"/>
        <v>1</v>
      </c>
    </row>
    <row r="871" spans="2:19" ht="18.75" x14ac:dyDescent="0.3">
      <c r="B871" s="164">
        <v>44742</v>
      </c>
      <c r="C871" s="95" t="s">
        <v>2391</v>
      </c>
      <c r="D871" s="96" t="s">
        <v>114</v>
      </c>
      <c r="E871" s="97">
        <v>1</v>
      </c>
      <c r="F871" s="140">
        <v>41</v>
      </c>
      <c r="G871" s="103">
        <v>8</v>
      </c>
      <c r="H871" s="99" t="s">
        <v>557</v>
      </c>
      <c r="I871" s="104" t="s">
        <v>16</v>
      </c>
      <c r="J871" s="105">
        <v>1.5</v>
      </c>
      <c r="K871" s="142">
        <f t="shared" si="74"/>
        <v>-1.5</v>
      </c>
      <c r="L871" s="102">
        <f t="shared" si="80"/>
        <v>341.32010493827175</v>
      </c>
      <c r="N871" s="214">
        <f t="shared" si="79"/>
        <v>1.2749999999999915</v>
      </c>
      <c r="Q871" s="153">
        <f t="shared" si="75"/>
        <v>1</v>
      </c>
      <c r="R871" s="154">
        <f t="shared" si="76"/>
        <v>0</v>
      </c>
      <c r="S871" s="154">
        <f t="shared" si="77"/>
        <v>1</v>
      </c>
    </row>
    <row r="872" spans="2:19" ht="18.75" x14ac:dyDescent="0.3">
      <c r="B872" s="164">
        <v>44742</v>
      </c>
      <c r="C872" s="95" t="s">
        <v>2391</v>
      </c>
      <c r="D872" s="96" t="s">
        <v>114</v>
      </c>
      <c r="E872" s="97">
        <v>1</v>
      </c>
      <c r="F872" s="140">
        <v>41</v>
      </c>
      <c r="G872" s="103">
        <v>8</v>
      </c>
      <c r="H872" s="99" t="s">
        <v>567</v>
      </c>
      <c r="I872" s="104" t="s">
        <v>16</v>
      </c>
      <c r="J872" s="105">
        <v>1.5</v>
      </c>
      <c r="K872" s="142">
        <f t="shared" si="74"/>
        <v>-1.5</v>
      </c>
      <c r="L872" s="102">
        <f t="shared" si="80"/>
        <v>339.82010493827175</v>
      </c>
      <c r="N872" s="214">
        <f t="shared" si="79"/>
        <v>-0.22500000000000853</v>
      </c>
      <c r="Q872" s="153">
        <f t="shared" si="75"/>
        <v>1</v>
      </c>
      <c r="R872" s="154">
        <f t="shared" si="76"/>
        <v>0</v>
      </c>
      <c r="S872" s="154">
        <f t="shared" si="77"/>
        <v>1</v>
      </c>
    </row>
    <row r="873" spans="2:19" ht="18.75" x14ac:dyDescent="0.3">
      <c r="B873" s="164">
        <v>44742</v>
      </c>
      <c r="C873" s="95" t="s">
        <v>2392</v>
      </c>
      <c r="D873" s="96" t="s">
        <v>114</v>
      </c>
      <c r="E873" s="97">
        <v>1</v>
      </c>
      <c r="F873" s="140">
        <v>2.5</v>
      </c>
      <c r="G873" s="103">
        <v>1.5</v>
      </c>
      <c r="H873" s="99" t="s">
        <v>557</v>
      </c>
      <c r="I873" s="104" t="s">
        <v>24</v>
      </c>
      <c r="J873" s="105">
        <v>5</v>
      </c>
      <c r="K873" s="142">
        <f t="shared" si="74"/>
        <v>7.5</v>
      </c>
      <c r="L873" s="102">
        <f t="shared" si="80"/>
        <v>347.32010493827175</v>
      </c>
      <c r="N873" s="214">
        <f t="shared" si="79"/>
        <v>7.2749999999999915</v>
      </c>
      <c r="Q873" s="153">
        <f t="shared" si="75"/>
        <v>1</v>
      </c>
      <c r="R873" s="154">
        <f t="shared" si="76"/>
        <v>1</v>
      </c>
      <c r="S873" s="154">
        <f t="shared" si="77"/>
        <v>0</v>
      </c>
    </row>
    <row r="874" spans="2:19" ht="18.75" x14ac:dyDescent="0.3">
      <c r="B874" s="164">
        <v>44742</v>
      </c>
      <c r="C874" s="95" t="s">
        <v>2393</v>
      </c>
      <c r="D874" s="96" t="s">
        <v>114</v>
      </c>
      <c r="E874" s="97">
        <v>2</v>
      </c>
      <c r="F874" s="140">
        <v>3</v>
      </c>
      <c r="G874" s="103">
        <v>1.5</v>
      </c>
      <c r="H874" s="99" t="s">
        <v>557</v>
      </c>
      <c r="I874" s="104" t="s">
        <v>148</v>
      </c>
      <c r="J874" s="105">
        <v>2</v>
      </c>
      <c r="K874" s="142">
        <f t="shared" si="74"/>
        <v>-2</v>
      </c>
      <c r="L874" s="102">
        <f t="shared" si="80"/>
        <v>345.32010493827175</v>
      </c>
      <c r="N874" s="214">
        <f t="shared" si="79"/>
        <v>5.2749999999999915</v>
      </c>
      <c r="Q874" s="153">
        <f t="shared" si="75"/>
        <v>1</v>
      </c>
      <c r="R874" s="154">
        <f t="shared" si="76"/>
        <v>0</v>
      </c>
      <c r="S874" s="154">
        <f t="shared" si="77"/>
        <v>1</v>
      </c>
    </row>
    <row r="875" spans="2:19" ht="18.75" x14ac:dyDescent="0.3">
      <c r="B875" s="164">
        <v>44742</v>
      </c>
      <c r="C875" s="95" t="s">
        <v>2346</v>
      </c>
      <c r="D875" s="96" t="s">
        <v>114</v>
      </c>
      <c r="E875" s="97">
        <v>3</v>
      </c>
      <c r="F875" s="140">
        <v>9.5</v>
      </c>
      <c r="G875" s="103">
        <v>3</v>
      </c>
      <c r="H875" s="99" t="s">
        <v>557</v>
      </c>
      <c r="I875" s="104" t="s">
        <v>34</v>
      </c>
      <c r="J875" s="105">
        <v>1</v>
      </c>
      <c r="K875" s="142">
        <f t="shared" si="74"/>
        <v>-1</v>
      </c>
      <c r="L875" s="102">
        <f t="shared" si="80"/>
        <v>344.32010493827175</v>
      </c>
      <c r="N875" s="214">
        <f t="shared" si="79"/>
        <v>4.2749999999999915</v>
      </c>
      <c r="Q875" s="153">
        <f t="shared" si="75"/>
        <v>1</v>
      </c>
      <c r="R875" s="154">
        <f t="shared" si="76"/>
        <v>0</v>
      </c>
      <c r="S875" s="154">
        <f t="shared" si="77"/>
        <v>1</v>
      </c>
    </row>
    <row r="876" spans="2:19" ht="18.75" x14ac:dyDescent="0.3">
      <c r="B876" s="164">
        <v>44743</v>
      </c>
      <c r="C876" s="95" t="s">
        <v>2404</v>
      </c>
      <c r="D876" s="96" t="s">
        <v>43</v>
      </c>
      <c r="E876" s="97">
        <v>1</v>
      </c>
      <c r="F876" s="140">
        <v>31</v>
      </c>
      <c r="G876" s="103">
        <v>8</v>
      </c>
      <c r="H876" s="99" t="s">
        <v>557</v>
      </c>
      <c r="I876" s="104" t="s">
        <v>16</v>
      </c>
      <c r="J876" s="105">
        <v>1</v>
      </c>
      <c r="K876" s="142">
        <f t="shared" si="74"/>
        <v>-1</v>
      </c>
      <c r="L876" s="102">
        <f t="shared" si="80"/>
        <v>343.32010493827175</v>
      </c>
      <c r="O876" s="214">
        <f>K876</f>
        <v>-1</v>
      </c>
      <c r="Q876" s="153">
        <f t="shared" si="75"/>
        <v>1</v>
      </c>
      <c r="R876" s="154">
        <f t="shared" si="76"/>
        <v>0</v>
      </c>
      <c r="S876" s="154">
        <f t="shared" si="77"/>
        <v>1</v>
      </c>
    </row>
    <row r="877" spans="2:19" ht="18.75" x14ac:dyDescent="0.3">
      <c r="B877" s="164">
        <v>44743</v>
      </c>
      <c r="C877" s="95" t="s">
        <v>2398</v>
      </c>
      <c r="D877" s="96" t="s">
        <v>43</v>
      </c>
      <c r="E877" s="97">
        <v>2</v>
      </c>
      <c r="F877" s="140">
        <v>1.75</v>
      </c>
      <c r="G877" s="103">
        <v>1.1000000000000001</v>
      </c>
      <c r="H877" s="99" t="s">
        <v>557</v>
      </c>
      <c r="I877" s="104" t="s">
        <v>24</v>
      </c>
      <c r="J877" s="105">
        <v>6</v>
      </c>
      <c r="K877" s="142">
        <f t="shared" si="74"/>
        <v>4.5</v>
      </c>
      <c r="L877" s="102">
        <f t="shared" si="80"/>
        <v>347.82010493827175</v>
      </c>
      <c r="O877" s="214">
        <f>K877+O876</f>
        <v>3.5</v>
      </c>
      <c r="Q877" s="153">
        <f t="shared" si="75"/>
        <v>1</v>
      </c>
      <c r="R877" s="154">
        <f t="shared" si="76"/>
        <v>1</v>
      </c>
      <c r="S877" s="154">
        <f t="shared" si="77"/>
        <v>0</v>
      </c>
    </row>
    <row r="878" spans="2:19" ht="18.75" x14ac:dyDescent="0.3">
      <c r="B878" s="164">
        <v>44743</v>
      </c>
      <c r="C878" s="95" t="s">
        <v>2399</v>
      </c>
      <c r="D878" s="96" t="s">
        <v>573</v>
      </c>
      <c r="E878" s="97">
        <v>2</v>
      </c>
      <c r="F878" s="140">
        <v>9</v>
      </c>
      <c r="G878" s="103">
        <v>3</v>
      </c>
      <c r="H878" s="99" t="s">
        <v>557</v>
      </c>
      <c r="I878" s="104" t="s">
        <v>24</v>
      </c>
      <c r="J878" s="105">
        <v>3</v>
      </c>
      <c r="K878" s="142">
        <f t="shared" si="74"/>
        <v>24</v>
      </c>
      <c r="L878" s="102">
        <f t="shared" si="80"/>
        <v>371.82010493827175</v>
      </c>
      <c r="O878" s="214">
        <f t="shared" ref="O878:O940" si="81">K878+O877</f>
        <v>27.5</v>
      </c>
      <c r="Q878" s="153">
        <f t="shared" si="75"/>
        <v>1</v>
      </c>
      <c r="R878" s="154">
        <f t="shared" si="76"/>
        <v>1</v>
      </c>
      <c r="S878" s="154">
        <f t="shared" si="77"/>
        <v>0</v>
      </c>
    </row>
    <row r="879" spans="2:19" ht="18.75" x14ac:dyDescent="0.3">
      <c r="B879" s="164">
        <v>44743</v>
      </c>
      <c r="C879" s="95" t="s">
        <v>2325</v>
      </c>
      <c r="D879" s="96" t="s">
        <v>43</v>
      </c>
      <c r="E879" s="97">
        <v>9</v>
      </c>
      <c r="F879" s="140">
        <v>3</v>
      </c>
      <c r="G879" s="103">
        <v>1.5</v>
      </c>
      <c r="H879" s="99" t="s">
        <v>557</v>
      </c>
      <c r="I879" s="104" t="s">
        <v>16</v>
      </c>
      <c r="J879" s="105">
        <v>1</v>
      </c>
      <c r="K879" s="142">
        <f t="shared" si="74"/>
        <v>-1</v>
      </c>
      <c r="L879" s="102">
        <f t="shared" si="80"/>
        <v>370.82010493827175</v>
      </c>
      <c r="O879" s="214">
        <f t="shared" si="81"/>
        <v>26.5</v>
      </c>
      <c r="Q879" s="153">
        <f t="shared" si="75"/>
        <v>1</v>
      </c>
      <c r="R879" s="154">
        <f t="shared" si="76"/>
        <v>0</v>
      </c>
      <c r="S879" s="154">
        <f t="shared" si="77"/>
        <v>1</v>
      </c>
    </row>
    <row r="880" spans="2:19" ht="18.75" x14ac:dyDescent="0.3">
      <c r="B880" s="164">
        <v>44744</v>
      </c>
      <c r="C880" s="95" t="s">
        <v>2394</v>
      </c>
      <c r="D880" s="96" t="s">
        <v>587</v>
      </c>
      <c r="E880" s="97">
        <v>2</v>
      </c>
      <c r="F880" s="140">
        <v>9.5</v>
      </c>
      <c r="G880" s="103">
        <v>3</v>
      </c>
      <c r="H880" s="99" t="s">
        <v>557</v>
      </c>
      <c r="I880" s="104" t="s">
        <v>16</v>
      </c>
      <c r="J880" s="105">
        <v>3</v>
      </c>
      <c r="K880" s="142">
        <f t="shared" si="74"/>
        <v>-3</v>
      </c>
      <c r="L880" s="102">
        <f t="shared" si="80"/>
        <v>367.82010493827175</v>
      </c>
      <c r="O880" s="214">
        <f t="shared" si="81"/>
        <v>23.5</v>
      </c>
      <c r="Q880" s="153">
        <f t="shared" si="75"/>
        <v>1</v>
      </c>
      <c r="R880" s="154">
        <f t="shared" si="76"/>
        <v>0</v>
      </c>
      <c r="S880" s="154">
        <f t="shared" si="77"/>
        <v>1</v>
      </c>
    </row>
    <row r="881" spans="2:19" ht="18.75" x14ac:dyDescent="0.3">
      <c r="B881" s="164">
        <v>44744</v>
      </c>
      <c r="C881" s="95" t="s">
        <v>2359</v>
      </c>
      <c r="D881" s="96" t="s">
        <v>587</v>
      </c>
      <c r="E881" s="97">
        <v>3</v>
      </c>
      <c r="F881" s="140">
        <v>41</v>
      </c>
      <c r="G881" s="103">
        <v>15</v>
      </c>
      <c r="H881" s="99" t="s">
        <v>557</v>
      </c>
      <c r="I881" s="104" t="s">
        <v>34</v>
      </c>
      <c r="J881" s="105">
        <v>2</v>
      </c>
      <c r="K881" s="142">
        <f t="shared" si="74"/>
        <v>-2</v>
      </c>
      <c r="L881" s="102">
        <f t="shared" si="80"/>
        <v>365.82010493827175</v>
      </c>
      <c r="O881" s="214">
        <f t="shared" si="81"/>
        <v>21.5</v>
      </c>
      <c r="Q881" s="153">
        <f t="shared" si="75"/>
        <v>1</v>
      </c>
      <c r="R881" s="154">
        <f t="shared" si="76"/>
        <v>0</v>
      </c>
      <c r="S881" s="154">
        <f t="shared" si="77"/>
        <v>1</v>
      </c>
    </row>
    <row r="882" spans="2:19" ht="18.75" x14ac:dyDescent="0.3">
      <c r="B882" s="164">
        <v>44744</v>
      </c>
      <c r="C882" s="95" t="s">
        <v>2395</v>
      </c>
      <c r="D882" s="96" t="s">
        <v>595</v>
      </c>
      <c r="E882" s="97">
        <v>1</v>
      </c>
      <c r="F882" s="140">
        <v>4.2</v>
      </c>
      <c r="G882" s="103">
        <v>1.8</v>
      </c>
      <c r="H882" s="99" t="s">
        <v>557</v>
      </c>
      <c r="I882" s="104" t="s">
        <v>34</v>
      </c>
      <c r="J882" s="105">
        <v>5</v>
      </c>
      <c r="K882" s="142">
        <f t="shared" si="74"/>
        <v>-5</v>
      </c>
      <c r="L882" s="102">
        <f t="shared" si="80"/>
        <v>360.82010493827175</v>
      </c>
      <c r="O882" s="214">
        <f t="shared" si="81"/>
        <v>16.5</v>
      </c>
      <c r="Q882" s="153">
        <f t="shared" si="75"/>
        <v>1</v>
      </c>
      <c r="R882" s="154">
        <f t="shared" si="76"/>
        <v>0</v>
      </c>
      <c r="S882" s="154">
        <f t="shared" si="77"/>
        <v>1</v>
      </c>
    </row>
    <row r="883" spans="2:19" ht="18.75" x14ac:dyDescent="0.3">
      <c r="B883" s="164">
        <v>44744</v>
      </c>
      <c r="C883" s="95" t="s">
        <v>2396</v>
      </c>
      <c r="D883" s="96" t="s">
        <v>619</v>
      </c>
      <c r="E883" s="97">
        <v>3</v>
      </c>
      <c r="F883" s="140">
        <v>2.6</v>
      </c>
      <c r="G883" s="103">
        <v>1.3</v>
      </c>
      <c r="H883" s="99" t="s">
        <v>557</v>
      </c>
      <c r="I883" s="104" t="s">
        <v>34</v>
      </c>
      <c r="J883" s="105">
        <v>9</v>
      </c>
      <c r="K883" s="142">
        <f t="shared" si="74"/>
        <v>-9</v>
      </c>
      <c r="L883" s="102">
        <f t="shared" si="80"/>
        <v>351.82010493827175</v>
      </c>
      <c r="O883" s="214">
        <f t="shared" si="81"/>
        <v>7.5</v>
      </c>
      <c r="Q883" s="153">
        <f t="shared" si="75"/>
        <v>1</v>
      </c>
      <c r="R883" s="154">
        <f t="shared" si="76"/>
        <v>0</v>
      </c>
      <c r="S883" s="154">
        <f t="shared" si="77"/>
        <v>1</v>
      </c>
    </row>
    <row r="884" spans="2:19" ht="18.75" x14ac:dyDescent="0.3">
      <c r="B884" s="164">
        <v>44744</v>
      </c>
      <c r="C884" s="95" t="s">
        <v>2397</v>
      </c>
      <c r="D884" s="96" t="s">
        <v>619</v>
      </c>
      <c r="E884" s="97">
        <v>5</v>
      </c>
      <c r="F884" s="140">
        <v>2.25</v>
      </c>
      <c r="G884" s="103">
        <v>1.3</v>
      </c>
      <c r="H884" s="99" t="s">
        <v>557</v>
      </c>
      <c r="I884" s="104" t="s">
        <v>24</v>
      </c>
      <c r="J884" s="105">
        <v>4</v>
      </c>
      <c r="K884" s="142">
        <f t="shared" si="74"/>
        <v>5</v>
      </c>
      <c r="L884" s="102">
        <f t="shared" si="80"/>
        <v>356.82010493827175</v>
      </c>
      <c r="O884" s="214">
        <f t="shared" si="81"/>
        <v>12.5</v>
      </c>
      <c r="Q884" s="153">
        <f t="shared" si="75"/>
        <v>1</v>
      </c>
      <c r="R884" s="154">
        <f t="shared" si="76"/>
        <v>1</v>
      </c>
      <c r="S884" s="154">
        <f t="shared" si="77"/>
        <v>0</v>
      </c>
    </row>
    <row r="885" spans="2:19" ht="18.75" x14ac:dyDescent="0.3">
      <c r="B885" s="164">
        <v>44745</v>
      </c>
      <c r="C885" s="95" t="s">
        <v>2306</v>
      </c>
      <c r="D885" s="96" t="s">
        <v>616</v>
      </c>
      <c r="E885" s="97">
        <v>4</v>
      </c>
      <c r="F885" s="140">
        <v>3</v>
      </c>
      <c r="G885" s="103">
        <v>1.5</v>
      </c>
      <c r="H885" s="99" t="s">
        <v>557</v>
      </c>
      <c r="I885" s="104" t="s">
        <v>16</v>
      </c>
      <c r="J885" s="105">
        <v>3</v>
      </c>
      <c r="K885" s="142">
        <f t="shared" si="74"/>
        <v>-3</v>
      </c>
      <c r="L885" s="102">
        <f t="shared" si="80"/>
        <v>353.82010493827175</v>
      </c>
      <c r="O885" s="214">
        <f t="shared" si="81"/>
        <v>9.5</v>
      </c>
      <c r="Q885" s="153">
        <f t="shared" si="75"/>
        <v>1</v>
      </c>
      <c r="R885" s="154">
        <f t="shared" si="76"/>
        <v>0</v>
      </c>
      <c r="S885" s="154">
        <f t="shared" si="77"/>
        <v>1</v>
      </c>
    </row>
    <row r="886" spans="2:19" ht="18.75" x14ac:dyDescent="0.3">
      <c r="B886" s="164">
        <v>44746</v>
      </c>
      <c r="C886" s="95" t="s">
        <v>2400</v>
      </c>
      <c r="D886" s="96" t="s">
        <v>761</v>
      </c>
      <c r="E886" s="97">
        <v>1</v>
      </c>
      <c r="F886" s="140">
        <v>3.5</v>
      </c>
      <c r="G886" s="103">
        <v>1.8</v>
      </c>
      <c r="H886" s="99" t="s">
        <v>557</v>
      </c>
      <c r="I886" s="104" t="s">
        <v>24</v>
      </c>
      <c r="J886" s="105">
        <v>1</v>
      </c>
      <c r="K886" s="142">
        <f t="shared" si="74"/>
        <v>2.5</v>
      </c>
      <c r="L886" s="102">
        <f t="shared" si="80"/>
        <v>356.32010493827175</v>
      </c>
      <c r="O886" s="214">
        <f t="shared" si="81"/>
        <v>12</v>
      </c>
      <c r="Q886" s="153">
        <f t="shared" si="75"/>
        <v>1</v>
      </c>
      <c r="R886" s="154">
        <f t="shared" si="76"/>
        <v>1</v>
      </c>
      <c r="S886" s="154">
        <f t="shared" si="77"/>
        <v>0</v>
      </c>
    </row>
    <row r="887" spans="2:19" ht="18.75" x14ac:dyDescent="0.3">
      <c r="B887" s="164">
        <v>44746</v>
      </c>
      <c r="C887" s="95" t="s">
        <v>2350</v>
      </c>
      <c r="D887" s="96" t="s">
        <v>761</v>
      </c>
      <c r="E887" s="97">
        <v>1</v>
      </c>
      <c r="F887" s="140">
        <v>34</v>
      </c>
      <c r="G887" s="103">
        <v>8</v>
      </c>
      <c r="H887" s="99" t="s">
        <v>557</v>
      </c>
      <c r="I887" s="104" t="s">
        <v>16</v>
      </c>
      <c r="J887" s="105">
        <v>1</v>
      </c>
      <c r="K887" s="142">
        <f t="shared" si="74"/>
        <v>-1</v>
      </c>
      <c r="L887" s="102">
        <f t="shared" si="80"/>
        <v>355.32010493827175</v>
      </c>
      <c r="O887" s="214">
        <f t="shared" si="81"/>
        <v>11</v>
      </c>
      <c r="Q887" s="153">
        <f t="shared" si="75"/>
        <v>1</v>
      </c>
      <c r="R887" s="154">
        <f t="shared" si="76"/>
        <v>0</v>
      </c>
      <c r="S887" s="154">
        <f t="shared" si="77"/>
        <v>1</v>
      </c>
    </row>
    <row r="888" spans="2:19" ht="18.75" x14ac:dyDescent="0.3">
      <c r="B888" s="164">
        <v>44746</v>
      </c>
      <c r="C888" s="95" t="s">
        <v>2401</v>
      </c>
      <c r="D888" s="96" t="s">
        <v>761</v>
      </c>
      <c r="E888" s="97">
        <v>2</v>
      </c>
      <c r="F888" s="140">
        <v>3.1</v>
      </c>
      <c r="G888" s="103">
        <v>1.5</v>
      </c>
      <c r="H888" s="99" t="s">
        <v>557</v>
      </c>
      <c r="I888" s="104" t="s">
        <v>16</v>
      </c>
      <c r="J888" s="105">
        <v>1</v>
      </c>
      <c r="K888" s="142">
        <f t="shared" si="74"/>
        <v>-1</v>
      </c>
      <c r="L888" s="102">
        <f t="shared" si="80"/>
        <v>354.32010493827175</v>
      </c>
      <c r="O888" s="214">
        <f t="shared" si="81"/>
        <v>10</v>
      </c>
      <c r="Q888" s="153">
        <f t="shared" si="75"/>
        <v>1</v>
      </c>
      <c r="R888" s="154">
        <f t="shared" si="76"/>
        <v>0</v>
      </c>
      <c r="S888" s="154">
        <f t="shared" si="77"/>
        <v>1</v>
      </c>
    </row>
    <row r="889" spans="2:19" ht="18.75" x14ac:dyDescent="0.3">
      <c r="B889" s="164">
        <v>44746</v>
      </c>
      <c r="C889" s="95" t="s">
        <v>2353</v>
      </c>
      <c r="D889" s="96" t="s">
        <v>761</v>
      </c>
      <c r="E889" s="97">
        <v>3</v>
      </c>
      <c r="F889" s="140">
        <v>51</v>
      </c>
      <c r="G889" s="103">
        <v>8</v>
      </c>
      <c r="H889" s="99" t="s">
        <v>557</v>
      </c>
      <c r="I889" s="104" t="s">
        <v>16</v>
      </c>
      <c r="J889" s="105">
        <v>1</v>
      </c>
      <c r="K889" s="142">
        <f t="shared" si="74"/>
        <v>-1</v>
      </c>
      <c r="L889" s="102">
        <f t="shared" si="80"/>
        <v>353.32010493827175</v>
      </c>
      <c r="O889" s="214">
        <f t="shared" si="81"/>
        <v>9</v>
      </c>
      <c r="Q889" s="153">
        <f t="shared" si="75"/>
        <v>1</v>
      </c>
      <c r="R889" s="154">
        <f t="shared" si="76"/>
        <v>0</v>
      </c>
      <c r="S889" s="154">
        <f t="shared" si="77"/>
        <v>1</v>
      </c>
    </row>
    <row r="890" spans="2:19" ht="18.75" x14ac:dyDescent="0.3">
      <c r="B890" s="164">
        <v>44746</v>
      </c>
      <c r="C890" s="95" t="s">
        <v>2206</v>
      </c>
      <c r="D890" s="96" t="s">
        <v>761</v>
      </c>
      <c r="E890" s="97">
        <v>4</v>
      </c>
      <c r="F890" s="140">
        <v>3.2</v>
      </c>
      <c r="G890" s="103">
        <v>1.5</v>
      </c>
      <c r="H890" s="99" t="s">
        <v>557</v>
      </c>
      <c r="I890" s="104" t="s">
        <v>34</v>
      </c>
      <c r="J890" s="105">
        <v>1</v>
      </c>
      <c r="K890" s="142">
        <f t="shared" si="74"/>
        <v>-1</v>
      </c>
      <c r="L890" s="102">
        <f t="shared" si="80"/>
        <v>352.32010493827175</v>
      </c>
      <c r="O890" s="214">
        <f t="shared" si="81"/>
        <v>8</v>
      </c>
      <c r="Q890" s="153">
        <f t="shared" si="75"/>
        <v>1</v>
      </c>
      <c r="R890" s="154">
        <f t="shared" si="76"/>
        <v>0</v>
      </c>
      <c r="S890" s="154">
        <f t="shared" si="77"/>
        <v>1</v>
      </c>
    </row>
    <row r="891" spans="2:19" ht="18.75" x14ac:dyDescent="0.3">
      <c r="B891" s="164">
        <v>44748</v>
      </c>
      <c r="C891" s="95" t="s">
        <v>2402</v>
      </c>
      <c r="D891" s="96" t="s">
        <v>91</v>
      </c>
      <c r="E891" s="97">
        <v>1</v>
      </c>
      <c r="F891" s="140">
        <v>6</v>
      </c>
      <c r="G891" s="103">
        <v>2.6</v>
      </c>
      <c r="H891" s="99" t="s">
        <v>557</v>
      </c>
      <c r="I891" s="104" t="s">
        <v>16</v>
      </c>
      <c r="J891" s="105">
        <v>4</v>
      </c>
      <c r="K891" s="142">
        <f t="shared" si="74"/>
        <v>-4</v>
      </c>
      <c r="L891" s="102">
        <f t="shared" si="80"/>
        <v>348.32010493827175</v>
      </c>
      <c r="O891" s="214">
        <f t="shared" si="81"/>
        <v>4</v>
      </c>
      <c r="Q891" s="153">
        <f t="shared" si="75"/>
        <v>1</v>
      </c>
      <c r="R891" s="154">
        <f t="shared" si="76"/>
        <v>0</v>
      </c>
      <c r="S891" s="154">
        <f t="shared" si="77"/>
        <v>1</v>
      </c>
    </row>
    <row r="892" spans="2:19" ht="18.75" x14ac:dyDescent="0.3">
      <c r="B892" s="164">
        <v>44748</v>
      </c>
      <c r="C892" s="95" t="s">
        <v>2403</v>
      </c>
      <c r="D892" s="96" t="s">
        <v>2242</v>
      </c>
      <c r="E892" s="97">
        <v>3</v>
      </c>
      <c r="F892" s="140">
        <v>11</v>
      </c>
      <c r="G892" s="103">
        <v>4</v>
      </c>
      <c r="H892" s="99" t="s">
        <v>557</v>
      </c>
      <c r="I892" s="104" t="s">
        <v>16</v>
      </c>
      <c r="J892" s="105">
        <v>2</v>
      </c>
      <c r="K892" s="142">
        <f t="shared" si="74"/>
        <v>-2</v>
      </c>
      <c r="L892" s="102">
        <f t="shared" si="80"/>
        <v>346.32010493827175</v>
      </c>
      <c r="O892" s="214">
        <f t="shared" si="81"/>
        <v>2</v>
      </c>
      <c r="Q892" s="153">
        <f t="shared" si="75"/>
        <v>1</v>
      </c>
      <c r="R892" s="154">
        <f t="shared" si="76"/>
        <v>0</v>
      </c>
      <c r="S892" s="154">
        <f t="shared" si="77"/>
        <v>1</v>
      </c>
    </row>
    <row r="893" spans="2:19" ht="18.75" x14ac:dyDescent="0.3">
      <c r="B893" s="164">
        <v>44749</v>
      </c>
      <c r="C893" s="95" t="s">
        <v>2405</v>
      </c>
      <c r="D893" s="96" t="s">
        <v>2001</v>
      </c>
      <c r="E893" s="97">
        <v>2</v>
      </c>
      <c r="F893" s="140">
        <v>3.7</v>
      </c>
      <c r="G893" s="103">
        <v>1.5</v>
      </c>
      <c r="H893" s="99" t="s">
        <v>557</v>
      </c>
      <c r="I893" s="104" t="s">
        <v>24</v>
      </c>
      <c r="J893" s="105">
        <v>1</v>
      </c>
      <c r="K893" s="142">
        <f t="shared" si="74"/>
        <v>2.7</v>
      </c>
      <c r="L893" s="102">
        <f t="shared" si="80"/>
        <v>349.02010493827174</v>
      </c>
      <c r="O893" s="214">
        <f t="shared" si="81"/>
        <v>4.7</v>
      </c>
      <c r="Q893" s="153">
        <f t="shared" si="75"/>
        <v>1</v>
      </c>
      <c r="R893" s="154">
        <f t="shared" si="76"/>
        <v>1</v>
      </c>
      <c r="S893" s="154">
        <f t="shared" si="77"/>
        <v>0</v>
      </c>
    </row>
    <row r="894" spans="2:19" ht="18.75" x14ac:dyDescent="0.3">
      <c r="B894" s="164">
        <v>44750</v>
      </c>
      <c r="C894" s="95" t="s">
        <v>2406</v>
      </c>
      <c r="D894" s="96" t="s">
        <v>93</v>
      </c>
      <c r="E894" s="97">
        <v>2</v>
      </c>
      <c r="F894" s="140">
        <v>5.2</v>
      </c>
      <c r="G894" s="103">
        <v>2</v>
      </c>
      <c r="H894" s="99" t="s">
        <v>557</v>
      </c>
      <c r="I894" s="104" t="s">
        <v>24</v>
      </c>
      <c r="J894" s="105">
        <v>8</v>
      </c>
      <c r="K894" s="142">
        <f t="shared" si="74"/>
        <v>33.6</v>
      </c>
      <c r="L894" s="102">
        <f t="shared" si="80"/>
        <v>382.62010493827177</v>
      </c>
      <c r="O894" s="214">
        <f t="shared" si="81"/>
        <v>38.300000000000004</v>
      </c>
      <c r="Q894" s="153">
        <f t="shared" si="75"/>
        <v>1</v>
      </c>
      <c r="R894" s="154">
        <f t="shared" si="76"/>
        <v>1</v>
      </c>
      <c r="S894" s="154">
        <f t="shared" si="77"/>
        <v>0</v>
      </c>
    </row>
    <row r="895" spans="2:19" ht="18.75" x14ac:dyDescent="0.3">
      <c r="B895" s="164">
        <v>44750</v>
      </c>
      <c r="C895" s="95" t="s">
        <v>2407</v>
      </c>
      <c r="D895" s="96" t="s">
        <v>93</v>
      </c>
      <c r="E895" s="97">
        <v>2</v>
      </c>
      <c r="F895" s="140">
        <v>10</v>
      </c>
      <c r="G895" s="103">
        <v>4</v>
      </c>
      <c r="H895" s="99" t="s">
        <v>557</v>
      </c>
      <c r="I895" s="104" t="s">
        <v>21</v>
      </c>
      <c r="J895" s="105">
        <v>4</v>
      </c>
      <c r="K895" s="142">
        <f t="shared" si="74"/>
        <v>-4</v>
      </c>
      <c r="L895" s="102">
        <f t="shared" si="80"/>
        <v>378.62010493827177</v>
      </c>
      <c r="O895" s="214">
        <f t="shared" si="81"/>
        <v>34.300000000000004</v>
      </c>
      <c r="Q895" s="153">
        <f t="shared" si="75"/>
        <v>1</v>
      </c>
      <c r="R895" s="154">
        <f t="shared" si="76"/>
        <v>0</v>
      </c>
      <c r="S895" s="154">
        <f t="shared" si="77"/>
        <v>1</v>
      </c>
    </row>
    <row r="896" spans="2:19" ht="18.75" x14ac:dyDescent="0.3">
      <c r="B896" s="164">
        <v>44750</v>
      </c>
      <c r="C896" s="95" t="s">
        <v>2408</v>
      </c>
      <c r="D896" s="96" t="s">
        <v>93</v>
      </c>
      <c r="E896" s="97">
        <v>2</v>
      </c>
      <c r="F896" s="140">
        <v>2.2400000000000002</v>
      </c>
      <c r="G896" s="103">
        <v>0</v>
      </c>
      <c r="H896" s="99" t="s">
        <v>557</v>
      </c>
      <c r="I896" s="104" t="s">
        <v>24</v>
      </c>
      <c r="J896" s="105">
        <v>1</v>
      </c>
      <c r="K896" s="142">
        <f t="shared" si="74"/>
        <v>1.2400000000000002</v>
      </c>
      <c r="L896" s="102">
        <f t="shared" si="80"/>
        <v>379.86010493827177</v>
      </c>
      <c r="O896" s="214">
        <f t="shared" si="81"/>
        <v>35.540000000000006</v>
      </c>
      <c r="Q896" s="153">
        <f t="shared" si="75"/>
        <v>1</v>
      </c>
      <c r="R896" s="154">
        <f t="shared" si="76"/>
        <v>1</v>
      </c>
      <c r="S896" s="154">
        <f t="shared" si="77"/>
        <v>0</v>
      </c>
    </row>
    <row r="897" spans="2:19" ht="18.75" x14ac:dyDescent="0.3">
      <c r="B897" s="164">
        <v>44750</v>
      </c>
      <c r="C897" s="95" t="s">
        <v>2409</v>
      </c>
      <c r="D897" s="96" t="s">
        <v>93</v>
      </c>
      <c r="E897" s="97">
        <v>2</v>
      </c>
      <c r="F897" s="140">
        <v>2</v>
      </c>
      <c r="G897" s="103">
        <v>0</v>
      </c>
      <c r="H897" s="99" t="s">
        <v>557</v>
      </c>
      <c r="I897" s="104" t="s">
        <v>24</v>
      </c>
      <c r="J897" s="105">
        <v>1</v>
      </c>
      <c r="K897" s="142">
        <f t="shared" si="74"/>
        <v>1</v>
      </c>
      <c r="L897" s="102">
        <f t="shared" si="80"/>
        <v>380.86010493827177</v>
      </c>
      <c r="O897" s="214">
        <f t="shared" si="81"/>
        <v>36.540000000000006</v>
      </c>
      <c r="Q897" s="153">
        <f t="shared" si="75"/>
        <v>1</v>
      </c>
      <c r="R897" s="154">
        <f t="shared" si="76"/>
        <v>1</v>
      </c>
      <c r="S897" s="154">
        <f t="shared" si="77"/>
        <v>0</v>
      </c>
    </row>
    <row r="898" spans="2:19" ht="18.75" x14ac:dyDescent="0.3">
      <c r="B898" s="164">
        <v>44750</v>
      </c>
      <c r="C898" s="95" t="s">
        <v>2410</v>
      </c>
      <c r="D898" s="96" t="s">
        <v>93</v>
      </c>
      <c r="E898" s="97">
        <v>6</v>
      </c>
      <c r="F898" s="140">
        <v>3.45</v>
      </c>
      <c r="G898" s="103">
        <v>1.5</v>
      </c>
      <c r="H898" s="99" t="s">
        <v>557</v>
      </c>
      <c r="I898" s="104" t="s">
        <v>21</v>
      </c>
      <c r="J898" s="105">
        <v>1</v>
      </c>
      <c r="K898" s="142">
        <f t="shared" si="74"/>
        <v>-1</v>
      </c>
      <c r="L898" s="102">
        <f t="shared" si="80"/>
        <v>379.86010493827177</v>
      </c>
      <c r="O898" s="214">
        <f t="shared" si="81"/>
        <v>35.540000000000006</v>
      </c>
      <c r="Q898" s="153">
        <f t="shared" si="75"/>
        <v>1</v>
      </c>
      <c r="R898" s="154">
        <f t="shared" si="76"/>
        <v>0</v>
      </c>
      <c r="S898" s="154">
        <f t="shared" si="77"/>
        <v>1</v>
      </c>
    </row>
    <row r="899" spans="2:19" ht="18.75" x14ac:dyDescent="0.3">
      <c r="B899" s="164">
        <v>44750</v>
      </c>
      <c r="C899" s="95" t="s">
        <v>2367</v>
      </c>
      <c r="D899" s="96" t="s">
        <v>93</v>
      </c>
      <c r="E899" s="97">
        <v>6</v>
      </c>
      <c r="F899" s="140">
        <v>1</v>
      </c>
      <c r="G899" s="103">
        <v>0</v>
      </c>
      <c r="H899" s="99" t="s">
        <v>557</v>
      </c>
      <c r="I899" s="104" t="s">
        <v>26</v>
      </c>
      <c r="J899" s="105">
        <v>1</v>
      </c>
      <c r="K899" s="142">
        <f t="shared" ref="K899:K962" si="82">IF(OR(I899="",J899=""),"",IF(AND(H899="W",I899="1st"),F899*J899-J899,IF(AND(H899="P",OR(I899="1st",I899="2nd",I899="3rd")),G899*J899-J899,IF(H899="EW",-2*J899,-J899))))</f>
        <v>-1</v>
      </c>
      <c r="L899" s="102">
        <f t="shared" si="80"/>
        <v>378.86010493827177</v>
      </c>
      <c r="O899" s="214">
        <f t="shared" si="81"/>
        <v>34.540000000000006</v>
      </c>
      <c r="Q899" s="153">
        <f t="shared" si="75"/>
        <v>1</v>
      </c>
      <c r="R899" s="154">
        <f t="shared" si="76"/>
        <v>0</v>
      </c>
      <c r="S899" s="154">
        <f t="shared" si="77"/>
        <v>1</v>
      </c>
    </row>
    <row r="900" spans="2:19" ht="18.75" x14ac:dyDescent="0.3">
      <c r="B900" s="164">
        <v>44751</v>
      </c>
      <c r="C900" s="95" t="s">
        <v>2411</v>
      </c>
      <c r="D900" s="96" t="s">
        <v>602</v>
      </c>
      <c r="E900" s="97">
        <v>1</v>
      </c>
      <c r="F900" s="140">
        <v>8</v>
      </c>
      <c r="G900" s="103">
        <v>3</v>
      </c>
      <c r="H900" s="99" t="s">
        <v>557</v>
      </c>
      <c r="I900" s="104" t="s">
        <v>26</v>
      </c>
      <c r="J900" s="105">
        <v>1</v>
      </c>
      <c r="K900" s="142">
        <f t="shared" si="82"/>
        <v>-1</v>
      </c>
      <c r="L900" s="102">
        <f t="shared" si="80"/>
        <v>377.86010493827177</v>
      </c>
      <c r="O900" s="214">
        <f t="shared" si="81"/>
        <v>33.540000000000006</v>
      </c>
      <c r="Q900" s="153">
        <f t="shared" ref="Q900:Q963" si="83">IF(B900="",0,1)</f>
        <v>1</v>
      </c>
      <c r="R900" s="154">
        <f t="shared" ref="R900:R963" si="84">IF(K900&gt;0,1,0)</f>
        <v>0</v>
      </c>
      <c r="S900" s="154">
        <f t="shared" ref="S900:S963" si="85">IF(K900&lt;0,1,0)</f>
        <v>1</v>
      </c>
    </row>
    <row r="901" spans="2:19" ht="18.75" x14ac:dyDescent="0.3">
      <c r="B901" s="164">
        <v>44752</v>
      </c>
      <c r="C901" s="95" t="s">
        <v>2412</v>
      </c>
      <c r="D901" s="96" t="s">
        <v>30</v>
      </c>
      <c r="E901" s="97">
        <v>1</v>
      </c>
      <c r="F901" s="140">
        <v>1</v>
      </c>
      <c r="G901" s="103">
        <v>0</v>
      </c>
      <c r="H901" s="99" t="s">
        <v>557</v>
      </c>
      <c r="I901" s="104" t="s">
        <v>34</v>
      </c>
      <c r="J901" s="105">
        <v>8</v>
      </c>
      <c r="K901" s="142">
        <f t="shared" si="82"/>
        <v>-8</v>
      </c>
      <c r="L901" s="102">
        <f t="shared" si="80"/>
        <v>369.86010493827177</v>
      </c>
      <c r="O901" s="214">
        <f t="shared" si="81"/>
        <v>25.540000000000006</v>
      </c>
      <c r="Q901" s="153">
        <f t="shared" si="83"/>
        <v>1</v>
      </c>
      <c r="R901" s="154">
        <f t="shared" si="84"/>
        <v>0</v>
      </c>
      <c r="S901" s="154">
        <f t="shared" si="85"/>
        <v>1</v>
      </c>
    </row>
    <row r="902" spans="2:19" ht="18.75" x14ac:dyDescent="0.3">
      <c r="B902" s="164">
        <v>44752</v>
      </c>
      <c r="C902" s="95" t="s">
        <v>2244</v>
      </c>
      <c r="D902" s="96" t="s">
        <v>30</v>
      </c>
      <c r="E902" s="97">
        <v>3</v>
      </c>
      <c r="F902" s="140">
        <v>3.7</v>
      </c>
      <c r="G902" s="103">
        <v>1.6</v>
      </c>
      <c r="H902" s="99" t="s">
        <v>557</v>
      </c>
      <c r="I902" s="104" t="s">
        <v>26</v>
      </c>
      <c r="J902" s="105">
        <v>1.5</v>
      </c>
      <c r="K902" s="142">
        <f t="shared" si="82"/>
        <v>-1.5</v>
      </c>
      <c r="L902" s="102">
        <f t="shared" si="80"/>
        <v>368.36010493827177</v>
      </c>
      <c r="O902" s="214">
        <f t="shared" si="81"/>
        <v>24.040000000000006</v>
      </c>
      <c r="Q902" s="153">
        <f t="shared" si="83"/>
        <v>1</v>
      </c>
      <c r="R902" s="154">
        <f t="shared" si="84"/>
        <v>0</v>
      </c>
      <c r="S902" s="154">
        <f t="shared" si="85"/>
        <v>1</v>
      </c>
    </row>
    <row r="903" spans="2:19" ht="18.75" x14ac:dyDescent="0.3">
      <c r="B903" s="164">
        <v>44753</v>
      </c>
      <c r="C903" s="95" t="s">
        <v>2413</v>
      </c>
      <c r="D903" s="96" t="s">
        <v>705</v>
      </c>
      <c r="E903" s="97">
        <v>2</v>
      </c>
      <c r="F903" s="140">
        <v>15</v>
      </c>
      <c r="G903" s="103">
        <v>4</v>
      </c>
      <c r="H903" s="99" t="s">
        <v>557</v>
      </c>
      <c r="I903" s="104" t="s">
        <v>34</v>
      </c>
      <c r="J903" s="105">
        <v>0.5</v>
      </c>
      <c r="K903" s="142">
        <f t="shared" si="82"/>
        <v>-0.5</v>
      </c>
      <c r="L903" s="102">
        <f t="shared" si="80"/>
        <v>367.86010493827177</v>
      </c>
      <c r="O903" s="214">
        <f t="shared" si="81"/>
        <v>23.540000000000006</v>
      </c>
      <c r="Q903" s="153">
        <f t="shared" si="83"/>
        <v>1</v>
      </c>
      <c r="R903" s="154">
        <f t="shared" si="84"/>
        <v>0</v>
      </c>
      <c r="S903" s="154">
        <f t="shared" si="85"/>
        <v>1</v>
      </c>
    </row>
    <row r="904" spans="2:19" ht="18.75" x14ac:dyDescent="0.3">
      <c r="B904" s="164">
        <v>44753</v>
      </c>
      <c r="C904" s="95" t="s">
        <v>2414</v>
      </c>
      <c r="D904" s="96" t="s">
        <v>705</v>
      </c>
      <c r="E904" s="97">
        <v>2</v>
      </c>
      <c r="F904" s="140">
        <v>5</v>
      </c>
      <c r="G904" s="103">
        <v>2</v>
      </c>
      <c r="H904" s="99" t="s">
        <v>557</v>
      </c>
      <c r="I904" s="104" t="s">
        <v>24</v>
      </c>
      <c r="J904" s="105">
        <v>0.5</v>
      </c>
      <c r="K904" s="142">
        <f t="shared" si="82"/>
        <v>2</v>
      </c>
      <c r="L904" s="102">
        <f t="shared" si="80"/>
        <v>369.86010493827177</v>
      </c>
      <c r="O904" s="214">
        <f t="shared" si="81"/>
        <v>25.540000000000006</v>
      </c>
      <c r="Q904" s="153">
        <f t="shared" si="83"/>
        <v>1</v>
      </c>
      <c r="R904" s="154">
        <f t="shared" si="84"/>
        <v>1</v>
      </c>
      <c r="S904" s="154">
        <f t="shared" si="85"/>
        <v>0</v>
      </c>
    </row>
    <row r="905" spans="2:19" ht="18.75" x14ac:dyDescent="0.3">
      <c r="B905" s="164">
        <v>44753</v>
      </c>
      <c r="C905" s="95" t="s">
        <v>2415</v>
      </c>
      <c r="D905" s="96" t="s">
        <v>705</v>
      </c>
      <c r="E905" s="97">
        <v>3</v>
      </c>
      <c r="F905" s="140">
        <v>61</v>
      </c>
      <c r="G905" s="103">
        <v>10</v>
      </c>
      <c r="H905" s="99" t="s">
        <v>557</v>
      </c>
      <c r="I905" s="104" t="s">
        <v>34</v>
      </c>
      <c r="J905" s="105">
        <v>0.25</v>
      </c>
      <c r="K905" s="142">
        <f t="shared" si="82"/>
        <v>-0.25</v>
      </c>
      <c r="L905" s="102">
        <f t="shared" si="80"/>
        <v>369.61010493827177</v>
      </c>
      <c r="O905" s="214">
        <f t="shared" si="81"/>
        <v>25.290000000000006</v>
      </c>
      <c r="Q905" s="153">
        <f t="shared" si="83"/>
        <v>1</v>
      </c>
      <c r="R905" s="154">
        <f t="shared" si="84"/>
        <v>0</v>
      </c>
      <c r="S905" s="154">
        <f t="shared" si="85"/>
        <v>1</v>
      </c>
    </row>
    <row r="906" spans="2:19" ht="18.75" x14ac:dyDescent="0.3">
      <c r="B906" s="164">
        <v>44755</v>
      </c>
      <c r="C906" s="95" t="s">
        <v>2416</v>
      </c>
      <c r="D906" s="96" t="s">
        <v>1916</v>
      </c>
      <c r="E906" s="97">
        <v>2</v>
      </c>
      <c r="F906" s="140">
        <v>2.7</v>
      </c>
      <c r="G906" s="103">
        <v>1.1000000000000001</v>
      </c>
      <c r="H906" s="99" t="s">
        <v>557</v>
      </c>
      <c r="I906" s="104" t="s">
        <v>26</v>
      </c>
      <c r="J906" s="105">
        <v>1</v>
      </c>
      <c r="K906" s="142">
        <f t="shared" si="82"/>
        <v>-1</v>
      </c>
      <c r="L906" s="102">
        <f t="shared" si="80"/>
        <v>368.61010493827177</v>
      </c>
      <c r="O906" s="214">
        <f t="shared" si="81"/>
        <v>24.290000000000006</v>
      </c>
      <c r="Q906" s="153">
        <f t="shared" si="83"/>
        <v>1</v>
      </c>
      <c r="R906" s="154">
        <f t="shared" si="84"/>
        <v>0</v>
      </c>
      <c r="S906" s="154">
        <f t="shared" si="85"/>
        <v>1</v>
      </c>
    </row>
    <row r="907" spans="2:19" ht="18.75" x14ac:dyDescent="0.3">
      <c r="B907" s="164">
        <v>44757</v>
      </c>
      <c r="C907" s="95" t="s">
        <v>2417</v>
      </c>
      <c r="D907" s="96" t="s">
        <v>43</v>
      </c>
      <c r="E907" s="97">
        <v>2</v>
      </c>
      <c r="F907" s="140">
        <v>4.2</v>
      </c>
      <c r="G907" s="103">
        <v>1.8</v>
      </c>
      <c r="H907" s="99" t="s">
        <v>557</v>
      </c>
      <c r="I907" s="104" t="s">
        <v>26</v>
      </c>
      <c r="J907" s="105">
        <v>9</v>
      </c>
      <c r="K907" s="142">
        <f t="shared" si="82"/>
        <v>-9</v>
      </c>
      <c r="L907" s="102">
        <f t="shared" si="80"/>
        <v>359.61010493827177</v>
      </c>
      <c r="O907" s="214">
        <f t="shared" si="81"/>
        <v>15.290000000000006</v>
      </c>
      <c r="Q907" s="153">
        <f t="shared" si="83"/>
        <v>1</v>
      </c>
      <c r="R907" s="154">
        <f t="shared" si="84"/>
        <v>0</v>
      </c>
      <c r="S907" s="154">
        <f t="shared" si="85"/>
        <v>1</v>
      </c>
    </row>
    <row r="908" spans="2:19" ht="18.75" x14ac:dyDescent="0.3">
      <c r="B908" s="164">
        <v>44757</v>
      </c>
      <c r="C908" s="95" t="s">
        <v>2418</v>
      </c>
      <c r="D908" s="96" t="s">
        <v>43</v>
      </c>
      <c r="E908" s="97">
        <v>3</v>
      </c>
      <c r="F908" s="140">
        <v>5.5</v>
      </c>
      <c r="G908" s="103">
        <v>2</v>
      </c>
      <c r="H908" s="99" t="s">
        <v>557</v>
      </c>
      <c r="I908" s="104" t="s">
        <v>24</v>
      </c>
      <c r="J908" s="105">
        <v>3</v>
      </c>
      <c r="K908" s="142">
        <f t="shared" si="82"/>
        <v>13.5</v>
      </c>
      <c r="L908" s="102">
        <f t="shared" si="80"/>
        <v>373.11010493827177</v>
      </c>
      <c r="O908" s="214">
        <f t="shared" si="81"/>
        <v>28.790000000000006</v>
      </c>
      <c r="Q908" s="153">
        <f t="shared" si="83"/>
        <v>1</v>
      </c>
      <c r="R908" s="154">
        <f t="shared" si="84"/>
        <v>1</v>
      </c>
      <c r="S908" s="154">
        <f t="shared" si="85"/>
        <v>0</v>
      </c>
    </row>
    <row r="909" spans="2:19" ht="18.75" x14ac:dyDescent="0.3">
      <c r="B909" s="164">
        <v>44758</v>
      </c>
      <c r="C909" s="95" t="s">
        <v>2336</v>
      </c>
      <c r="D909" s="96" t="s">
        <v>587</v>
      </c>
      <c r="E909" s="97">
        <v>8</v>
      </c>
      <c r="F909" s="140">
        <v>12</v>
      </c>
      <c r="G909" s="103">
        <v>3</v>
      </c>
      <c r="H909" s="99" t="s">
        <v>557</v>
      </c>
      <c r="I909" s="104" t="s">
        <v>34</v>
      </c>
      <c r="J909" s="105">
        <v>1</v>
      </c>
      <c r="K909" s="142">
        <f t="shared" si="82"/>
        <v>-1</v>
      </c>
      <c r="L909" s="102">
        <f t="shared" si="80"/>
        <v>372.11010493827177</v>
      </c>
      <c r="O909" s="214">
        <f t="shared" si="81"/>
        <v>27.790000000000006</v>
      </c>
      <c r="Q909" s="153">
        <f t="shared" si="83"/>
        <v>1</v>
      </c>
      <c r="R909" s="154">
        <f t="shared" si="84"/>
        <v>0</v>
      </c>
      <c r="S909" s="154">
        <f t="shared" si="85"/>
        <v>1</v>
      </c>
    </row>
    <row r="910" spans="2:19" ht="18.75" x14ac:dyDescent="0.3">
      <c r="B910" s="164">
        <v>44759</v>
      </c>
      <c r="C910" s="95" t="s">
        <v>2419</v>
      </c>
      <c r="D910" s="96" t="s">
        <v>1901</v>
      </c>
      <c r="E910" s="97">
        <v>1</v>
      </c>
      <c r="F910" s="140">
        <v>7.5</v>
      </c>
      <c r="G910" s="103">
        <v>3</v>
      </c>
      <c r="H910" s="99" t="s">
        <v>557</v>
      </c>
      <c r="I910" s="104" t="s">
        <v>26</v>
      </c>
      <c r="J910" s="105">
        <v>3</v>
      </c>
      <c r="K910" s="142">
        <f t="shared" si="82"/>
        <v>-3</v>
      </c>
      <c r="L910" s="102">
        <f t="shared" si="80"/>
        <v>369.11010493827177</v>
      </c>
      <c r="O910" s="214">
        <f t="shared" si="81"/>
        <v>24.790000000000006</v>
      </c>
      <c r="Q910" s="153">
        <f t="shared" si="83"/>
        <v>1</v>
      </c>
      <c r="R910" s="154">
        <f t="shared" si="84"/>
        <v>0</v>
      </c>
      <c r="S910" s="154">
        <f t="shared" si="85"/>
        <v>1</v>
      </c>
    </row>
    <row r="911" spans="2:19" ht="18.75" x14ac:dyDescent="0.3">
      <c r="B911" s="164">
        <v>44759</v>
      </c>
      <c r="C911" s="95" t="s">
        <v>2420</v>
      </c>
      <c r="D911" s="96" t="s">
        <v>1901</v>
      </c>
      <c r="E911" s="97">
        <v>1</v>
      </c>
      <c r="F911" s="140">
        <v>1</v>
      </c>
      <c r="G911" s="103">
        <v>0</v>
      </c>
      <c r="H911" s="99" t="s">
        <v>557</v>
      </c>
      <c r="I911" s="104" t="s">
        <v>21</v>
      </c>
      <c r="J911" s="105">
        <v>0.5</v>
      </c>
      <c r="K911" s="142">
        <f t="shared" si="82"/>
        <v>-0.5</v>
      </c>
      <c r="L911" s="102">
        <f t="shared" si="80"/>
        <v>368.61010493827177</v>
      </c>
      <c r="O911" s="214">
        <f t="shared" si="81"/>
        <v>24.290000000000006</v>
      </c>
      <c r="Q911" s="153">
        <f t="shared" si="83"/>
        <v>1</v>
      </c>
      <c r="R911" s="154">
        <f t="shared" si="84"/>
        <v>0</v>
      </c>
      <c r="S911" s="154">
        <f t="shared" si="85"/>
        <v>1</v>
      </c>
    </row>
    <row r="912" spans="2:19" ht="18.75" x14ac:dyDescent="0.3">
      <c r="B912" s="164">
        <v>44759</v>
      </c>
      <c r="C912" s="95" t="s">
        <v>2421</v>
      </c>
      <c r="D912" s="96" t="s">
        <v>1901</v>
      </c>
      <c r="E912" s="97">
        <v>1</v>
      </c>
      <c r="F912" s="140">
        <v>1</v>
      </c>
      <c r="G912" s="103">
        <v>0</v>
      </c>
      <c r="H912" s="99" t="s">
        <v>557</v>
      </c>
      <c r="I912" s="104" t="s">
        <v>21</v>
      </c>
      <c r="J912" s="105">
        <v>0.5</v>
      </c>
      <c r="K912" s="142">
        <f t="shared" si="82"/>
        <v>-0.5</v>
      </c>
      <c r="L912" s="102">
        <f t="shared" si="80"/>
        <v>368.11010493827177</v>
      </c>
      <c r="O912" s="214">
        <f t="shared" si="81"/>
        <v>23.790000000000006</v>
      </c>
      <c r="Q912" s="153">
        <f t="shared" si="83"/>
        <v>1</v>
      </c>
      <c r="R912" s="154">
        <f t="shared" si="84"/>
        <v>0</v>
      </c>
      <c r="S912" s="154">
        <f t="shared" si="85"/>
        <v>1</v>
      </c>
    </row>
    <row r="913" spans="2:19" ht="18.75" x14ac:dyDescent="0.3">
      <c r="B913" s="164">
        <v>44759</v>
      </c>
      <c r="C913" s="95" t="s">
        <v>2422</v>
      </c>
      <c r="D913" s="96" t="s">
        <v>1901</v>
      </c>
      <c r="E913" s="97">
        <v>1</v>
      </c>
      <c r="F913" s="140">
        <v>1</v>
      </c>
      <c r="G913" s="103">
        <v>0</v>
      </c>
      <c r="H913" s="99" t="s">
        <v>557</v>
      </c>
      <c r="I913" s="104" t="s">
        <v>21</v>
      </c>
      <c r="J913" s="105">
        <v>0.5</v>
      </c>
      <c r="K913" s="142">
        <f t="shared" si="82"/>
        <v>-0.5</v>
      </c>
      <c r="L913" s="102">
        <f t="shared" si="80"/>
        <v>367.61010493827177</v>
      </c>
      <c r="O913" s="214">
        <f t="shared" si="81"/>
        <v>23.290000000000006</v>
      </c>
      <c r="Q913" s="153">
        <f t="shared" si="83"/>
        <v>1</v>
      </c>
      <c r="R913" s="154">
        <f t="shared" si="84"/>
        <v>0</v>
      </c>
      <c r="S913" s="154">
        <f t="shared" si="85"/>
        <v>1</v>
      </c>
    </row>
    <row r="914" spans="2:19" ht="18.75" x14ac:dyDescent="0.3">
      <c r="B914" s="164">
        <v>44761</v>
      </c>
      <c r="C914" s="95" t="s">
        <v>2115</v>
      </c>
      <c r="D914" s="96" t="s">
        <v>30</v>
      </c>
      <c r="E914" s="97">
        <v>1</v>
      </c>
      <c r="F914" s="140">
        <v>1</v>
      </c>
      <c r="G914" s="103">
        <v>0</v>
      </c>
      <c r="H914" s="99" t="s">
        <v>557</v>
      </c>
      <c r="I914" s="104" t="s">
        <v>21</v>
      </c>
      <c r="J914" s="105">
        <v>1</v>
      </c>
      <c r="K914" s="142">
        <f t="shared" si="82"/>
        <v>-1</v>
      </c>
      <c r="L914" s="102">
        <f t="shared" si="80"/>
        <v>366.61010493827177</v>
      </c>
      <c r="O914" s="214">
        <f t="shared" si="81"/>
        <v>22.290000000000006</v>
      </c>
      <c r="Q914" s="153">
        <f t="shared" si="83"/>
        <v>1</v>
      </c>
      <c r="R914" s="154">
        <f t="shared" si="84"/>
        <v>0</v>
      </c>
      <c r="S914" s="154">
        <f t="shared" si="85"/>
        <v>1</v>
      </c>
    </row>
    <row r="915" spans="2:19" ht="18.75" x14ac:dyDescent="0.3">
      <c r="B915" s="164">
        <v>44761</v>
      </c>
      <c r="C915" s="95" t="s">
        <v>2423</v>
      </c>
      <c r="D915" s="96" t="s">
        <v>30</v>
      </c>
      <c r="E915" s="97">
        <v>1</v>
      </c>
      <c r="F915" s="140">
        <v>1</v>
      </c>
      <c r="G915" s="103">
        <v>0</v>
      </c>
      <c r="H915" s="99" t="s">
        <v>557</v>
      </c>
      <c r="I915" s="104" t="s">
        <v>21</v>
      </c>
      <c r="J915" s="105">
        <v>1</v>
      </c>
      <c r="K915" s="142">
        <f t="shared" si="82"/>
        <v>-1</v>
      </c>
      <c r="L915" s="102">
        <f t="shared" si="80"/>
        <v>365.61010493827177</v>
      </c>
      <c r="O915" s="214">
        <f t="shared" si="81"/>
        <v>21.290000000000006</v>
      </c>
      <c r="Q915" s="153">
        <f t="shared" si="83"/>
        <v>1</v>
      </c>
      <c r="R915" s="154">
        <f t="shared" si="84"/>
        <v>0</v>
      </c>
      <c r="S915" s="154">
        <f t="shared" si="85"/>
        <v>1</v>
      </c>
    </row>
    <row r="916" spans="2:19" ht="18.75" x14ac:dyDescent="0.3">
      <c r="B916" s="164">
        <v>44762</v>
      </c>
      <c r="C916" s="95" t="s">
        <v>2425</v>
      </c>
      <c r="D916" s="96" t="s">
        <v>623</v>
      </c>
      <c r="E916" s="97">
        <v>2</v>
      </c>
      <c r="F916" s="140">
        <v>19</v>
      </c>
      <c r="G916" s="103">
        <v>5</v>
      </c>
      <c r="H916" s="99" t="s">
        <v>557</v>
      </c>
      <c r="I916" s="104" t="s">
        <v>34</v>
      </c>
      <c r="J916" s="105">
        <v>1</v>
      </c>
      <c r="K916" s="142">
        <f t="shared" si="82"/>
        <v>-1</v>
      </c>
      <c r="L916" s="102">
        <f t="shared" si="80"/>
        <v>364.61010493827177</v>
      </c>
      <c r="O916" s="214">
        <f t="shared" si="81"/>
        <v>20.290000000000006</v>
      </c>
      <c r="Q916" s="153">
        <f t="shared" si="83"/>
        <v>1</v>
      </c>
      <c r="R916" s="154">
        <f t="shared" si="84"/>
        <v>0</v>
      </c>
      <c r="S916" s="154">
        <f t="shared" si="85"/>
        <v>1</v>
      </c>
    </row>
    <row r="917" spans="2:19" ht="18.75" x14ac:dyDescent="0.3">
      <c r="B917" s="164">
        <v>44762</v>
      </c>
      <c r="C917" s="95" t="s">
        <v>2389</v>
      </c>
      <c r="D917" s="96" t="s">
        <v>623</v>
      </c>
      <c r="E917" s="97">
        <v>2</v>
      </c>
      <c r="F917" s="140">
        <v>2.9</v>
      </c>
      <c r="G917" s="103">
        <v>1.4</v>
      </c>
      <c r="H917" s="99" t="s">
        <v>557</v>
      </c>
      <c r="I917" s="104" t="s">
        <v>34</v>
      </c>
      <c r="J917" s="105">
        <v>1</v>
      </c>
      <c r="K917" s="142">
        <f t="shared" si="82"/>
        <v>-1</v>
      </c>
      <c r="L917" s="102">
        <f t="shared" si="80"/>
        <v>363.61010493827177</v>
      </c>
      <c r="O917" s="214">
        <f t="shared" si="81"/>
        <v>19.290000000000006</v>
      </c>
      <c r="Q917" s="153">
        <f t="shared" si="83"/>
        <v>1</v>
      </c>
      <c r="R917" s="154">
        <f t="shared" si="84"/>
        <v>0</v>
      </c>
      <c r="S917" s="154">
        <f t="shared" si="85"/>
        <v>1</v>
      </c>
    </row>
    <row r="918" spans="2:19" ht="18.75" x14ac:dyDescent="0.3">
      <c r="B918" s="164">
        <v>44763</v>
      </c>
      <c r="C918" s="95" t="s">
        <v>2424</v>
      </c>
      <c r="D918" s="96" t="s">
        <v>32</v>
      </c>
      <c r="E918" s="97">
        <v>3</v>
      </c>
      <c r="F918" s="140">
        <v>9.5</v>
      </c>
      <c r="G918" s="103">
        <v>3</v>
      </c>
      <c r="H918" s="99" t="s">
        <v>557</v>
      </c>
      <c r="I918" s="104" t="s">
        <v>34</v>
      </c>
      <c r="J918" s="105">
        <v>3</v>
      </c>
      <c r="K918" s="142">
        <f t="shared" si="82"/>
        <v>-3</v>
      </c>
      <c r="L918" s="102">
        <f t="shared" si="80"/>
        <v>360.61010493827177</v>
      </c>
      <c r="O918" s="214">
        <f t="shared" si="81"/>
        <v>16.290000000000006</v>
      </c>
      <c r="Q918" s="153">
        <f t="shared" si="83"/>
        <v>1</v>
      </c>
      <c r="R918" s="154">
        <f t="shared" si="84"/>
        <v>0</v>
      </c>
      <c r="S918" s="154">
        <f t="shared" si="85"/>
        <v>1</v>
      </c>
    </row>
    <row r="919" spans="2:19" ht="18.75" x14ac:dyDescent="0.3">
      <c r="B919" s="164">
        <v>44763</v>
      </c>
      <c r="C919" s="95" t="s">
        <v>2386</v>
      </c>
      <c r="D919" s="96" t="s">
        <v>32</v>
      </c>
      <c r="E919" s="97">
        <v>4</v>
      </c>
      <c r="F919" s="140">
        <v>6</v>
      </c>
      <c r="G919" s="103">
        <v>2.25</v>
      </c>
      <c r="H919" s="99" t="s">
        <v>557</v>
      </c>
      <c r="I919" s="104" t="s">
        <v>148</v>
      </c>
      <c r="J919" s="105">
        <v>2</v>
      </c>
      <c r="K919" s="142">
        <f t="shared" si="82"/>
        <v>-2</v>
      </c>
      <c r="L919" s="102">
        <f t="shared" si="80"/>
        <v>358.61010493827177</v>
      </c>
      <c r="O919" s="214">
        <f t="shared" si="81"/>
        <v>14.290000000000006</v>
      </c>
      <c r="Q919" s="153">
        <f t="shared" si="83"/>
        <v>1</v>
      </c>
      <c r="R919" s="154">
        <f t="shared" si="84"/>
        <v>0</v>
      </c>
      <c r="S919" s="154">
        <f t="shared" si="85"/>
        <v>1</v>
      </c>
    </row>
    <row r="920" spans="2:19" ht="18.75" x14ac:dyDescent="0.3">
      <c r="B920" s="164">
        <v>44765</v>
      </c>
      <c r="C920" s="95" t="s">
        <v>2426</v>
      </c>
      <c r="D920" s="96" t="s">
        <v>775</v>
      </c>
      <c r="E920" s="97">
        <v>2</v>
      </c>
      <c r="F920" s="140">
        <v>5.5</v>
      </c>
      <c r="G920" s="103">
        <v>2</v>
      </c>
      <c r="H920" s="99" t="s">
        <v>557</v>
      </c>
      <c r="I920" s="104" t="s">
        <v>34</v>
      </c>
      <c r="J920" s="105">
        <v>7</v>
      </c>
      <c r="K920" s="142">
        <f t="shared" si="82"/>
        <v>-7</v>
      </c>
      <c r="L920" s="102">
        <f t="shared" si="80"/>
        <v>351.61010493827177</v>
      </c>
      <c r="O920" s="214">
        <f t="shared" si="81"/>
        <v>7.2900000000000063</v>
      </c>
      <c r="Q920" s="153">
        <f t="shared" si="83"/>
        <v>1</v>
      </c>
      <c r="R920" s="154">
        <f t="shared" si="84"/>
        <v>0</v>
      </c>
      <c r="S920" s="154">
        <f t="shared" si="85"/>
        <v>1</v>
      </c>
    </row>
    <row r="921" spans="2:19" ht="18.75" x14ac:dyDescent="0.3">
      <c r="B921" s="164">
        <v>44765</v>
      </c>
      <c r="C921" s="95" t="s">
        <v>2432</v>
      </c>
      <c r="D921" s="96" t="s">
        <v>652</v>
      </c>
      <c r="E921" s="97">
        <v>1</v>
      </c>
      <c r="F921" s="140">
        <v>8.5</v>
      </c>
      <c r="G921" s="103">
        <v>3</v>
      </c>
      <c r="H921" s="99" t="s">
        <v>557</v>
      </c>
      <c r="I921" s="104" t="s">
        <v>34</v>
      </c>
      <c r="J921" s="105">
        <v>0.5</v>
      </c>
      <c r="K921" s="142">
        <f t="shared" si="82"/>
        <v>-0.5</v>
      </c>
      <c r="L921" s="102">
        <f t="shared" si="80"/>
        <v>351.11010493827177</v>
      </c>
      <c r="O921" s="214">
        <f t="shared" si="81"/>
        <v>6.7900000000000063</v>
      </c>
      <c r="Q921" s="153">
        <f t="shared" si="83"/>
        <v>1</v>
      </c>
      <c r="R921" s="154">
        <f t="shared" si="84"/>
        <v>0</v>
      </c>
      <c r="S921" s="154">
        <f t="shared" si="85"/>
        <v>1</v>
      </c>
    </row>
    <row r="922" spans="2:19" ht="18.75" x14ac:dyDescent="0.3">
      <c r="B922" s="164">
        <v>44765</v>
      </c>
      <c r="C922" s="95" t="s">
        <v>2433</v>
      </c>
      <c r="D922" s="96" t="s">
        <v>602</v>
      </c>
      <c r="E922" s="97">
        <v>1</v>
      </c>
      <c r="F922" s="140">
        <v>4</v>
      </c>
      <c r="G922" s="103">
        <v>1.8</v>
      </c>
      <c r="H922" s="99" t="s">
        <v>557</v>
      </c>
      <c r="I922" s="104" t="s">
        <v>24</v>
      </c>
      <c r="J922" s="105">
        <v>1</v>
      </c>
      <c r="K922" s="142">
        <f t="shared" si="82"/>
        <v>3</v>
      </c>
      <c r="L922" s="102">
        <f t="shared" ref="L922:L933" si="86">IF(K922="",L921,L921+K922)</f>
        <v>354.11010493827177</v>
      </c>
      <c r="O922" s="214">
        <f t="shared" si="81"/>
        <v>9.7900000000000063</v>
      </c>
      <c r="Q922" s="153">
        <f t="shared" si="83"/>
        <v>1</v>
      </c>
      <c r="R922" s="154">
        <f t="shared" si="84"/>
        <v>1</v>
      </c>
      <c r="S922" s="154">
        <f t="shared" si="85"/>
        <v>0</v>
      </c>
    </row>
    <row r="923" spans="2:19" ht="18.75" x14ac:dyDescent="0.3">
      <c r="B923" s="164">
        <v>44765</v>
      </c>
      <c r="C923" s="95" t="s">
        <v>2406</v>
      </c>
      <c r="D923" s="96" t="s">
        <v>602</v>
      </c>
      <c r="E923" s="97">
        <v>2</v>
      </c>
      <c r="F923" s="140">
        <v>3.1</v>
      </c>
      <c r="G923" s="103">
        <v>1.5</v>
      </c>
      <c r="H923" s="99" t="s">
        <v>557</v>
      </c>
      <c r="I923" s="104" t="s">
        <v>34</v>
      </c>
      <c r="J923" s="105">
        <v>2</v>
      </c>
      <c r="K923" s="142">
        <f t="shared" si="82"/>
        <v>-2</v>
      </c>
      <c r="L923" s="102">
        <f t="shared" si="86"/>
        <v>352.11010493827177</v>
      </c>
      <c r="O923" s="214">
        <f t="shared" si="81"/>
        <v>7.7900000000000063</v>
      </c>
      <c r="Q923" s="153">
        <f t="shared" si="83"/>
        <v>1</v>
      </c>
      <c r="R923" s="154">
        <f t="shared" si="84"/>
        <v>0</v>
      </c>
      <c r="S923" s="154">
        <f t="shared" si="85"/>
        <v>1</v>
      </c>
    </row>
    <row r="924" spans="2:19" ht="18.75" x14ac:dyDescent="0.3">
      <c r="B924" s="164">
        <v>44765</v>
      </c>
      <c r="C924" s="95" t="s">
        <v>2434</v>
      </c>
      <c r="D924" s="96" t="s">
        <v>602</v>
      </c>
      <c r="E924" s="97">
        <v>2</v>
      </c>
      <c r="F924" s="140">
        <v>3</v>
      </c>
      <c r="G924" s="103">
        <v>1.55</v>
      </c>
      <c r="H924" s="99" t="s">
        <v>557</v>
      </c>
      <c r="I924" s="104" t="s">
        <v>21</v>
      </c>
      <c r="J924" s="105">
        <v>1</v>
      </c>
      <c r="K924" s="142">
        <f t="shared" si="82"/>
        <v>-1</v>
      </c>
      <c r="L924" s="102">
        <f t="shared" si="86"/>
        <v>351.11010493827177</v>
      </c>
      <c r="O924" s="214">
        <f t="shared" si="81"/>
        <v>6.7900000000000063</v>
      </c>
      <c r="Q924" s="153">
        <f t="shared" si="83"/>
        <v>1</v>
      </c>
      <c r="R924" s="154">
        <f t="shared" si="84"/>
        <v>0</v>
      </c>
      <c r="S924" s="154">
        <f t="shared" si="85"/>
        <v>1</v>
      </c>
    </row>
    <row r="925" spans="2:19" ht="18.75" x14ac:dyDescent="0.3">
      <c r="B925" s="164">
        <v>44766</v>
      </c>
      <c r="C925" s="95" t="s">
        <v>2407</v>
      </c>
      <c r="D925" s="96" t="s">
        <v>93</v>
      </c>
      <c r="E925" s="97">
        <v>1</v>
      </c>
      <c r="F925" s="140">
        <v>4</v>
      </c>
      <c r="G925" s="103">
        <v>1.8</v>
      </c>
      <c r="H925" s="99" t="s">
        <v>557</v>
      </c>
      <c r="I925" s="104" t="s">
        <v>26</v>
      </c>
      <c r="J925" s="105">
        <v>3</v>
      </c>
      <c r="K925" s="142">
        <f t="shared" si="82"/>
        <v>-3</v>
      </c>
      <c r="L925" s="102">
        <f t="shared" si="86"/>
        <v>348.11010493827177</v>
      </c>
      <c r="O925" s="214">
        <f t="shared" si="81"/>
        <v>3.7900000000000063</v>
      </c>
      <c r="Q925" s="153">
        <f t="shared" si="83"/>
        <v>1</v>
      </c>
      <c r="R925" s="154">
        <f t="shared" si="84"/>
        <v>0</v>
      </c>
      <c r="S925" s="154">
        <f t="shared" si="85"/>
        <v>1</v>
      </c>
    </row>
    <row r="926" spans="2:19" ht="18.75" x14ac:dyDescent="0.3">
      <c r="B926" s="164">
        <v>44766</v>
      </c>
      <c r="C926" s="95" t="s">
        <v>2435</v>
      </c>
      <c r="D926" s="96" t="s">
        <v>93</v>
      </c>
      <c r="E926" s="97">
        <v>2</v>
      </c>
      <c r="F926" s="140">
        <v>2.8</v>
      </c>
      <c r="G926" s="103">
        <v>1.3</v>
      </c>
      <c r="H926" s="99" t="s">
        <v>557</v>
      </c>
      <c r="I926" s="104" t="s">
        <v>34</v>
      </c>
      <c r="J926" s="105">
        <v>3</v>
      </c>
      <c r="K926" s="142">
        <f t="shared" si="82"/>
        <v>-3</v>
      </c>
      <c r="L926" s="102">
        <f t="shared" si="86"/>
        <v>345.11010493827177</v>
      </c>
      <c r="O926" s="214">
        <f t="shared" si="81"/>
        <v>0.79000000000000625</v>
      </c>
      <c r="Q926" s="153">
        <f t="shared" si="83"/>
        <v>1</v>
      </c>
      <c r="R926" s="154">
        <f t="shared" si="84"/>
        <v>0</v>
      </c>
      <c r="S926" s="154">
        <f t="shared" si="85"/>
        <v>1</v>
      </c>
    </row>
    <row r="927" spans="2:19" ht="18.75" x14ac:dyDescent="0.3">
      <c r="B927" s="164">
        <v>44767</v>
      </c>
      <c r="C927" s="95" t="s">
        <v>2427</v>
      </c>
      <c r="D927" s="96" t="s">
        <v>761</v>
      </c>
      <c r="E927" s="97">
        <v>1</v>
      </c>
      <c r="F927" s="140">
        <v>12</v>
      </c>
      <c r="G927" s="103">
        <v>4</v>
      </c>
      <c r="H927" s="99" t="s">
        <v>557</v>
      </c>
      <c r="I927" s="104" t="s">
        <v>34</v>
      </c>
      <c r="J927" s="105">
        <v>3</v>
      </c>
      <c r="K927" s="142">
        <f t="shared" si="82"/>
        <v>-3</v>
      </c>
      <c r="L927" s="102">
        <f t="shared" si="86"/>
        <v>342.11010493827177</v>
      </c>
      <c r="O927" s="214">
        <f t="shared" si="81"/>
        <v>-2.2099999999999937</v>
      </c>
      <c r="Q927" s="153">
        <f t="shared" si="83"/>
        <v>1</v>
      </c>
      <c r="R927" s="154">
        <f t="shared" si="84"/>
        <v>0</v>
      </c>
      <c r="S927" s="154">
        <f t="shared" si="85"/>
        <v>1</v>
      </c>
    </row>
    <row r="928" spans="2:19" ht="18.75" x14ac:dyDescent="0.3">
      <c r="B928" s="164">
        <v>44767</v>
      </c>
      <c r="C928" s="95" t="s">
        <v>2428</v>
      </c>
      <c r="D928" s="96" t="s">
        <v>761</v>
      </c>
      <c r="E928" s="97">
        <v>2</v>
      </c>
      <c r="F928" s="140">
        <v>21</v>
      </c>
      <c r="G928" s="103">
        <v>5</v>
      </c>
      <c r="H928" s="99" t="s">
        <v>557</v>
      </c>
      <c r="I928" s="104" t="s">
        <v>34</v>
      </c>
      <c r="J928" s="105">
        <v>4</v>
      </c>
      <c r="K928" s="142">
        <f t="shared" si="82"/>
        <v>-4</v>
      </c>
      <c r="L928" s="102">
        <f t="shared" si="86"/>
        <v>338.11010493827177</v>
      </c>
      <c r="O928" s="214">
        <f t="shared" si="81"/>
        <v>-6.2099999999999937</v>
      </c>
      <c r="Q928" s="153">
        <f t="shared" si="83"/>
        <v>1</v>
      </c>
      <c r="R928" s="154">
        <f t="shared" si="84"/>
        <v>0</v>
      </c>
      <c r="S928" s="154">
        <f t="shared" si="85"/>
        <v>1</v>
      </c>
    </row>
    <row r="929" spans="2:19" ht="18.75" x14ac:dyDescent="0.3">
      <c r="B929" s="164">
        <v>44767</v>
      </c>
      <c r="C929" s="95" t="s">
        <v>2429</v>
      </c>
      <c r="D929" s="96" t="s">
        <v>761</v>
      </c>
      <c r="E929" s="97">
        <v>2</v>
      </c>
      <c r="F929" s="140">
        <v>9.5</v>
      </c>
      <c r="G929" s="103">
        <v>3</v>
      </c>
      <c r="H929" s="99" t="s">
        <v>557</v>
      </c>
      <c r="I929" s="104" t="s">
        <v>24</v>
      </c>
      <c r="J929" s="105">
        <v>2</v>
      </c>
      <c r="K929" s="142">
        <f t="shared" si="82"/>
        <v>17</v>
      </c>
      <c r="L929" s="102">
        <f t="shared" si="86"/>
        <v>355.11010493827177</v>
      </c>
      <c r="O929" s="214">
        <f t="shared" si="81"/>
        <v>10.790000000000006</v>
      </c>
      <c r="Q929" s="153">
        <f t="shared" si="83"/>
        <v>1</v>
      </c>
      <c r="R929" s="154">
        <f t="shared" si="84"/>
        <v>1</v>
      </c>
      <c r="S929" s="154">
        <f t="shared" si="85"/>
        <v>0</v>
      </c>
    </row>
    <row r="930" spans="2:19" ht="18.75" x14ac:dyDescent="0.3">
      <c r="B930" s="164">
        <v>44767</v>
      </c>
      <c r="C930" s="95" t="s">
        <v>2430</v>
      </c>
      <c r="D930" s="96" t="s">
        <v>761</v>
      </c>
      <c r="E930" s="97">
        <v>2</v>
      </c>
      <c r="F930" s="140">
        <v>1</v>
      </c>
      <c r="G930" s="103">
        <v>0</v>
      </c>
      <c r="H930" s="99" t="s">
        <v>557</v>
      </c>
      <c r="I930" s="104" t="s">
        <v>21</v>
      </c>
      <c r="J930" s="105">
        <v>1</v>
      </c>
      <c r="K930" s="142">
        <f t="shared" si="82"/>
        <v>-1</v>
      </c>
      <c r="L930" s="102">
        <f t="shared" si="86"/>
        <v>354.11010493827177</v>
      </c>
      <c r="O930" s="214">
        <f t="shared" si="81"/>
        <v>9.7900000000000063</v>
      </c>
      <c r="Q930" s="153">
        <f t="shared" si="83"/>
        <v>1</v>
      </c>
      <c r="R930" s="154">
        <f t="shared" si="84"/>
        <v>0</v>
      </c>
      <c r="S930" s="154">
        <f t="shared" si="85"/>
        <v>1</v>
      </c>
    </row>
    <row r="931" spans="2:19" ht="18.75" x14ac:dyDescent="0.3">
      <c r="B931" s="164">
        <v>44767</v>
      </c>
      <c r="C931" s="95" t="s">
        <v>2431</v>
      </c>
      <c r="D931" s="96" t="s">
        <v>761</v>
      </c>
      <c r="E931" s="97">
        <v>2</v>
      </c>
      <c r="F931" s="140">
        <v>1</v>
      </c>
      <c r="G931" s="103">
        <v>0</v>
      </c>
      <c r="H931" s="99" t="s">
        <v>557</v>
      </c>
      <c r="I931" s="104" t="s">
        <v>21</v>
      </c>
      <c r="J931" s="105">
        <v>1</v>
      </c>
      <c r="K931" s="142">
        <f t="shared" si="82"/>
        <v>-1</v>
      </c>
      <c r="L931" s="102">
        <f t="shared" si="86"/>
        <v>353.11010493827177</v>
      </c>
      <c r="O931" s="214">
        <f t="shared" si="81"/>
        <v>8.7900000000000063</v>
      </c>
      <c r="Q931" s="153">
        <f t="shared" si="83"/>
        <v>1</v>
      </c>
      <c r="R931" s="154">
        <f t="shared" si="84"/>
        <v>0</v>
      </c>
      <c r="S931" s="154">
        <f t="shared" si="85"/>
        <v>1</v>
      </c>
    </row>
    <row r="932" spans="2:19" ht="18.75" x14ac:dyDescent="0.3">
      <c r="B932" s="164">
        <v>44768</v>
      </c>
      <c r="C932" s="95" t="s">
        <v>2436</v>
      </c>
      <c r="D932" s="96" t="s">
        <v>801</v>
      </c>
      <c r="E932" s="97">
        <v>2</v>
      </c>
      <c r="F932" s="140">
        <v>17</v>
      </c>
      <c r="G932" s="103">
        <v>4</v>
      </c>
      <c r="H932" s="99" t="s">
        <v>557</v>
      </c>
      <c r="I932" s="104" t="s">
        <v>34</v>
      </c>
      <c r="J932" s="105">
        <v>1</v>
      </c>
      <c r="K932" s="142">
        <f t="shared" si="82"/>
        <v>-1</v>
      </c>
      <c r="L932" s="102">
        <f t="shared" si="86"/>
        <v>352.11010493827177</v>
      </c>
      <c r="O932" s="214">
        <f t="shared" si="81"/>
        <v>7.7900000000000063</v>
      </c>
      <c r="Q932" s="153">
        <f t="shared" si="83"/>
        <v>1</v>
      </c>
      <c r="R932" s="154">
        <f t="shared" si="84"/>
        <v>0</v>
      </c>
      <c r="S932" s="154">
        <f t="shared" si="85"/>
        <v>1</v>
      </c>
    </row>
    <row r="933" spans="2:19" ht="18.75" x14ac:dyDescent="0.3">
      <c r="B933" s="164">
        <v>44771</v>
      </c>
      <c r="C933" s="95" t="s">
        <v>2417</v>
      </c>
      <c r="D933" s="96" t="s">
        <v>842</v>
      </c>
      <c r="E933" s="97">
        <v>1</v>
      </c>
      <c r="F933" s="140">
        <v>2.5</v>
      </c>
      <c r="G933" s="103">
        <v>1.2</v>
      </c>
      <c r="H933" s="99" t="s">
        <v>557</v>
      </c>
      <c r="I933" s="104" t="s">
        <v>24</v>
      </c>
      <c r="J933" s="105">
        <v>7</v>
      </c>
      <c r="K933" s="142">
        <f t="shared" si="82"/>
        <v>10.5</v>
      </c>
      <c r="L933" s="102">
        <f t="shared" si="86"/>
        <v>362.61010493827177</v>
      </c>
      <c r="O933" s="214">
        <f t="shared" si="81"/>
        <v>18.290000000000006</v>
      </c>
      <c r="Q933" s="153">
        <f t="shared" si="83"/>
        <v>1</v>
      </c>
      <c r="R933" s="154">
        <f t="shared" si="84"/>
        <v>1</v>
      </c>
      <c r="S933" s="154">
        <f t="shared" si="85"/>
        <v>0</v>
      </c>
    </row>
    <row r="934" spans="2:19" ht="18.75" x14ac:dyDescent="0.3">
      <c r="B934" s="164">
        <v>44771</v>
      </c>
      <c r="C934" s="95" t="s">
        <v>2437</v>
      </c>
      <c r="D934" s="96" t="s">
        <v>842</v>
      </c>
      <c r="E934" s="97">
        <v>5</v>
      </c>
      <c r="F934" s="140">
        <v>2.2999999999999998</v>
      </c>
      <c r="G934" s="103">
        <v>1.2</v>
      </c>
      <c r="H934" s="99" t="s">
        <v>557</v>
      </c>
      <c r="I934" s="104" t="s">
        <v>24</v>
      </c>
      <c r="J934" s="105">
        <v>9</v>
      </c>
      <c r="K934" s="142">
        <f t="shared" si="82"/>
        <v>11.7</v>
      </c>
      <c r="L934" s="102">
        <f t="shared" ref="L934:L976" si="87">IF(K934="",L933,L933+K934)</f>
        <v>374.31010493827176</v>
      </c>
      <c r="O934" s="214">
        <f t="shared" si="81"/>
        <v>29.990000000000006</v>
      </c>
      <c r="Q934" s="153">
        <f t="shared" si="83"/>
        <v>1</v>
      </c>
      <c r="R934" s="154">
        <f t="shared" si="84"/>
        <v>1</v>
      </c>
      <c r="S934" s="154">
        <f t="shared" si="85"/>
        <v>0</v>
      </c>
    </row>
    <row r="935" spans="2:19" ht="18.75" x14ac:dyDescent="0.3">
      <c r="B935" s="164">
        <v>44771</v>
      </c>
      <c r="C935" s="95" t="s">
        <v>2438</v>
      </c>
      <c r="D935" s="96" t="s">
        <v>2011</v>
      </c>
      <c r="E935" s="97">
        <v>8</v>
      </c>
      <c r="F935" s="140">
        <v>1.95</v>
      </c>
      <c r="G935" s="103">
        <v>1.1000000000000001</v>
      </c>
      <c r="H935" s="99" t="s">
        <v>557</v>
      </c>
      <c r="I935" s="104" t="s">
        <v>24</v>
      </c>
      <c r="J935" s="105">
        <v>1</v>
      </c>
      <c r="K935" s="142">
        <f t="shared" si="82"/>
        <v>0.95</v>
      </c>
      <c r="L935" s="102">
        <f t="shared" si="87"/>
        <v>375.26010493827175</v>
      </c>
      <c r="O935" s="214">
        <f t="shared" si="81"/>
        <v>30.940000000000005</v>
      </c>
      <c r="Q935" s="153">
        <f t="shared" si="83"/>
        <v>1</v>
      </c>
      <c r="R935" s="154">
        <f t="shared" si="84"/>
        <v>1</v>
      </c>
      <c r="S935" s="154">
        <f t="shared" si="85"/>
        <v>0</v>
      </c>
    </row>
    <row r="936" spans="2:19" ht="18.75" x14ac:dyDescent="0.3">
      <c r="B936" s="164">
        <v>44772</v>
      </c>
      <c r="C936" s="95" t="s">
        <v>2439</v>
      </c>
      <c r="D936" s="96" t="s">
        <v>628</v>
      </c>
      <c r="E936" s="97">
        <v>2</v>
      </c>
      <c r="F936" s="140">
        <v>5.5</v>
      </c>
      <c r="G936" s="103">
        <v>2</v>
      </c>
      <c r="H936" s="99" t="s">
        <v>557</v>
      </c>
      <c r="I936" s="104" t="s">
        <v>26</v>
      </c>
      <c r="J936" s="105">
        <v>7</v>
      </c>
      <c r="K936" s="142">
        <f t="shared" si="82"/>
        <v>-7</v>
      </c>
      <c r="L936" s="102">
        <f t="shared" si="87"/>
        <v>368.26010493827175</v>
      </c>
      <c r="O936" s="214">
        <f t="shared" si="81"/>
        <v>23.940000000000005</v>
      </c>
      <c r="Q936" s="153">
        <f t="shared" si="83"/>
        <v>1</v>
      </c>
      <c r="R936" s="154">
        <f t="shared" si="84"/>
        <v>0</v>
      </c>
      <c r="S936" s="154">
        <f t="shared" si="85"/>
        <v>1</v>
      </c>
    </row>
    <row r="937" spans="2:19" ht="18.75" x14ac:dyDescent="0.3">
      <c r="B937" s="164">
        <v>44772</v>
      </c>
      <c r="C937" s="95" t="s">
        <v>2118</v>
      </c>
      <c r="D937" s="96" t="s">
        <v>628</v>
      </c>
      <c r="E937" s="97">
        <v>2</v>
      </c>
      <c r="F937" s="140">
        <v>8.5</v>
      </c>
      <c r="G937" s="103">
        <v>2.5</v>
      </c>
      <c r="H937" s="99" t="s">
        <v>557</v>
      </c>
      <c r="I937" s="104" t="s">
        <v>34</v>
      </c>
      <c r="J937" s="105">
        <v>1.5</v>
      </c>
      <c r="K937" s="142">
        <f t="shared" si="82"/>
        <v>-1.5</v>
      </c>
      <c r="L937" s="102">
        <f t="shared" si="87"/>
        <v>366.76010493827175</v>
      </c>
      <c r="O937" s="214">
        <f t="shared" si="81"/>
        <v>22.440000000000005</v>
      </c>
      <c r="Q937" s="153">
        <f t="shared" si="83"/>
        <v>1</v>
      </c>
      <c r="R937" s="154">
        <f t="shared" si="84"/>
        <v>0</v>
      </c>
      <c r="S937" s="154">
        <f t="shared" si="85"/>
        <v>1</v>
      </c>
    </row>
    <row r="938" spans="2:19" ht="18.75" x14ac:dyDescent="0.3">
      <c r="B938" s="164">
        <v>44772</v>
      </c>
      <c r="C938" s="95" t="s">
        <v>2135</v>
      </c>
      <c r="D938" s="96" t="s">
        <v>628</v>
      </c>
      <c r="E938" s="97">
        <v>3</v>
      </c>
      <c r="F938" s="140">
        <v>7</v>
      </c>
      <c r="G938" s="103">
        <v>2.5</v>
      </c>
      <c r="H938" s="99" t="s">
        <v>557</v>
      </c>
      <c r="I938" s="104" t="s">
        <v>24</v>
      </c>
      <c r="J938" s="105">
        <v>2</v>
      </c>
      <c r="K938" s="142">
        <f t="shared" si="82"/>
        <v>12</v>
      </c>
      <c r="L938" s="102">
        <f t="shared" si="87"/>
        <v>378.76010493827175</v>
      </c>
      <c r="O938" s="214">
        <f t="shared" si="81"/>
        <v>34.440000000000005</v>
      </c>
      <c r="Q938" s="153">
        <f t="shared" si="83"/>
        <v>1</v>
      </c>
      <c r="R938" s="154">
        <f t="shared" si="84"/>
        <v>1</v>
      </c>
      <c r="S938" s="154">
        <f t="shared" si="85"/>
        <v>0</v>
      </c>
    </row>
    <row r="939" spans="2:19" ht="18.75" x14ac:dyDescent="0.3">
      <c r="B939" s="164">
        <v>44773</v>
      </c>
      <c r="C939" s="95" t="s">
        <v>2415</v>
      </c>
      <c r="D939" s="96" t="s">
        <v>114</v>
      </c>
      <c r="E939" s="97">
        <v>2</v>
      </c>
      <c r="F939" s="140">
        <v>2.6</v>
      </c>
      <c r="G939" s="103">
        <v>1.3</v>
      </c>
      <c r="H939" s="99" t="s">
        <v>557</v>
      </c>
      <c r="I939" s="104" t="s">
        <v>34</v>
      </c>
      <c r="J939" s="105">
        <v>1</v>
      </c>
      <c r="K939" s="142">
        <f t="shared" si="82"/>
        <v>-1</v>
      </c>
      <c r="L939" s="102">
        <f t="shared" si="87"/>
        <v>377.76010493827175</v>
      </c>
      <c r="O939" s="214">
        <f t="shared" si="81"/>
        <v>33.440000000000005</v>
      </c>
      <c r="Q939" s="153">
        <f t="shared" si="83"/>
        <v>1</v>
      </c>
      <c r="R939" s="154">
        <f t="shared" si="84"/>
        <v>0</v>
      </c>
      <c r="S939" s="154">
        <f t="shared" si="85"/>
        <v>1</v>
      </c>
    </row>
    <row r="940" spans="2:19" ht="18.75" x14ac:dyDescent="0.3">
      <c r="B940" s="164">
        <v>44773</v>
      </c>
      <c r="C940" s="95" t="s">
        <v>640</v>
      </c>
      <c r="D940" s="96" t="s">
        <v>2440</v>
      </c>
      <c r="E940" s="97">
        <v>2</v>
      </c>
      <c r="F940" s="140">
        <v>4.5999999999999996</v>
      </c>
      <c r="G940" s="103">
        <v>2</v>
      </c>
      <c r="H940" s="99" t="s">
        <v>557</v>
      </c>
      <c r="I940" s="104" t="s">
        <v>16</v>
      </c>
      <c r="J940" s="105">
        <v>1</v>
      </c>
      <c r="K940" s="142">
        <f t="shared" si="82"/>
        <v>-1</v>
      </c>
      <c r="L940" s="102">
        <f t="shared" si="87"/>
        <v>376.76010493827175</v>
      </c>
      <c r="O940" s="214">
        <f t="shared" si="81"/>
        <v>32.440000000000005</v>
      </c>
      <c r="Q940" s="153">
        <f t="shared" si="83"/>
        <v>1</v>
      </c>
      <c r="R940" s="154">
        <f t="shared" si="84"/>
        <v>0</v>
      </c>
      <c r="S940" s="154">
        <f t="shared" si="85"/>
        <v>1</v>
      </c>
    </row>
    <row r="941" spans="2:19" ht="18.75" x14ac:dyDescent="0.3">
      <c r="B941" s="164">
        <v>44774</v>
      </c>
      <c r="C941" s="95" t="s">
        <v>2441</v>
      </c>
      <c r="D941" s="96" t="s">
        <v>616</v>
      </c>
      <c r="E941" s="97">
        <v>3</v>
      </c>
      <c r="F941" s="140">
        <v>4.2</v>
      </c>
      <c r="G941" s="103">
        <v>2</v>
      </c>
      <c r="H941" s="99" t="s">
        <v>557</v>
      </c>
      <c r="I941" s="104" t="s">
        <v>24</v>
      </c>
      <c r="J941" s="105">
        <v>3.5</v>
      </c>
      <c r="K941" s="142">
        <f t="shared" si="82"/>
        <v>11.200000000000001</v>
      </c>
      <c r="L941" s="102">
        <f t="shared" si="87"/>
        <v>387.96010493827174</v>
      </c>
      <c r="N941" s="214">
        <f>K941</f>
        <v>11.200000000000001</v>
      </c>
      <c r="Q941" s="153">
        <f t="shared" si="83"/>
        <v>1</v>
      </c>
      <c r="R941" s="154">
        <f t="shared" si="84"/>
        <v>1</v>
      </c>
      <c r="S941" s="154">
        <f t="shared" si="85"/>
        <v>0</v>
      </c>
    </row>
    <row r="942" spans="2:19" ht="18.75" x14ac:dyDescent="0.3">
      <c r="B942" s="164">
        <v>44774</v>
      </c>
      <c r="C942" s="95" t="s">
        <v>2442</v>
      </c>
      <c r="D942" s="96" t="s">
        <v>616</v>
      </c>
      <c r="E942" s="97">
        <v>4</v>
      </c>
      <c r="F942" s="140">
        <v>3.9</v>
      </c>
      <c r="G942" s="103">
        <v>1.8</v>
      </c>
      <c r="H942" s="99" t="s">
        <v>557</v>
      </c>
      <c r="I942" s="104" t="s">
        <v>24</v>
      </c>
      <c r="J942" s="105">
        <v>3.5</v>
      </c>
      <c r="K942" s="142">
        <f t="shared" si="82"/>
        <v>10.15</v>
      </c>
      <c r="L942" s="102">
        <f t="shared" si="87"/>
        <v>398.11010493827172</v>
      </c>
      <c r="N942" s="214">
        <f>K942+N941</f>
        <v>21.35</v>
      </c>
      <c r="Q942" s="153">
        <f t="shared" si="83"/>
        <v>1</v>
      </c>
      <c r="R942" s="154">
        <f t="shared" si="84"/>
        <v>1</v>
      </c>
      <c r="S942" s="154">
        <f t="shared" si="85"/>
        <v>0</v>
      </c>
    </row>
    <row r="943" spans="2:19" ht="18.75" x14ac:dyDescent="0.3">
      <c r="B943" s="164">
        <v>44774</v>
      </c>
      <c r="C943" s="95" t="s">
        <v>2443</v>
      </c>
      <c r="D943" s="96" t="s">
        <v>2385</v>
      </c>
      <c r="E943" s="97">
        <v>3</v>
      </c>
      <c r="F943" s="140">
        <v>2.2000000000000002</v>
      </c>
      <c r="G943" s="103">
        <v>1.3</v>
      </c>
      <c r="H943" s="99" t="s">
        <v>557</v>
      </c>
      <c r="I943" s="104" t="s">
        <v>16</v>
      </c>
      <c r="J943" s="105">
        <v>2.5</v>
      </c>
      <c r="K943" s="142">
        <f t="shared" si="82"/>
        <v>-2.5</v>
      </c>
      <c r="L943" s="102">
        <f t="shared" si="87"/>
        <v>395.61010493827172</v>
      </c>
      <c r="N943" s="214">
        <f t="shared" ref="N943:N1006" si="88">K943+N942</f>
        <v>18.850000000000001</v>
      </c>
      <c r="Q943" s="153">
        <f t="shared" si="83"/>
        <v>1</v>
      </c>
      <c r="R943" s="154">
        <f t="shared" si="84"/>
        <v>0</v>
      </c>
      <c r="S943" s="154">
        <f t="shared" si="85"/>
        <v>1</v>
      </c>
    </row>
    <row r="944" spans="2:19" ht="18.75" x14ac:dyDescent="0.3">
      <c r="B944" s="164">
        <v>44775</v>
      </c>
      <c r="C944" s="95" t="s">
        <v>2444</v>
      </c>
      <c r="D944" s="96" t="s">
        <v>832</v>
      </c>
      <c r="E944" s="97">
        <v>3</v>
      </c>
      <c r="F944" s="140">
        <v>2.7</v>
      </c>
      <c r="G944" s="103">
        <v>1.3</v>
      </c>
      <c r="H944" s="99" t="s">
        <v>557</v>
      </c>
      <c r="I944" s="104" t="s">
        <v>26</v>
      </c>
      <c r="J944" s="105">
        <v>6</v>
      </c>
      <c r="K944" s="142">
        <f t="shared" si="82"/>
        <v>-6</v>
      </c>
      <c r="L944" s="102">
        <f t="shared" si="87"/>
        <v>389.61010493827172</v>
      </c>
      <c r="N944" s="214">
        <f t="shared" si="88"/>
        <v>12.850000000000001</v>
      </c>
      <c r="Q944" s="153">
        <f t="shared" si="83"/>
        <v>1</v>
      </c>
      <c r="R944" s="154">
        <f t="shared" si="84"/>
        <v>0</v>
      </c>
      <c r="S944" s="154">
        <f t="shared" si="85"/>
        <v>1</v>
      </c>
    </row>
    <row r="945" spans="2:19" ht="18.75" x14ac:dyDescent="0.3">
      <c r="B945" s="164">
        <v>44776</v>
      </c>
      <c r="C945" s="95" t="s">
        <v>2445</v>
      </c>
      <c r="D945" s="96" t="s">
        <v>2001</v>
      </c>
      <c r="E945" s="97">
        <v>2</v>
      </c>
      <c r="F945" s="140">
        <v>2.8</v>
      </c>
      <c r="G945" s="103">
        <v>1.3</v>
      </c>
      <c r="H945" s="99" t="s">
        <v>557</v>
      </c>
      <c r="I945" s="104" t="s">
        <v>26</v>
      </c>
      <c r="J945" s="105">
        <v>6</v>
      </c>
      <c r="K945" s="142">
        <f t="shared" si="82"/>
        <v>-6</v>
      </c>
      <c r="L945" s="102">
        <f t="shared" si="87"/>
        <v>383.61010493827172</v>
      </c>
      <c r="N945" s="214">
        <f t="shared" si="88"/>
        <v>6.8500000000000014</v>
      </c>
      <c r="Q945" s="153">
        <f t="shared" si="83"/>
        <v>1</v>
      </c>
      <c r="R945" s="154">
        <f t="shared" si="84"/>
        <v>0</v>
      </c>
      <c r="S945" s="154">
        <f t="shared" si="85"/>
        <v>1</v>
      </c>
    </row>
    <row r="946" spans="2:19" ht="18.75" x14ac:dyDescent="0.3">
      <c r="B946" s="164">
        <v>44776</v>
      </c>
      <c r="C946" s="95" t="s">
        <v>2446</v>
      </c>
      <c r="D946" s="96" t="s">
        <v>2001</v>
      </c>
      <c r="E946" s="97">
        <v>2</v>
      </c>
      <c r="F946" s="140">
        <v>6.5</v>
      </c>
      <c r="G946" s="103">
        <v>2.5</v>
      </c>
      <c r="H946" s="99" t="s">
        <v>557</v>
      </c>
      <c r="I946" s="104" t="s">
        <v>24</v>
      </c>
      <c r="J946" s="105">
        <v>2.5</v>
      </c>
      <c r="K946" s="142">
        <f t="shared" si="82"/>
        <v>13.75</v>
      </c>
      <c r="L946" s="102">
        <f t="shared" si="87"/>
        <v>397.36010493827172</v>
      </c>
      <c r="N946" s="214">
        <f t="shared" si="88"/>
        <v>20.6</v>
      </c>
      <c r="Q946" s="153">
        <f t="shared" si="83"/>
        <v>1</v>
      </c>
      <c r="R946" s="154">
        <f t="shared" si="84"/>
        <v>1</v>
      </c>
      <c r="S946" s="154">
        <f t="shared" si="85"/>
        <v>0</v>
      </c>
    </row>
    <row r="947" spans="2:19" ht="18.75" x14ac:dyDescent="0.3">
      <c r="B947" s="164">
        <v>44777</v>
      </c>
      <c r="C947" s="95" t="s">
        <v>2487</v>
      </c>
      <c r="D947" s="96" t="s">
        <v>32</v>
      </c>
      <c r="E947" s="97">
        <v>2</v>
      </c>
      <c r="F947" s="140">
        <v>41</v>
      </c>
      <c r="G947" s="103">
        <v>8</v>
      </c>
      <c r="H947" s="99" t="s">
        <v>557</v>
      </c>
      <c r="I947" s="104" t="s">
        <v>24</v>
      </c>
      <c r="J947" s="105">
        <v>0.25</v>
      </c>
      <c r="K947" s="142">
        <f t="shared" si="82"/>
        <v>10</v>
      </c>
      <c r="L947" s="102">
        <f t="shared" si="87"/>
        <v>407.36010493827172</v>
      </c>
      <c r="N947" s="214">
        <f t="shared" si="88"/>
        <v>30.6</v>
      </c>
      <c r="Q947" s="153">
        <f t="shared" si="83"/>
        <v>1</v>
      </c>
      <c r="R947" s="154">
        <f t="shared" si="84"/>
        <v>1</v>
      </c>
      <c r="S947" s="154">
        <f t="shared" si="85"/>
        <v>0</v>
      </c>
    </row>
    <row r="948" spans="2:19" ht="18.75" x14ac:dyDescent="0.3">
      <c r="B948" s="164">
        <v>44777</v>
      </c>
      <c r="C948" s="95" t="s">
        <v>2488</v>
      </c>
      <c r="D948" s="96" t="s">
        <v>32</v>
      </c>
      <c r="E948" s="97">
        <v>2</v>
      </c>
      <c r="F948" s="140">
        <v>21</v>
      </c>
      <c r="G948" s="103">
        <v>5</v>
      </c>
      <c r="H948" s="99" t="s">
        <v>557</v>
      </c>
      <c r="I948" s="104" t="s">
        <v>34</v>
      </c>
      <c r="J948" s="105">
        <v>0.1</v>
      </c>
      <c r="K948" s="142">
        <f t="shared" si="82"/>
        <v>-0.1</v>
      </c>
      <c r="L948" s="102">
        <f t="shared" si="87"/>
        <v>407.2601049382717</v>
      </c>
      <c r="N948" s="214">
        <f t="shared" si="88"/>
        <v>30.5</v>
      </c>
      <c r="Q948" s="153">
        <f t="shared" si="83"/>
        <v>1</v>
      </c>
      <c r="R948" s="154">
        <f t="shared" si="84"/>
        <v>0</v>
      </c>
      <c r="S948" s="154">
        <f t="shared" si="85"/>
        <v>1</v>
      </c>
    </row>
    <row r="949" spans="2:19" ht="18.75" x14ac:dyDescent="0.3">
      <c r="B949" s="164">
        <v>44777</v>
      </c>
      <c r="C949" s="95" t="s">
        <v>2489</v>
      </c>
      <c r="D949" s="96" t="s">
        <v>561</v>
      </c>
      <c r="E949" s="97">
        <v>5</v>
      </c>
      <c r="F949" s="140">
        <v>9</v>
      </c>
      <c r="G949" s="103">
        <v>3</v>
      </c>
      <c r="H949" s="99" t="s">
        <v>557</v>
      </c>
      <c r="I949" s="104" t="s">
        <v>26</v>
      </c>
      <c r="J949" s="105">
        <v>2.5</v>
      </c>
      <c r="K949" s="142">
        <f t="shared" si="82"/>
        <v>-2.5</v>
      </c>
      <c r="L949" s="102">
        <f t="shared" si="87"/>
        <v>404.7601049382717</v>
      </c>
      <c r="N949" s="214">
        <f t="shared" si="88"/>
        <v>28</v>
      </c>
      <c r="Q949" s="153">
        <f t="shared" si="83"/>
        <v>1</v>
      </c>
      <c r="R949" s="154">
        <f t="shared" si="84"/>
        <v>0</v>
      </c>
      <c r="S949" s="154">
        <f t="shared" si="85"/>
        <v>1</v>
      </c>
    </row>
    <row r="950" spans="2:19" ht="18.75" x14ac:dyDescent="0.3">
      <c r="B950" s="164">
        <v>44779</v>
      </c>
      <c r="C950" s="95" t="s">
        <v>2434</v>
      </c>
      <c r="D950" s="96" t="s">
        <v>587</v>
      </c>
      <c r="E950" s="97">
        <v>1</v>
      </c>
      <c r="F950" s="140">
        <v>2</v>
      </c>
      <c r="G950" s="103">
        <v>1.1000000000000001</v>
      </c>
      <c r="H950" s="99" t="s">
        <v>557</v>
      </c>
      <c r="I950" s="104" t="s">
        <v>24</v>
      </c>
      <c r="J950" s="105">
        <v>1</v>
      </c>
      <c r="K950" s="142">
        <f t="shared" si="82"/>
        <v>1</v>
      </c>
      <c r="L950" s="102">
        <f t="shared" si="87"/>
        <v>405.7601049382717</v>
      </c>
      <c r="N950" s="214">
        <f t="shared" si="88"/>
        <v>29</v>
      </c>
      <c r="Q950" s="153">
        <f t="shared" si="83"/>
        <v>1</v>
      </c>
      <c r="R950" s="154">
        <f t="shared" si="84"/>
        <v>1</v>
      </c>
      <c r="S950" s="154">
        <f t="shared" si="85"/>
        <v>0</v>
      </c>
    </row>
    <row r="951" spans="2:19" ht="18.75" x14ac:dyDescent="0.3">
      <c r="B951" s="164">
        <v>44779</v>
      </c>
      <c r="C951" s="95" t="s">
        <v>2134</v>
      </c>
      <c r="D951" s="96" t="s">
        <v>619</v>
      </c>
      <c r="E951" s="97">
        <v>3</v>
      </c>
      <c r="F951" s="140">
        <v>4.5999999999999996</v>
      </c>
      <c r="G951" s="103">
        <v>2</v>
      </c>
      <c r="H951" s="99" t="s">
        <v>557</v>
      </c>
      <c r="I951" s="104" t="s">
        <v>24</v>
      </c>
      <c r="J951" s="105">
        <v>3</v>
      </c>
      <c r="K951" s="142">
        <f t="shared" si="82"/>
        <v>10.799999999999999</v>
      </c>
      <c r="L951" s="102">
        <f t="shared" si="87"/>
        <v>416.56010493827171</v>
      </c>
      <c r="N951" s="214">
        <f t="shared" si="88"/>
        <v>39.799999999999997</v>
      </c>
      <c r="Q951" s="153">
        <f t="shared" si="83"/>
        <v>1</v>
      </c>
      <c r="R951" s="154">
        <f t="shared" si="84"/>
        <v>1</v>
      </c>
      <c r="S951" s="154">
        <f t="shared" si="85"/>
        <v>0</v>
      </c>
    </row>
    <row r="952" spans="2:19" ht="18.75" x14ac:dyDescent="0.3">
      <c r="B952" s="164">
        <v>44779</v>
      </c>
      <c r="C952" s="95" t="s">
        <v>2490</v>
      </c>
      <c r="D952" s="96" t="s">
        <v>619</v>
      </c>
      <c r="E952" s="97">
        <v>3</v>
      </c>
      <c r="F952" s="140">
        <v>8</v>
      </c>
      <c r="G952" s="103">
        <v>2.5</v>
      </c>
      <c r="H952" s="99" t="s">
        <v>557</v>
      </c>
      <c r="I952" s="104" t="s">
        <v>34</v>
      </c>
      <c r="J952" s="105">
        <v>1.5</v>
      </c>
      <c r="K952" s="142">
        <f t="shared" si="82"/>
        <v>-1.5</v>
      </c>
      <c r="L952" s="102">
        <f t="shared" si="87"/>
        <v>415.06010493827171</v>
      </c>
      <c r="N952" s="214">
        <f t="shared" si="88"/>
        <v>38.299999999999997</v>
      </c>
      <c r="Q952" s="153">
        <f t="shared" si="83"/>
        <v>1</v>
      </c>
      <c r="R952" s="154">
        <f t="shared" si="84"/>
        <v>0</v>
      </c>
      <c r="S952" s="154">
        <f t="shared" si="85"/>
        <v>1</v>
      </c>
    </row>
    <row r="953" spans="2:19" ht="18.75" x14ac:dyDescent="0.3">
      <c r="B953" s="164">
        <v>44779</v>
      </c>
      <c r="C953" s="95" t="s">
        <v>2491</v>
      </c>
      <c r="D953" s="96" t="s">
        <v>813</v>
      </c>
      <c r="E953" s="97">
        <v>1</v>
      </c>
      <c r="F953" s="140">
        <v>13</v>
      </c>
      <c r="G953" s="103">
        <v>4</v>
      </c>
      <c r="H953" s="99" t="s">
        <v>557</v>
      </c>
      <c r="I953" s="104" t="s">
        <v>26</v>
      </c>
      <c r="J953" s="105">
        <v>2</v>
      </c>
      <c r="K953" s="142">
        <f t="shared" si="82"/>
        <v>-2</v>
      </c>
      <c r="L953" s="102">
        <f t="shared" si="87"/>
        <v>413.06010493827171</v>
      </c>
      <c r="N953" s="214">
        <f t="shared" si="88"/>
        <v>36.299999999999997</v>
      </c>
      <c r="Q953" s="153">
        <f t="shared" si="83"/>
        <v>1</v>
      </c>
      <c r="R953" s="154">
        <f t="shared" si="84"/>
        <v>0</v>
      </c>
      <c r="S953" s="154">
        <f t="shared" si="85"/>
        <v>1</v>
      </c>
    </row>
    <row r="954" spans="2:19" ht="18.75" x14ac:dyDescent="0.3">
      <c r="B954" s="164">
        <v>44779</v>
      </c>
      <c r="C954" s="95" t="s">
        <v>2492</v>
      </c>
      <c r="D954" s="96" t="s">
        <v>813</v>
      </c>
      <c r="E954" s="97">
        <v>1</v>
      </c>
      <c r="F954" s="140">
        <v>6.5</v>
      </c>
      <c r="G954" s="103">
        <v>2.5</v>
      </c>
      <c r="H954" s="99" t="s">
        <v>557</v>
      </c>
      <c r="I954" s="104" t="s">
        <v>24</v>
      </c>
      <c r="J954" s="105">
        <v>2.75</v>
      </c>
      <c r="K954" s="142">
        <f t="shared" si="82"/>
        <v>15.125</v>
      </c>
      <c r="L954" s="102">
        <f t="shared" si="87"/>
        <v>428.18510493827171</v>
      </c>
      <c r="N954" s="214">
        <f t="shared" si="88"/>
        <v>51.424999999999997</v>
      </c>
      <c r="Q954" s="153">
        <f t="shared" si="83"/>
        <v>1</v>
      </c>
      <c r="R954" s="154">
        <f t="shared" si="84"/>
        <v>1</v>
      </c>
      <c r="S954" s="154">
        <f t="shared" si="85"/>
        <v>0</v>
      </c>
    </row>
    <row r="955" spans="2:19" ht="18.75" x14ac:dyDescent="0.3">
      <c r="B955" s="164">
        <v>44779</v>
      </c>
      <c r="C955" s="95" t="s">
        <v>2493</v>
      </c>
      <c r="D955" s="96" t="s">
        <v>813</v>
      </c>
      <c r="E955" s="97">
        <v>2</v>
      </c>
      <c r="F955" s="140">
        <v>5</v>
      </c>
      <c r="G955" s="103">
        <v>2</v>
      </c>
      <c r="H955" s="99" t="s">
        <v>557</v>
      </c>
      <c r="I955" s="104" t="s">
        <v>26</v>
      </c>
      <c r="J955" s="105">
        <v>1.5</v>
      </c>
      <c r="K955" s="142">
        <f t="shared" si="82"/>
        <v>-1.5</v>
      </c>
      <c r="L955" s="102">
        <f t="shared" si="87"/>
        <v>426.68510493827171</v>
      </c>
      <c r="N955" s="214">
        <f t="shared" si="88"/>
        <v>49.924999999999997</v>
      </c>
      <c r="Q955" s="153">
        <f t="shared" si="83"/>
        <v>1</v>
      </c>
      <c r="R955" s="154">
        <f t="shared" si="84"/>
        <v>0</v>
      </c>
      <c r="S955" s="154">
        <f t="shared" si="85"/>
        <v>1</v>
      </c>
    </row>
    <row r="956" spans="2:19" ht="18.75" x14ac:dyDescent="0.3">
      <c r="B956" s="164">
        <v>44780</v>
      </c>
      <c r="C956" s="95" t="s">
        <v>2447</v>
      </c>
      <c r="D956" s="96" t="s">
        <v>747</v>
      </c>
      <c r="E956" s="97">
        <v>1</v>
      </c>
      <c r="F956" s="140">
        <v>4</v>
      </c>
      <c r="G956" s="103">
        <v>2</v>
      </c>
      <c r="H956" s="99" t="s">
        <v>557</v>
      </c>
      <c r="I956" s="104" t="s">
        <v>26</v>
      </c>
      <c r="J956" s="105">
        <v>9</v>
      </c>
      <c r="K956" s="142">
        <f t="shared" si="82"/>
        <v>-9</v>
      </c>
      <c r="L956" s="102">
        <f t="shared" si="87"/>
        <v>417.68510493827171</v>
      </c>
      <c r="N956" s="214">
        <f t="shared" si="88"/>
        <v>40.924999999999997</v>
      </c>
      <c r="Q956" s="153">
        <f t="shared" si="83"/>
        <v>1</v>
      </c>
      <c r="R956" s="154">
        <f t="shared" si="84"/>
        <v>0</v>
      </c>
      <c r="S956" s="154">
        <f t="shared" si="85"/>
        <v>1</v>
      </c>
    </row>
    <row r="957" spans="2:19" ht="18.75" x14ac:dyDescent="0.3">
      <c r="B957" s="164">
        <v>44780</v>
      </c>
      <c r="C957" s="95" t="s">
        <v>2448</v>
      </c>
      <c r="D957" s="96" t="s">
        <v>747</v>
      </c>
      <c r="E957" s="97">
        <v>4</v>
      </c>
      <c r="F957" s="140">
        <v>4.4000000000000004</v>
      </c>
      <c r="G957" s="103">
        <v>2</v>
      </c>
      <c r="H957" s="99" t="s">
        <v>557</v>
      </c>
      <c r="I957" s="104" t="s">
        <v>34</v>
      </c>
      <c r="J957" s="105">
        <v>2.5</v>
      </c>
      <c r="K957" s="142">
        <f t="shared" si="82"/>
        <v>-2.5</v>
      </c>
      <c r="L957" s="102">
        <f t="shared" si="87"/>
        <v>415.18510493827171</v>
      </c>
      <c r="N957" s="214">
        <f t="shared" si="88"/>
        <v>38.424999999999997</v>
      </c>
      <c r="Q957" s="153">
        <f t="shared" si="83"/>
        <v>1</v>
      </c>
      <c r="R957" s="154">
        <f t="shared" si="84"/>
        <v>0</v>
      </c>
      <c r="S957" s="154">
        <f t="shared" si="85"/>
        <v>1</v>
      </c>
    </row>
    <row r="958" spans="2:19" ht="18.75" x14ac:dyDescent="0.3">
      <c r="B958" s="164">
        <v>44781</v>
      </c>
      <c r="C958" s="95" t="s">
        <v>2449</v>
      </c>
      <c r="D958" s="96" t="s">
        <v>2011</v>
      </c>
      <c r="E958" s="97">
        <v>2</v>
      </c>
      <c r="F958" s="140">
        <v>3.2</v>
      </c>
      <c r="G958" s="103">
        <v>1.8</v>
      </c>
      <c r="H958" s="99" t="s">
        <v>557</v>
      </c>
      <c r="I958" s="104" t="s">
        <v>24</v>
      </c>
      <c r="J958" s="105">
        <v>2.5</v>
      </c>
      <c r="K958" s="142">
        <f t="shared" si="82"/>
        <v>5.5</v>
      </c>
      <c r="L958" s="102">
        <f t="shared" si="87"/>
        <v>420.68510493827171</v>
      </c>
      <c r="N958" s="214">
        <f t="shared" si="88"/>
        <v>43.924999999999997</v>
      </c>
      <c r="Q958" s="153">
        <f t="shared" si="83"/>
        <v>1</v>
      </c>
      <c r="R958" s="154">
        <f t="shared" si="84"/>
        <v>1</v>
      </c>
      <c r="S958" s="154">
        <f t="shared" si="85"/>
        <v>0</v>
      </c>
    </row>
    <row r="959" spans="2:19" ht="18.75" x14ac:dyDescent="0.3">
      <c r="B959" s="164">
        <v>44781</v>
      </c>
      <c r="C959" s="95" t="s">
        <v>2450</v>
      </c>
      <c r="D959" s="96" t="s">
        <v>2011</v>
      </c>
      <c r="E959" s="97">
        <v>7</v>
      </c>
      <c r="F959" s="140">
        <v>4.2</v>
      </c>
      <c r="G959" s="103">
        <v>2</v>
      </c>
      <c r="H959" s="99" t="s">
        <v>557</v>
      </c>
      <c r="I959" s="104" t="s">
        <v>34</v>
      </c>
      <c r="J959" s="105">
        <v>3.5</v>
      </c>
      <c r="K959" s="142">
        <f t="shared" si="82"/>
        <v>-3.5</v>
      </c>
      <c r="L959" s="102">
        <f t="shared" si="87"/>
        <v>417.18510493827171</v>
      </c>
      <c r="N959" s="214">
        <f t="shared" si="88"/>
        <v>40.424999999999997</v>
      </c>
      <c r="Q959" s="153">
        <f t="shared" si="83"/>
        <v>1</v>
      </c>
      <c r="R959" s="154">
        <f t="shared" si="84"/>
        <v>0</v>
      </c>
      <c r="S959" s="154">
        <f t="shared" si="85"/>
        <v>1</v>
      </c>
    </row>
    <row r="960" spans="2:19" ht="18.75" x14ac:dyDescent="0.3">
      <c r="B960" s="164">
        <v>44783</v>
      </c>
      <c r="C960" s="95" t="s">
        <v>2451</v>
      </c>
      <c r="D960" s="96" t="s">
        <v>623</v>
      </c>
      <c r="E960" s="97">
        <v>1</v>
      </c>
      <c r="F960" s="140">
        <v>3.6</v>
      </c>
      <c r="G960" s="103">
        <v>1.8</v>
      </c>
      <c r="H960" s="99" t="s">
        <v>557</v>
      </c>
      <c r="I960" s="104" t="s">
        <v>34</v>
      </c>
      <c r="J960" s="105">
        <v>1.5</v>
      </c>
      <c r="K960" s="142">
        <f t="shared" si="82"/>
        <v>-1.5</v>
      </c>
      <c r="L960" s="102">
        <f t="shared" si="87"/>
        <v>415.68510493827171</v>
      </c>
      <c r="N960" s="214">
        <f t="shared" si="88"/>
        <v>38.924999999999997</v>
      </c>
      <c r="Q960" s="153">
        <f t="shared" si="83"/>
        <v>1</v>
      </c>
      <c r="R960" s="154">
        <f t="shared" si="84"/>
        <v>0</v>
      </c>
      <c r="S960" s="154">
        <f t="shared" si="85"/>
        <v>1</v>
      </c>
    </row>
    <row r="961" spans="2:19" ht="18.75" x14ac:dyDescent="0.3">
      <c r="B961" s="164">
        <v>44783</v>
      </c>
      <c r="C961" s="95" t="s">
        <v>2425</v>
      </c>
      <c r="D961" s="96" t="s">
        <v>623</v>
      </c>
      <c r="E961" s="97">
        <v>1</v>
      </c>
      <c r="F961" s="140">
        <v>34</v>
      </c>
      <c r="G961" s="103">
        <v>8</v>
      </c>
      <c r="H961" s="99" t="s">
        <v>557</v>
      </c>
      <c r="I961" s="104" t="s">
        <v>26</v>
      </c>
      <c r="J961" s="105">
        <v>0.5</v>
      </c>
      <c r="K961" s="142">
        <f t="shared" si="82"/>
        <v>-0.5</v>
      </c>
      <c r="L961" s="102">
        <f t="shared" si="87"/>
        <v>415.18510493827171</v>
      </c>
      <c r="N961" s="214">
        <f t="shared" si="88"/>
        <v>38.424999999999997</v>
      </c>
      <c r="Q961" s="153">
        <f t="shared" si="83"/>
        <v>1</v>
      </c>
      <c r="R961" s="154">
        <f t="shared" si="84"/>
        <v>0</v>
      </c>
      <c r="S961" s="154">
        <f t="shared" si="85"/>
        <v>1</v>
      </c>
    </row>
    <row r="962" spans="2:19" ht="18.75" x14ac:dyDescent="0.3">
      <c r="B962" s="164">
        <v>44784</v>
      </c>
      <c r="C962" s="95" t="s">
        <v>2452</v>
      </c>
      <c r="D962" s="96" t="s">
        <v>619</v>
      </c>
      <c r="E962" s="97">
        <v>2</v>
      </c>
      <c r="F962" s="140">
        <v>3.3</v>
      </c>
      <c r="G962" s="103">
        <v>1.9</v>
      </c>
      <c r="H962" s="99" t="s">
        <v>557</v>
      </c>
      <c r="I962" s="104" t="s">
        <v>16</v>
      </c>
      <c r="J962" s="105">
        <v>2</v>
      </c>
      <c r="K962" s="142">
        <f t="shared" si="82"/>
        <v>-2</v>
      </c>
      <c r="L962" s="102">
        <f t="shared" si="87"/>
        <v>413.18510493827171</v>
      </c>
      <c r="N962" s="214">
        <f t="shared" si="88"/>
        <v>36.424999999999997</v>
      </c>
      <c r="Q962" s="153">
        <f t="shared" si="83"/>
        <v>1</v>
      </c>
      <c r="R962" s="154">
        <f t="shared" si="84"/>
        <v>0</v>
      </c>
      <c r="S962" s="154">
        <f t="shared" si="85"/>
        <v>1</v>
      </c>
    </row>
    <row r="963" spans="2:19" ht="18.75" x14ac:dyDescent="0.3">
      <c r="B963" s="164">
        <v>44784</v>
      </c>
      <c r="C963" s="95" t="s">
        <v>2453</v>
      </c>
      <c r="D963" s="96" t="s">
        <v>93</v>
      </c>
      <c r="E963" s="97">
        <v>4</v>
      </c>
      <c r="F963" s="140">
        <v>3.3</v>
      </c>
      <c r="G963" s="103">
        <v>1.8</v>
      </c>
      <c r="H963" s="99" t="s">
        <v>557</v>
      </c>
      <c r="I963" s="104" t="s">
        <v>34</v>
      </c>
      <c r="J963" s="105">
        <v>2</v>
      </c>
      <c r="K963" s="142">
        <f t="shared" ref="K963:K1026" si="89">IF(OR(I963="",J963=""),"",IF(AND(H963="W",I963="1st"),F963*J963-J963,IF(AND(H963="P",OR(I963="1st",I963="2nd",I963="3rd")),G963*J963-J963,IF(H963="EW",-2*J963,-J963))))</f>
        <v>-2</v>
      </c>
      <c r="L963" s="102">
        <f t="shared" si="87"/>
        <v>411.18510493827171</v>
      </c>
      <c r="N963" s="214">
        <f t="shared" si="88"/>
        <v>34.424999999999997</v>
      </c>
      <c r="Q963" s="153">
        <f t="shared" si="83"/>
        <v>1</v>
      </c>
      <c r="R963" s="154">
        <f t="shared" si="84"/>
        <v>0</v>
      </c>
      <c r="S963" s="154">
        <f t="shared" si="85"/>
        <v>1</v>
      </c>
    </row>
    <row r="964" spans="2:19" ht="18.75" x14ac:dyDescent="0.3">
      <c r="B964" s="164">
        <v>44784</v>
      </c>
      <c r="C964" s="95" t="s">
        <v>2454</v>
      </c>
      <c r="D964" s="96" t="s">
        <v>93</v>
      </c>
      <c r="E964" s="97">
        <v>4</v>
      </c>
      <c r="F964" s="140">
        <v>6.8</v>
      </c>
      <c r="G964" s="103">
        <v>0</v>
      </c>
      <c r="H964" s="99" t="s">
        <v>557</v>
      </c>
      <c r="I964" s="104" t="s">
        <v>24</v>
      </c>
      <c r="J964" s="105">
        <v>0.5</v>
      </c>
      <c r="K964" s="142">
        <f t="shared" si="89"/>
        <v>2.9</v>
      </c>
      <c r="L964" s="102">
        <f t="shared" si="87"/>
        <v>414.08510493827168</v>
      </c>
      <c r="N964" s="214">
        <f t="shared" si="88"/>
        <v>37.324999999999996</v>
      </c>
      <c r="Q964" s="153">
        <f t="shared" ref="Q964:Q1027" si="90">IF(B964="",0,1)</f>
        <v>1</v>
      </c>
      <c r="R964" s="154">
        <f t="shared" ref="R964:R1027" si="91">IF(K964&gt;0,1,0)</f>
        <v>1</v>
      </c>
      <c r="S964" s="154">
        <f t="shared" ref="S964:S1027" si="92">IF(K964&lt;0,1,0)</f>
        <v>0</v>
      </c>
    </row>
    <row r="965" spans="2:19" ht="18.75" x14ac:dyDescent="0.3">
      <c r="B965" s="164">
        <v>44785</v>
      </c>
      <c r="C965" s="95" t="s">
        <v>2455</v>
      </c>
      <c r="D965" s="96" t="s">
        <v>43</v>
      </c>
      <c r="E965" s="97">
        <v>4</v>
      </c>
      <c r="F965" s="140">
        <v>34</v>
      </c>
      <c r="G965" s="103">
        <v>6</v>
      </c>
      <c r="H965" s="99" t="s">
        <v>557</v>
      </c>
      <c r="I965" s="104" t="s">
        <v>34</v>
      </c>
      <c r="J965" s="105">
        <v>2</v>
      </c>
      <c r="K965" s="142">
        <f t="shared" si="89"/>
        <v>-2</v>
      </c>
      <c r="L965" s="102">
        <f t="shared" si="87"/>
        <v>412.08510493827168</v>
      </c>
      <c r="N965" s="214">
        <f t="shared" si="88"/>
        <v>35.324999999999996</v>
      </c>
      <c r="Q965" s="153">
        <f t="shared" si="90"/>
        <v>1</v>
      </c>
      <c r="R965" s="154">
        <f t="shared" si="91"/>
        <v>0</v>
      </c>
      <c r="S965" s="154">
        <f t="shared" si="92"/>
        <v>1</v>
      </c>
    </row>
    <row r="966" spans="2:19" ht="18.75" x14ac:dyDescent="0.3">
      <c r="B966" s="164">
        <v>44785</v>
      </c>
      <c r="C966" s="95" t="s">
        <v>2455</v>
      </c>
      <c r="D966" s="96" t="s">
        <v>43</v>
      </c>
      <c r="E966" s="97">
        <v>4</v>
      </c>
      <c r="F966" s="140">
        <v>34</v>
      </c>
      <c r="G966" s="103">
        <v>6</v>
      </c>
      <c r="H966" s="99" t="s">
        <v>567</v>
      </c>
      <c r="I966" s="104" t="s">
        <v>34</v>
      </c>
      <c r="J966" s="105">
        <v>2</v>
      </c>
      <c r="K966" s="142">
        <f t="shared" si="89"/>
        <v>-2</v>
      </c>
      <c r="L966" s="102">
        <f t="shared" si="87"/>
        <v>410.08510493827168</v>
      </c>
      <c r="N966" s="214">
        <f t="shared" si="88"/>
        <v>33.324999999999996</v>
      </c>
      <c r="Q966" s="153">
        <f t="shared" si="90"/>
        <v>1</v>
      </c>
      <c r="R966" s="154">
        <f t="shared" si="91"/>
        <v>0</v>
      </c>
      <c r="S966" s="154">
        <f t="shared" si="92"/>
        <v>1</v>
      </c>
    </row>
    <row r="967" spans="2:19" ht="18.75" x14ac:dyDescent="0.3">
      <c r="B967" s="164">
        <v>44786</v>
      </c>
      <c r="C967" s="95" t="s">
        <v>2464</v>
      </c>
      <c r="D967" s="96" t="s">
        <v>561</v>
      </c>
      <c r="E967" s="97">
        <v>2</v>
      </c>
      <c r="F967" s="140">
        <v>2.4500000000000002</v>
      </c>
      <c r="G967" s="103">
        <v>1.4</v>
      </c>
      <c r="H967" s="99" t="s">
        <v>557</v>
      </c>
      <c r="I967" s="104" t="s">
        <v>16</v>
      </c>
      <c r="J967" s="105">
        <v>1.5</v>
      </c>
      <c r="K967" s="142">
        <f t="shared" si="89"/>
        <v>-1.5</v>
      </c>
      <c r="L967" s="102">
        <f t="shared" si="87"/>
        <v>408.58510493827168</v>
      </c>
      <c r="N967" s="214">
        <f t="shared" si="88"/>
        <v>31.824999999999996</v>
      </c>
      <c r="Q967" s="153">
        <f t="shared" si="90"/>
        <v>1</v>
      </c>
      <c r="R967" s="154">
        <f t="shared" si="91"/>
        <v>0</v>
      </c>
      <c r="S967" s="154">
        <f t="shared" si="92"/>
        <v>1</v>
      </c>
    </row>
    <row r="968" spans="2:19" ht="18.75" x14ac:dyDescent="0.3">
      <c r="B968" s="164">
        <v>44786</v>
      </c>
      <c r="C968" s="95" t="s">
        <v>2465</v>
      </c>
      <c r="D968" s="96" t="s">
        <v>561</v>
      </c>
      <c r="E968" s="97">
        <v>3</v>
      </c>
      <c r="F968" s="140">
        <v>41</v>
      </c>
      <c r="G968" s="103">
        <v>8</v>
      </c>
      <c r="H968" s="99" t="s">
        <v>557</v>
      </c>
      <c r="I968" s="104" t="s">
        <v>34</v>
      </c>
      <c r="J968" s="105">
        <v>0.25</v>
      </c>
      <c r="K968" s="142">
        <f t="shared" si="89"/>
        <v>-0.25</v>
      </c>
      <c r="L968" s="102">
        <f t="shared" si="87"/>
        <v>408.33510493827168</v>
      </c>
      <c r="N968" s="214">
        <f t="shared" si="88"/>
        <v>31.574999999999996</v>
      </c>
      <c r="Q968" s="153">
        <f t="shared" si="90"/>
        <v>1</v>
      </c>
      <c r="R968" s="154">
        <f t="shared" si="91"/>
        <v>0</v>
      </c>
      <c r="S968" s="154">
        <f t="shared" si="92"/>
        <v>1</v>
      </c>
    </row>
    <row r="969" spans="2:19" ht="18.75" x14ac:dyDescent="0.3">
      <c r="B969" s="164">
        <v>44786</v>
      </c>
      <c r="C969" s="95" t="s">
        <v>2466</v>
      </c>
      <c r="D969" s="96" t="s">
        <v>2467</v>
      </c>
      <c r="E969" s="97">
        <v>1</v>
      </c>
      <c r="F969" s="140">
        <v>3.6</v>
      </c>
      <c r="G969" s="103">
        <v>1.8</v>
      </c>
      <c r="H969" s="99" t="s">
        <v>557</v>
      </c>
      <c r="I969" s="104" t="s">
        <v>26</v>
      </c>
      <c r="J969" s="105">
        <v>1</v>
      </c>
      <c r="K969" s="142">
        <f t="shared" si="89"/>
        <v>-1</v>
      </c>
      <c r="L969" s="102">
        <f t="shared" si="87"/>
        <v>407.33510493827168</v>
      </c>
      <c r="N969" s="214">
        <f t="shared" si="88"/>
        <v>30.574999999999996</v>
      </c>
      <c r="Q969" s="153">
        <f t="shared" si="90"/>
        <v>1</v>
      </c>
      <c r="R969" s="154">
        <f t="shared" si="91"/>
        <v>0</v>
      </c>
      <c r="S969" s="154">
        <f t="shared" si="92"/>
        <v>1</v>
      </c>
    </row>
    <row r="970" spans="2:19" ht="18.75" x14ac:dyDescent="0.3">
      <c r="B970" s="164">
        <v>44787</v>
      </c>
      <c r="C970" s="95" t="s">
        <v>2468</v>
      </c>
      <c r="D970" s="96" t="s">
        <v>2469</v>
      </c>
      <c r="E970" s="97">
        <v>1</v>
      </c>
      <c r="F970" s="140">
        <v>4.4000000000000004</v>
      </c>
      <c r="G970" s="103">
        <v>2</v>
      </c>
      <c r="H970" s="99" t="s">
        <v>557</v>
      </c>
      <c r="I970" s="104" t="s">
        <v>26</v>
      </c>
      <c r="J970" s="105">
        <v>2</v>
      </c>
      <c r="K970" s="142">
        <f t="shared" si="89"/>
        <v>-2</v>
      </c>
      <c r="L970" s="102">
        <f t="shared" si="87"/>
        <v>405.33510493827168</v>
      </c>
      <c r="N970" s="214">
        <f t="shared" si="88"/>
        <v>28.574999999999996</v>
      </c>
      <c r="Q970" s="153">
        <f t="shared" si="90"/>
        <v>1</v>
      </c>
      <c r="R970" s="154">
        <f t="shared" si="91"/>
        <v>0</v>
      </c>
      <c r="S970" s="154">
        <f t="shared" si="92"/>
        <v>1</v>
      </c>
    </row>
    <row r="971" spans="2:19" ht="18.75" x14ac:dyDescent="0.3">
      <c r="B971" s="164">
        <v>44787</v>
      </c>
      <c r="C971" s="95" t="s">
        <v>2470</v>
      </c>
      <c r="D971" s="96" t="s">
        <v>114</v>
      </c>
      <c r="E971" s="97">
        <v>2</v>
      </c>
      <c r="F971" s="140">
        <v>4.5999999999999996</v>
      </c>
      <c r="G971" s="103">
        <v>2</v>
      </c>
      <c r="H971" s="99" t="s">
        <v>557</v>
      </c>
      <c r="I971" s="104" t="s">
        <v>21</v>
      </c>
      <c r="J971" s="105">
        <v>1</v>
      </c>
      <c r="K971" s="142">
        <f t="shared" si="89"/>
        <v>-1</v>
      </c>
      <c r="L971" s="102">
        <f t="shared" si="87"/>
        <v>404.33510493827168</v>
      </c>
      <c r="N971" s="214">
        <f t="shared" si="88"/>
        <v>27.574999999999996</v>
      </c>
      <c r="Q971" s="153">
        <f t="shared" si="90"/>
        <v>1</v>
      </c>
      <c r="R971" s="154">
        <f t="shared" si="91"/>
        <v>0</v>
      </c>
      <c r="S971" s="154">
        <f t="shared" si="92"/>
        <v>1</v>
      </c>
    </row>
    <row r="972" spans="2:19" ht="18.75" x14ac:dyDescent="0.3">
      <c r="B972" s="164">
        <v>44787</v>
      </c>
      <c r="C972" s="95" t="s">
        <v>2471</v>
      </c>
      <c r="D972" s="96" t="s">
        <v>114</v>
      </c>
      <c r="E972" s="97">
        <v>2</v>
      </c>
      <c r="F972" s="140">
        <v>2.35</v>
      </c>
      <c r="G972" s="103">
        <v>1.3</v>
      </c>
      <c r="H972" s="99" t="s">
        <v>557</v>
      </c>
      <c r="I972" s="104" t="s">
        <v>24</v>
      </c>
      <c r="J972" s="105">
        <v>1</v>
      </c>
      <c r="K972" s="142">
        <f t="shared" si="89"/>
        <v>1.35</v>
      </c>
      <c r="L972" s="102">
        <f t="shared" si="87"/>
        <v>405.68510493827171</v>
      </c>
      <c r="N972" s="214">
        <f t="shared" si="88"/>
        <v>28.924999999999997</v>
      </c>
      <c r="Q972" s="153">
        <f t="shared" si="90"/>
        <v>1</v>
      </c>
      <c r="R972" s="154">
        <f t="shared" si="91"/>
        <v>1</v>
      </c>
      <c r="S972" s="154">
        <f t="shared" si="92"/>
        <v>0</v>
      </c>
    </row>
    <row r="973" spans="2:19" ht="18.75" x14ac:dyDescent="0.3">
      <c r="B973" s="164">
        <v>44788</v>
      </c>
      <c r="C973" s="95" t="s">
        <v>2462</v>
      </c>
      <c r="D973" s="96" t="s">
        <v>616</v>
      </c>
      <c r="E973" s="97">
        <v>4</v>
      </c>
      <c r="F973" s="140">
        <v>3.9</v>
      </c>
      <c r="G973" s="103">
        <v>1.8</v>
      </c>
      <c r="H973" s="99" t="s">
        <v>557</v>
      </c>
      <c r="I973" s="104" t="s">
        <v>16</v>
      </c>
      <c r="J973" s="105">
        <v>13</v>
      </c>
      <c r="K973" s="142">
        <f t="shared" si="89"/>
        <v>-13</v>
      </c>
      <c r="L973" s="102">
        <f t="shared" si="87"/>
        <v>392.68510493827171</v>
      </c>
      <c r="N973" s="214">
        <f t="shared" si="88"/>
        <v>15.924999999999997</v>
      </c>
      <c r="Q973" s="153">
        <f t="shared" si="90"/>
        <v>1</v>
      </c>
      <c r="R973" s="154">
        <f t="shared" si="91"/>
        <v>0</v>
      </c>
      <c r="S973" s="154">
        <f t="shared" si="92"/>
        <v>1</v>
      </c>
    </row>
    <row r="974" spans="2:19" ht="18.75" x14ac:dyDescent="0.3">
      <c r="B974" s="164">
        <v>44788</v>
      </c>
      <c r="C974" s="95" t="s">
        <v>2463</v>
      </c>
      <c r="D974" s="96" t="s">
        <v>616</v>
      </c>
      <c r="E974" s="97">
        <v>4</v>
      </c>
      <c r="F974" s="140">
        <v>1</v>
      </c>
      <c r="G974" s="103">
        <v>0</v>
      </c>
      <c r="H974" s="99" t="s">
        <v>557</v>
      </c>
      <c r="I974" s="104" t="s">
        <v>26</v>
      </c>
      <c r="J974" s="105">
        <v>3</v>
      </c>
      <c r="K974" s="142">
        <f t="shared" si="89"/>
        <v>-3</v>
      </c>
      <c r="L974" s="102">
        <f t="shared" si="87"/>
        <v>389.68510493827171</v>
      </c>
      <c r="N974" s="214">
        <f t="shared" si="88"/>
        <v>12.924999999999997</v>
      </c>
      <c r="Q974" s="153">
        <f t="shared" si="90"/>
        <v>1</v>
      </c>
      <c r="R974" s="154">
        <f t="shared" si="91"/>
        <v>0</v>
      </c>
      <c r="S974" s="154">
        <f t="shared" si="92"/>
        <v>1</v>
      </c>
    </row>
    <row r="975" spans="2:19" ht="18.75" x14ac:dyDescent="0.3">
      <c r="B975" s="164">
        <v>44789</v>
      </c>
      <c r="C975" s="95" t="s">
        <v>2456</v>
      </c>
      <c r="D975" s="96" t="s">
        <v>584</v>
      </c>
      <c r="E975" s="97">
        <v>5</v>
      </c>
      <c r="F975" s="140">
        <v>6.5</v>
      </c>
      <c r="G975" s="103">
        <v>3</v>
      </c>
      <c r="H975" s="99" t="s">
        <v>557</v>
      </c>
      <c r="I975" s="104" t="s">
        <v>16</v>
      </c>
      <c r="J975" s="105">
        <v>1.5</v>
      </c>
      <c r="K975" s="142">
        <f t="shared" si="89"/>
        <v>-1.5</v>
      </c>
      <c r="L975" s="102">
        <f t="shared" si="87"/>
        <v>388.18510493827171</v>
      </c>
      <c r="N975" s="214">
        <f t="shared" si="88"/>
        <v>11.424999999999997</v>
      </c>
      <c r="Q975" s="153">
        <f t="shared" si="90"/>
        <v>1</v>
      </c>
      <c r="R975" s="154">
        <f t="shared" si="91"/>
        <v>0</v>
      </c>
      <c r="S975" s="154">
        <f t="shared" si="92"/>
        <v>1</v>
      </c>
    </row>
    <row r="976" spans="2:19" ht="18.75" x14ac:dyDescent="0.3">
      <c r="B976" s="164">
        <v>44789</v>
      </c>
      <c r="C976" s="95" t="s">
        <v>2457</v>
      </c>
      <c r="D976" s="96" t="s">
        <v>584</v>
      </c>
      <c r="E976" s="97">
        <v>5</v>
      </c>
      <c r="F976" s="140">
        <v>3.3</v>
      </c>
      <c r="G976" s="103">
        <v>1.8</v>
      </c>
      <c r="H976" s="99" t="s">
        <v>557</v>
      </c>
      <c r="I976" s="104" t="s">
        <v>24</v>
      </c>
      <c r="J976" s="105">
        <v>13</v>
      </c>
      <c r="K976" s="142">
        <f t="shared" si="89"/>
        <v>29.9</v>
      </c>
      <c r="L976" s="102">
        <f t="shared" si="87"/>
        <v>418.08510493827168</v>
      </c>
      <c r="N976" s="214">
        <f t="shared" si="88"/>
        <v>41.324999999999996</v>
      </c>
      <c r="Q976" s="153">
        <f t="shared" si="90"/>
        <v>1</v>
      </c>
      <c r="R976" s="154">
        <f t="shared" si="91"/>
        <v>1</v>
      </c>
      <c r="S976" s="154">
        <f t="shared" si="92"/>
        <v>0</v>
      </c>
    </row>
    <row r="977" spans="2:19" ht="18.75" x14ac:dyDescent="0.3">
      <c r="B977" s="164">
        <v>44789</v>
      </c>
      <c r="C977" s="95" t="s">
        <v>2458</v>
      </c>
      <c r="D977" s="96" t="s">
        <v>705</v>
      </c>
      <c r="E977" s="97">
        <v>1</v>
      </c>
      <c r="F977" s="140">
        <v>3.56</v>
      </c>
      <c r="G977" s="103">
        <v>0</v>
      </c>
      <c r="H977" s="99" t="s">
        <v>557</v>
      </c>
      <c r="I977" s="104" t="s">
        <v>24</v>
      </c>
      <c r="J977" s="105">
        <v>5</v>
      </c>
      <c r="K977" s="142">
        <f t="shared" si="89"/>
        <v>12.8</v>
      </c>
      <c r="L977" s="102">
        <f t="shared" ref="L977:L1002" si="93">IF(K977="",L976,L976+K977)</f>
        <v>430.8851049382717</v>
      </c>
      <c r="N977" s="214">
        <f t="shared" si="88"/>
        <v>54.125</v>
      </c>
      <c r="Q977" s="153">
        <f t="shared" si="90"/>
        <v>1</v>
      </c>
      <c r="R977" s="154">
        <f t="shared" si="91"/>
        <v>1</v>
      </c>
      <c r="S977" s="154">
        <f t="shared" si="92"/>
        <v>0</v>
      </c>
    </row>
    <row r="978" spans="2:19" ht="18.75" x14ac:dyDescent="0.3">
      <c r="B978" s="164">
        <v>44789</v>
      </c>
      <c r="C978" s="95" t="s">
        <v>2459</v>
      </c>
      <c r="D978" s="96" t="s">
        <v>705</v>
      </c>
      <c r="E978" s="97">
        <v>2</v>
      </c>
      <c r="F978" s="140">
        <v>23</v>
      </c>
      <c r="G978" s="103">
        <v>5.5</v>
      </c>
      <c r="H978" s="99" t="s">
        <v>557</v>
      </c>
      <c r="I978" s="104" t="s">
        <v>34</v>
      </c>
      <c r="J978" s="105">
        <v>0.5</v>
      </c>
      <c r="K978" s="142">
        <f t="shared" si="89"/>
        <v>-0.5</v>
      </c>
      <c r="L978" s="102">
        <f t="shared" si="93"/>
        <v>430.3851049382717</v>
      </c>
      <c r="N978" s="214">
        <f t="shared" si="88"/>
        <v>53.625</v>
      </c>
      <c r="Q978" s="153">
        <f t="shared" si="90"/>
        <v>1</v>
      </c>
      <c r="R978" s="154">
        <f t="shared" si="91"/>
        <v>0</v>
      </c>
      <c r="S978" s="154">
        <f t="shared" si="92"/>
        <v>1</v>
      </c>
    </row>
    <row r="979" spans="2:19" ht="18.75" x14ac:dyDescent="0.3">
      <c r="B979" s="164">
        <v>44789</v>
      </c>
      <c r="C979" s="95" t="s">
        <v>2460</v>
      </c>
      <c r="D979" s="96" t="s">
        <v>705</v>
      </c>
      <c r="E979" s="97">
        <v>3</v>
      </c>
      <c r="F979" s="140">
        <v>1</v>
      </c>
      <c r="G979" s="103">
        <v>0</v>
      </c>
      <c r="H979" s="99" t="s">
        <v>557</v>
      </c>
      <c r="I979" s="104" t="s">
        <v>26</v>
      </c>
      <c r="J979" s="105">
        <v>1</v>
      </c>
      <c r="K979" s="142">
        <f t="shared" si="89"/>
        <v>-1</v>
      </c>
      <c r="L979" s="102">
        <f t="shared" si="93"/>
        <v>429.3851049382717</v>
      </c>
      <c r="N979" s="214">
        <f t="shared" si="88"/>
        <v>52.625</v>
      </c>
      <c r="Q979" s="153">
        <f t="shared" si="90"/>
        <v>1</v>
      </c>
      <c r="R979" s="154">
        <f t="shared" si="91"/>
        <v>0</v>
      </c>
      <c r="S979" s="154">
        <f t="shared" si="92"/>
        <v>1</v>
      </c>
    </row>
    <row r="980" spans="2:19" ht="18.75" x14ac:dyDescent="0.3">
      <c r="B980" s="164">
        <v>44789</v>
      </c>
      <c r="C980" s="95" t="s">
        <v>2461</v>
      </c>
      <c r="D980" s="96" t="s">
        <v>705</v>
      </c>
      <c r="E980" s="97">
        <v>3</v>
      </c>
      <c r="F980" s="140">
        <v>1</v>
      </c>
      <c r="G980" s="103">
        <v>0</v>
      </c>
      <c r="H980" s="99" t="s">
        <v>557</v>
      </c>
      <c r="I980" s="104" t="s">
        <v>26</v>
      </c>
      <c r="J980" s="105">
        <v>1</v>
      </c>
      <c r="K980" s="142">
        <f t="shared" si="89"/>
        <v>-1</v>
      </c>
      <c r="L980" s="102">
        <f t="shared" si="93"/>
        <v>428.3851049382717</v>
      </c>
      <c r="N980" s="214">
        <f t="shared" si="88"/>
        <v>51.625</v>
      </c>
      <c r="Q980" s="153">
        <f t="shared" si="90"/>
        <v>1</v>
      </c>
      <c r="R980" s="154">
        <f t="shared" si="91"/>
        <v>0</v>
      </c>
      <c r="S980" s="154">
        <f t="shared" si="92"/>
        <v>1</v>
      </c>
    </row>
    <row r="981" spans="2:19" ht="18.75" x14ac:dyDescent="0.3">
      <c r="B981" s="164">
        <v>44789</v>
      </c>
      <c r="C981" s="95" t="s">
        <v>2386</v>
      </c>
      <c r="D981" s="96" t="s">
        <v>705</v>
      </c>
      <c r="E981" s="97">
        <v>4</v>
      </c>
      <c r="F981" s="140">
        <v>2.4500000000000002</v>
      </c>
      <c r="G981" s="103">
        <v>1.4</v>
      </c>
      <c r="H981" s="99" t="s">
        <v>557</v>
      </c>
      <c r="I981" s="104" t="s">
        <v>26</v>
      </c>
      <c r="J981" s="105">
        <v>1</v>
      </c>
      <c r="K981" s="142">
        <f t="shared" si="89"/>
        <v>-1</v>
      </c>
      <c r="L981" s="102">
        <f t="shared" si="93"/>
        <v>427.3851049382717</v>
      </c>
      <c r="N981" s="214">
        <f t="shared" si="88"/>
        <v>50.625</v>
      </c>
      <c r="Q981" s="153">
        <f t="shared" si="90"/>
        <v>1</v>
      </c>
      <c r="R981" s="154">
        <f t="shared" si="91"/>
        <v>0</v>
      </c>
      <c r="S981" s="154">
        <f t="shared" si="92"/>
        <v>1</v>
      </c>
    </row>
    <row r="982" spans="2:19" ht="18.75" x14ac:dyDescent="0.3">
      <c r="B982" s="164">
        <v>44790</v>
      </c>
      <c r="C982" s="95" t="s">
        <v>2472</v>
      </c>
      <c r="D982" s="96" t="s">
        <v>32</v>
      </c>
      <c r="E982" s="97">
        <v>2</v>
      </c>
      <c r="F982" s="140">
        <v>2</v>
      </c>
      <c r="G982" s="103">
        <v>1.1000000000000001</v>
      </c>
      <c r="H982" s="99" t="s">
        <v>557</v>
      </c>
      <c r="I982" s="104" t="s">
        <v>34</v>
      </c>
      <c r="J982" s="105">
        <v>0.75</v>
      </c>
      <c r="K982" s="142">
        <f t="shared" si="89"/>
        <v>-0.75</v>
      </c>
      <c r="L982" s="102">
        <f t="shared" si="93"/>
        <v>426.6351049382717</v>
      </c>
      <c r="N982" s="214">
        <f t="shared" si="88"/>
        <v>49.875</v>
      </c>
      <c r="Q982" s="153">
        <f t="shared" si="90"/>
        <v>1</v>
      </c>
      <c r="R982" s="154">
        <f t="shared" si="91"/>
        <v>0</v>
      </c>
      <c r="S982" s="154">
        <f t="shared" si="92"/>
        <v>1</v>
      </c>
    </row>
    <row r="983" spans="2:19" ht="18.75" x14ac:dyDescent="0.3">
      <c r="B983" s="164">
        <v>44790</v>
      </c>
      <c r="C983" s="95" t="s">
        <v>1914</v>
      </c>
      <c r="D983" s="96" t="s">
        <v>32</v>
      </c>
      <c r="E983" s="97">
        <v>3</v>
      </c>
      <c r="F983" s="140">
        <v>7</v>
      </c>
      <c r="G983" s="103">
        <v>2.5</v>
      </c>
      <c r="H983" s="99" t="s">
        <v>557</v>
      </c>
      <c r="I983" s="104" t="s">
        <v>26</v>
      </c>
      <c r="J983" s="105">
        <v>0.75</v>
      </c>
      <c r="K983" s="142">
        <f t="shared" si="89"/>
        <v>-0.75</v>
      </c>
      <c r="L983" s="102">
        <f t="shared" si="93"/>
        <v>425.8851049382717</v>
      </c>
      <c r="N983" s="214">
        <f t="shared" si="88"/>
        <v>49.125</v>
      </c>
      <c r="Q983" s="153">
        <f t="shared" si="90"/>
        <v>1</v>
      </c>
      <c r="R983" s="154">
        <f t="shared" si="91"/>
        <v>0</v>
      </c>
      <c r="S983" s="154">
        <f t="shared" si="92"/>
        <v>1</v>
      </c>
    </row>
    <row r="984" spans="2:19" ht="18.75" x14ac:dyDescent="0.3">
      <c r="B984" s="164">
        <v>44791</v>
      </c>
      <c r="C984" s="95" t="s">
        <v>2473</v>
      </c>
      <c r="D984" s="96" t="s">
        <v>788</v>
      </c>
      <c r="E984" s="97">
        <v>3</v>
      </c>
      <c r="F984" s="140">
        <v>8.5</v>
      </c>
      <c r="G984" s="103">
        <v>3</v>
      </c>
      <c r="H984" s="99" t="s">
        <v>557</v>
      </c>
      <c r="I984" s="104" t="s">
        <v>26</v>
      </c>
      <c r="J984" s="105">
        <v>7</v>
      </c>
      <c r="K984" s="142">
        <f t="shared" si="89"/>
        <v>-7</v>
      </c>
      <c r="L984" s="102">
        <f t="shared" si="93"/>
        <v>418.8851049382717</v>
      </c>
      <c r="N984" s="214">
        <f t="shared" si="88"/>
        <v>42.125</v>
      </c>
      <c r="Q984" s="153">
        <f t="shared" si="90"/>
        <v>1</v>
      </c>
      <c r="R984" s="154">
        <f t="shared" si="91"/>
        <v>0</v>
      </c>
      <c r="S984" s="154">
        <f t="shared" si="92"/>
        <v>1</v>
      </c>
    </row>
    <row r="985" spans="2:19" ht="18.75" x14ac:dyDescent="0.3">
      <c r="B985" s="164">
        <v>44791</v>
      </c>
      <c r="C985" s="95" t="s">
        <v>2474</v>
      </c>
      <c r="D985" s="96" t="s">
        <v>788</v>
      </c>
      <c r="E985" s="97">
        <v>1</v>
      </c>
      <c r="F985" s="140">
        <v>31</v>
      </c>
      <c r="G985" s="103">
        <v>8</v>
      </c>
      <c r="H985" s="99" t="s">
        <v>557</v>
      </c>
      <c r="I985" s="104" t="s">
        <v>26</v>
      </c>
      <c r="J985" s="105">
        <v>0.125</v>
      </c>
      <c r="K985" s="142">
        <f t="shared" si="89"/>
        <v>-0.125</v>
      </c>
      <c r="L985" s="102">
        <f t="shared" si="93"/>
        <v>418.7601049382717</v>
      </c>
      <c r="N985" s="214">
        <f t="shared" si="88"/>
        <v>42</v>
      </c>
      <c r="Q985" s="153">
        <f t="shared" si="90"/>
        <v>1</v>
      </c>
      <c r="R985" s="154">
        <f t="shared" si="91"/>
        <v>0</v>
      </c>
      <c r="S985" s="154">
        <f t="shared" si="92"/>
        <v>1</v>
      </c>
    </row>
    <row r="986" spans="2:19" ht="18.75" x14ac:dyDescent="0.3">
      <c r="B986" s="164">
        <v>44791</v>
      </c>
      <c r="C986" s="95" t="s">
        <v>2474</v>
      </c>
      <c r="D986" s="96" t="s">
        <v>788</v>
      </c>
      <c r="E986" s="97">
        <v>1</v>
      </c>
      <c r="F986" s="140">
        <v>31</v>
      </c>
      <c r="G986" s="103">
        <v>8</v>
      </c>
      <c r="H986" s="99" t="s">
        <v>567</v>
      </c>
      <c r="I986" s="104" t="s">
        <v>26</v>
      </c>
      <c r="J986" s="105">
        <v>0.125</v>
      </c>
      <c r="K986" s="142">
        <f t="shared" si="89"/>
        <v>0.875</v>
      </c>
      <c r="L986" s="102">
        <f t="shared" si="93"/>
        <v>419.6351049382717</v>
      </c>
      <c r="N986" s="214">
        <f t="shared" si="88"/>
        <v>42.875</v>
      </c>
      <c r="Q986" s="153">
        <f t="shared" si="90"/>
        <v>1</v>
      </c>
      <c r="R986" s="154">
        <f t="shared" si="91"/>
        <v>1</v>
      </c>
      <c r="S986" s="154">
        <f t="shared" si="92"/>
        <v>0</v>
      </c>
    </row>
    <row r="987" spans="2:19" ht="18.75" x14ac:dyDescent="0.3">
      <c r="B987" s="164">
        <v>44791</v>
      </c>
      <c r="C987" s="95" t="s">
        <v>2475</v>
      </c>
      <c r="D987" s="96" t="s">
        <v>842</v>
      </c>
      <c r="E987" s="97">
        <v>1</v>
      </c>
      <c r="F987" s="140">
        <v>14</v>
      </c>
      <c r="G987" s="103">
        <v>4</v>
      </c>
      <c r="H987" s="99" t="s">
        <v>557</v>
      </c>
      <c r="I987" s="104" t="s">
        <v>16</v>
      </c>
      <c r="J987" s="105">
        <v>5</v>
      </c>
      <c r="K987" s="142">
        <f t="shared" si="89"/>
        <v>-5</v>
      </c>
      <c r="L987" s="102">
        <f t="shared" si="93"/>
        <v>414.6351049382717</v>
      </c>
      <c r="N987" s="214">
        <f t="shared" si="88"/>
        <v>37.875</v>
      </c>
      <c r="Q987" s="153">
        <f t="shared" si="90"/>
        <v>1</v>
      </c>
      <c r="R987" s="154">
        <f t="shared" si="91"/>
        <v>0</v>
      </c>
      <c r="S987" s="154">
        <f t="shared" si="92"/>
        <v>1</v>
      </c>
    </row>
    <row r="988" spans="2:19" ht="18.75" x14ac:dyDescent="0.3">
      <c r="B988" s="164">
        <v>44791</v>
      </c>
      <c r="C988" s="95" t="s">
        <v>2476</v>
      </c>
      <c r="D988" s="96" t="s">
        <v>842</v>
      </c>
      <c r="E988" s="97">
        <v>1</v>
      </c>
      <c r="F988" s="140">
        <v>4.5999999999999996</v>
      </c>
      <c r="G988" s="103">
        <v>2</v>
      </c>
      <c r="H988" s="99" t="s">
        <v>557</v>
      </c>
      <c r="I988" s="104" t="s">
        <v>26</v>
      </c>
      <c r="J988" s="105">
        <v>3</v>
      </c>
      <c r="K988" s="142">
        <f t="shared" si="89"/>
        <v>-3</v>
      </c>
      <c r="L988" s="102">
        <f t="shared" si="93"/>
        <v>411.6351049382717</v>
      </c>
      <c r="N988" s="214">
        <f t="shared" si="88"/>
        <v>34.875</v>
      </c>
      <c r="Q988" s="153">
        <f t="shared" si="90"/>
        <v>1</v>
      </c>
      <c r="R988" s="154">
        <f t="shared" si="91"/>
        <v>0</v>
      </c>
      <c r="S988" s="154">
        <f t="shared" si="92"/>
        <v>1</v>
      </c>
    </row>
    <row r="989" spans="2:19" ht="18.75" x14ac:dyDescent="0.3">
      <c r="B989" s="164">
        <v>44792</v>
      </c>
      <c r="C989" s="95" t="s">
        <v>2477</v>
      </c>
      <c r="D989" s="96" t="s">
        <v>30</v>
      </c>
      <c r="E989" s="97">
        <v>1</v>
      </c>
      <c r="F989" s="140">
        <v>2.9</v>
      </c>
      <c r="G989" s="103">
        <v>0</v>
      </c>
      <c r="H989" s="99" t="s">
        <v>557</v>
      </c>
      <c r="I989" s="104" t="s">
        <v>21</v>
      </c>
      <c r="J989" s="105">
        <v>6</v>
      </c>
      <c r="K989" s="142">
        <f t="shared" si="89"/>
        <v>-6</v>
      </c>
      <c r="L989" s="102">
        <f t="shared" si="93"/>
        <v>405.6351049382717</v>
      </c>
      <c r="N989" s="214">
        <f t="shared" si="88"/>
        <v>28.875</v>
      </c>
      <c r="Q989" s="153">
        <f t="shared" si="90"/>
        <v>1</v>
      </c>
      <c r="R989" s="154">
        <f t="shared" si="91"/>
        <v>0</v>
      </c>
      <c r="S989" s="154">
        <f t="shared" si="92"/>
        <v>1</v>
      </c>
    </row>
    <row r="990" spans="2:19" ht="18.75" x14ac:dyDescent="0.3">
      <c r="B990" s="164">
        <v>44792</v>
      </c>
      <c r="C990" s="95" t="s">
        <v>2455</v>
      </c>
      <c r="D990" s="96" t="s">
        <v>30</v>
      </c>
      <c r="E990" s="97">
        <v>3</v>
      </c>
      <c r="F990" s="140">
        <v>21</v>
      </c>
      <c r="G990" s="103">
        <v>7</v>
      </c>
      <c r="H990" s="99" t="s">
        <v>557</v>
      </c>
      <c r="I990" s="104" t="s">
        <v>24</v>
      </c>
      <c r="J990" s="105">
        <v>0.5</v>
      </c>
      <c r="K990" s="142">
        <f t="shared" si="89"/>
        <v>10</v>
      </c>
      <c r="L990" s="102">
        <f t="shared" si="93"/>
        <v>415.6351049382717</v>
      </c>
      <c r="N990" s="214">
        <f t="shared" si="88"/>
        <v>38.875</v>
      </c>
      <c r="Q990" s="153">
        <f t="shared" si="90"/>
        <v>1</v>
      </c>
      <c r="R990" s="154">
        <f t="shared" si="91"/>
        <v>1</v>
      </c>
      <c r="S990" s="154">
        <f t="shared" si="92"/>
        <v>0</v>
      </c>
    </row>
    <row r="991" spans="2:19" ht="18.75" x14ac:dyDescent="0.3">
      <c r="B991" s="164">
        <v>44793</v>
      </c>
      <c r="C991" s="95" t="s">
        <v>2478</v>
      </c>
      <c r="D991" s="96" t="s">
        <v>619</v>
      </c>
      <c r="E991" s="97">
        <v>4</v>
      </c>
      <c r="F991" s="140">
        <v>2.1</v>
      </c>
      <c r="G991" s="103">
        <v>1.1000000000000001</v>
      </c>
      <c r="H991" s="99" t="s">
        <v>557</v>
      </c>
      <c r="I991" s="104" t="s">
        <v>24</v>
      </c>
      <c r="J991" s="105">
        <v>2</v>
      </c>
      <c r="K991" s="142">
        <f t="shared" si="89"/>
        <v>2.2000000000000002</v>
      </c>
      <c r="L991" s="102">
        <f t="shared" si="93"/>
        <v>417.83510493827168</v>
      </c>
      <c r="N991" s="214">
        <f t="shared" si="88"/>
        <v>41.075000000000003</v>
      </c>
      <c r="Q991" s="153">
        <f t="shared" si="90"/>
        <v>1</v>
      </c>
      <c r="R991" s="154">
        <f t="shared" si="91"/>
        <v>1</v>
      </c>
      <c r="S991" s="154">
        <f t="shared" si="92"/>
        <v>0</v>
      </c>
    </row>
    <row r="992" spans="2:19" ht="18.75" x14ac:dyDescent="0.3">
      <c r="B992" s="164">
        <v>44794</v>
      </c>
      <c r="C992" s="95" t="s">
        <v>2479</v>
      </c>
      <c r="D992" s="96" t="s">
        <v>18</v>
      </c>
      <c r="E992" s="97">
        <v>1</v>
      </c>
      <c r="F992" s="140">
        <v>8</v>
      </c>
      <c r="G992" s="103">
        <v>0</v>
      </c>
      <c r="H992" s="99" t="s">
        <v>557</v>
      </c>
      <c r="I992" s="104" t="s">
        <v>21</v>
      </c>
      <c r="J992" s="105">
        <v>1.5</v>
      </c>
      <c r="K992" s="142">
        <f t="shared" si="89"/>
        <v>-1.5</v>
      </c>
      <c r="L992" s="102">
        <f t="shared" si="93"/>
        <v>416.33510493827168</v>
      </c>
      <c r="N992" s="214">
        <f t="shared" si="88"/>
        <v>39.575000000000003</v>
      </c>
      <c r="Q992" s="153">
        <f t="shared" si="90"/>
        <v>1</v>
      </c>
      <c r="R992" s="154">
        <f t="shared" si="91"/>
        <v>0</v>
      </c>
      <c r="S992" s="154">
        <f t="shared" si="92"/>
        <v>1</v>
      </c>
    </row>
    <row r="993" spans="2:19" ht="18.75" x14ac:dyDescent="0.3">
      <c r="B993" s="164">
        <v>44794</v>
      </c>
      <c r="C993" s="95" t="s">
        <v>2480</v>
      </c>
      <c r="D993" s="96" t="s">
        <v>18</v>
      </c>
      <c r="E993" s="97">
        <v>1</v>
      </c>
      <c r="F993" s="140">
        <v>2.97</v>
      </c>
      <c r="G993" s="103">
        <v>0</v>
      </c>
      <c r="H993" s="99" t="s">
        <v>557</v>
      </c>
      <c r="I993" s="104" t="s">
        <v>21</v>
      </c>
      <c r="J993" s="105">
        <v>2</v>
      </c>
      <c r="K993" s="142">
        <f t="shared" si="89"/>
        <v>-2</v>
      </c>
      <c r="L993" s="102">
        <f t="shared" si="93"/>
        <v>414.33510493827168</v>
      </c>
      <c r="N993" s="214">
        <f t="shared" si="88"/>
        <v>37.575000000000003</v>
      </c>
      <c r="Q993" s="153">
        <f t="shared" si="90"/>
        <v>1</v>
      </c>
      <c r="R993" s="154">
        <f t="shared" si="91"/>
        <v>0</v>
      </c>
      <c r="S993" s="154">
        <f t="shared" si="92"/>
        <v>1</v>
      </c>
    </row>
    <row r="994" spans="2:19" ht="18.75" x14ac:dyDescent="0.3">
      <c r="B994" s="164">
        <v>44794</v>
      </c>
      <c r="C994" s="95" t="s">
        <v>2481</v>
      </c>
      <c r="D994" s="96" t="s">
        <v>18</v>
      </c>
      <c r="E994" s="97">
        <v>2</v>
      </c>
      <c r="F994" s="140">
        <v>5.4</v>
      </c>
      <c r="G994" s="103">
        <v>2</v>
      </c>
      <c r="H994" s="99" t="s">
        <v>557</v>
      </c>
      <c r="I994" s="104" t="s">
        <v>24</v>
      </c>
      <c r="J994" s="105">
        <v>0.5</v>
      </c>
      <c r="K994" s="142">
        <f t="shared" si="89"/>
        <v>2.2000000000000002</v>
      </c>
      <c r="L994" s="102">
        <f t="shared" si="93"/>
        <v>416.53510493827167</v>
      </c>
      <c r="N994" s="214">
        <f t="shared" si="88"/>
        <v>39.775000000000006</v>
      </c>
      <c r="Q994" s="153">
        <f t="shared" si="90"/>
        <v>1</v>
      </c>
      <c r="R994" s="154">
        <f t="shared" si="91"/>
        <v>1</v>
      </c>
      <c r="S994" s="154">
        <f t="shared" si="92"/>
        <v>0</v>
      </c>
    </row>
    <row r="995" spans="2:19" ht="18.75" x14ac:dyDescent="0.3">
      <c r="B995" s="164">
        <v>44795</v>
      </c>
      <c r="C995" s="95" t="s">
        <v>2482</v>
      </c>
      <c r="D995" s="96" t="s">
        <v>616</v>
      </c>
      <c r="E995" s="97">
        <v>2</v>
      </c>
      <c r="F995" s="140">
        <v>4.4000000000000004</v>
      </c>
      <c r="G995" s="103">
        <v>1.9</v>
      </c>
      <c r="H995" s="99" t="s">
        <v>557</v>
      </c>
      <c r="I995" s="104" t="s">
        <v>21</v>
      </c>
      <c r="J995" s="105">
        <v>7</v>
      </c>
      <c r="K995" s="142">
        <f t="shared" si="89"/>
        <v>-7</v>
      </c>
      <c r="L995" s="102">
        <f t="shared" si="93"/>
        <v>409.53510493827167</v>
      </c>
      <c r="N995" s="214">
        <f t="shared" si="88"/>
        <v>32.775000000000006</v>
      </c>
      <c r="Q995" s="153">
        <f t="shared" si="90"/>
        <v>1</v>
      </c>
      <c r="R995" s="154">
        <f t="shared" si="91"/>
        <v>0</v>
      </c>
      <c r="S995" s="154">
        <f t="shared" si="92"/>
        <v>1</v>
      </c>
    </row>
    <row r="996" spans="2:19" ht="18.75" x14ac:dyDescent="0.3">
      <c r="B996" s="164">
        <v>44795</v>
      </c>
      <c r="C996" s="95" t="s">
        <v>2483</v>
      </c>
      <c r="D996" s="96" t="s">
        <v>616</v>
      </c>
      <c r="E996" s="97">
        <v>3</v>
      </c>
      <c r="F996" s="140">
        <v>1</v>
      </c>
      <c r="G996" s="103">
        <v>0</v>
      </c>
      <c r="H996" s="99" t="s">
        <v>557</v>
      </c>
      <c r="I996" s="104" t="s">
        <v>21</v>
      </c>
      <c r="J996" s="105">
        <v>1</v>
      </c>
      <c r="K996" s="142">
        <f t="shared" si="89"/>
        <v>-1</v>
      </c>
      <c r="L996" s="102">
        <f t="shared" si="93"/>
        <v>408.53510493827167</v>
      </c>
      <c r="N996" s="214">
        <f t="shared" si="88"/>
        <v>31.775000000000006</v>
      </c>
      <c r="Q996" s="153">
        <f t="shared" si="90"/>
        <v>1</v>
      </c>
      <c r="R996" s="154">
        <f t="shared" si="91"/>
        <v>0</v>
      </c>
      <c r="S996" s="154">
        <f t="shared" si="92"/>
        <v>1</v>
      </c>
    </row>
    <row r="997" spans="2:19" ht="18.75" x14ac:dyDescent="0.3">
      <c r="B997" s="164">
        <v>44795</v>
      </c>
      <c r="C997" s="95" t="s">
        <v>2484</v>
      </c>
      <c r="D997" s="96" t="s">
        <v>616</v>
      </c>
      <c r="E997" s="97">
        <v>3</v>
      </c>
      <c r="F997" s="140">
        <v>1</v>
      </c>
      <c r="G997" s="103">
        <v>0</v>
      </c>
      <c r="H997" s="99" t="s">
        <v>557</v>
      </c>
      <c r="I997" s="104" t="s">
        <v>21</v>
      </c>
      <c r="J997" s="105">
        <v>0.25</v>
      </c>
      <c r="K997" s="142">
        <f t="shared" si="89"/>
        <v>-0.25</v>
      </c>
      <c r="L997" s="102">
        <f t="shared" si="93"/>
        <v>408.28510493827167</v>
      </c>
      <c r="N997" s="214">
        <f t="shared" si="88"/>
        <v>31.525000000000006</v>
      </c>
      <c r="Q997" s="153">
        <f t="shared" si="90"/>
        <v>1</v>
      </c>
      <c r="R997" s="154">
        <f t="shared" si="91"/>
        <v>0</v>
      </c>
      <c r="S997" s="154">
        <f t="shared" si="92"/>
        <v>1</v>
      </c>
    </row>
    <row r="998" spans="2:19" ht="18.75" x14ac:dyDescent="0.3">
      <c r="B998" s="164">
        <v>44795</v>
      </c>
      <c r="C998" s="95" t="s">
        <v>2485</v>
      </c>
      <c r="D998" s="96" t="s">
        <v>616</v>
      </c>
      <c r="E998" s="97">
        <v>4</v>
      </c>
      <c r="F998" s="140">
        <v>18</v>
      </c>
      <c r="G998" s="103">
        <v>6</v>
      </c>
      <c r="H998" s="99" t="s">
        <v>557</v>
      </c>
      <c r="I998" s="104" t="s">
        <v>16</v>
      </c>
      <c r="J998" s="105">
        <v>0.25</v>
      </c>
      <c r="K998" s="142">
        <f t="shared" si="89"/>
        <v>-0.25</v>
      </c>
      <c r="L998" s="102">
        <f t="shared" si="93"/>
        <v>408.03510493827167</v>
      </c>
      <c r="N998" s="214">
        <f t="shared" si="88"/>
        <v>31.275000000000006</v>
      </c>
      <c r="Q998" s="153">
        <f t="shared" si="90"/>
        <v>1</v>
      </c>
      <c r="R998" s="154">
        <f t="shared" si="91"/>
        <v>0</v>
      </c>
      <c r="S998" s="154">
        <f t="shared" si="92"/>
        <v>1</v>
      </c>
    </row>
    <row r="999" spans="2:19" ht="18.75" x14ac:dyDescent="0.3">
      <c r="B999" s="164">
        <v>44795</v>
      </c>
      <c r="C999" s="95" t="s">
        <v>2118</v>
      </c>
      <c r="D999" s="96" t="s">
        <v>616</v>
      </c>
      <c r="E999" s="97">
        <v>4</v>
      </c>
      <c r="F999" s="140">
        <v>12</v>
      </c>
      <c r="G999" s="103">
        <v>3</v>
      </c>
      <c r="H999" s="99" t="s">
        <v>557</v>
      </c>
      <c r="I999" s="104" t="s">
        <v>34</v>
      </c>
      <c r="J999" s="105">
        <v>0.5</v>
      </c>
      <c r="K999" s="142">
        <f t="shared" si="89"/>
        <v>-0.5</v>
      </c>
      <c r="L999" s="102">
        <f t="shared" si="93"/>
        <v>407.53510493827167</v>
      </c>
      <c r="N999" s="214">
        <f t="shared" si="88"/>
        <v>30.775000000000006</v>
      </c>
      <c r="Q999" s="153">
        <f t="shared" si="90"/>
        <v>1</v>
      </c>
      <c r="R999" s="154">
        <f t="shared" si="91"/>
        <v>0</v>
      </c>
      <c r="S999" s="154">
        <f t="shared" si="92"/>
        <v>1</v>
      </c>
    </row>
    <row r="1000" spans="2:19" ht="18.75" x14ac:dyDescent="0.3">
      <c r="B1000" s="164">
        <v>44795</v>
      </c>
      <c r="C1000" s="95" t="s">
        <v>2450</v>
      </c>
      <c r="D1000" s="96" t="s">
        <v>361</v>
      </c>
      <c r="E1000" s="97">
        <v>3</v>
      </c>
      <c r="F1000" s="140">
        <v>2</v>
      </c>
      <c r="G1000" s="103">
        <v>1.1000000000000001</v>
      </c>
      <c r="H1000" s="99" t="s">
        <v>557</v>
      </c>
      <c r="I1000" s="104" t="s">
        <v>21</v>
      </c>
      <c r="J1000" s="105">
        <v>3</v>
      </c>
      <c r="K1000" s="142">
        <f t="shared" si="89"/>
        <v>-3</v>
      </c>
      <c r="L1000" s="102">
        <f t="shared" si="93"/>
        <v>404.53510493827167</v>
      </c>
      <c r="N1000" s="214">
        <f t="shared" si="88"/>
        <v>27.775000000000006</v>
      </c>
      <c r="Q1000" s="153">
        <f t="shared" si="90"/>
        <v>1</v>
      </c>
      <c r="R1000" s="154">
        <f t="shared" si="91"/>
        <v>0</v>
      </c>
      <c r="S1000" s="154">
        <f t="shared" si="92"/>
        <v>1</v>
      </c>
    </row>
    <row r="1001" spans="2:19" ht="18.75" x14ac:dyDescent="0.3">
      <c r="B1001" s="164">
        <v>44795</v>
      </c>
      <c r="C1001" s="95" t="s">
        <v>2486</v>
      </c>
      <c r="D1001" s="96" t="s">
        <v>361</v>
      </c>
      <c r="E1001" s="97">
        <v>3</v>
      </c>
      <c r="F1001" s="140">
        <v>120</v>
      </c>
      <c r="G1001" s="103">
        <v>20</v>
      </c>
      <c r="H1001" s="99" t="s">
        <v>557</v>
      </c>
      <c r="I1001" s="104" t="s">
        <v>16</v>
      </c>
      <c r="J1001" s="105">
        <v>0.25</v>
      </c>
      <c r="K1001" s="142">
        <f t="shared" si="89"/>
        <v>-0.25</v>
      </c>
      <c r="L1001" s="102">
        <f t="shared" si="93"/>
        <v>404.28510493827167</v>
      </c>
      <c r="N1001" s="214">
        <f t="shared" si="88"/>
        <v>27.525000000000006</v>
      </c>
      <c r="Q1001" s="153">
        <f t="shared" si="90"/>
        <v>1</v>
      </c>
      <c r="R1001" s="154">
        <f t="shared" si="91"/>
        <v>0</v>
      </c>
      <c r="S1001" s="154">
        <f t="shared" si="92"/>
        <v>1</v>
      </c>
    </row>
    <row r="1002" spans="2:19" ht="18.75" x14ac:dyDescent="0.3">
      <c r="B1002" s="164">
        <v>44796</v>
      </c>
      <c r="C1002" s="95" t="s">
        <v>2494</v>
      </c>
      <c r="D1002" s="96" t="s">
        <v>173</v>
      </c>
      <c r="E1002" s="97">
        <v>1</v>
      </c>
      <c r="F1002" s="140">
        <v>6</v>
      </c>
      <c r="G1002" s="103">
        <v>2.5</v>
      </c>
      <c r="H1002" s="99" t="s">
        <v>557</v>
      </c>
      <c r="I1002" s="104" t="s">
        <v>34</v>
      </c>
      <c r="J1002" s="105">
        <v>14</v>
      </c>
      <c r="K1002" s="142">
        <f t="shared" si="89"/>
        <v>-14</v>
      </c>
      <c r="L1002" s="102">
        <f t="shared" si="93"/>
        <v>390.28510493827167</v>
      </c>
      <c r="N1002" s="214">
        <f t="shared" si="88"/>
        <v>13.525000000000006</v>
      </c>
      <c r="Q1002" s="153">
        <f t="shared" si="90"/>
        <v>1</v>
      </c>
      <c r="R1002" s="154">
        <f t="shared" si="91"/>
        <v>0</v>
      </c>
      <c r="S1002" s="154">
        <f t="shared" si="92"/>
        <v>1</v>
      </c>
    </row>
    <row r="1003" spans="2:19" ht="18.75" x14ac:dyDescent="0.3">
      <c r="B1003" s="164">
        <v>44796</v>
      </c>
      <c r="C1003" s="95" t="s">
        <v>2495</v>
      </c>
      <c r="D1003" s="96" t="s">
        <v>173</v>
      </c>
      <c r="E1003" s="97">
        <v>2</v>
      </c>
      <c r="F1003" s="140">
        <v>4.4000000000000004</v>
      </c>
      <c r="G1003" s="103">
        <v>2</v>
      </c>
      <c r="H1003" s="99" t="s">
        <v>557</v>
      </c>
      <c r="I1003" s="104" t="s">
        <v>34</v>
      </c>
      <c r="J1003" s="105">
        <v>7</v>
      </c>
      <c r="K1003" s="142">
        <f t="shared" si="89"/>
        <v>-7</v>
      </c>
      <c r="L1003" s="102">
        <f t="shared" ref="L1003:L1048" si="94">IF(K1003="",L1002,L1002+K1003)</f>
        <v>383.28510493827167</v>
      </c>
      <c r="N1003" s="214">
        <f t="shared" si="88"/>
        <v>6.5250000000000057</v>
      </c>
      <c r="Q1003" s="153">
        <f t="shared" si="90"/>
        <v>1</v>
      </c>
      <c r="R1003" s="154">
        <f t="shared" si="91"/>
        <v>0</v>
      </c>
      <c r="S1003" s="154">
        <f t="shared" si="92"/>
        <v>1</v>
      </c>
    </row>
    <row r="1004" spans="2:19" ht="18.75" x14ac:dyDescent="0.3">
      <c r="B1004" s="164">
        <v>44796</v>
      </c>
      <c r="C1004" s="95" t="s">
        <v>2496</v>
      </c>
      <c r="D1004" s="96" t="s">
        <v>173</v>
      </c>
      <c r="E1004" s="97">
        <v>2</v>
      </c>
      <c r="F1004" s="140">
        <v>7.5</v>
      </c>
      <c r="G1004" s="103">
        <v>3</v>
      </c>
      <c r="H1004" s="99" t="s">
        <v>557</v>
      </c>
      <c r="I1004" s="104" t="s">
        <v>24</v>
      </c>
      <c r="J1004" s="105">
        <v>6</v>
      </c>
      <c r="K1004" s="142">
        <f t="shared" si="89"/>
        <v>39</v>
      </c>
      <c r="L1004" s="102">
        <f t="shared" si="94"/>
        <v>422.28510493827167</v>
      </c>
      <c r="N1004" s="214">
        <f t="shared" si="88"/>
        <v>45.525000000000006</v>
      </c>
      <c r="Q1004" s="153">
        <f t="shared" si="90"/>
        <v>1</v>
      </c>
      <c r="R1004" s="154">
        <f t="shared" si="91"/>
        <v>1</v>
      </c>
      <c r="S1004" s="154">
        <f t="shared" si="92"/>
        <v>0</v>
      </c>
    </row>
    <row r="1005" spans="2:19" ht="18.75" x14ac:dyDescent="0.3">
      <c r="B1005" s="164">
        <v>44797</v>
      </c>
      <c r="C1005" s="95" t="s">
        <v>2497</v>
      </c>
      <c r="D1005" s="96" t="s">
        <v>623</v>
      </c>
      <c r="E1005" s="97">
        <v>1</v>
      </c>
      <c r="F1005" s="140">
        <v>71</v>
      </c>
      <c r="G1005" s="103">
        <v>15</v>
      </c>
      <c r="H1005" s="99" t="s">
        <v>557</v>
      </c>
      <c r="I1005" s="104" t="s">
        <v>34</v>
      </c>
      <c r="J1005" s="105">
        <v>1</v>
      </c>
      <c r="K1005" s="142">
        <f t="shared" si="89"/>
        <v>-1</v>
      </c>
      <c r="L1005" s="102">
        <f t="shared" si="94"/>
        <v>421.28510493827167</v>
      </c>
      <c r="N1005" s="214">
        <f t="shared" si="88"/>
        <v>44.525000000000006</v>
      </c>
      <c r="Q1005" s="153">
        <f t="shared" si="90"/>
        <v>1</v>
      </c>
      <c r="R1005" s="154">
        <f t="shared" si="91"/>
        <v>0</v>
      </c>
      <c r="S1005" s="154">
        <f t="shared" si="92"/>
        <v>1</v>
      </c>
    </row>
    <row r="1006" spans="2:19" ht="18.75" x14ac:dyDescent="0.3">
      <c r="B1006" s="164">
        <v>44797</v>
      </c>
      <c r="C1006" s="95" t="s">
        <v>2497</v>
      </c>
      <c r="D1006" s="96" t="s">
        <v>623</v>
      </c>
      <c r="E1006" s="97">
        <v>1</v>
      </c>
      <c r="F1006" s="140">
        <v>71</v>
      </c>
      <c r="G1006" s="103">
        <v>15</v>
      </c>
      <c r="H1006" s="99" t="s">
        <v>567</v>
      </c>
      <c r="I1006" s="104" t="s">
        <v>34</v>
      </c>
      <c r="J1006" s="105">
        <v>0.25</v>
      </c>
      <c r="K1006" s="142">
        <f t="shared" si="89"/>
        <v>-0.25</v>
      </c>
      <c r="L1006" s="102">
        <f t="shared" si="94"/>
        <v>421.03510493827167</v>
      </c>
      <c r="N1006" s="214">
        <f t="shared" si="88"/>
        <v>44.275000000000006</v>
      </c>
      <c r="Q1006" s="153">
        <f t="shared" si="90"/>
        <v>1</v>
      </c>
      <c r="R1006" s="154">
        <f t="shared" si="91"/>
        <v>0</v>
      </c>
      <c r="S1006" s="154">
        <f t="shared" si="92"/>
        <v>1</v>
      </c>
    </row>
    <row r="1007" spans="2:19" ht="18.75" x14ac:dyDescent="0.3">
      <c r="B1007" s="164">
        <v>44797</v>
      </c>
      <c r="C1007" s="95" t="s">
        <v>2498</v>
      </c>
      <c r="D1007" s="96" t="s">
        <v>623</v>
      </c>
      <c r="E1007" s="97">
        <v>1</v>
      </c>
      <c r="F1007" s="140">
        <v>7</v>
      </c>
      <c r="G1007" s="103">
        <v>2.5</v>
      </c>
      <c r="H1007" s="99" t="s">
        <v>557</v>
      </c>
      <c r="I1007" s="104" t="s">
        <v>26</v>
      </c>
      <c r="J1007" s="105">
        <v>1</v>
      </c>
      <c r="K1007" s="142">
        <f t="shared" si="89"/>
        <v>-1</v>
      </c>
      <c r="L1007" s="102">
        <f t="shared" si="94"/>
        <v>420.03510493827167</v>
      </c>
      <c r="N1007" s="214">
        <f t="shared" ref="N1007:N1042" si="95">K1007+N1006</f>
        <v>43.275000000000006</v>
      </c>
      <c r="Q1007" s="153">
        <f t="shared" si="90"/>
        <v>1</v>
      </c>
      <c r="R1007" s="154">
        <f t="shared" si="91"/>
        <v>0</v>
      </c>
      <c r="S1007" s="154">
        <f t="shared" si="92"/>
        <v>1</v>
      </c>
    </row>
    <row r="1008" spans="2:19" ht="18.75" x14ac:dyDescent="0.3">
      <c r="B1008" s="164">
        <v>44798</v>
      </c>
      <c r="C1008" s="95" t="s">
        <v>2489</v>
      </c>
      <c r="D1008" s="96" t="s">
        <v>634</v>
      </c>
      <c r="E1008" s="97">
        <v>1</v>
      </c>
      <c r="F1008" s="140">
        <v>1.85</v>
      </c>
      <c r="G1008" s="103">
        <v>1.1000000000000001</v>
      </c>
      <c r="H1008" s="99" t="s">
        <v>557</v>
      </c>
      <c r="I1008" s="104" t="s">
        <v>24</v>
      </c>
      <c r="J1008" s="105">
        <v>10</v>
      </c>
      <c r="K1008" s="142">
        <f t="shared" si="89"/>
        <v>8.5</v>
      </c>
      <c r="L1008" s="102">
        <f t="shared" si="94"/>
        <v>428.53510493827167</v>
      </c>
      <c r="N1008" s="214">
        <f t="shared" si="95"/>
        <v>51.775000000000006</v>
      </c>
      <c r="Q1008" s="153">
        <f t="shared" si="90"/>
        <v>1</v>
      </c>
      <c r="R1008" s="154">
        <f t="shared" si="91"/>
        <v>1</v>
      </c>
      <c r="S1008" s="154">
        <f t="shared" si="92"/>
        <v>0</v>
      </c>
    </row>
    <row r="1009" spans="2:19" ht="18.75" x14ac:dyDescent="0.3">
      <c r="B1009" s="164">
        <v>44798</v>
      </c>
      <c r="C1009" s="95" t="s">
        <v>2154</v>
      </c>
      <c r="D1009" s="96" t="s">
        <v>114</v>
      </c>
      <c r="E1009" s="97">
        <v>3</v>
      </c>
      <c r="F1009" s="140">
        <v>1.75</v>
      </c>
      <c r="G1009" s="103">
        <v>1.1000000000000001</v>
      </c>
      <c r="H1009" s="99" t="s">
        <v>557</v>
      </c>
      <c r="I1009" s="104" t="s">
        <v>24</v>
      </c>
      <c r="J1009" s="105">
        <v>8</v>
      </c>
      <c r="K1009" s="142">
        <f t="shared" si="89"/>
        <v>6</v>
      </c>
      <c r="L1009" s="102">
        <f t="shared" si="94"/>
        <v>434.53510493827167</v>
      </c>
      <c r="N1009" s="214">
        <f t="shared" si="95"/>
        <v>57.775000000000006</v>
      </c>
      <c r="Q1009" s="153">
        <f t="shared" si="90"/>
        <v>1</v>
      </c>
      <c r="R1009" s="154">
        <f t="shared" si="91"/>
        <v>1</v>
      </c>
      <c r="S1009" s="154">
        <f t="shared" si="92"/>
        <v>0</v>
      </c>
    </row>
    <row r="1010" spans="2:19" ht="18.75" x14ac:dyDescent="0.3">
      <c r="B1010" s="164">
        <v>44798</v>
      </c>
      <c r="C1010" s="95" t="s">
        <v>2499</v>
      </c>
      <c r="D1010" s="96" t="s">
        <v>114</v>
      </c>
      <c r="E1010" s="97">
        <v>4</v>
      </c>
      <c r="F1010" s="140">
        <v>1</v>
      </c>
      <c r="G1010" s="103">
        <v>0</v>
      </c>
      <c r="H1010" s="99" t="s">
        <v>557</v>
      </c>
      <c r="I1010" s="104" t="s">
        <v>21</v>
      </c>
      <c r="J1010" s="105">
        <v>1</v>
      </c>
      <c r="K1010" s="142">
        <f t="shared" si="89"/>
        <v>-1</v>
      </c>
      <c r="L1010" s="102">
        <f t="shared" si="94"/>
        <v>433.53510493827167</v>
      </c>
      <c r="N1010" s="214">
        <f t="shared" si="95"/>
        <v>56.775000000000006</v>
      </c>
      <c r="Q1010" s="153">
        <f t="shared" si="90"/>
        <v>1</v>
      </c>
      <c r="R1010" s="154">
        <f t="shared" si="91"/>
        <v>0</v>
      </c>
      <c r="S1010" s="154">
        <f t="shared" si="92"/>
        <v>1</v>
      </c>
    </row>
    <row r="1011" spans="2:19" ht="18.75" x14ac:dyDescent="0.3">
      <c r="B1011" s="164">
        <v>44798</v>
      </c>
      <c r="C1011" s="95" t="s">
        <v>2500</v>
      </c>
      <c r="D1011" s="96" t="s">
        <v>114</v>
      </c>
      <c r="E1011" s="97">
        <v>4</v>
      </c>
      <c r="F1011" s="140">
        <v>1</v>
      </c>
      <c r="G1011" s="103">
        <v>0</v>
      </c>
      <c r="H1011" s="99" t="s">
        <v>557</v>
      </c>
      <c r="I1011" s="104" t="s">
        <v>21</v>
      </c>
      <c r="J1011" s="105">
        <v>0.5</v>
      </c>
      <c r="K1011" s="142">
        <f t="shared" si="89"/>
        <v>-0.5</v>
      </c>
      <c r="L1011" s="102">
        <f t="shared" si="94"/>
        <v>433.03510493827167</v>
      </c>
      <c r="N1011" s="214">
        <f t="shared" si="95"/>
        <v>56.275000000000006</v>
      </c>
      <c r="Q1011" s="153">
        <f t="shared" si="90"/>
        <v>1</v>
      </c>
      <c r="R1011" s="154">
        <f t="shared" si="91"/>
        <v>0</v>
      </c>
      <c r="S1011" s="154">
        <f t="shared" si="92"/>
        <v>1</v>
      </c>
    </row>
    <row r="1012" spans="2:19" ht="18.75" x14ac:dyDescent="0.3">
      <c r="B1012" s="164">
        <v>44799</v>
      </c>
      <c r="C1012" s="95" t="s">
        <v>2501</v>
      </c>
      <c r="D1012" s="96" t="s">
        <v>616</v>
      </c>
      <c r="E1012" s="97">
        <v>1</v>
      </c>
      <c r="F1012" s="140">
        <v>4.4000000000000004</v>
      </c>
      <c r="G1012" s="103">
        <v>2</v>
      </c>
      <c r="H1012" s="99" t="s">
        <v>557</v>
      </c>
      <c r="I1012" s="104" t="s">
        <v>24</v>
      </c>
      <c r="J1012" s="105">
        <v>6</v>
      </c>
      <c r="K1012" s="142">
        <f t="shared" si="89"/>
        <v>20.400000000000002</v>
      </c>
      <c r="L1012" s="102">
        <f t="shared" si="94"/>
        <v>453.43510493827165</v>
      </c>
      <c r="N1012" s="214">
        <f t="shared" si="95"/>
        <v>76.675000000000011</v>
      </c>
      <c r="Q1012" s="153">
        <f t="shared" si="90"/>
        <v>1</v>
      </c>
      <c r="R1012" s="154">
        <f t="shared" si="91"/>
        <v>1</v>
      </c>
      <c r="S1012" s="154">
        <f t="shared" si="92"/>
        <v>0</v>
      </c>
    </row>
    <row r="1013" spans="2:19" ht="18.75" x14ac:dyDescent="0.3">
      <c r="B1013" s="164">
        <v>44799</v>
      </c>
      <c r="C1013" s="95" t="s">
        <v>2502</v>
      </c>
      <c r="D1013" s="96" t="s">
        <v>616</v>
      </c>
      <c r="E1013" s="97">
        <v>2</v>
      </c>
      <c r="F1013" s="140">
        <v>3</v>
      </c>
      <c r="G1013" s="103">
        <v>1.8</v>
      </c>
      <c r="H1013" s="99" t="s">
        <v>557</v>
      </c>
      <c r="I1013" s="104" t="s">
        <v>34</v>
      </c>
      <c r="J1013" s="105">
        <v>3</v>
      </c>
      <c r="K1013" s="142">
        <f t="shared" si="89"/>
        <v>-3</v>
      </c>
      <c r="L1013" s="102">
        <f t="shared" si="94"/>
        <v>450.43510493827165</v>
      </c>
      <c r="N1013" s="214">
        <f t="shared" si="95"/>
        <v>73.675000000000011</v>
      </c>
      <c r="Q1013" s="153">
        <f t="shared" si="90"/>
        <v>1</v>
      </c>
      <c r="R1013" s="154">
        <f t="shared" si="91"/>
        <v>0</v>
      </c>
      <c r="S1013" s="154">
        <f t="shared" si="92"/>
        <v>1</v>
      </c>
    </row>
    <row r="1014" spans="2:19" ht="18.75" x14ac:dyDescent="0.3">
      <c r="B1014" s="164">
        <v>44799</v>
      </c>
      <c r="C1014" s="95" t="s">
        <v>2490</v>
      </c>
      <c r="D1014" s="96" t="s">
        <v>231</v>
      </c>
      <c r="E1014" s="97">
        <v>2</v>
      </c>
      <c r="F1014" s="140">
        <v>4.5</v>
      </c>
      <c r="G1014" s="103">
        <v>2</v>
      </c>
      <c r="H1014" s="99" t="s">
        <v>557</v>
      </c>
      <c r="I1014" s="104" t="s">
        <v>34</v>
      </c>
      <c r="J1014" s="105">
        <v>3</v>
      </c>
      <c r="K1014" s="142">
        <f t="shared" si="89"/>
        <v>-3</v>
      </c>
      <c r="L1014" s="102">
        <f t="shared" si="94"/>
        <v>447.43510493827165</v>
      </c>
      <c r="N1014" s="214">
        <f t="shared" si="95"/>
        <v>70.675000000000011</v>
      </c>
      <c r="Q1014" s="153">
        <f t="shared" si="90"/>
        <v>1</v>
      </c>
      <c r="R1014" s="154">
        <f t="shared" si="91"/>
        <v>0</v>
      </c>
      <c r="S1014" s="154">
        <f t="shared" si="92"/>
        <v>1</v>
      </c>
    </row>
    <row r="1015" spans="2:19" ht="18.75" x14ac:dyDescent="0.3">
      <c r="B1015" s="164">
        <v>44799</v>
      </c>
      <c r="C1015" s="95" t="s">
        <v>2503</v>
      </c>
      <c r="D1015" s="96" t="s">
        <v>231</v>
      </c>
      <c r="E1015" s="97">
        <v>3</v>
      </c>
      <c r="F1015" s="140">
        <v>4.4000000000000004</v>
      </c>
      <c r="G1015" s="103">
        <v>2</v>
      </c>
      <c r="H1015" s="99" t="s">
        <v>557</v>
      </c>
      <c r="I1015" s="104" t="s">
        <v>34</v>
      </c>
      <c r="J1015" s="105">
        <v>2</v>
      </c>
      <c r="K1015" s="142">
        <f t="shared" si="89"/>
        <v>-2</v>
      </c>
      <c r="L1015" s="102">
        <f t="shared" si="94"/>
        <v>445.43510493827165</v>
      </c>
      <c r="N1015" s="214">
        <f t="shared" si="95"/>
        <v>68.675000000000011</v>
      </c>
      <c r="Q1015" s="153">
        <f t="shared" si="90"/>
        <v>1</v>
      </c>
      <c r="R1015" s="154">
        <f t="shared" si="91"/>
        <v>0</v>
      </c>
      <c r="S1015" s="154">
        <f t="shared" si="92"/>
        <v>1</v>
      </c>
    </row>
    <row r="1016" spans="2:19" ht="18.75" x14ac:dyDescent="0.3">
      <c r="B1016" s="164">
        <v>44799</v>
      </c>
      <c r="C1016" s="95" t="s">
        <v>2504</v>
      </c>
      <c r="D1016" s="96" t="s">
        <v>616</v>
      </c>
      <c r="E1016" s="97">
        <v>1</v>
      </c>
      <c r="F1016" s="140">
        <v>10</v>
      </c>
      <c r="G1016" s="103">
        <v>3</v>
      </c>
      <c r="H1016" s="99" t="s">
        <v>557</v>
      </c>
      <c r="I1016" s="104" t="s">
        <v>34</v>
      </c>
      <c r="J1016" s="105">
        <v>1.5</v>
      </c>
      <c r="K1016" s="142">
        <f t="shared" si="89"/>
        <v>-1.5</v>
      </c>
      <c r="L1016" s="102">
        <f t="shared" si="94"/>
        <v>443.93510493827165</v>
      </c>
      <c r="N1016" s="214">
        <f t="shared" si="95"/>
        <v>67.175000000000011</v>
      </c>
      <c r="Q1016" s="153">
        <f t="shared" si="90"/>
        <v>1</v>
      </c>
      <c r="R1016" s="154">
        <f t="shared" si="91"/>
        <v>0</v>
      </c>
      <c r="S1016" s="154">
        <f t="shared" si="92"/>
        <v>1</v>
      </c>
    </row>
    <row r="1017" spans="2:19" ht="18.75" x14ac:dyDescent="0.3">
      <c r="B1017" s="164">
        <v>44799</v>
      </c>
      <c r="C1017" s="95" t="s">
        <v>2505</v>
      </c>
      <c r="D1017" s="96" t="s">
        <v>616</v>
      </c>
      <c r="E1017" s="97">
        <v>5</v>
      </c>
      <c r="F1017" s="140">
        <v>15</v>
      </c>
      <c r="G1017" s="103">
        <v>4</v>
      </c>
      <c r="H1017" s="99" t="s">
        <v>557</v>
      </c>
      <c r="I1017" s="104" t="s">
        <v>26</v>
      </c>
      <c r="J1017" s="105">
        <v>0.5</v>
      </c>
      <c r="K1017" s="142">
        <f t="shared" si="89"/>
        <v>-0.5</v>
      </c>
      <c r="L1017" s="102">
        <f t="shared" si="94"/>
        <v>443.43510493827165</v>
      </c>
      <c r="N1017" s="214">
        <f t="shared" si="95"/>
        <v>66.675000000000011</v>
      </c>
      <c r="Q1017" s="153">
        <f t="shared" si="90"/>
        <v>1</v>
      </c>
      <c r="R1017" s="154">
        <f t="shared" si="91"/>
        <v>0</v>
      </c>
      <c r="S1017" s="154">
        <f t="shared" si="92"/>
        <v>1</v>
      </c>
    </row>
    <row r="1018" spans="2:19" ht="18.75" x14ac:dyDescent="0.3">
      <c r="B1018" s="164">
        <v>44800</v>
      </c>
      <c r="C1018" s="95" t="s">
        <v>2506</v>
      </c>
      <c r="D1018" s="96" t="s">
        <v>761</v>
      </c>
      <c r="E1018" s="97">
        <v>2</v>
      </c>
      <c r="F1018" s="140">
        <v>2.6</v>
      </c>
      <c r="G1018" s="103">
        <v>1.3</v>
      </c>
      <c r="H1018" s="99" t="s">
        <v>557</v>
      </c>
      <c r="I1018" s="104" t="s">
        <v>16</v>
      </c>
      <c r="J1018" s="105">
        <v>8</v>
      </c>
      <c r="K1018" s="142">
        <f t="shared" si="89"/>
        <v>-8</v>
      </c>
      <c r="L1018" s="102">
        <f t="shared" si="94"/>
        <v>435.43510493827165</v>
      </c>
      <c r="N1018" s="214">
        <f t="shared" si="95"/>
        <v>58.675000000000011</v>
      </c>
      <c r="Q1018" s="153">
        <f t="shared" si="90"/>
        <v>1</v>
      </c>
      <c r="R1018" s="154">
        <f t="shared" si="91"/>
        <v>0</v>
      </c>
      <c r="S1018" s="154">
        <f t="shared" si="92"/>
        <v>1</v>
      </c>
    </row>
    <row r="1019" spans="2:19" ht="18.75" x14ac:dyDescent="0.3">
      <c r="B1019" s="164">
        <v>44800</v>
      </c>
      <c r="C1019" s="95" t="s">
        <v>2507</v>
      </c>
      <c r="D1019" s="96" t="s">
        <v>761</v>
      </c>
      <c r="E1019" s="97">
        <v>3</v>
      </c>
      <c r="F1019" s="140">
        <v>4.4000000000000004</v>
      </c>
      <c r="G1019" s="103">
        <v>2</v>
      </c>
      <c r="H1019" s="99" t="s">
        <v>557</v>
      </c>
      <c r="I1019" s="104" t="s">
        <v>34</v>
      </c>
      <c r="J1019" s="105">
        <v>12</v>
      </c>
      <c r="K1019" s="142">
        <f t="shared" si="89"/>
        <v>-12</v>
      </c>
      <c r="L1019" s="102">
        <f t="shared" si="94"/>
        <v>423.43510493827165</v>
      </c>
      <c r="N1019" s="214">
        <f t="shared" si="95"/>
        <v>46.675000000000011</v>
      </c>
      <c r="Q1019" s="153">
        <f t="shared" si="90"/>
        <v>1</v>
      </c>
      <c r="R1019" s="154">
        <f t="shared" si="91"/>
        <v>0</v>
      </c>
      <c r="S1019" s="154">
        <f t="shared" si="92"/>
        <v>1</v>
      </c>
    </row>
    <row r="1020" spans="2:19" ht="18.75" x14ac:dyDescent="0.3">
      <c r="B1020" s="164">
        <v>44800</v>
      </c>
      <c r="C1020" s="95" t="s">
        <v>2508</v>
      </c>
      <c r="D1020" s="96" t="s">
        <v>761</v>
      </c>
      <c r="E1020" s="97">
        <v>1</v>
      </c>
      <c r="F1020" s="140">
        <v>2</v>
      </c>
      <c r="G1020" s="103">
        <v>1.1000000000000001</v>
      </c>
      <c r="H1020" s="99" t="s">
        <v>557</v>
      </c>
      <c r="I1020" s="104" t="s">
        <v>24</v>
      </c>
      <c r="J1020" s="105">
        <v>1</v>
      </c>
      <c r="K1020" s="142">
        <f t="shared" si="89"/>
        <v>1</v>
      </c>
      <c r="L1020" s="102">
        <f t="shared" si="94"/>
        <v>424.43510493827165</v>
      </c>
      <c r="N1020" s="214">
        <f t="shared" si="95"/>
        <v>47.675000000000011</v>
      </c>
      <c r="Q1020" s="153">
        <f t="shared" si="90"/>
        <v>1</v>
      </c>
      <c r="R1020" s="154">
        <f t="shared" si="91"/>
        <v>1</v>
      </c>
      <c r="S1020" s="154">
        <f t="shared" si="92"/>
        <v>0</v>
      </c>
    </row>
    <row r="1021" spans="2:19" ht="18.75" x14ac:dyDescent="0.3">
      <c r="B1021" s="164">
        <v>44800</v>
      </c>
      <c r="C1021" s="95" t="s">
        <v>2509</v>
      </c>
      <c r="D1021" s="96" t="s">
        <v>761</v>
      </c>
      <c r="E1021" s="97">
        <v>4</v>
      </c>
      <c r="F1021" s="140">
        <v>2.2999999999999998</v>
      </c>
      <c r="G1021" s="103">
        <v>1.3</v>
      </c>
      <c r="H1021" s="99" t="s">
        <v>557</v>
      </c>
      <c r="I1021" s="104" t="s">
        <v>24</v>
      </c>
      <c r="J1021" s="105">
        <v>2</v>
      </c>
      <c r="K1021" s="142">
        <f t="shared" si="89"/>
        <v>2.5999999999999996</v>
      </c>
      <c r="L1021" s="102">
        <f t="shared" si="94"/>
        <v>427.03510493827167</v>
      </c>
      <c r="N1021" s="214">
        <f t="shared" si="95"/>
        <v>50.275000000000013</v>
      </c>
      <c r="Q1021" s="153">
        <f t="shared" si="90"/>
        <v>1</v>
      </c>
      <c r="R1021" s="154">
        <f t="shared" si="91"/>
        <v>1</v>
      </c>
      <c r="S1021" s="154">
        <f t="shared" si="92"/>
        <v>0</v>
      </c>
    </row>
    <row r="1022" spans="2:19" ht="18.75" x14ac:dyDescent="0.3">
      <c r="B1022" s="164">
        <v>44800</v>
      </c>
      <c r="C1022" s="95" t="s">
        <v>2465</v>
      </c>
      <c r="D1022" s="96" t="s">
        <v>561</v>
      </c>
      <c r="E1022" s="97">
        <v>4</v>
      </c>
      <c r="F1022" s="140">
        <v>13</v>
      </c>
      <c r="G1022" s="103">
        <v>3</v>
      </c>
      <c r="H1022" s="99" t="s">
        <v>557</v>
      </c>
      <c r="I1022" s="104" t="s">
        <v>16</v>
      </c>
      <c r="J1022" s="105">
        <v>0.5</v>
      </c>
      <c r="K1022" s="142">
        <f t="shared" si="89"/>
        <v>-0.5</v>
      </c>
      <c r="L1022" s="102">
        <f t="shared" si="94"/>
        <v>426.53510493827167</v>
      </c>
      <c r="N1022" s="214">
        <f t="shared" si="95"/>
        <v>49.775000000000013</v>
      </c>
      <c r="Q1022" s="153">
        <f t="shared" si="90"/>
        <v>1</v>
      </c>
      <c r="R1022" s="154">
        <f t="shared" si="91"/>
        <v>0</v>
      </c>
      <c r="S1022" s="154">
        <f t="shared" si="92"/>
        <v>1</v>
      </c>
    </row>
    <row r="1023" spans="2:19" ht="18.75" x14ac:dyDescent="0.3">
      <c r="B1023" s="164">
        <v>44800</v>
      </c>
      <c r="C1023" s="95" t="s">
        <v>2451</v>
      </c>
      <c r="D1023" s="96" t="s">
        <v>561</v>
      </c>
      <c r="E1023" s="97">
        <v>5</v>
      </c>
      <c r="F1023" s="140">
        <v>2.25</v>
      </c>
      <c r="G1023" s="103">
        <v>1.1000000000000001</v>
      </c>
      <c r="H1023" s="99" t="s">
        <v>557</v>
      </c>
      <c r="I1023" s="104" t="s">
        <v>24</v>
      </c>
      <c r="J1023" s="105">
        <v>3</v>
      </c>
      <c r="K1023" s="142">
        <f t="shared" si="89"/>
        <v>3.75</v>
      </c>
      <c r="L1023" s="102">
        <f t="shared" si="94"/>
        <v>430.28510493827167</v>
      </c>
      <c r="N1023" s="214">
        <f t="shared" si="95"/>
        <v>53.525000000000013</v>
      </c>
      <c r="Q1023" s="153">
        <f t="shared" si="90"/>
        <v>1</v>
      </c>
      <c r="R1023" s="154">
        <f t="shared" si="91"/>
        <v>1</v>
      </c>
      <c r="S1023" s="154">
        <f t="shared" si="92"/>
        <v>0</v>
      </c>
    </row>
    <row r="1024" spans="2:19" ht="18.75" x14ac:dyDescent="0.3">
      <c r="B1024" s="164">
        <v>44800</v>
      </c>
      <c r="C1024" s="95" t="s">
        <v>2510</v>
      </c>
      <c r="D1024" s="96" t="s">
        <v>561</v>
      </c>
      <c r="E1024" s="97">
        <v>5</v>
      </c>
      <c r="F1024" s="140">
        <v>34</v>
      </c>
      <c r="G1024" s="103">
        <v>6</v>
      </c>
      <c r="H1024" s="99" t="s">
        <v>557</v>
      </c>
      <c r="I1024" s="104" t="s">
        <v>34</v>
      </c>
      <c r="J1024" s="105">
        <v>0.25</v>
      </c>
      <c r="K1024" s="142">
        <f t="shared" si="89"/>
        <v>-0.25</v>
      </c>
      <c r="L1024" s="102">
        <f t="shared" si="94"/>
        <v>430.03510493827167</v>
      </c>
      <c r="N1024" s="214">
        <f t="shared" si="95"/>
        <v>53.275000000000013</v>
      </c>
      <c r="Q1024" s="153">
        <f t="shared" si="90"/>
        <v>1</v>
      </c>
      <c r="R1024" s="154">
        <f t="shared" si="91"/>
        <v>0</v>
      </c>
      <c r="S1024" s="154">
        <f t="shared" si="92"/>
        <v>1</v>
      </c>
    </row>
    <row r="1025" spans="2:19" ht="18.75" x14ac:dyDescent="0.3">
      <c r="B1025" s="164">
        <v>44801</v>
      </c>
      <c r="C1025" s="95" t="s">
        <v>2512</v>
      </c>
      <c r="D1025" s="96" t="s">
        <v>813</v>
      </c>
      <c r="E1025" s="97">
        <v>1</v>
      </c>
      <c r="F1025" s="140">
        <v>3.9</v>
      </c>
      <c r="G1025" s="103">
        <v>1.8</v>
      </c>
      <c r="H1025" s="99" t="s">
        <v>557</v>
      </c>
      <c r="I1025" s="104" t="s">
        <v>16</v>
      </c>
      <c r="J1025" s="105">
        <v>10</v>
      </c>
      <c r="K1025" s="142">
        <f t="shared" si="89"/>
        <v>-10</v>
      </c>
      <c r="L1025" s="102">
        <f t="shared" si="94"/>
        <v>420.03510493827167</v>
      </c>
      <c r="N1025" s="214">
        <f t="shared" si="95"/>
        <v>43.275000000000013</v>
      </c>
      <c r="Q1025" s="153">
        <f t="shared" si="90"/>
        <v>1</v>
      </c>
      <c r="R1025" s="154">
        <f t="shared" si="91"/>
        <v>0</v>
      </c>
      <c r="S1025" s="154">
        <f t="shared" si="92"/>
        <v>1</v>
      </c>
    </row>
    <row r="1026" spans="2:19" ht="18.75" x14ac:dyDescent="0.3">
      <c r="B1026" s="164">
        <v>44801</v>
      </c>
      <c r="C1026" s="95" t="s">
        <v>2513</v>
      </c>
      <c r="D1026" s="96" t="s">
        <v>813</v>
      </c>
      <c r="E1026" s="97">
        <v>3</v>
      </c>
      <c r="F1026" s="140">
        <v>3.9</v>
      </c>
      <c r="G1026" s="103">
        <v>1.8</v>
      </c>
      <c r="H1026" s="99" t="s">
        <v>557</v>
      </c>
      <c r="I1026" s="104" t="s">
        <v>24</v>
      </c>
      <c r="J1026" s="105">
        <v>8</v>
      </c>
      <c r="K1026" s="142">
        <f t="shared" si="89"/>
        <v>23.2</v>
      </c>
      <c r="L1026" s="102">
        <f t="shared" si="94"/>
        <v>443.23510493827166</v>
      </c>
      <c r="N1026" s="214">
        <f t="shared" si="95"/>
        <v>66.475000000000009</v>
      </c>
      <c r="Q1026" s="153">
        <f t="shared" si="90"/>
        <v>1</v>
      </c>
      <c r="R1026" s="154">
        <f t="shared" si="91"/>
        <v>1</v>
      </c>
      <c r="S1026" s="154">
        <f t="shared" si="92"/>
        <v>0</v>
      </c>
    </row>
    <row r="1027" spans="2:19" ht="18.75" x14ac:dyDescent="0.3">
      <c r="B1027" s="164">
        <v>44801</v>
      </c>
      <c r="C1027" s="95" t="s">
        <v>2452</v>
      </c>
      <c r="D1027" s="96" t="s">
        <v>584</v>
      </c>
      <c r="E1027" s="97">
        <v>1</v>
      </c>
      <c r="F1027" s="140">
        <v>6.5</v>
      </c>
      <c r="G1027" s="103">
        <v>2.5</v>
      </c>
      <c r="H1027" s="99" t="s">
        <v>557</v>
      </c>
      <c r="I1027" s="104" t="s">
        <v>16</v>
      </c>
      <c r="J1027" s="105">
        <v>2</v>
      </c>
      <c r="K1027" s="142">
        <f t="shared" ref="K1027:K1090" si="96">IF(OR(I1027="",J1027=""),"",IF(AND(H1027="W",I1027="1st"),F1027*J1027-J1027,IF(AND(H1027="P",OR(I1027="1st",I1027="2nd",I1027="3rd")),G1027*J1027-J1027,IF(H1027="EW",-2*J1027,-J1027))))</f>
        <v>-2</v>
      </c>
      <c r="L1027" s="102">
        <f t="shared" si="94"/>
        <v>441.23510493827166</v>
      </c>
      <c r="N1027" s="214">
        <f t="shared" si="95"/>
        <v>64.475000000000009</v>
      </c>
      <c r="Q1027" s="153">
        <f t="shared" si="90"/>
        <v>1</v>
      </c>
      <c r="R1027" s="154">
        <f t="shared" si="91"/>
        <v>0</v>
      </c>
      <c r="S1027" s="154">
        <f t="shared" si="92"/>
        <v>1</v>
      </c>
    </row>
    <row r="1028" spans="2:19" ht="18.75" x14ac:dyDescent="0.3">
      <c r="B1028" s="164">
        <v>44801</v>
      </c>
      <c r="C1028" s="95" t="s">
        <v>2450</v>
      </c>
      <c r="D1028" s="96" t="s">
        <v>584</v>
      </c>
      <c r="E1028" s="97">
        <v>4</v>
      </c>
      <c r="F1028" s="140">
        <v>4.4000000000000004</v>
      </c>
      <c r="G1028" s="103">
        <v>2</v>
      </c>
      <c r="H1028" s="99" t="s">
        <v>557</v>
      </c>
      <c r="I1028" s="104" t="s">
        <v>34</v>
      </c>
      <c r="J1028" s="105">
        <v>0.5</v>
      </c>
      <c r="K1028" s="142">
        <f t="shared" si="96"/>
        <v>-0.5</v>
      </c>
      <c r="L1028" s="102">
        <f t="shared" si="94"/>
        <v>440.73510493827166</v>
      </c>
      <c r="N1028" s="214">
        <f t="shared" si="95"/>
        <v>63.975000000000009</v>
      </c>
      <c r="Q1028" s="153">
        <f t="shared" ref="Q1028:Q1091" si="97">IF(B1028="",0,1)</f>
        <v>1</v>
      </c>
      <c r="R1028" s="154">
        <f t="shared" ref="R1028:R1091" si="98">IF(K1028&gt;0,1,0)</f>
        <v>0</v>
      </c>
      <c r="S1028" s="154">
        <f t="shared" ref="S1028:S1091" si="99">IF(K1028&lt;0,1,0)</f>
        <v>1</v>
      </c>
    </row>
    <row r="1029" spans="2:19" ht="18.75" x14ac:dyDescent="0.3">
      <c r="B1029" s="164">
        <v>44801</v>
      </c>
      <c r="C1029" s="95" t="s">
        <v>2514</v>
      </c>
      <c r="D1029" s="96" t="s">
        <v>813</v>
      </c>
      <c r="E1029" s="97">
        <v>1</v>
      </c>
      <c r="F1029" s="140">
        <v>1</v>
      </c>
      <c r="G1029" s="103">
        <v>0</v>
      </c>
      <c r="H1029" s="99" t="s">
        <v>557</v>
      </c>
      <c r="I1029" s="104" t="s">
        <v>26</v>
      </c>
      <c r="J1029" s="105">
        <v>1</v>
      </c>
      <c r="K1029" s="142">
        <f t="shared" si="96"/>
        <v>-1</v>
      </c>
      <c r="L1029" s="102">
        <f t="shared" si="94"/>
        <v>439.73510493827166</v>
      </c>
      <c r="N1029" s="214">
        <f t="shared" si="95"/>
        <v>62.975000000000009</v>
      </c>
      <c r="Q1029" s="153">
        <f t="shared" si="97"/>
        <v>1</v>
      </c>
      <c r="R1029" s="154">
        <f t="shared" si="98"/>
        <v>0</v>
      </c>
      <c r="S1029" s="154">
        <f t="shared" si="99"/>
        <v>1</v>
      </c>
    </row>
    <row r="1030" spans="2:19" ht="18.75" x14ac:dyDescent="0.3">
      <c r="B1030" s="164">
        <v>44801</v>
      </c>
      <c r="C1030" s="95" t="s">
        <v>2453</v>
      </c>
      <c r="D1030" s="96" t="s">
        <v>813</v>
      </c>
      <c r="E1030" s="97">
        <v>2</v>
      </c>
      <c r="F1030" s="140">
        <v>3.8</v>
      </c>
      <c r="G1030" s="103">
        <v>1.8</v>
      </c>
      <c r="H1030" s="99" t="s">
        <v>557</v>
      </c>
      <c r="I1030" s="104" t="s">
        <v>24</v>
      </c>
      <c r="J1030" s="105">
        <v>1.5</v>
      </c>
      <c r="K1030" s="142">
        <f t="shared" si="96"/>
        <v>4.1999999999999993</v>
      </c>
      <c r="L1030" s="102">
        <f t="shared" si="94"/>
        <v>443.93510493827165</v>
      </c>
      <c r="N1030" s="214">
        <f t="shared" si="95"/>
        <v>67.175000000000011</v>
      </c>
      <c r="Q1030" s="153">
        <f t="shared" si="97"/>
        <v>1</v>
      </c>
      <c r="R1030" s="154">
        <f t="shared" si="98"/>
        <v>1</v>
      </c>
      <c r="S1030" s="154">
        <f t="shared" si="99"/>
        <v>0</v>
      </c>
    </row>
    <row r="1031" spans="2:19" ht="18.75" x14ac:dyDescent="0.3">
      <c r="B1031" s="164">
        <v>44801</v>
      </c>
      <c r="C1031" s="95" t="s">
        <v>2515</v>
      </c>
      <c r="D1031" s="96" t="s">
        <v>1957</v>
      </c>
      <c r="E1031" s="97">
        <v>2</v>
      </c>
      <c r="F1031" s="140">
        <v>71</v>
      </c>
      <c r="G1031" s="103">
        <v>10</v>
      </c>
      <c r="H1031" s="99" t="s">
        <v>557</v>
      </c>
      <c r="I1031" s="104" t="s">
        <v>26</v>
      </c>
      <c r="J1031" s="105">
        <v>0.5</v>
      </c>
      <c r="K1031" s="142">
        <f t="shared" si="96"/>
        <v>-0.5</v>
      </c>
      <c r="L1031" s="102">
        <f t="shared" si="94"/>
        <v>443.43510493827165</v>
      </c>
      <c r="N1031" s="214">
        <f t="shared" si="95"/>
        <v>66.675000000000011</v>
      </c>
      <c r="Q1031" s="153">
        <f t="shared" si="97"/>
        <v>1</v>
      </c>
      <c r="R1031" s="154">
        <f t="shared" si="98"/>
        <v>0</v>
      </c>
      <c r="S1031" s="154">
        <f t="shared" si="99"/>
        <v>1</v>
      </c>
    </row>
    <row r="1032" spans="2:19" ht="18.75" x14ac:dyDescent="0.3">
      <c r="B1032" s="164">
        <v>44801</v>
      </c>
      <c r="C1032" s="95" t="s">
        <v>2516</v>
      </c>
      <c r="D1032" s="96" t="s">
        <v>1957</v>
      </c>
      <c r="E1032" s="97">
        <v>5</v>
      </c>
      <c r="F1032" s="140">
        <v>4.3</v>
      </c>
      <c r="G1032" s="103">
        <v>2</v>
      </c>
      <c r="H1032" s="99" t="s">
        <v>557</v>
      </c>
      <c r="I1032" s="104" t="s">
        <v>26</v>
      </c>
      <c r="J1032" s="105">
        <v>10</v>
      </c>
      <c r="K1032" s="142">
        <f t="shared" si="96"/>
        <v>-10</v>
      </c>
      <c r="L1032" s="102">
        <f t="shared" si="94"/>
        <v>433.43510493827165</v>
      </c>
      <c r="N1032" s="214">
        <f t="shared" si="95"/>
        <v>56.675000000000011</v>
      </c>
      <c r="Q1032" s="153">
        <f t="shared" si="97"/>
        <v>1</v>
      </c>
      <c r="R1032" s="154">
        <f t="shared" si="98"/>
        <v>0</v>
      </c>
      <c r="S1032" s="154">
        <f t="shared" si="99"/>
        <v>1</v>
      </c>
    </row>
    <row r="1033" spans="2:19" ht="18.75" x14ac:dyDescent="0.3">
      <c r="B1033" s="164">
        <v>44802</v>
      </c>
      <c r="C1033" s="95" t="s">
        <v>2511</v>
      </c>
      <c r="D1033" s="96" t="s">
        <v>608</v>
      </c>
      <c r="E1033" s="97">
        <v>2</v>
      </c>
      <c r="F1033" s="140">
        <v>1</v>
      </c>
      <c r="G1033" s="103">
        <v>0</v>
      </c>
      <c r="H1033" s="99" t="s">
        <v>557</v>
      </c>
      <c r="I1033" s="104" t="s">
        <v>21</v>
      </c>
      <c r="J1033" s="105">
        <v>4</v>
      </c>
      <c r="K1033" s="142">
        <f t="shared" si="96"/>
        <v>-4</v>
      </c>
      <c r="L1033" s="102">
        <f t="shared" si="94"/>
        <v>429.43510493827165</v>
      </c>
      <c r="N1033" s="214">
        <f t="shared" si="95"/>
        <v>52.675000000000011</v>
      </c>
      <c r="Q1033" s="153">
        <f t="shared" si="97"/>
        <v>1</v>
      </c>
      <c r="R1033" s="154">
        <f t="shared" si="98"/>
        <v>0</v>
      </c>
      <c r="S1033" s="154">
        <f t="shared" si="99"/>
        <v>1</v>
      </c>
    </row>
    <row r="1034" spans="2:19" ht="18.75" x14ac:dyDescent="0.3">
      <c r="B1034" s="164">
        <v>44803</v>
      </c>
      <c r="C1034" s="95" t="s">
        <v>2517</v>
      </c>
      <c r="D1034" s="96" t="s">
        <v>30</v>
      </c>
      <c r="E1034" s="97">
        <v>2</v>
      </c>
      <c r="F1034" s="140">
        <v>7</v>
      </c>
      <c r="G1034" s="103">
        <v>3</v>
      </c>
      <c r="H1034" s="99" t="s">
        <v>557</v>
      </c>
      <c r="I1034" s="104" t="s">
        <v>26</v>
      </c>
      <c r="J1034" s="105">
        <v>1</v>
      </c>
      <c r="K1034" s="142">
        <f t="shared" si="96"/>
        <v>-1</v>
      </c>
      <c r="L1034" s="102">
        <f t="shared" si="94"/>
        <v>428.43510493827165</v>
      </c>
      <c r="N1034" s="214">
        <f t="shared" si="95"/>
        <v>51.675000000000011</v>
      </c>
      <c r="Q1034" s="153">
        <f t="shared" si="97"/>
        <v>1</v>
      </c>
      <c r="R1034" s="154">
        <f t="shared" si="98"/>
        <v>0</v>
      </c>
      <c r="S1034" s="154">
        <f t="shared" si="99"/>
        <v>1</v>
      </c>
    </row>
    <row r="1035" spans="2:19" ht="18.75" x14ac:dyDescent="0.3">
      <c r="B1035" s="164">
        <v>44803</v>
      </c>
      <c r="C1035" s="95" t="s">
        <v>2518</v>
      </c>
      <c r="D1035" s="96" t="s">
        <v>30</v>
      </c>
      <c r="E1035" s="97">
        <v>2</v>
      </c>
      <c r="F1035" s="140">
        <v>11</v>
      </c>
      <c r="G1035" s="103">
        <v>3.5</v>
      </c>
      <c r="H1035" s="99" t="s">
        <v>557</v>
      </c>
      <c r="I1035" s="104" t="s">
        <v>16</v>
      </c>
      <c r="J1035" s="105">
        <v>1</v>
      </c>
      <c r="K1035" s="142">
        <f t="shared" si="96"/>
        <v>-1</v>
      </c>
      <c r="L1035" s="102">
        <f t="shared" si="94"/>
        <v>427.43510493827165</v>
      </c>
      <c r="N1035" s="214">
        <f t="shared" si="95"/>
        <v>50.675000000000011</v>
      </c>
      <c r="Q1035" s="153">
        <f t="shared" si="97"/>
        <v>1</v>
      </c>
      <c r="R1035" s="154">
        <f t="shared" si="98"/>
        <v>0</v>
      </c>
      <c r="S1035" s="154">
        <f t="shared" si="99"/>
        <v>1</v>
      </c>
    </row>
    <row r="1036" spans="2:19" ht="18.75" x14ac:dyDescent="0.3">
      <c r="B1036" s="164">
        <v>44803</v>
      </c>
      <c r="C1036" s="95" t="s">
        <v>2519</v>
      </c>
      <c r="D1036" s="96" t="s">
        <v>30</v>
      </c>
      <c r="E1036" s="97">
        <v>3</v>
      </c>
      <c r="F1036" s="140">
        <v>51</v>
      </c>
      <c r="G1036" s="103">
        <v>8</v>
      </c>
      <c r="H1036" s="99" t="s">
        <v>557</v>
      </c>
      <c r="I1036" s="104" t="s">
        <v>16</v>
      </c>
      <c r="J1036" s="105">
        <v>0.25</v>
      </c>
      <c r="K1036" s="142">
        <f t="shared" si="96"/>
        <v>-0.25</v>
      </c>
      <c r="L1036" s="102">
        <f t="shared" si="94"/>
        <v>427.18510493827165</v>
      </c>
      <c r="N1036" s="214">
        <f t="shared" si="95"/>
        <v>50.425000000000011</v>
      </c>
      <c r="Q1036" s="153">
        <f t="shared" si="97"/>
        <v>1</v>
      </c>
      <c r="R1036" s="154">
        <f t="shared" si="98"/>
        <v>0</v>
      </c>
      <c r="S1036" s="154">
        <f t="shared" si="99"/>
        <v>1</v>
      </c>
    </row>
    <row r="1037" spans="2:19" ht="18.75" x14ac:dyDescent="0.3">
      <c r="B1037" s="164">
        <v>44803</v>
      </c>
      <c r="C1037" s="95" t="s">
        <v>2197</v>
      </c>
      <c r="D1037" s="96" t="s">
        <v>30</v>
      </c>
      <c r="E1037" s="97">
        <v>4</v>
      </c>
      <c r="F1037" s="140">
        <v>15</v>
      </c>
      <c r="G1037" s="103">
        <v>4</v>
      </c>
      <c r="H1037" s="99" t="s">
        <v>557</v>
      </c>
      <c r="I1037" s="104" t="s">
        <v>16</v>
      </c>
      <c r="J1037" s="105">
        <v>2.5</v>
      </c>
      <c r="K1037" s="142">
        <f t="shared" si="96"/>
        <v>-2.5</v>
      </c>
      <c r="L1037" s="102">
        <f t="shared" si="94"/>
        <v>424.68510493827165</v>
      </c>
      <c r="N1037" s="214">
        <f t="shared" si="95"/>
        <v>47.925000000000011</v>
      </c>
      <c r="Q1037" s="153">
        <f t="shared" si="97"/>
        <v>1</v>
      </c>
      <c r="R1037" s="154">
        <f t="shared" si="98"/>
        <v>0</v>
      </c>
      <c r="S1037" s="154">
        <f t="shared" si="99"/>
        <v>1</v>
      </c>
    </row>
    <row r="1038" spans="2:19" ht="18.75" x14ac:dyDescent="0.3">
      <c r="B1038" s="164">
        <v>44803</v>
      </c>
      <c r="C1038" s="95" t="s">
        <v>2520</v>
      </c>
      <c r="D1038" s="96" t="s">
        <v>30</v>
      </c>
      <c r="E1038" s="97">
        <v>4</v>
      </c>
      <c r="F1038" s="140">
        <v>17</v>
      </c>
      <c r="G1038" s="103">
        <v>4</v>
      </c>
      <c r="H1038" s="99" t="s">
        <v>557</v>
      </c>
      <c r="I1038" s="104" t="s">
        <v>26</v>
      </c>
      <c r="J1038" s="105">
        <v>1</v>
      </c>
      <c r="K1038" s="142">
        <f t="shared" si="96"/>
        <v>-1</v>
      </c>
      <c r="L1038" s="102">
        <f t="shared" si="94"/>
        <v>423.68510493827165</v>
      </c>
      <c r="N1038" s="214">
        <f t="shared" si="95"/>
        <v>46.925000000000011</v>
      </c>
      <c r="Q1038" s="153">
        <f t="shared" si="97"/>
        <v>1</v>
      </c>
      <c r="R1038" s="154">
        <f t="shared" si="98"/>
        <v>0</v>
      </c>
      <c r="S1038" s="154">
        <f t="shared" si="99"/>
        <v>1</v>
      </c>
    </row>
    <row r="1039" spans="2:19" ht="18.75" x14ac:dyDescent="0.3">
      <c r="B1039" s="164">
        <v>44803</v>
      </c>
      <c r="C1039" s="95" t="s">
        <v>2521</v>
      </c>
      <c r="D1039" s="96" t="s">
        <v>619</v>
      </c>
      <c r="E1039" s="97">
        <v>6</v>
      </c>
      <c r="F1039" s="140">
        <v>3.7</v>
      </c>
      <c r="G1039" s="103">
        <v>1.8</v>
      </c>
      <c r="H1039" s="99" t="s">
        <v>557</v>
      </c>
      <c r="I1039" s="104" t="s">
        <v>24</v>
      </c>
      <c r="J1039" s="105">
        <v>4</v>
      </c>
      <c r="K1039" s="142">
        <f t="shared" si="96"/>
        <v>10.8</v>
      </c>
      <c r="L1039" s="102">
        <f t="shared" si="94"/>
        <v>434.48510493827166</v>
      </c>
      <c r="N1039" s="214">
        <f t="shared" si="95"/>
        <v>57.725000000000009</v>
      </c>
      <c r="Q1039" s="153">
        <f t="shared" si="97"/>
        <v>1</v>
      </c>
      <c r="R1039" s="154">
        <f t="shared" si="98"/>
        <v>1</v>
      </c>
      <c r="S1039" s="154">
        <f t="shared" si="99"/>
        <v>0</v>
      </c>
    </row>
    <row r="1040" spans="2:19" ht="18.75" x14ac:dyDescent="0.3">
      <c r="B1040" s="164">
        <v>44803</v>
      </c>
      <c r="C1040" s="95" t="s">
        <v>2522</v>
      </c>
      <c r="D1040" s="96" t="s">
        <v>619</v>
      </c>
      <c r="E1040" s="97">
        <v>7</v>
      </c>
      <c r="F1040" s="140">
        <v>1.7</v>
      </c>
      <c r="G1040" s="103">
        <v>1.2</v>
      </c>
      <c r="H1040" s="99" t="s">
        <v>557</v>
      </c>
      <c r="I1040" s="104" t="s">
        <v>24</v>
      </c>
      <c r="J1040" s="105">
        <v>5</v>
      </c>
      <c r="K1040" s="142">
        <f t="shared" si="96"/>
        <v>3.5</v>
      </c>
      <c r="L1040" s="102">
        <f t="shared" si="94"/>
        <v>437.98510493827166</v>
      </c>
      <c r="N1040" s="214">
        <f t="shared" si="95"/>
        <v>61.225000000000009</v>
      </c>
      <c r="Q1040" s="153">
        <f t="shared" si="97"/>
        <v>1</v>
      </c>
      <c r="R1040" s="154">
        <f t="shared" si="98"/>
        <v>1</v>
      </c>
      <c r="S1040" s="154">
        <f t="shared" si="99"/>
        <v>0</v>
      </c>
    </row>
    <row r="1041" spans="2:19" ht="18.75" x14ac:dyDescent="0.3">
      <c r="B1041" s="164">
        <v>44803</v>
      </c>
      <c r="C1041" s="95" t="s">
        <v>2523</v>
      </c>
      <c r="D1041" s="96" t="s">
        <v>619</v>
      </c>
      <c r="E1041" s="97">
        <v>1</v>
      </c>
      <c r="F1041" s="140">
        <v>1</v>
      </c>
      <c r="G1041" s="103">
        <v>0</v>
      </c>
      <c r="H1041" s="99" t="s">
        <v>557</v>
      </c>
      <c r="I1041" s="104" t="s">
        <v>21</v>
      </c>
      <c r="J1041" s="105">
        <v>0.5</v>
      </c>
      <c r="K1041" s="142">
        <f t="shared" si="96"/>
        <v>-0.5</v>
      </c>
      <c r="L1041" s="102">
        <f t="shared" si="94"/>
        <v>437.48510493827166</v>
      </c>
      <c r="N1041" s="214">
        <f t="shared" si="95"/>
        <v>60.725000000000009</v>
      </c>
      <c r="Q1041" s="153">
        <f t="shared" si="97"/>
        <v>1</v>
      </c>
      <c r="R1041" s="154">
        <f t="shared" si="98"/>
        <v>0</v>
      </c>
      <c r="S1041" s="154">
        <f t="shared" si="99"/>
        <v>1</v>
      </c>
    </row>
    <row r="1042" spans="2:19" ht="18.75" x14ac:dyDescent="0.3">
      <c r="B1042" s="164">
        <v>44803</v>
      </c>
      <c r="C1042" s="95" t="s">
        <v>2524</v>
      </c>
      <c r="D1042" s="96" t="s">
        <v>619</v>
      </c>
      <c r="E1042" s="97">
        <v>1</v>
      </c>
      <c r="F1042" s="140">
        <v>1</v>
      </c>
      <c r="G1042" s="103">
        <v>0</v>
      </c>
      <c r="H1042" s="99" t="s">
        <v>557</v>
      </c>
      <c r="I1042" s="104" t="s">
        <v>21</v>
      </c>
      <c r="J1042" s="105">
        <v>0.5</v>
      </c>
      <c r="K1042" s="142">
        <f t="shared" si="96"/>
        <v>-0.5</v>
      </c>
      <c r="L1042" s="102">
        <f t="shared" si="94"/>
        <v>436.98510493827166</v>
      </c>
      <c r="N1042" s="214">
        <f t="shared" si="95"/>
        <v>60.225000000000009</v>
      </c>
      <c r="Q1042" s="153">
        <f t="shared" si="97"/>
        <v>1</v>
      </c>
      <c r="R1042" s="154">
        <f t="shared" si="98"/>
        <v>0</v>
      </c>
      <c r="S1042" s="154">
        <f t="shared" si="99"/>
        <v>1</v>
      </c>
    </row>
    <row r="1043" spans="2:19" ht="18.75" x14ac:dyDescent="0.3">
      <c r="B1043" s="164">
        <v>44805</v>
      </c>
      <c r="C1043" s="95" t="s">
        <v>2525</v>
      </c>
      <c r="D1043" s="96" t="s">
        <v>93</v>
      </c>
      <c r="E1043" s="97">
        <v>3</v>
      </c>
      <c r="F1043" s="140">
        <v>7.5</v>
      </c>
      <c r="G1043" s="103">
        <v>3</v>
      </c>
      <c r="H1043" s="99" t="s">
        <v>557</v>
      </c>
      <c r="I1043" s="104" t="s">
        <v>34</v>
      </c>
      <c r="J1043" s="105">
        <v>8</v>
      </c>
      <c r="K1043" s="142">
        <f t="shared" si="96"/>
        <v>-8</v>
      </c>
      <c r="L1043" s="102">
        <f t="shared" si="94"/>
        <v>428.98510493827166</v>
      </c>
      <c r="M1043" s="214">
        <f>K1043</f>
        <v>-8</v>
      </c>
      <c r="Q1043" s="153">
        <f t="shared" si="97"/>
        <v>1</v>
      </c>
      <c r="R1043" s="154">
        <f t="shared" si="98"/>
        <v>0</v>
      </c>
      <c r="S1043" s="154">
        <f t="shared" si="99"/>
        <v>1</v>
      </c>
    </row>
    <row r="1044" spans="2:19" ht="18.75" x14ac:dyDescent="0.3">
      <c r="B1044" s="164">
        <v>44806</v>
      </c>
      <c r="C1044" s="95" t="s">
        <v>2526</v>
      </c>
      <c r="D1044" s="96" t="s">
        <v>600</v>
      </c>
      <c r="E1044" s="97">
        <v>3</v>
      </c>
      <c r="F1044" s="140">
        <v>4.8</v>
      </c>
      <c r="G1044" s="103">
        <v>1.8</v>
      </c>
      <c r="H1044" s="99" t="s">
        <v>557</v>
      </c>
      <c r="I1044" s="104" t="s">
        <v>34</v>
      </c>
      <c r="J1044" s="105">
        <v>8</v>
      </c>
      <c r="K1044" s="142">
        <f t="shared" si="96"/>
        <v>-8</v>
      </c>
      <c r="L1044" s="102">
        <f t="shared" si="94"/>
        <v>420.98510493827166</v>
      </c>
      <c r="M1044" s="214">
        <f>M1043+K1044</f>
        <v>-16</v>
      </c>
      <c r="Q1044" s="153">
        <f t="shared" si="97"/>
        <v>1</v>
      </c>
      <c r="R1044" s="154">
        <f t="shared" si="98"/>
        <v>0</v>
      </c>
      <c r="S1044" s="154">
        <f t="shared" si="99"/>
        <v>1</v>
      </c>
    </row>
    <row r="1045" spans="2:19" ht="18.75" x14ac:dyDescent="0.3">
      <c r="B1045" s="164">
        <v>44806</v>
      </c>
      <c r="C1045" s="95" t="s">
        <v>2527</v>
      </c>
      <c r="D1045" s="96" t="s">
        <v>674</v>
      </c>
      <c r="E1045" s="97">
        <v>1</v>
      </c>
      <c r="F1045" s="140">
        <v>7.7</v>
      </c>
      <c r="G1045" s="103">
        <v>3</v>
      </c>
      <c r="H1045" s="99" t="s">
        <v>557</v>
      </c>
      <c r="I1045" s="104" t="s">
        <v>24</v>
      </c>
      <c r="J1045" s="105">
        <v>7</v>
      </c>
      <c r="K1045" s="142">
        <f t="shared" si="96"/>
        <v>46.9</v>
      </c>
      <c r="L1045" s="102">
        <f t="shared" si="94"/>
        <v>467.88510493827164</v>
      </c>
      <c r="M1045" s="214">
        <f t="shared" ref="M1045:M1108" si="100">M1044+K1045</f>
        <v>30.9</v>
      </c>
      <c r="Q1045" s="153">
        <f t="shared" si="97"/>
        <v>1</v>
      </c>
      <c r="R1045" s="154">
        <f t="shared" si="98"/>
        <v>1</v>
      </c>
      <c r="S1045" s="154">
        <f t="shared" si="99"/>
        <v>0</v>
      </c>
    </row>
    <row r="1046" spans="2:19" ht="18.75" x14ac:dyDescent="0.3">
      <c r="B1046" s="164">
        <v>44806</v>
      </c>
      <c r="C1046" s="95" t="s">
        <v>2528</v>
      </c>
      <c r="D1046" s="96" t="s">
        <v>674</v>
      </c>
      <c r="E1046" s="97">
        <v>4</v>
      </c>
      <c r="F1046" s="140">
        <v>6</v>
      </c>
      <c r="G1046" s="103">
        <v>0</v>
      </c>
      <c r="H1046" s="99" t="s">
        <v>557</v>
      </c>
      <c r="I1046" s="104" t="s">
        <v>24</v>
      </c>
      <c r="J1046" s="105">
        <v>3</v>
      </c>
      <c r="K1046" s="142">
        <f t="shared" si="96"/>
        <v>15</v>
      </c>
      <c r="L1046" s="102">
        <f t="shared" si="94"/>
        <v>482.88510493827164</v>
      </c>
      <c r="M1046" s="214">
        <f t="shared" si="100"/>
        <v>45.9</v>
      </c>
      <c r="Q1046" s="153">
        <f t="shared" si="97"/>
        <v>1</v>
      </c>
      <c r="R1046" s="154">
        <f t="shared" si="98"/>
        <v>1</v>
      </c>
      <c r="S1046" s="154">
        <f t="shared" si="99"/>
        <v>0</v>
      </c>
    </row>
    <row r="1047" spans="2:19" ht="18.75" x14ac:dyDescent="0.3">
      <c r="B1047" s="164">
        <v>44806</v>
      </c>
      <c r="C1047" s="95" t="s">
        <v>2529</v>
      </c>
      <c r="D1047" s="96" t="s">
        <v>600</v>
      </c>
      <c r="E1047" s="97">
        <v>8</v>
      </c>
      <c r="F1047" s="140">
        <v>1.9</v>
      </c>
      <c r="G1047" s="103">
        <v>1.1000000000000001</v>
      </c>
      <c r="H1047" s="99" t="s">
        <v>557</v>
      </c>
      <c r="I1047" s="104" t="s">
        <v>34</v>
      </c>
      <c r="J1047" s="105">
        <v>3</v>
      </c>
      <c r="K1047" s="142">
        <f t="shared" si="96"/>
        <v>-3</v>
      </c>
      <c r="L1047" s="102">
        <f t="shared" si="94"/>
        <v>479.88510493827164</v>
      </c>
      <c r="M1047" s="214">
        <f t="shared" si="100"/>
        <v>42.9</v>
      </c>
      <c r="Q1047" s="153">
        <f t="shared" si="97"/>
        <v>1</v>
      </c>
      <c r="R1047" s="154">
        <f t="shared" si="98"/>
        <v>0</v>
      </c>
      <c r="S1047" s="154">
        <f t="shared" si="99"/>
        <v>1</v>
      </c>
    </row>
    <row r="1048" spans="2:19" ht="18.75" x14ac:dyDescent="0.3">
      <c r="B1048" s="164">
        <v>44807</v>
      </c>
      <c r="C1048" s="95" t="s">
        <v>2473</v>
      </c>
      <c r="D1048" s="96" t="s">
        <v>788</v>
      </c>
      <c r="E1048" s="97">
        <v>3</v>
      </c>
      <c r="F1048" s="140">
        <v>3.6</v>
      </c>
      <c r="G1048" s="103">
        <v>1.8</v>
      </c>
      <c r="H1048" s="99" t="s">
        <v>557</v>
      </c>
      <c r="I1048" s="104" t="s">
        <v>16</v>
      </c>
      <c r="J1048" s="105">
        <v>3.5</v>
      </c>
      <c r="K1048" s="142">
        <f t="shared" si="96"/>
        <v>-3.5</v>
      </c>
      <c r="L1048" s="102">
        <f t="shared" si="94"/>
        <v>476.38510493827164</v>
      </c>
      <c r="M1048" s="214">
        <f t="shared" si="100"/>
        <v>39.4</v>
      </c>
      <c r="Q1048" s="153">
        <f t="shared" si="97"/>
        <v>1</v>
      </c>
      <c r="R1048" s="154">
        <f t="shared" si="98"/>
        <v>0</v>
      </c>
      <c r="S1048" s="154">
        <f t="shared" si="99"/>
        <v>1</v>
      </c>
    </row>
    <row r="1049" spans="2:19" ht="18.75" x14ac:dyDescent="0.3">
      <c r="B1049" s="164">
        <v>44807</v>
      </c>
      <c r="C1049" s="95" t="s">
        <v>2530</v>
      </c>
      <c r="D1049" s="96" t="s">
        <v>1957</v>
      </c>
      <c r="E1049" s="97">
        <v>5</v>
      </c>
      <c r="F1049" s="140">
        <v>19</v>
      </c>
      <c r="G1049" s="103">
        <v>4</v>
      </c>
      <c r="H1049" s="99" t="s">
        <v>557</v>
      </c>
      <c r="I1049" s="104" t="s">
        <v>26</v>
      </c>
      <c r="J1049" s="105">
        <v>2</v>
      </c>
      <c r="K1049" s="142">
        <f t="shared" si="96"/>
        <v>-2</v>
      </c>
      <c r="L1049" s="102">
        <f t="shared" ref="L1049:L1112" si="101">IF(K1049="",L1048,L1048+K1049)</f>
        <v>474.38510493827164</v>
      </c>
      <c r="M1049" s="214">
        <f t="shared" si="100"/>
        <v>37.4</v>
      </c>
      <c r="Q1049" s="153">
        <f t="shared" si="97"/>
        <v>1</v>
      </c>
      <c r="R1049" s="154">
        <f t="shared" si="98"/>
        <v>0</v>
      </c>
      <c r="S1049" s="154">
        <f t="shared" si="99"/>
        <v>1</v>
      </c>
    </row>
    <row r="1050" spans="2:19" ht="18.75" x14ac:dyDescent="0.3">
      <c r="B1050" s="164">
        <v>44808</v>
      </c>
      <c r="C1050" s="95" t="s">
        <v>2394</v>
      </c>
      <c r="D1050" s="96" t="s">
        <v>43</v>
      </c>
      <c r="E1050" s="97">
        <v>4</v>
      </c>
      <c r="F1050" s="140">
        <v>2.2000000000000002</v>
      </c>
      <c r="G1050" s="103">
        <v>1.1000000000000001</v>
      </c>
      <c r="H1050" s="99" t="s">
        <v>557</v>
      </c>
      <c r="I1050" s="104" t="s">
        <v>34</v>
      </c>
      <c r="J1050" s="105">
        <v>5</v>
      </c>
      <c r="K1050" s="142">
        <f t="shared" si="96"/>
        <v>-5</v>
      </c>
      <c r="L1050" s="102">
        <f t="shared" si="101"/>
        <v>469.38510493827164</v>
      </c>
      <c r="M1050" s="214">
        <f t="shared" si="100"/>
        <v>32.4</v>
      </c>
      <c r="Q1050" s="153">
        <f t="shared" si="97"/>
        <v>1</v>
      </c>
      <c r="R1050" s="154">
        <f t="shared" si="98"/>
        <v>0</v>
      </c>
      <c r="S1050" s="154">
        <f t="shared" si="99"/>
        <v>1</v>
      </c>
    </row>
    <row r="1051" spans="2:19" ht="18.75" x14ac:dyDescent="0.3">
      <c r="B1051" s="164">
        <v>44808</v>
      </c>
      <c r="C1051" s="95" t="s">
        <v>2299</v>
      </c>
      <c r="D1051" s="96" t="s">
        <v>772</v>
      </c>
      <c r="E1051" s="97">
        <v>1</v>
      </c>
      <c r="F1051" s="140">
        <v>1.4</v>
      </c>
      <c r="G1051" s="103">
        <v>1.01</v>
      </c>
      <c r="H1051" s="99" t="s">
        <v>557</v>
      </c>
      <c r="I1051" s="104" t="s">
        <v>24</v>
      </c>
      <c r="J1051" s="105">
        <v>5</v>
      </c>
      <c r="K1051" s="142">
        <f t="shared" si="96"/>
        <v>2</v>
      </c>
      <c r="L1051" s="102">
        <f t="shared" si="101"/>
        <v>471.38510493827164</v>
      </c>
      <c r="M1051" s="214">
        <f t="shared" si="100"/>
        <v>34.4</v>
      </c>
      <c r="Q1051" s="153">
        <f t="shared" si="97"/>
        <v>1</v>
      </c>
      <c r="R1051" s="154">
        <f t="shared" si="98"/>
        <v>1</v>
      </c>
      <c r="S1051" s="154">
        <f t="shared" si="99"/>
        <v>0</v>
      </c>
    </row>
    <row r="1052" spans="2:19" ht="18.75" x14ac:dyDescent="0.3">
      <c r="B1052" s="164">
        <v>44808</v>
      </c>
      <c r="C1052" s="95" t="s">
        <v>2531</v>
      </c>
      <c r="D1052" s="96" t="s">
        <v>772</v>
      </c>
      <c r="E1052" s="97">
        <v>1</v>
      </c>
      <c r="F1052" s="140">
        <v>1</v>
      </c>
      <c r="G1052" s="103">
        <v>0</v>
      </c>
      <c r="H1052" s="99" t="s">
        <v>557</v>
      </c>
      <c r="I1052" s="104" t="s">
        <v>21</v>
      </c>
      <c r="J1052" s="105">
        <v>1</v>
      </c>
      <c r="K1052" s="142">
        <f t="shared" si="96"/>
        <v>-1</v>
      </c>
      <c r="L1052" s="102">
        <f t="shared" si="101"/>
        <v>470.38510493827164</v>
      </c>
      <c r="M1052" s="214">
        <f t="shared" si="100"/>
        <v>33.4</v>
      </c>
      <c r="Q1052" s="153">
        <f t="shared" si="97"/>
        <v>1</v>
      </c>
      <c r="R1052" s="154">
        <f t="shared" si="98"/>
        <v>0</v>
      </c>
      <c r="S1052" s="154">
        <f t="shared" si="99"/>
        <v>1</v>
      </c>
    </row>
    <row r="1053" spans="2:19" ht="18.75" x14ac:dyDescent="0.3">
      <c r="B1053" s="164">
        <v>44808</v>
      </c>
      <c r="C1053" s="95" t="s">
        <v>2532</v>
      </c>
      <c r="D1053" s="96" t="s">
        <v>772</v>
      </c>
      <c r="E1053" s="97">
        <v>3</v>
      </c>
      <c r="F1053" s="140">
        <v>1.9</v>
      </c>
      <c r="G1053" s="103">
        <v>1.1000000000000001</v>
      </c>
      <c r="H1053" s="99" t="s">
        <v>557</v>
      </c>
      <c r="I1053" s="104" t="s">
        <v>24</v>
      </c>
      <c r="J1053" s="105">
        <v>15</v>
      </c>
      <c r="K1053" s="142">
        <f t="shared" si="96"/>
        <v>13.5</v>
      </c>
      <c r="L1053" s="102">
        <f t="shared" si="101"/>
        <v>483.88510493827164</v>
      </c>
      <c r="M1053" s="214">
        <f t="shared" si="100"/>
        <v>46.9</v>
      </c>
      <c r="Q1053" s="153">
        <f t="shared" si="97"/>
        <v>1</v>
      </c>
      <c r="R1053" s="154">
        <f t="shared" si="98"/>
        <v>1</v>
      </c>
      <c r="S1053" s="154">
        <f t="shared" si="99"/>
        <v>0</v>
      </c>
    </row>
    <row r="1054" spans="2:19" ht="18.75" x14ac:dyDescent="0.3">
      <c r="B1054" s="164">
        <v>44809</v>
      </c>
      <c r="C1054" s="95" t="s">
        <v>2533</v>
      </c>
      <c r="D1054" s="96" t="s">
        <v>2467</v>
      </c>
      <c r="E1054" s="97">
        <v>4</v>
      </c>
      <c r="F1054" s="140">
        <v>5</v>
      </c>
      <c r="G1054" s="103">
        <v>2</v>
      </c>
      <c r="H1054" s="99" t="s">
        <v>557</v>
      </c>
      <c r="I1054" s="104" t="s">
        <v>24</v>
      </c>
      <c r="J1054" s="105">
        <v>3.5</v>
      </c>
      <c r="K1054" s="142">
        <f t="shared" si="96"/>
        <v>14</v>
      </c>
      <c r="L1054" s="102">
        <f t="shared" si="101"/>
        <v>497.88510493827164</v>
      </c>
      <c r="M1054" s="214">
        <f t="shared" si="100"/>
        <v>60.9</v>
      </c>
      <c r="Q1054" s="153">
        <f t="shared" si="97"/>
        <v>1</v>
      </c>
      <c r="R1054" s="154">
        <f t="shared" si="98"/>
        <v>1</v>
      </c>
      <c r="S1054" s="154">
        <f t="shared" si="99"/>
        <v>0</v>
      </c>
    </row>
    <row r="1055" spans="2:19" ht="18.75" x14ac:dyDescent="0.3">
      <c r="B1055" s="164">
        <v>44809</v>
      </c>
      <c r="C1055" s="95" t="s">
        <v>2534</v>
      </c>
      <c r="D1055" s="96" t="s">
        <v>2467</v>
      </c>
      <c r="E1055" s="97">
        <v>4</v>
      </c>
      <c r="F1055" s="140">
        <v>26</v>
      </c>
      <c r="G1055" s="103">
        <v>5</v>
      </c>
      <c r="H1055" s="99" t="s">
        <v>557</v>
      </c>
      <c r="I1055" s="104" t="s">
        <v>34</v>
      </c>
      <c r="J1055" s="105">
        <v>1</v>
      </c>
      <c r="K1055" s="142">
        <f t="shared" si="96"/>
        <v>-1</v>
      </c>
      <c r="L1055" s="102">
        <f t="shared" si="101"/>
        <v>496.88510493827164</v>
      </c>
      <c r="M1055" s="214">
        <f t="shared" si="100"/>
        <v>59.9</v>
      </c>
      <c r="Q1055" s="153">
        <f t="shared" si="97"/>
        <v>1</v>
      </c>
      <c r="R1055" s="154">
        <f t="shared" si="98"/>
        <v>0</v>
      </c>
      <c r="S1055" s="154">
        <f t="shared" si="99"/>
        <v>1</v>
      </c>
    </row>
    <row r="1056" spans="2:19" ht="18.75" x14ac:dyDescent="0.3">
      <c r="B1056" s="164">
        <v>44810</v>
      </c>
      <c r="C1056" s="95" t="s">
        <v>2536</v>
      </c>
      <c r="D1056" s="96" t="s">
        <v>813</v>
      </c>
      <c r="E1056" s="97">
        <v>2</v>
      </c>
      <c r="F1056" s="140">
        <v>1.8</v>
      </c>
      <c r="G1056" s="103">
        <v>1.1000000000000001</v>
      </c>
      <c r="H1056" s="99" t="s">
        <v>557</v>
      </c>
      <c r="I1056" s="104" t="s">
        <v>16</v>
      </c>
      <c r="J1056" s="105">
        <v>10</v>
      </c>
      <c r="K1056" s="142">
        <f t="shared" si="96"/>
        <v>-10</v>
      </c>
      <c r="L1056" s="102">
        <f t="shared" si="101"/>
        <v>486.88510493827164</v>
      </c>
      <c r="M1056" s="214">
        <f t="shared" si="100"/>
        <v>49.9</v>
      </c>
      <c r="Q1056" s="153">
        <f t="shared" si="97"/>
        <v>1</v>
      </c>
      <c r="R1056" s="154">
        <f t="shared" si="98"/>
        <v>0</v>
      </c>
      <c r="S1056" s="154">
        <f t="shared" si="99"/>
        <v>1</v>
      </c>
    </row>
    <row r="1057" spans="2:19" ht="18.75" x14ac:dyDescent="0.3">
      <c r="B1057" s="164">
        <v>44810</v>
      </c>
      <c r="C1057" s="95" t="s">
        <v>2537</v>
      </c>
      <c r="D1057" s="96" t="s">
        <v>813</v>
      </c>
      <c r="E1057" s="97">
        <v>3</v>
      </c>
      <c r="F1057" s="140">
        <v>8.5</v>
      </c>
      <c r="G1057" s="103">
        <v>3</v>
      </c>
      <c r="H1057" s="99" t="s">
        <v>557</v>
      </c>
      <c r="I1057" s="104" t="s">
        <v>16</v>
      </c>
      <c r="J1057" s="105">
        <v>5</v>
      </c>
      <c r="K1057" s="142">
        <f t="shared" si="96"/>
        <v>-5</v>
      </c>
      <c r="L1057" s="102">
        <f t="shared" si="101"/>
        <v>481.88510493827164</v>
      </c>
      <c r="M1057" s="214">
        <f t="shared" si="100"/>
        <v>44.9</v>
      </c>
      <c r="Q1057" s="153">
        <f t="shared" si="97"/>
        <v>1</v>
      </c>
      <c r="R1057" s="154">
        <f t="shared" si="98"/>
        <v>0</v>
      </c>
      <c r="S1057" s="154">
        <f t="shared" si="99"/>
        <v>1</v>
      </c>
    </row>
    <row r="1058" spans="2:19" ht="18.75" x14ac:dyDescent="0.3">
      <c r="B1058" s="164">
        <v>44810</v>
      </c>
      <c r="C1058" s="95" t="s">
        <v>2538</v>
      </c>
      <c r="D1058" s="96" t="s">
        <v>813</v>
      </c>
      <c r="E1058" s="97">
        <v>3</v>
      </c>
      <c r="F1058" s="140">
        <v>13</v>
      </c>
      <c r="G1058" s="103">
        <v>3</v>
      </c>
      <c r="H1058" s="99" t="s">
        <v>557</v>
      </c>
      <c r="I1058" s="104" t="s">
        <v>21</v>
      </c>
      <c r="J1058" s="105">
        <v>0.5</v>
      </c>
      <c r="K1058" s="142">
        <f t="shared" si="96"/>
        <v>-0.5</v>
      </c>
      <c r="L1058" s="102">
        <f t="shared" si="101"/>
        <v>481.38510493827164</v>
      </c>
      <c r="M1058" s="214">
        <f t="shared" si="100"/>
        <v>44.4</v>
      </c>
      <c r="Q1058" s="153">
        <f t="shared" si="97"/>
        <v>1</v>
      </c>
      <c r="R1058" s="154">
        <f t="shared" si="98"/>
        <v>0</v>
      </c>
      <c r="S1058" s="154">
        <f t="shared" si="99"/>
        <v>1</v>
      </c>
    </row>
    <row r="1059" spans="2:19" ht="18.75" x14ac:dyDescent="0.3">
      <c r="B1059" s="164">
        <v>44810</v>
      </c>
      <c r="C1059" s="95" t="s">
        <v>2539</v>
      </c>
      <c r="D1059" s="96" t="s">
        <v>813</v>
      </c>
      <c r="E1059" s="97">
        <v>4</v>
      </c>
      <c r="F1059" s="140">
        <v>3.4</v>
      </c>
      <c r="G1059" s="103">
        <v>1.5</v>
      </c>
      <c r="H1059" s="99" t="s">
        <v>557</v>
      </c>
      <c r="I1059" s="104" t="s">
        <v>24</v>
      </c>
      <c r="J1059" s="105">
        <v>7</v>
      </c>
      <c r="K1059" s="142">
        <f t="shared" si="96"/>
        <v>16.8</v>
      </c>
      <c r="L1059" s="102">
        <f t="shared" si="101"/>
        <v>498.18510493827165</v>
      </c>
      <c r="M1059" s="214">
        <f t="shared" si="100"/>
        <v>61.2</v>
      </c>
      <c r="Q1059" s="153">
        <f t="shared" si="97"/>
        <v>1</v>
      </c>
      <c r="R1059" s="154">
        <f t="shared" si="98"/>
        <v>1</v>
      </c>
      <c r="S1059" s="154">
        <f t="shared" si="99"/>
        <v>0</v>
      </c>
    </row>
    <row r="1060" spans="2:19" ht="18.75" x14ac:dyDescent="0.3">
      <c r="B1060" s="164">
        <v>44810</v>
      </c>
      <c r="C1060" s="95" t="s">
        <v>2540</v>
      </c>
      <c r="D1060" s="96" t="s">
        <v>813</v>
      </c>
      <c r="E1060" s="97">
        <v>5</v>
      </c>
      <c r="F1060" s="140">
        <v>4.4000000000000004</v>
      </c>
      <c r="G1060" s="103">
        <v>2</v>
      </c>
      <c r="H1060" s="99" t="s">
        <v>557</v>
      </c>
      <c r="I1060" s="104" t="s">
        <v>24</v>
      </c>
      <c r="J1060" s="105">
        <v>5</v>
      </c>
      <c r="K1060" s="142">
        <f t="shared" si="96"/>
        <v>17</v>
      </c>
      <c r="L1060" s="102">
        <f t="shared" si="101"/>
        <v>515.18510493827171</v>
      </c>
      <c r="M1060" s="214">
        <f t="shared" si="100"/>
        <v>78.2</v>
      </c>
      <c r="Q1060" s="153">
        <f t="shared" si="97"/>
        <v>1</v>
      </c>
      <c r="R1060" s="154">
        <f t="shared" si="98"/>
        <v>1</v>
      </c>
      <c r="S1060" s="154">
        <f t="shared" si="99"/>
        <v>0</v>
      </c>
    </row>
    <row r="1061" spans="2:19" ht="18.75" x14ac:dyDescent="0.3">
      <c r="B1061" s="164">
        <v>44811</v>
      </c>
      <c r="C1061" s="95" t="s">
        <v>2535</v>
      </c>
      <c r="D1061" s="96" t="s">
        <v>2001</v>
      </c>
      <c r="E1061" s="97">
        <v>2</v>
      </c>
      <c r="F1061" s="140">
        <v>2.6</v>
      </c>
      <c r="G1061" s="103">
        <v>1.3</v>
      </c>
      <c r="H1061" s="99" t="s">
        <v>557</v>
      </c>
      <c r="I1061" s="104" t="s">
        <v>16</v>
      </c>
      <c r="J1061" s="105">
        <v>10</v>
      </c>
      <c r="K1061" s="142">
        <f t="shared" si="96"/>
        <v>-10</v>
      </c>
      <c r="L1061" s="102">
        <f t="shared" si="101"/>
        <v>505.18510493827171</v>
      </c>
      <c r="M1061" s="214">
        <f t="shared" si="100"/>
        <v>68.2</v>
      </c>
      <c r="Q1061" s="153">
        <f t="shared" si="97"/>
        <v>1</v>
      </c>
      <c r="R1061" s="154">
        <f t="shared" si="98"/>
        <v>0</v>
      </c>
      <c r="S1061" s="154">
        <f t="shared" si="99"/>
        <v>1</v>
      </c>
    </row>
    <row r="1062" spans="2:19" ht="18.75" x14ac:dyDescent="0.3">
      <c r="B1062" s="164">
        <v>44811</v>
      </c>
      <c r="C1062" s="95" t="s">
        <v>2316</v>
      </c>
      <c r="D1062" s="96" t="s">
        <v>91</v>
      </c>
      <c r="E1062" s="97">
        <v>5</v>
      </c>
      <c r="F1062" s="140">
        <v>23</v>
      </c>
      <c r="G1062" s="103">
        <v>5</v>
      </c>
      <c r="H1062" s="99" t="s">
        <v>557</v>
      </c>
      <c r="I1062" s="104" t="s">
        <v>16</v>
      </c>
      <c r="J1062" s="105">
        <v>1</v>
      </c>
      <c r="K1062" s="142">
        <f t="shared" si="96"/>
        <v>-1</v>
      </c>
      <c r="L1062" s="102">
        <f t="shared" si="101"/>
        <v>504.18510493827171</v>
      </c>
      <c r="M1062" s="214">
        <f t="shared" si="100"/>
        <v>67.2</v>
      </c>
      <c r="Q1062" s="153">
        <f t="shared" si="97"/>
        <v>1</v>
      </c>
      <c r="R1062" s="154">
        <f t="shared" si="98"/>
        <v>0</v>
      </c>
      <c r="S1062" s="154">
        <f t="shared" si="99"/>
        <v>1</v>
      </c>
    </row>
    <row r="1063" spans="2:19" ht="18.75" x14ac:dyDescent="0.3">
      <c r="B1063" s="164">
        <v>44811</v>
      </c>
      <c r="C1063" s="95" t="s">
        <v>2502</v>
      </c>
      <c r="D1063" s="96" t="s">
        <v>91</v>
      </c>
      <c r="E1063" s="97">
        <v>1</v>
      </c>
      <c r="F1063" s="140">
        <v>3.9</v>
      </c>
      <c r="G1063" s="103">
        <v>1.8</v>
      </c>
      <c r="H1063" s="99" t="s">
        <v>557</v>
      </c>
      <c r="I1063" s="104" t="s">
        <v>34</v>
      </c>
      <c r="J1063" s="105">
        <v>4</v>
      </c>
      <c r="K1063" s="142">
        <f t="shared" si="96"/>
        <v>-4</v>
      </c>
      <c r="L1063" s="102">
        <f t="shared" si="101"/>
        <v>500.18510493827171</v>
      </c>
      <c r="M1063" s="214">
        <f t="shared" si="100"/>
        <v>63.2</v>
      </c>
      <c r="Q1063" s="153">
        <f t="shared" si="97"/>
        <v>1</v>
      </c>
      <c r="R1063" s="154">
        <f t="shared" si="98"/>
        <v>0</v>
      </c>
      <c r="S1063" s="154">
        <f t="shared" si="99"/>
        <v>1</v>
      </c>
    </row>
    <row r="1064" spans="2:19" ht="18.75" x14ac:dyDescent="0.3">
      <c r="B1064" s="164">
        <v>44811</v>
      </c>
      <c r="C1064" s="95" t="s">
        <v>2541</v>
      </c>
      <c r="D1064" s="96" t="s">
        <v>91</v>
      </c>
      <c r="E1064" s="97">
        <v>1</v>
      </c>
      <c r="F1064" s="140">
        <v>1.1000000000000001</v>
      </c>
      <c r="G1064" s="103">
        <v>0</v>
      </c>
      <c r="H1064" s="99" t="s">
        <v>557</v>
      </c>
      <c r="I1064" s="104" t="s">
        <v>24</v>
      </c>
      <c r="J1064" s="105">
        <v>0.5</v>
      </c>
      <c r="K1064" s="142">
        <f t="shared" si="96"/>
        <v>5.0000000000000044E-2</v>
      </c>
      <c r="L1064" s="102">
        <f t="shared" si="101"/>
        <v>500.23510493827172</v>
      </c>
      <c r="M1064" s="214">
        <f t="shared" si="100"/>
        <v>63.25</v>
      </c>
      <c r="Q1064" s="153">
        <f t="shared" si="97"/>
        <v>1</v>
      </c>
      <c r="R1064" s="154">
        <f t="shared" si="98"/>
        <v>1</v>
      </c>
      <c r="S1064" s="154">
        <f t="shared" si="99"/>
        <v>0</v>
      </c>
    </row>
    <row r="1065" spans="2:19" ht="18.75" x14ac:dyDescent="0.3">
      <c r="B1065" s="164">
        <v>44811</v>
      </c>
      <c r="C1065" s="95" t="s">
        <v>2542</v>
      </c>
      <c r="D1065" s="96" t="s">
        <v>91</v>
      </c>
      <c r="E1065" s="97">
        <v>1</v>
      </c>
      <c r="F1065" s="140">
        <v>1</v>
      </c>
      <c r="G1065" s="103">
        <v>0</v>
      </c>
      <c r="H1065" s="99" t="s">
        <v>557</v>
      </c>
      <c r="I1065" s="104" t="s">
        <v>21</v>
      </c>
      <c r="J1065" s="105">
        <v>0.5</v>
      </c>
      <c r="K1065" s="142">
        <f t="shared" si="96"/>
        <v>-0.5</v>
      </c>
      <c r="L1065" s="102">
        <f t="shared" si="101"/>
        <v>499.73510493827172</v>
      </c>
      <c r="M1065" s="214">
        <f t="shared" si="100"/>
        <v>62.75</v>
      </c>
      <c r="Q1065" s="153">
        <f t="shared" si="97"/>
        <v>1</v>
      </c>
      <c r="R1065" s="154">
        <f t="shared" si="98"/>
        <v>0</v>
      </c>
      <c r="S1065" s="154">
        <f t="shared" si="99"/>
        <v>1</v>
      </c>
    </row>
    <row r="1066" spans="2:19" ht="18.75" x14ac:dyDescent="0.3">
      <c r="B1066" s="164">
        <v>44812</v>
      </c>
      <c r="C1066" s="95" t="s">
        <v>2543</v>
      </c>
      <c r="D1066" s="96" t="s">
        <v>2544</v>
      </c>
      <c r="E1066" s="97">
        <v>4</v>
      </c>
      <c r="F1066" s="140">
        <v>19</v>
      </c>
      <c r="G1066" s="103">
        <v>4</v>
      </c>
      <c r="H1066" s="99" t="s">
        <v>557</v>
      </c>
      <c r="I1066" s="104" t="s">
        <v>16</v>
      </c>
      <c r="J1066" s="105">
        <v>0.75</v>
      </c>
      <c r="K1066" s="142">
        <f t="shared" si="96"/>
        <v>-0.75</v>
      </c>
      <c r="L1066" s="102">
        <f t="shared" si="101"/>
        <v>498.98510493827172</v>
      </c>
      <c r="M1066" s="214">
        <f t="shared" si="100"/>
        <v>62</v>
      </c>
      <c r="Q1066" s="153">
        <f t="shared" si="97"/>
        <v>1</v>
      </c>
      <c r="R1066" s="154">
        <f t="shared" si="98"/>
        <v>0</v>
      </c>
      <c r="S1066" s="154">
        <f t="shared" si="99"/>
        <v>1</v>
      </c>
    </row>
    <row r="1067" spans="2:19" ht="18.75" x14ac:dyDescent="0.3">
      <c r="B1067" s="164">
        <v>44812</v>
      </c>
      <c r="C1067" s="95" t="s">
        <v>2498</v>
      </c>
      <c r="D1067" s="96" t="s">
        <v>788</v>
      </c>
      <c r="E1067" s="97">
        <v>1</v>
      </c>
      <c r="F1067" s="140">
        <v>2</v>
      </c>
      <c r="G1067" s="103">
        <v>1.1000000000000001</v>
      </c>
      <c r="H1067" s="99" t="s">
        <v>557</v>
      </c>
      <c r="I1067" s="104" t="s">
        <v>34</v>
      </c>
      <c r="J1067" s="105">
        <v>2</v>
      </c>
      <c r="K1067" s="142">
        <f t="shared" si="96"/>
        <v>-2</v>
      </c>
      <c r="L1067" s="102">
        <f t="shared" si="101"/>
        <v>496.98510493827172</v>
      </c>
      <c r="M1067" s="214">
        <f t="shared" si="100"/>
        <v>60</v>
      </c>
      <c r="Q1067" s="153">
        <f t="shared" si="97"/>
        <v>1</v>
      </c>
      <c r="R1067" s="154">
        <f t="shared" si="98"/>
        <v>0</v>
      </c>
      <c r="S1067" s="154">
        <f t="shared" si="99"/>
        <v>1</v>
      </c>
    </row>
    <row r="1068" spans="2:19" ht="18.75" x14ac:dyDescent="0.3">
      <c r="B1068" s="164">
        <v>44812</v>
      </c>
      <c r="C1068" s="95" t="s">
        <v>2545</v>
      </c>
      <c r="D1068" s="96" t="s">
        <v>788</v>
      </c>
      <c r="E1068" s="97">
        <v>5</v>
      </c>
      <c r="F1068" s="140">
        <v>81</v>
      </c>
      <c r="G1068" s="103">
        <v>8</v>
      </c>
      <c r="H1068" s="99" t="s">
        <v>557</v>
      </c>
      <c r="I1068" s="104" t="s">
        <v>34</v>
      </c>
      <c r="J1068" s="105">
        <v>0.25</v>
      </c>
      <c r="K1068" s="142">
        <f t="shared" si="96"/>
        <v>-0.25</v>
      </c>
      <c r="L1068" s="102">
        <f t="shared" si="101"/>
        <v>496.73510493827172</v>
      </c>
      <c r="M1068" s="214">
        <f t="shared" si="100"/>
        <v>59.75</v>
      </c>
      <c r="Q1068" s="153">
        <f t="shared" si="97"/>
        <v>1</v>
      </c>
      <c r="R1068" s="154">
        <f t="shared" si="98"/>
        <v>0</v>
      </c>
      <c r="S1068" s="154">
        <f t="shared" si="99"/>
        <v>1</v>
      </c>
    </row>
    <row r="1069" spans="2:19" ht="18.75" x14ac:dyDescent="0.3">
      <c r="B1069" s="164">
        <v>44813</v>
      </c>
      <c r="C1069" s="95" t="s">
        <v>2546</v>
      </c>
      <c r="D1069" s="96" t="s">
        <v>747</v>
      </c>
      <c r="E1069" s="97">
        <v>2</v>
      </c>
      <c r="F1069" s="140">
        <v>2.6</v>
      </c>
      <c r="G1069" s="103">
        <v>1.5</v>
      </c>
      <c r="H1069" s="99" t="s">
        <v>557</v>
      </c>
      <c r="I1069" s="104" t="s">
        <v>24</v>
      </c>
      <c r="J1069" s="105">
        <v>13</v>
      </c>
      <c r="K1069" s="142">
        <f t="shared" si="96"/>
        <v>20.800000000000004</v>
      </c>
      <c r="L1069" s="102">
        <f t="shared" si="101"/>
        <v>517.53510493827173</v>
      </c>
      <c r="M1069" s="214">
        <f t="shared" si="100"/>
        <v>80.550000000000011</v>
      </c>
      <c r="Q1069" s="153">
        <f t="shared" si="97"/>
        <v>1</v>
      </c>
      <c r="R1069" s="154">
        <f t="shared" si="98"/>
        <v>1</v>
      </c>
      <c r="S1069" s="154">
        <f t="shared" si="99"/>
        <v>0</v>
      </c>
    </row>
    <row r="1070" spans="2:19" ht="18.75" x14ac:dyDescent="0.3">
      <c r="B1070" s="164">
        <v>44813</v>
      </c>
      <c r="C1070" s="95" t="s">
        <v>2547</v>
      </c>
      <c r="D1070" s="96" t="s">
        <v>747</v>
      </c>
      <c r="E1070" s="97">
        <v>1</v>
      </c>
      <c r="F1070" s="140">
        <v>1</v>
      </c>
      <c r="G1070" s="103">
        <v>0</v>
      </c>
      <c r="H1070" s="99" t="s">
        <v>557</v>
      </c>
      <c r="I1070" s="104" t="s">
        <v>21</v>
      </c>
      <c r="J1070" s="105">
        <v>1</v>
      </c>
      <c r="K1070" s="142">
        <f t="shared" si="96"/>
        <v>-1</v>
      </c>
      <c r="L1070" s="102">
        <f t="shared" si="101"/>
        <v>516.53510493827173</v>
      </c>
      <c r="M1070" s="214">
        <f t="shared" si="100"/>
        <v>79.550000000000011</v>
      </c>
      <c r="Q1070" s="153">
        <f t="shared" si="97"/>
        <v>1</v>
      </c>
      <c r="R1070" s="154">
        <f t="shared" si="98"/>
        <v>0</v>
      </c>
      <c r="S1070" s="154">
        <f t="shared" si="99"/>
        <v>1</v>
      </c>
    </row>
    <row r="1071" spans="2:19" ht="18.75" x14ac:dyDescent="0.3">
      <c r="B1071" s="164">
        <v>44814</v>
      </c>
      <c r="C1071" s="95" t="s">
        <v>2563</v>
      </c>
      <c r="D1071" s="96" t="s">
        <v>1998</v>
      </c>
      <c r="E1071" s="97">
        <v>1</v>
      </c>
      <c r="F1071" s="140">
        <v>4.2</v>
      </c>
      <c r="G1071" s="103">
        <v>2</v>
      </c>
      <c r="H1071" s="99" t="s">
        <v>557</v>
      </c>
      <c r="I1071" s="104" t="s">
        <v>16</v>
      </c>
      <c r="J1071" s="105">
        <v>3</v>
      </c>
      <c r="K1071" s="142">
        <f t="shared" si="96"/>
        <v>-3</v>
      </c>
      <c r="L1071" s="102">
        <f t="shared" si="101"/>
        <v>513.53510493827173</v>
      </c>
      <c r="M1071" s="214">
        <f t="shared" si="100"/>
        <v>76.550000000000011</v>
      </c>
      <c r="Q1071" s="153">
        <f t="shared" si="97"/>
        <v>1</v>
      </c>
      <c r="R1071" s="154">
        <f t="shared" si="98"/>
        <v>0</v>
      </c>
      <c r="S1071" s="154">
        <f t="shared" si="99"/>
        <v>1</v>
      </c>
    </row>
    <row r="1072" spans="2:19" ht="18.75" x14ac:dyDescent="0.3">
      <c r="B1072" s="164">
        <v>44814</v>
      </c>
      <c r="C1072" s="95" t="s">
        <v>2564</v>
      </c>
      <c r="D1072" s="96" t="s">
        <v>1998</v>
      </c>
      <c r="E1072" s="97">
        <v>3</v>
      </c>
      <c r="F1072" s="140">
        <v>15</v>
      </c>
      <c r="G1072" s="103">
        <v>4</v>
      </c>
      <c r="H1072" s="99" t="s">
        <v>557</v>
      </c>
      <c r="I1072" s="104" t="s">
        <v>16</v>
      </c>
      <c r="J1072" s="105">
        <v>3</v>
      </c>
      <c r="K1072" s="142">
        <f t="shared" si="96"/>
        <v>-3</v>
      </c>
      <c r="L1072" s="102">
        <f t="shared" si="101"/>
        <v>510.53510493827173</v>
      </c>
      <c r="M1072" s="214">
        <f t="shared" si="100"/>
        <v>73.550000000000011</v>
      </c>
      <c r="Q1072" s="153">
        <f t="shared" si="97"/>
        <v>1</v>
      </c>
      <c r="R1072" s="154">
        <f t="shared" si="98"/>
        <v>0</v>
      </c>
      <c r="S1072" s="154">
        <f t="shared" si="99"/>
        <v>1</v>
      </c>
    </row>
    <row r="1073" spans="2:19" ht="18.75" x14ac:dyDescent="0.3">
      <c r="B1073" s="164">
        <v>44814</v>
      </c>
      <c r="C1073" s="95" t="s">
        <v>2565</v>
      </c>
      <c r="D1073" s="96" t="s">
        <v>1998</v>
      </c>
      <c r="E1073" s="97">
        <v>3</v>
      </c>
      <c r="F1073" s="140">
        <v>5</v>
      </c>
      <c r="G1073" s="103">
        <v>2</v>
      </c>
      <c r="H1073" s="99" t="s">
        <v>557</v>
      </c>
      <c r="I1073" s="104" t="s">
        <v>24</v>
      </c>
      <c r="J1073" s="105">
        <v>0.5</v>
      </c>
      <c r="K1073" s="142">
        <f t="shared" si="96"/>
        <v>2</v>
      </c>
      <c r="L1073" s="102">
        <f t="shared" si="101"/>
        <v>512.53510493827173</v>
      </c>
      <c r="M1073" s="214">
        <f t="shared" si="100"/>
        <v>75.550000000000011</v>
      </c>
      <c r="Q1073" s="153">
        <f t="shared" si="97"/>
        <v>1</v>
      </c>
      <c r="R1073" s="154">
        <f t="shared" si="98"/>
        <v>1</v>
      </c>
      <c r="S1073" s="154">
        <f t="shared" si="99"/>
        <v>0</v>
      </c>
    </row>
    <row r="1074" spans="2:19" ht="18.75" x14ac:dyDescent="0.3">
      <c r="B1074" s="164">
        <v>44815</v>
      </c>
      <c r="C1074" s="95" t="s">
        <v>2548</v>
      </c>
      <c r="D1074" s="96" t="s">
        <v>2242</v>
      </c>
      <c r="E1074" s="97">
        <v>2</v>
      </c>
      <c r="F1074" s="140">
        <v>13</v>
      </c>
      <c r="G1074" s="103">
        <v>3</v>
      </c>
      <c r="H1074" s="99" t="s">
        <v>557</v>
      </c>
      <c r="I1074" s="104" t="s">
        <v>16</v>
      </c>
      <c r="J1074" s="105">
        <v>1.5</v>
      </c>
      <c r="K1074" s="142">
        <f t="shared" si="96"/>
        <v>-1.5</v>
      </c>
      <c r="L1074" s="102">
        <f t="shared" si="101"/>
        <v>511.03510493827173</v>
      </c>
      <c r="M1074" s="214">
        <f t="shared" si="100"/>
        <v>74.050000000000011</v>
      </c>
      <c r="Q1074" s="153">
        <f t="shared" si="97"/>
        <v>1</v>
      </c>
      <c r="R1074" s="154">
        <f t="shared" si="98"/>
        <v>0</v>
      </c>
      <c r="S1074" s="154">
        <f t="shared" si="99"/>
        <v>1</v>
      </c>
    </row>
    <row r="1075" spans="2:19" ht="18.75" x14ac:dyDescent="0.3">
      <c r="B1075" s="164">
        <v>44815</v>
      </c>
      <c r="C1075" s="95" t="s">
        <v>2549</v>
      </c>
      <c r="D1075" s="96" t="s">
        <v>2242</v>
      </c>
      <c r="E1075" s="97">
        <v>2</v>
      </c>
      <c r="F1075" s="140">
        <v>3.2</v>
      </c>
      <c r="G1075" s="103">
        <v>1.8</v>
      </c>
      <c r="H1075" s="99" t="s">
        <v>557</v>
      </c>
      <c r="I1075" s="104" t="s">
        <v>24</v>
      </c>
      <c r="J1075" s="105">
        <v>2</v>
      </c>
      <c r="K1075" s="142">
        <f t="shared" si="96"/>
        <v>4.4000000000000004</v>
      </c>
      <c r="L1075" s="102">
        <f t="shared" si="101"/>
        <v>515.43510493827171</v>
      </c>
      <c r="M1075" s="214">
        <f t="shared" si="100"/>
        <v>78.450000000000017</v>
      </c>
      <c r="Q1075" s="153">
        <f t="shared" si="97"/>
        <v>1</v>
      </c>
      <c r="R1075" s="154">
        <f t="shared" si="98"/>
        <v>1</v>
      </c>
      <c r="S1075" s="154">
        <f t="shared" si="99"/>
        <v>0</v>
      </c>
    </row>
    <row r="1076" spans="2:19" ht="18.75" x14ac:dyDescent="0.3">
      <c r="B1076" s="164">
        <v>44815</v>
      </c>
      <c r="C1076" s="95" t="s">
        <v>2550</v>
      </c>
      <c r="D1076" s="96" t="s">
        <v>93</v>
      </c>
      <c r="E1076" s="97">
        <v>1</v>
      </c>
      <c r="F1076" s="140">
        <v>3.9</v>
      </c>
      <c r="G1076" s="103">
        <v>1.8</v>
      </c>
      <c r="H1076" s="99" t="s">
        <v>557</v>
      </c>
      <c r="I1076" s="104" t="s">
        <v>26</v>
      </c>
      <c r="J1076" s="105">
        <v>13</v>
      </c>
      <c r="K1076" s="142">
        <f t="shared" si="96"/>
        <v>-13</v>
      </c>
      <c r="L1076" s="102">
        <f t="shared" si="101"/>
        <v>502.43510493827171</v>
      </c>
      <c r="M1076" s="214">
        <f t="shared" si="100"/>
        <v>65.450000000000017</v>
      </c>
      <c r="Q1076" s="153">
        <f t="shared" si="97"/>
        <v>1</v>
      </c>
      <c r="R1076" s="154">
        <f t="shared" si="98"/>
        <v>0</v>
      </c>
      <c r="S1076" s="154">
        <f t="shared" si="99"/>
        <v>1</v>
      </c>
    </row>
    <row r="1077" spans="2:19" ht="18.75" x14ac:dyDescent="0.3">
      <c r="B1077" s="164">
        <v>44815</v>
      </c>
      <c r="C1077" s="95" t="s">
        <v>2551</v>
      </c>
      <c r="D1077" s="96" t="s">
        <v>93</v>
      </c>
      <c r="E1077" s="97">
        <v>1</v>
      </c>
      <c r="F1077" s="140">
        <v>16</v>
      </c>
      <c r="G1077" s="103">
        <v>4</v>
      </c>
      <c r="H1077" s="99" t="s">
        <v>557</v>
      </c>
      <c r="I1077" s="104" t="s">
        <v>34</v>
      </c>
      <c r="J1077" s="105">
        <v>0.5</v>
      </c>
      <c r="K1077" s="142">
        <f t="shared" si="96"/>
        <v>-0.5</v>
      </c>
      <c r="L1077" s="102">
        <f t="shared" si="101"/>
        <v>501.93510493827171</v>
      </c>
      <c r="M1077" s="214">
        <f t="shared" si="100"/>
        <v>64.950000000000017</v>
      </c>
      <c r="Q1077" s="153">
        <f t="shared" si="97"/>
        <v>1</v>
      </c>
      <c r="R1077" s="154">
        <f t="shared" si="98"/>
        <v>0</v>
      </c>
      <c r="S1077" s="154">
        <f t="shared" si="99"/>
        <v>1</v>
      </c>
    </row>
    <row r="1078" spans="2:19" ht="18.75" x14ac:dyDescent="0.3">
      <c r="B1078" s="164">
        <v>44815</v>
      </c>
      <c r="C1078" s="95" t="s">
        <v>2552</v>
      </c>
      <c r="D1078" s="96" t="s">
        <v>93</v>
      </c>
      <c r="E1078" s="97">
        <v>1</v>
      </c>
      <c r="F1078" s="140">
        <v>17</v>
      </c>
      <c r="G1078" s="103">
        <v>4</v>
      </c>
      <c r="H1078" s="99" t="s">
        <v>557</v>
      </c>
      <c r="I1078" s="104" t="s">
        <v>34</v>
      </c>
      <c r="J1078" s="105">
        <v>0.5</v>
      </c>
      <c r="K1078" s="142">
        <f t="shared" si="96"/>
        <v>-0.5</v>
      </c>
      <c r="L1078" s="102">
        <f t="shared" si="101"/>
        <v>501.43510493827171</v>
      </c>
      <c r="M1078" s="214">
        <f t="shared" si="100"/>
        <v>64.450000000000017</v>
      </c>
      <c r="Q1078" s="153">
        <f t="shared" si="97"/>
        <v>1</v>
      </c>
      <c r="R1078" s="154">
        <f t="shared" si="98"/>
        <v>0</v>
      </c>
      <c r="S1078" s="154">
        <f t="shared" si="99"/>
        <v>1</v>
      </c>
    </row>
    <row r="1079" spans="2:19" ht="18.75" x14ac:dyDescent="0.3">
      <c r="B1079" s="164">
        <v>44815</v>
      </c>
      <c r="C1079" s="95" t="s">
        <v>2553</v>
      </c>
      <c r="D1079" s="96" t="s">
        <v>93</v>
      </c>
      <c r="E1079" s="97">
        <v>1</v>
      </c>
      <c r="F1079" s="140">
        <v>1</v>
      </c>
      <c r="G1079" s="103">
        <v>0</v>
      </c>
      <c r="H1079" s="99" t="s">
        <v>557</v>
      </c>
      <c r="I1079" s="104" t="s">
        <v>34</v>
      </c>
      <c r="J1079" s="105">
        <v>0.25</v>
      </c>
      <c r="K1079" s="142">
        <f t="shared" si="96"/>
        <v>-0.25</v>
      </c>
      <c r="L1079" s="102">
        <f t="shared" si="101"/>
        <v>501.18510493827171</v>
      </c>
      <c r="M1079" s="214">
        <f t="shared" si="100"/>
        <v>64.200000000000017</v>
      </c>
      <c r="Q1079" s="153">
        <f t="shared" si="97"/>
        <v>1</v>
      </c>
      <c r="R1079" s="154">
        <f t="shared" si="98"/>
        <v>0</v>
      </c>
      <c r="S1079" s="154">
        <f t="shared" si="99"/>
        <v>1</v>
      </c>
    </row>
    <row r="1080" spans="2:19" ht="18.75" x14ac:dyDescent="0.3">
      <c r="B1080" s="164">
        <v>44815</v>
      </c>
      <c r="C1080" s="95" t="s">
        <v>2554</v>
      </c>
      <c r="D1080" s="96" t="s">
        <v>93</v>
      </c>
      <c r="E1080" s="97">
        <v>2</v>
      </c>
      <c r="F1080" s="140">
        <v>3.2</v>
      </c>
      <c r="G1080" s="103">
        <v>0</v>
      </c>
      <c r="H1080" s="99" t="s">
        <v>557</v>
      </c>
      <c r="I1080" s="104" t="s">
        <v>24</v>
      </c>
      <c r="J1080" s="105">
        <v>2</v>
      </c>
      <c r="K1080" s="142">
        <f t="shared" si="96"/>
        <v>4.4000000000000004</v>
      </c>
      <c r="L1080" s="102">
        <f t="shared" si="101"/>
        <v>505.58510493827168</v>
      </c>
      <c r="M1080" s="214">
        <f t="shared" si="100"/>
        <v>68.600000000000023</v>
      </c>
      <c r="Q1080" s="153">
        <f t="shared" si="97"/>
        <v>1</v>
      </c>
      <c r="R1080" s="154">
        <f t="shared" si="98"/>
        <v>1</v>
      </c>
      <c r="S1080" s="154">
        <f t="shared" si="99"/>
        <v>0</v>
      </c>
    </row>
    <row r="1081" spans="2:19" ht="18.75" x14ac:dyDescent="0.3">
      <c r="B1081" s="164">
        <v>44815</v>
      </c>
      <c r="C1081" s="95" t="s">
        <v>2555</v>
      </c>
      <c r="D1081" s="96" t="s">
        <v>93</v>
      </c>
      <c r="E1081" s="97">
        <v>2</v>
      </c>
      <c r="F1081" s="140">
        <v>1.1000000000000001</v>
      </c>
      <c r="G1081" s="103">
        <v>0</v>
      </c>
      <c r="H1081" s="99" t="s">
        <v>557</v>
      </c>
      <c r="I1081" s="104" t="s">
        <v>24</v>
      </c>
      <c r="J1081" s="105">
        <v>2</v>
      </c>
      <c r="K1081" s="142">
        <f t="shared" si="96"/>
        <v>0.20000000000000018</v>
      </c>
      <c r="L1081" s="102">
        <f t="shared" si="101"/>
        <v>505.78510493827167</v>
      </c>
      <c r="M1081" s="214">
        <f t="shared" si="100"/>
        <v>68.800000000000026</v>
      </c>
      <c r="Q1081" s="153">
        <f t="shared" si="97"/>
        <v>1</v>
      </c>
      <c r="R1081" s="154">
        <f t="shared" si="98"/>
        <v>1</v>
      </c>
      <c r="S1081" s="154">
        <f t="shared" si="99"/>
        <v>0</v>
      </c>
    </row>
    <row r="1082" spans="2:19" ht="18.75" x14ac:dyDescent="0.3">
      <c r="B1082" s="164">
        <v>44815</v>
      </c>
      <c r="C1082" s="95" t="s">
        <v>2556</v>
      </c>
      <c r="D1082" s="96" t="s">
        <v>93</v>
      </c>
      <c r="E1082" s="97">
        <v>2</v>
      </c>
      <c r="F1082" s="140">
        <v>1</v>
      </c>
      <c r="G1082" s="103">
        <v>0</v>
      </c>
      <c r="H1082" s="99" t="s">
        <v>557</v>
      </c>
      <c r="I1082" s="104" t="s">
        <v>21</v>
      </c>
      <c r="J1082" s="105">
        <v>0.25</v>
      </c>
      <c r="K1082" s="142">
        <f t="shared" si="96"/>
        <v>-0.25</v>
      </c>
      <c r="L1082" s="102">
        <f t="shared" si="101"/>
        <v>505.53510493827167</v>
      </c>
      <c r="M1082" s="214">
        <f t="shared" si="100"/>
        <v>68.550000000000026</v>
      </c>
      <c r="Q1082" s="153">
        <f t="shared" si="97"/>
        <v>1</v>
      </c>
      <c r="R1082" s="154">
        <f t="shared" si="98"/>
        <v>0</v>
      </c>
      <c r="S1082" s="154">
        <f t="shared" si="99"/>
        <v>1</v>
      </c>
    </row>
    <row r="1083" spans="2:19" ht="18.75" x14ac:dyDescent="0.3">
      <c r="B1083" s="164">
        <v>44815</v>
      </c>
      <c r="C1083" s="95" t="s">
        <v>2178</v>
      </c>
      <c r="D1083" s="96" t="s">
        <v>93</v>
      </c>
      <c r="E1083" s="97">
        <v>3</v>
      </c>
      <c r="F1083" s="140">
        <v>23</v>
      </c>
      <c r="G1083" s="103">
        <v>4</v>
      </c>
      <c r="H1083" s="99" t="s">
        <v>557</v>
      </c>
      <c r="I1083" s="104" t="s">
        <v>16</v>
      </c>
      <c r="J1083" s="105">
        <v>1</v>
      </c>
      <c r="K1083" s="142">
        <f t="shared" si="96"/>
        <v>-1</v>
      </c>
      <c r="L1083" s="102">
        <f t="shared" si="101"/>
        <v>504.53510493827167</v>
      </c>
      <c r="M1083" s="214">
        <f t="shared" si="100"/>
        <v>67.550000000000026</v>
      </c>
      <c r="Q1083" s="153">
        <f t="shared" si="97"/>
        <v>1</v>
      </c>
      <c r="R1083" s="154">
        <f t="shared" si="98"/>
        <v>0</v>
      </c>
      <c r="S1083" s="154">
        <f t="shared" si="99"/>
        <v>1</v>
      </c>
    </row>
    <row r="1084" spans="2:19" ht="18.75" x14ac:dyDescent="0.3">
      <c r="B1084" s="164">
        <v>44815</v>
      </c>
      <c r="C1084" s="95" t="s">
        <v>2557</v>
      </c>
      <c r="D1084" s="96" t="s">
        <v>93</v>
      </c>
      <c r="E1084" s="97">
        <v>3</v>
      </c>
      <c r="F1084" s="140">
        <v>2.2000000000000002</v>
      </c>
      <c r="G1084" s="103">
        <v>1.2</v>
      </c>
      <c r="H1084" s="99" t="s">
        <v>557</v>
      </c>
      <c r="I1084" s="104" t="s">
        <v>34</v>
      </c>
      <c r="J1084" s="105">
        <v>3</v>
      </c>
      <c r="K1084" s="142">
        <f t="shared" si="96"/>
        <v>-3</v>
      </c>
      <c r="L1084" s="102">
        <f t="shared" si="101"/>
        <v>501.53510493827167</v>
      </c>
      <c r="M1084" s="214">
        <f t="shared" si="100"/>
        <v>64.550000000000026</v>
      </c>
      <c r="Q1084" s="153">
        <f t="shared" si="97"/>
        <v>1</v>
      </c>
      <c r="R1084" s="154">
        <f t="shared" si="98"/>
        <v>0</v>
      </c>
      <c r="S1084" s="154">
        <f t="shared" si="99"/>
        <v>1</v>
      </c>
    </row>
    <row r="1085" spans="2:19" ht="18.75" x14ac:dyDescent="0.3">
      <c r="B1085" s="164">
        <v>44815</v>
      </c>
      <c r="C1085" s="95" t="s">
        <v>2558</v>
      </c>
      <c r="D1085" s="96" t="s">
        <v>93</v>
      </c>
      <c r="E1085" s="97">
        <v>4</v>
      </c>
      <c r="F1085" s="140">
        <v>12</v>
      </c>
      <c r="G1085" s="103">
        <v>3</v>
      </c>
      <c r="H1085" s="99" t="s">
        <v>557</v>
      </c>
      <c r="I1085" s="104" t="s">
        <v>16</v>
      </c>
      <c r="J1085" s="105">
        <v>1</v>
      </c>
      <c r="K1085" s="142">
        <f t="shared" si="96"/>
        <v>-1</v>
      </c>
      <c r="L1085" s="102">
        <f t="shared" si="101"/>
        <v>500.53510493827167</v>
      </c>
      <c r="M1085" s="214">
        <f t="shared" si="100"/>
        <v>63.550000000000026</v>
      </c>
      <c r="Q1085" s="153">
        <f t="shared" si="97"/>
        <v>1</v>
      </c>
      <c r="R1085" s="154">
        <f t="shared" si="98"/>
        <v>0</v>
      </c>
      <c r="S1085" s="154">
        <f t="shared" si="99"/>
        <v>1</v>
      </c>
    </row>
    <row r="1086" spans="2:19" ht="18.75" x14ac:dyDescent="0.3">
      <c r="B1086" s="164">
        <v>44815</v>
      </c>
      <c r="C1086" s="95" t="s">
        <v>2558</v>
      </c>
      <c r="D1086" s="96" t="s">
        <v>93</v>
      </c>
      <c r="E1086" s="97">
        <v>4</v>
      </c>
      <c r="F1086" s="140">
        <v>12</v>
      </c>
      <c r="G1086" s="103">
        <v>3</v>
      </c>
      <c r="H1086" s="99" t="s">
        <v>567</v>
      </c>
      <c r="I1086" s="104" t="s">
        <v>16</v>
      </c>
      <c r="J1086" s="105">
        <v>1</v>
      </c>
      <c r="K1086" s="142">
        <f t="shared" si="96"/>
        <v>-1</v>
      </c>
      <c r="L1086" s="102">
        <f t="shared" si="101"/>
        <v>499.53510493827167</v>
      </c>
      <c r="M1086" s="214">
        <f t="shared" si="100"/>
        <v>62.550000000000026</v>
      </c>
      <c r="Q1086" s="153">
        <f t="shared" si="97"/>
        <v>1</v>
      </c>
      <c r="R1086" s="154">
        <f t="shared" si="98"/>
        <v>0</v>
      </c>
      <c r="S1086" s="154">
        <f t="shared" si="99"/>
        <v>1</v>
      </c>
    </row>
    <row r="1087" spans="2:19" ht="18.75" x14ac:dyDescent="0.3">
      <c r="B1087" s="164">
        <v>44815</v>
      </c>
      <c r="C1087" s="95" t="s">
        <v>2559</v>
      </c>
      <c r="D1087" s="96" t="s">
        <v>93</v>
      </c>
      <c r="E1087" s="97">
        <v>4</v>
      </c>
      <c r="F1087" s="140">
        <v>3.4</v>
      </c>
      <c r="G1087" s="103">
        <v>1.5</v>
      </c>
      <c r="H1087" s="99" t="s">
        <v>557</v>
      </c>
      <c r="I1087" s="104" t="s">
        <v>34</v>
      </c>
      <c r="J1087" s="105">
        <v>1.5</v>
      </c>
      <c r="K1087" s="142">
        <f t="shared" si="96"/>
        <v>-1.5</v>
      </c>
      <c r="L1087" s="102">
        <f t="shared" si="101"/>
        <v>498.03510493827167</v>
      </c>
      <c r="M1087" s="214">
        <f t="shared" si="100"/>
        <v>61.050000000000026</v>
      </c>
      <c r="Q1087" s="153">
        <f t="shared" si="97"/>
        <v>1</v>
      </c>
      <c r="R1087" s="154">
        <f t="shared" si="98"/>
        <v>0</v>
      </c>
      <c r="S1087" s="154">
        <f t="shared" si="99"/>
        <v>1</v>
      </c>
    </row>
    <row r="1088" spans="2:19" ht="18.75" x14ac:dyDescent="0.3">
      <c r="B1088" s="164">
        <v>44815</v>
      </c>
      <c r="C1088" s="95" t="s">
        <v>2560</v>
      </c>
      <c r="D1088" s="96" t="s">
        <v>573</v>
      </c>
      <c r="E1088" s="97">
        <v>3</v>
      </c>
      <c r="F1088" s="140">
        <v>2.8</v>
      </c>
      <c r="G1088" s="103">
        <v>1.4</v>
      </c>
      <c r="H1088" s="99" t="s">
        <v>557</v>
      </c>
      <c r="I1088" s="104" t="s">
        <v>24</v>
      </c>
      <c r="J1088" s="105">
        <v>5</v>
      </c>
      <c r="K1088" s="142">
        <f t="shared" si="96"/>
        <v>9</v>
      </c>
      <c r="L1088" s="102">
        <f t="shared" si="101"/>
        <v>507.03510493827167</v>
      </c>
      <c r="M1088" s="214">
        <f t="shared" si="100"/>
        <v>70.050000000000026</v>
      </c>
      <c r="Q1088" s="153">
        <f t="shared" si="97"/>
        <v>1</v>
      </c>
      <c r="R1088" s="154">
        <f t="shared" si="98"/>
        <v>1</v>
      </c>
      <c r="S1088" s="154">
        <f t="shared" si="99"/>
        <v>0</v>
      </c>
    </row>
    <row r="1089" spans="2:19" ht="18.75" x14ac:dyDescent="0.3">
      <c r="B1089" s="164">
        <v>44815</v>
      </c>
      <c r="C1089" s="95" t="s">
        <v>2561</v>
      </c>
      <c r="D1089" s="96" t="s">
        <v>705</v>
      </c>
      <c r="E1089" s="97">
        <v>1</v>
      </c>
      <c r="F1089" s="140">
        <v>1</v>
      </c>
      <c r="G1089" s="103">
        <v>0</v>
      </c>
      <c r="H1089" s="99" t="s">
        <v>557</v>
      </c>
      <c r="I1089" s="104" t="s">
        <v>21</v>
      </c>
      <c r="J1089" s="105">
        <v>2</v>
      </c>
      <c r="K1089" s="142">
        <f t="shared" si="96"/>
        <v>-2</v>
      </c>
      <c r="L1089" s="102">
        <f t="shared" si="101"/>
        <v>505.03510493827167</v>
      </c>
      <c r="M1089" s="214">
        <f t="shared" si="100"/>
        <v>68.050000000000026</v>
      </c>
      <c r="Q1089" s="153">
        <f t="shared" si="97"/>
        <v>1</v>
      </c>
      <c r="R1089" s="154">
        <f t="shared" si="98"/>
        <v>0</v>
      </c>
      <c r="S1089" s="154">
        <f t="shared" si="99"/>
        <v>1</v>
      </c>
    </row>
    <row r="1090" spans="2:19" ht="18.75" x14ac:dyDescent="0.3">
      <c r="B1090" s="164">
        <v>44815</v>
      </c>
      <c r="C1090" s="95" t="s">
        <v>2562</v>
      </c>
      <c r="D1090" s="96" t="s">
        <v>705</v>
      </c>
      <c r="E1090" s="97">
        <v>1</v>
      </c>
      <c r="F1090" s="140">
        <v>1</v>
      </c>
      <c r="G1090" s="103">
        <v>0</v>
      </c>
      <c r="H1090" s="99" t="s">
        <v>557</v>
      </c>
      <c r="I1090" s="104" t="s">
        <v>21</v>
      </c>
      <c r="J1090" s="105">
        <v>1</v>
      </c>
      <c r="K1090" s="142">
        <f t="shared" si="96"/>
        <v>-1</v>
      </c>
      <c r="L1090" s="102">
        <f t="shared" si="101"/>
        <v>504.03510493827167</v>
      </c>
      <c r="M1090" s="214">
        <f t="shared" si="100"/>
        <v>67.050000000000026</v>
      </c>
      <c r="Q1090" s="153">
        <f t="shared" si="97"/>
        <v>1</v>
      </c>
      <c r="R1090" s="154">
        <f t="shared" si="98"/>
        <v>0</v>
      </c>
      <c r="S1090" s="154">
        <f t="shared" si="99"/>
        <v>1</v>
      </c>
    </row>
    <row r="1091" spans="2:19" ht="18.75" x14ac:dyDescent="0.3">
      <c r="B1091" s="164">
        <v>44817</v>
      </c>
      <c r="C1091" s="95" t="s">
        <v>2574</v>
      </c>
      <c r="D1091" s="96" t="s">
        <v>707</v>
      </c>
      <c r="E1091" s="97">
        <v>1</v>
      </c>
      <c r="F1091" s="140">
        <v>2.2999999999999998</v>
      </c>
      <c r="G1091" s="103">
        <v>1.1000000000000001</v>
      </c>
      <c r="H1091" s="99" t="s">
        <v>557</v>
      </c>
      <c r="I1091" s="104" t="s">
        <v>34</v>
      </c>
      <c r="J1091" s="105">
        <v>8</v>
      </c>
      <c r="K1091" s="142">
        <f t="shared" ref="K1091:K1154" si="102">IF(OR(I1091="",J1091=""),"",IF(AND(H1091="W",I1091="1st"),F1091*J1091-J1091,IF(AND(H1091="P",OR(I1091="1st",I1091="2nd",I1091="3rd")),G1091*J1091-J1091,IF(H1091="EW",-2*J1091,-J1091))))</f>
        <v>-8</v>
      </c>
      <c r="L1091" s="102">
        <f t="shared" si="101"/>
        <v>496.03510493827167</v>
      </c>
      <c r="M1091" s="214">
        <f t="shared" si="100"/>
        <v>59.050000000000026</v>
      </c>
      <c r="Q1091" s="153">
        <f t="shared" si="97"/>
        <v>1</v>
      </c>
      <c r="R1091" s="154">
        <f t="shared" si="98"/>
        <v>0</v>
      </c>
      <c r="S1091" s="154">
        <f t="shared" si="99"/>
        <v>1</v>
      </c>
    </row>
    <row r="1092" spans="2:19" ht="18.75" x14ac:dyDescent="0.3">
      <c r="B1092" s="164">
        <v>44817</v>
      </c>
      <c r="C1092" s="95" t="s">
        <v>2575</v>
      </c>
      <c r="D1092" s="96" t="s">
        <v>707</v>
      </c>
      <c r="E1092" s="97">
        <v>1</v>
      </c>
      <c r="F1092" s="140">
        <v>6.5</v>
      </c>
      <c r="G1092" s="103">
        <v>2</v>
      </c>
      <c r="H1092" s="99" t="s">
        <v>557</v>
      </c>
      <c r="I1092" s="104" t="s">
        <v>34</v>
      </c>
      <c r="J1092" s="105">
        <v>1</v>
      </c>
      <c r="K1092" s="142">
        <f t="shared" si="102"/>
        <v>-1</v>
      </c>
      <c r="L1092" s="102">
        <f t="shared" si="101"/>
        <v>495.03510493827167</v>
      </c>
      <c r="M1092" s="214">
        <f t="shared" si="100"/>
        <v>58.050000000000026</v>
      </c>
      <c r="Q1092" s="153">
        <f t="shared" ref="Q1092:Q1155" si="103">IF(B1092="",0,1)</f>
        <v>1</v>
      </c>
      <c r="R1092" s="154">
        <f t="shared" ref="R1092:R1155" si="104">IF(K1092&gt;0,1,0)</f>
        <v>0</v>
      </c>
      <c r="S1092" s="154">
        <f t="shared" ref="S1092:S1155" si="105">IF(K1092&lt;0,1,0)</f>
        <v>1</v>
      </c>
    </row>
    <row r="1093" spans="2:19" ht="18.75" x14ac:dyDescent="0.3">
      <c r="B1093" s="164">
        <v>44817</v>
      </c>
      <c r="C1093" s="95" t="s">
        <v>2494</v>
      </c>
      <c r="D1093" s="96" t="s">
        <v>707</v>
      </c>
      <c r="E1093" s="97">
        <v>2</v>
      </c>
      <c r="F1093" s="140">
        <v>6.5</v>
      </c>
      <c r="G1093" s="103">
        <v>2</v>
      </c>
      <c r="H1093" s="99" t="s">
        <v>557</v>
      </c>
      <c r="I1093" s="104" t="s">
        <v>24</v>
      </c>
      <c r="J1093" s="105">
        <v>4</v>
      </c>
      <c r="K1093" s="142">
        <f t="shared" si="102"/>
        <v>22</v>
      </c>
      <c r="L1093" s="102">
        <f t="shared" si="101"/>
        <v>517.03510493827162</v>
      </c>
      <c r="M1093" s="214">
        <f t="shared" si="100"/>
        <v>80.050000000000026</v>
      </c>
      <c r="Q1093" s="153">
        <f t="shared" si="103"/>
        <v>1</v>
      </c>
      <c r="R1093" s="154">
        <f t="shared" si="104"/>
        <v>1</v>
      </c>
      <c r="S1093" s="154">
        <f t="shared" si="105"/>
        <v>0</v>
      </c>
    </row>
    <row r="1094" spans="2:19" ht="18.75" x14ac:dyDescent="0.3">
      <c r="B1094" s="164">
        <v>44817</v>
      </c>
      <c r="C1094" s="95" t="s">
        <v>2576</v>
      </c>
      <c r="D1094" s="96" t="s">
        <v>707</v>
      </c>
      <c r="E1094" s="97">
        <v>2</v>
      </c>
      <c r="F1094" s="140">
        <v>51</v>
      </c>
      <c r="G1094" s="103">
        <v>7</v>
      </c>
      <c r="H1094" s="99" t="s">
        <v>557</v>
      </c>
      <c r="I1094" s="104" t="s">
        <v>34</v>
      </c>
      <c r="J1094" s="105">
        <v>0.5</v>
      </c>
      <c r="K1094" s="142">
        <f t="shared" si="102"/>
        <v>-0.5</v>
      </c>
      <c r="L1094" s="102">
        <f t="shared" si="101"/>
        <v>516.53510493827162</v>
      </c>
      <c r="M1094" s="214">
        <f t="shared" si="100"/>
        <v>79.550000000000026</v>
      </c>
      <c r="Q1094" s="153">
        <f t="shared" si="103"/>
        <v>1</v>
      </c>
      <c r="R1094" s="154">
        <f t="shared" si="104"/>
        <v>0</v>
      </c>
      <c r="S1094" s="154">
        <f t="shared" si="105"/>
        <v>1</v>
      </c>
    </row>
    <row r="1095" spans="2:19" ht="18.75" x14ac:dyDescent="0.3">
      <c r="B1095" s="164">
        <v>44818</v>
      </c>
      <c r="C1095" s="95" t="s">
        <v>2566</v>
      </c>
      <c r="D1095" s="96" t="s">
        <v>2030</v>
      </c>
      <c r="E1095" s="97">
        <v>1</v>
      </c>
      <c r="F1095" s="140">
        <v>4.2</v>
      </c>
      <c r="G1095" s="103">
        <v>1.8</v>
      </c>
      <c r="H1095" s="99" t="s">
        <v>557</v>
      </c>
      <c r="I1095" s="104" t="s">
        <v>16</v>
      </c>
      <c r="J1095" s="105">
        <v>2</v>
      </c>
      <c r="K1095" s="142">
        <f t="shared" si="102"/>
        <v>-2</v>
      </c>
      <c r="L1095" s="102">
        <f t="shared" si="101"/>
        <v>514.53510493827162</v>
      </c>
      <c r="M1095" s="214">
        <f t="shared" si="100"/>
        <v>77.550000000000026</v>
      </c>
      <c r="Q1095" s="153">
        <f t="shared" si="103"/>
        <v>1</v>
      </c>
      <c r="R1095" s="154">
        <f t="shared" si="104"/>
        <v>0</v>
      </c>
      <c r="S1095" s="154">
        <f t="shared" si="105"/>
        <v>1</v>
      </c>
    </row>
    <row r="1096" spans="2:19" ht="18.75" x14ac:dyDescent="0.3">
      <c r="B1096" s="164">
        <v>44818</v>
      </c>
      <c r="C1096" s="95" t="s">
        <v>2567</v>
      </c>
      <c r="D1096" s="96" t="s">
        <v>2275</v>
      </c>
      <c r="E1096" s="97">
        <v>2</v>
      </c>
      <c r="F1096" s="140">
        <v>14</v>
      </c>
      <c r="G1096" s="103">
        <v>4</v>
      </c>
      <c r="H1096" s="99" t="s">
        <v>557</v>
      </c>
      <c r="I1096" s="104" t="s">
        <v>16</v>
      </c>
      <c r="J1096" s="105">
        <v>2.5</v>
      </c>
      <c r="K1096" s="142">
        <f t="shared" si="102"/>
        <v>-2.5</v>
      </c>
      <c r="L1096" s="102">
        <f t="shared" si="101"/>
        <v>512.03510493827162</v>
      </c>
      <c r="M1096" s="214">
        <f t="shared" si="100"/>
        <v>75.050000000000026</v>
      </c>
      <c r="Q1096" s="153">
        <f t="shared" si="103"/>
        <v>1</v>
      </c>
      <c r="R1096" s="154">
        <f t="shared" si="104"/>
        <v>0</v>
      </c>
      <c r="S1096" s="154">
        <f t="shared" si="105"/>
        <v>1</v>
      </c>
    </row>
    <row r="1097" spans="2:19" ht="18.75" x14ac:dyDescent="0.3">
      <c r="B1097" s="164">
        <v>44818</v>
      </c>
      <c r="C1097" s="95" t="s">
        <v>2568</v>
      </c>
      <c r="D1097" s="96" t="s">
        <v>1916</v>
      </c>
      <c r="E1097" s="97">
        <v>1</v>
      </c>
      <c r="F1097" s="140">
        <v>10</v>
      </c>
      <c r="G1097" s="103">
        <v>3</v>
      </c>
      <c r="H1097" s="99" t="s">
        <v>557</v>
      </c>
      <c r="I1097" s="104" t="s">
        <v>16</v>
      </c>
      <c r="J1097" s="105">
        <v>1</v>
      </c>
      <c r="K1097" s="142">
        <f t="shared" si="102"/>
        <v>-1</v>
      </c>
      <c r="L1097" s="102">
        <f t="shared" si="101"/>
        <v>511.03510493827162</v>
      </c>
      <c r="M1097" s="214">
        <f t="shared" si="100"/>
        <v>74.050000000000026</v>
      </c>
      <c r="Q1097" s="153">
        <f t="shared" si="103"/>
        <v>1</v>
      </c>
      <c r="R1097" s="154">
        <f t="shared" si="104"/>
        <v>0</v>
      </c>
      <c r="S1097" s="154">
        <f t="shared" si="105"/>
        <v>1</v>
      </c>
    </row>
    <row r="1098" spans="2:19" ht="18.75" x14ac:dyDescent="0.3">
      <c r="B1098" s="164">
        <v>44818</v>
      </c>
      <c r="C1098" s="95" t="s">
        <v>2510</v>
      </c>
      <c r="D1098" s="96" t="s">
        <v>1916</v>
      </c>
      <c r="E1098" s="97">
        <v>1</v>
      </c>
      <c r="F1098" s="140">
        <v>34</v>
      </c>
      <c r="G1098" s="103">
        <v>8</v>
      </c>
      <c r="H1098" s="99" t="s">
        <v>557</v>
      </c>
      <c r="I1098" s="104" t="s">
        <v>34</v>
      </c>
      <c r="J1098" s="105">
        <v>0.5</v>
      </c>
      <c r="K1098" s="142">
        <f t="shared" si="102"/>
        <v>-0.5</v>
      </c>
      <c r="L1098" s="102">
        <f t="shared" si="101"/>
        <v>510.53510493827162</v>
      </c>
      <c r="M1098" s="214">
        <f t="shared" si="100"/>
        <v>73.550000000000026</v>
      </c>
      <c r="Q1098" s="153">
        <f t="shared" si="103"/>
        <v>1</v>
      </c>
      <c r="R1098" s="154">
        <f t="shared" si="104"/>
        <v>0</v>
      </c>
      <c r="S1098" s="154">
        <f t="shared" si="105"/>
        <v>1</v>
      </c>
    </row>
    <row r="1099" spans="2:19" ht="18.75" x14ac:dyDescent="0.3">
      <c r="B1099" s="164">
        <v>44818</v>
      </c>
      <c r="C1099" s="95" t="s">
        <v>2569</v>
      </c>
      <c r="D1099" s="96" t="s">
        <v>1916</v>
      </c>
      <c r="E1099" s="97">
        <v>2</v>
      </c>
      <c r="F1099" s="140">
        <v>26</v>
      </c>
      <c r="G1099" s="103">
        <v>6</v>
      </c>
      <c r="H1099" s="99" t="s">
        <v>557</v>
      </c>
      <c r="I1099" s="104" t="s">
        <v>26</v>
      </c>
      <c r="J1099" s="105">
        <v>3</v>
      </c>
      <c r="K1099" s="142">
        <f t="shared" si="102"/>
        <v>-3</v>
      </c>
      <c r="L1099" s="102">
        <f t="shared" si="101"/>
        <v>507.53510493827162</v>
      </c>
      <c r="M1099" s="214">
        <f t="shared" si="100"/>
        <v>70.550000000000026</v>
      </c>
      <c r="Q1099" s="153">
        <f t="shared" si="103"/>
        <v>1</v>
      </c>
      <c r="R1099" s="154">
        <f t="shared" si="104"/>
        <v>0</v>
      </c>
      <c r="S1099" s="154">
        <f t="shared" si="105"/>
        <v>1</v>
      </c>
    </row>
    <row r="1100" spans="2:19" ht="18.75" x14ac:dyDescent="0.3">
      <c r="B1100" s="164">
        <v>44818</v>
      </c>
      <c r="C1100" s="95" t="s">
        <v>2570</v>
      </c>
      <c r="D1100" s="96" t="s">
        <v>1916</v>
      </c>
      <c r="E1100" s="97">
        <v>2</v>
      </c>
      <c r="F1100" s="140">
        <v>17</v>
      </c>
      <c r="G1100" s="103">
        <v>3</v>
      </c>
      <c r="H1100" s="99" t="s">
        <v>557</v>
      </c>
      <c r="I1100" s="104" t="s">
        <v>16</v>
      </c>
      <c r="J1100" s="105">
        <v>2</v>
      </c>
      <c r="K1100" s="142">
        <f t="shared" si="102"/>
        <v>-2</v>
      </c>
      <c r="L1100" s="102">
        <f t="shared" si="101"/>
        <v>505.53510493827162</v>
      </c>
      <c r="M1100" s="214">
        <f t="shared" si="100"/>
        <v>68.550000000000026</v>
      </c>
      <c r="Q1100" s="153">
        <f t="shared" si="103"/>
        <v>1</v>
      </c>
      <c r="R1100" s="154">
        <f t="shared" si="104"/>
        <v>0</v>
      </c>
      <c r="S1100" s="154">
        <f t="shared" si="105"/>
        <v>1</v>
      </c>
    </row>
    <row r="1101" spans="2:19" ht="18.75" x14ac:dyDescent="0.3">
      <c r="B1101" s="164">
        <v>44818</v>
      </c>
      <c r="C1101" s="95" t="s">
        <v>2571</v>
      </c>
      <c r="D1101" s="96" t="s">
        <v>91</v>
      </c>
      <c r="E1101" s="97">
        <v>2</v>
      </c>
      <c r="F1101" s="140">
        <v>9</v>
      </c>
      <c r="G1101" s="103">
        <v>3</v>
      </c>
      <c r="H1101" s="99" t="s">
        <v>557</v>
      </c>
      <c r="I1101" s="104" t="s">
        <v>16</v>
      </c>
      <c r="J1101" s="105">
        <v>8</v>
      </c>
      <c r="K1101" s="142">
        <f t="shared" si="102"/>
        <v>-8</v>
      </c>
      <c r="L1101" s="102">
        <f t="shared" si="101"/>
        <v>497.53510493827162</v>
      </c>
      <c r="M1101" s="214">
        <f t="shared" si="100"/>
        <v>60.550000000000026</v>
      </c>
      <c r="Q1101" s="153">
        <f t="shared" si="103"/>
        <v>1</v>
      </c>
      <c r="R1101" s="154">
        <f t="shared" si="104"/>
        <v>0</v>
      </c>
      <c r="S1101" s="154">
        <f t="shared" si="105"/>
        <v>1</v>
      </c>
    </row>
    <row r="1102" spans="2:19" ht="18.75" x14ac:dyDescent="0.3">
      <c r="B1102" s="164">
        <v>44818</v>
      </c>
      <c r="C1102" s="95" t="s">
        <v>2572</v>
      </c>
      <c r="D1102" s="96" t="s">
        <v>91</v>
      </c>
      <c r="E1102" s="97">
        <v>2</v>
      </c>
      <c r="F1102" s="140">
        <v>26</v>
      </c>
      <c r="G1102" s="103">
        <v>4</v>
      </c>
      <c r="H1102" s="99" t="s">
        <v>557</v>
      </c>
      <c r="I1102" s="104" t="s">
        <v>34</v>
      </c>
      <c r="J1102" s="105">
        <v>2</v>
      </c>
      <c r="K1102" s="142">
        <f t="shared" si="102"/>
        <v>-2</v>
      </c>
      <c r="L1102" s="102">
        <f t="shared" si="101"/>
        <v>495.53510493827162</v>
      </c>
      <c r="M1102" s="214">
        <f t="shared" si="100"/>
        <v>58.550000000000026</v>
      </c>
      <c r="Q1102" s="153">
        <f t="shared" si="103"/>
        <v>1</v>
      </c>
      <c r="R1102" s="154">
        <f t="shared" si="104"/>
        <v>0</v>
      </c>
      <c r="S1102" s="154">
        <f t="shared" si="105"/>
        <v>1</v>
      </c>
    </row>
    <row r="1103" spans="2:19" ht="18.75" x14ac:dyDescent="0.3">
      <c r="B1103" s="164">
        <v>44818</v>
      </c>
      <c r="C1103" s="95" t="s">
        <v>2573</v>
      </c>
      <c r="D1103" s="96" t="s">
        <v>91</v>
      </c>
      <c r="E1103" s="97">
        <v>2</v>
      </c>
      <c r="F1103" s="140">
        <v>15</v>
      </c>
      <c r="G1103" s="103">
        <v>4</v>
      </c>
      <c r="H1103" s="99" t="s">
        <v>557</v>
      </c>
      <c r="I1103" s="104" t="s">
        <v>34</v>
      </c>
      <c r="J1103" s="105">
        <v>0.5</v>
      </c>
      <c r="K1103" s="142">
        <f t="shared" si="102"/>
        <v>-0.5</v>
      </c>
      <c r="L1103" s="102">
        <f t="shared" si="101"/>
        <v>495.03510493827162</v>
      </c>
      <c r="M1103" s="214">
        <f t="shared" si="100"/>
        <v>58.050000000000026</v>
      </c>
      <c r="Q1103" s="153">
        <f t="shared" si="103"/>
        <v>1</v>
      </c>
      <c r="R1103" s="154">
        <f t="shared" si="104"/>
        <v>0</v>
      </c>
      <c r="S1103" s="154">
        <f t="shared" si="105"/>
        <v>1</v>
      </c>
    </row>
    <row r="1104" spans="2:19" ht="18.75" x14ac:dyDescent="0.3">
      <c r="B1104" s="164">
        <v>44819</v>
      </c>
      <c r="C1104" s="95" t="s">
        <v>2577</v>
      </c>
      <c r="D1104" s="96" t="s">
        <v>43</v>
      </c>
      <c r="E1104" s="97">
        <v>1</v>
      </c>
      <c r="F1104" s="140">
        <v>1</v>
      </c>
      <c r="G1104" s="103">
        <v>0</v>
      </c>
      <c r="H1104" s="99" t="s">
        <v>557</v>
      </c>
      <c r="I1104" s="104" t="s">
        <v>16</v>
      </c>
      <c r="J1104" s="105">
        <v>1</v>
      </c>
      <c r="K1104" s="142">
        <f t="shared" si="102"/>
        <v>-1</v>
      </c>
      <c r="L1104" s="102">
        <f t="shared" si="101"/>
        <v>494.03510493827162</v>
      </c>
      <c r="M1104" s="214">
        <f t="shared" si="100"/>
        <v>57.050000000000026</v>
      </c>
      <c r="Q1104" s="153">
        <f t="shared" si="103"/>
        <v>1</v>
      </c>
      <c r="R1104" s="154">
        <f t="shared" si="104"/>
        <v>0</v>
      </c>
      <c r="S1104" s="154">
        <f t="shared" si="105"/>
        <v>1</v>
      </c>
    </row>
    <row r="1105" spans="2:19" ht="18.75" x14ac:dyDescent="0.3">
      <c r="B1105" s="164">
        <v>44819</v>
      </c>
      <c r="C1105" s="95" t="s">
        <v>2578</v>
      </c>
      <c r="D1105" s="96" t="s">
        <v>43</v>
      </c>
      <c r="E1105" s="97">
        <v>1</v>
      </c>
      <c r="F1105" s="140">
        <v>1</v>
      </c>
      <c r="G1105" s="103">
        <v>0</v>
      </c>
      <c r="H1105" s="99" t="s">
        <v>557</v>
      </c>
      <c r="I1105" s="104" t="s">
        <v>16</v>
      </c>
      <c r="J1105" s="105">
        <v>1</v>
      </c>
      <c r="K1105" s="142">
        <f t="shared" si="102"/>
        <v>-1</v>
      </c>
      <c r="L1105" s="102">
        <f t="shared" si="101"/>
        <v>493.03510493827162</v>
      </c>
      <c r="M1105" s="214">
        <f t="shared" si="100"/>
        <v>56.050000000000026</v>
      </c>
      <c r="Q1105" s="153">
        <f t="shared" si="103"/>
        <v>1</v>
      </c>
      <c r="R1105" s="154">
        <f t="shared" si="104"/>
        <v>0</v>
      </c>
      <c r="S1105" s="154">
        <f t="shared" si="105"/>
        <v>1</v>
      </c>
    </row>
    <row r="1106" spans="2:19" ht="18.75" x14ac:dyDescent="0.3">
      <c r="B1106" s="164">
        <v>44819</v>
      </c>
      <c r="C1106" s="95" t="s">
        <v>2579</v>
      </c>
      <c r="D1106" s="96" t="s">
        <v>43</v>
      </c>
      <c r="E1106" s="97">
        <v>1</v>
      </c>
      <c r="F1106" s="140">
        <v>71</v>
      </c>
      <c r="G1106" s="103">
        <v>8</v>
      </c>
      <c r="H1106" s="99" t="s">
        <v>557</v>
      </c>
      <c r="I1106" s="104" t="s">
        <v>34</v>
      </c>
      <c r="J1106" s="105">
        <v>2</v>
      </c>
      <c r="K1106" s="142">
        <f t="shared" si="102"/>
        <v>-2</v>
      </c>
      <c r="L1106" s="102">
        <f t="shared" si="101"/>
        <v>491.03510493827162</v>
      </c>
      <c r="M1106" s="214">
        <f t="shared" si="100"/>
        <v>54.050000000000026</v>
      </c>
      <c r="Q1106" s="153">
        <f t="shared" si="103"/>
        <v>1</v>
      </c>
      <c r="R1106" s="154">
        <f t="shared" si="104"/>
        <v>0</v>
      </c>
      <c r="S1106" s="154">
        <f t="shared" si="105"/>
        <v>1</v>
      </c>
    </row>
    <row r="1107" spans="2:19" ht="18.75" x14ac:dyDescent="0.3">
      <c r="B1107" s="164">
        <v>44819</v>
      </c>
      <c r="C1107" s="95" t="s">
        <v>2579</v>
      </c>
      <c r="D1107" s="96" t="s">
        <v>43</v>
      </c>
      <c r="E1107" s="97">
        <v>1</v>
      </c>
      <c r="F1107" s="140">
        <v>71</v>
      </c>
      <c r="G1107" s="103">
        <v>8</v>
      </c>
      <c r="H1107" s="99" t="s">
        <v>567</v>
      </c>
      <c r="I1107" s="104" t="s">
        <v>34</v>
      </c>
      <c r="J1107" s="105">
        <v>1</v>
      </c>
      <c r="K1107" s="142">
        <f t="shared" si="102"/>
        <v>-1</v>
      </c>
      <c r="L1107" s="102">
        <f t="shared" si="101"/>
        <v>490.03510493827162</v>
      </c>
      <c r="M1107" s="214">
        <f t="shared" si="100"/>
        <v>53.050000000000026</v>
      </c>
      <c r="Q1107" s="153">
        <f t="shared" si="103"/>
        <v>1</v>
      </c>
      <c r="R1107" s="154">
        <f t="shared" si="104"/>
        <v>0</v>
      </c>
      <c r="S1107" s="154">
        <f t="shared" si="105"/>
        <v>1</v>
      </c>
    </row>
    <row r="1108" spans="2:19" ht="18.75" x14ac:dyDescent="0.3">
      <c r="B1108" s="164">
        <v>44819</v>
      </c>
      <c r="C1108" s="95" t="s">
        <v>2580</v>
      </c>
      <c r="D1108" s="96" t="s">
        <v>43</v>
      </c>
      <c r="E1108" s="97">
        <v>2</v>
      </c>
      <c r="F1108" s="140">
        <v>12</v>
      </c>
      <c r="G1108" s="103">
        <v>3</v>
      </c>
      <c r="H1108" s="99" t="s">
        <v>557</v>
      </c>
      <c r="I1108" s="104" t="s">
        <v>16</v>
      </c>
      <c r="J1108" s="105">
        <v>4</v>
      </c>
      <c r="K1108" s="142">
        <f t="shared" si="102"/>
        <v>-4</v>
      </c>
      <c r="L1108" s="102">
        <f t="shared" si="101"/>
        <v>486.03510493827162</v>
      </c>
      <c r="M1108" s="214">
        <f t="shared" si="100"/>
        <v>49.050000000000026</v>
      </c>
      <c r="Q1108" s="153">
        <f t="shared" si="103"/>
        <v>1</v>
      </c>
      <c r="R1108" s="154">
        <f t="shared" si="104"/>
        <v>0</v>
      </c>
      <c r="S1108" s="154">
        <f t="shared" si="105"/>
        <v>1</v>
      </c>
    </row>
    <row r="1109" spans="2:19" ht="18.75" x14ac:dyDescent="0.3">
      <c r="B1109" s="164">
        <v>44819</v>
      </c>
      <c r="C1109" s="95" t="s">
        <v>2581</v>
      </c>
      <c r="D1109" s="96" t="s">
        <v>43</v>
      </c>
      <c r="E1109" s="97">
        <v>2</v>
      </c>
      <c r="F1109" s="140">
        <v>1</v>
      </c>
      <c r="G1109" s="103">
        <v>0</v>
      </c>
      <c r="H1109" s="99" t="s">
        <v>557</v>
      </c>
      <c r="I1109" s="104" t="s">
        <v>26</v>
      </c>
      <c r="J1109" s="105">
        <v>2</v>
      </c>
      <c r="K1109" s="142">
        <f t="shared" si="102"/>
        <v>-2</v>
      </c>
      <c r="L1109" s="102">
        <f t="shared" si="101"/>
        <v>484.03510493827162</v>
      </c>
      <c r="M1109" s="214">
        <f t="shared" ref="M1109:M1172" si="106">M1108+K1109</f>
        <v>47.050000000000026</v>
      </c>
      <c r="Q1109" s="153">
        <f t="shared" si="103"/>
        <v>1</v>
      </c>
      <c r="R1109" s="154">
        <f t="shared" si="104"/>
        <v>0</v>
      </c>
      <c r="S1109" s="154">
        <f t="shared" si="105"/>
        <v>1</v>
      </c>
    </row>
    <row r="1110" spans="2:19" ht="18.75" x14ac:dyDescent="0.3">
      <c r="B1110" s="164">
        <v>44819</v>
      </c>
      <c r="C1110" s="95" t="s">
        <v>2582</v>
      </c>
      <c r="D1110" s="96" t="s">
        <v>43</v>
      </c>
      <c r="E1110" s="97">
        <v>2</v>
      </c>
      <c r="F1110" s="140">
        <v>1</v>
      </c>
      <c r="G1110" s="103">
        <v>0</v>
      </c>
      <c r="H1110" s="99" t="s">
        <v>557</v>
      </c>
      <c r="I1110" s="104" t="s">
        <v>34</v>
      </c>
      <c r="J1110" s="105">
        <v>1</v>
      </c>
      <c r="K1110" s="142">
        <f t="shared" si="102"/>
        <v>-1</v>
      </c>
      <c r="L1110" s="102">
        <f t="shared" si="101"/>
        <v>483.03510493827162</v>
      </c>
      <c r="M1110" s="214">
        <f t="shared" si="106"/>
        <v>46.050000000000026</v>
      </c>
      <c r="Q1110" s="153">
        <f t="shared" si="103"/>
        <v>1</v>
      </c>
      <c r="R1110" s="154">
        <f t="shared" si="104"/>
        <v>0</v>
      </c>
      <c r="S1110" s="154">
        <f t="shared" si="105"/>
        <v>1</v>
      </c>
    </row>
    <row r="1111" spans="2:19" ht="18.75" x14ac:dyDescent="0.3">
      <c r="B1111" s="164">
        <v>44819</v>
      </c>
      <c r="C1111" s="95" t="s">
        <v>2583</v>
      </c>
      <c r="D1111" s="96" t="s">
        <v>43</v>
      </c>
      <c r="E1111" s="97">
        <v>3</v>
      </c>
      <c r="F1111" s="140">
        <v>1</v>
      </c>
      <c r="G1111" s="103">
        <v>0</v>
      </c>
      <c r="H1111" s="99" t="s">
        <v>557</v>
      </c>
      <c r="I1111" s="104" t="s">
        <v>26</v>
      </c>
      <c r="J1111" s="105">
        <v>2</v>
      </c>
      <c r="K1111" s="142">
        <f t="shared" si="102"/>
        <v>-2</v>
      </c>
      <c r="L1111" s="102">
        <f t="shared" si="101"/>
        <v>481.03510493827162</v>
      </c>
      <c r="M1111" s="214">
        <f t="shared" si="106"/>
        <v>44.050000000000026</v>
      </c>
      <c r="Q1111" s="153">
        <f t="shared" si="103"/>
        <v>1</v>
      </c>
      <c r="R1111" s="154">
        <f t="shared" si="104"/>
        <v>0</v>
      </c>
      <c r="S1111" s="154">
        <f t="shared" si="105"/>
        <v>1</v>
      </c>
    </row>
    <row r="1112" spans="2:19" ht="18.75" x14ac:dyDescent="0.3">
      <c r="B1112" s="164">
        <v>44819</v>
      </c>
      <c r="C1112" s="95" t="s">
        <v>2584</v>
      </c>
      <c r="D1112" s="96" t="s">
        <v>43</v>
      </c>
      <c r="E1112" s="97">
        <v>3</v>
      </c>
      <c r="F1112" s="140">
        <v>1</v>
      </c>
      <c r="G1112" s="103">
        <v>0</v>
      </c>
      <c r="H1112" s="99" t="s">
        <v>557</v>
      </c>
      <c r="I1112" s="104" t="s">
        <v>21</v>
      </c>
      <c r="J1112" s="105">
        <v>0.5</v>
      </c>
      <c r="K1112" s="142">
        <f t="shared" si="102"/>
        <v>-0.5</v>
      </c>
      <c r="L1112" s="102">
        <f t="shared" si="101"/>
        <v>480.53510493827162</v>
      </c>
      <c r="M1112" s="214">
        <f t="shared" si="106"/>
        <v>43.550000000000026</v>
      </c>
      <c r="Q1112" s="153">
        <f t="shared" si="103"/>
        <v>1</v>
      </c>
      <c r="R1112" s="154">
        <f t="shared" si="104"/>
        <v>0</v>
      </c>
      <c r="S1112" s="154">
        <f t="shared" si="105"/>
        <v>1</v>
      </c>
    </row>
    <row r="1113" spans="2:19" ht="18.75" x14ac:dyDescent="0.3">
      <c r="B1113" s="164">
        <v>44819</v>
      </c>
      <c r="C1113" s="95" t="s">
        <v>2585</v>
      </c>
      <c r="D1113" s="96" t="s">
        <v>43</v>
      </c>
      <c r="E1113" s="97">
        <v>3</v>
      </c>
      <c r="F1113" s="140">
        <v>1</v>
      </c>
      <c r="G1113" s="103">
        <v>0</v>
      </c>
      <c r="H1113" s="99" t="s">
        <v>557</v>
      </c>
      <c r="I1113" s="104" t="s">
        <v>21</v>
      </c>
      <c r="J1113" s="105">
        <v>0.5</v>
      </c>
      <c r="K1113" s="142">
        <f t="shared" si="102"/>
        <v>-0.5</v>
      </c>
      <c r="L1113" s="102">
        <f t="shared" ref="L1113:L1123" si="107">IF(K1113="",L1112,L1112+K1113)</f>
        <v>480.03510493827162</v>
      </c>
      <c r="M1113" s="214">
        <f t="shared" si="106"/>
        <v>43.050000000000026</v>
      </c>
      <c r="Q1113" s="153">
        <f t="shared" si="103"/>
        <v>1</v>
      </c>
      <c r="R1113" s="154">
        <f t="shared" si="104"/>
        <v>0</v>
      </c>
      <c r="S1113" s="154">
        <f t="shared" si="105"/>
        <v>1</v>
      </c>
    </row>
    <row r="1114" spans="2:19" ht="18.75" x14ac:dyDescent="0.3">
      <c r="B1114" s="164">
        <v>44819</v>
      </c>
      <c r="C1114" s="95" t="s">
        <v>2083</v>
      </c>
      <c r="D1114" s="96" t="s">
        <v>43</v>
      </c>
      <c r="E1114" s="97">
        <v>4</v>
      </c>
      <c r="F1114" s="140">
        <v>13</v>
      </c>
      <c r="G1114" s="103">
        <v>3</v>
      </c>
      <c r="H1114" s="99" t="s">
        <v>557</v>
      </c>
      <c r="I1114" s="104" t="s">
        <v>34</v>
      </c>
      <c r="J1114" s="105">
        <v>0.25</v>
      </c>
      <c r="K1114" s="142">
        <f t="shared" si="102"/>
        <v>-0.25</v>
      </c>
      <c r="L1114" s="102">
        <f t="shared" si="107"/>
        <v>479.78510493827162</v>
      </c>
      <c r="M1114" s="214">
        <f t="shared" si="106"/>
        <v>42.800000000000026</v>
      </c>
      <c r="Q1114" s="153">
        <f t="shared" si="103"/>
        <v>1</v>
      </c>
      <c r="R1114" s="154">
        <f t="shared" si="104"/>
        <v>0</v>
      </c>
      <c r="S1114" s="154">
        <f t="shared" si="105"/>
        <v>1</v>
      </c>
    </row>
    <row r="1115" spans="2:19" ht="18.75" x14ac:dyDescent="0.3">
      <c r="B1115" s="164">
        <v>44819</v>
      </c>
      <c r="C1115" s="95" t="s">
        <v>2586</v>
      </c>
      <c r="D1115" s="96" t="s">
        <v>43</v>
      </c>
      <c r="E1115" s="97">
        <v>7</v>
      </c>
      <c r="F1115" s="140">
        <v>4</v>
      </c>
      <c r="G1115" s="103">
        <v>2</v>
      </c>
      <c r="H1115" s="99" t="s">
        <v>557</v>
      </c>
      <c r="I1115" s="104" t="s">
        <v>16</v>
      </c>
      <c r="J1115" s="105">
        <v>0.25</v>
      </c>
      <c r="K1115" s="142">
        <f t="shared" si="102"/>
        <v>-0.25</v>
      </c>
      <c r="L1115" s="102">
        <f t="shared" si="107"/>
        <v>479.53510493827162</v>
      </c>
      <c r="M1115" s="214">
        <f t="shared" si="106"/>
        <v>42.550000000000026</v>
      </c>
      <c r="Q1115" s="153">
        <f t="shared" si="103"/>
        <v>1</v>
      </c>
      <c r="R1115" s="154">
        <f t="shared" si="104"/>
        <v>0</v>
      </c>
      <c r="S1115" s="154">
        <f t="shared" si="105"/>
        <v>1</v>
      </c>
    </row>
    <row r="1116" spans="2:19" ht="18.75" x14ac:dyDescent="0.3">
      <c r="B1116" s="164">
        <v>44819</v>
      </c>
      <c r="C1116" s="95" t="s">
        <v>2453</v>
      </c>
      <c r="D1116" s="96" t="s">
        <v>43</v>
      </c>
      <c r="E1116" s="97">
        <v>8</v>
      </c>
      <c r="F1116" s="140">
        <v>4.2</v>
      </c>
      <c r="G1116" s="103">
        <v>2</v>
      </c>
      <c r="H1116" s="99" t="s">
        <v>557</v>
      </c>
      <c r="I1116" s="104" t="s">
        <v>26</v>
      </c>
      <c r="J1116" s="105">
        <v>0.25</v>
      </c>
      <c r="K1116" s="142">
        <f t="shared" si="102"/>
        <v>-0.25</v>
      </c>
      <c r="L1116" s="102">
        <f t="shared" si="107"/>
        <v>479.28510493827162</v>
      </c>
      <c r="M1116" s="214">
        <f t="shared" si="106"/>
        <v>42.300000000000026</v>
      </c>
      <c r="Q1116" s="153">
        <f t="shared" si="103"/>
        <v>1</v>
      </c>
      <c r="R1116" s="154">
        <f t="shared" si="104"/>
        <v>0</v>
      </c>
      <c r="S1116" s="154">
        <f t="shared" si="105"/>
        <v>1</v>
      </c>
    </row>
    <row r="1117" spans="2:19" ht="18.75" x14ac:dyDescent="0.3">
      <c r="B1117" s="164">
        <v>44819</v>
      </c>
      <c r="C1117" s="95" t="s">
        <v>2587</v>
      </c>
      <c r="D1117" s="96" t="s">
        <v>43</v>
      </c>
      <c r="E1117" s="97">
        <v>10</v>
      </c>
      <c r="F1117" s="140">
        <v>7</v>
      </c>
      <c r="G1117" s="103">
        <v>3</v>
      </c>
      <c r="H1117" s="99" t="s">
        <v>557</v>
      </c>
      <c r="I1117" s="104" t="s">
        <v>34</v>
      </c>
      <c r="J1117" s="105">
        <v>0.25</v>
      </c>
      <c r="K1117" s="142">
        <f t="shared" si="102"/>
        <v>-0.25</v>
      </c>
      <c r="L1117" s="102">
        <f t="shared" si="107"/>
        <v>479.03510493827162</v>
      </c>
      <c r="M1117" s="214">
        <f t="shared" si="106"/>
        <v>42.050000000000026</v>
      </c>
      <c r="Q1117" s="153">
        <f t="shared" si="103"/>
        <v>1</v>
      </c>
      <c r="R1117" s="154">
        <f t="shared" si="104"/>
        <v>0</v>
      </c>
      <c r="S1117" s="154">
        <f t="shared" si="105"/>
        <v>1</v>
      </c>
    </row>
    <row r="1118" spans="2:19" ht="18.75" x14ac:dyDescent="0.3">
      <c r="B1118" s="164">
        <v>44819</v>
      </c>
      <c r="C1118" s="95" t="s">
        <v>2588</v>
      </c>
      <c r="D1118" s="96" t="s">
        <v>561</v>
      </c>
      <c r="E1118" s="97">
        <v>5</v>
      </c>
      <c r="F1118" s="140">
        <v>4.8</v>
      </c>
      <c r="G1118" s="103">
        <v>2</v>
      </c>
      <c r="H1118" s="99" t="s">
        <v>557</v>
      </c>
      <c r="I1118" s="104" t="s">
        <v>26</v>
      </c>
      <c r="J1118" s="105">
        <v>0.5</v>
      </c>
      <c r="K1118" s="142">
        <f t="shared" si="102"/>
        <v>-0.5</v>
      </c>
      <c r="L1118" s="102">
        <f t="shared" si="107"/>
        <v>478.53510493827162</v>
      </c>
      <c r="M1118" s="214">
        <f t="shared" si="106"/>
        <v>41.550000000000026</v>
      </c>
      <c r="Q1118" s="153">
        <f t="shared" si="103"/>
        <v>1</v>
      </c>
      <c r="R1118" s="154">
        <f t="shared" si="104"/>
        <v>0</v>
      </c>
      <c r="S1118" s="154">
        <f t="shared" si="105"/>
        <v>1</v>
      </c>
    </row>
    <row r="1119" spans="2:19" ht="18.75" x14ac:dyDescent="0.3">
      <c r="B1119" s="164">
        <v>44819</v>
      </c>
      <c r="C1119" s="95" t="s">
        <v>2589</v>
      </c>
      <c r="D1119" s="96" t="s">
        <v>561</v>
      </c>
      <c r="E1119" s="97">
        <v>7</v>
      </c>
      <c r="F1119" s="140">
        <v>4</v>
      </c>
      <c r="G1119" s="103">
        <v>2</v>
      </c>
      <c r="H1119" s="99" t="s">
        <v>557</v>
      </c>
      <c r="I1119" s="104" t="s">
        <v>34</v>
      </c>
      <c r="J1119" s="105">
        <v>2</v>
      </c>
      <c r="K1119" s="142">
        <f t="shared" si="102"/>
        <v>-2</v>
      </c>
      <c r="L1119" s="102">
        <f t="shared" si="107"/>
        <v>476.53510493827162</v>
      </c>
      <c r="M1119" s="214">
        <f t="shared" si="106"/>
        <v>39.550000000000026</v>
      </c>
      <c r="Q1119" s="153">
        <f t="shared" si="103"/>
        <v>1</v>
      </c>
      <c r="R1119" s="154">
        <f t="shared" si="104"/>
        <v>0</v>
      </c>
      <c r="S1119" s="154">
        <f t="shared" si="105"/>
        <v>1</v>
      </c>
    </row>
    <row r="1120" spans="2:19" ht="18.75" x14ac:dyDescent="0.3">
      <c r="B1120" s="164">
        <v>44820</v>
      </c>
      <c r="C1120" s="95" t="s">
        <v>2505</v>
      </c>
      <c r="D1120" s="96" t="s">
        <v>30</v>
      </c>
      <c r="E1120" s="97">
        <v>3</v>
      </c>
      <c r="F1120" s="140">
        <v>5</v>
      </c>
      <c r="G1120" s="103">
        <v>2</v>
      </c>
      <c r="H1120" s="99" t="s">
        <v>557</v>
      </c>
      <c r="I1120" s="104" t="s">
        <v>24</v>
      </c>
      <c r="J1120" s="105">
        <v>5</v>
      </c>
      <c r="K1120" s="142">
        <f t="shared" si="102"/>
        <v>20</v>
      </c>
      <c r="L1120" s="102">
        <f t="shared" si="107"/>
        <v>496.53510493827162</v>
      </c>
      <c r="M1120" s="214">
        <f t="shared" si="106"/>
        <v>59.550000000000026</v>
      </c>
      <c r="Q1120" s="153">
        <f t="shared" si="103"/>
        <v>1</v>
      </c>
      <c r="R1120" s="154">
        <f t="shared" si="104"/>
        <v>1</v>
      </c>
      <c r="S1120" s="154">
        <f t="shared" si="105"/>
        <v>0</v>
      </c>
    </row>
    <row r="1121" spans="2:19" ht="18.75" x14ac:dyDescent="0.3">
      <c r="B1121" s="164">
        <v>44820</v>
      </c>
      <c r="C1121" s="95" t="s">
        <v>2590</v>
      </c>
      <c r="D1121" s="96" t="s">
        <v>30</v>
      </c>
      <c r="E1121" s="97">
        <v>3</v>
      </c>
      <c r="F1121" s="140">
        <v>13</v>
      </c>
      <c r="G1121" s="103">
        <v>3</v>
      </c>
      <c r="H1121" s="99" t="s">
        <v>557</v>
      </c>
      <c r="I1121" s="104" t="s">
        <v>34</v>
      </c>
      <c r="J1121" s="105">
        <v>3</v>
      </c>
      <c r="K1121" s="142">
        <f t="shared" si="102"/>
        <v>-3</v>
      </c>
      <c r="L1121" s="102">
        <f t="shared" si="107"/>
        <v>493.53510493827162</v>
      </c>
      <c r="M1121" s="214">
        <f t="shared" si="106"/>
        <v>56.550000000000026</v>
      </c>
      <c r="Q1121" s="153">
        <f t="shared" si="103"/>
        <v>1</v>
      </c>
      <c r="R1121" s="154">
        <f t="shared" si="104"/>
        <v>0</v>
      </c>
      <c r="S1121" s="154">
        <f t="shared" si="105"/>
        <v>1</v>
      </c>
    </row>
    <row r="1122" spans="2:19" ht="18.75" x14ac:dyDescent="0.3">
      <c r="B1122" s="164">
        <v>44820</v>
      </c>
      <c r="C1122" s="95" t="s">
        <v>2591</v>
      </c>
      <c r="D1122" s="96" t="s">
        <v>30</v>
      </c>
      <c r="E1122" s="97">
        <v>1</v>
      </c>
      <c r="F1122" s="140">
        <v>3.9</v>
      </c>
      <c r="G1122" s="103">
        <v>1.8</v>
      </c>
      <c r="H1122" s="99" t="s">
        <v>557</v>
      </c>
      <c r="I1122" s="104" t="s">
        <v>34</v>
      </c>
      <c r="J1122" s="105">
        <v>1.5</v>
      </c>
      <c r="K1122" s="142">
        <f t="shared" si="102"/>
        <v>-1.5</v>
      </c>
      <c r="L1122" s="102">
        <f t="shared" si="107"/>
        <v>492.03510493827162</v>
      </c>
      <c r="M1122" s="214">
        <f t="shared" si="106"/>
        <v>55.050000000000026</v>
      </c>
      <c r="Q1122" s="153">
        <f t="shared" si="103"/>
        <v>1</v>
      </c>
      <c r="R1122" s="154">
        <f t="shared" si="104"/>
        <v>0</v>
      </c>
      <c r="S1122" s="154">
        <f t="shared" si="105"/>
        <v>1</v>
      </c>
    </row>
    <row r="1123" spans="2:19" ht="18.75" x14ac:dyDescent="0.3">
      <c r="B1123" s="164">
        <v>44820</v>
      </c>
      <c r="C1123" s="95" t="s">
        <v>2592</v>
      </c>
      <c r="D1123" s="96" t="s">
        <v>30</v>
      </c>
      <c r="E1123" s="97">
        <v>1</v>
      </c>
      <c r="F1123" s="140">
        <v>26</v>
      </c>
      <c r="G1123" s="103">
        <v>4</v>
      </c>
      <c r="H1123" s="99" t="s">
        <v>557</v>
      </c>
      <c r="I1123" s="104" t="s">
        <v>26</v>
      </c>
      <c r="J1123" s="105">
        <v>0.25</v>
      </c>
      <c r="K1123" s="142">
        <f t="shared" si="102"/>
        <v>-0.25</v>
      </c>
      <c r="L1123" s="102">
        <f t="shared" si="107"/>
        <v>491.78510493827162</v>
      </c>
      <c r="M1123" s="214">
        <f t="shared" si="106"/>
        <v>54.800000000000026</v>
      </c>
      <c r="Q1123" s="153">
        <f t="shared" si="103"/>
        <v>1</v>
      </c>
      <c r="R1123" s="154">
        <f t="shared" si="104"/>
        <v>0</v>
      </c>
      <c r="S1123" s="154">
        <f t="shared" si="105"/>
        <v>1</v>
      </c>
    </row>
    <row r="1124" spans="2:19" ht="18.75" x14ac:dyDescent="0.3">
      <c r="B1124" s="164">
        <v>44820</v>
      </c>
      <c r="C1124" s="95" t="s">
        <v>2116</v>
      </c>
      <c r="D1124" s="96" t="s">
        <v>30</v>
      </c>
      <c r="E1124" s="97">
        <v>1</v>
      </c>
      <c r="F1124" s="140">
        <v>10</v>
      </c>
      <c r="G1124" s="103">
        <v>3</v>
      </c>
      <c r="H1124" s="99" t="s">
        <v>557</v>
      </c>
      <c r="I1124" s="104" t="s">
        <v>34</v>
      </c>
      <c r="J1124" s="105">
        <v>0.25</v>
      </c>
      <c r="K1124" s="142">
        <f t="shared" si="102"/>
        <v>-0.25</v>
      </c>
      <c r="L1124" s="102">
        <f t="shared" ref="L1124:L1187" si="108">IF(K1124="",L1123,L1123+K1124)</f>
        <v>491.53510493827162</v>
      </c>
      <c r="M1124" s="214">
        <f t="shared" si="106"/>
        <v>54.550000000000026</v>
      </c>
      <c r="Q1124" s="153">
        <f t="shared" si="103"/>
        <v>1</v>
      </c>
      <c r="R1124" s="154">
        <f t="shared" si="104"/>
        <v>0</v>
      </c>
      <c r="S1124" s="154">
        <f t="shared" si="105"/>
        <v>1</v>
      </c>
    </row>
    <row r="1125" spans="2:19" ht="18.75" x14ac:dyDescent="0.3">
      <c r="B1125" s="164">
        <v>44821</v>
      </c>
      <c r="C1125" s="95" t="s">
        <v>2249</v>
      </c>
      <c r="D1125" s="96" t="s">
        <v>2593</v>
      </c>
      <c r="E1125" s="97">
        <v>2</v>
      </c>
      <c r="F1125" s="140">
        <v>6</v>
      </c>
      <c r="G1125" s="103">
        <v>2</v>
      </c>
      <c r="H1125" s="99" t="s">
        <v>557</v>
      </c>
      <c r="I1125" s="104" t="s">
        <v>34</v>
      </c>
      <c r="J1125" s="105">
        <v>1.5</v>
      </c>
      <c r="K1125" s="142">
        <f t="shared" si="102"/>
        <v>-1.5</v>
      </c>
      <c r="L1125" s="102">
        <f t="shared" si="108"/>
        <v>490.03510493827162</v>
      </c>
      <c r="M1125" s="214">
        <f t="shared" si="106"/>
        <v>53.050000000000026</v>
      </c>
      <c r="Q1125" s="153">
        <f t="shared" si="103"/>
        <v>1</v>
      </c>
      <c r="R1125" s="154">
        <f t="shared" si="104"/>
        <v>0</v>
      </c>
      <c r="S1125" s="154">
        <f t="shared" si="105"/>
        <v>1</v>
      </c>
    </row>
    <row r="1126" spans="2:19" ht="18.75" x14ac:dyDescent="0.3">
      <c r="B1126" s="164">
        <v>44821</v>
      </c>
      <c r="C1126" s="95" t="s">
        <v>2594</v>
      </c>
      <c r="D1126" s="96" t="s">
        <v>2593</v>
      </c>
      <c r="E1126" s="97">
        <v>4</v>
      </c>
      <c r="F1126" s="140">
        <v>7</v>
      </c>
      <c r="G1126" s="103">
        <v>2</v>
      </c>
      <c r="H1126" s="99" t="s">
        <v>557</v>
      </c>
      <c r="I1126" s="104" t="s">
        <v>34</v>
      </c>
      <c r="J1126" s="105">
        <v>1</v>
      </c>
      <c r="K1126" s="142">
        <f t="shared" si="102"/>
        <v>-1</v>
      </c>
      <c r="L1126" s="102">
        <f t="shared" si="108"/>
        <v>489.03510493827162</v>
      </c>
      <c r="M1126" s="214">
        <f t="shared" si="106"/>
        <v>52.050000000000026</v>
      </c>
      <c r="Q1126" s="153">
        <f t="shared" si="103"/>
        <v>1</v>
      </c>
      <c r="R1126" s="154">
        <f t="shared" si="104"/>
        <v>0</v>
      </c>
      <c r="S1126" s="154">
        <f t="shared" si="105"/>
        <v>1</v>
      </c>
    </row>
    <row r="1127" spans="2:19" ht="18.75" x14ac:dyDescent="0.3">
      <c r="B1127" s="164">
        <v>44821</v>
      </c>
      <c r="C1127" s="95" t="s">
        <v>2595</v>
      </c>
      <c r="D1127" s="96" t="s">
        <v>2593</v>
      </c>
      <c r="E1127" s="97">
        <v>4</v>
      </c>
      <c r="F1127" s="140">
        <v>26</v>
      </c>
      <c r="G1127" s="103">
        <v>4</v>
      </c>
      <c r="H1127" s="99" t="s">
        <v>557</v>
      </c>
      <c r="I1127" s="104" t="s">
        <v>26</v>
      </c>
      <c r="J1127" s="105">
        <v>1</v>
      </c>
      <c r="K1127" s="142">
        <f t="shared" si="102"/>
        <v>-1</v>
      </c>
      <c r="L1127" s="102">
        <f t="shared" si="108"/>
        <v>488.03510493827162</v>
      </c>
      <c r="M1127" s="214">
        <f t="shared" si="106"/>
        <v>51.050000000000026</v>
      </c>
      <c r="Q1127" s="153">
        <f t="shared" si="103"/>
        <v>1</v>
      </c>
      <c r="R1127" s="154">
        <f t="shared" si="104"/>
        <v>0</v>
      </c>
      <c r="S1127" s="154">
        <f t="shared" si="105"/>
        <v>1</v>
      </c>
    </row>
    <row r="1128" spans="2:19" ht="18.75" x14ac:dyDescent="0.3">
      <c r="B1128" s="164">
        <v>44821</v>
      </c>
      <c r="C1128" s="95" t="s">
        <v>2596</v>
      </c>
      <c r="D1128" s="96" t="s">
        <v>634</v>
      </c>
      <c r="E1128" s="97">
        <v>6</v>
      </c>
      <c r="F1128" s="140">
        <v>7</v>
      </c>
      <c r="G1128" s="103">
        <v>2</v>
      </c>
      <c r="H1128" s="99" t="s">
        <v>557</v>
      </c>
      <c r="I1128" s="104" t="s">
        <v>24</v>
      </c>
      <c r="J1128" s="105">
        <v>0.75</v>
      </c>
      <c r="K1128" s="142">
        <f t="shared" si="102"/>
        <v>4.5</v>
      </c>
      <c r="L1128" s="102">
        <f t="shared" si="108"/>
        <v>492.53510493827162</v>
      </c>
      <c r="M1128" s="214">
        <f t="shared" si="106"/>
        <v>55.550000000000026</v>
      </c>
      <c r="Q1128" s="153">
        <f t="shared" si="103"/>
        <v>1</v>
      </c>
      <c r="R1128" s="154">
        <f t="shared" si="104"/>
        <v>1</v>
      </c>
      <c r="S1128" s="154">
        <f t="shared" si="105"/>
        <v>0</v>
      </c>
    </row>
    <row r="1129" spans="2:19" ht="18.75" x14ac:dyDescent="0.3">
      <c r="B1129" s="164">
        <v>44821</v>
      </c>
      <c r="C1129" s="95" t="s">
        <v>2597</v>
      </c>
      <c r="D1129" s="96" t="s">
        <v>2598</v>
      </c>
      <c r="E1129" s="97">
        <v>6</v>
      </c>
      <c r="F1129" s="140">
        <v>3.9</v>
      </c>
      <c r="G1129" s="103">
        <v>1.5</v>
      </c>
      <c r="H1129" s="99" t="s">
        <v>557</v>
      </c>
      <c r="I1129" s="104" t="s">
        <v>21</v>
      </c>
      <c r="J1129" s="105">
        <v>0.25</v>
      </c>
      <c r="K1129" s="142">
        <f t="shared" si="102"/>
        <v>-0.25</v>
      </c>
      <c r="L1129" s="102">
        <f t="shared" si="108"/>
        <v>492.28510493827162</v>
      </c>
      <c r="M1129" s="214">
        <f t="shared" si="106"/>
        <v>55.300000000000026</v>
      </c>
      <c r="Q1129" s="153">
        <f t="shared" si="103"/>
        <v>1</v>
      </c>
      <c r="R1129" s="154">
        <f t="shared" si="104"/>
        <v>0</v>
      </c>
      <c r="S1129" s="154">
        <f t="shared" si="105"/>
        <v>1</v>
      </c>
    </row>
    <row r="1130" spans="2:19" ht="18.75" x14ac:dyDescent="0.3">
      <c r="B1130" s="164">
        <v>44821</v>
      </c>
      <c r="C1130" s="95" t="s">
        <v>2599</v>
      </c>
      <c r="D1130" s="96" t="s">
        <v>2600</v>
      </c>
      <c r="E1130" s="97">
        <v>5</v>
      </c>
      <c r="F1130" s="140">
        <v>7.9</v>
      </c>
      <c r="G1130" s="103">
        <v>3</v>
      </c>
      <c r="H1130" s="99" t="s">
        <v>557</v>
      </c>
      <c r="I1130" s="104" t="s">
        <v>21</v>
      </c>
      <c r="J1130" s="105">
        <v>3</v>
      </c>
      <c r="K1130" s="142">
        <f t="shared" si="102"/>
        <v>-3</v>
      </c>
      <c r="L1130" s="102">
        <f t="shared" si="108"/>
        <v>489.28510493827162</v>
      </c>
      <c r="M1130" s="214">
        <f t="shared" si="106"/>
        <v>52.300000000000026</v>
      </c>
      <c r="Q1130" s="153">
        <f t="shared" si="103"/>
        <v>1</v>
      </c>
      <c r="R1130" s="154">
        <f t="shared" si="104"/>
        <v>0</v>
      </c>
      <c r="S1130" s="154">
        <f t="shared" si="105"/>
        <v>1</v>
      </c>
    </row>
    <row r="1131" spans="2:19" ht="18.75" x14ac:dyDescent="0.3">
      <c r="B1131" s="164">
        <v>44821</v>
      </c>
      <c r="C1131" s="95" t="s">
        <v>2516</v>
      </c>
      <c r="D1131" s="96" t="s">
        <v>1957</v>
      </c>
      <c r="E1131" s="97">
        <v>2</v>
      </c>
      <c r="F1131" s="140">
        <v>1.75</v>
      </c>
      <c r="G1131" s="103">
        <v>1.1000000000000001</v>
      </c>
      <c r="H1131" s="99" t="s">
        <v>557</v>
      </c>
      <c r="I1131" s="104" t="s">
        <v>34</v>
      </c>
      <c r="J1131" s="105">
        <v>5</v>
      </c>
      <c r="K1131" s="142">
        <f t="shared" si="102"/>
        <v>-5</v>
      </c>
      <c r="L1131" s="102">
        <f t="shared" si="108"/>
        <v>484.28510493827162</v>
      </c>
      <c r="M1131" s="214">
        <f t="shared" si="106"/>
        <v>47.300000000000026</v>
      </c>
      <c r="Q1131" s="153">
        <f t="shared" si="103"/>
        <v>1</v>
      </c>
      <c r="R1131" s="154">
        <f t="shared" si="104"/>
        <v>0</v>
      </c>
      <c r="S1131" s="154">
        <f t="shared" si="105"/>
        <v>1</v>
      </c>
    </row>
    <row r="1132" spans="2:19" ht="18.75" x14ac:dyDescent="0.3">
      <c r="B1132" s="164">
        <v>44822</v>
      </c>
      <c r="C1132" s="95" t="s">
        <v>2601</v>
      </c>
      <c r="D1132" s="96" t="s">
        <v>2602</v>
      </c>
      <c r="E1132" s="97">
        <v>2</v>
      </c>
      <c r="F1132" s="140">
        <v>10</v>
      </c>
      <c r="G1132" s="103">
        <v>3</v>
      </c>
      <c r="H1132" s="99" t="s">
        <v>557</v>
      </c>
      <c r="I1132" s="104" t="s">
        <v>171</v>
      </c>
      <c r="J1132" s="105">
        <v>0.5</v>
      </c>
      <c r="K1132" s="142">
        <f t="shared" si="102"/>
        <v>-0.5</v>
      </c>
      <c r="L1132" s="102">
        <f t="shared" si="108"/>
        <v>483.78510493827162</v>
      </c>
      <c r="M1132" s="214">
        <f t="shared" si="106"/>
        <v>46.800000000000026</v>
      </c>
      <c r="Q1132" s="153">
        <f t="shared" si="103"/>
        <v>1</v>
      </c>
      <c r="R1132" s="154">
        <f t="shared" si="104"/>
        <v>0</v>
      </c>
      <c r="S1132" s="154">
        <f t="shared" si="105"/>
        <v>1</v>
      </c>
    </row>
    <row r="1133" spans="2:19" ht="18.75" x14ac:dyDescent="0.3">
      <c r="B1133" s="164">
        <v>44822</v>
      </c>
      <c r="C1133" s="95" t="s">
        <v>2603</v>
      </c>
      <c r="D1133" s="96" t="s">
        <v>587</v>
      </c>
      <c r="E1133" s="97">
        <v>3</v>
      </c>
      <c r="F1133" s="140">
        <v>12</v>
      </c>
      <c r="G1133" s="103">
        <v>3</v>
      </c>
      <c r="H1133" s="99" t="s">
        <v>557</v>
      </c>
      <c r="I1133" s="104" t="s">
        <v>34</v>
      </c>
      <c r="J1133" s="105">
        <v>0.5</v>
      </c>
      <c r="K1133" s="142">
        <f t="shared" si="102"/>
        <v>-0.5</v>
      </c>
      <c r="L1133" s="102">
        <f t="shared" si="108"/>
        <v>483.28510493827162</v>
      </c>
      <c r="M1133" s="214">
        <f t="shared" si="106"/>
        <v>46.300000000000026</v>
      </c>
      <c r="Q1133" s="153">
        <f t="shared" si="103"/>
        <v>1</v>
      </c>
      <c r="R1133" s="154">
        <f t="shared" si="104"/>
        <v>0</v>
      </c>
      <c r="S1133" s="154">
        <f t="shared" si="105"/>
        <v>1</v>
      </c>
    </row>
    <row r="1134" spans="2:19" ht="18.75" x14ac:dyDescent="0.3">
      <c r="B1134" s="164">
        <v>44822</v>
      </c>
      <c r="C1134" s="95" t="s">
        <v>2473</v>
      </c>
      <c r="D1134" s="96" t="s">
        <v>587</v>
      </c>
      <c r="E1134" s="97">
        <v>6</v>
      </c>
      <c r="F1134" s="140">
        <v>6.5</v>
      </c>
      <c r="G1134" s="103">
        <v>2</v>
      </c>
      <c r="H1134" s="99" t="s">
        <v>557</v>
      </c>
      <c r="I1134" s="104" t="s">
        <v>34</v>
      </c>
      <c r="J1134" s="105">
        <v>1</v>
      </c>
      <c r="K1134" s="142">
        <f t="shared" si="102"/>
        <v>-1</v>
      </c>
      <c r="L1134" s="102">
        <f t="shared" si="108"/>
        <v>482.28510493827162</v>
      </c>
      <c r="M1134" s="214">
        <f t="shared" si="106"/>
        <v>45.300000000000026</v>
      </c>
      <c r="Q1134" s="153">
        <f t="shared" si="103"/>
        <v>1</v>
      </c>
      <c r="R1134" s="154">
        <f t="shared" si="104"/>
        <v>0</v>
      </c>
      <c r="S1134" s="154">
        <f t="shared" si="105"/>
        <v>1</v>
      </c>
    </row>
    <row r="1135" spans="2:19" ht="18.75" x14ac:dyDescent="0.3">
      <c r="B1135" s="164">
        <v>44822</v>
      </c>
      <c r="C1135" s="95" t="s">
        <v>2604</v>
      </c>
      <c r="D1135" s="96" t="s">
        <v>18</v>
      </c>
      <c r="E1135" s="97">
        <v>5</v>
      </c>
      <c r="F1135" s="140">
        <v>2</v>
      </c>
      <c r="G1135" s="103">
        <v>1.1000000000000001</v>
      </c>
      <c r="H1135" s="99" t="s">
        <v>557</v>
      </c>
      <c r="I1135" s="104" t="s">
        <v>24</v>
      </c>
      <c r="J1135" s="105">
        <v>2</v>
      </c>
      <c r="K1135" s="142">
        <f t="shared" si="102"/>
        <v>2</v>
      </c>
      <c r="L1135" s="102">
        <f t="shared" si="108"/>
        <v>484.28510493827162</v>
      </c>
      <c r="M1135" s="214">
        <f t="shared" si="106"/>
        <v>47.300000000000026</v>
      </c>
      <c r="Q1135" s="153">
        <f t="shared" si="103"/>
        <v>1</v>
      </c>
      <c r="R1135" s="154">
        <f t="shared" si="104"/>
        <v>1</v>
      </c>
      <c r="S1135" s="154">
        <f t="shared" si="105"/>
        <v>0</v>
      </c>
    </row>
    <row r="1136" spans="2:19" ht="18.75" x14ac:dyDescent="0.3">
      <c r="B1136" s="164">
        <v>44823</v>
      </c>
      <c r="C1136" s="95" t="s">
        <v>2605</v>
      </c>
      <c r="D1136" s="96" t="s">
        <v>616</v>
      </c>
      <c r="E1136" s="97">
        <v>2</v>
      </c>
      <c r="F1136" s="140">
        <v>1.85</v>
      </c>
      <c r="G1136" s="103">
        <v>1.1000000000000001</v>
      </c>
      <c r="H1136" s="99" t="s">
        <v>557</v>
      </c>
      <c r="I1136" s="104" t="s">
        <v>26</v>
      </c>
      <c r="J1136" s="105">
        <v>6</v>
      </c>
      <c r="K1136" s="142">
        <f t="shared" si="102"/>
        <v>-6</v>
      </c>
      <c r="L1136" s="102">
        <f t="shared" si="108"/>
        <v>478.28510493827162</v>
      </c>
      <c r="M1136" s="214">
        <f t="shared" si="106"/>
        <v>41.300000000000026</v>
      </c>
      <c r="Q1136" s="153">
        <f t="shared" si="103"/>
        <v>1</v>
      </c>
      <c r="R1136" s="154">
        <f t="shared" si="104"/>
        <v>0</v>
      </c>
      <c r="S1136" s="154">
        <f t="shared" si="105"/>
        <v>1</v>
      </c>
    </row>
    <row r="1137" spans="2:19" ht="18.75" x14ac:dyDescent="0.3">
      <c r="B1137" s="164">
        <v>44823</v>
      </c>
      <c r="C1137" s="95" t="s">
        <v>2606</v>
      </c>
      <c r="D1137" s="96" t="s">
        <v>616</v>
      </c>
      <c r="E1137" s="97">
        <v>4</v>
      </c>
      <c r="F1137" s="140">
        <v>60</v>
      </c>
      <c r="G1137" s="103">
        <v>8</v>
      </c>
      <c r="H1137" s="99" t="s">
        <v>557</v>
      </c>
      <c r="I1137" s="104" t="s">
        <v>34</v>
      </c>
      <c r="J1137" s="105">
        <v>1</v>
      </c>
      <c r="K1137" s="142">
        <f t="shared" si="102"/>
        <v>-1</v>
      </c>
      <c r="L1137" s="102">
        <f t="shared" si="108"/>
        <v>477.28510493827162</v>
      </c>
      <c r="M1137" s="214">
        <f t="shared" si="106"/>
        <v>40.300000000000026</v>
      </c>
      <c r="Q1137" s="153">
        <f t="shared" si="103"/>
        <v>1</v>
      </c>
      <c r="R1137" s="154">
        <f t="shared" si="104"/>
        <v>0</v>
      </c>
      <c r="S1137" s="154">
        <f t="shared" si="105"/>
        <v>1</v>
      </c>
    </row>
    <row r="1138" spans="2:19" ht="18.75" x14ac:dyDescent="0.3">
      <c r="B1138" s="164">
        <v>44823</v>
      </c>
      <c r="C1138" s="95" t="s">
        <v>2607</v>
      </c>
      <c r="D1138" s="96" t="s">
        <v>616</v>
      </c>
      <c r="E1138" s="97">
        <v>4</v>
      </c>
      <c r="F1138" s="140">
        <v>9.5</v>
      </c>
      <c r="G1138" s="103">
        <v>3</v>
      </c>
      <c r="H1138" s="99" t="s">
        <v>557</v>
      </c>
      <c r="I1138" s="104" t="s">
        <v>34</v>
      </c>
      <c r="J1138" s="105">
        <v>2.5</v>
      </c>
      <c r="K1138" s="142">
        <f t="shared" si="102"/>
        <v>-2.5</v>
      </c>
      <c r="L1138" s="102">
        <f t="shared" si="108"/>
        <v>474.78510493827162</v>
      </c>
      <c r="M1138" s="214">
        <f t="shared" si="106"/>
        <v>37.800000000000026</v>
      </c>
      <c r="Q1138" s="153">
        <f t="shared" si="103"/>
        <v>1</v>
      </c>
      <c r="R1138" s="154">
        <f t="shared" si="104"/>
        <v>0</v>
      </c>
      <c r="S1138" s="154">
        <f t="shared" si="105"/>
        <v>1</v>
      </c>
    </row>
    <row r="1139" spans="2:19" ht="18.75" x14ac:dyDescent="0.3">
      <c r="B1139" s="164">
        <v>44823</v>
      </c>
      <c r="C1139" s="95" t="s">
        <v>2608</v>
      </c>
      <c r="D1139" s="96" t="s">
        <v>616</v>
      </c>
      <c r="E1139" s="97">
        <v>4</v>
      </c>
      <c r="F1139" s="140">
        <v>3.7</v>
      </c>
      <c r="G1139" s="103">
        <v>1.8</v>
      </c>
      <c r="H1139" s="99" t="s">
        <v>557</v>
      </c>
      <c r="I1139" s="104" t="s">
        <v>34</v>
      </c>
      <c r="J1139" s="105">
        <v>1.5</v>
      </c>
      <c r="K1139" s="142">
        <f t="shared" si="102"/>
        <v>-1.5</v>
      </c>
      <c r="L1139" s="102">
        <f t="shared" si="108"/>
        <v>473.28510493827162</v>
      </c>
      <c r="M1139" s="214">
        <f t="shared" si="106"/>
        <v>36.300000000000026</v>
      </c>
      <c r="Q1139" s="153">
        <f t="shared" si="103"/>
        <v>1</v>
      </c>
      <c r="R1139" s="154">
        <f t="shared" si="104"/>
        <v>0</v>
      </c>
      <c r="S1139" s="154">
        <f t="shared" si="105"/>
        <v>1</v>
      </c>
    </row>
    <row r="1140" spans="2:19" ht="18.75" x14ac:dyDescent="0.3">
      <c r="B1140" s="164">
        <v>44823</v>
      </c>
      <c r="C1140" s="95" t="s">
        <v>2609</v>
      </c>
      <c r="D1140" s="96" t="s">
        <v>616</v>
      </c>
      <c r="E1140" s="97">
        <v>5</v>
      </c>
      <c r="F1140" s="140">
        <v>80</v>
      </c>
      <c r="G1140" s="103">
        <v>8</v>
      </c>
      <c r="H1140" s="99" t="s">
        <v>557</v>
      </c>
      <c r="I1140" s="104" t="s">
        <v>16</v>
      </c>
      <c r="J1140" s="105">
        <v>0.5</v>
      </c>
      <c r="K1140" s="142">
        <f t="shared" si="102"/>
        <v>-0.5</v>
      </c>
      <c r="L1140" s="102">
        <f t="shared" si="108"/>
        <v>472.78510493827162</v>
      </c>
      <c r="M1140" s="214">
        <f t="shared" si="106"/>
        <v>35.800000000000026</v>
      </c>
      <c r="Q1140" s="153">
        <f t="shared" si="103"/>
        <v>1</v>
      </c>
      <c r="R1140" s="154">
        <f t="shared" si="104"/>
        <v>0</v>
      </c>
      <c r="S1140" s="154">
        <f t="shared" si="105"/>
        <v>1</v>
      </c>
    </row>
    <row r="1141" spans="2:19" ht="18.75" x14ac:dyDescent="0.3">
      <c r="B1141" s="164">
        <v>44823</v>
      </c>
      <c r="C1141" s="95" t="s">
        <v>2493</v>
      </c>
      <c r="D1141" s="96" t="s">
        <v>616</v>
      </c>
      <c r="E1141" s="97">
        <v>5</v>
      </c>
      <c r="F1141" s="140">
        <v>11</v>
      </c>
      <c r="G1141" s="103">
        <v>3</v>
      </c>
      <c r="H1141" s="99" t="s">
        <v>557</v>
      </c>
      <c r="I1141" s="104" t="s">
        <v>34</v>
      </c>
      <c r="J1141" s="105">
        <v>1.5</v>
      </c>
      <c r="K1141" s="142">
        <f t="shared" si="102"/>
        <v>-1.5</v>
      </c>
      <c r="L1141" s="102">
        <f t="shared" si="108"/>
        <v>471.28510493827162</v>
      </c>
      <c r="M1141" s="214">
        <f t="shared" si="106"/>
        <v>34.300000000000026</v>
      </c>
      <c r="Q1141" s="153">
        <f t="shared" si="103"/>
        <v>1</v>
      </c>
      <c r="R1141" s="154">
        <f t="shared" si="104"/>
        <v>0</v>
      </c>
      <c r="S1141" s="154">
        <f t="shared" si="105"/>
        <v>1</v>
      </c>
    </row>
    <row r="1142" spans="2:19" ht="18.75" x14ac:dyDescent="0.3">
      <c r="B1142" s="164">
        <v>44823</v>
      </c>
      <c r="C1142" s="95" t="s">
        <v>2279</v>
      </c>
      <c r="D1142" s="96" t="s">
        <v>616</v>
      </c>
      <c r="E1142" s="97">
        <v>5</v>
      </c>
      <c r="F1142" s="140">
        <v>9</v>
      </c>
      <c r="G1142" s="103">
        <v>3</v>
      </c>
      <c r="H1142" s="99" t="s">
        <v>557</v>
      </c>
      <c r="I1142" s="104" t="s">
        <v>26</v>
      </c>
      <c r="J1142" s="105">
        <v>0.5</v>
      </c>
      <c r="K1142" s="142">
        <f t="shared" si="102"/>
        <v>-0.5</v>
      </c>
      <c r="L1142" s="102">
        <f t="shared" si="108"/>
        <v>470.78510493827162</v>
      </c>
      <c r="M1142" s="214">
        <f t="shared" si="106"/>
        <v>33.800000000000026</v>
      </c>
      <c r="Q1142" s="153">
        <f t="shared" si="103"/>
        <v>1</v>
      </c>
      <c r="R1142" s="154">
        <f t="shared" si="104"/>
        <v>0</v>
      </c>
      <c r="S1142" s="154">
        <f t="shared" si="105"/>
        <v>1</v>
      </c>
    </row>
    <row r="1143" spans="2:19" ht="18.75" x14ac:dyDescent="0.3">
      <c r="B1143" s="164">
        <v>44823</v>
      </c>
      <c r="C1143" s="95" t="s">
        <v>2614</v>
      </c>
      <c r="D1143" s="96" t="s">
        <v>114</v>
      </c>
      <c r="E1143" s="97">
        <v>8</v>
      </c>
      <c r="F1143" s="140">
        <v>1.5</v>
      </c>
      <c r="G1143" s="103">
        <v>1.01</v>
      </c>
      <c r="H1143" s="99" t="s">
        <v>557</v>
      </c>
      <c r="I1143" s="104" t="s">
        <v>16</v>
      </c>
      <c r="J1143" s="105">
        <v>3</v>
      </c>
      <c r="K1143" s="142">
        <f t="shared" si="102"/>
        <v>-3</v>
      </c>
      <c r="L1143" s="102">
        <f t="shared" si="108"/>
        <v>467.78510493827162</v>
      </c>
      <c r="M1143" s="214">
        <f t="shared" si="106"/>
        <v>30.800000000000026</v>
      </c>
      <c r="Q1143" s="153">
        <f t="shared" si="103"/>
        <v>1</v>
      </c>
      <c r="R1143" s="154">
        <f t="shared" si="104"/>
        <v>0</v>
      </c>
      <c r="S1143" s="154">
        <f t="shared" si="105"/>
        <v>1</v>
      </c>
    </row>
    <row r="1144" spans="2:19" ht="18.75" x14ac:dyDescent="0.3">
      <c r="B1144" s="164">
        <v>44823</v>
      </c>
      <c r="C1144" s="95" t="s">
        <v>2615</v>
      </c>
      <c r="D1144" s="96" t="s">
        <v>2001</v>
      </c>
      <c r="E1144" s="97">
        <v>1</v>
      </c>
      <c r="F1144" s="140">
        <v>4</v>
      </c>
      <c r="G1144" s="103">
        <v>1.8</v>
      </c>
      <c r="H1144" s="99" t="s">
        <v>557</v>
      </c>
      <c r="I1144" s="104" t="s">
        <v>24</v>
      </c>
      <c r="J1144" s="105">
        <v>1</v>
      </c>
      <c r="K1144" s="142">
        <f t="shared" si="102"/>
        <v>3</v>
      </c>
      <c r="L1144" s="102">
        <f t="shared" si="108"/>
        <v>470.78510493827162</v>
      </c>
      <c r="M1144" s="214">
        <f t="shared" si="106"/>
        <v>33.800000000000026</v>
      </c>
      <c r="Q1144" s="153">
        <f t="shared" si="103"/>
        <v>1</v>
      </c>
      <c r="R1144" s="154">
        <f t="shared" si="104"/>
        <v>1</v>
      </c>
      <c r="S1144" s="154">
        <f t="shared" si="105"/>
        <v>0</v>
      </c>
    </row>
    <row r="1145" spans="2:19" ht="18.75" x14ac:dyDescent="0.3">
      <c r="B1145" s="164">
        <v>44823</v>
      </c>
      <c r="C1145" s="95" t="s">
        <v>2317</v>
      </c>
      <c r="D1145" s="96" t="s">
        <v>114</v>
      </c>
      <c r="E1145" s="97">
        <v>4</v>
      </c>
      <c r="F1145" s="140">
        <v>61</v>
      </c>
      <c r="G1145" s="103">
        <v>8</v>
      </c>
      <c r="H1145" s="99" t="s">
        <v>557</v>
      </c>
      <c r="I1145" s="104" t="s">
        <v>34</v>
      </c>
      <c r="J1145" s="105">
        <v>1</v>
      </c>
      <c r="K1145" s="142">
        <f t="shared" si="102"/>
        <v>-1</v>
      </c>
      <c r="L1145" s="102">
        <f t="shared" si="108"/>
        <v>469.78510493827162</v>
      </c>
      <c r="M1145" s="214">
        <f t="shared" si="106"/>
        <v>32.800000000000026</v>
      </c>
      <c r="Q1145" s="153">
        <f t="shared" si="103"/>
        <v>1</v>
      </c>
      <c r="R1145" s="154">
        <f t="shared" si="104"/>
        <v>0</v>
      </c>
      <c r="S1145" s="154">
        <f t="shared" si="105"/>
        <v>1</v>
      </c>
    </row>
    <row r="1146" spans="2:19" ht="18.75" x14ac:dyDescent="0.3">
      <c r="B1146" s="164">
        <v>44823</v>
      </c>
      <c r="C1146" s="95" t="s">
        <v>2616</v>
      </c>
      <c r="D1146" s="96" t="s">
        <v>114</v>
      </c>
      <c r="E1146" s="97">
        <v>4</v>
      </c>
      <c r="F1146" s="140">
        <v>41</v>
      </c>
      <c r="G1146" s="103">
        <v>5</v>
      </c>
      <c r="H1146" s="99" t="s">
        <v>557</v>
      </c>
      <c r="I1146" s="104" t="s">
        <v>34</v>
      </c>
      <c r="J1146" s="105">
        <v>2</v>
      </c>
      <c r="K1146" s="142">
        <f t="shared" si="102"/>
        <v>-2</v>
      </c>
      <c r="L1146" s="102">
        <f t="shared" si="108"/>
        <v>467.78510493827162</v>
      </c>
      <c r="M1146" s="214">
        <f t="shared" si="106"/>
        <v>30.800000000000026</v>
      </c>
      <c r="Q1146" s="153">
        <f t="shared" si="103"/>
        <v>1</v>
      </c>
      <c r="R1146" s="154">
        <f t="shared" si="104"/>
        <v>0</v>
      </c>
      <c r="S1146" s="154">
        <f t="shared" si="105"/>
        <v>1</v>
      </c>
    </row>
    <row r="1147" spans="2:19" ht="18.75" x14ac:dyDescent="0.3">
      <c r="B1147" s="164">
        <v>44823</v>
      </c>
      <c r="C1147" s="95" t="s">
        <v>2617</v>
      </c>
      <c r="D1147" s="96" t="s">
        <v>114</v>
      </c>
      <c r="E1147" s="97">
        <v>3</v>
      </c>
      <c r="F1147" s="140">
        <v>6.5</v>
      </c>
      <c r="G1147" s="103">
        <v>2</v>
      </c>
      <c r="H1147" s="99" t="s">
        <v>557</v>
      </c>
      <c r="I1147" s="104" t="s">
        <v>34</v>
      </c>
      <c r="J1147" s="105">
        <v>12</v>
      </c>
      <c r="K1147" s="142">
        <f t="shared" si="102"/>
        <v>-12</v>
      </c>
      <c r="L1147" s="102">
        <f t="shared" si="108"/>
        <v>455.78510493827162</v>
      </c>
      <c r="M1147" s="214">
        <f t="shared" si="106"/>
        <v>18.800000000000026</v>
      </c>
      <c r="Q1147" s="153">
        <f t="shared" si="103"/>
        <v>1</v>
      </c>
      <c r="R1147" s="154">
        <f t="shared" si="104"/>
        <v>0</v>
      </c>
      <c r="S1147" s="154">
        <f t="shared" si="105"/>
        <v>1</v>
      </c>
    </row>
    <row r="1148" spans="2:19" ht="18.75" x14ac:dyDescent="0.3">
      <c r="B1148" s="164">
        <v>44823</v>
      </c>
      <c r="C1148" s="95" t="s">
        <v>2618</v>
      </c>
      <c r="D1148" s="96" t="s">
        <v>114</v>
      </c>
      <c r="E1148" s="97">
        <v>3</v>
      </c>
      <c r="F1148" s="140">
        <v>2.8</v>
      </c>
      <c r="G1148" s="103">
        <v>1.1000000000000001</v>
      </c>
      <c r="H1148" s="99" t="s">
        <v>557</v>
      </c>
      <c r="I1148" s="104" t="s">
        <v>26</v>
      </c>
      <c r="J1148" s="105">
        <v>12</v>
      </c>
      <c r="K1148" s="142">
        <f t="shared" si="102"/>
        <v>-12</v>
      </c>
      <c r="L1148" s="102">
        <f t="shared" si="108"/>
        <v>443.78510493827162</v>
      </c>
      <c r="M1148" s="214">
        <f t="shared" si="106"/>
        <v>6.8000000000000256</v>
      </c>
      <c r="Q1148" s="153">
        <f t="shared" si="103"/>
        <v>1</v>
      </c>
      <c r="R1148" s="154">
        <f t="shared" si="104"/>
        <v>0</v>
      </c>
      <c r="S1148" s="154">
        <f t="shared" si="105"/>
        <v>1</v>
      </c>
    </row>
    <row r="1149" spans="2:19" ht="18.75" x14ac:dyDescent="0.3">
      <c r="B1149" s="164">
        <v>44823</v>
      </c>
      <c r="C1149" s="95" t="s">
        <v>2219</v>
      </c>
      <c r="D1149" s="96" t="s">
        <v>114</v>
      </c>
      <c r="E1149" s="97">
        <v>5</v>
      </c>
      <c r="F1149" s="140">
        <v>4.8</v>
      </c>
      <c r="G1149" s="103">
        <v>2</v>
      </c>
      <c r="H1149" s="99" t="s">
        <v>557</v>
      </c>
      <c r="I1149" s="104" t="s">
        <v>24</v>
      </c>
      <c r="J1149" s="105">
        <v>13</v>
      </c>
      <c r="K1149" s="142">
        <f t="shared" si="102"/>
        <v>49.4</v>
      </c>
      <c r="L1149" s="102">
        <f t="shared" si="108"/>
        <v>493.18510493827159</v>
      </c>
      <c r="M1149" s="214">
        <f t="shared" si="106"/>
        <v>56.200000000000024</v>
      </c>
      <c r="Q1149" s="153">
        <f t="shared" si="103"/>
        <v>1</v>
      </c>
      <c r="R1149" s="154">
        <f t="shared" si="104"/>
        <v>1</v>
      </c>
      <c r="S1149" s="154">
        <f t="shared" si="105"/>
        <v>0</v>
      </c>
    </row>
    <row r="1150" spans="2:19" ht="18.75" x14ac:dyDescent="0.3">
      <c r="B1150" s="164">
        <v>44823</v>
      </c>
      <c r="C1150" s="95" t="s">
        <v>2619</v>
      </c>
      <c r="D1150" s="96" t="s">
        <v>2001</v>
      </c>
      <c r="E1150" s="97">
        <v>1</v>
      </c>
      <c r="F1150" s="140">
        <v>20</v>
      </c>
      <c r="G1150" s="103">
        <v>5</v>
      </c>
      <c r="H1150" s="99" t="s">
        <v>557</v>
      </c>
      <c r="I1150" s="104" t="s">
        <v>34</v>
      </c>
      <c r="J1150" s="105">
        <v>1.5</v>
      </c>
      <c r="K1150" s="142">
        <f t="shared" si="102"/>
        <v>-1.5</v>
      </c>
      <c r="L1150" s="102">
        <f t="shared" si="108"/>
        <v>491.68510493827159</v>
      </c>
      <c r="M1150" s="214">
        <f t="shared" si="106"/>
        <v>54.700000000000024</v>
      </c>
      <c r="Q1150" s="153">
        <f t="shared" si="103"/>
        <v>1</v>
      </c>
      <c r="R1150" s="154">
        <f t="shared" si="104"/>
        <v>0</v>
      </c>
      <c r="S1150" s="154">
        <f t="shared" si="105"/>
        <v>1</v>
      </c>
    </row>
    <row r="1151" spans="2:19" ht="18.75" x14ac:dyDescent="0.3">
      <c r="B1151" s="164">
        <v>44824</v>
      </c>
      <c r="C1151" s="95" t="s">
        <v>2610</v>
      </c>
      <c r="D1151" s="96" t="s">
        <v>761</v>
      </c>
      <c r="E1151" s="97">
        <v>2</v>
      </c>
      <c r="F1151" s="140">
        <v>6</v>
      </c>
      <c r="G1151" s="103">
        <v>2</v>
      </c>
      <c r="H1151" s="99" t="s">
        <v>557</v>
      </c>
      <c r="I1151" s="104" t="s">
        <v>34</v>
      </c>
      <c r="J1151" s="105">
        <v>1.5</v>
      </c>
      <c r="K1151" s="142">
        <f t="shared" si="102"/>
        <v>-1.5</v>
      </c>
      <c r="L1151" s="102">
        <f t="shared" si="108"/>
        <v>490.18510493827159</v>
      </c>
      <c r="M1151" s="214">
        <f t="shared" si="106"/>
        <v>53.200000000000024</v>
      </c>
      <c r="Q1151" s="153">
        <f t="shared" si="103"/>
        <v>1</v>
      </c>
      <c r="R1151" s="154">
        <f t="shared" si="104"/>
        <v>0</v>
      </c>
      <c r="S1151" s="154">
        <f t="shared" si="105"/>
        <v>1</v>
      </c>
    </row>
    <row r="1152" spans="2:19" ht="18.75" x14ac:dyDescent="0.3">
      <c r="B1152" s="164">
        <v>44824</v>
      </c>
      <c r="C1152" s="95" t="s">
        <v>2611</v>
      </c>
      <c r="D1152" s="96" t="s">
        <v>761</v>
      </c>
      <c r="E1152" s="97">
        <v>2</v>
      </c>
      <c r="F1152" s="140">
        <v>8</v>
      </c>
      <c r="G1152" s="103">
        <v>2</v>
      </c>
      <c r="H1152" s="99" t="s">
        <v>557</v>
      </c>
      <c r="I1152" s="104" t="s">
        <v>26</v>
      </c>
      <c r="J1152" s="105">
        <v>2.5</v>
      </c>
      <c r="K1152" s="142">
        <f t="shared" si="102"/>
        <v>-2.5</v>
      </c>
      <c r="L1152" s="102">
        <f t="shared" si="108"/>
        <v>487.68510493827159</v>
      </c>
      <c r="M1152" s="214">
        <f t="shared" si="106"/>
        <v>50.700000000000024</v>
      </c>
      <c r="Q1152" s="153">
        <f t="shared" si="103"/>
        <v>1</v>
      </c>
      <c r="R1152" s="154">
        <f t="shared" si="104"/>
        <v>0</v>
      </c>
      <c r="S1152" s="154">
        <f t="shared" si="105"/>
        <v>1</v>
      </c>
    </row>
    <row r="1153" spans="2:19" ht="18.75" x14ac:dyDescent="0.3">
      <c r="B1153" s="164">
        <v>44824</v>
      </c>
      <c r="C1153" s="95" t="s">
        <v>2612</v>
      </c>
      <c r="D1153" s="96" t="s">
        <v>761</v>
      </c>
      <c r="E1153" s="97">
        <v>3</v>
      </c>
      <c r="F1153" s="140">
        <v>21</v>
      </c>
      <c r="G1153" s="103">
        <v>5</v>
      </c>
      <c r="H1153" s="99" t="s">
        <v>557</v>
      </c>
      <c r="I1153" s="104" t="s">
        <v>34</v>
      </c>
      <c r="J1153" s="105">
        <v>3</v>
      </c>
      <c r="K1153" s="142">
        <f t="shared" si="102"/>
        <v>-3</v>
      </c>
      <c r="L1153" s="102">
        <f t="shared" si="108"/>
        <v>484.68510493827159</v>
      </c>
      <c r="M1153" s="214">
        <f t="shared" si="106"/>
        <v>47.700000000000024</v>
      </c>
      <c r="Q1153" s="153">
        <f t="shared" si="103"/>
        <v>1</v>
      </c>
      <c r="R1153" s="154">
        <f t="shared" si="104"/>
        <v>0</v>
      </c>
      <c r="S1153" s="154">
        <f t="shared" si="105"/>
        <v>1</v>
      </c>
    </row>
    <row r="1154" spans="2:19" ht="18.75" x14ac:dyDescent="0.3">
      <c r="B1154" s="164">
        <v>44824</v>
      </c>
      <c r="C1154" s="95" t="s">
        <v>2613</v>
      </c>
      <c r="D1154" s="96" t="s">
        <v>761</v>
      </c>
      <c r="E1154" s="97">
        <v>4</v>
      </c>
      <c r="F1154" s="140">
        <v>5</v>
      </c>
      <c r="G1154" s="103">
        <v>2</v>
      </c>
      <c r="H1154" s="99" t="s">
        <v>557</v>
      </c>
      <c r="I1154" s="104" t="s">
        <v>34</v>
      </c>
      <c r="J1154" s="105">
        <v>1</v>
      </c>
      <c r="K1154" s="142">
        <f t="shared" si="102"/>
        <v>-1</v>
      </c>
      <c r="L1154" s="102">
        <f t="shared" si="108"/>
        <v>483.68510493827159</v>
      </c>
      <c r="M1154" s="214">
        <f t="shared" si="106"/>
        <v>46.700000000000024</v>
      </c>
      <c r="Q1154" s="153">
        <f t="shared" si="103"/>
        <v>1</v>
      </c>
      <c r="R1154" s="154">
        <f t="shared" si="104"/>
        <v>0</v>
      </c>
      <c r="S1154" s="154">
        <f t="shared" si="105"/>
        <v>1</v>
      </c>
    </row>
    <row r="1155" spans="2:19" ht="18.75" x14ac:dyDescent="0.3">
      <c r="B1155" s="164">
        <v>44826</v>
      </c>
      <c r="C1155" s="95" t="s">
        <v>2620</v>
      </c>
      <c r="D1155" s="96" t="s">
        <v>813</v>
      </c>
      <c r="E1155" s="97">
        <v>6</v>
      </c>
      <c r="F1155" s="140">
        <v>3.1</v>
      </c>
      <c r="G1155" s="103">
        <v>1.5</v>
      </c>
      <c r="H1155" s="99" t="s">
        <v>557</v>
      </c>
      <c r="I1155" s="104" t="s">
        <v>24</v>
      </c>
      <c r="J1155" s="105">
        <v>1</v>
      </c>
      <c r="K1155" s="142">
        <f t="shared" ref="K1155:K1218" si="109">IF(OR(I1155="",J1155=""),"",IF(AND(H1155="W",I1155="1st"),F1155*J1155-J1155,IF(AND(H1155="P",OR(I1155="1st",I1155="2nd",I1155="3rd")),G1155*J1155-J1155,IF(H1155="EW",-2*J1155,-J1155))))</f>
        <v>2.1</v>
      </c>
      <c r="L1155" s="102">
        <f t="shared" si="108"/>
        <v>485.78510493827162</v>
      </c>
      <c r="M1155" s="214">
        <f t="shared" si="106"/>
        <v>48.800000000000026</v>
      </c>
      <c r="Q1155" s="153">
        <f t="shared" si="103"/>
        <v>1</v>
      </c>
      <c r="R1155" s="154">
        <f t="shared" si="104"/>
        <v>1</v>
      </c>
      <c r="S1155" s="154">
        <f t="shared" si="105"/>
        <v>0</v>
      </c>
    </row>
    <row r="1156" spans="2:19" ht="18.75" x14ac:dyDescent="0.3">
      <c r="B1156" s="164">
        <v>44826</v>
      </c>
      <c r="C1156" s="95" t="s">
        <v>2621</v>
      </c>
      <c r="D1156" s="96" t="s">
        <v>788</v>
      </c>
      <c r="E1156" s="97">
        <v>5</v>
      </c>
      <c r="F1156" s="140">
        <v>1.95</v>
      </c>
      <c r="G1156" s="103">
        <v>1.1000000000000001</v>
      </c>
      <c r="H1156" s="99" t="s">
        <v>557</v>
      </c>
      <c r="I1156" s="104" t="s">
        <v>34</v>
      </c>
      <c r="J1156" s="105">
        <v>1.5</v>
      </c>
      <c r="K1156" s="142">
        <f t="shared" si="109"/>
        <v>-1.5</v>
      </c>
      <c r="L1156" s="102">
        <f t="shared" si="108"/>
        <v>484.28510493827162</v>
      </c>
      <c r="M1156" s="214">
        <f t="shared" si="106"/>
        <v>47.300000000000026</v>
      </c>
      <c r="Q1156" s="153">
        <f t="shared" ref="Q1156:Q1219" si="110">IF(B1156="",0,1)</f>
        <v>1</v>
      </c>
      <c r="R1156" s="154">
        <f t="shared" ref="R1156:R1219" si="111">IF(K1156&gt;0,1,0)</f>
        <v>0</v>
      </c>
      <c r="S1156" s="154">
        <f t="shared" ref="S1156:S1219" si="112">IF(K1156&lt;0,1,0)</f>
        <v>1</v>
      </c>
    </row>
    <row r="1157" spans="2:19" ht="18.75" x14ac:dyDescent="0.3">
      <c r="B1157" s="164">
        <v>44826</v>
      </c>
      <c r="C1157" s="95" t="s">
        <v>2622</v>
      </c>
      <c r="D1157" s="96" t="s">
        <v>616</v>
      </c>
      <c r="E1157" s="97">
        <v>1</v>
      </c>
      <c r="F1157" s="140">
        <v>1</v>
      </c>
      <c r="G1157" s="103">
        <v>0</v>
      </c>
      <c r="H1157" s="99" t="s">
        <v>557</v>
      </c>
      <c r="I1157" s="104" t="s">
        <v>26</v>
      </c>
      <c r="J1157" s="105">
        <v>0.25</v>
      </c>
      <c r="K1157" s="142">
        <f t="shared" si="109"/>
        <v>-0.25</v>
      </c>
      <c r="L1157" s="102">
        <f t="shared" si="108"/>
        <v>484.03510493827162</v>
      </c>
      <c r="M1157" s="214">
        <f t="shared" si="106"/>
        <v>47.050000000000026</v>
      </c>
      <c r="Q1157" s="153">
        <f t="shared" si="110"/>
        <v>1</v>
      </c>
      <c r="R1157" s="154">
        <f t="shared" si="111"/>
        <v>0</v>
      </c>
      <c r="S1157" s="154">
        <f t="shared" si="112"/>
        <v>1</v>
      </c>
    </row>
    <row r="1158" spans="2:19" ht="18.75" x14ac:dyDescent="0.3">
      <c r="B1158" s="164">
        <v>44826</v>
      </c>
      <c r="C1158" s="95" t="s">
        <v>2623</v>
      </c>
      <c r="D1158" s="96" t="s">
        <v>813</v>
      </c>
      <c r="E1158" s="97">
        <v>2</v>
      </c>
      <c r="F1158" s="140">
        <v>15</v>
      </c>
      <c r="G1158" s="103">
        <v>3</v>
      </c>
      <c r="H1158" s="99" t="s">
        <v>557</v>
      </c>
      <c r="I1158" s="104" t="s">
        <v>34</v>
      </c>
      <c r="J1158" s="105">
        <v>0.25</v>
      </c>
      <c r="K1158" s="142">
        <f t="shared" si="109"/>
        <v>-0.25</v>
      </c>
      <c r="L1158" s="102">
        <f t="shared" si="108"/>
        <v>483.78510493827162</v>
      </c>
      <c r="M1158" s="214">
        <f t="shared" si="106"/>
        <v>46.800000000000026</v>
      </c>
      <c r="Q1158" s="153">
        <f t="shared" si="110"/>
        <v>1</v>
      </c>
      <c r="R1158" s="154">
        <f t="shared" si="111"/>
        <v>0</v>
      </c>
      <c r="S1158" s="154">
        <f t="shared" si="112"/>
        <v>1</v>
      </c>
    </row>
    <row r="1159" spans="2:19" ht="18.75" x14ac:dyDescent="0.3">
      <c r="B1159" s="164">
        <v>44826</v>
      </c>
      <c r="C1159" s="95" t="s">
        <v>2624</v>
      </c>
      <c r="D1159" s="96" t="s">
        <v>813</v>
      </c>
      <c r="E1159" s="97">
        <v>3</v>
      </c>
      <c r="F1159" s="140">
        <v>6.5</v>
      </c>
      <c r="G1159" s="103">
        <v>2</v>
      </c>
      <c r="H1159" s="99" t="s">
        <v>557</v>
      </c>
      <c r="I1159" s="104" t="s">
        <v>24</v>
      </c>
      <c r="J1159" s="105">
        <v>1.5</v>
      </c>
      <c r="K1159" s="142">
        <f t="shared" si="109"/>
        <v>8.25</v>
      </c>
      <c r="L1159" s="102">
        <f t="shared" si="108"/>
        <v>492.03510493827162</v>
      </c>
      <c r="M1159" s="214">
        <f t="shared" si="106"/>
        <v>55.050000000000026</v>
      </c>
      <c r="Q1159" s="153">
        <f t="shared" si="110"/>
        <v>1</v>
      </c>
      <c r="R1159" s="154">
        <f t="shared" si="111"/>
        <v>1</v>
      </c>
      <c r="S1159" s="154">
        <f t="shared" si="112"/>
        <v>0</v>
      </c>
    </row>
    <row r="1160" spans="2:19" ht="18.75" x14ac:dyDescent="0.3">
      <c r="B1160" s="164">
        <v>44826</v>
      </c>
      <c r="C1160" s="95" t="s">
        <v>2625</v>
      </c>
      <c r="D1160" s="96" t="s">
        <v>813</v>
      </c>
      <c r="E1160" s="97">
        <v>4</v>
      </c>
      <c r="F1160" s="140">
        <v>8</v>
      </c>
      <c r="G1160" s="103">
        <v>3</v>
      </c>
      <c r="H1160" s="99" t="s">
        <v>557</v>
      </c>
      <c r="I1160" s="104" t="s">
        <v>26</v>
      </c>
      <c r="J1160" s="105">
        <v>0.25</v>
      </c>
      <c r="K1160" s="142">
        <f t="shared" si="109"/>
        <v>-0.25</v>
      </c>
      <c r="L1160" s="102">
        <f t="shared" si="108"/>
        <v>491.78510493827162</v>
      </c>
      <c r="M1160" s="214">
        <f t="shared" si="106"/>
        <v>54.800000000000026</v>
      </c>
      <c r="Q1160" s="153">
        <f t="shared" si="110"/>
        <v>1</v>
      </c>
      <c r="R1160" s="154">
        <f t="shared" si="111"/>
        <v>0</v>
      </c>
      <c r="S1160" s="154">
        <f t="shared" si="112"/>
        <v>1</v>
      </c>
    </row>
    <row r="1161" spans="2:19" ht="18.75" x14ac:dyDescent="0.3">
      <c r="B1161" s="164">
        <v>44826</v>
      </c>
      <c r="C1161" s="95" t="s">
        <v>2626</v>
      </c>
      <c r="D1161" s="96" t="s">
        <v>813</v>
      </c>
      <c r="E1161" s="97">
        <v>4</v>
      </c>
      <c r="F1161" s="140">
        <v>10</v>
      </c>
      <c r="G1161" s="103">
        <v>3</v>
      </c>
      <c r="H1161" s="99" t="s">
        <v>557</v>
      </c>
      <c r="I1161" s="104" t="s">
        <v>26</v>
      </c>
      <c r="J1161" s="105">
        <v>2</v>
      </c>
      <c r="K1161" s="142">
        <f t="shared" si="109"/>
        <v>-2</v>
      </c>
      <c r="L1161" s="102">
        <f t="shared" si="108"/>
        <v>489.78510493827162</v>
      </c>
      <c r="M1161" s="214">
        <f t="shared" si="106"/>
        <v>52.800000000000026</v>
      </c>
      <c r="Q1161" s="153">
        <f t="shared" si="110"/>
        <v>1</v>
      </c>
      <c r="R1161" s="154">
        <f t="shared" si="111"/>
        <v>0</v>
      </c>
      <c r="S1161" s="154">
        <f t="shared" si="112"/>
        <v>1</v>
      </c>
    </row>
    <row r="1162" spans="2:19" ht="18.75" x14ac:dyDescent="0.3">
      <c r="B1162" s="164">
        <v>44826</v>
      </c>
      <c r="C1162" s="95" t="s">
        <v>2627</v>
      </c>
      <c r="D1162" s="96" t="s">
        <v>813</v>
      </c>
      <c r="E1162" s="97">
        <v>4</v>
      </c>
      <c r="F1162" s="140">
        <v>5</v>
      </c>
      <c r="G1162" s="103">
        <v>2</v>
      </c>
      <c r="H1162" s="99" t="s">
        <v>557</v>
      </c>
      <c r="I1162" s="104" t="s">
        <v>26</v>
      </c>
      <c r="J1162" s="105">
        <v>0.5</v>
      </c>
      <c r="K1162" s="142">
        <f t="shared" si="109"/>
        <v>-0.5</v>
      </c>
      <c r="L1162" s="102">
        <f t="shared" si="108"/>
        <v>489.28510493827162</v>
      </c>
      <c r="M1162" s="214">
        <f t="shared" si="106"/>
        <v>52.300000000000026</v>
      </c>
      <c r="Q1162" s="153">
        <f t="shared" si="110"/>
        <v>1</v>
      </c>
      <c r="R1162" s="154">
        <f t="shared" si="111"/>
        <v>0</v>
      </c>
      <c r="S1162" s="154">
        <f t="shared" si="112"/>
        <v>1</v>
      </c>
    </row>
    <row r="1163" spans="2:19" ht="18.75" x14ac:dyDescent="0.3">
      <c r="B1163" s="164">
        <v>44826</v>
      </c>
      <c r="C1163" s="95" t="s">
        <v>2628</v>
      </c>
      <c r="D1163" s="96" t="s">
        <v>813</v>
      </c>
      <c r="E1163" s="97">
        <v>5</v>
      </c>
      <c r="F1163" s="140">
        <v>9</v>
      </c>
      <c r="G1163" s="103">
        <v>4</v>
      </c>
      <c r="H1163" s="99" t="s">
        <v>557</v>
      </c>
      <c r="I1163" s="104" t="s">
        <v>34</v>
      </c>
      <c r="J1163" s="105">
        <v>0.25</v>
      </c>
      <c r="K1163" s="142">
        <f t="shared" si="109"/>
        <v>-0.25</v>
      </c>
      <c r="L1163" s="102">
        <f t="shared" si="108"/>
        <v>489.03510493827162</v>
      </c>
      <c r="M1163" s="214">
        <f t="shared" si="106"/>
        <v>52.050000000000026</v>
      </c>
      <c r="Q1163" s="153">
        <f t="shared" si="110"/>
        <v>1</v>
      </c>
      <c r="R1163" s="154">
        <f t="shared" si="111"/>
        <v>0</v>
      </c>
      <c r="S1163" s="154">
        <f t="shared" si="112"/>
        <v>1</v>
      </c>
    </row>
    <row r="1164" spans="2:19" ht="18.75" x14ac:dyDescent="0.3">
      <c r="B1164" s="164">
        <v>44826</v>
      </c>
      <c r="C1164" s="95" t="s">
        <v>2527</v>
      </c>
      <c r="D1164" s="96" t="s">
        <v>813</v>
      </c>
      <c r="E1164" s="97">
        <v>7</v>
      </c>
      <c r="F1164" s="140">
        <v>6</v>
      </c>
      <c r="G1164" s="103">
        <v>2</v>
      </c>
      <c r="H1164" s="99" t="s">
        <v>557</v>
      </c>
      <c r="I1164" s="104" t="s">
        <v>34</v>
      </c>
      <c r="J1164" s="105">
        <v>0.25</v>
      </c>
      <c r="K1164" s="142">
        <f t="shared" si="109"/>
        <v>-0.25</v>
      </c>
      <c r="L1164" s="102">
        <f t="shared" si="108"/>
        <v>488.78510493827162</v>
      </c>
      <c r="M1164" s="214">
        <f t="shared" si="106"/>
        <v>51.800000000000026</v>
      </c>
      <c r="Q1164" s="153">
        <f t="shared" si="110"/>
        <v>1</v>
      </c>
      <c r="R1164" s="154">
        <f t="shared" si="111"/>
        <v>0</v>
      </c>
      <c r="S1164" s="154">
        <f t="shared" si="112"/>
        <v>1</v>
      </c>
    </row>
    <row r="1165" spans="2:19" ht="18.75" x14ac:dyDescent="0.3">
      <c r="B1165" s="164">
        <v>44826</v>
      </c>
      <c r="C1165" s="95" t="s">
        <v>2629</v>
      </c>
      <c r="D1165" s="96" t="s">
        <v>788</v>
      </c>
      <c r="E1165" s="97">
        <v>2</v>
      </c>
      <c r="F1165" s="140">
        <v>2</v>
      </c>
      <c r="G1165" s="103">
        <v>1.1000000000000001</v>
      </c>
      <c r="H1165" s="99" t="s">
        <v>557</v>
      </c>
      <c r="I1165" s="104" t="s">
        <v>34</v>
      </c>
      <c r="J1165" s="105">
        <v>14</v>
      </c>
      <c r="K1165" s="142">
        <f t="shared" si="109"/>
        <v>-14</v>
      </c>
      <c r="L1165" s="102">
        <f t="shared" si="108"/>
        <v>474.78510493827162</v>
      </c>
      <c r="M1165" s="214">
        <f t="shared" si="106"/>
        <v>37.800000000000026</v>
      </c>
      <c r="Q1165" s="153">
        <f t="shared" si="110"/>
        <v>1</v>
      </c>
      <c r="R1165" s="154">
        <f t="shared" si="111"/>
        <v>0</v>
      </c>
      <c r="S1165" s="154">
        <f t="shared" si="112"/>
        <v>1</v>
      </c>
    </row>
    <row r="1166" spans="2:19" ht="18.75" x14ac:dyDescent="0.3">
      <c r="B1166" s="164">
        <v>44826</v>
      </c>
      <c r="C1166" s="95" t="s">
        <v>2630</v>
      </c>
      <c r="D1166" s="96" t="s">
        <v>616</v>
      </c>
      <c r="E1166" s="97">
        <v>1</v>
      </c>
      <c r="F1166" s="140">
        <v>3.1</v>
      </c>
      <c r="G1166" s="103">
        <v>1.5</v>
      </c>
      <c r="H1166" s="99" t="s">
        <v>557</v>
      </c>
      <c r="I1166" s="104" t="s">
        <v>21</v>
      </c>
      <c r="J1166" s="105">
        <v>3</v>
      </c>
      <c r="K1166" s="142">
        <f t="shared" si="109"/>
        <v>-3</v>
      </c>
      <c r="L1166" s="102">
        <f t="shared" si="108"/>
        <v>471.78510493827162</v>
      </c>
      <c r="M1166" s="214">
        <f t="shared" si="106"/>
        <v>34.800000000000026</v>
      </c>
      <c r="Q1166" s="153">
        <f t="shared" si="110"/>
        <v>1</v>
      </c>
      <c r="R1166" s="154">
        <f t="shared" si="111"/>
        <v>0</v>
      </c>
      <c r="S1166" s="154">
        <f t="shared" si="112"/>
        <v>1</v>
      </c>
    </row>
    <row r="1167" spans="2:19" ht="18.75" x14ac:dyDescent="0.3">
      <c r="B1167" s="164">
        <v>44826</v>
      </c>
      <c r="C1167" s="95" t="s">
        <v>2631</v>
      </c>
      <c r="D1167" s="96" t="s">
        <v>616</v>
      </c>
      <c r="E1167" s="97">
        <v>3</v>
      </c>
      <c r="F1167" s="140">
        <v>7</v>
      </c>
      <c r="G1167" s="103">
        <v>2</v>
      </c>
      <c r="H1167" s="99" t="s">
        <v>557</v>
      </c>
      <c r="I1167" s="104" t="s">
        <v>21</v>
      </c>
      <c r="J1167" s="105">
        <v>7.5</v>
      </c>
      <c r="K1167" s="142">
        <f t="shared" si="109"/>
        <v>-7.5</v>
      </c>
      <c r="L1167" s="102">
        <f t="shared" si="108"/>
        <v>464.28510493827162</v>
      </c>
      <c r="M1167" s="214">
        <f t="shared" si="106"/>
        <v>27.300000000000026</v>
      </c>
      <c r="Q1167" s="153">
        <f t="shared" si="110"/>
        <v>1</v>
      </c>
      <c r="R1167" s="154">
        <f t="shared" si="111"/>
        <v>0</v>
      </c>
      <c r="S1167" s="154">
        <f t="shared" si="112"/>
        <v>1</v>
      </c>
    </row>
    <row r="1168" spans="2:19" ht="18.75" x14ac:dyDescent="0.3">
      <c r="B1168" s="164">
        <v>44826</v>
      </c>
      <c r="C1168" s="95" t="s">
        <v>2632</v>
      </c>
      <c r="D1168" s="96" t="s">
        <v>616</v>
      </c>
      <c r="E1168" s="97">
        <v>3</v>
      </c>
      <c r="F1168" s="140">
        <v>5</v>
      </c>
      <c r="G1168" s="103">
        <v>2</v>
      </c>
      <c r="H1168" s="99" t="s">
        <v>557</v>
      </c>
      <c r="I1168" s="104" t="s">
        <v>24</v>
      </c>
      <c r="J1168" s="105">
        <v>7.5</v>
      </c>
      <c r="K1168" s="142">
        <f t="shared" si="109"/>
        <v>30</v>
      </c>
      <c r="L1168" s="102">
        <f t="shared" si="108"/>
        <v>494.28510493827162</v>
      </c>
      <c r="M1168" s="214">
        <f t="shared" si="106"/>
        <v>57.300000000000026</v>
      </c>
      <c r="Q1168" s="153">
        <f t="shared" si="110"/>
        <v>1</v>
      </c>
      <c r="R1168" s="154">
        <f t="shared" si="111"/>
        <v>1</v>
      </c>
      <c r="S1168" s="154">
        <f t="shared" si="112"/>
        <v>0</v>
      </c>
    </row>
    <row r="1169" spans="2:19" ht="18.75" x14ac:dyDescent="0.3">
      <c r="B1169" s="164">
        <v>44826</v>
      </c>
      <c r="C1169" s="95" t="s">
        <v>2633</v>
      </c>
      <c r="D1169" s="96" t="s">
        <v>616</v>
      </c>
      <c r="E1169" s="97">
        <v>4</v>
      </c>
      <c r="F1169" s="140">
        <v>4.8</v>
      </c>
      <c r="G1169" s="103">
        <v>2</v>
      </c>
      <c r="H1169" s="99" t="s">
        <v>557</v>
      </c>
      <c r="I1169" s="104" t="s">
        <v>21</v>
      </c>
      <c r="J1169" s="105">
        <v>7</v>
      </c>
      <c r="K1169" s="142">
        <f t="shared" si="109"/>
        <v>-7</v>
      </c>
      <c r="L1169" s="102">
        <f t="shared" si="108"/>
        <v>487.28510493827162</v>
      </c>
      <c r="M1169" s="214">
        <f t="shared" si="106"/>
        <v>50.300000000000026</v>
      </c>
      <c r="Q1169" s="153">
        <f t="shared" si="110"/>
        <v>1</v>
      </c>
      <c r="R1169" s="154">
        <f t="shared" si="111"/>
        <v>0</v>
      </c>
      <c r="S1169" s="154">
        <f t="shared" si="112"/>
        <v>1</v>
      </c>
    </row>
    <row r="1170" spans="2:19" ht="18.75" x14ac:dyDescent="0.3">
      <c r="B1170" s="164">
        <v>44827</v>
      </c>
      <c r="C1170" s="95" t="s">
        <v>2634</v>
      </c>
      <c r="D1170" s="96" t="s">
        <v>2635</v>
      </c>
      <c r="E1170" s="97">
        <v>1</v>
      </c>
      <c r="F1170" s="140">
        <v>4.5999999999999996</v>
      </c>
      <c r="G1170" s="103">
        <v>2</v>
      </c>
      <c r="H1170" s="99" t="s">
        <v>557</v>
      </c>
      <c r="I1170" s="104" t="s">
        <v>34</v>
      </c>
      <c r="J1170" s="105">
        <v>8</v>
      </c>
      <c r="K1170" s="142">
        <f t="shared" si="109"/>
        <v>-8</v>
      </c>
      <c r="L1170" s="102">
        <f t="shared" si="108"/>
        <v>479.28510493827162</v>
      </c>
      <c r="M1170" s="214">
        <f t="shared" si="106"/>
        <v>42.300000000000026</v>
      </c>
      <c r="Q1170" s="153">
        <f t="shared" si="110"/>
        <v>1</v>
      </c>
      <c r="R1170" s="154">
        <f t="shared" si="111"/>
        <v>0</v>
      </c>
      <c r="S1170" s="154">
        <f t="shared" si="112"/>
        <v>1</v>
      </c>
    </row>
    <row r="1171" spans="2:19" ht="18.75" x14ac:dyDescent="0.3">
      <c r="B1171" s="164">
        <v>44827</v>
      </c>
      <c r="C1171" s="95" t="s">
        <v>2636</v>
      </c>
      <c r="D1171" s="96" t="s">
        <v>2011</v>
      </c>
      <c r="E1171" s="97">
        <v>6</v>
      </c>
      <c r="F1171" s="140">
        <v>2.8</v>
      </c>
      <c r="G1171" s="103">
        <v>1.4</v>
      </c>
      <c r="H1171" s="99" t="s">
        <v>557</v>
      </c>
      <c r="I1171" s="104" t="s">
        <v>24</v>
      </c>
      <c r="J1171" s="105">
        <v>0.5</v>
      </c>
      <c r="K1171" s="142">
        <f t="shared" si="109"/>
        <v>0.89999999999999991</v>
      </c>
      <c r="L1171" s="102">
        <f t="shared" si="108"/>
        <v>480.18510493827159</v>
      </c>
      <c r="M1171" s="214">
        <f t="shared" si="106"/>
        <v>43.200000000000024</v>
      </c>
      <c r="Q1171" s="153">
        <f t="shared" si="110"/>
        <v>1</v>
      </c>
      <c r="R1171" s="154">
        <f t="shared" si="111"/>
        <v>1</v>
      </c>
      <c r="S1171" s="154">
        <f t="shared" si="112"/>
        <v>0</v>
      </c>
    </row>
    <row r="1172" spans="2:19" ht="18.75" x14ac:dyDescent="0.3">
      <c r="B1172" s="164">
        <v>44827</v>
      </c>
      <c r="C1172" s="95" t="s">
        <v>2637</v>
      </c>
      <c r="D1172" s="96" t="s">
        <v>2011</v>
      </c>
      <c r="E1172" s="97">
        <v>4</v>
      </c>
      <c r="F1172" s="140">
        <v>9</v>
      </c>
      <c r="G1172" s="103">
        <v>3</v>
      </c>
      <c r="H1172" s="99" t="s">
        <v>557</v>
      </c>
      <c r="I1172" s="104" t="s">
        <v>21</v>
      </c>
      <c r="J1172" s="105">
        <v>8</v>
      </c>
      <c r="K1172" s="142">
        <f t="shared" si="109"/>
        <v>-8</v>
      </c>
      <c r="L1172" s="102">
        <f t="shared" si="108"/>
        <v>472.18510493827159</v>
      </c>
      <c r="M1172" s="214">
        <f t="shared" si="106"/>
        <v>35.200000000000024</v>
      </c>
      <c r="Q1172" s="153">
        <f t="shared" si="110"/>
        <v>1</v>
      </c>
      <c r="R1172" s="154">
        <f t="shared" si="111"/>
        <v>0</v>
      </c>
      <c r="S1172" s="154">
        <f t="shared" si="112"/>
        <v>1</v>
      </c>
    </row>
    <row r="1173" spans="2:19" ht="18.75" x14ac:dyDescent="0.3">
      <c r="B1173" s="164">
        <v>44827</v>
      </c>
      <c r="C1173" s="95" t="s">
        <v>2580</v>
      </c>
      <c r="D1173" s="96" t="s">
        <v>628</v>
      </c>
      <c r="E1173" s="97">
        <v>4</v>
      </c>
      <c r="F1173" s="140">
        <v>90</v>
      </c>
      <c r="G1173" s="103">
        <v>15</v>
      </c>
      <c r="H1173" s="99" t="s">
        <v>557</v>
      </c>
      <c r="I1173" s="104" t="s">
        <v>26</v>
      </c>
      <c r="J1173" s="105">
        <v>0.5</v>
      </c>
      <c r="K1173" s="142">
        <f t="shared" si="109"/>
        <v>-0.5</v>
      </c>
      <c r="L1173" s="102">
        <f t="shared" si="108"/>
        <v>471.68510493827159</v>
      </c>
      <c r="M1173" s="214">
        <f t="shared" ref="M1173:M1218" si="113">M1172+K1173</f>
        <v>34.700000000000024</v>
      </c>
      <c r="Q1173" s="153">
        <f t="shared" si="110"/>
        <v>1</v>
      </c>
      <c r="R1173" s="154">
        <f t="shared" si="111"/>
        <v>0</v>
      </c>
      <c r="S1173" s="154">
        <f t="shared" si="112"/>
        <v>1</v>
      </c>
    </row>
    <row r="1174" spans="2:19" ht="18.75" x14ac:dyDescent="0.3">
      <c r="B1174" s="164">
        <v>44827</v>
      </c>
      <c r="C1174" s="95" t="s">
        <v>2498</v>
      </c>
      <c r="D1174" s="96" t="s">
        <v>2011</v>
      </c>
      <c r="E1174" s="97">
        <v>7</v>
      </c>
      <c r="F1174" s="140">
        <v>2.5</v>
      </c>
      <c r="G1174" s="103">
        <v>1.1000000000000001</v>
      </c>
      <c r="H1174" s="99" t="s">
        <v>557</v>
      </c>
      <c r="I1174" s="104" t="s">
        <v>24</v>
      </c>
      <c r="J1174" s="105">
        <v>0.75</v>
      </c>
      <c r="K1174" s="142">
        <f t="shared" si="109"/>
        <v>1.125</v>
      </c>
      <c r="L1174" s="102">
        <f t="shared" si="108"/>
        <v>472.81010493827159</v>
      </c>
      <c r="M1174" s="214">
        <f t="shared" si="113"/>
        <v>35.825000000000024</v>
      </c>
      <c r="Q1174" s="153">
        <f t="shared" si="110"/>
        <v>1</v>
      </c>
      <c r="R1174" s="154">
        <f t="shared" si="111"/>
        <v>1</v>
      </c>
      <c r="S1174" s="154">
        <f t="shared" si="112"/>
        <v>0</v>
      </c>
    </row>
    <row r="1175" spans="2:19" ht="18.75" x14ac:dyDescent="0.3">
      <c r="B1175" s="164">
        <v>44827</v>
      </c>
      <c r="C1175" s="95" t="s">
        <v>2638</v>
      </c>
      <c r="D1175" s="96" t="s">
        <v>2011</v>
      </c>
      <c r="E1175" s="97">
        <v>8</v>
      </c>
      <c r="F1175" s="140">
        <v>8.5</v>
      </c>
      <c r="G1175" s="103">
        <v>3</v>
      </c>
      <c r="H1175" s="99" t="s">
        <v>557</v>
      </c>
      <c r="I1175" s="104" t="s">
        <v>21</v>
      </c>
      <c r="J1175" s="105">
        <v>0.75</v>
      </c>
      <c r="K1175" s="142">
        <f t="shared" si="109"/>
        <v>-0.75</v>
      </c>
      <c r="L1175" s="102">
        <f t="shared" si="108"/>
        <v>472.06010493827159</v>
      </c>
      <c r="M1175" s="214">
        <f t="shared" si="113"/>
        <v>35.075000000000024</v>
      </c>
      <c r="Q1175" s="153">
        <f t="shared" si="110"/>
        <v>1</v>
      </c>
      <c r="R1175" s="154">
        <f t="shared" si="111"/>
        <v>0</v>
      </c>
      <c r="S1175" s="154">
        <f t="shared" si="112"/>
        <v>1</v>
      </c>
    </row>
    <row r="1176" spans="2:19" ht="18.75" x14ac:dyDescent="0.3">
      <c r="B1176" s="164">
        <v>44827</v>
      </c>
      <c r="C1176" s="95" t="s">
        <v>2639</v>
      </c>
      <c r="D1176" s="96" t="s">
        <v>2011</v>
      </c>
      <c r="E1176" s="97">
        <v>8</v>
      </c>
      <c r="F1176" s="140">
        <v>5.5</v>
      </c>
      <c r="G1176" s="103">
        <v>2</v>
      </c>
      <c r="H1176" s="99" t="s">
        <v>557</v>
      </c>
      <c r="I1176" s="104" t="s">
        <v>21</v>
      </c>
      <c r="J1176" s="105">
        <v>1</v>
      </c>
      <c r="K1176" s="142">
        <f t="shared" si="109"/>
        <v>-1</v>
      </c>
      <c r="L1176" s="102">
        <f t="shared" si="108"/>
        <v>471.06010493827159</v>
      </c>
      <c r="M1176" s="214">
        <f t="shared" si="113"/>
        <v>34.075000000000024</v>
      </c>
      <c r="Q1176" s="153">
        <f t="shared" si="110"/>
        <v>1</v>
      </c>
      <c r="R1176" s="154">
        <f t="shared" si="111"/>
        <v>0</v>
      </c>
      <c r="S1176" s="154">
        <f t="shared" si="112"/>
        <v>1</v>
      </c>
    </row>
    <row r="1177" spans="2:19" ht="18.75" x14ac:dyDescent="0.3">
      <c r="B1177" s="164">
        <v>44827</v>
      </c>
      <c r="C1177" s="95" t="s">
        <v>2489</v>
      </c>
      <c r="D1177" s="96" t="s">
        <v>2011</v>
      </c>
      <c r="E1177" s="97">
        <v>9</v>
      </c>
      <c r="F1177" s="140">
        <v>4</v>
      </c>
      <c r="G1177" s="103">
        <v>1.8</v>
      </c>
      <c r="H1177" s="99" t="s">
        <v>557</v>
      </c>
      <c r="I1177" s="104" t="s">
        <v>21</v>
      </c>
      <c r="J1177" s="105">
        <v>1</v>
      </c>
      <c r="K1177" s="142">
        <f t="shared" si="109"/>
        <v>-1</v>
      </c>
      <c r="L1177" s="102">
        <f t="shared" si="108"/>
        <v>470.06010493827159</v>
      </c>
      <c r="M1177" s="214">
        <f t="shared" si="113"/>
        <v>33.075000000000024</v>
      </c>
      <c r="Q1177" s="153">
        <f t="shared" si="110"/>
        <v>1</v>
      </c>
      <c r="R1177" s="154">
        <f t="shared" si="111"/>
        <v>0</v>
      </c>
      <c r="S1177" s="154">
        <f t="shared" si="112"/>
        <v>1</v>
      </c>
    </row>
    <row r="1178" spans="2:19" ht="18.75" x14ac:dyDescent="0.3">
      <c r="B1178" s="164">
        <v>44828</v>
      </c>
      <c r="C1178" s="95" t="s">
        <v>2640</v>
      </c>
      <c r="D1178" s="96" t="s">
        <v>619</v>
      </c>
      <c r="E1178" s="97">
        <v>2</v>
      </c>
      <c r="F1178" s="140">
        <v>3.2</v>
      </c>
      <c r="G1178" s="103">
        <v>1.5</v>
      </c>
      <c r="H1178" s="99" t="s">
        <v>557</v>
      </c>
      <c r="I1178" s="104" t="s">
        <v>24</v>
      </c>
      <c r="J1178" s="105">
        <v>10</v>
      </c>
      <c r="K1178" s="142">
        <f t="shared" si="109"/>
        <v>22</v>
      </c>
      <c r="L1178" s="102">
        <f t="shared" si="108"/>
        <v>492.06010493827159</v>
      </c>
      <c r="M1178" s="214">
        <f t="shared" si="113"/>
        <v>55.075000000000024</v>
      </c>
      <c r="Q1178" s="153">
        <f t="shared" si="110"/>
        <v>1</v>
      </c>
      <c r="R1178" s="154">
        <f t="shared" si="111"/>
        <v>1</v>
      </c>
      <c r="S1178" s="154">
        <f t="shared" si="112"/>
        <v>0</v>
      </c>
    </row>
    <row r="1179" spans="2:19" ht="18.75" x14ac:dyDescent="0.3">
      <c r="B1179" s="164">
        <v>44828</v>
      </c>
      <c r="C1179" s="95" t="s">
        <v>2641</v>
      </c>
      <c r="D1179" s="96" t="s">
        <v>619</v>
      </c>
      <c r="E1179" s="97">
        <v>3</v>
      </c>
      <c r="F1179" s="140">
        <v>6</v>
      </c>
      <c r="G1179" s="103">
        <v>2</v>
      </c>
      <c r="H1179" s="99" t="s">
        <v>557</v>
      </c>
      <c r="I1179" s="104" t="s">
        <v>16</v>
      </c>
      <c r="J1179" s="105">
        <v>10</v>
      </c>
      <c r="K1179" s="142">
        <f t="shared" si="109"/>
        <v>-10</v>
      </c>
      <c r="L1179" s="102">
        <f t="shared" si="108"/>
        <v>482.06010493827159</v>
      </c>
      <c r="M1179" s="214">
        <f t="shared" si="113"/>
        <v>45.075000000000024</v>
      </c>
      <c r="Q1179" s="153">
        <f t="shared" si="110"/>
        <v>1</v>
      </c>
      <c r="R1179" s="154">
        <f t="shared" si="111"/>
        <v>0</v>
      </c>
      <c r="S1179" s="154">
        <f t="shared" si="112"/>
        <v>1</v>
      </c>
    </row>
    <row r="1180" spans="2:19" ht="18.75" x14ac:dyDescent="0.3">
      <c r="B1180" s="164">
        <v>44828</v>
      </c>
      <c r="C1180" s="95" t="s">
        <v>2642</v>
      </c>
      <c r="D1180" s="96" t="s">
        <v>2643</v>
      </c>
      <c r="E1180" s="97">
        <v>1</v>
      </c>
      <c r="F1180" s="140">
        <v>12</v>
      </c>
      <c r="G1180" s="103">
        <v>3</v>
      </c>
      <c r="H1180" s="99" t="s">
        <v>557</v>
      </c>
      <c r="I1180" s="104" t="s">
        <v>26</v>
      </c>
      <c r="J1180" s="105">
        <v>0.5</v>
      </c>
      <c r="K1180" s="142">
        <f t="shared" si="109"/>
        <v>-0.5</v>
      </c>
      <c r="L1180" s="102">
        <f t="shared" si="108"/>
        <v>481.56010493827159</v>
      </c>
      <c r="M1180" s="214">
        <f t="shared" si="113"/>
        <v>44.575000000000024</v>
      </c>
      <c r="Q1180" s="153">
        <f t="shared" si="110"/>
        <v>1</v>
      </c>
      <c r="R1180" s="154">
        <f t="shared" si="111"/>
        <v>0</v>
      </c>
      <c r="S1180" s="154">
        <f t="shared" si="112"/>
        <v>1</v>
      </c>
    </row>
    <row r="1181" spans="2:19" ht="18.75" x14ac:dyDescent="0.3">
      <c r="B1181" s="164">
        <v>44828</v>
      </c>
      <c r="C1181" s="95" t="s">
        <v>2644</v>
      </c>
      <c r="D1181" s="96" t="s">
        <v>619</v>
      </c>
      <c r="E1181" s="97">
        <v>5</v>
      </c>
      <c r="F1181" s="140">
        <v>6.5</v>
      </c>
      <c r="G1181" s="103">
        <v>2</v>
      </c>
      <c r="H1181" s="99" t="s">
        <v>557</v>
      </c>
      <c r="I1181" s="104" t="s">
        <v>16</v>
      </c>
      <c r="J1181" s="105">
        <v>2</v>
      </c>
      <c r="K1181" s="142">
        <f t="shared" si="109"/>
        <v>-2</v>
      </c>
      <c r="L1181" s="102">
        <f t="shared" si="108"/>
        <v>479.56010493827159</v>
      </c>
      <c r="M1181" s="214">
        <f t="shared" si="113"/>
        <v>42.575000000000024</v>
      </c>
      <c r="Q1181" s="153">
        <f t="shared" si="110"/>
        <v>1</v>
      </c>
      <c r="R1181" s="154">
        <f t="shared" si="111"/>
        <v>0</v>
      </c>
      <c r="S1181" s="154">
        <f t="shared" si="112"/>
        <v>1</v>
      </c>
    </row>
    <row r="1182" spans="2:19" ht="18.75" x14ac:dyDescent="0.3">
      <c r="B1182" s="164">
        <v>44828</v>
      </c>
      <c r="C1182" s="95" t="s">
        <v>2645</v>
      </c>
      <c r="D1182" s="96" t="s">
        <v>2646</v>
      </c>
      <c r="E1182" s="97">
        <v>1</v>
      </c>
      <c r="F1182" s="140">
        <v>2.6</v>
      </c>
      <c r="G1182" s="103">
        <v>0</v>
      </c>
      <c r="H1182" s="99" t="s">
        <v>557</v>
      </c>
      <c r="I1182" s="104" t="s">
        <v>24</v>
      </c>
      <c r="J1182" s="105">
        <v>1</v>
      </c>
      <c r="K1182" s="142">
        <f t="shared" si="109"/>
        <v>1.6</v>
      </c>
      <c r="L1182" s="102">
        <f t="shared" si="108"/>
        <v>481.16010493827162</v>
      </c>
      <c r="M1182" s="214">
        <f t="shared" si="113"/>
        <v>44.175000000000026</v>
      </c>
      <c r="Q1182" s="153">
        <f t="shared" si="110"/>
        <v>1</v>
      </c>
      <c r="R1182" s="154">
        <f t="shared" si="111"/>
        <v>1</v>
      </c>
      <c r="S1182" s="154">
        <f t="shared" si="112"/>
        <v>0</v>
      </c>
    </row>
    <row r="1183" spans="2:19" ht="18.75" x14ac:dyDescent="0.3">
      <c r="B1183" s="164">
        <v>44829</v>
      </c>
      <c r="C1183" s="95" t="s">
        <v>2316</v>
      </c>
      <c r="D1183" s="96" t="s">
        <v>91</v>
      </c>
      <c r="E1183" s="97">
        <v>4</v>
      </c>
      <c r="F1183" s="140">
        <v>5.5</v>
      </c>
      <c r="G1183" s="103">
        <v>2</v>
      </c>
      <c r="H1183" s="99" t="s">
        <v>557</v>
      </c>
      <c r="I1183" s="104" t="s">
        <v>24</v>
      </c>
      <c r="J1183" s="105">
        <v>2</v>
      </c>
      <c r="K1183" s="142">
        <f t="shared" si="109"/>
        <v>9</v>
      </c>
      <c r="L1183" s="102">
        <f t="shared" si="108"/>
        <v>490.16010493827162</v>
      </c>
      <c r="M1183" s="214">
        <f t="shared" si="113"/>
        <v>53.175000000000026</v>
      </c>
      <c r="Q1183" s="153">
        <f t="shared" si="110"/>
        <v>1</v>
      </c>
      <c r="R1183" s="154">
        <f t="shared" si="111"/>
        <v>1</v>
      </c>
      <c r="S1183" s="154">
        <f t="shared" si="112"/>
        <v>0</v>
      </c>
    </row>
    <row r="1184" spans="2:19" ht="18.75" x14ac:dyDescent="0.3">
      <c r="B1184" s="164">
        <v>44829</v>
      </c>
      <c r="C1184" s="95" t="s">
        <v>2647</v>
      </c>
      <c r="D1184" s="96" t="s">
        <v>91</v>
      </c>
      <c r="E1184" s="97">
        <v>4</v>
      </c>
      <c r="F1184" s="140">
        <v>6</v>
      </c>
      <c r="G1184" s="103">
        <v>2</v>
      </c>
      <c r="H1184" s="99" t="s">
        <v>557</v>
      </c>
      <c r="I1184" s="104" t="s">
        <v>16</v>
      </c>
      <c r="J1184" s="105">
        <v>2</v>
      </c>
      <c r="K1184" s="142">
        <f t="shared" si="109"/>
        <v>-2</v>
      </c>
      <c r="L1184" s="102">
        <f t="shared" si="108"/>
        <v>488.16010493827162</v>
      </c>
      <c r="M1184" s="214">
        <f t="shared" si="113"/>
        <v>51.175000000000026</v>
      </c>
      <c r="Q1184" s="153">
        <f t="shared" si="110"/>
        <v>1</v>
      </c>
      <c r="R1184" s="154">
        <f t="shared" si="111"/>
        <v>0</v>
      </c>
      <c r="S1184" s="154">
        <f t="shared" si="112"/>
        <v>1</v>
      </c>
    </row>
    <row r="1185" spans="2:19" ht="18.75" x14ac:dyDescent="0.3">
      <c r="B1185" s="164">
        <v>44829</v>
      </c>
      <c r="C1185" s="95" t="s">
        <v>2648</v>
      </c>
      <c r="D1185" s="96" t="s">
        <v>2649</v>
      </c>
      <c r="E1185" s="97">
        <v>3</v>
      </c>
      <c r="F1185" s="140">
        <v>2.35</v>
      </c>
      <c r="G1185" s="103">
        <v>1.1000000000000001</v>
      </c>
      <c r="H1185" s="99" t="s">
        <v>557</v>
      </c>
      <c r="I1185" s="104" t="s">
        <v>34</v>
      </c>
      <c r="J1185" s="105">
        <v>14</v>
      </c>
      <c r="K1185" s="142">
        <f t="shared" si="109"/>
        <v>-14</v>
      </c>
      <c r="L1185" s="102">
        <f t="shared" si="108"/>
        <v>474.16010493827162</v>
      </c>
      <c r="M1185" s="214">
        <f t="shared" si="113"/>
        <v>37.175000000000026</v>
      </c>
      <c r="Q1185" s="153">
        <f t="shared" si="110"/>
        <v>1</v>
      </c>
      <c r="R1185" s="154">
        <f t="shared" si="111"/>
        <v>0</v>
      </c>
      <c r="S1185" s="154">
        <f t="shared" si="112"/>
        <v>1</v>
      </c>
    </row>
    <row r="1186" spans="2:19" ht="18.75" x14ac:dyDescent="0.3">
      <c r="B1186" s="164">
        <v>44829</v>
      </c>
      <c r="C1186" s="95" t="s">
        <v>2650</v>
      </c>
      <c r="D1186" s="96" t="s">
        <v>2649</v>
      </c>
      <c r="E1186" s="97">
        <v>4</v>
      </c>
      <c r="F1186" s="140">
        <v>2.4</v>
      </c>
      <c r="G1186" s="103">
        <v>1.1000000000000001</v>
      </c>
      <c r="H1186" s="99" t="s">
        <v>557</v>
      </c>
      <c r="I1186" s="104" t="s">
        <v>34</v>
      </c>
      <c r="J1186" s="105">
        <v>3</v>
      </c>
      <c r="K1186" s="142">
        <f t="shared" si="109"/>
        <v>-3</v>
      </c>
      <c r="L1186" s="102">
        <f t="shared" si="108"/>
        <v>471.16010493827162</v>
      </c>
      <c r="M1186" s="214">
        <f t="shared" si="113"/>
        <v>34.175000000000026</v>
      </c>
      <c r="Q1186" s="153">
        <f t="shared" si="110"/>
        <v>1</v>
      </c>
      <c r="R1186" s="154">
        <f t="shared" si="111"/>
        <v>0</v>
      </c>
      <c r="S1186" s="154">
        <f t="shared" si="112"/>
        <v>1</v>
      </c>
    </row>
    <row r="1187" spans="2:19" ht="18.75" x14ac:dyDescent="0.3">
      <c r="B1187" s="164">
        <v>44829</v>
      </c>
      <c r="C1187" s="95" t="s">
        <v>2549</v>
      </c>
      <c r="D1187" s="96" t="s">
        <v>2649</v>
      </c>
      <c r="E1187" s="97">
        <v>5</v>
      </c>
      <c r="F1187" s="140">
        <v>2.35</v>
      </c>
      <c r="G1187" s="103">
        <v>1.1000000000000001</v>
      </c>
      <c r="H1187" s="99" t="s">
        <v>557</v>
      </c>
      <c r="I1187" s="104" t="s">
        <v>21</v>
      </c>
      <c r="J1187" s="105">
        <v>2</v>
      </c>
      <c r="K1187" s="142">
        <f t="shared" si="109"/>
        <v>-2</v>
      </c>
      <c r="L1187" s="102">
        <f t="shared" si="108"/>
        <v>469.16010493827162</v>
      </c>
      <c r="M1187" s="214">
        <f t="shared" si="113"/>
        <v>32.175000000000026</v>
      </c>
      <c r="Q1187" s="153">
        <f t="shared" si="110"/>
        <v>1</v>
      </c>
      <c r="R1187" s="154">
        <f t="shared" si="111"/>
        <v>0</v>
      </c>
      <c r="S1187" s="154">
        <f t="shared" si="112"/>
        <v>1</v>
      </c>
    </row>
    <row r="1188" spans="2:19" ht="18.75" x14ac:dyDescent="0.3">
      <c r="B1188" s="164">
        <v>44830</v>
      </c>
      <c r="C1188" s="95" t="s">
        <v>2047</v>
      </c>
      <c r="D1188" s="96" t="s">
        <v>2651</v>
      </c>
      <c r="E1188" s="97">
        <v>2</v>
      </c>
      <c r="F1188" s="140">
        <v>1</v>
      </c>
      <c r="G1188" s="103">
        <v>0</v>
      </c>
      <c r="H1188" s="99" t="s">
        <v>557</v>
      </c>
      <c r="I1188" s="104" t="s">
        <v>16</v>
      </c>
      <c r="J1188" s="105">
        <v>0.5</v>
      </c>
      <c r="K1188" s="142">
        <f t="shared" si="109"/>
        <v>-0.5</v>
      </c>
      <c r="L1188" s="102">
        <f t="shared" ref="L1188:L1253" si="114">IF(K1188="",L1187,L1187+K1188)</f>
        <v>468.66010493827162</v>
      </c>
      <c r="M1188" s="214">
        <f t="shared" si="113"/>
        <v>31.675000000000026</v>
      </c>
      <c r="Q1188" s="153">
        <f t="shared" si="110"/>
        <v>1</v>
      </c>
      <c r="R1188" s="154">
        <f t="shared" si="111"/>
        <v>0</v>
      </c>
      <c r="S1188" s="154">
        <f t="shared" si="112"/>
        <v>1</v>
      </c>
    </row>
    <row r="1189" spans="2:19" ht="18.75" x14ac:dyDescent="0.3">
      <c r="B1189" s="164">
        <v>44830</v>
      </c>
      <c r="C1189" s="95" t="s">
        <v>2652</v>
      </c>
      <c r="D1189" s="96" t="s">
        <v>2651</v>
      </c>
      <c r="E1189" s="97">
        <v>3</v>
      </c>
      <c r="F1189" s="140">
        <v>4.4000000000000004</v>
      </c>
      <c r="G1189" s="103">
        <v>2</v>
      </c>
      <c r="H1189" s="99" t="s">
        <v>557</v>
      </c>
      <c r="I1189" s="104" t="s">
        <v>16</v>
      </c>
      <c r="J1189" s="105">
        <v>5</v>
      </c>
      <c r="K1189" s="142">
        <f t="shared" si="109"/>
        <v>-5</v>
      </c>
      <c r="L1189" s="102">
        <f t="shared" si="114"/>
        <v>463.66010493827162</v>
      </c>
      <c r="M1189" s="214">
        <f t="shared" si="113"/>
        <v>26.675000000000026</v>
      </c>
      <c r="Q1189" s="153">
        <f t="shared" si="110"/>
        <v>1</v>
      </c>
      <c r="R1189" s="154">
        <f t="shared" si="111"/>
        <v>0</v>
      </c>
      <c r="S1189" s="154">
        <f t="shared" si="112"/>
        <v>1</v>
      </c>
    </row>
    <row r="1190" spans="2:19" ht="18.75" x14ac:dyDescent="0.3">
      <c r="B1190" s="164">
        <v>44831</v>
      </c>
      <c r="C1190" s="95" t="s">
        <v>2653</v>
      </c>
      <c r="D1190" s="96" t="s">
        <v>660</v>
      </c>
      <c r="E1190" s="97">
        <v>2</v>
      </c>
      <c r="F1190" s="140">
        <v>3.9</v>
      </c>
      <c r="G1190" s="103">
        <v>1.5</v>
      </c>
      <c r="H1190" s="99" t="s">
        <v>557</v>
      </c>
      <c r="I1190" s="104" t="s">
        <v>34</v>
      </c>
      <c r="J1190" s="105">
        <v>3</v>
      </c>
      <c r="K1190" s="142">
        <f t="shared" si="109"/>
        <v>-3</v>
      </c>
      <c r="L1190" s="102">
        <f t="shared" si="114"/>
        <v>460.66010493827162</v>
      </c>
      <c r="M1190" s="214">
        <f t="shared" si="113"/>
        <v>23.675000000000026</v>
      </c>
      <c r="Q1190" s="153">
        <f t="shared" si="110"/>
        <v>1</v>
      </c>
      <c r="R1190" s="154">
        <f t="shared" si="111"/>
        <v>0</v>
      </c>
      <c r="S1190" s="154">
        <f t="shared" si="112"/>
        <v>1</v>
      </c>
    </row>
    <row r="1191" spans="2:19" ht="18.75" x14ac:dyDescent="0.3">
      <c r="B1191" s="164">
        <v>44832</v>
      </c>
      <c r="C1191" s="95" t="s">
        <v>2654</v>
      </c>
      <c r="D1191" s="96" t="s">
        <v>2064</v>
      </c>
      <c r="E1191" s="97">
        <v>1</v>
      </c>
      <c r="F1191" s="140">
        <v>3.8</v>
      </c>
      <c r="G1191" s="103">
        <v>1.5</v>
      </c>
      <c r="H1191" s="99" t="s">
        <v>557</v>
      </c>
      <c r="I1191" s="104" t="s">
        <v>34</v>
      </c>
      <c r="J1191" s="105">
        <v>20</v>
      </c>
      <c r="K1191" s="142">
        <f t="shared" si="109"/>
        <v>-20</v>
      </c>
      <c r="L1191" s="102">
        <f t="shared" si="114"/>
        <v>440.66010493827162</v>
      </c>
      <c r="M1191" s="214">
        <f t="shared" si="113"/>
        <v>3.6750000000000256</v>
      </c>
      <c r="Q1191" s="153">
        <f t="shared" si="110"/>
        <v>1</v>
      </c>
      <c r="R1191" s="154">
        <f t="shared" si="111"/>
        <v>0</v>
      </c>
      <c r="S1191" s="154">
        <f t="shared" si="112"/>
        <v>1</v>
      </c>
    </row>
    <row r="1192" spans="2:19" ht="18.75" x14ac:dyDescent="0.3">
      <c r="B1192" s="164">
        <v>44832</v>
      </c>
      <c r="C1192" s="95" t="s">
        <v>2569</v>
      </c>
      <c r="D1192" s="96" t="s">
        <v>2064</v>
      </c>
      <c r="E1192" s="97">
        <v>2</v>
      </c>
      <c r="F1192" s="140">
        <v>9</v>
      </c>
      <c r="G1192" s="103">
        <v>3</v>
      </c>
      <c r="H1192" s="99" t="s">
        <v>557</v>
      </c>
      <c r="I1192" s="104" t="s">
        <v>26</v>
      </c>
      <c r="J1192" s="105">
        <v>4</v>
      </c>
      <c r="K1192" s="142">
        <f t="shared" si="109"/>
        <v>-4</v>
      </c>
      <c r="L1192" s="102">
        <f t="shared" si="114"/>
        <v>436.66010493827162</v>
      </c>
      <c r="M1192" s="214">
        <f t="shared" si="113"/>
        <v>-0.32499999999997442</v>
      </c>
      <c r="Q1192" s="153">
        <f t="shared" si="110"/>
        <v>1</v>
      </c>
      <c r="R1192" s="154">
        <f t="shared" si="111"/>
        <v>0</v>
      </c>
      <c r="S1192" s="154">
        <f t="shared" si="112"/>
        <v>1</v>
      </c>
    </row>
    <row r="1193" spans="2:19" ht="18.75" x14ac:dyDescent="0.3">
      <c r="B1193" s="164">
        <v>44832</v>
      </c>
      <c r="C1193" s="95" t="s">
        <v>2655</v>
      </c>
      <c r="D1193" s="96" t="s">
        <v>2064</v>
      </c>
      <c r="E1193" s="97">
        <v>2</v>
      </c>
      <c r="F1193" s="140">
        <v>6.5</v>
      </c>
      <c r="G1193" s="103">
        <v>2.5</v>
      </c>
      <c r="H1193" s="99" t="s">
        <v>557</v>
      </c>
      <c r="I1193" s="104" t="s">
        <v>16</v>
      </c>
      <c r="J1193" s="105">
        <v>7</v>
      </c>
      <c r="K1193" s="142">
        <f t="shared" si="109"/>
        <v>-7</v>
      </c>
      <c r="L1193" s="102">
        <f t="shared" si="114"/>
        <v>429.66010493827162</v>
      </c>
      <c r="M1193" s="214">
        <f t="shared" si="113"/>
        <v>-7.3249999999999744</v>
      </c>
      <c r="Q1193" s="153">
        <f t="shared" si="110"/>
        <v>1</v>
      </c>
      <c r="R1193" s="154">
        <f t="shared" si="111"/>
        <v>0</v>
      </c>
      <c r="S1193" s="154">
        <f t="shared" si="112"/>
        <v>1</v>
      </c>
    </row>
    <row r="1194" spans="2:19" ht="18.75" x14ac:dyDescent="0.3">
      <c r="B1194" s="164">
        <v>44832</v>
      </c>
      <c r="C1194" s="95" t="s">
        <v>2656</v>
      </c>
      <c r="D1194" s="96" t="s">
        <v>32</v>
      </c>
      <c r="E1194" s="97">
        <v>2</v>
      </c>
      <c r="F1194" s="140">
        <v>2.4</v>
      </c>
      <c r="G1194" s="103">
        <v>1.2</v>
      </c>
      <c r="H1194" s="99" t="s">
        <v>557</v>
      </c>
      <c r="I1194" s="104" t="s">
        <v>21</v>
      </c>
      <c r="J1194" s="105">
        <v>5</v>
      </c>
      <c r="K1194" s="142">
        <f t="shared" si="109"/>
        <v>-5</v>
      </c>
      <c r="L1194" s="102">
        <f t="shared" si="114"/>
        <v>424.66010493827162</v>
      </c>
      <c r="M1194" s="214">
        <f t="shared" si="113"/>
        <v>-12.324999999999974</v>
      </c>
      <c r="Q1194" s="153">
        <f t="shared" si="110"/>
        <v>1</v>
      </c>
      <c r="R1194" s="154">
        <f t="shared" si="111"/>
        <v>0</v>
      </c>
      <c r="S1194" s="154">
        <f t="shared" si="112"/>
        <v>1</v>
      </c>
    </row>
    <row r="1195" spans="2:19" ht="18.75" x14ac:dyDescent="0.3">
      <c r="B1195" s="164">
        <v>44832</v>
      </c>
      <c r="C1195" s="95" t="s">
        <v>2657</v>
      </c>
      <c r="D1195" s="96" t="s">
        <v>32</v>
      </c>
      <c r="E1195" s="97">
        <v>3</v>
      </c>
      <c r="F1195" s="140">
        <v>100</v>
      </c>
      <c r="G1195" s="103">
        <v>20</v>
      </c>
      <c r="H1195" s="99" t="s">
        <v>557</v>
      </c>
      <c r="I1195" s="104" t="s">
        <v>34</v>
      </c>
      <c r="J1195" s="105">
        <v>0.5</v>
      </c>
      <c r="K1195" s="142">
        <f t="shared" si="109"/>
        <v>-0.5</v>
      </c>
      <c r="L1195" s="102">
        <f t="shared" si="114"/>
        <v>424.16010493827162</v>
      </c>
      <c r="M1195" s="214">
        <f t="shared" si="113"/>
        <v>-12.824999999999974</v>
      </c>
      <c r="Q1195" s="153">
        <f t="shared" si="110"/>
        <v>1</v>
      </c>
      <c r="R1195" s="154">
        <f t="shared" si="111"/>
        <v>0</v>
      </c>
      <c r="S1195" s="154">
        <f t="shared" si="112"/>
        <v>1</v>
      </c>
    </row>
    <row r="1196" spans="2:19" ht="18.75" x14ac:dyDescent="0.3">
      <c r="B1196" s="164">
        <v>44832</v>
      </c>
      <c r="C1196" s="95" t="s">
        <v>2658</v>
      </c>
      <c r="D1196" s="96" t="s">
        <v>32</v>
      </c>
      <c r="E1196" s="97">
        <v>3</v>
      </c>
      <c r="F1196" s="140">
        <v>3.8</v>
      </c>
      <c r="G1196" s="103">
        <v>1.5</v>
      </c>
      <c r="H1196" s="99" t="s">
        <v>557</v>
      </c>
      <c r="I1196" s="104" t="s">
        <v>24</v>
      </c>
      <c r="J1196" s="105">
        <v>3</v>
      </c>
      <c r="K1196" s="142">
        <f t="shared" si="109"/>
        <v>8.3999999999999986</v>
      </c>
      <c r="L1196" s="102">
        <f t="shared" si="114"/>
        <v>432.56010493827159</v>
      </c>
      <c r="M1196" s="214">
        <f t="shared" si="113"/>
        <v>-4.4249999999999758</v>
      </c>
      <c r="Q1196" s="153">
        <f t="shared" si="110"/>
        <v>1</v>
      </c>
      <c r="R1196" s="154">
        <f t="shared" si="111"/>
        <v>1</v>
      </c>
      <c r="S1196" s="154">
        <f t="shared" si="112"/>
        <v>0</v>
      </c>
    </row>
    <row r="1197" spans="2:19" ht="18.75" x14ac:dyDescent="0.3">
      <c r="B1197" s="164">
        <v>44832</v>
      </c>
      <c r="C1197" s="95" t="s">
        <v>2659</v>
      </c>
      <c r="D1197" s="96" t="s">
        <v>32</v>
      </c>
      <c r="E1197" s="97">
        <v>4</v>
      </c>
      <c r="F1197" s="140">
        <v>5</v>
      </c>
      <c r="G1197" s="103">
        <v>2</v>
      </c>
      <c r="H1197" s="99" t="s">
        <v>557</v>
      </c>
      <c r="I1197" s="104" t="s">
        <v>34</v>
      </c>
      <c r="J1197" s="105">
        <v>1</v>
      </c>
      <c r="K1197" s="142">
        <f t="shared" si="109"/>
        <v>-1</v>
      </c>
      <c r="L1197" s="102">
        <f t="shared" si="114"/>
        <v>431.56010493827159</v>
      </c>
      <c r="M1197" s="214">
        <f t="shared" si="113"/>
        <v>-5.4249999999999758</v>
      </c>
      <c r="Q1197" s="153">
        <f t="shared" si="110"/>
        <v>1</v>
      </c>
      <c r="R1197" s="154">
        <f t="shared" si="111"/>
        <v>0</v>
      </c>
      <c r="S1197" s="154">
        <f t="shared" si="112"/>
        <v>1</v>
      </c>
    </row>
    <row r="1198" spans="2:19" ht="18.75" x14ac:dyDescent="0.3">
      <c r="B1198" s="164">
        <v>44832</v>
      </c>
      <c r="C1198" s="95" t="s">
        <v>2660</v>
      </c>
      <c r="D1198" s="96" t="s">
        <v>32</v>
      </c>
      <c r="E1198" s="97">
        <v>4</v>
      </c>
      <c r="F1198" s="140">
        <v>11</v>
      </c>
      <c r="G1198" s="103">
        <v>4</v>
      </c>
      <c r="H1198" s="99" t="s">
        <v>557</v>
      </c>
      <c r="I1198" s="104" t="s">
        <v>26</v>
      </c>
      <c r="J1198" s="105">
        <v>1</v>
      </c>
      <c r="K1198" s="142">
        <f t="shared" si="109"/>
        <v>-1</v>
      </c>
      <c r="L1198" s="102">
        <f t="shared" si="114"/>
        <v>430.56010493827159</v>
      </c>
      <c r="M1198" s="214">
        <f t="shared" si="113"/>
        <v>-6.4249999999999758</v>
      </c>
      <c r="Q1198" s="153">
        <f t="shared" si="110"/>
        <v>1</v>
      </c>
      <c r="R1198" s="154">
        <f t="shared" si="111"/>
        <v>0</v>
      </c>
      <c r="S1198" s="154">
        <f t="shared" si="112"/>
        <v>1</v>
      </c>
    </row>
    <row r="1199" spans="2:19" ht="18.75" x14ac:dyDescent="0.3">
      <c r="B1199" s="164">
        <v>44832</v>
      </c>
      <c r="C1199" s="95" t="s">
        <v>2565</v>
      </c>
      <c r="D1199" s="96" t="s">
        <v>1936</v>
      </c>
      <c r="E1199" s="97">
        <v>8</v>
      </c>
      <c r="F1199" s="140">
        <v>7.5</v>
      </c>
      <c r="G1199" s="103">
        <v>3</v>
      </c>
      <c r="H1199" s="99" t="s">
        <v>557</v>
      </c>
      <c r="I1199" s="104" t="s">
        <v>26</v>
      </c>
      <c r="J1199" s="105">
        <v>1.5</v>
      </c>
      <c r="K1199" s="142">
        <f t="shared" si="109"/>
        <v>-1.5</v>
      </c>
      <c r="L1199" s="102">
        <f t="shared" si="114"/>
        <v>429.06010493827159</v>
      </c>
      <c r="M1199" s="214">
        <f t="shared" si="113"/>
        <v>-7.9249999999999758</v>
      </c>
      <c r="Q1199" s="153">
        <f t="shared" si="110"/>
        <v>1</v>
      </c>
      <c r="R1199" s="154">
        <f t="shared" si="111"/>
        <v>0</v>
      </c>
      <c r="S1199" s="154">
        <f t="shared" si="112"/>
        <v>1</v>
      </c>
    </row>
    <row r="1200" spans="2:19" ht="18.75" x14ac:dyDescent="0.3">
      <c r="B1200" s="164">
        <v>44833</v>
      </c>
      <c r="C1200" s="95" t="s">
        <v>2661</v>
      </c>
      <c r="D1200" s="96" t="s">
        <v>43</v>
      </c>
      <c r="E1200" s="97">
        <v>1</v>
      </c>
      <c r="F1200" s="140">
        <v>1</v>
      </c>
      <c r="G1200" s="103">
        <v>0</v>
      </c>
      <c r="H1200" s="99" t="s">
        <v>557</v>
      </c>
      <c r="I1200" s="104" t="s">
        <v>16</v>
      </c>
      <c r="J1200" s="105">
        <v>1</v>
      </c>
      <c r="K1200" s="142">
        <f t="shared" si="109"/>
        <v>-1</v>
      </c>
      <c r="L1200" s="102">
        <f t="shared" si="114"/>
        <v>428.06010493827159</v>
      </c>
      <c r="M1200" s="214">
        <f t="shared" si="113"/>
        <v>-8.9249999999999758</v>
      </c>
      <c r="Q1200" s="153">
        <f t="shared" si="110"/>
        <v>1</v>
      </c>
      <c r="R1200" s="154">
        <f t="shared" si="111"/>
        <v>0</v>
      </c>
      <c r="S1200" s="154">
        <f t="shared" si="112"/>
        <v>1</v>
      </c>
    </row>
    <row r="1201" spans="2:19" ht="18.75" x14ac:dyDescent="0.3">
      <c r="B1201" s="164">
        <v>44833</v>
      </c>
      <c r="C1201" s="95" t="s">
        <v>2662</v>
      </c>
      <c r="D1201" s="96" t="s">
        <v>43</v>
      </c>
      <c r="E1201" s="97">
        <v>2</v>
      </c>
      <c r="F1201" s="140">
        <v>7.5</v>
      </c>
      <c r="G1201" s="103">
        <v>3</v>
      </c>
      <c r="H1201" s="99" t="s">
        <v>557</v>
      </c>
      <c r="I1201" s="104" t="s">
        <v>34</v>
      </c>
      <c r="J1201" s="105">
        <v>1</v>
      </c>
      <c r="K1201" s="142">
        <f t="shared" si="109"/>
        <v>-1</v>
      </c>
      <c r="L1201" s="102">
        <f t="shared" si="114"/>
        <v>427.06010493827159</v>
      </c>
      <c r="M1201" s="214">
        <f t="shared" si="113"/>
        <v>-9.9249999999999758</v>
      </c>
      <c r="Q1201" s="153">
        <f t="shared" si="110"/>
        <v>1</v>
      </c>
      <c r="R1201" s="154">
        <f t="shared" si="111"/>
        <v>0</v>
      </c>
      <c r="S1201" s="154">
        <f t="shared" si="112"/>
        <v>1</v>
      </c>
    </row>
    <row r="1202" spans="2:19" ht="18.75" x14ac:dyDescent="0.3">
      <c r="B1202" s="164">
        <v>44833</v>
      </c>
      <c r="C1202" s="95" t="s">
        <v>2663</v>
      </c>
      <c r="D1202" s="96" t="s">
        <v>43</v>
      </c>
      <c r="E1202" s="97">
        <v>2</v>
      </c>
      <c r="F1202" s="140">
        <v>4.8</v>
      </c>
      <c r="G1202" s="103">
        <v>2</v>
      </c>
      <c r="H1202" s="99" t="s">
        <v>557</v>
      </c>
      <c r="I1202" s="104" t="s">
        <v>26</v>
      </c>
      <c r="J1202" s="105">
        <v>1</v>
      </c>
      <c r="K1202" s="142">
        <f t="shared" si="109"/>
        <v>-1</v>
      </c>
      <c r="L1202" s="102">
        <f t="shared" si="114"/>
        <v>426.06010493827159</v>
      </c>
      <c r="M1202" s="214">
        <f t="shared" si="113"/>
        <v>-10.924999999999976</v>
      </c>
      <c r="Q1202" s="153">
        <f t="shared" si="110"/>
        <v>1</v>
      </c>
      <c r="R1202" s="154">
        <f t="shared" si="111"/>
        <v>0</v>
      </c>
      <c r="S1202" s="154">
        <f t="shared" si="112"/>
        <v>1</v>
      </c>
    </row>
    <row r="1203" spans="2:19" ht="18.75" x14ac:dyDescent="0.3">
      <c r="B1203" s="164">
        <v>44833</v>
      </c>
      <c r="C1203" s="95" t="s">
        <v>2664</v>
      </c>
      <c r="D1203" s="96" t="s">
        <v>43</v>
      </c>
      <c r="E1203" s="97">
        <v>4</v>
      </c>
      <c r="F1203" s="140">
        <v>2.7</v>
      </c>
      <c r="G1203" s="103">
        <v>1.1000000000000001</v>
      </c>
      <c r="H1203" s="99" t="s">
        <v>557</v>
      </c>
      <c r="I1203" s="104" t="s">
        <v>21</v>
      </c>
      <c r="J1203" s="105">
        <v>5</v>
      </c>
      <c r="K1203" s="142">
        <f t="shared" si="109"/>
        <v>-5</v>
      </c>
      <c r="L1203" s="102">
        <f t="shared" si="114"/>
        <v>421.06010493827159</v>
      </c>
      <c r="M1203" s="214">
        <f t="shared" si="113"/>
        <v>-15.924999999999976</v>
      </c>
      <c r="Q1203" s="153">
        <f t="shared" si="110"/>
        <v>1</v>
      </c>
      <c r="R1203" s="154">
        <f t="shared" si="111"/>
        <v>0</v>
      </c>
      <c r="S1203" s="154">
        <f t="shared" si="112"/>
        <v>1</v>
      </c>
    </row>
    <row r="1204" spans="2:19" ht="18.75" x14ac:dyDescent="0.3">
      <c r="B1204" s="164">
        <v>44833</v>
      </c>
      <c r="C1204" s="95" t="s">
        <v>2218</v>
      </c>
      <c r="D1204" s="96" t="s">
        <v>43</v>
      </c>
      <c r="E1204" s="97">
        <v>5</v>
      </c>
      <c r="F1204" s="140">
        <v>3.4</v>
      </c>
      <c r="G1204" s="103">
        <v>1.5</v>
      </c>
      <c r="H1204" s="99" t="s">
        <v>557</v>
      </c>
      <c r="I1204" s="104" t="s">
        <v>26</v>
      </c>
      <c r="J1204" s="105">
        <v>10</v>
      </c>
      <c r="K1204" s="142">
        <f t="shared" si="109"/>
        <v>-10</v>
      </c>
      <c r="L1204" s="102">
        <f t="shared" si="114"/>
        <v>411.06010493827159</v>
      </c>
      <c r="M1204" s="214">
        <f t="shared" si="113"/>
        <v>-25.924999999999976</v>
      </c>
      <c r="Q1204" s="153">
        <f t="shared" si="110"/>
        <v>1</v>
      </c>
      <c r="R1204" s="154">
        <f t="shared" si="111"/>
        <v>0</v>
      </c>
      <c r="S1204" s="154">
        <f t="shared" si="112"/>
        <v>1</v>
      </c>
    </row>
    <row r="1205" spans="2:19" ht="18.75" x14ac:dyDescent="0.3">
      <c r="B1205" s="164">
        <v>44833</v>
      </c>
      <c r="C1205" s="95" t="s">
        <v>2665</v>
      </c>
      <c r="D1205" s="96" t="s">
        <v>43</v>
      </c>
      <c r="E1205" s="97">
        <v>6</v>
      </c>
      <c r="F1205" s="140">
        <v>3.7</v>
      </c>
      <c r="G1205" s="103">
        <v>1.5</v>
      </c>
      <c r="H1205" s="99" t="s">
        <v>557</v>
      </c>
      <c r="I1205" s="104" t="s">
        <v>26</v>
      </c>
      <c r="J1205" s="105">
        <v>2</v>
      </c>
      <c r="K1205" s="142">
        <f t="shared" si="109"/>
        <v>-2</v>
      </c>
      <c r="L1205" s="102">
        <f t="shared" si="114"/>
        <v>409.06010493827159</v>
      </c>
      <c r="M1205" s="214">
        <f t="shared" si="113"/>
        <v>-27.924999999999976</v>
      </c>
      <c r="Q1205" s="153">
        <f t="shared" si="110"/>
        <v>1</v>
      </c>
      <c r="R1205" s="154">
        <f t="shared" si="111"/>
        <v>0</v>
      </c>
      <c r="S1205" s="154">
        <f t="shared" si="112"/>
        <v>1</v>
      </c>
    </row>
    <row r="1206" spans="2:19" ht="18.75" x14ac:dyDescent="0.3">
      <c r="B1206" s="164">
        <v>44833</v>
      </c>
      <c r="C1206" s="95" t="s">
        <v>2666</v>
      </c>
      <c r="D1206" s="96" t="s">
        <v>788</v>
      </c>
      <c r="E1206" s="97">
        <v>1</v>
      </c>
      <c r="F1206" s="140">
        <v>7.5</v>
      </c>
      <c r="G1206" s="103">
        <v>3</v>
      </c>
      <c r="H1206" s="99" t="s">
        <v>557</v>
      </c>
      <c r="I1206" s="104" t="s">
        <v>26</v>
      </c>
      <c r="J1206" s="105">
        <v>2</v>
      </c>
      <c r="K1206" s="142">
        <f t="shared" si="109"/>
        <v>-2</v>
      </c>
      <c r="L1206" s="102">
        <f t="shared" si="114"/>
        <v>407.06010493827159</v>
      </c>
      <c r="M1206" s="214">
        <f t="shared" si="113"/>
        <v>-29.924999999999976</v>
      </c>
      <c r="Q1206" s="153">
        <f t="shared" si="110"/>
        <v>1</v>
      </c>
      <c r="R1206" s="154">
        <f t="shared" si="111"/>
        <v>0</v>
      </c>
      <c r="S1206" s="154">
        <f t="shared" si="112"/>
        <v>1</v>
      </c>
    </row>
    <row r="1207" spans="2:19" ht="18.75" x14ac:dyDescent="0.3">
      <c r="B1207" s="164">
        <v>44833</v>
      </c>
      <c r="C1207" s="95" t="s">
        <v>2667</v>
      </c>
      <c r="D1207" s="96" t="s">
        <v>788</v>
      </c>
      <c r="E1207" s="97">
        <v>1</v>
      </c>
      <c r="F1207" s="140">
        <v>4.4000000000000004</v>
      </c>
      <c r="G1207" s="103">
        <v>2</v>
      </c>
      <c r="H1207" s="99" t="s">
        <v>557</v>
      </c>
      <c r="I1207" s="104" t="s">
        <v>16</v>
      </c>
      <c r="J1207" s="105">
        <v>1</v>
      </c>
      <c r="K1207" s="142">
        <f t="shared" si="109"/>
        <v>-1</v>
      </c>
      <c r="L1207" s="102">
        <f t="shared" si="114"/>
        <v>406.06010493827159</v>
      </c>
      <c r="M1207" s="214">
        <f t="shared" si="113"/>
        <v>-30.924999999999976</v>
      </c>
      <c r="Q1207" s="153">
        <f t="shared" si="110"/>
        <v>1</v>
      </c>
      <c r="R1207" s="154">
        <f t="shared" si="111"/>
        <v>0</v>
      </c>
      <c r="S1207" s="154">
        <f t="shared" si="112"/>
        <v>1</v>
      </c>
    </row>
    <row r="1208" spans="2:19" ht="18.75" x14ac:dyDescent="0.3">
      <c r="B1208" s="164">
        <v>44833</v>
      </c>
      <c r="C1208" s="95" t="s">
        <v>2668</v>
      </c>
      <c r="D1208" s="96" t="s">
        <v>788</v>
      </c>
      <c r="E1208" s="97">
        <v>3</v>
      </c>
      <c r="F1208" s="140">
        <v>6</v>
      </c>
      <c r="G1208" s="103">
        <v>3</v>
      </c>
      <c r="H1208" s="99" t="s">
        <v>557</v>
      </c>
      <c r="I1208" s="104" t="s">
        <v>34</v>
      </c>
      <c r="J1208" s="105">
        <v>4</v>
      </c>
      <c r="K1208" s="142">
        <f t="shared" si="109"/>
        <v>-4</v>
      </c>
      <c r="L1208" s="102">
        <f t="shared" si="114"/>
        <v>402.06010493827159</v>
      </c>
      <c r="M1208" s="214">
        <f t="shared" si="113"/>
        <v>-34.924999999999976</v>
      </c>
      <c r="Q1208" s="153">
        <f t="shared" si="110"/>
        <v>1</v>
      </c>
      <c r="R1208" s="154">
        <f t="shared" si="111"/>
        <v>0</v>
      </c>
      <c r="S1208" s="154">
        <f t="shared" si="112"/>
        <v>1</v>
      </c>
    </row>
    <row r="1209" spans="2:19" ht="18.75" x14ac:dyDescent="0.3">
      <c r="B1209" s="164">
        <v>44834</v>
      </c>
      <c r="C1209" s="95" t="s">
        <v>2571</v>
      </c>
      <c r="D1209" s="96" t="s">
        <v>628</v>
      </c>
      <c r="E1209" s="97">
        <v>1</v>
      </c>
      <c r="F1209" s="140">
        <v>2</v>
      </c>
      <c r="G1209" s="103">
        <v>1.1000000000000001</v>
      </c>
      <c r="H1209" s="99" t="s">
        <v>557</v>
      </c>
      <c r="I1209" s="104" t="s">
        <v>24</v>
      </c>
      <c r="J1209" s="105">
        <v>7</v>
      </c>
      <c r="K1209" s="142">
        <f t="shared" si="109"/>
        <v>7</v>
      </c>
      <c r="L1209" s="102">
        <f t="shared" si="114"/>
        <v>409.06010493827159</v>
      </c>
      <c r="M1209" s="214">
        <f t="shared" si="113"/>
        <v>-27.924999999999976</v>
      </c>
      <c r="Q1209" s="153">
        <f t="shared" si="110"/>
        <v>1</v>
      </c>
      <c r="R1209" s="154">
        <f t="shared" si="111"/>
        <v>1</v>
      </c>
      <c r="S1209" s="154">
        <f t="shared" si="112"/>
        <v>0</v>
      </c>
    </row>
    <row r="1210" spans="2:19" ht="18.75" x14ac:dyDescent="0.3">
      <c r="B1210" s="164">
        <v>44834</v>
      </c>
      <c r="C1210" s="95" t="s">
        <v>2669</v>
      </c>
      <c r="D1210" s="96" t="s">
        <v>628</v>
      </c>
      <c r="E1210" s="97">
        <v>3</v>
      </c>
      <c r="F1210" s="140">
        <v>12</v>
      </c>
      <c r="G1210" s="103">
        <v>5</v>
      </c>
      <c r="H1210" s="99" t="s">
        <v>557</v>
      </c>
      <c r="I1210" s="104" t="s">
        <v>24</v>
      </c>
      <c r="J1210" s="105">
        <v>4</v>
      </c>
      <c r="K1210" s="142">
        <f t="shared" si="109"/>
        <v>44</v>
      </c>
      <c r="L1210" s="102">
        <f t="shared" si="114"/>
        <v>453.06010493827159</v>
      </c>
      <c r="M1210" s="214">
        <f t="shared" si="113"/>
        <v>16.075000000000024</v>
      </c>
      <c r="Q1210" s="153">
        <f t="shared" si="110"/>
        <v>1</v>
      </c>
      <c r="R1210" s="154">
        <f t="shared" si="111"/>
        <v>1</v>
      </c>
      <c r="S1210" s="154">
        <f t="shared" si="112"/>
        <v>0</v>
      </c>
    </row>
    <row r="1211" spans="2:19" ht="18.75" x14ac:dyDescent="0.3">
      <c r="B1211" s="164">
        <v>44834</v>
      </c>
      <c r="C1211" s="95" t="s">
        <v>2670</v>
      </c>
      <c r="D1211" s="96" t="s">
        <v>628</v>
      </c>
      <c r="E1211" s="97">
        <v>3</v>
      </c>
      <c r="F1211" s="140">
        <v>3.8</v>
      </c>
      <c r="G1211" s="103">
        <v>1.8</v>
      </c>
      <c r="H1211" s="99" t="s">
        <v>557</v>
      </c>
      <c r="I1211" s="104" t="s">
        <v>26</v>
      </c>
      <c r="J1211" s="105">
        <v>1</v>
      </c>
      <c r="K1211" s="142">
        <f t="shared" si="109"/>
        <v>-1</v>
      </c>
      <c r="L1211" s="102">
        <f t="shared" si="114"/>
        <v>452.06010493827159</v>
      </c>
      <c r="M1211" s="214">
        <f t="shared" si="113"/>
        <v>15.075000000000024</v>
      </c>
      <c r="Q1211" s="153">
        <f t="shared" si="110"/>
        <v>1</v>
      </c>
      <c r="R1211" s="154">
        <f t="shared" si="111"/>
        <v>0</v>
      </c>
      <c r="S1211" s="154">
        <f t="shared" si="112"/>
        <v>1</v>
      </c>
    </row>
    <row r="1212" spans="2:19" ht="18.75" x14ac:dyDescent="0.3">
      <c r="B1212" s="164">
        <v>44834</v>
      </c>
      <c r="C1212" s="95" t="s">
        <v>2671</v>
      </c>
      <c r="D1212" s="96" t="s">
        <v>2030</v>
      </c>
      <c r="E1212" s="97">
        <v>3</v>
      </c>
      <c r="F1212" s="140">
        <v>5.5</v>
      </c>
      <c r="G1212" s="103">
        <v>2</v>
      </c>
      <c r="H1212" s="99" t="s">
        <v>557</v>
      </c>
      <c r="I1212" s="104" t="s">
        <v>26</v>
      </c>
      <c r="J1212" s="105">
        <v>0.75</v>
      </c>
      <c r="K1212" s="142">
        <f t="shared" si="109"/>
        <v>-0.75</v>
      </c>
      <c r="L1212" s="102">
        <f t="shared" si="114"/>
        <v>451.31010493827159</v>
      </c>
      <c r="M1212" s="214">
        <f t="shared" si="113"/>
        <v>14.325000000000024</v>
      </c>
      <c r="Q1212" s="153">
        <f t="shared" si="110"/>
        <v>1</v>
      </c>
      <c r="R1212" s="154">
        <f t="shared" si="111"/>
        <v>0</v>
      </c>
      <c r="S1212" s="154">
        <f t="shared" si="112"/>
        <v>1</v>
      </c>
    </row>
    <row r="1213" spans="2:19" ht="18.75" x14ac:dyDescent="0.3">
      <c r="B1213" s="164">
        <v>44834</v>
      </c>
      <c r="C1213" s="95" t="s">
        <v>2672</v>
      </c>
      <c r="D1213" s="96" t="s">
        <v>2030</v>
      </c>
      <c r="E1213" s="97">
        <v>3</v>
      </c>
      <c r="F1213" s="140">
        <v>6.5</v>
      </c>
      <c r="G1213" s="103">
        <v>3</v>
      </c>
      <c r="H1213" s="99" t="s">
        <v>557</v>
      </c>
      <c r="I1213" s="104" t="s">
        <v>21</v>
      </c>
      <c r="J1213" s="105">
        <v>0.5</v>
      </c>
      <c r="K1213" s="142">
        <f t="shared" si="109"/>
        <v>-0.5</v>
      </c>
      <c r="L1213" s="102">
        <f t="shared" si="114"/>
        <v>450.81010493827159</v>
      </c>
      <c r="M1213" s="214">
        <f t="shared" si="113"/>
        <v>13.825000000000024</v>
      </c>
      <c r="Q1213" s="153">
        <f t="shared" si="110"/>
        <v>1</v>
      </c>
      <c r="R1213" s="154">
        <f t="shared" si="111"/>
        <v>0</v>
      </c>
      <c r="S1213" s="154">
        <f t="shared" si="112"/>
        <v>1</v>
      </c>
    </row>
    <row r="1214" spans="2:19" ht="18.75" x14ac:dyDescent="0.3">
      <c r="B1214" s="164">
        <v>44834</v>
      </c>
      <c r="C1214" s="95" t="s">
        <v>2421</v>
      </c>
      <c r="D1214" s="96" t="s">
        <v>2030</v>
      </c>
      <c r="E1214" s="97">
        <v>3</v>
      </c>
      <c r="F1214" s="140">
        <v>1</v>
      </c>
      <c r="G1214" s="103">
        <v>0</v>
      </c>
      <c r="H1214" s="99" t="s">
        <v>557</v>
      </c>
      <c r="I1214" s="104" t="s">
        <v>21</v>
      </c>
      <c r="J1214" s="105">
        <v>0.5</v>
      </c>
      <c r="K1214" s="142">
        <f t="shared" si="109"/>
        <v>-0.5</v>
      </c>
      <c r="L1214" s="102">
        <f t="shared" si="114"/>
        <v>450.31010493827159</v>
      </c>
      <c r="M1214" s="214">
        <f t="shared" si="113"/>
        <v>13.325000000000024</v>
      </c>
      <c r="Q1214" s="153">
        <f t="shared" si="110"/>
        <v>1</v>
      </c>
      <c r="R1214" s="154">
        <f t="shared" si="111"/>
        <v>0</v>
      </c>
      <c r="S1214" s="154">
        <f t="shared" si="112"/>
        <v>1</v>
      </c>
    </row>
    <row r="1215" spans="2:19" ht="18.75" x14ac:dyDescent="0.3">
      <c r="B1215" s="164">
        <v>44834</v>
      </c>
      <c r="C1215" s="95" t="s">
        <v>2422</v>
      </c>
      <c r="D1215" s="96" t="s">
        <v>2030</v>
      </c>
      <c r="E1215" s="97">
        <v>3</v>
      </c>
      <c r="F1215" s="140">
        <v>1</v>
      </c>
      <c r="G1215" s="103">
        <v>0</v>
      </c>
      <c r="H1215" s="99" t="s">
        <v>557</v>
      </c>
      <c r="I1215" s="104" t="s">
        <v>21</v>
      </c>
      <c r="J1215" s="105">
        <v>0.25</v>
      </c>
      <c r="K1215" s="142">
        <f t="shared" si="109"/>
        <v>-0.25</v>
      </c>
      <c r="L1215" s="102">
        <f t="shared" si="114"/>
        <v>450.06010493827159</v>
      </c>
      <c r="M1215" s="214">
        <f t="shared" si="113"/>
        <v>13.075000000000024</v>
      </c>
      <c r="Q1215" s="153">
        <f t="shared" si="110"/>
        <v>1</v>
      </c>
      <c r="R1215" s="154">
        <f t="shared" si="111"/>
        <v>0</v>
      </c>
      <c r="S1215" s="154">
        <f t="shared" si="112"/>
        <v>1</v>
      </c>
    </row>
    <row r="1216" spans="2:19" ht="18.75" x14ac:dyDescent="0.3">
      <c r="B1216" s="164">
        <v>44834</v>
      </c>
      <c r="C1216" s="95" t="s">
        <v>2673</v>
      </c>
      <c r="D1216" s="96" t="s">
        <v>2030</v>
      </c>
      <c r="E1216" s="97">
        <v>6</v>
      </c>
      <c r="F1216" s="140">
        <v>1</v>
      </c>
      <c r="G1216" s="103">
        <v>0</v>
      </c>
      <c r="H1216" s="99" t="s">
        <v>557</v>
      </c>
      <c r="I1216" s="104" t="s">
        <v>21</v>
      </c>
      <c r="J1216" s="105">
        <v>0.75</v>
      </c>
      <c r="K1216" s="142">
        <f t="shared" si="109"/>
        <v>-0.75</v>
      </c>
      <c r="L1216" s="102">
        <f t="shared" si="114"/>
        <v>449.31010493827159</v>
      </c>
      <c r="M1216" s="214">
        <f t="shared" si="113"/>
        <v>12.325000000000024</v>
      </c>
      <c r="Q1216" s="153">
        <f t="shared" si="110"/>
        <v>1</v>
      </c>
      <c r="R1216" s="154">
        <f t="shared" si="111"/>
        <v>0</v>
      </c>
      <c r="S1216" s="154">
        <f t="shared" si="112"/>
        <v>1</v>
      </c>
    </row>
    <row r="1217" spans="2:19" ht="18.75" x14ac:dyDescent="0.3">
      <c r="B1217" s="164">
        <v>44834</v>
      </c>
      <c r="C1217" s="95" t="s">
        <v>2674</v>
      </c>
      <c r="D1217" s="96" t="s">
        <v>30</v>
      </c>
      <c r="E1217" s="97">
        <v>1</v>
      </c>
      <c r="F1217" s="140">
        <v>2.2000000000000002</v>
      </c>
      <c r="G1217" s="103">
        <v>1.1000000000000001</v>
      </c>
      <c r="H1217" s="99" t="s">
        <v>557</v>
      </c>
      <c r="I1217" s="104" t="s">
        <v>26</v>
      </c>
      <c r="J1217" s="105">
        <v>5</v>
      </c>
      <c r="K1217" s="142">
        <f t="shared" si="109"/>
        <v>-5</v>
      </c>
      <c r="L1217" s="102">
        <f t="shared" si="114"/>
        <v>444.31010493827159</v>
      </c>
      <c r="M1217" s="214">
        <f t="shared" si="113"/>
        <v>7.3250000000000242</v>
      </c>
      <c r="Q1217" s="153">
        <f t="shared" si="110"/>
        <v>1</v>
      </c>
      <c r="R1217" s="154">
        <f t="shared" si="111"/>
        <v>0</v>
      </c>
      <c r="S1217" s="154">
        <f t="shared" si="112"/>
        <v>1</v>
      </c>
    </row>
    <row r="1218" spans="2:19" ht="18.75" x14ac:dyDescent="0.3">
      <c r="B1218" s="164">
        <v>44834</v>
      </c>
      <c r="C1218" s="95" t="s">
        <v>2675</v>
      </c>
      <c r="D1218" s="96" t="s">
        <v>30</v>
      </c>
      <c r="E1218" s="97">
        <v>1</v>
      </c>
      <c r="F1218" s="140">
        <v>9.5</v>
      </c>
      <c r="G1218" s="103">
        <v>3</v>
      </c>
      <c r="H1218" s="99" t="s">
        <v>557</v>
      </c>
      <c r="I1218" s="104" t="s">
        <v>24</v>
      </c>
      <c r="J1218" s="105">
        <v>3</v>
      </c>
      <c r="K1218" s="142">
        <f t="shared" si="109"/>
        <v>25.5</v>
      </c>
      <c r="L1218" s="102">
        <f t="shared" si="114"/>
        <v>469.81010493827159</v>
      </c>
      <c r="M1218" s="214">
        <f t="shared" si="113"/>
        <v>32.825000000000024</v>
      </c>
      <c r="Q1218" s="153">
        <f t="shared" si="110"/>
        <v>1</v>
      </c>
      <c r="R1218" s="154">
        <f t="shared" si="111"/>
        <v>1</v>
      </c>
      <c r="S1218" s="154">
        <f t="shared" si="112"/>
        <v>0</v>
      </c>
    </row>
    <row r="1219" spans="2:19" ht="18.75" x14ac:dyDescent="0.3">
      <c r="B1219" s="164">
        <v>44835</v>
      </c>
      <c r="C1219" s="95" t="s">
        <v>2676</v>
      </c>
      <c r="D1219" s="96" t="s">
        <v>652</v>
      </c>
      <c r="E1219" s="97">
        <v>1</v>
      </c>
      <c r="F1219" s="140">
        <v>6</v>
      </c>
      <c r="G1219" s="103">
        <v>2</v>
      </c>
      <c r="H1219" s="99" t="s">
        <v>557</v>
      </c>
      <c r="I1219" s="104" t="s">
        <v>34</v>
      </c>
      <c r="J1219" s="105">
        <v>5</v>
      </c>
      <c r="K1219" s="142">
        <f t="shared" ref="K1219:K1282" si="115">IF(OR(I1219="",J1219=""),"",IF(AND(H1219="W",I1219="1st"),F1219*J1219-J1219,IF(AND(H1219="P",OR(I1219="1st",I1219="2nd",I1219="3rd")),G1219*J1219-J1219,IF(H1219="EW",-2*J1219,-J1219))))</f>
        <v>-5</v>
      </c>
      <c r="L1219" s="102">
        <f t="shared" si="114"/>
        <v>464.81010493827159</v>
      </c>
      <c r="N1219" s="214">
        <f>K1219</f>
        <v>-5</v>
      </c>
      <c r="Q1219" s="153">
        <f t="shared" si="110"/>
        <v>1</v>
      </c>
      <c r="R1219" s="154">
        <f t="shared" si="111"/>
        <v>0</v>
      </c>
      <c r="S1219" s="154">
        <f t="shared" si="112"/>
        <v>1</v>
      </c>
    </row>
    <row r="1220" spans="2:19" ht="18.75" x14ac:dyDescent="0.3">
      <c r="B1220" s="164">
        <v>44835</v>
      </c>
      <c r="C1220" s="95" t="s">
        <v>2677</v>
      </c>
      <c r="D1220" s="96" t="s">
        <v>652</v>
      </c>
      <c r="E1220" s="97">
        <v>2</v>
      </c>
      <c r="F1220" s="140">
        <v>4.4000000000000004</v>
      </c>
      <c r="G1220" s="103">
        <v>2</v>
      </c>
      <c r="H1220" s="99" t="s">
        <v>557</v>
      </c>
      <c r="I1220" s="104" t="s">
        <v>16</v>
      </c>
      <c r="J1220" s="105">
        <v>5</v>
      </c>
      <c r="K1220" s="142">
        <f t="shared" si="115"/>
        <v>-5</v>
      </c>
      <c r="L1220" s="102">
        <f t="shared" si="114"/>
        <v>459.81010493827159</v>
      </c>
      <c r="N1220" s="214">
        <f>N1219+K1220</f>
        <v>-10</v>
      </c>
      <c r="Q1220" s="153">
        <f t="shared" ref="Q1220:Q1283" si="116">IF(B1220="",0,1)</f>
        <v>1</v>
      </c>
      <c r="R1220" s="154">
        <f t="shared" ref="R1220:R1283" si="117">IF(K1220&gt;0,1,0)</f>
        <v>0</v>
      </c>
      <c r="S1220" s="154">
        <f t="shared" ref="S1220:S1283" si="118">IF(K1220&lt;0,1,0)</f>
        <v>1</v>
      </c>
    </row>
    <row r="1221" spans="2:19" ht="18.75" x14ac:dyDescent="0.3">
      <c r="B1221" s="164">
        <v>44835</v>
      </c>
      <c r="C1221" s="95" t="s">
        <v>2678</v>
      </c>
      <c r="D1221" s="96" t="s">
        <v>587</v>
      </c>
      <c r="E1221" s="97">
        <v>1</v>
      </c>
      <c r="F1221" s="140">
        <v>15</v>
      </c>
      <c r="G1221" s="103">
        <v>4</v>
      </c>
      <c r="H1221" s="99" t="s">
        <v>557</v>
      </c>
      <c r="I1221" s="104" t="s">
        <v>34</v>
      </c>
      <c r="J1221" s="105">
        <v>3</v>
      </c>
      <c r="K1221" s="142">
        <f t="shared" si="115"/>
        <v>-3</v>
      </c>
      <c r="L1221" s="102">
        <f t="shared" si="114"/>
        <v>456.81010493827159</v>
      </c>
      <c r="N1221" s="214">
        <f t="shared" ref="N1221:N1284" si="119">N1220+K1221</f>
        <v>-13</v>
      </c>
      <c r="Q1221" s="153">
        <f t="shared" si="116"/>
        <v>1</v>
      </c>
      <c r="R1221" s="154">
        <f t="shared" si="117"/>
        <v>0</v>
      </c>
      <c r="S1221" s="154">
        <f t="shared" si="118"/>
        <v>1</v>
      </c>
    </row>
    <row r="1222" spans="2:19" ht="18.75" x14ac:dyDescent="0.3">
      <c r="B1222" s="164">
        <v>44835</v>
      </c>
      <c r="C1222" s="95" t="s">
        <v>2679</v>
      </c>
      <c r="D1222" s="96" t="s">
        <v>587</v>
      </c>
      <c r="E1222" s="97">
        <v>1</v>
      </c>
      <c r="F1222" s="140">
        <v>3</v>
      </c>
      <c r="G1222" s="103">
        <v>1.5</v>
      </c>
      <c r="H1222" s="99" t="s">
        <v>557</v>
      </c>
      <c r="I1222" s="104" t="s">
        <v>26</v>
      </c>
      <c r="J1222" s="105">
        <v>3</v>
      </c>
      <c r="K1222" s="142">
        <f t="shared" si="115"/>
        <v>-3</v>
      </c>
      <c r="L1222" s="102">
        <f t="shared" si="114"/>
        <v>453.81010493827159</v>
      </c>
      <c r="N1222" s="214">
        <f t="shared" si="119"/>
        <v>-16</v>
      </c>
      <c r="Q1222" s="153">
        <f t="shared" si="116"/>
        <v>1</v>
      </c>
      <c r="R1222" s="154">
        <f t="shared" si="117"/>
        <v>0</v>
      </c>
      <c r="S1222" s="154">
        <f t="shared" si="118"/>
        <v>1</v>
      </c>
    </row>
    <row r="1223" spans="2:19" ht="18.75" x14ac:dyDescent="0.3">
      <c r="B1223" s="164">
        <v>44835</v>
      </c>
      <c r="C1223" s="95" t="s">
        <v>2680</v>
      </c>
      <c r="D1223" s="96" t="s">
        <v>587</v>
      </c>
      <c r="E1223" s="97">
        <v>5</v>
      </c>
      <c r="F1223" s="140">
        <v>34</v>
      </c>
      <c r="G1223" s="103">
        <v>8</v>
      </c>
      <c r="H1223" s="99" t="s">
        <v>557</v>
      </c>
      <c r="I1223" s="104" t="s">
        <v>34</v>
      </c>
      <c r="J1223" s="105">
        <v>0.25</v>
      </c>
      <c r="K1223" s="142">
        <f t="shared" si="115"/>
        <v>-0.25</v>
      </c>
      <c r="L1223" s="102">
        <f t="shared" si="114"/>
        <v>453.56010493827159</v>
      </c>
      <c r="N1223" s="214">
        <f t="shared" si="119"/>
        <v>-16.25</v>
      </c>
      <c r="Q1223" s="153">
        <f t="shared" si="116"/>
        <v>1</v>
      </c>
      <c r="R1223" s="154">
        <f t="shared" si="117"/>
        <v>0</v>
      </c>
      <c r="S1223" s="154">
        <f t="shared" si="118"/>
        <v>1</v>
      </c>
    </row>
    <row r="1224" spans="2:19" ht="18.75" x14ac:dyDescent="0.3">
      <c r="B1224" s="164">
        <v>44835</v>
      </c>
      <c r="C1224" s="95" t="s">
        <v>2681</v>
      </c>
      <c r="D1224" s="96" t="s">
        <v>587</v>
      </c>
      <c r="E1224" s="97">
        <v>5</v>
      </c>
      <c r="F1224" s="140">
        <v>81</v>
      </c>
      <c r="G1224" s="103">
        <v>10</v>
      </c>
      <c r="H1224" s="99" t="s">
        <v>557</v>
      </c>
      <c r="I1224" s="104" t="s">
        <v>16</v>
      </c>
      <c r="J1224" s="105">
        <v>0.25</v>
      </c>
      <c r="K1224" s="142">
        <f t="shared" si="115"/>
        <v>-0.25</v>
      </c>
      <c r="L1224" s="102">
        <f t="shared" si="114"/>
        <v>453.31010493827159</v>
      </c>
      <c r="N1224" s="214">
        <f t="shared" si="119"/>
        <v>-16.5</v>
      </c>
      <c r="Q1224" s="153">
        <f t="shared" si="116"/>
        <v>1</v>
      </c>
      <c r="R1224" s="154">
        <f t="shared" si="117"/>
        <v>0</v>
      </c>
      <c r="S1224" s="154">
        <f t="shared" si="118"/>
        <v>1</v>
      </c>
    </row>
    <row r="1225" spans="2:19" ht="18.75" x14ac:dyDescent="0.3">
      <c r="B1225" s="164">
        <v>44835</v>
      </c>
      <c r="C1225" s="95" t="s">
        <v>2682</v>
      </c>
      <c r="D1225" s="96" t="s">
        <v>587</v>
      </c>
      <c r="E1225" s="97">
        <v>9</v>
      </c>
      <c r="F1225" s="140">
        <v>17</v>
      </c>
      <c r="G1225" s="103">
        <v>4</v>
      </c>
      <c r="H1225" s="99" t="s">
        <v>557</v>
      </c>
      <c r="I1225" s="104" t="s">
        <v>26</v>
      </c>
      <c r="J1225" s="105">
        <v>1</v>
      </c>
      <c r="K1225" s="142">
        <f t="shared" si="115"/>
        <v>-1</v>
      </c>
      <c r="L1225" s="102">
        <f t="shared" si="114"/>
        <v>452.31010493827159</v>
      </c>
      <c r="N1225" s="214">
        <f t="shared" si="119"/>
        <v>-17.5</v>
      </c>
      <c r="Q1225" s="153">
        <f t="shared" si="116"/>
        <v>1</v>
      </c>
      <c r="R1225" s="154">
        <f t="shared" si="117"/>
        <v>0</v>
      </c>
      <c r="S1225" s="154">
        <f t="shared" si="118"/>
        <v>1</v>
      </c>
    </row>
    <row r="1226" spans="2:19" ht="18.75" x14ac:dyDescent="0.3">
      <c r="B1226" s="164">
        <v>44835</v>
      </c>
      <c r="C1226" s="95" t="s">
        <v>2683</v>
      </c>
      <c r="D1226" s="96" t="s">
        <v>1998</v>
      </c>
      <c r="E1226" s="97">
        <v>7</v>
      </c>
      <c r="F1226" s="140">
        <v>4</v>
      </c>
      <c r="G1226" s="103">
        <v>2</v>
      </c>
      <c r="H1226" s="99" t="s">
        <v>557</v>
      </c>
      <c r="I1226" s="104" t="s">
        <v>24</v>
      </c>
      <c r="J1226" s="105">
        <v>6</v>
      </c>
      <c r="K1226" s="142">
        <f t="shared" si="115"/>
        <v>18</v>
      </c>
      <c r="L1226" s="102">
        <f t="shared" si="114"/>
        <v>470.31010493827159</v>
      </c>
      <c r="N1226" s="214">
        <f t="shared" si="119"/>
        <v>0.5</v>
      </c>
      <c r="Q1226" s="153">
        <f t="shared" si="116"/>
        <v>1</v>
      </c>
      <c r="R1226" s="154">
        <f t="shared" si="117"/>
        <v>1</v>
      </c>
      <c r="S1226" s="154">
        <f t="shared" si="118"/>
        <v>0</v>
      </c>
    </row>
    <row r="1227" spans="2:19" ht="18.75" x14ac:dyDescent="0.3">
      <c r="B1227" s="164">
        <v>44835</v>
      </c>
      <c r="C1227" s="95" t="s">
        <v>2684</v>
      </c>
      <c r="D1227" s="96" t="s">
        <v>1901</v>
      </c>
      <c r="E1227" s="97">
        <v>1</v>
      </c>
      <c r="F1227" s="140">
        <v>2</v>
      </c>
      <c r="G1227" s="103">
        <v>1.1000000000000001</v>
      </c>
      <c r="H1227" s="99" t="s">
        <v>557</v>
      </c>
      <c r="I1227" s="104" t="s">
        <v>26</v>
      </c>
      <c r="J1227" s="105">
        <v>3</v>
      </c>
      <c r="K1227" s="142">
        <f t="shared" si="115"/>
        <v>-3</v>
      </c>
      <c r="L1227" s="102">
        <f t="shared" si="114"/>
        <v>467.31010493827159</v>
      </c>
      <c r="N1227" s="214">
        <f t="shared" si="119"/>
        <v>-2.5</v>
      </c>
      <c r="Q1227" s="153">
        <f t="shared" si="116"/>
        <v>1</v>
      </c>
      <c r="R1227" s="154">
        <f t="shared" si="117"/>
        <v>0</v>
      </c>
      <c r="S1227" s="154">
        <f t="shared" si="118"/>
        <v>1</v>
      </c>
    </row>
    <row r="1228" spans="2:19" ht="18.75" x14ac:dyDescent="0.3">
      <c r="B1228" s="164">
        <v>44835</v>
      </c>
      <c r="C1228" s="95" t="s">
        <v>2685</v>
      </c>
      <c r="D1228" s="96" t="s">
        <v>1901</v>
      </c>
      <c r="E1228" s="97">
        <v>2</v>
      </c>
      <c r="F1228" s="140">
        <v>2.2999999999999998</v>
      </c>
      <c r="G1228" s="103">
        <v>1.1000000000000001</v>
      </c>
      <c r="H1228" s="99" t="s">
        <v>557</v>
      </c>
      <c r="I1228" s="104" t="s">
        <v>24</v>
      </c>
      <c r="J1228" s="105">
        <v>3</v>
      </c>
      <c r="K1228" s="142">
        <f t="shared" si="115"/>
        <v>3.8999999999999995</v>
      </c>
      <c r="L1228" s="102">
        <f t="shared" si="114"/>
        <v>471.21010493827157</v>
      </c>
      <c r="N1228" s="214">
        <f t="shared" si="119"/>
        <v>1.3999999999999995</v>
      </c>
      <c r="Q1228" s="153">
        <f t="shared" si="116"/>
        <v>1</v>
      </c>
      <c r="R1228" s="154">
        <f t="shared" si="117"/>
        <v>1</v>
      </c>
      <c r="S1228" s="154">
        <f t="shared" si="118"/>
        <v>0</v>
      </c>
    </row>
    <row r="1229" spans="2:19" ht="18.75" x14ac:dyDescent="0.3">
      <c r="B1229" s="164">
        <v>44835</v>
      </c>
      <c r="C1229" s="95" t="s">
        <v>2686</v>
      </c>
      <c r="D1229" s="96" t="s">
        <v>1901</v>
      </c>
      <c r="E1229" s="97">
        <v>3</v>
      </c>
      <c r="F1229" s="140">
        <v>4.8</v>
      </c>
      <c r="G1229" s="103">
        <v>2</v>
      </c>
      <c r="H1229" s="99" t="s">
        <v>557</v>
      </c>
      <c r="I1229" s="104" t="s">
        <v>26</v>
      </c>
      <c r="J1229" s="105">
        <v>3</v>
      </c>
      <c r="K1229" s="142">
        <f t="shared" si="115"/>
        <v>-3</v>
      </c>
      <c r="L1229" s="102">
        <f t="shared" si="114"/>
        <v>468.21010493827157</v>
      </c>
      <c r="N1229" s="214">
        <f t="shared" si="119"/>
        <v>-1.6000000000000005</v>
      </c>
      <c r="Q1229" s="153">
        <f t="shared" si="116"/>
        <v>1</v>
      </c>
      <c r="R1229" s="154">
        <f t="shared" si="117"/>
        <v>0</v>
      </c>
      <c r="S1229" s="154">
        <f t="shared" si="118"/>
        <v>1</v>
      </c>
    </row>
    <row r="1230" spans="2:19" ht="18.75" x14ac:dyDescent="0.3">
      <c r="B1230" s="164">
        <v>44835</v>
      </c>
      <c r="C1230" s="95" t="s">
        <v>2687</v>
      </c>
      <c r="D1230" s="96" t="s">
        <v>1901</v>
      </c>
      <c r="E1230" s="97">
        <v>3</v>
      </c>
      <c r="F1230" s="140">
        <v>4.8</v>
      </c>
      <c r="G1230" s="103">
        <v>2</v>
      </c>
      <c r="H1230" s="99" t="s">
        <v>557</v>
      </c>
      <c r="I1230" s="104" t="s">
        <v>26</v>
      </c>
      <c r="J1230" s="105">
        <v>1.5</v>
      </c>
      <c r="K1230" s="142">
        <f t="shared" si="115"/>
        <v>-1.5</v>
      </c>
      <c r="L1230" s="102">
        <f t="shared" si="114"/>
        <v>466.71010493827157</v>
      </c>
      <c r="N1230" s="214">
        <f t="shared" si="119"/>
        <v>-3.1000000000000005</v>
      </c>
      <c r="Q1230" s="153">
        <f t="shared" si="116"/>
        <v>1</v>
      </c>
      <c r="R1230" s="154">
        <f t="shared" si="117"/>
        <v>0</v>
      </c>
      <c r="S1230" s="154">
        <f t="shared" si="118"/>
        <v>1</v>
      </c>
    </row>
    <row r="1231" spans="2:19" ht="18.75" x14ac:dyDescent="0.3">
      <c r="B1231" s="164">
        <v>44835</v>
      </c>
      <c r="C1231" s="95" t="s">
        <v>2688</v>
      </c>
      <c r="D1231" s="96" t="s">
        <v>573</v>
      </c>
      <c r="E1231" s="97">
        <v>2</v>
      </c>
      <c r="F1231" s="140">
        <v>3.2</v>
      </c>
      <c r="G1231" s="103">
        <v>1.8</v>
      </c>
      <c r="H1231" s="99" t="s">
        <v>557</v>
      </c>
      <c r="I1231" s="104" t="s">
        <v>24</v>
      </c>
      <c r="J1231" s="105">
        <v>3</v>
      </c>
      <c r="K1231" s="142">
        <f t="shared" si="115"/>
        <v>6.6000000000000014</v>
      </c>
      <c r="L1231" s="102">
        <f t="shared" si="114"/>
        <v>473.31010493827159</v>
      </c>
      <c r="N1231" s="214">
        <f t="shared" si="119"/>
        <v>3.5000000000000009</v>
      </c>
      <c r="Q1231" s="153">
        <f t="shared" si="116"/>
        <v>1</v>
      </c>
      <c r="R1231" s="154">
        <f t="shared" si="117"/>
        <v>1</v>
      </c>
      <c r="S1231" s="154">
        <f t="shared" si="118"/>
        <v>0</v>
      </c>
    </row>
    <row r="1232" spans="2:19" ht="18.75" x14ac:dyDescent="0.3">
      <c r="B1232" s="164">
        <v>44836</v>
      </c>
      <c r="C1232" s="95" t="s">
        <v>2689</v>
      </c>
      <c r="D1232" s="96" t="s">
        <v>595</v>
      </c>
      <c r="E1232" s="97">
        <v>1</v>
      </c>
      <c r="F1232" s="140">
        <v>11</v>
      </c>
      <c r="G1232" s="103">
        <v>3</v>
      </c>
      <c r="H1232" s="99" t="s">
        <v>557</v>
      </c>
      <c r="I1232" s="104" t="s">
        <v>34</v>
      </c>
      <c r="J1232" s="105">
        <v>6</v>
      </c>
      <c r="K1232" s="142">
        <f t="shared" si="115"/>
        <v>-6</v>
      </c>
      <c r="L1232" s="102">
        <f t="shared" si="114"/>
        <v>467.31010493827159</v>
      </c>
      <c r="N1232" s="214">
        <f t="shared" si="119"/>
        <v>-2.4999999999999991</v>
      </c>
      <c r="Q1232" s="153">
        <f t="shared" si="116"/>
        <v>1</v>
      </c>
      <c r="R1232" s="154">
        <f t="shared" si="117"/>
        <v>0</v>
      </c>
      <c r="S1232" s="154">
        <f t="shared" si="118"/>
        <v>1</v>
      </c>
    </row>
    <row r="1233" spans="2:19" ht="18.75" x14ac:dyDescent="0.3">
      <c r="B1233" s="164">
        <v>44836</v>
      </c>
      <c r="C1233" s="95" t="s">
        <v>2690</v>
      </c>
      <c r="D1233" s="96" t="s">
        <v>595</v>
      </c>
      <c r="E1233" s="97">
        <v>1</v>
      </c>
      <c r="F1233" s="140">
        <v>4.5999999999999996</v>
      </c>
      <c r="G1233" s="103">
        <v>2</v>
      </c>
      <c r="H1233" s="99" t="s">
        <v>557</v>
      </c>
      <c r="I1233" s="104" t="s">
        <v>24</v>
      </c>
      <c r="J1233" s="105">
        <v>1</v>
      </c>
      <c r="K1233" s="142">
        <f t="shared" si="115"/>
        <v>3.5999999999999996</v>
      </c>
      <c r="L1233" s="102">
        <f t="shared" si="114"/>
        <v>470.91010493827162</v>
      </c>
      <c r="N1233" s="214">
        <f t="shared" si="119"/>
        <v>1.1000000000000005</v>
      </c>
      <c r="Q1233" s="153">
        <f t="shared" si="116"/>
        <v>1</v>
      </c>
      <c r="R1233" s="154">
        <f t="shared" si="117"/>
        <v>1</v>
      </c>
      <c r="S1233" s="154">
        <f t="shared" si="118"/>
        <v>0</v>
      </c>
    </row>
    <row r="1234" spans="2:19" ht="18.75" x14ac:dyDescent="0.3">
      <c r="B1234" s="164">
        <v>44836</v>
      </c>
      <c r="C1234" s="95" t="s">
        <v>2691</v>
      </c>
      <c r="D1234" s="96" t="s">
        <v>595</v>
      </c>
      <c r="E1234" s="97">
        <v>3</v>
      </c>
      <c r="F1234" s="140">
        <v>2.8</v>
      </c>
      <c r="G1234" s="103">
        <v>1.1000000000000001</v>
      </c>
      <c r="H1234" s="99" t="s">
        <v>557</v>
      </c>
      <c r="I1234" s="104" t="s">
        <v>24</v>
      </c>
      <c r="J1234" s="105">
        <v>1</v>
      </c>
      <c r="K1234" s="142">
        <f t="shared" si="115"/>
        <v>1.7999999999999998</v>
      </c>
      <c r="L1234" s="102">
        <f t="shared" si="114"/>
        <v>472.71010493827163</v>
      </c>
      <c r="N1234" s="214">
        <f t="shared" si="119"/>
        <v>2.9000000000000004</v>
      </c>
      <c r="Q1234" s="153">
        <f t="shared" si="116"/>
        <v>1</v>
      </c>
      <c r="R1234" s="154">
        <f t="shared" si="117"/>
        <v>1</v>
      </c>
      <c r="S1234" s="154">
        <f t="shared" si="118"/>
        <v>0</v>
      </c>
    </row>
    <row r="1235" spans="2:19" ht="18.75" x14ac:dyDescent="0.3">
      <c r="B1235" s="164">
        <v>44836</v>
      </c>
      <c r="C1235" s="95" t="s">
        <v>2606</v>
      </c>
      <c r="D1235" s="96" t="s">
        <v>114</v>
      </c>
      <c r="E1235" s="97">
        <v>1</v>
      </c>
      <c r="F1235" s="140">
        <v>4</v>
      </c>
      <c r="G1235" s="103">
        <v>2</v>
      </c>
      <c r="H1235" s="99" t="s">
        <v>557</v>
      </c>
      <c r="I1235" s="104" t="s">
        <v>26</v>
      </c>
      <c r="J1235" s="105">
        <v>1</v>
      </c>
      <c r="K1235" s="142">
        <f t="shared" si="115"/>
        <v>-1</v>
      </c>
      <c r="L1235" s="102">
        <f t="shared" si="114"/>
        <v>471.71010493827163</v>
      </c>
      <c r="N1235" s="214">
        <f t="shared" si="119"/>
        <v>1.9000000000000004</v>
      </c>
      <c r="Q1235" s="153">
        <f t="shared" si="116"/>
        <v>1</v>
      </c>
      <c r="R1235" s="154">
        <f t="shared" si="117"/>
        <v>0</v>
      </c>
      <c r="S1235" s="154">
        <f t="shared" si="118"/>
        <v>1</v>
      </c>
    </row>
    <row r="1236" spans="2:19" ht="18.75" x14ac:dyDescent="0.3">
      <c r="B1236" s="164">
        <v>44836</v>
      </c>
      <c r="C1236" s="95" t="s">
        <v>2692</v>
      </c>
      <c r="D1236" s="96" t="s">
        <v>114</v>
      </c>
      <c r="E1236" s="97">
        <v>1</v>
      </c>
      <c r="F1236" s="140">
        <v>1</v>
      </c>
      <c r="G1236" s="103">
        <v>0</v>
      </c>
      <c r="H1236" s="99" t="s">
        <v>557</v>
      </c>
      <c r="I1236" s="104" t="s">
        <v>34</v>
      </c>
      <c r="J1236" s="105">
        <v>1</v>
      </c>
      <c r="K1236" s="142">
        <f t="shared" si="115"/>
        <v>-1</v>
      </c>
      <c r="L1236" s="102">
        <f t="shared" si="114"/>
        <v>470.71010493827163</v>
      </c>
      <c r="N1236" s="214">
        <f t="shared" si="119"/>
        <v>0.90000000000000036</v>
      </c>
      <c r="Q1236" s="153">
        <f t="shared" si="116"/>
        <v>1</v>
      </c>
      <c r="R1236" s="154">
        <f t="shared" si="117"/>
        <v>0</v>
      </c>
      <c r="S1236" s="154">
        <f t="shared" si="118"/>
        <v>1</v>
      </c>
    </row>
    <row r="1237" spans="2:19" ht="18.75" x14ac:dyDescent="0.3">
      <c r="B1237" s="164">
        <v>44836</v>
      </c>
      <c r="C1237" s="95" t="s">
        <v>2692</v>
      </c>
      <c r="D1237" s="96" t="s">
        <v>114</v>
      </c>
      <c r="E1237" s="97">
        <v>1</v>
      </c>
      <c r="F1237" s="140">
        <v>1</v>
      </c>
      <c r="G1237" s="103">
        <v>0</v>
      </c>
      <c r="H1237" s="99" t="s">
        <v>557</v>
      </c>
      <c r="I1237" s="104" t="s">
        <v>34</v>
      </c>
      <c r="J1237" s="105">
        <v>1</v>
      </c>
      <c r="K1237" s="142">
        <f t="shared" si="115"/>
        <v>-1</v>
      </c>
      <c r="L1237" s="102">
        <f t="shared" si="114"/>
        <v>469.71010493827163</v>
      </c>
      <c r="N1237" s="214">
        <f t="shared" si="119"/>
        <v>-9.9999999999999645E-2</v>
      </c>
      <c r="Q1237" s="153">
        <f t="shared" si="116"/>
        <v>1</v>
      </c>
      <c r="R1237" s="154">
        <f t="shared" si="117"/>
        <v>0</v>
      </c>
      <c r="S1237" s="154">
        <f t="shared" si="118"/>
        <v>1</v>
      </c>
    </row>
    <row r="1238" spans="2:19" ht="18.75" x14ac:dyDescent="0.3">
      <c r="B1238" s="164">
        <v>44837</v>
      </c>
      <c r="C1238" s="95" t="s">
        <v>2693</v>
      </c>
      <c r="D1238" s="96" t="s">
        <v>616</v>
      </c>
      <c r="E1238" s="97">
        <v>3</v>
      </c>
      <c r="F1238" s="140">
        <v>3.6</v>
      </c>
      <c r="G1238" s="103">
        <v>1.5</v>
      </c>
      <c r="H1238" s="99" t="s">
        <v>557</v>
      </c>
      <c r="I1238" s="104" t="s">
        <v>26</v>
      </c>
      <c r="J1238" s="105">
        <v>12</v>
      </c>
      <c r="K1238" s="142">
        <f t="shared" si="115"/>
        <v>-12</v>
      </c>
      <c r="L1238" s="102">
        <f t="shared" si="114"/>
        <v>457.71010493827163</v>
      </c>
      <c r="N1238" s="214">
        <f t="shared" si="119"/>
        <v>-12.1</v>
      </c>
      <c r="Q1238" s="153">
        <f t="shared" si="116"/>
        <v>1</v>
      </c>
      <c r="R1238" s="154">
        <f t="shared" si="117"/>
        <v>0</v>
      </c>
      <c r="S1238" s="154">
        <f t="shared" si="118"/>
        <v>1</v>
      </c>
    </row>
    <row r="1239" spans="2:19" ht="18.75" x14ac:dyDescent="0.3">
      <c r="B1239" s="164">
        <v>44837</v>
      </c>
      <c r="C1239" s="95" t="s">
        <v>2694</v>
      </c>
      <c r="D1239" s="96" t="s">
        <v>616</v>
      </c>
      <c r="E1239" s="97">
        <v>3</v>
      </c>
      <c r="F1239" s="140">
        <v>8</v>
      </c>
      <c r="G1239" s="103">
        <v>2</v>
      </c>
      <c r="H1239" s="99" t="s">
        <v>557</v>
      </c>
      <c r="I1239" s="104" t="s">
        <v>26</v>
      </c>
      <c r="J1239" s="105">
        <v>0.75</v>
      </c>
      <c r="K1239" s="142">
        <f t="shared" si="115"/>
        <v>-0.75</v>
      </c>
      <c r="L1239" s="102">
        <f t="shared" si="114"/>
        <v>456.96010493827163</v>
      </c>
      <c r="N1239" s="214">
        <f t="shared" si="119"/>
        <v>-12.85</v>
      </c>
      <c r="Q1239" s="153">
        <f t="shared" si="116"/>
        <v>1</v>
      </c>
      <c r="R1239" s="154">
        <f t="shared" si="117"/>
        <v>0</v>
      </c>
      <c r="S1239" s="154">
        <f t="shared" si="118"/>
        <v>1</v>
      </c>
    </row>
    <row r="1240" spans="2:19" ht="18.75" x14ac:dyDescent="0.3">
      <c r="B1240" s="164">
        <v>44837</v>
      </c>
      <c r="C1240" s="95" t="s">
        <v>2551</v>
      </c>
      <c r="D1240" s="96" t="s">
        <v>616</v>
      </c>
      <c r="E1240" s="97">
        <v>4</v>
      </c>
      <c r="F1240" s="140">
        <v>40</v>
      </c>
      <c r="G1240" s="103">
        <v>8</v>
      </c>
      <c r="H1240" s="99" t="s">
        <v>557</v>
      </c>
      <c r="I1240" s="104" t="s">
        <v>34</v>
      </c>
      <c r="J1240" s="105">
        <v>0.75</v>
      </c>
      <c r="K1240" s="142">
        <f t="shared" si="115"/>
        <v>-0.75</v>
      </c>
      <c r="L1240" s="102">
        <f t="shared" si="114"/>
        <v>456.21010493827163</v>
      </c>
      <c r="N1240" s="214">
        <f t="shared" si="119"/>
        <v>-13.6</v>
      </c>
      <c r="Q1240" s="153">
        <f t="shared" si="116"/>
        <v>1</v>
      </c>
      <c r="R1240" s="154">
        <f t="shared" si="117"/>
        <v>0</v>
      </c>
      <c r="S1240" s="154">
        <f t="shared" si="118"/>
        <v>1</v>
      </c>
    </row>
    <row r="1241" spans="2:19" ht="18.75" x14ac:dyDescent="0.3">
      <c r="B1241" s="164">
        <v>44837</v>
      </c>
      <c r="C1241" s="95" t="s">
        <v>2551</v>
      </c>
      <c r="D1241" s="96" t="s">
        <v>616</v>
      </c>
      <c r="E1241" s="97">
        <v>4</v>
      </c>
      <c r="F1241" s="140">
        <v>40</v>
      </c>
      <c r="G1241" s="103">
        <v>8</v>
      </c>
      <c r="H1241" s="99" t="s">
        <v>567</v>
      </c>
      <c r="I1241" s="104" t="s">
        <v>34</v>
      </c>
      <c r="J1241" s="105">
        <v>0.75</v>
      </c>
      <c r="K1241" s="142">
        <f t="shared" si="115"/>
        <v>-0.75</v>
      </c>
      <c r="L1241" s="102">
        <f t="shared" si="114"/>
        <v>455.46010493827163</v>
      </c>
      <c r="N1241" s="214">
        <f t="shared" si="119"/>
        <v>-14.35</v>
      </c>
      <c r="Q1241" s="153">
        <f t="shared" si="116"/>
        <v>1</v>
      </c>
      <c r="R1241" s="154">
        <f t="shared" si="117"/>
        <v>0</v>
      </c>
      <c r="S1241" s="154">
        <f t="shared" si="118"/>
        <v>1</v>
      </c>
    </row>
    <row r="1242" spans="2:19" ht="18.75" x14ac:dyDescent="0.3">
      <c r="B1242" s="164">
        <v>44837</v>
      </c>
      <c r="C1242" s="95" t="s">
        <v>2222</v>
      </c>
      <c r="D1242" s="96" t="s">
        <v>616</v>
      </c>
      <c r="E1242" s="97">
        <v>5</v>
      </c>
      <c r="F1242" s="140">
        <v>7</v>
      </c>
      <c r="G1242" s="103">
        <v>3</v>
      </c>
      <c r="H1242" s="99" t="s">
        <v>557</v>
      </c>
      <c r="I1242" s="104" t="s">
        <v>26</v>
      </c>
      <c r="J1242" s="105">
        <v>0.75</v>
      </c>
      <c r="K1242" s="142">
        <f t="shared" si="115"/>
        <v>-0.75</v>
      </c>
      <c r="L1242" s="102">
        <f t="shared" si="114"/>
        <v>454.71010493827163</v>
      </c>
      <c r="N1242" s="214">
        <f t="shared" si="119"/>
        <v>-15.1</v>
      </c>
      <c r="Q1242" s="153">
        <f t="shared" si="116"/>
        <v>1</v>
      </c>
      <c r="R1242" s="154">
        <f t="shared" si="117"/>
        <v>0</v>
      </c>
      <c r="S1242" s="154">
        <f t="shared" si="118"/>
        <v>1</v>
      </c>
    </row>
    <row r="1243" spans="2:19" ht="18.75" x14ac:dyDescent="0.3">
      <c r="B1243" s="164">
        <v>44837</v>
      </c>
      <c r="C1243" s="95" t="s">
        <v>2695</v>
      </c>
      <c r="D1243" s="96" t="s">
        <v>616</v>
      </c>
      <c r="E1243" s="97">
        <v>6</v>
      </c>
      <c r="F1243" s="140">
        <v>6.5</v>
      </c>
      <c r="G1243" s="103">
        <v>2</v>
      </c>
      <c r="H1243" s="99" t="s">
        <v>557</v>
      </c>
      <c r="I1243" s="104" t="s">
        <v>26</v>
      </c>
      <c r="J1243" s="105">
        <v>1</v>
      </c>
      <c r="K1243" s="142">
        <f t="shared" si="115"/>
        <v>-1</v>
      </c>
      <c r="L1243" s="102">
        <f t="shared" si="114"/>
        <v>453.71010493827163</v>
      </c>
      <c r="N1243" s="214">
        <f t="shared" si="119"/>
        <v>-16.100000000000001</v>
      </c>
      <c r="Q1243" s="153">
        <f t="shared" si="116"/>
        <v>1</v>
      </c>
      <c r="R1243" s="154">
        <f t="shared" si="117"/>
        <v>0</v>
      </c>
      <c r="S1243" s="154">
        <f t="shared" si="118"/>
        <v>1</v>
      </c>
    </row>
    <row r="1244" spans="2:19" ht="18.75" x14ac:dyDescent="0.3">
      <c r="B1244" s="164">
        <v>44838</v>
      </c>
      <c r="C1244" s="95" t="s">
        <v>2696</v>
      </c>
      <c r="D1244" s="96" t="s">
        <v>775</v>
      </c>
      <c r="E1244" s="97">
        <v>1</v>
      </c>
      <c r="F1244" s="140">
        <v>26</v>
      </c>
      <c r="G1244" s="103">
        <v>6</v>
      </c>
      <c r="H1244" s="99" t="s">
        <v>557</v>
      </c>
      <c r="I1244" s="104" t="s">
        <v>34</v>
      </c>
      <c r="J1244" s="105">
        <v>0.25</v>
      </c>
      <c r="K1244" s="142">
        <f t="shared" si="115"/>
        <v>-0.25</v>
      </c>
      <c r="L1244" s="102">
        <f t="shared" si="114"/>
        <v>453.46010493827163</v>
      </c>
      <c r="N1244" s="214">
        <f t="shared" si="119"/>
        <v>-16.350000000000001</v>
      </c>
      <c r="Q1244" s="153">
        <f t="shared" si="116"/>
        <v>1</v>
      </c>
      <c r="R1244" s="154">
        <f t="shared" si="117"/>
        <v>0</v>
      </c>
      <c r="S1244" s="154">
        <f t="shared" si="118"/>
        <v>1</v>
      </c>
    </row>
    <row r="1245" spans="2:19" ht="18.75" x14ac:dyDescent="0.3">
      <c r="B1245" s="164">
        <v>44838</v>
      </c>
      <c r="C1245" s="95" t="s">
        <v>2697</v>
      </c>
      <c r="D1245" s="96" t="s">
        <v>775</v>
      </c>
      <c r="E1245" s="97">
        <v>2</v>
      </c>
      <c r="F1245" s="140">
        <v>41</v>
      </c>
      <c r="G1245" s="103">
        <v>8</v>
      </c>
      <c r="H1245" s="99" t="s">
        <v>557</v>
      </c>
      <c r="I1245" s="104" t="s">
        <v>26</v>
      </c>
      <c r="J1245" s="105">
        <v>0.25</v>
      </c>
      <c r="K1245" s="142">
        <f t="shared" si="115"/>
        <v>-0.25</v>
      </c>
      <c r="L1245" s="102">
        <f t="shared" si="114"/>
        <v>453.21010493827163</v>
      </c>
      <c r="N1245" s="214">
        <f t="shared" si="119"/>
        <v>-16.600000000000001</v>
      </c>
      <c r="Q1245" s="153">
        <f t="shared" si="116"/>
        <v>1</v>
      </c>
      <c r="R1245" s="154">
        <f t="shared" si="117"/>
        <v>0</v>
      </c>
      <c r="S1245" s="154">
        <f t="shared" si="118"/>
        <v>1</v>
      </c>
    </row>
    <row r="1246" spans="2:19" ht="18.75" x14ac:dyDescent="0.3">
      <c r="B1246" s="164">
        <v>44838</v>
      </c>
      <c r="C1246" s="95" t="s">
        <v>2698</v>
      </c>
      <c r="D1246" s="96" t="s">
        <v>775</v>
      </c>
      <c r="E1246" s="97">
        <v>3</v>
      </c>
      <c r="F1246" s="140">
        <v>4</v>
      </c>
      <c r="G1246" s="103">
        <v>2</v>
      </c>
      <c r="H1246" s="99" t="s">
        <v>557</v>
      </c>
      <c r="I1246" s="104" t="s">
        <v>26</v>
      </c>
      <c r="J1246" s="105">
        <v>0.5</v>
      </c>
      <c r="K1246" s="142">
        <f t="shared" si="115"/>
        <v>-0.5</v>
      </c>
      <c r="L1246" s="102">
        <f t="shared" si="114"/>
        <v>452.71010493827163</v>
      </c>
      <c r="N1246" s="214">
        <f t="shared" si="119"/>
        <v>-17.100000000000001</v>
      </c>
      <c r="Q1246" s="153">
        <f t="shared" si="116"/>
        <v>1</v>
      </c>
      <c r="R1246" s="154">
        <f t="shared" si="117"/>
        <v>0</v>
      </c>
      <c r="S1246" s="154">
        <f t="shared" si="118"/>
        <v>1</v>
      </c>
    </row>
    <row r="1247" spans="2:19" ht="18.75" x14ac:dyDescent="0.3">
      <c r="B1247" s="164">
        <v>44839</v>
      </c>
      <c r="C1247" s="95" t="s">
        <v>2699</v>
      </c>
      <c r="D1247" s="96" t="s">
        <v>93</v>
      </c>
      <c r="E1247" s="97">
        <v>2</v>
      </c>
      <c r="F1247" s="140">
        <v>6.5</v>
      </c>
      <c r="G1247" s="103">
        <v>3</v>
      </c>
      <c r="H1247" s="99" t="s">
        <v>557</v>
      </c>
      <c r="I1247" s="104" t="s">
        <v>34</v>
      </c>
      <c r="J1247" s="105">
        <v>6</v>
      </c>
      <c r="K1247" s="142">
        <f t="shared" si="115"/>
        <v>-6</v>
      </c>
      <c r="L1247" s="102">
        <f t="shared" si="114"/>
        <v>446.71010493827163</v>
      </c>
      <c r="N1247" s="214">
        <f t="shared" si="119"/>
        <v>-23.1</v>
      </c>
      <c r="Q1247" s="153">
        <f t="shared" si="116"/>
        <v>1</v>
      </c>
      <c r="R1247" s="154">
        <f t="shared" si="117"/>
        <v>0</v>
      </c>
      <c r="S1247" s="154">
        <f t="shared" si="118"/>
        <v>1</v>
      </c>
    </row>
    <row r="1248" spans="2:19" ht="18.75" x14ac:dyDescent="0.3">
      <c r="B1248" s="164">
        <v>44839</v>
      </c>
      <c r="C1248" s="95" t="s">
        <v>2700</v>
      </c>
      <c r="D1248" s="96" t="s">
        <v>2701</v>
      </c>
      <c r="E1248" s="97">
        <v>2</v>
      </c>
      <c r="F1248" s="140">
        <v>67</v>
      </c>
      <c r="G1248" s="103">
        <v>8</v>
      </c>
      <c r="H1248" s="99" t="s">
        <v>557</v>
      </c>
      <c r="I1248" s="104" t="s">
        <v>16</v>
      </c>
      <c r="J1248" s="105">
        <v>0.25</v>
      </c>
      <c r="K1248" s="142">
        <f t="shared" si="115"/>
        <v>-0.25</v>
      </c>
      <c r="L1248" s="102">
        <f t="shared" si="114"/>
        <v>446.46010493827163</v>
      </c>
      <c r="N1248" s="214">
        <f t="shared" si="119"/>
        <v>-23.35</v>
      </c>
      <c r="Q1248" s="153">
        <f t="shared" si="116"/>
        <v>1</v>
      </c>
      <c r="R1248" s="154">
        <f t="shared" si="117"/>
        <v>0</v>
      </c>
      <c r="S1248" s="154">
        <f t="shared" si="118"/>
        <v>1</v>
      </c>
    </row>
    <row r="1249" spans="2:19" ht="18.75" x14ac:dyDescent="0.3">
      <c r="B1249" s="164">
        <v>44839</v>
      </c>
      <c r="C1249" s="95" t="s">
        <v>2702</v>
      </c>
      <c r="D1249" s="96" t="s">
        <v>93</v>
      </c>
      <c r="E1249" s="97">
        <v>3</v>
      </c>
      <c r="F1249" s="140">
        <v>3.3</v>
      </c>
      <c r="G1249" s="103">
        <v>1.5</v>
      </c>
      <c r="H1249" s="99" t="s">
        <v>557</v>
      </c>
      <c r="I1249" s="104" t="s">
        <v>34</v>
      </c>
      <c r="J1249" s="105">
        <v>9</v>
      </c>
      <c r="K1249" s="142">
        <f t="shared" si="115"/>
        <v>-9</v>
      </c>
      <c r="L1249" s="102">
        <f t="shared" si="114"/>
        <v>437.46010493827163</v>
      </c>
      <c r="N1249" s="214">
        <f t="shared" si="119"/>
        <v>-32.35</v>
      </c>
      <c r="Q1249" s="153">
        <f t="shared" si="116"/>
        <v>1</v>
      </c>
      <c r="R1249" s="154">
        <f t="shared" si="117"/>
        <v>0</v>
      </c>
      <c r="S1249" s="154">
        <f t="shared" si="118"/>
        <v>1</v>
      </c>
    </row>
    <row r="1250" spans="2:19" ht="18.75" x14ac:dyDescent="0.3">
      <c r="B1250" s="164">
        <v>44839</v>
      </c>
      <c r="C1250" s="95" t="s">
        <v>2703</v>
      </c>
      <c r="D1250" s="96" t="s">
        <v>93</v>
      </c>
      <c r="E1250" s="97">
        <v>4</v>
      </c>
      <c r="F1250" s="140">
        <v>4.5999999999999996</v>
      </c>
      <c r="G1250" s="103">
        <v>2</v>
      </c>
      <c r="H1250" s="99" t="s">
        <v>557</v>
      </c>
      <c r="I1250" s="104" t="s">
        <v>26</v>
      </c>
      <c r="J1250" s="105">
        <v>8</v>
      </c>
      <c r="K1250" s="142">
        <f t="shared" si="115"/>
        <v>-8</v>
      </c>
      <c r="L1250" s="102">
        <f t="shared" si="114"/>
        <v>429.46010493827163</v>
      </c>
      <c r="N1250" s="214">
        <f t="shared" si="119"/>
        <v>-40.35</v>
      </c>
      <c r="Q1250" s="153">
        <f t="shared" si="116"/>
        <v>1</v>
      </c>
      <c r="R1250" s="154">
        <f t="shared" si="117"/>
        <v>0</v>
      </c>
      <c r="S1250" s="154">
        <f t="shared" si="118"/>
        <v>1</v>
      </c>
    </row>
    <row r="1251" spans="2:19" ht="18.75" x14ac:dyDescent="0.3">
      <c r="B1251" s="164">
        <v>44840</v>
      </c>
      <c r="C1251" s="95" t="s">
        <v>2704</v>
      </c>
      <c r="D1251" s="96" t="s">
        <v>674</v>
      </c>
      <c r="E1251" s="97">
        <v>4</v>
      </c>
      <c r="F1251" s="140">
        <v>16</v>
      </c>
      <c r="G1251" s="103">
        <v>4</v>
      </c>
      <c r="H1251" s="99" t="s">
        <v>557</v>
      </c>
      <c r="I1251" s="104" t="s">
        <v>26</v>
      </c>
      <c r="J1251" s="105">
        <v>0.25</v>
      </c>
      <c r="K1251" s="142">
        <f t="shared" si="115"/>
        <v>-0.25</v>
      </c>
      <c r="L1251" s="102">
        <f t="shared" si="114"/>
        <v>429.21010493827163</v>
      </c>
      <c r="N1251" s="214">
        <f t="shared" si="119"/>
        <v>-40.6</v>
      </c>
      <c r="Q1251" s="153">
        <f t="shared" si="116"/>
        <v>1</v>
      </c>
      <c r="R1251" s="154">
        <f t="shared" si="117"/>
        <v>0</v>
      </c>
      <c r="S1251" s="154">
        <f t="shared" si="118"/>
        <v>1</v>
      </c>
    </row>
    <row r="1252" spans="2:19" ht="18.75" x14ac:dyDescent="0.3">
      <c r="B1252" s="164">
        <v>44840</v>
      </c>
      <c r="C1252" s="95" t="s">
        <v>2774</v>
      </c>
      <c r="D1252" s="96" t="s">
        <v>93</v>
      </c>
      <c r="E1252" s="97">
        <v>4</v>
      </c>
      <c r="F1252" s="140">
        <v>5.8</v>
      </c>
      <c r="G1252" s="103">
        <v>2</v>
      </c>
      <c r="H1252" s="99" t="s">
        <v>557</v>
      </c>
      <c r="I1252" s="104" t="s">
        <v>21</v>
      </c>
      <c r="J1252" s="105">
        <v>1</v>
      </c>
      <c r="K1252" s="142">
        <f t="shared" si="115"/>
        <v>-1</v>
      </c>
      <c r="L1252" s="102">
        <f t="shared" si="114"/>
        <v>428.21010493827163</v>
      </c>
      <c r="N1252" s="214">
        <f t="shared" si="119"/>
        <v>-41.6</v>
      </c>
      <c r="Q1252" s="153">
        <f t="shared" si="116"/>
        <v>1</v>
      </c>
      <c r="R1252" s="154">
        <f t="shared" si="117"/>
        <v>0</v>
      </c>
      <c r="S1252" s="154">
        <f t="shared" si="118"/>
        <v>1</v>
      </c>
    </row>
    <row r="1253" spans="2:19" ht="18.75" x14ac:dyDescent="0.3">
      <c r="B1253" s="164">
        <v>44840</v>
      </c>
      <c r="C1253" s="95" t="s">
        <v>2705</v>
      </c>
      <c r="D1253" s="96" t="s">
        <v>674</v>
      </c>
      <c r="E1253" s="97">
        <v>1</v>
      </c>
      <c r="F1253" s="140">
        <v>13</v>
      </c>
      <c r="G1253" s="103">
        <v>3</v>
      </c>
      <c r="H1253" s="99" t="s">
        <v>557</v>
      </c>
      <c r="I1253" s="104" t="s">
        <v>26</v>
      </c>
      <c r="J1253" s="105">
        <v>4</v>
      </c>
      <c r="K1253" s="142">
        <f t="shared" si="115"/>
        <v>-4</v>
      </c>
      <c r="L1253" s="102">
        <f t="shared" si="114"/>
        <v>424.21010493827163</v>
      </c>
      <c r="N1253" s="214">
        <f t="shared" si="119"/>
        <v>-45.6</v>
      </c>
      <c r="Q1253" s="153">
        <f t="shared" si="116"/>
        <v>1</v>
      </c>
      <c r="R1253" s="154">
        <f t="shared" si="117"/>
        <v>0</v>
      </c>
      <c r="S1253" s="154">
        <f t="shared" si="118"/>
        <v>1</v>
      </c>
    </row>
    <row r="1254" spans="2:19" ht="18.75" x14ac:dyDescent="0.3">
      <c r="B1254" s="164">
        <v>44840</v>
      </c>
      <c r="C1254" s="95" t="s">
        <v>2706</v>
      </c>
      <c r="D1254" s="96" t="s">
        <v>674</v>
      </c>
      <c r="E1254" s="97">
        <v>2</v>
      </c>
      <c r="F1254" s="140">
        <v>60</v>
      </c>
      <c r="G1254" s="103">
        <v>8</v>
      </c>
      <c r="H1254" s="99" t="s">
        <v>557</v>
      </c>
      <c r="I1254" s="104" t="s">
        <v>26</v>
      </c>
      <c r="J1254" s="105">
        <v>3</v>
      </c>
      <c r="K1254" s="142">
        <f t="shared" si="115"/>
        <v>-3</v>
      </c>
      <c r="L1254" s="102">
        <f t="shared" ref="L1254:L1258" si="120">IF(K1254="",L1253,L1253+K1254)</f>
        <v>421.21010493827163</v>
      </c>
      <c r="N1254" s="214">
        <f t="shared" si="119"/>
        <v>-48.6</v>
      </c>
      <c r="Q1254" s="153">
        <f t="shared" si="116"/>
        <v>1</v>
      </c>
      <c r="R1254" s="154">
        <f t="shared" si="117"/>
        <v>0</v>
      </c>
      <c r="S1254" s="154">
        <f t="shared" si="118"/>
        <v>1</v>
      </c>
    </row>
    <row r="1255" spans="2:19" ht="18.75" x14ac:dyDescent="0.3">
      <c r="B1255" s="164">
        <v>44840</v>
      </c>
      <c r="C1255" s="95" t="s">
        <v>2707</v>
      </c>
      <c r="D1255" s="96" t="s">
        <v>674</v>
      </c>
      <c r="E1255" s="97">
        <v>2</v>
      </c>
      <c r="F1255" s="140">
        <v>3</v>
      </c>
      <c r="G1255" s="103">
        <v>1.5</v>
      </c>
      <c r="H1255" s="99" t="s">
        <v>557</v>
      </c>
      <c r="I1255" s="104" t="s">
        <v>24</v>
      </c>
      <c r="J1255" s="105">
        <v>6</v>
      </c>
      <c r="K1255" s="142">
        <f t="shared" si="115"/>
        <v>12</v>
      </c>
      <c r="L1255" s="102">
        <f t="shared" si="120"/>
        <v>433.21010493827163</v>
      </c>
      <c r="N1255" s="214">
        <f t="shared" si="119"/>
        <v>-36.6</v>
      </c>
      <c r="Q1255" s="153">
        <f t="shared" si="116"/>
        <v>1</v>
      </c>
      <c r="R1255" s="154">
        <f t="shared" si="117"/>
        <v>1</v>
      </c>
      <c r="S1255" s="154">
        <f t="shared" si="118"/>
        <v>0</v>
      </c>
    </row>
    <row r="1256" spans="2:19" ht="18.75" x14ac:dyDescent="0.3">
      <c r="B1256" s="164">
        <v>44840</v>
      </c>
      <c r="C1256" s="95" t="s">
        <v>2708</v>
      </c>
      <c r="D1256" s="96" t="s">
        <v>674</v>
      </c>
      <c r="E1256" s="97">
        <v>3</v>
      </c>
      <c r="F1256" s="140">
        <v>6.5</v>
      </c>
      <c r="G1256" s="103">
        <v>2</v>
      </c>
      <c r="H1256" s="99" t="s">
        <v>557</v>
      </c>
      <c r="I1256" s="104" t="s">
        <v>24</v>
      </c>
      <c r="J1256" s="105">
        <v>8</v>
      </c>
      <c r="K1256" s="142">
        <f t="shared" si="115"/>
        <v>44</v>
      </c>
      <c r="L1256" s="102">
        <f t="shared" si="120"/>
        <v>477.21010493827163</v>
      </c>
      <c r="N1256" s="214">
        <f t="shared" si="119"/>
        <v>7.3999999999999986</v>
      </c>
      <c r="Q1256" s="153">
        <f t="shared" si="116"/>
        <v>1</v>
      </c>
      <c r="R1256" s="154">
        <f t="shared" si="117"/>
        <v>1</v>
      </c>
      <c r="S1256" s="154">
        <f t="shared" si="118"/>
        <v>0</v>
      </c>
    </row>
    <row r="1257" spans="2:19" ht="18.75" x14ac:dyDescent="0.3">
      <c r="B1257" s="164">
        <v>44840</v>
      </c>
      <c r="C1257" s="95" t="s">
        <v>2709</v>
      </c>
      <c r="D1257" s="96" t="s">
        <v>674</v>
      </c>
      <c r="E1257" s="97">
        <v>5</v>
      </c>
      <c r="F1257" s="140">
        <v>26</v>
      </c>
      <c r="G1257" s="103">
        <v>4</v>
      </c>
      <c r="H1257" s="99" t="s">
        <v>557</v>
      </c>
      <c r="I1257" s="104" t="s">
        <v>26</v>
      </c>
      <c r="J1257" s="105">
        <v>0.75</v>
      </c>
      <c r="K1257" s="142">
        <f t="shared" si="115"/>
        <v>-0.75</v>
      </c>
      <c r="L1257" s="102">
        <f t="shared" si="120"/>
        <v>476.46010493827163</v>
      </c>
      <c r="N1257" s="214">
        <f t="shared" si="119"/>
        <v>6.6499999999999986</v>
      </c>
      <c r="Q1257" s="153">
        <f t="shared" si="116"/>
        <v>1</v>
      </c>
      <c r="R1257" s="154">
        <f t="shared" si="117"/>
        <v>0</v>
      </c>
      <c r="S1257" s="154">
        <f t="shared" si="118"/>
        <v>1</v>
      </c>
    </row>
    <row r="1258" spans="2:19" ht="18.75" x14ac:dyDescent="0.3">
      <c r="B1258" s="164">
        <v>44840</v>
      </c>
      <c r="C1258" s="95" t="s">
        <v>2710</v>
      </c>
      <c r="D1258" s="96" t="s">
        <v>674</v>
      </c>
      <c r="E1258" s="97">
        <v>9</v>
      </c>
      <c r="F1258" s="140">
        <v>31</v>
      </c>
      <c r="G1258" s="103">
        <v>5</v>
      </c>
      <c r="H1258" s="99" t="s">
        <v>557</v>
      </c>
      <c r="I1258" s="104" t="s">
        <v>34</v>
      </c>
      <c r="J1258" s="105">
        <v>3</v>
      </c>
      <c r="K1258" s="142">
        <f t="shared" si="115"/>
        <v>-3</v>
      </c>
      <c r="L1258" s="102">
        <f t="shared" si="120"/>
        <v>473.46010493827163</v>
      </c>
      <c r="N1258" s="214">
        <f t="shared" si="119"/>
        <v>3.6499999999999986</v>
      </c>
      <c r="Q1258" s="153">
        <f t="shared" si="116"/>
        <v>1</v>
      </c>
      <c r="R1258" s="154">
        <f t="shared" si="117"/>
        <v>0</v>
      </c>
      <c r="S1258" s="154">
        <f t="shared" si="118"/>
        <v>1</v>
      </c>
    </row>
    <row r="1259" spans="2:19" ht="18.75" x14ac:dyDescent="0.3">
      <c r="B1259" s="164">
        <v>44841</v>
      </c>
      <c r="C1259" s="95" t="s">
        <v>2711</v>
      </c>
      <c r="D1259" s="96" t="s">
        <v>1912</v>
      </c>
      <c r="E1259" s="97">
        <v>1</v>
      </c>
      <c r="F1259" s="140">
        <v>15</v>
      </c>
      <c r="G1259" s="103">
        <v>4</v>
      </c>
      <c r="H1259" s="99" t="s">
        <v>557</v>
      </c>
      <c r="I1259" s="104" t="s">
        <v>26</v>
      </c>
      <c r="J1259" s="105">
        <v>0.25</v>
      </c>
      <c r="K1259" s="142">
        <f t="shared" si="115"/>
        <v>-0.25</v>
      </c>
      <c r="L1259" s="102">
        <f t="shared" ref="L1259:L1316" si="121">IF(K1259="",L1258,L1258+K1259)</f>
        <v>473.21010493827163</v>
      </c>
      <c r="N1259" s="214">
        <f t="shared" si="119"/>
        <v>3.3999999999999986</v>
      </c>
      <c r="Q1259" s="153">
        <f t="shared" si="116"/>
        <v>1</v>
      </c>
      <c r="R1259" s="154">
        <f t="shared" si="117"/>
        <v>0</v>
      </c>
      <c r="S1259" s="154">
        <f t="shared" si="118"/>
        <v>1</v>
      </c>
    </row>
    <row r="1260" spans="2:19" ht="18.75" x14ac:dyDescent="0.3">
      <c r="B1260" s="164">
        <v>44841</v>
      </c>
      <c r="C1260" s="95" t="s">
        <v>2653</v>
      </c>
      <c r="D1260" s="96" t="s">
        <v>1912</v>
      </c>
      <c r="E1260" s="97">
        <v>2</v>
      </c>
      <c r="F1260" s="140">
        <v>3</v>
      </c>
      <c r="G1260" s="103">
        <v>1.5</v>
      </c>
      <c r="H1260" s="99" t="s">
        <v>557</v>
      </c>
      <c r="I1260" s="104" t="s">
        <v>26</v>
      </c>
      <c r="J1260" s="105">
        <v>0.25</v>
      </c>
      <c r="K1260" s="142">
        <f t="shared" si="115"/>
        <v>-0.25</v>
      </c>
      <c r="L1260" s="102">
        <f t="shared" si="121"/>
        <v>472.96010493827163</v>
      </c>
      <c r="N1260" s="214">
        <f t="shared" si="119"/>
        <v>3.1499999999999986</v>
      </c>
      <c r="Q1260" s="153">
        <f t="shared" si="116"/>
        <v>1</v>
      </c>
      <c r="R1260" s="154">
        <f t="shared" si="117"/>
        <v>0</v>
      </c>
      <c r="S1260" s="154">
        <f t="shared" si="118"/>
        <v>1</v>
      </c>
    </row>
    <row r="1261" spans="2:19" ht="18.75" x14ac:dyDescent="0.3">
      <c r="B1261" s="164">
        <v>44841</v>
      </c>
      <c r="C1261" s="95" t="s">
        <v>2712</v>
      </c>
      <c r="D1261" s="96" t="s">
        <v>32</v>
      </c>
      <c r="E1261" s="97">
        <v>4</v>
      </c>
      <c r="F1261" s="140">
        <v>1.8</v>
      </c>
      <c r="G1261" s="103">
        <v>1.1000000000000001</v>
      </c>
      <c r="H1261" s="99" t="s">
        <v>557</v>
      </c>
      <c r="I1261" s="104" t="s">
        <v>24</v>
      </c>
      <c r="J1261" s="105">
        <v>3</v>
      </c>
      <c r="K1261" s="142">
        <f t="shared" si="115"/>
        <v>2.4000000000000004</v>
      </c>
      <c r="L1261" s="102">
        <f t="shared" si="121"/>
        <v>475.3601049382716</v>
      </c>
      <c r="N1261" s="214">
        <f t="shared" si="119"/>
        <v>5.5499999999999989</v>
      </c>
      <c r="Q1261" s="153">
        <f t="shared" si="116"/>
        <v>1</v>
      </c>
      <c r="R1261" s="154">
        <f t="shared" si="117"/>
        <v>1</v>
      </c>
      <c r="S1261" s="154">
        <f t="shared" si="118"/>
        <v>0</v>
      </c>
    </row>
    <row r="1262" spans="2:19" ht="18.75" x14ac:dyDescent="0.3">
      <c r="B1262" s="164">
        <v>44842</v>
      </c>
      <c r="C1262" s="95" t="s">
        <v>2713</v>
      </c>
      <c r="D1262" s="96" t="s">
        <v>602</v>
      </c>
      <c r="E1262" s="97">
        <v>1</v>
      </c>
      <c r="F1262" s="140">
        <v>5</v>
      </c>
      <c r="G1262" s="103">
        <v>2</v>
      </c>
      <c r="H1262" s="99" t="s">
        <v>557</v>
      </c>
      <c r="I1262" s="104" t="s">
        <v>26</v>
      </c>
      <c r="J1262" s="105">
        <v>0.5</v>
      </c>
      <c r="K1262" s="142">
        <f t="shared" si="115"/>
        <v>-0.5</v>
      </c>
      <c r="L1262" s="102">
        <f t="shared" si="121"/>
        <v>474.8601049382716</v>
      </c>
      <c r="N1262" s="214">
        <f t="shared" si="119"/>
        <v>5.0499999999999989</v>
      </c>
      <c r="Q1262" s="153">
        <f t="shared" si="116"/>
        <v>1</v>
      </c>
      <c r="R1262" s="154">
        <f t="shared" si="117"/>
        <v>0</v>
      </c>
      <c r="S1262" s="154">
        <f t="shared" si="118"/>
        <v>1</v>
      </c>
    </row>
    <row r="1263" spans="2:19" ht="18.75" x14ac:dyDescent="0.3">
      <c r="B1263" s="164">
        <v>44842</v>
      </c>
      <c r="C1263" s="95" t="s">
        <v>2714</v>
      </c>
      <c r="D1263" s="96" t="s">
        <v>1912</v>
      </c>
      <c r="E1263" s="97">
        <v>2</v>
      </c>
      <c r="F1263" s="140">
        <v>5.5</v>
      </c>
      <c r="G1263" s="103">
        <v>2</v>
      </c>
      <c r="H1263" s="99" t="s">
        <v>557</v>
      </c>
      <c r="I1263" s="104" t="s">
        <v>34</v>
      </c>
      <c r="J1263" s="105">
        <v>4</v>
      </c>
      <c r="K1263" s="142">
        <f t="shared" si="115"/>
        <v>-4</v>
      </c>
      <c r="L1263" s="102">
        <f t="shared" si="121"/>
        <v>470.8601049382716</v>
      </c>
      <c r="N1263" s="214">
        <f t="shared" si="119"/>
        <v>1.0499999999999989</v>
      </c>
      <c r="Q1263" s="153">
        <f t="shared" si="116"/>
        <v>1</v>
      </c>
      <c r="R1263" s="154">
        <f t="shared" si="117"/>
        <v>0</v>
      </c>
      <c r="S1263" s="154">
        <f t="shared" si="118"/>
        <v>1</v>
      </c>
    </row>
    <row r="1264" spans="2:19" ht="18.75" x14ac:dyDescent="0.3">
      <c r="B1264" s="164">
        <v>44842</v>
      </c>
      <c r="C1264" s="95" t="s">
        <v>2715</v>
      </c>
      <c r="D1264" s="96" t="s">
        <v>707</v>
      </c>
      <c r="E1264" s="97">
        <v>1</v>
      </c>
      <c r="F1264" s="140">
        <v>4</v>
      </c>
      <c r="G1264" s="103">
        <v>1.8</v>
      </c>
      <c r="H1264" s="99" t="s">
        <v>557</v>
      </c>
      <c r="I1264" s="104" t="s">
        <v>26</v>
      </c>
      <c r="J1264" s="105">
        <v>7</v>
      </c>
      <c r="K1264" s="142">
        <f t="shared" si="115"/>
        <v>-7</v>
      </c>
      <c r="L1264" s="102">
        <f t="shared" si="121"/>
        <v>463.8601049382716</v>
      </c>
      <c r="N1264" s="214">
        <f t="shared" si="119"/>
        <v>-5.9500000000000011</v>
      </c>
      <c r="Q1264" s="153">
        <f t="shared" si="116"/>
        <v>1</v>
      </c>
      <c r="R1264" s="154">
        <f t="shared" si="117"/>
        <v>0</v>
      </c>
      <c r="S1264" s="154">
        <f t="shared" si="118"/>
        <v>1</v>
      </c>
    </row>
    <row r="1265" spans="2:19" ht="18.75" x14ac:dyDescent="0.3">
      <c r="B1265" s="164">
        <v>44843</v>
      </c>
      <c r="C1265" s="95" t="s">
        <v>2107</v>
      </c>
      <c r="D1265" s="96" t="s">
        <v>30</v>
      </c>
      <c r="E1265" s="97">
        <v>1</v>
      </c>
      <c r="F1265" s="140">
        <v>10.5</v>
      </c>
      <c r="G1265" s="103">
        <v>3</v>
      </c>
      <c r="H1265" s="99" t="s">
        <v>557</v>
      </c>
      <c r="I1265" s="104" t="s">
        <v>26</v>
      </c>
      <c r="J1265" s="105">
        <v>3.5</v>
      </c>
      <c r="K1265" s="142">
        <f t="shared" si="115"/>
        <v>-3.5</v>
      </c>
      <c r="L1265" s="102">
        <f t="shared" si="121"/>
        <v>460.3601049382716</v>
      </c>
      <c r="N1265" s="214">
        <f t="shared" si="119"/>
        <v>-9.4500000000000011</v>
      </c>
      <c r="Q1265" s="153">
        <f t="shared" si="116"/>
        <v>1</v>
      </c>
      <c r="R1265" s="154">
        <f t="shared" si="117"/>
        <v>0</v>
      </c>
      <c r="S1265" s="154">
        <f t="shared" si="118"/>
        <v>1</v>
      </c>
    </row>
    <row r="1266" spans="2:19" ht="18.75" x14ac:dyDescent="0.3">
      <c r="B1266" s="164">
        <v>44843</v>
      </c>
      <c r="C1266" s="95" t="s">
        <v>2716</v>
      </c>
      <c r="D1266" s="96" t="s">
        <v>30</v>
      </c>
      <c r="E1266" s="97">
        <v>3</v>
      </c>
      <c r="F1266" s="140">
        <v>10</v>
      </c>
      <c r="G1266" s="103">
        <v>3</v>
      </c>
      <c r="H1266" s="99" t="s">
        <v>557</v>
      </c>
      <c r="I1266" s="104" t="s">
        <v>34</v>
      </c>
      <c r="J1266" s="105">
        <v>0.75</v>
      </c>
      <c r="K1266" s="142">
        <f t="shared" si="115"/>
        <v>-0.75</v>
      </c>
      <c r="L1266" s="102">
        <f t="shared" si="121"/>
        <v>459.6101049382716</v>
      </c>
      <c r="N1266" s="214">
        <f t="shared" si="119"/>
        <v>-10.200000000000001</v>
      </c>
      <c r="Q1266" s="153">
        <f t="shared" si="116"/>
        <v>1</v>
      </c>
      <c r="R1266" s="154">
        <f t="shared" si="117"/>
        <v>0</v>
      </c>
      <c r="S1266" s="154">
        <f t="shared" si="118"/>
        <v>1</v>
      </c>
    </row>
    <row r="1267" spans="2:19" ht="18.75" x14ac:dyDescent="0.3">
      <c r="B1267" s="164">
        <v>44843</v>
      </c>
      <c r="C1267" s="95" t="s">
        <v>2717</v>
      </c>
      <c r="D1267" s="96" t="s">
        <v>2718</v>
      </c>
      <c r="E1267" s="97">
        <v>1</v>
      </c>
      <c r="F1267" s="140">
        <v>2</v>
      </c>
      <c r="G1267" s="103">
        <v>1.1000000000000001</v>
      </c>
      <c r="H1267" s="99" t="s">
        <v>557</v>
      </c>
      <c r="I1267" s="104" t="s">
        <v>34</v>
      </c>
      <c r="J1267" s="105">
        <v>5</v>
      </c>
      <c r="K1267" s="142">
        <f t="shared" si="115"/>
        <v>-5</v>
      </c>
      <c r="L1267" s="102">
        <f t="shared" si="121"/>
        <v>454.6101049382716</v>
      </c>
      <c r="N1267" s="214">
        <f t="shared" si="119"/>
        <v>-15.200000000000001</v>
      </c>
      <c r="Q1267" s="153">
        <f t="shared" si="116"/>
        <v>1</v>
      </c>
      <c r="R1267" s="154">
        <f t="shared" si="117"/>
        <v>0</v>
      </c>
      <c r="S1267" s="154">
        <f t="shared" si="118"/>
        <v>1</v>
      </c>
    </row>
    <row r="1268" spans="2:19" ht="18.75" x14ac:dyDescent="0.3">
      <c r="B1268" s="164">
        <v>44844</v>
      </c>
      <c r="C1268" s="95" t="s">
        <v>2719</v>
      </c>
      <c r="D1268" s="96" t="s">
        <v>2195</v>
      </c>
      <c r="E1268" s="97">
        <v>1</v>
      </c>
      <c r="F1268" s="140">
        <v>1.8</v>
      </c>
      <c r="G1268" s="103">
        <v>1.1000000000000001</v>
      </c>
      <c r="H1268" s="99" t="s">
        <v>557</v>
      </c>
      <c r="I1268" s="104" t="s">
        <v>34</v>
      </c>
      <c r="J1268" s="105">
        <v>1</v>
      </c>
      <c r="K1268" s="142">
        <f t="shared" si="115"/>
        <v>-1</v>
      </c>
      <c r="L1268" s="102">
        <f t="shared" si="121"/>
        <v>453.6101049382716</v>
      </c>
      <c r="N1268" s="214">
        <f t="shared" si="119"/>
        <v>-16.200000000000003</v>
      </c>
      <c r="Q1268" s="153">
        <f t="shared" si="116"/>
        <v>1</v>
      </c>
      <c r="R1268" s="154">
        <f t="shared" si="117"/>
        <v>0</v>
      </c>
      <c r="S1268" s="154">
        <f t="shared" si="118"/>
        <v>1</v>
      </c>
    </row>
    <row r="1269" spans="2:19" ht="18.75" x14ac:dyDescent="0.3">
      <c r="B1269" s="164">
        <v>44845</v>
      </c>
      <c r="C1269" s="95" t="s">
        <v>2720</v>
      </c>
      <c r="D1269" s="96" t="s">
        <v>842</v>
      </c>
      <c r="E1269" s="97">
        <v>1</v>
      </c>
      <c r="F1269" s="140">
        <v>5.5</v>
      </c>
      <c r="G1269" s="103">
        <v>2</v>
      </c>
      <c r="H1269" s="99" t="s">
        <v>557</v>
      </c>
      <c r="I1269" s="104" t="s">
        <v>26</v>
      </c>
      <c r="J1269" s="105">
        <v>0.5</v>
      </c>
      <c r="K1269" s="142">
        <f t="shared" si="115"/>
        <v>-0.5</v>
      </c>
      <c r="L1269" s="102">
        <f t="shared" si="121"/>
        <v>453.1101049382716</v>
      </c>
      <c r="N1269" s="214">
        <f t="shared" si="119"/>
        <v>-16.700000000000003</v>
      </c>
      <c r="Q1269" s="153">
        <f t="shared" si="116"/>
        <v>1</v>
      </c>
      <c r="R1269" s="154">
        <f t="shared" si="117"/>
        <v>0</v>
      </c>
      <c r="S1269" s="154">
        <f t="shared" si="118"/>
        <v>1</v>
      </c>
    </row>
    <row r="1270" spans="2:19" ht="18.75" x14ac:dyDescent="0.3">
      <c r="B1270" s="164">
        <v>44845</v>
      </c>
      <c r="C1270" s="95" t="s">
        <v>2570</v>
      </c>
      <c r="D1270" s="96" t="s">
        <v>619</v>
      </c>
      <c r="E1270" s="97">
        <v>1</v>
      </c>
      <c r="F1270" s="140">
        <v>4.5</v>
      </c>
      <c r="G1270" s="103">
        <v>2</v>
      </c>
      <c r="H1270" s="99" t="s">
        <v>557</v>
      </c>
      <c r="I1270" s="104" t="s">
        <v>34</v>
      </c>
      <c r="J1270" s="105">
        <v>0.5</v>
      </c>
      <c r="K1270" s="142">
        <f t="shared" si="115"/>
        <v>-0.5</v>
      </c>
      <c r="L1270" s="102">
        <f t="shared" si="121"/>
        <v>452.6101049382716</v>
      </c>
      <c r="N1270" s="214">
        <f t="shared" si="119"/>
        <v>-17.200000000000003</v>
      </c>
      <c r="Q1270" s="153">
        <f t="shared" si="116"/>
        <v>1</v>
      </c>
      <c r="R1270" s="154">
        <f t="shared" si="117"/>
        <v>0</v>
      </c>
      <c r="S1270" s="154">
        <f t="shared" si="118"/>
        <v>1</v>
      </c>
    </row>
    <row r="1271" spans="2:19" ht="18.75" x14ac:dyDescent="0.3">
      <c r="B1271" s="164">
        <v>44845</v>
      </c>
      <c r="C1271" s="95" t="s">
        <v>2721</v>
      </c>
      <c r="D1271" s="96" t="s">
        <v>619</v>
      </c>
      <c r="E1271" s="97">
        <v>3</v>
      </c>
      <c r="F1271" s="140">
        <v>6.5</v>
      </c>
      <c r="G1271" s="103">
        <v>2.5</v>
      </c>
      <c r="H1271" s="99" t="s">
        <v>557</v>
      </c>
      <c r="I1271" s="104" t="s">
        <v>34</v>
      </c>
      <c r="J1271" s="105">
        <v>7</v>
      </c>
      <c r="K1271" s="142">
        <f t="shared" si="115"/>
        <v>-7</v>
      </c>
      <c r="L1271" s="102">
        <f t="shared" si="121"/>
        <v>445.6101049382716</v>
      </c>
      <c r="N1271" s="214">
        <f t="shared" si="119"/>
        <v>-24.200000000000003</v>
      </c>
      <c r="Q1271" s="153">
        <f t="shared" si="116"/>
        <v>1</v>
      </c>
      <c r="R1271" s="154">
        <f t="shared" si="117"/>
        <v>0</v>
      </c>
      <c r="S1271" s="154">
        <f t="shared" si="118"/>
        <v>1</v>
      </c>
    </row>
    <row r="1272" spans="2:19" ht="18.75" x14ac:dyDescent="0.3">
      <c r="B1272" s="164">
        <v>44845</v>
      </c>
      <c r="C1272" s="95" t="s">
        <v>2722</v>
      </c>
      <c r="D1272" s="96" t="s">
        <v>619</v>
      </c>
      <c r="E1272" s="97">
        <v>6</v>
      </c>
      <c r="F1272" s="140">
        <v>1</v>
      </c>
      <c r="G1272" s="103">
        <v>0</v>
      </c>
      <c r="H1272" s="99" t="s">
        <v>557</v>
      </c>
      <c r="I1272" s="104" t="s">
        <v>26</v>
      </c>
      <c r="J1272" s="105">
        <v>2</v>
      </c>
      <c r="K1272" s="142">
        <f t="shared" si="115"/>
        <v>-2</v>
      </c>
      <c r="L1272" s="102">
        <f t="shared" si="121"/>
        <v>443.6101049382716</v>
      </c>
      <c r="N1272" s="214">
        <f t="shared" si="119"/>
        <v>-26.200000000000003</v>
      </c>
      <c r="Q1272" s="153">
        <f t="shared" si="116"/>
        <v>1</v>
      </c>
      <c r="R1272" s="154">
        <f t="shared" si="117"/>
        <v>0</v>
      </c>
      <c r="S1272" s="154">
        <f t="shared" si="118"/>
        <v>1</v>
      </c>
    </row>
    <row r="1273" spans="2:19" ht="18.75" x14ac:dyDescent="0.3">
      <c r="B1273" s="164">
        <v>44846</v>
      </c>
      <c r="C1273" s="95" t="s">
        <v>2723</v>
      </c>
      <c r="D1273" s="96" t="s">
        <v>2349</v>
      </c>
      <c r="E1273" s="97">
        <v>1</v>
      </c>
      <c r="F1273" s="140">
        <v>51</v>
      </c>
      <c r="G1273" s="103">
        <v>8</v>
      </c>
      <c r="H1273" s="99" t="s">
        <v>557</v>
      </c>
      <c r="I1273" s="104" t="s">
        <v>34</v>
      </c>
      <c r="J1273" s="105">
        <v>1</v>
      </c>
      <c r="K1273" s="142">
        <f t="shared" si="115"/>
        <v>-1</v>
      </c>
      <c r="L1273" s="102">
        <f t="shared" si="121"/>
        <v>442.6101049382716</v>
      </c>
      <c r="N1273" s="214">
        <f t="shared" si="119"/>
        <v>-27.200000000000003</v>
      </c>
      <c r="Q1273" s="153">
        <f t="shared" si="116"/>
        <v>1</v>
      </c>
      <c r="R1273" s="154">
        <f t="shared" si="117"/>
        <v>0</v>
      </c>
      <c r="S1273" s="154">
        <f t="shared" si="118"/>
        <v>1</v>
      </c>
    </row>
    <row r="1274" spans="2:19" ht="18.75" x14ac:dyDescent="0.3">
      <c r="B1274" s="164">
        <v>44846</v>
      </c>
      <c r="C1274" s="95" t="s">
        <v>2724</v>
      </c>
      <c r="D1274" s="96" t="s">
        <v>1916</v>
      </c>
      <c r="E1274" s="97">
        <v>3</v>
      </c>
      <c r="F1274" s="140">
        <v>41</v>
      </c>
      <c r="G1274" s="103">
        <v>5</v>
      </c>
      <c r="H1274" s="99" t="s">
        <v>557</v>
      </c>
      <c r="I1274" s="104" t="s">
        <v>26</v>
      </c>
      <c r="J1274" s="105">
        <v>0.5</v>
      </c>
      <c r="K1274" s="142">
        <f t="shared" si="115"/>
        <v>-0.5</v>
      </c>
      <c r="L1274" s="102">
        <f t="shared" si="121"/>
        <v>442.1101049382716</v>
      </c>
      <c r="N1274" s="214">
        <f t="shared" si="119"/>
        <v>-27.700000000000003</v>
      </c>
      <c r="Q1274" s="153">
        <f t="shared" si="116"/>
        <v>1</v>
      </c>
      <c r="R1274" s="154">
        <f t="shared" si="117"/>
        <v>0</v>
      </c>
      <c r="S1274" s="154">
        <f t="shared" si="118"/>
        <v>1</v>
      </c>
    </row>
    <row r="1275" spans="2:19" ht="18.75" x14ac:dyDescent="0.3">
      <c r="B1275" s="164">
        <v>44846</v>
      </c>
      <c r="C1275" s="95" t="s">
        <v>2569</v>
      </c>
      <c r="D1275" s="96" t="s">
        <v>1916</v>
      </c>
      <c r="E1275" s="97">
        <v>3</v>
      </c>
      <c r="F1275" s="140">
        <v>5</v>
      </c>
      <c r="G1275" s="103">
        <v>2</v>
      </c>
      <c r="H1275" s="99" t="s">
        <v>557</v>
      </c>
      <c r="I1275" s="104" t="s">
        <v>26</v>
      </c>
      <c r="J1275" s="105">
        <v>0.5</v>
      </c>
      <c r="K1275" s="142">
        <f t="shared" si="115"/>
        <v>-0.5</v>
      </c>
      <c r="L1275" s="102">
        <f t="shared" si="121"/>
        <v>441.6101049382716</v>
      </c>
      <c r="N1275" s="214">
        <f t="shared" si="119"/>
        <v>-28.200000000000003</v>
      </c>
      <c r="Q1275" s="153">
        <f t="shared" si="116"/>
        <v>1</v>
      </c>
      <c r="R1275" s="154">
        <f t="shared" si="117"/>
        <v>0</v>
      </c>
      <c r="S1275" s="154">
        <f t="shared" si="118"/>
        <v>1</v>
      </c>
    </row>
    <row r="1276" spans="2:19" ht="18.75" x14ac:dyDescent="0.3">
      <c r="B1276" s="164">
        <v>44846</v>
      </c>
      <c r="C1276" s="95" t="s">
        <v>2568</v>
      </c>
      <c r="D1276" s="96" t="s">
        <v>1916</v>
      </c>
      <c r="E1276" s="97">
        <v>8</v>
      </c>
      <c r="F1276" s="140">
        <v>13</v>
      </c>
      <c r="G1276" s="103">
        <v>3</v>
      </c>
      <c r="H1276" s="99" t="s">
        <v>557</v>
      </c>
      <c r="I1276" s="104" t="s">
        <v>26</v>
      </c>
      <c r="J1276" s="105">
        <v>0.25</v>
      </c>
      <c r="K1276" s="142">
        <f t="shared" si="115"/>
        <v>-0.25</v>
      </c>
      <c r="L1276" s="102">
        <f t="shared" si="121"/>
        <v>441.3601049382716</v>
      </c>
      <c r="N1276" s="214">
        <f t="shared" si="119"/>
        <v>-28.450000000000003</v>
      </c>
      <c r="Q1276" s="153">
        <f t="shared" si="116"/>
        <v>1</v>
      </c>
      <c r="R1276" s="154">
        <f t="shared" si="117"/>
        <v>0</v>
      </c>
      <c r="S1276" s="154">
        <f t="shared" si="118"/>
        <v>1</v>
      </c>
    </row>
    <row r="1277" spans="2:19" ht="18.75" x14ac:dyDescent="0.3">
      <c r="B1277" s="164">
        <v>44847</v>
      </c>
      <c r="C1277" s="95" t="s">
        <v>2619</v>
      </c>
      <c r="D1277" s="96" t="s">
        <v>561</v>
      </c>
      <c r="E1277" s="97">
        <v>5</v>
      </c>
      <c r="F1277" s="140">
        <v>3.2</v>
      </c>
      <c r="G1277" s="103">
        <v>1.8</v>
      </c>
      <c r="H1277" s="99" t="s">
        <v>557</v>
      </c>
      <c r="I1277" s="104" t="s">
        <v>24</v>
      </c>
      <c r="J1277" s="105">
        <v>5</v>
      </c>
      <c r="K1277" s="142">
        <f t="shared" si="115"/>
        <v>11</v>
      </c>
      <c r="L1277" s="102">
        <f t="shared" si="121"/>
        <v>452.3601049382716</v>
      </c>
      <c r="N1277" s="214">
        <f t="shared" si="119"/>
        <v>-17.450000000000003</v>
      </c>
      <c r="Q1277" s="153">
        <f t="shared" si="116"/>
        <v>1</v>
      </c>
      <c r="R1277" s="154">
        <f t="shared" si="117"/>
        <v>1</v>
      </c>
      <c r="S1277" s="154">
        <f t="shared" si="118"/>
        <v>0</v>
      </c>
    </row>
    <row r="1278" spans="2:19" ht="18.75" x14ac:dyDescent="0.3">
      <c r="B1278" s="164">
        <v>44848</v>
      </c>
      <c r="C1278" s="95" t="s">
        <v>2725</v>
      </c>
      <c r="D1278" s="96" t="s">
        <v>2726</v>
      </c>
      <c r="E1278" s="97">
        <v>3</v>
      </c>
      <c r="F1278" s="140">
        <v>4</v>
      </c>
      <c r="G1278" s="103">
        <v>1.8</v>
      </c>
      <c r="H1278" s="99" t="s">
        <v>557</v>
      </c>
      <c r="I1278" s="104" t="s">
        <v>26</v>
      </c>
      <c r="J1278" s="105">
        <v>0.5</v>
      </c>
      <c r="K1278" s="142">
        <f t="shared" si="115"/>
        <v>-0.5</v>
      </c>
      <c r="L1278" s="102">
        <f t="shared" si="121"/>
        <v>451.8601049382716</v>
      </c>
      <c r="N1278" s="214">
        <f t="shared" si="119"/>
        <v>-17.950000000000003</v>
      </c>
      <c r="Q1278" s="153">
        <f t="shared" si="116"/>
        <v>1</v>
      </c>
      <c r="R1278" s="154">
        <f t="shared" si="117"/>
        <v>0</v>
      </c>
      <c r="S1278" s="154">
        <f t="shared" si="118"/>
        <v>1</v>
      </c>
    </row>
    <row r="1279" spans="2:19" ht="18.75" x14ac:dyDescent="0.3">
      <c r="B1279" s="164">
        <v>44848</v>
      </c>
      <c r="C1279" s="95" t="s">
        <v>2727</v>
      </c>
      <c r="D1279" s="96" t="s">
        <v>813</v>
      </c>
      <c r="E1279" s="97">
        <v>1</v>
      </c>
      <c r="F1279" s="140">
        <v>34</v>
      </c>
      <c r="G1279" s="103">
        <v>5</v>
      </c>
      <c r="H1279" s="99" t="s">
        <v>557</v>
      </c>
      <c r="I1279" s="104" t="s">
        <v>26</v>
      </c>
      <c r="J1279" s="105">
        <v>1.5</v>
      </c>
      <c r="K1279" s="142">
        <f t="shared" si="115"/>
        <v>-1.5</v>
      </c>
      <c r="L1279" s="102">
        <f t="shared" si="121"/>
        <v>450.3601049382716</v>
      </c>
      <c r="N1279" s="214">
        <f t="shared" si="119"/>
        <v>-19.450000000000003</v>
      </c>
      <c r="Q1279" s="153">
        <f t="shared" si="116"/>
        <v>1</v>
      </c>
      <c r="R1279" s="154">
        <f t="shared" si="117"/>
        <v>0</v>
      </c>
      <c r="S1279" s="154">
        <f t="shared" si="118"/>
        <v>1</v>
      </c>
    </row>
    <row r="1280" spans="2:19" ht="18.75" x14ac:dyDescent="0.3">
      <c r="B1280" s="164">
        <v>44848</v>
      </c>
      <c r="C1280" s="95" t="s">
        <v>2633</v>
      </c>
      <c r="D1280" s="96" t="s">
        <v>616</v>
      </c>
      <c r="E1280" s="97">
        <v>1</v>
      </c>
      <c r="F1280" s="140">
        <v>7</v>
      </c>
      <c r="G1280" s="103">
        <v>2.5</v>
      </c>
      <c r="H1280" s="99" t="s">
        <v>557</v>
      </c>
      <c r="I1280" s="104" t="s">
        <v>34</v>
      </c>
      <c r="J1280" s="105">
        <v>5</v>
      </c>
      <c r="K1280" s="142">
        <f t="shared" si="115"/>
        <v>-5</v>
      </c>
      <c r="L1280" s="102">
        <f t="shared" si="121"/>
        <v>445.3601049382716</v>
      </c>
      <c r="N1280" s="214">
        <f t="shared" si="119"/>
        <v>-24.450000000000003</v>
      </c>
      <c r="Q1280" s="153">
        <f t="shared" si="116"/>
        <v>1</v>
      </c>
      <c r="R1280" s="154">
        <f t="shared" si="117"/>
        <v>0</v>
      </c>
      <c r="S1280" s="154">
        <f t="shared" si="118"/>
        <v>1</v>
      </c>
    </row>
    <row r="1281" spans="2:19" ht="18.75" x14ac:dyDescent="0.3">
      <c r="B1281" s="164">
        <v>44848</v>
      </c>
      <c r="C1281" s="95" t="s">
        <v>2607</v>
      </c>
      <c r="D1281" s="96" t="s">
        <v>616</v>
      </c>
      <c r="E1281" s="97">
        <v>4</v>
      </c>
      <c r="F1281" s="140">
        <v>3.8</v>
      </c>
      <c r="G1281" s="103">
        <v>1.8</v>
      </c>
      <c r="H1281" s="99" t="s">
        <v>557</v>
      </c>
      <c r="I1281" s="104" t="s">
        <v>16</v>
      </c>
      <c r="J1281" s="105">
        <v>5</v>
      </c>
      <c r="K1281" s="142">
        <f t="shared" si="115"/>
        <v>-5</v>
      </c>
      <c r="L1281" s="102">
        <f t="shared" si="121"/>
        <v>440.3601049382716</v>
      </c>
      <c r="N1281" s="214">
        <f t="shared" si="119"/>
        <v>-29.450000000000003</v>
      </c>
      <c r="Q1281" s="153">
        <f t="shared" si="116"/>
        <v>1</v>
      </c>
      <c r="R1281" s="154">
        <f t="shared" si="117"/>
        <v>0</v>
      </c>
      <c r="S1281" s="154">
        <f t="shared" si="118"/>
        <v>1</v>
      </c>
    </row>
    <row r="1282" spans="2:19" ht="18.75" x14ac:dyDescent="0.3">
      <c r="B1282" s="164">
        <v>44849</v>
      </c>
      <c r="C1282" s="95" t="s">
        <v>2728</v>
      </c>
      <c r="D1282" s="96" t="s">
        <v>2600</v>
      </c>
      <c r="E1282" s="97">
        <v>3</v>
      </c>
      <c r="F1282" s="140">
        <v>1.75</v>
      </c>
      <c r="G1282" s="103">
        <v>1.1000000000000001</v>
      </c>
      <c r="H1282" s="99" t="s">
        <v>557</v>
      </c>
      <c r="I1282" s="104" t="s">
        <v>24</v>
      </c>
      <c r="J1282" s="105">
        <v>10</v>
      </c>
      <c r="K1282" s="142">
        <f t="shared" si="115"/>
        <v>7.5</v>
      </c>
      <c r="L1282" s="102">
        <f t="shared" si="121"/>
        <v>447.8601049382716</v>
      </c>
      <c r="N1282" s="214">
        <f t="shared" si="119"/>
        <v>-21.950000000000003</v>
      </c>
      <c r="Q1282" s="153">
        <f t="shared" si="116"/>
        <v>1</v>
      </c>
      <c r="R1282" s="154">
        <f t="shared" si="117"/>
        <v>1</v>
      </c>
      <c r="S1282" s="154">
        <f t="shared" si="118"/>
        <v>0</v>
      </c>
    </row>
    <row r="1283" spans="2:19" ht="18.75" x14ac:dyDescent="0.3">
      <c r="B1283" s="164">
        <v>44849</v>
      </c>
      <c r="C1283" s="95" t="s">
        <v>2729</v>
      </c>
      <c r="D1283" s="96" t="s">
        <v>619</v>
      </c>
      <c r="E1283" s="97">
        <v>4</v>
      </c>
      <c r="F1283" s="140">
        <v>2.6</v>
      </c>
      <c r="G1283" s="103">
        <v>1.5</v>
      </c>
      <c r="H1283" s="99" t="s">
        <v>557</v>
      </c>
      <c r="I1283" s="104" t="s">
        <v>34</v>
      </c>
      <c r="J1283" s="105">
        <v>4</v>
      </c>
      <c r="K1283" s="142">
        <f t="shared" ref="K1283:K1346" si="122">IF(OR(I1283="",J1283=""),"",IF(AND(H1283="W",I1283="1st"),F1283*J1283-J1283,IF(AND(H1283="P",OR(I1283="1st",I1283="2nd",I1283="3rd")),G1283*J1283-J1283,IF(H1283="EW",-2*J1283,-J1283))))</f>
        <v>-4</v>
      </c>
      <c r="L1283" s="102">
        <f t="shared" si="121"/>
        <v>443.8601049382716</v>
      </c>
      <c r="N1283" s="214">
        <f t="shared" si="119"/>
        <v>-25.950000000000003</v>
      </c>
      <c r="Q1283" s="153">
        <f t="shared" si="116"/>
        <v>1</v>
      </c>
      <c r="R1283" s="154">
        <f t="shared" si="117"/>
        <v>0</v>
      </c>
      <c r="S1283" s="154">
        <f t="shared" si="118"/>
        <v>1</v>
      </c>
    </row>
    <row r="1284" spans="2:19" ht="18.75" x14ac:dyDescent="0.3">
      <c r="B1284" s="164">
        <v>44849</v>
      </c>
      <c r="C1284" s="95" t="s">
        <v>2730</v>
      </c>
      <c r="D1284" s="96" t="s">
        <v>2731</v>
      </c>
      <c r="E1284" s="97">
        <v>1</v>
      </c>
      <c r="F1284" s="140">
        <v>4.5999999999999996</v>
      </c>
      <c r="G1284" s="103">
        <v>1.8</v>
      </c>
      <c r="H1284" s="99" t="s">
        <v>557</v>
      </c>
      <c r="I1284" s="104" t="s">
        <v>26</v>
      </c>
      <c r="J1284" s="105">
        <v>0.5</v>
      </c>
      <c r="K1284" s="142">
        <f t="shared" si="122"/>
        <v>-0.5</v>
      </c>
      <c r="L1284" s="102">
        <f t="shared" si="121"/>
        <v>443.3601049382716</v>
      </c>
      <c r="N1284" s="214">
        <f t="shared" si="119"/>
        <v>-26.450000000000003</v>
      </c>
      <c r="Q1284" s="153">
        <f t="shared" ref="Q1284:Q1347" si="123">IF(B1284="",0,1)</f>
        <v>1</v>
      </c>
      <c r="R1284" s="154">
        <f t="shared" ref="R1284:R1347" si="124">IF(K1284&gt;0,1,0)</f>
        <v>0</v>
      </c>
      <c r="S1284" s="154">
        <f t="shared" ref="S1284:S1347" si="125">IF(K1284&lt;0,1,0)</f>
        <v>1</v>
      </c>
    </row>
    <row r="1285" spans="2:19" ht="18.75" x14ac:dyDescent="0.3">
      <c r="B1285" s="164">
        <v>44850</v>
      </c>
      <c r="C1285" s="95" t="s">
        <v>2732</v>
      </c>
      <c r="D1285" s="96" t="s">
        <v>616</v>
      </c>
      <c r="E1285" s="97">
        <v>2</v>
      </c>
      <c r="F1285" s="140">
        <v>2.6</v>
      </c>
      <c r="G1285" s="103">
        <v>1.2</v>
      </c>
      <c r="H1285" s="99" t="s">
        <v>557</v>
      </c>
      <c r="I1285" s="104" t="s">
        <v>16</v>
      </c>
      <c r="J1285" s="105">
        <v>3</v>
      </c>
      <c r="K1285" s="142">
        <f t="shared" si="122"/>
        <v>-3</v>
      </c>
      <c r="L1285" s="102">
        <f t="shared" si="121"/>
        <v>440.3601049382716</v>
      </c>
      <c r="N1285" s="214">
        <f t="shared" ref="N1285:N1338" si="126">N1284+K1285</f>
        <v>-29.450000000000003</v>
      </c>
      <c r="Q1285" s="153">
        <f t="shared" si="123"/>
        <v>1</v>
      </c>
      <c r="R1285" s="154">
        <f t="shared" si="124"/>
        <v>0</v>
      </c>
      <c r="S1285" s="154">
        <f t="shared" si="125"/>
        <v>1</v>
      </c>
    </row>
    <row r="1286" spans="2:19" ht="18.75" x14ac:dyDescent="0.3">
      <c r="B1286" s="164">
        <v>44850</v>
      </c>
      <c r="C1286" s="95" t="s">
        <v>2733</v>
      </c>
      <c r="D1286" s="96" t="s">
        <v>28</v>
      </c>
      <c r="E1286" s="97">
        <v>1</v>
      </c>
      <c r="F1286" s="140">
        <v>4.2</v>
      </c>
      <c r="G1286" s="103">
        <v>2</v>
      </c>
      <c r="H1286" s="99" t="s">
        <v>557</v>
      </c>
      <c r="I1286" s="104" t="s">
        <v>16</v>
      </c>
      <c r="J1286" s="105">
        <v>2</v>
      </c>
      <c r="K1286" s="142">
        <f t="shared" si="122"/>
        <v>-2</v>
      </c>
      <c r="L1286" s="102">
        <f t="shared" si="121"/>
        <v>438.3601049382716</v>
      </c>
      <c r="N1286" s="214">
        <f t="shared" si="126"/>
        <v>-31.450000000000003</v>
      </c>
      <c r="Q1286" s="153">
        <f t="shared" si="123"/>
        <v>1</v>
      </c>
      <c r="R1286" s="154">
        <f t="shared" si="124"/>
        <v>0</v>
      </c>
      <c r="S1286" s="154">
        <f t="shared" si="125"/>
        <v>1</v>
      </c>
    </row>
    <row r="1287" spans="2:19" ht="18.75" x14ac:dyDescent="0.3">
      <c r="B1287" s="164">
        <v>44850</v>
      </c>
      <c r="C1287" s="95" t="s">
        <v>2734</v>
      </c>
      <c r="D1287" s="96" t="s">
        <v>18</v>
      </c>
      <c r="E1287" s="97">
        <v>7</v>
      </c>
      <c r="F1287" s="140">
        <v>7.5</v>
      </c>
      <c r="G1287" s="103">
        <v>2.5</v>
      </c>
      <c r="H1287" s="99" t="s">
        <v>557</v>
      </c>
      <c r="I1287" s="104" t="s">
        <v>24</v>
      </c>
      <c r="J1287" s="105">
        <v>3</v>
      </c>
      <c r="K1287" s="142">
        <f t="shared" si="122"/>
        <v>19.5</v>
      </c>
      <c r="L1287" s="102">
        <f t="shared" si="121"/>
        <v>457.8601049382716</v>
      </c>
      <c r="N1287" s="214">
        <f t="shared" si="126"/>
        <v>-11.950000000000003</v>
      </c>
      <c r="Q1287" s="153">
        <f t="shared" si="123"/>
        <v>1</v>
      </c>
      <c r="R1287" s="154">
        <f t="shared" si="124"/>
        <v>1</v>
      </c>
      <c r="S1287" s="154">
        <f t="shared" si="125"/>
        <v>0</v>
      </c>
    </row>
    <row r="1288" spans="2:19" ht="18.75" x14ac:dyDescent="0.3">
      <c r="B1288" s="164">
        <v>44850</v>
      </c>
      <c r="C1288" s="95" t="s">
        <v>2735</v>
      </c>
      <c r="D1288" s="96" t="s">
        <v>573</v>
      </c>
      <c r="E1288" s="97">
        <v>5</v>
      </c>
      <c r="F1288" s="140">
        <v>40</v>
      </c>
      <c r="G1288" s="103">
        <v>5</v>
      </c>
      <c r="H1288" s="99" t="s">
        <v>557</v>
      </c>
      <c r="I1288" s="104" t="s">
        <v>16</v>
      </c>
      <c r="J1288" s="105">
        <v>0.25</v>
      </c>
      <c r="K1288" s="142">
        <f t="shared" si="122"/>
        <v>-0.25</v>
      </c>
      <c r="L1288" s="102">
        <f t="shared" si="121"/>
        <v>457.6101049382716</v>
      </c>
      <c r="N1288" s="214">
        <f t="shared" si="126"/>
        <v>-12.200000000000003</v>
      </c>
      <c r="Q1288" s="153">
        <f t="shared" si="123"/>
        <v>1</v>
      </c>
      <c r="R1288" s="154">
        <f t="shared" si="124"/>
        <v>0</v>
      </c>
      <c r="S1288" s="154">
        <f t="shared" si="125"/>
        <v>1</v>
      </c>
    </row>
    <row r="1289" spans="2:19" ht="18.75" x14ac:dyDescent="0.3">
      <c r="B1289" s="164">
        <v>44851</v>
      </c>
      <c r="C1289" s="95" t="s">
        <v>2736</v>
      </c>
      <c r="D1289" s="96" t="s">
        <v>2043</v>
      </c>
      <c r="E1289" s="97">
        <v>1</v>
      </c>
      <c r="F1289" s="140">
        <v>6</v>
      </c>
      <c r="G1289" s="103">
        <v>2</v>
      </c>
      <c r="H1289" s="99" t="s">
        <v>557</v>
      </c>
      <c r="I1289" s="104" t="s">
        <v>26</v>
      </c>
      <c r="J1289" s="105">
        <v>7</v>
      </c>
      <c r="K1289" s="142">
        <f t="shared" si="122"/>
        <v>-7</v>
      </c>
      <c r="L1289" s="102">
        <f t="shared" si="121"/>
        <v>450.6101049382716</v>
      </c>
      <c r="N1289" s="214">
        <f t="shared" si="126"/>
        <v>-19.200000000000003</v>
      </c>
      <c r="Q1289" s="153">
        <f t="shared" si="123"/>
        <v>1</v>
      </c>
      <c r="R1289" s="154">
        <f t="shared" si="124"/>
        <v>0</v>
      </c>
      <c r="S1289" s="154">
        <f t="shared" si="125"/>
        <v>1</v>
      </c>
    </row>
    <row r="1290" spans="2:19" ht="18.75" x14ac:dyDescent="0.3">
      <c r="B1290" s="164">
        <v>44851</v>
      </c>
      <c r="C1290" s="95" t="s">
        <v>2737</v>
      </c>
      <c r="D1290" s="96" t="s">
        <v>674</v>
      </c>
      <c r="E1290" s="97">
        <v>3</v>
      </c>
      <c r="F1290" s="140">
        <v>10</v>
      </c>
      <c r="G1290" s="103">
        <v>2.5</v>
      </c>
      <c r="H1290" s="99" t="s">
        <v>557</v>
      </c>
      <c r="I1290" s="104" t="s">
        <v>26</v>
      </c>
      <c r="J1290" s="105">
        <v>9</v>
      </c>
      <c r="K1290" s="142">
        <f t="shared" si="122"/>
        <v>-9</v>
      </c>
      <c r="L1290" s="102">
        <f t="shared" si="121"/>
        <v>441.6101049382716</v>
      </c>
      <c r="N1290" s="214">
        <f t="shared" si="126"/>
        <v>-28.200000000000003</v>
      </c>
      <c r="Q1290" s="153">
        <f t="shared" si="123"/>
        <v>1</v>
      </c>
      <c r="R1290" s="154">
        <f t="shared" si="124"/>
        <v>0</v>
      </c>
      <c r="S1290" s="154">
        <f t="shared" si="125"/>
        <v>1</v>
      </c>
    </row>
    <row r="1291" spans="2:19" ht="18.75" x14ac:dyDescent="0.3">
      <c r="B1291" s="164">
        <v>44851</v>
      </c>
      <c r="C1291" s="95" t="s">
        <v>2738</v>
      </c>
      <c r="D1291" s="96" t="s">
        <v>674</v>
      </c>
      <c r="E1291" s="97">
        <v>4</v>
      </c>
      <c r="F1291" s="140">
        <v>1</v>
      </c>
      <c r="G1291" s="103">
        <v>0</v>
      </c>
      <c r="H1291" s="99" t="s">
        <v>557</v>
      </c>
      <c r="I1291" s="104" t="s">
        <v>26</v>
      </c>
      <c r="J1291" s="105">
        <v>5</v>
      </c>
      <c r="K1291" s="142">
        <f t="shared" si="122"/>
        <v>-5</v>
      </c>
      <c r="L1291" s="102">
        <f t="shared" si="121"/>
        <v>436.6101049382716</v>
      </c>
      <c r="N1291" s="214">
        <f t="shared" si="126"/>
        <v>-33.200000000000003</v>
      </c>
      <c r="Q1291" s="153">
        <f t="shared" si="123"/>
        <v>1</v>
      </c>
      <c r="R1291" s="154">
        <f t="shared" si="124"/>
        <v>0</v>
      </c>
      <c r="S1291" s="154">
        <f t="shared" si="125"/>
        <v>1</v>
      </c>
    </row>
    <row r="1292" spans="2:19" ht="18.75" x14ac:dyDescent="0.3">
      <c r="B1292" s="164">
        <v>44851</v>
      </c>
      <c r="C1292" s="95" t="s">
        <v>2739</v>
      </c>
      <c r="D1292" s="96" t="s">
        <v>674</v>
      </c>
      <c r="E1292" s="97">
        <v>4</v>
      </c>
      <c r="F1292" s="140">
        <v>1</v>
      </c>
      <c r="G1292" s="103">
        <v>0</v>
      </c>
      <c r="H1292" s="99" t="s">
        <v>557</v>
      </c>
      <c r="I1292" s="104" t="s">
        <v>26</v>
      </c>
      <c r="J1292" s="105">
        <v>0.25</v>
      </c>
      <c r="K1292" s="142">
        <f t="shared" si="122"/>
        <v>-0.25</v>
      </c>
      <c r="L1292" s="102">
        <f t="shared" si="121"/>
        <v>436.3601049382716</v>
      </c>
      <c r="N1292" s="214">
        <f t="shared" si="126"/>
        <v>-33.450000000000003</v>
      </c>
      <c r="Q1292" s="153">
        <f t="shared" si="123"/>
        <v>1</v>
      </c>
      <c r="R1292" s="154">
        <f t="shared" si="124"/>
        <v>0</v>
      </c>
      <c r="S1292" s="154">
        <f t="shared" si="125"/>
        <v>1</v>
      </c>
    </row>
    <row r="1293" spans="2:19" ht="18.75" x14ac:dyDescent="0.3">
      <c r="B1293" s="164">
        <v>44851</v>
      </c>
      <c r="C1293" s="95" t="s">
        <v>755</v>
      </c>
      <c r="D1293" s="96" t="s">
        <v>674</v>
      </c>
      <c r="E1293" s="97">
        <v>5</v>
      </c>
      <c r="F1293" s="140">
        <v>6.5</v>
      </c>
      <c r="G1293" s="103">
        <v>2</v>
      </c>
      <c r="H1293" s="99" t="s">
        <v>557</v>
      </c>
      <c r="I1293" s="104" t="s">
        <v>26</v>
      </c>
      <c r="J1293" s="105">
        <v>3</v>
      </c>
      <c r="K1293" s="142">
        <f t="shared" si="122"/>
        <v>-3</v>
      </c>
      <c r="L1293" s="102">
        <f t="shared" si="121"/>
        <v>433.3601049382716</v>
      </c>
      <c r="N1293" s="214">
        <f t="shared" si="126"/>
        <v>-36.450000000000003</v>
      </c>
      <c r="Q1293" s="153">
        <f t="shared" si="123"/>
        <v>1</v>
      </c>
      <c r="R1293" s="154">
        <f t="shared" si="124"/>
        <v>0</v>
      </c>
      <c r="S1293" s="154">
        <f t="shared" si="125"/>
        <v>1</v>
      </c>
    </row>
    <row r="1294" spans="2:19" ht="18.75" x14ac:dyDescent="0.3">
      <c r="B1294" s="164">
        <v>44851</v>
      </c>
      <c r="C1294" s="95" t="s">
        <v>2740</v>
      </c>
      <c r="D1294" s="96" t="s">
        <v>674</v>
      </c>
      <c r="E1294" s="97">
        <v>5</v>
      </c>
      <c r="F1294" s="140">
        <v>12</v>
      </c>
      <c r="G1294" s="103">
        <v>3</v>
      </c>
      <c r="H1294" s="99" t="s">
        <v>557</v>
      </c>
      <c r="I1294" s="104" t="s">
        <v>34</v>
      </c>
      <c r="J1294" s="105">
        <v>1</v>
      </c>
      <c r="K1294" s="142">
        <f t="shared" si="122"/>
        <v>-1</v>
      </c>
      <c r="L1294" s="102">
        <f t="shared" si="121"/>
        <v>432.3601049382716</v>
      </c>
      <c r="N1294" s="214">
        <f t="shared" si="126"/>
        <v>-37.450000000000003</v>
      </c>
      <c r="Q1294" s="153">
        <f t="shared" si="123"/>
        <v>1</v>
      </c>
      <c r="R1294" s="154">
        <f t="shared" si="124"/>
        <v>0</v>
      </c>
      <c r="S1294" s="154">
        <f t="shared" si="125"/>
        <v>1</v>
      </c>
    </row>
    <row r="1295" spans="2:19" ht="18.75" x14ac:dyDescent="0.3">
      <c r="B1295" s="164">
        <v>44854</v>
      </c>
      <c r="C1295" s="95" t="s">
        <v>2741</v>
      </c>
      <c r="D1295" s="96" t="s">
        <v>30</v>
      </c>
      <c r="E1295" s="97">
        <v>1</v>
      </c>
      <c r="F1295" s="140">
        <v>61</v>
      </c>
      <c r="G1295" s="103">
        <v>10</v>
      </c>
      <c r="H1295" s="99" t="s">
        <v>557</v>
      </c>
      <c r="I1295" s="104" t="s">
        <v>16</v>
      </c>
      <c r="J1295" s="105">
        <v>0.25</v>
      </c>
      <c r="K1295" s="142">
        <f t="shared" si="122"/>
        <v>-0.25</v>
      </c>
      <c r="L1295" s="102">
        <f t="shared" si="121"/>
        <v>432.1101049382716</v>
      </c>
      <c r="N1295" s="214">
        <f t="shared" si="126"/>
        <v>-37.700000000000003</v>
      </c>
      <c r="Q1295" s="153">
        <f t="shared" si="123"/>
        <v>1</v>
      </c>
      <c r="R1295" s="154">
        <f t="shared" si="124"/>
        <v>0</v>
      </c>
      <c r="S1295" s="154">
        <f t="shared" si="125"/>
        <v>1</v>
      </c>
    </row>
    <row r="1296" spans="2:19" ht="18.75" x14ac:dyDescent="0.3">
      <c r="B1296" s="164">
        <v>44854</v>
      </c>
      <c r="C1296" s="95" t="s">
        <v>2742</v>
      </c>
      <c r="D1296" s="96" t="s">
        <v>30</v>
      </c>
      <c r="E1296" s="97">
        <v>3</v>
      </c>
      <c r="F1296" s="140">
        <v>18</v>
      </c>
      <c r="G1296" s="103">
        <v>4</v>
      </c>
      <c r="H1296" s="99" t="s">
        <v>557</v>
      </c>
      <c r="I1296" s="104" t="s">
        <v>24</v>
      </c>
      <c r="J1296" s="105">
        <v>0.5</v>
      </c>
      <c r="K1296" s="142">
        <f t="shared" si="122"/>
        <v>8.5</v>
      </c>
      <c r="L1296" s="102">
        <f t="shared" si="121"/>
        <v>440.6101049382716</v>
      </c>
      <c r="N1296" s="214">
        <f t="shared" si="126"/>
        <v>-29.200000000000003</v>
      </c>
      <c r="Q1296" s="153">
        <f t="shared" si="123"/>
        <v>1</v>
      </c>
      <c r="R1296" s="154">
        <f t="shared" si="124"/>
        <v>1</v>
      </c>
      <c r="S1296" s="154">
        <f t="shared" si="125"/>
        <v>0</v>
      </c>
    </row>
    <row r="1297" spans="2:19" ht="18.75" x14ac:dyDescent="0.3">
      <c r="B1297" s="164">
        <v>44854</v>
      </c>
      <c r="C1297" s="95" t="s">
        <v>2743</v>
      </c>
      <c r="D1297" s="96" t="s">
        <v>30</v>
      </c>
      <c r="E1297" s="97">
        <v>4</v>
      </c>
      <c r="F1297" s="140">
        <v>3</v>
      </c>
      <c r="G1297" s="103">
        <v>1.8</v>
      </c>
      <c r="H1297" s="99" t="s">
        <v>557</v>
      </c>
      <c r="I1297" s="104" t="s">
        <v>34</v>
      </c>
      <c r="J1297" s="105">
        <v>1</v>
      </c>
      <c r="K1297" s="142">
        <f t="shared" si="122"/>
        <v>-1</v>
      </c>
      <c r="L1297" s="102">
        <f t="shared" si="121"/>
        <v>439.6101049382716</v>
      </c>
      <c r="N1297" s="214">
        <f t="shared" si="126"/>
        <v>-30.200000000000003</v>
      </c>
      <c r="Q1297" s="153">
        <f t="shared" si="123"/>
        <v>1</v>
      </c>
      <c r="R1297" s="154">
        <f t="shared" si="124"/>
        <v>0</v>
      </c>
      <c r="S1297" s="154">
        <f t="shared" si="125"/>
        <v>1</v>
      </c>
    </row>
    <row r="1298" spans="2:19" ht="18.75" x14ac:dyDescent="0.3">
      <c r="B1298" s="164">
        <v>44854</v>
      </c>
      <c r="C1298" s="95" t="s">
        <v>2744</v>
      </c>
      <c r="D1298" s="96" t="s">
        <v>788</v>
      </c>
      <c r="E1298" s="97">
        <v>4</v>
      </c>
      <c r="F1298" s="140">
        <v>11</v>
      </c>
      <c r="G1298" s="103">
        <v>3</v>
      </c>
      <c r="H1298" s="99" t="s">
        <v>557</v>
      </c>
      <c r="I1298" s="104" t="s">
        <v>26</v>
      </c>
      <c r="J1298" s="105">
        <v>0.5</v>
      </c>
      <c r="K1298" s="142">
        <f t="shared" si="122"/>
        <v>-0.5</v>
      </c>
      <c r="L1298" s="102">
        <f t="shared" si="121"/>
        <v>439.1101049382716</v>
      </c>
      <c r="N1298" s="214">
        <f t="shared" si="126"/>
        <v>-30.700000000000003</v>
      </c>
      <c r="Q1298" s="153">
        <f t="shared" si="123"/>
        <v>1</v>
      </c>
      <c r="R1298" s="154">
        <f t="shared" si="124"/>
        <v>0</v>
      </c>
      <c r="S1298" s="154">
        <f t="shared" si="125"/>
        <v>1</v>
      </c>
    </row>
    <row r="1299" spans="2:19" ht="18.75" x14ac:dyDescent="0.3">
      <c r="B1299" s="164">
        <v>44852</v>
      </c>
      <c r="C1299" s="95" t="s">
        <v>2745</v>
      </c>
      <c r="D1299" s="96" t="s">
        <v>772</v>
      </c>
      <c r="E1299" s="97">
        <v>3</v>
      </c>
      <c r="F1299" s="140">
        <v>8.5</v>
      </c>
      <c r="G1299" s="103">
        <v>3</v>
      </c>
      <c r="H1299" s="99" t="s">
        <v>557</v>
      </c>
      <c r="I1299" s="104" t="s">
        <v>16</v>
      </c>
      <c r="J1299" s="105">
        <v>8</v>
      </c>
      <c r="K1299" s="142">
        <f t="shared" si="122"/>
        <v>-8</v>
      </c>
      <c r="L1299" s="102">
        <f t="shared" si="121"/>
        <v>431.1101049382716</v>
      </c>
      <c r="N1299" s="214">
        <f t="shared" si="126"/>
        <v>-38.700000000000003</v>
      </c>
      <c r="Q1299" s="153">
        <f t="shared" si="123"/>
        <v>1</v>
      </c>
      <c r="R1299" s="154">
        <f t="shared" si="124"/>
        <v>0</v>
      </c>
      <c r="S1299" s="154">
        <f t="shared" si="125"/>
        <v>1</v>
      </c>
    </row>
    <row r="1300" spans="2:19" ht="18.75" x14ac:dyDescent="0.3">
      <c r="B1300" s="164">
        <v>44853</v>
      </c>
      <c r="C1300" s="95" t="s">
        <v>2652</v>
      </c>
      <c r="D1300" s="96" t="s">
        <v>634</v>
      </c>
      <c r="E1300" s="97">
        <v>1</v>
      </c>
      <c r="F1300" s="140">
        <v>2.1</v>
      </c>
      <c r="G1300" s="103">
        <v>1.1000000000000001</v>
      </c>
      <c r="H1300" s="99" t="s">
        <v>557</v>
      </c>
      <c r="I1300" s="104" t="s">
        <v>34</v>
      </c>
      <c r="J1300" s="105">
        <v>0.5</v>
      </c>
      <c r="K1300" s="142">
        <f t="shared" si="122"/>
        <v>-0.5</v>
      </c>
      <c r="L1300" s="102">
        <f t="shared" si="121"/>
        <v>430.6101049382716</v>
      </c>
      <c r="N1300" s="214">
        <f t="shared" si="126"/>
        <v>-39.200000000000003</v>
      </c>
      <c r="Q1300" s="153">
        <f t="shared" si="123"/>
        <v>1</v>
      </c>
      <c r="R1300" s="154">
        <f t="shared" si="124"/>
        <v>0</v>
      </c>
      <c r="S1300" s="154">
        <f t="shared" si="125"/>
        <v>1</v>
      </c>
    </row>
    <row r="1301" spans="2:19" ht="18.75" x14ac:dyDescent="0.3">
      <c r="B1301" s="164">
        <v>44853</v>
      </c>
      <c r="C1301" s="95" t="s">
        <v>2187</v>
      </c>
      <c r="D1301" s="96" t="s">
        <v>634</v>
      </c>
      <c r="E1301" s="97">
        <v>3</v>
      </c>
      <c r="F1301" s="140">
        <v>6</v>
      </c>
      <c r="G1301" s="103">
        <v>2</v>
      </c>
      <c r="H1301" s="99" t="s">
        <v>557</v>
      </c>
      <c r="I1301" s="104" t="s">
        <v>34</v>
      </c>
      <c r="J1301" s="105">
        <v>3</v>
      </c>
      <c r="K1301" s="142">
        <f t="shared" si="122"/>
        <v>-3</v>
      </c>
      <c r="L1301" s="102">
        <f t="shared" si="121"/>
        <v>427.6101049382716</v>
      </c>
      <c r="N1301" s="214">
        <f t="shared" si="126"/>
        <v>-42.2</v>
      </c>
      <c r="Q1301" s="153">
        <f t="shared" si="123"/>
        <v>1</v>
      </c>
      <c r="R1301" s="154">
        <f t="shared" si="124"/>
        <v>0</v>
      </c>
      <c r="S1301" s="154">
        <f t="shared" si="125"/>
        <v>1</v>
      </c>
    </row>
    <row r="1302" spans="2:19" ht="18.75" x14ac:dyDescent="0.3">
      <c r="B1302" s="164">
        <v>44853</v>
      </c>
      <c r="C1302" s="95" t="s">
        <v>2746</v>
      </c>
      <c r="D1302" s="96" t="s">
        <v>2242</v>
      </c>
      <c r="E1302" s="97">
        <v>4</v>
      </c>
      <c r="F1302" s="140">
        <v>3.2</v>
      </c>
      <c r="G1302" s="103">
        <v>1.6</v>
      </c>
      <c r="H1302" s="99" t="s">
        <v>557</v>
      </c>
      <c r="I1302" s="104" t="s">
        <v>34</v>
      </c>
      <c r="J1302" s="105">
        <v>0.75</v>
      </c>
      <c r="K1302" s="142">
        <f t="shared" si="122"/>
        <v>-0.75</v>
      </c>
      <c r="L1302" s="102">
        <f t="shared" si="121"/>
        <v>426.8601049382716</v>
      </c>
      <c r="N1302" s="214">
        <f t="shared" si="126"/>
        <v>-42.95</v>
      </c>
      <c r="Q1302" s="153">
        <f t="shared" si="123"/>
        <v>1</v>
      </c>
      <c r="R1302" s="154">
        <f t="shared" si="124"/>
        <v>0</v>
      </c>
      <c r="S1302" s="154">
        <f t="shared" si="125"/>
        <v>1</v>
      </c>
    </row>
    <row r="1303" spans="2:19" ht="18.75" x14ac:dyDescent="0.3">
      <c r="B1303" s="164">
        <v>44855</v>
      </c>
      <c r="C1303" s="95" t="s">
        <v>2218</v>
      </c>
      <c r="D1303" s="96" t="s">
        <v>32</v>
      </c>
      <c r="E1303" s="97">
        <v>2</v>
      </c>
      <c r="F1303" s="140">
        <v>3</v>
      </c>
      <c r="G1303" s="103">
        <v>1.8</v>
      </c>
      <c r="H1303" s="99" t="s">
        <v>557</v>
      </c>
      <c r="I1303" s="104" t="s">
        <v>21</v>
      </c>
      <c r="J1303" s="105">
        <v>3</v>
      </c>
      <c r="K1303" s="142">
        <f t="shared" si="122"/>
        <v>-3</v>
      </c>
      <c r="L1303" s="102">
        <f t="shared" si="121"/>
        <v>423.8601049382716</v>
      </c>
      <c r="N1303" s="214">
        <f t="shared" si="126"/>
        <v>-45.95</v>
      </c>
      <c r="Q1303" s="153">
        <f t="shared" si="123"/>
        <v>1</v>
      </c>
      <c r="R1303" s="154">
        <f t="shared" si="124"/>
        <v>0</v>
      </c>
      <c r="S1303" s="154">
        <f t="shared" si="125"/>
        <v>1</v>
      </c>
    </row>
    <row r="1304" spans="2:19" ht="18.75" x14ac:dyDescent="0.3">
      <c r="B1304" s="164">
        <v>44855</v>
      </c>
      <c r="C1304" s="95" t="s">
        <v>2747</v>
      </c>
      <c r="D1304" s="96" t="s">
        <v>32</v>
      </c>
      <c r="E1304" s="97">
        <v>3</v>
      </c>
      <c r="F1304" s="140">
        <v>2.9</v>
      </c>
      <c r="G1304" s="103">
        <v>1.5</v>
      </c>
      <c r="H1304" s="99" t="s">
        <v>557</v>
      </c>
      <c r="I1304" s="104" t="s">
        <v>16</v>
      </c>
      <c r="J1304" s="105">
        <v>4</v>
      </c>
      <c r="K1304" s="142">
        <f t="shared" si="122"/>
        <v>-4</v>
      </c>
      <c r="L1304" s="102">
        <f t="shared" si="121"/>
        <v>419.8601049382716</v>
      </c>
      <c r="N1304" s="214">
        <f t="shared" si="126"/>
        <v>-49.95</v>
      </c>
      <c r="Q1304" s="153">
        <f t="shared" si="123"/>
        <v>1</v>
      </c>
      <c r="R1304" s="154">
        <f t="shared" si="124"/>
        <v>0</v>
      </c>
      <c r="S1304" s="154">
        <f t="shared" si="125"/>
        <v>1</v>
      </c>
    </row>
    <row r="1305" spans="2:19" ht="18.75" x14ac:dyDescent="0.3">
      <c r="B1305" s="164">
        <v>44855</v>
      </c>
      <c r="C1305" s="95" t="s">
        <v>2748</v>
      </c>
      <c r="D1305" s="96" t="s">
        <v>32</v>
      </c>
      <c r="E1305" s="97">
        <v>4</v>
      </c>
      <c r="F1305" s="140">
        <v>5</v>
      </c>
      <c r="G1305" s="103">
        <v>2</v>
      </c>
      <c r="H1305" s="99" t="s">
        <v>557</v>
      </c>
      <c r="I1305" s="104" t="s">
        <v>26</v>
      </c>
      <c r="J1305" s="105">
        <v>3</v>
      </c>
      <c r="K1305" s="142">
        <f t="shared" si="122"/>
        <v>-3</v>
      </c>
      <c r="L1305" s="102">
        <f t="shared" si="121"/>
        <v>416.8601049382716</v>
      </c>
      <c r="N1305" s="214">
        <f t="shared" si="126"/>
        <v>-52.95</v>
      </c>
      <c r="Q1305" s="153">
        <f t="shared" si="123"/>
        <v>1</v>
      </c>
      <c r="R1305" s="154">
        <f t="shared" si="124"/>
        <v>0</v>
      </c>
      <c r="S1305" s="154">
        <f t="shared" si="125"/>
        <v>1</v>
      </c>
    </row>
    <row r="1306" spans="2:19" ht="18.75" x14ac:dyDescent="0.3">
      <c r="B1306" s="164">
        <v>44855</v>
      </c>
      <c r="C1306" s="95" t="s">
        <v>2749</v>
      </c>
      <c r="D1306" s="96" t="s">
        <v>231</v>
      </c>
      <c r="E1306" s="97">
        <v>3</v>
      </c>
      <c r="F1306" s="140">
        <v>3.6</v>
      </c>
      <c r="G1306" s="103">
        <v>1.5</v>
      </c>
      <c r="H1306" s="99" t="s">
        <v>557</v>
      </c>
      <c r="I1306" s="104" t="s">
        <v>24</v>
      </c>
      <c r="J1306" s="105">
        <v>2</v>
      </c>
      <c r="K1306" s="142">
        <f t="shared" si="122"/>
        <v>5.2</v>
      </c>
      <c r="L1306" s="102">
        <f t="shared" si="121"/>
        <v>422.06010493827159</v>
      </c>
      <c r="N1306" s="214">
        <f t="shared" si="126"/>
        <v>-47.75</v>
      </c>
      <c r="Q1306" s="153">
        <f t="shared" si="123"/>
        <v>1</v>
      </c>
      <c r="R1306" s="154">
        <f t="shared" si="124"/>
        <v>1</v>
      </c>
      <c r="S1306" s="154">
        <f t="shared" si="125"/>
        <v>0</v>
      </c>
    </row>
    <row r="1307" spans="2:19" ht="18.75" x14ac:dyDescent="0.3">
      <c r="B1307" s="164">
        <v>44855</v>
      </c>
      <c r="C1307" s="95" t="s">
        <v>2750</v>
      </c>
      <c r="D1307" s="96" t="s">
        <v>600</v>
      </c>
      <c r="E1307" s="97">
        <v>5</v>
      </c>
      <c r="F1307" s="140">
        <f>0.8*17</f>
        <v>13.600000000000001</v>
      </c>
      <c r="G1307" s="103">
        <v>4</v>
      </c>
      <c r="H1307" s="99" t="s">
        <v>557</v>
      </c>
      <c r="I1307" s="104" t="s">
        <v>24</v>
      </c>
      <c r="J1307" s="105">
        <v>0.5</v>
      </c>
      <c r="K1307" s="142">
        <f t="shared" si="122"/>
        <v>6.3000000000000007</v>
      </c>
      <c r="L1307" s="102">
        <f t="shared" si="121"/>
        <v>428.3601049382716</v>
      </c>
      <c r="N1307" s="214">
        <f t="shared" si="126"/>
        <v>-41.45</v>
      </c>
      <c r="Q1307" s="153">
        <f t="shared" si="123"/>
        <v>1</v>
      </c>
      <c r="R1307" s="154">
        <f t="shared" si="124"/>
        <v>1</v>
      </c>
      <c r="S1307" s="154">
        <f t="shared" si="125"/>
        <v>0</v>
      </c>
    </row>
    <row r="1308" spans="2:19" ht="18.75" x14ac:dyDescent="0.3">
      <c r="B1308" s="164">
        <v>44856</v>
      </c>
      <c r="C1308" s="95" t="s">
        <v>2751</v>
      </c>
      <c r="D1308" s="96" t="s">
        <v>628</v>
      </c>
      <c r="E1308" s="97">
        <v>1</v>
      </c>
      <c r="F1308" s="140">
        <v>3</v>
      </c>
      <c r="G1308" s="103">
        <v>1.2</v>
      </c>
      <c r="H1308" s="99" t="s">
        <v>557</v>
      </c>
      <c r="I1308" s="104" t="s">
        <v>34</v>
      </c>
      <c r="J1308" s="105">
        <v>2</v>
      </c>
      <c r="K1308" s="142">
        <f t="shared" si="122"/>
        <v>-2</v>
      </c>
      <c r="L1308" s="102">
        <f t="shared" si="121"/>
        <v>426.3601049382716</v>
      </c>
      <c r="N1308" s="214">
        <f t="shared" si="126"/>
        <v>-43.45</v>
      </c>
      <c r="Q1308" s="153">
        <f t="shared" si="123"/>
        <v>1</v>
      </c>
      <c r="R1308" s="154">
        <f t="shared" si="124"/>
        <v>0</v>
      </c>
      <c r="S1308" s="154">
        <f t="shared" si="125"/>
        <v>1</v>
      </c>
    </row>
    <row r="1309" spans="2:19" ht="18.75" x14ac:dyDescent="0.3">
      <c r="B1309" s="164">
        <v>44856</v>
      </c>
      <c r="C1309" s="95" t="s">
        <v>2752</v>
      </c>
      <c r="D1309" s="96" t="s">
        <v>813</v>
      </c>
      <c r="E1309" s="97">
        <v>2</v>
      </c>
      <c r="F1309" s="140">
        <v>9</v>
      </c>
      <c r="G1309" s="103">
        <v>2.5</v>
      </c>
      <c r="H1309" s="99" t="s">
        <v>557</v>
      </c>
      <c r="I1309" s="104" t="s">
        <v>16</v>
      </c>
      <c r="J1309" s="105">
        <v>6</v>
      </c>
      <c r="K1309" s="142">
        <f t="shared" si="122"/>
        <v>-6</v>
      </c>
      <c r="L1309" s="102">
        <f t="shared" si="121"/>
        <v>420.3601049382716</v>
      </c>
      <c r="N1309" s="214">
        <f t="shared" si="126"/>
        <v>-49.45</v>
      </c>
      <c r="Q1309" s="153">
        <f t="shared" si="123"/>
        <v>1</v>
      </c>
      <c r="R1309" s="154">
        <f t="shared" si="124"/>
        <v>0</v>
      </c>
      <c r="S1309" s="154">
        <f t="shared" si="125"/>
        <v>1</v>
      </c>
    </row>
    <row r="1310" spans="2:19" ht="18.75" x14ac:dyDescent="0.3">
      <c r="B1310" s="164">
        <v>44856</v>
      </c>
      <c r="C1310" s="95" t="s">
        <v>2753</v>
      </c>
      <c r="D1310" s="96" t="s">
        <v>813</v>
      </c>
      <c r="E1310" s="97">
        <v>2</v>
      </c>
      <c r="F1310" s="140">
        <v>16</v>
      </c>
      <c r="G1310" s="103">
        <v>4</v>
      </c>
      <c r="H1310" s="99" t="s">
        <v>557</v>
      </c>
      <c r="I1310" s="104" t="s">
        <v>16</v>
      </c>
      <c r="J1310" s="105">
        <v>0.25</v>
      </c>
      <c r="K1310" s="142">
        <f t="shared" si="122"/>
        <v>-0.25</v>
      </c>
      <c r="L1310" s="102">
        <f t="shared" si="121"/>
        <v>420.1101049382716</v>
      </c>
      <c r="N1310" s="214">
        <f t="shared" si="126"/>
        <v>-49.7</v>
      </c>
      <c r="Q1310" s="153">
        <f t="shared" si="123"/>
        <v>1</v>
      </c>
      <c r="R1310" s="154">
        <f t="shared" si="124"/>
        <v>0</v>
      </c>
      <c r="S1310" s="154">
        <f t="shared" si="125"/>
        <v>1</v>
      </c>
    </row>
    <row r="1311" spans="2:19" ht="18.75" x14ac:dyDescent="0.3">
      <c r="B1311" s="164">
        <v>44856</v>
      </c>
      <c r="C1311" s="95" t="s">
        <v>2754</v>
      </c>
      <c r="D1311" s="96" t="s">
        <v>2755</v>
      </c>
      <c r="E1311" s="97">
        <v>3</v>
      </c>
      <c r="F1311" s="140">
        <v>2</v>
      </c>
      <c r="G1311" s="103">
        <v>1.1000000000000001</v>
      </c>
      <c r="H1311" s="99" t="s">
        <v>557</v>
      </c>
      <c r="I1311" s="104" t="s">
        <v>24</v>
      </c>
      <c r="J1311" s="105">
        <v>5</v>
      </c>
      <c r="K1311" s="142">
        <f t="shared" si="122"/>
        <v>5</v>
      </c>
      <c r="L1311" s="102">
        <f t="shared" si="121"/>
        <v>425.1101049382716</v>
      </c>
      <c r="N1311" s="214">
        <f t="shared" si="126"/>
        <v>-44.7</v>
      </c>
      <c r="Q1311" s="153">
        <f t="shared" si="123"/>
        <v>1</v>
      </c>
      <c r="R1311" s="154">
        <f t="shared" si="124"/>
        <v>1</v>
      </c>
      <c r="S1311" s="154">
        <f t="shared" si="125"/>
        <v>0</v>
      </c>
    </row>
    <row r="1312" spans="2:19" ht="18.75" x14ac:dyDescent="0.3">
      <c r="B1312" s="164">
        <v>44856</v>
      </c>
      <c r="C1312" s="95" t="s">
        <v>2756</v>
      </c>
      <c r="D1312" s="96" t="s">
        <v>652</v>
      </c>
      <c r="E1312" s="97">
        <v>1</v>
      </c>
      <c r="F1312" s="140">
        <v>8</v>
      </c>
      <c r="G1312" s="103">
        <v>3</v>
      </c>
      <c r="H1312" s="99" t="s">
        <v>557</v>
      </c>
      <c r="I1312" s="104" t="s">
        <v>34</v>
      </c>
      <c r="J1312" s="105">
        <v>0.25</v>
      </c>
      <c r="K1312" s="142">
        <f t="shared" si="122"/>
        <v>-0.25</v>
      </c>
      <c r="L1312" s="102">
        <f t="shared" si="121"/>
        <v>424.8601049382716</v>
      </c>
      <c r="N1312" s="214">
        <f t="shared" si="126"/>
        <v>-44.95</v>
      </c>
      <c r="Q1312" s="153">
        <f t="shared" si="123"/>
        <v>1</v>
      </c>
      <c r="R1312" s="154">
        <f t="shared" si="124"/>
        <v>0</v>
      </c>
      <c r="S1312" s="154">
        <f t="shared" si="125"/>
        <v>1</v>
      </c>
    </row>
    <row r="1313" spans="2:19" ht="18.75" x14ac:dyDescent="0.3">
      <c r="B1313" s="164">
        <v>44856</v>
      </c>
      <c r="C1313" s="95" t="s">
        <v>2757</v>
      </c>
      <c r="D1313" s="96" t="s">
        <v>652</v>
      </c>
      <c r="E1313" s="97">
        <v>1</v>
      </c>
      <c r="F1313" s="140">
        <v>5</v>
      </c>
      <c r="G1313" s="103">
        <v>2</v>
      </c>
      <c r="H1313" s="99" t="s">
        <v>557</v>
      </c>
      <c r="I1313" s="104" t="s">
        <v>34</v>
      </c>
      <c r="J1313" s="105">
        <v>0.25</v>
      </c>
      <c r="K1313" s="142">
        <f t="shared" si="122"/>
        <v>-0.25</v>
      </c>
      <c r="L1313" s="102">
        <f t="shared" si="121"/>
        <v>424.6101049382716</v>
      </c>
      <c r="N1313" s="214">
        <f t="shared" si="126"/>
        <v>-45.2</v>
      </c>
      <c r="Q1313" s="153">
        <f t="shared" si="123"/>
        <v>1</v>
      </c>
      <c r="R1313" s="154">
        <f t="shared" si="124"/>
        <v>0</v>
      </c>
      <c r="S1313" s="154">
        <f t="shared" si="125"/>
        <v>1</v>
      </c>
    </row>
    <row r="1314" spans="2:19" ht="18.75" x14ac:dyDescent="0.3">
      <c r="B1314" s="164">
        <v>44856</v>
      </c>
      <c r="C1314" s="95" t="s">
        <v>2666</v>
      </c>
      <c r="D1314" s="96" t="s">
        <v>561</v>
      </c>
      <c r="E1314" s="97">
        <v>3</v>
      </c>
      <c r="F1314" s="140">
        <v>4.4000000000000004</v>
      </c>
      <c r="G1314" s="103">
        <v>2</v>
      </c>
      <c r="H1314" s="99" t="s">
        <v>557</v>
      </c>
      <c r="I1314" s="104" t="s">
        <v>34</v>
      </c>
      <c r="J1314" s="105">
        <v>0.25</v>
      </c>
      <c r="K1314" s="142">
        <f t="shared" si="122"/>
        <v>-0.25</v>
      </c>
      <c r="L1314" s="102">
        <f t="shared" si="121"/>
        <v>424.3601049382716</v>
      </c>
      <c r="N1314" s="214">
        <f t="shared" si="126"/>
        <v>-45.45</v>
      </c>
      <c r="Q1314" s="153">
        <f t="shared" si="123"/>
        <v>1</v>
      </c>
      <c r="R1314" s="154">
        <f t="shared" si="124"/>
        <v>0</v>
      </c>
      <c r="S1314" s="154">
        <f t="shared" si="125"/>
        <v>1</v>
      </c>
    </row>
    <row r="1315" spans="2:19" ht="18.75" x14ac:dyDescent="0.3">
      <c r="B1315" s="164">
        <v>44857</v>
      </c>
      <c r="C1315" s="95" t="s">
        <v>2664</v>
      </c>
      <c r="D1315" s="96" t="s">
        <v>93</v>
      </c>
      <c r="E1315" s="97">
        <v>1</v>
      </c>
      <c r="F1315" s="140">
        <v>3.9</v>
      </c>
      <c r="G1315" s="103">
        <v>1.2</v>
      </c>
      <c r="H1315" s="99" t="s">
        <v>557</v>
      </c>
      <c r="I1315" s="104" t="s">
        <v>34</v>
      </c>
      <c r="J1315" s="105">
        <v>3</v>
      </c>
      <c r="K1315" s="142">
        <f t="shared" si="122"/>
        <v>-3</v>
      </c>
      <c r="L1315" s="102">
        <f t="shared" si="121"/>
        <v>421.3601049382716</v>
      </c>
      <c r="N1315" s="214">
        <f t="shared" si="126"/>
        <v>-48.45</v>
      </c>
      <c r="Q1315" s="153">
        <f t="shared" si="123"/>
        <v>1</v>
      </c>
      <c r="R1315" s="154">
        <f t="shared" si="124"/>
        <v>0</v>
      </c>
      <c r="S1315" s="154">
        <f t="shared" si="125"/>
        <v>1</v>
      </c>
    </row>
    <row r="1316" spans="2:19" ht="18.75" x14ac:dyDescent="0.3">
      <c r="B1316" s="164">
        <v>44857</v>
      </c>
      <c r="C1316" s="95" t="s">
        <v>2758</v>
      </c>
      <c r="D1316" s="96" t="s">
        <v>93</v>
      </c>
      <c r="E1316" s="97">
        <v>2</v>
      </c>
      <c r="F1316" s="140">
        <v>10</v>
      </c>
      <c r="G1316" s="103">
        <v>3</v>
      </c>
      <c r="H1316" s="99" t="s">
        <v>557</v>
      </c>
      <c r="I1316" s="104" t="s">
        <v>34</v>
      </c>
      <c r="J1316" s="105">
        <v>3</v>
      </c>
      <c r="K1316" s="142">
        <f t="shared" si="122"/>
        <v>-3</v>
      </c>
      <c r="L1316" s="102">
        <f t="shared" si="121"/>
        <v>418.3601049382716</v>
      </c>
      <c r="N1316" s="214">
        <f t="shared" si="126"/>
        <v>-51.45</v>
      </c>
      <c r="Q1316" s="153">
        <f t="shared" si="123"/>
        <v>1</v>
      </c>
      <c r="R1316" s="154">
        <f t="shared" si="124"/>
        <v>0</v>
      </c>
      <c r="S1316" s="154">
        <f t="shared" si="125"/>
        <v>1</v>
      </c>
    </row>
    <row r="1317" spans="2:19" ht="18.75" x14ac:dyDescent="0.3">
      <c r="B1317" s="164">
        <v>44857</v>
      </c>
      <c r="C1317" s="95" t="s">
        <v>2759</v>
      </c>
      <c r="D1317" s="96" t="s">
        <v>93</v>
      </c>
      <c r="E1317" s="97">
        <v>3</v>
      </c>
      <c r="F1317" s="140">
        <v>5</v>
      </c>
      <c r="G1317" s="103">
        <v>2</v>
      </c>
      <c r="H1317" s="99" t="s">
        <v>557</v>
      </c>
      <c r="I1317" s="104" t="s">
        <v>34</v>
      </c>
      <c r="J1317" s="105">
        <v>5</v>
      </c>
      <c r="K1317" s="142">
        <f t="shared" si="122"/>
        <v>-5</v>
      </c>
      <c r="L1317" s="102">
        <f t="shared" ref="L1317:L1383" si="127">IF(K1317="",L1316,L1316+K1317)</f>
        <v>413.3601049382716</v>
      </c>
      <c r="N1317" s="214">
        <f t="shared" si="126"/>
        <v>-56.45</v>
      </c>
      <c r="Q1317" s="153">
        <f t="shared" si="123"/>
        <v>1</v>
      </c>
      <c r="R1317" s="154">
        <f t="shared" si="124"/>
        <v>0</v>
      </c>
      <c r="S1317" s="154">
        <f t="shared" si="125"/>
        <v>1</v>
      </c>
    </row>
    <row r="1318" spans="2:19" ht="18.75" x14ac:dyDescent="0.3">
      <c r="B1318" s="164">
        <v>44857</v>
      </c>
      <c r="C1318" s="95" t="s">
        <v>2760</v>
      </c>
      <c r="D1318" s="96" t="s">
        <v>93</v>
      </c>
      <c r="E1318" s="97">
        <v>3</v>
      </c>
      <c r="F1318" s="140">
        <v>7.5</v>
      </c>
      <c r="G1318" s="103">
        <v>3</v>
      </c>
      <c r="H1318" s="99" t="s">
        <v>557</v>
      </c>
      <c r="I1318" s="104" t="s">
        <v>34</v>
      </c>
      <c r="J1318" s="105">
        <v>2</v>
      </c>
      <c r="K1318" s="142">
        <f t="shared" si="122"/>
        <v>-2</v>
      </c>
      <c r="L1318" s="102">
        <f t="shared" si="127"/>
        <v>411.3601049382716</v>
      </c>
      <c r="N1318" s="214">
        <f t="shared" si="126"/>
        <v>-58.45</v>
      </c>
      <c r="Q1318" s="153">
        <f t="shared" si="123"/>
        <v>1</v>
      </c>
      <c r="R1318" s="154">
        <f t="shared" si="124"/>
        <v>0</v>
      </c>
      <c r="S1318" s="154">
        <f t="shared" si="125"/>
        <v>1</v>
      </c>
    </row>
    <row r="1319" spans="2:19" ht="18.75" x14ac:dyDescent="0.3">
      <c r="B1319" s="164">
        <v>44858</v>
      </c>
      <c r="C1319" s="95" t="s">
        <v>2711</v>
      </c>
      <c r="D1319" s="96" t="s">
        <v>2761</v>
      </c>
      <c r="E1319" s="97">
        <v>5</v>
      </c>
      <c r="F1319" s="140">
        <v>2.2999999999999998</v>
      </c>
      <c r="G1319" s="103">
        <v>1.1000000000000001</v>
      </c>
      <c r="H1319" s="99" t="s">
        <v>557</v>
      </c>
      <c r="I1319" s="104" t="s">
        <v>24</v>
      </c>
      <c r="J1319" s="105">
        <v>4</v>
      </c>
      <c r="K1319" s="142">
        <f t="shared" si="122"/>
        <v>5.1999999999999993</v>
      </c>
      <c r="L1319" s="102">
        <f t="shared" si="127"/>
        <v>416.56010493827159</v>
      </c>
      <c r="N1319" s="214">
        <f t="shared" si="126"/>
        <v>-53.25</v>
      </c>
      <c r="Q1319" s="153">
        <f t="shared" si="123"/>
        <v>1</v>
      </c>
      <c r="R1319" s="154">
        <f t="shared" si="124"/>
        <v>1</v>
      </c>
      <c r="S1319" s="154">
        <f t="shared" si="125"/>
        <v>0</v>
      </c>
    </row>
    <row r="1320" spans="2:19" ht="18.75" x14ac:dyDescent="0.3">
      <c r="B1320" s="164">
        <v>44858</v>
      </c>
      <c r="C1320" s="95" t="s">
        <v>2762</v>
      </c>
      <c r="D1320" s="96" t="s">
        <v>772</v>
      </c>
      <c r="E1320" s="97">
        <v>3</v>
      </c>
      <c r="F1320" s="140">
        <v>21</v>
      </c>
      <c r="G1320" s="103">
        <v>5</v>
      </c>
      <c r="H1320" s="99" t="s">
        <v>557</v>
      </c>
      <c r="I1320" s="104" t="s">
        <v>34</v>
      </c>
      <c r="J1320" s="105">
        <v>0.25</v>
      </c>
      <c r="K1320" s="142">
        <f t="shared" si="122"/>
        <v>-0.25</v>
      </c>
      <c r="L1320" s="102">
        <f t="shared" si="127"/>
        <v>416.31010493827159</v>
      </c>
      <c r="N1320" s="214">
        <f t="shared" si="126"/>
        <v>-53.5</v>
      </c>
      <c r="Q1320" s="153">
        <f t="shared" si="123"/>
        <v>1</v>
      </c>
      <c r="R1320" s="154">
        <f t="shared" si="124"/>
        <v>0</v>
      </c>
      <c r="S1320" s="154">
        <f t="shared" si="125"/>
        <v>1</v>
      </c>
    </row>
    <row r="1321" spans="2:19" ht="18.75" x14ac:dyDescent="0.3">
      <c r="B1321" s="164">
        <v>44858</v>
      </c>
      <c r="C1321" s="95" t="s">
        <v>2763</v>
      </c>
      <c r="D1321" s="96" t="s">
        <v>772</v>
      </c>
      <c r="E1321" s="97">
        <v>5</v>
      </c>
      <c r="F1321" s="140">
        <v>3.2</v>
      </c>
      <c r="G1321" s="103">
        <v>1.8</v>
      </c>
      <c r="H1321" s="99" t="s">
        <v>557</v>
      </c>
      <c r="I1321" s="104" t="s">
        <v>26</v>
      </c>
      <c r="J1321" s="105">
        <v>5</v>
      </c>
      <c r="K1321" s="142">
        <f t="shared" si="122"/>
        <v>-5</v>
      </c>
      <c r="L1321" s="102">
        <f t="shared" si="127"/>
        <v>411.31010493827159</v>
      </c>
      <c r="N1321" s="214">
        <f t="shared" si="126"/>
        <v>-58.5</v>
      </c>
      <c r="Q1321" s="153">
        <f t="shared" si="123"/>
        <v>1</v>
      </c>
      <c r="R1321" s="154">
        <f t="shared" si="124"/>
        <v>0</v>
      </c>
      <c r="S1321" s="154">
        <f t="shared" si="125"/>
        <v>1</v>
      </c>
    </row>
    <row r="1322" spans="2:19" ht="18.75" x14ac:dyDescent="0.3">
      <c r="B1322" s="164">
        <v>44859</v>
      </c>
      <c r="C1322" s="95" t="s">
        <v>2350</v>
      </c>
      <c r="D1322" s="96" t="s">
        <v>761</v>
      </c>
      <c r="E1322" s="97">
        <v>1</v>
      </c>
      <c r="F1322" s="140">
        <v>17</v>
      </c>
      <c r="G1322" s="103">
        <v>4</v>
      </c>
      <c r="H1322" s="99" t="s">
        <v>557</v>
      </c>
      <c r="I1322" s="104" t="s">
        <v>34</v>
      </c>
      <c r="J1322" s="105">
        <v>2</v>
      </c>
      <c r="K1322" s="142">
        <f t="shared" si="122"/>
        <v>-2</v>
      </c>
      <c r="L1322" s="102">
        <f t="shared" si="127"/>
        <v>409.31010493827159</v>
      </c>
      <c r="N1322" s="214">
        <f t="shared" si="126"/>
        <v>-60.5</v>
      </c>
      <c r="Q1322" s="153">
        <f t="shared" si="123"/>
        <v>1</v>
      </c>
      <c r="R1322" s="154">
        <f t="shared" si="124"/>
        <v>0</v>
      </c>
      <c r="S1322" s="154">
        <f t="shared" si="125"/>
        <v>1</v>
      </c>
    </row>
    <row r="1323" spans="2:19" ht="18.75" x14ac:dyDescent="0.3">
      <c r="B1323" s="164">
        <v>44859</v>
      </c>
      <c r="C1323" s="95" t="s">
        <v>2048</v>
      </c>
      <c r="D1323" s="96" t="s">
        <v>761</v>
      </c>
      <c r="E1323" s="97">
        <v>2</v>
      </c>
      <c r="F1323" s="140">
        <v>6</v>
      </c>
      <c r="G1323" s="103">
        <v>2</v>
      </c>
      <c r="H1323" s="99" t="s">
        <v>557</v>
      </c>
      <c r="I1323" s="104" t="s">
        <v>16</v>
      </c>
      <c r="J1323" s="105">
        <v>2</v>
      </c>
      <c r="K1323" s="142">
        <f t="shared" si="122"/>
        <v>-2</v>
      </c>
      <c r="L1323" s="102">
        <f t="shared" si="127"/>
        <v>407.31010493827159</v>
      </c>
      <c r="N1323" s="214">
        <f t="shared" si="126"/>
        <v>-62.5</v>
      </c>
      <c r="Q1323" s="153">
        <f t="shared" si="123"/>
        <v>1</v>
      </c>
      <c r="R1323" s="154">
        <f t="shared" si="124"/>
        <v>0</v>
      </c>
      <c r="S1323" s="154">
        <f t="shared" si="125"/>
        <v>1</v>
      </c>
    </row>
    <row r="1324" spans="2:19" ht="18.75" x14ac:dyDescent="0.3">
      <c r="B1324" s="164">
        <v>44861</v>
      </c>
      <c r="C1324" s="95" t="s">
        <v>2764</v>
      </c>
      <c r="D1324" s="96" t="s">
        <v>231</v>
      </c>
      <c r="E1324" s="97">
        <v>6</v>
      </c>
      <c r="F1324" s="140">
        <v>2.25</v>
      </c>
      <c r="G1324" s="103">
        <v>1.1000000000000001</v>
      </c>
      <c r="H1324" s="99" t="s">
        <v>557</v>
      </c>
      <c r="I1324" s="104" t="s">
        <v>21</v>
      </c>
      <c r="J1324" s="105">
        <v>2</v>
      </c>
      <c r="K1324" s="142">
        <f t="shared" si="122"/>
        <v>-2</v>
      </c>
      <c r="L1324" s="102">
        <f t="shared" si="127"/>
        <v>405.31010493827159</v>
      </c>
      <c r="N1324" s="214">
        <f t="shared" si="126"/>
        <v>-64.5</v>
      </c>
      <c r="Q1324" s="153">
        <f t="shared" si="123"/>
        <v>1</v>
      </c>
      <c r="R1324" s="154">
        <f t="shared" si="124"/>
        <v>0</v>
      </c>
      <c r="S1324" s="154">
        <f t="shared" si="125"/>
        <v>1</v>
      </c>
    </row>
    <row r="1325" spans="2:19" ht="18.75" x14ac:dyDescent="0.3">
      <c r="B1325" s="164">
        <v>44861</v>
      </c>
      <c r="C1325" s="95" t="s">
        <v>2765</v>
      </c>
      <c r="D1325" s="96" t="s">
        <v>30</v>
      </c>
      <c r="E1325" s="97">
        <v>1</v>
      </c>
      <c r="F1325" s="140">
        <v>1.55</v>
      </c>
      <c r="G1325" s="103">
        <v>1.1000000000000001</v>
      </c>
      <c r="H1325" s="99" t="s">
        <v>557</v>
      </c>
      <c r="I1325" s="104" t="s">
        <v>24</v>
      </c>
      <c r="J1325" s="105">
        <v>7</v>
      </c>
      <c r="K1325" s="142">
        <f t="shared" si="122"/>
        <v>3.8499999999999996</v>
      </c>
      <c r="L1325" s="102">
        <f t="shared" si="127"/>
        <v>409.16010493827162</v>
      </c>
      <c r="N1325" s="214">
        <f t="shared" si="126"/>
        <v>-60.65</v>
      </c>
      <c r="Q1325" s="153">
        <f t="shared" si="123"/>
        <v>1</v>
      </c>
      <c r="R1325" s="154">
        <f t="shared" si="124"/>
        <v>1</v>
      </c>
      <c r="S1325" s="154">
        <f t="shared" si="125"/>
        <v>0</v>
      </c>
    </row>
    <row r="1326" spans="2:19" ht="18.75" x14ac:dyDescent="0.3">
      <c r="B1326" s="164">
        <v>44861</v>
      </c>
      <c r="C1326" s="95" t="s">
        <v>2606</v>
      </c>
      <c r="D1326" s="96" t="s">
        <v>2731</v>
      </c>
      <c r="E1326" s="97">
        <v>4</v>
      </c>
      <c r="F1326" s="140">
        <v>2.1</v>
      </c>
      <c r="G1326" s="103">
        <v>1.2</v>
      </c>
      <c r="H1326" s="99" t="s">
        <v>557</v>
      </c>
      <c r="I1326" s="104" t="s">
        <v>21</v>
      </c>
      <c r="J1326" s="105">
        <v>1</v>
      </c>
      <c r="K1326" s="142">
        <f t="shared" si="122"/>
        <v>-1</v>
      </c>
      <c r="L1326" s="102">
        <f t="shared" si="127"/>
        <v>408.16010493827162</v>
      </c>
      <c r="N1326" s="214">
        <f t="shared" si="126"/>
        <v>-61.65</v>
      </c>
      <c r="Q1326" s="153">
        <f t="shared" si="123"/>
        <v>1</v>
      </c>
      <c r="R1326" s="154">
        <f t="shared" si="124"/>
        <v>0</v>
      </c>
      <c r="S1326" s="154">
        <f t="shared" si="125"/>
        <v>1</v>
      </c>
    </row>
    <row r="1327" spans="2:19" ht="18.75" x14ac:dyDescent="0.3">
      <c r="B1327" s="164">
        <v>44860</v>
      </c>
      <c r="C1327" s="95" t="s">
        <v>2047</v>
      </c>
      <c r="D1327" s="96" t="s">
        <v>114</v>
      </c>
      <c r="E1327" s="97">
        <v>1</v>
      </c>
      <c r="F1327" s="140">
        <v>1</v>
      </c>
      <c r="G1327" s="103">
        <v>0</v>
      </c>
      <c r="H1327" s="99" t="s">
        <v>557</v>
      </c>
      <c r="I1327" s="104" t="s">
        <v>21</v>
      </c>
      <c r="J1327" s="105">
        <v>3</v>
      </c>
      <c r="K1327" s="142">
        <f t="shared" si="122"/>
        <v>-3</v>
      </c>
      <c r="L1327" s="102">
        <f t="shared" si="127"/>
        <v>405.16010493827162</v>
      </c>
      <c r="N1327" s="214">
        <f t="shared" si="126"/>
        <v>-64.650000000000006</v>
      </c>
      <c r="Q1327" s="153">
        <f t="shared" si="123"/>
        <v>1</v>
      </c>
      <c r="R1327" s="154">
        <f t="shared" si="124"/>
        <v>0</v>
      </c>
      <c r="S1327" s="154">
        <f t="shared" si="125"/>
        <v>1</v>
      </c>
    </row>
    <row r="1328" spans="2:19" ht="18.75" x14ac:dyDescent="0.3">
      <c r="B1328" s="164">
        <v>44860</v>
      </c>
      <c r="C1328" s="95" t="s">
        <v>2766</v>
      </c>
      <c r="D1328" s="96" t="s">
        <v>623</v>
      </c>
      <c r="E1328" s="97">
        <v>1</v>
      </c>
      <c r="F1328" s="140">
        <v>1.95</v>
      </c>
      <c r="G1328" s="103">
        <v>1.1000000000000001</v>
      </c>
      <c r="H1328" s="99" t="s">
        <v>557</v>
      </c>
      <c r="I1328" s="104" t="s">
        <v>24</v>
      </c>
      <c r="J1328" s="105">
        <v>5</v>
      </c>
      <c r="K1328" s="142">
        <f t="shared" si="122"/>
        <v>4.75</v>
      </c>
      <c r="L1328" s="102">
        <f t="shared" si="127"/>
        <v>409.91010493827162</v>
      </c>
      <c r="N1328" s="214">
        <f t="shared" si="126"/>
        <v>-59.900000000000006</v>
      </c>
      <c r="Q1328" s="153">
        <f t="shared" si="123"/>
        <v>1</v>
      </c>
      <c r="R1328" s="154">
        <f t="shared" si="124"/>
        <v>1</v>
      </c>
      <c r="S1328" s="154">
        <f t="shared" si="125"/>
        <v>0</v>
      </c>
    </row>
    <row r="1329" spans="2:19" ht="18.75" x14ac:dyDescent="0.3">
      <c r="B1329" s="164">
        <v>44862</v>
      </c>
      <c r="C1329" s="95" t="s">
        <v>2767</v>
      </c>
      <c r="D1329" s="96" t="s">
        <v>616</v>
      </c>
      <c r="E1329" s="97">
        <v>1</v>
      </c>
      <c r="F1329" s="140">
        <v>16</v>
      </c>
      <c r="G1329" s="103">
        <v>4</v>
      </c>
      <c r="H1329" s="99" t="s">
        <v>557</v>
      </c>
      <c r="I1329" s="104" t="s">
        <v>34</v>
      </c>
      <c r="J1329" s="105">
        <v>0.25</v>
      </c>
      <c r="K1329" s="142">
        <f t="shared" si="122"/>
        <v>-0.25</v>
      </c>
      <c r="L1329" s="102">
        <f t="shared" si="127"/>
        <v>409.66010493827162</v>
      </c>
      <c r="N1329" s="214">
        <f t="shared" si="126"/>
        <v>-60.150000000000006</v>
      </c>
      <c r="Q1329" s="153">
        <f t="shared" si="123"/>
        <v>1</v>
      </c>
      <c r="R1329" s="154">
        <f t="shared" si="124"/>
        <v>0</v>
      </c>
      <c r="S1329" s="154">
        <f t="shared" si="125"/>
        <v>1</v>
      </c>
    </row>
    <row r="1330" spans="2:19" ht="18.75" x14ac:dyDescent="0.3">
      <c r="B1330" s="164">
        <v>44862</v>
      </c>
      <c r="C1330" s="95" t="s">
        <v>2633</v>
      </c>
      <c r="D1330" s="96" t="s">
        <v>616</v>
      </c>
      <c r="E1330" s="97">
        <v>1</v>
      </c>
      <c r="F1330" s="140">
        <v>17</v>
      </c>
      <c r="G1330" s="103">
        <v>4</v>
      </c>
      <c r="H1330" s="99" t="s">
        <v>557</v>
      </c>
      <c r="I1330" s="104" t="s">
        <v>16</v>
      </c>
      <c r="J1330" s="105">
        <v>0.25</v>
      </c>
      <c r="K1330" s="142">
        <f t="shared" si="122"/>
        <v>-0.25</v>
      </c>
      <c r="L1330" s="102">
        <f t="shared" si="127"/>
        <v>409.41010493827162</v>
      </c>
      <c r="N1330" s="214">
        <f t="shared" si="126"/>
        <v>-60.400000000000006</v>
      </c>
      <c r="Q1330" s="153">
        <f t="shared" si="123"/>
        <v>1</v>
      </c>
      <c r="R1330" s="154">
        <f t="shared" si="124"/>
        <v>0</v>
      </c>
      <c r="S1330" s="154">
        <f t="shared" si="125"/>
        <v>1</v>
      </c>
    </row>
    <row r="1331" spans="2:19" ht="18.75" x14ac:dyDescent="0.3">
      <c r="B1331" s="164">
        <v>44862</v>
      </c>
      <c r="C1331" s="95" t="s">
        <v>2652</v>
      </c>
      <c r="D1331" s="96" t="s">
        <v>634</v>
      </c>
      <c r="E1331" s="97">
        <v>2</v>
      </c>
      <c r="F1331" s="140">
        <v>2</v>
      </c>
      <c r="G1331" s="103">
        <v>1.1000000000000001</v>
      </c>
      <c r="H1331" s="99" t="s">
        <v>557</v>
      </c>
      <c r="I1331" s="104" t="s">
        <v>16</v>
      </c>
      <c r="J1331" s="105">
        <v>1</v>
      </c>
      <c r="K1331" s="142">
        <f t="shared" si="122"/>
        <v>-1</v>
      </c>
      <c r="L1331" s="102">
        <f t="shared" si="127"/>
        <v>408.41010493827162</v>
      </c>
      <c r="N1331" s="214">
        <f t="shared" si="126"/>
        <v>-61.400000000000006</v>
      </c>
      <c r="Q1331" s="153">
        <f t="shared" si="123"/>
        <v>1</v>
      </c>
      <c r="R1331" s="154">
        <f t="shared" si="124"/>
        <v>0</v>
      </c>
      <c r="S1331" s="154">
        <f t="shared" si="125"/>
        <v>1</v>
      </c>
    </row>
    <row r="1332" spans="2:19" ht="18.75" x14ac:dyDescent="0.3">
      <c r="B1332" s="164">
        <v>44862</v>
      </c>
      <c r="C1332" s="95" t="s">
        <v>2768</v>
      </c>
      <c r="D1332" s="96" t="s">
        <v>634</v>
      </c>
      <c r="E1332" s="97">
        <v>5</v>
      </c>
      <c r="F1332" s="140">
        <v>26</v>
      </c>
      <c r="G1332" s="103">
        <v>5</v>
      </c>
      <c r="H1332" s="99" t="s">
        <v>557</v>
      </c>
      <c r="I1332" s="104" t="s">
        <v>16</v>
      </c>
      <c r="J1332" s="105">
        <v>0.5</v>
      </c>
      <c r="K1332" s="142">
        <f t="shared" si="122"/>
        <v>-0.5</v>
      </c>
      <c r="L1332" s="102">
        <f t="shared" si="127"/>
        <v>407.91010493827162</v>
      </c>
      <c r="N1332" s="214">
        <f t="shared" si="126"/>
        <v>-61.900000000000006</v>
      </c>
      <c r="Q1332" s="153">
        <f t="shared" si="123"/>
        <v>1</v>
      </c>
      <c r="R1332" s="154">
        <f t="shared" si="124"/>
        <v>0</v>
      </c>
      <c r="S1332" s="154">
        <f t="shared" si="125"/>
        <v>1</v>
      </c>
    </row>
    <row r="1333" spans="2:19" ht="18.75" x14ac:dyDescent="0.3">
      <c r="B1333" s="164">
        <v>44863</v>
      </c>
      <c r="C1333" s="95" t="s">
        <v>2769</v>
      </c>
      <c r="D1333" s="96" t="s">
        <v>570</v>
      </c>
      <c r="E1333" s="97">
        <v>2</v>
      </c>
      <c r="F1333" s="140">
        <v>1.75</v>
      </c>
      <c r="G1333" s="103">
        <v>1.1000000000000001</v>
      </c>
      <c r="H1333" s="99" t="s">
        <v>557</v>
      </c>
      <c r="I1333" s="104" t="s">
        <v>34</v>
      </c>
      <c r="J1333" s="105">
        <v>5</v>
      </c>
      <c r="K1333" s="142">
        <f t="shared" si="122"/>
        <v>-5</v>
      </c>
      <c r="L1333" s="102">
        <f t="shared" si="127"/>
        <v>402.91010493827162</v>
      </c>
      <c r="N1333" s="214">
        <f t="shared" si="126"/>
        <v>-66.900000000000006</v>
      </c>
      <c r="Q1333" s="153">
        <f t="shared" si="123"/>
        <v>1</v>
      </c>
      <c r="R1333" s="154">
        <f t="shared" si="124"/>
        <v>0</v>
      </c>
      <c r="S1333" s="154">
        <f t="shared" si="125"/>
        <v>1</v>
      </c>
    </row>
    <row r="1334" spans="2:19" ht="18.75" x14ac:dyDescent="0.3">
      <c r="B1334" s="164">
        <v>44863</v>
      </c>
      <c r="C1334" s="95" t="s">
        <v>2723</v>
      </c>
      <c r="D1334" s="96" t="s">
        <v>2349</v>
      </c>
      <c r="E1334" s="97">
        <v>7</v>
      </c>
      <c r="F1334" s="140">
        <v>21</v>
      </c>
      <c r="G1334" s="103">
        <v>5</v>
      </c>
      <c r="H1334" s="99" t="s">
        <v>557</v>
      </c>
      <c r="I1334" s="104" t="s">
        <v>34</v>
      </c>
      <c r="J1334" s="105">
        <v>0.25</v>
      </c>
      <c r="K1334" s="142">
        <f t="shared" si="122"/>
        <v>-0.25</v>
      </c>
      <c r="L1334" s="102">
        <f t="shared" si="127"/>
        <v>402.66010493827162</v>
      </c>
      <c r="N1334" s="214">
        <f t="shared" si="126"/>
        <v>-67.150000000000006</v>
      </c>
      <c r="Q1334" s="153">
        <f t="shared" si="123"/>
        <v>1</v>
      </c>
      <c r="R1334" s="154">
        <f t="shared" si="124"/>
        <v>0</v>
      </c>
      <c r="S1334" s="154">
        <f t="shared" si="125"/>
        <v>1</v>
      </c>
    </row>
    <row r="1335" spans="2:19" ht="18.75" x14ac:dyDescent="0.3">
      <c r="B1335" s="164">
        <v>44864</v>
      </c>
      <c r="C1335" s="95" t="s">
        <v>2770</v>
      </c>
      <c r="D1335" s="96" t="s">
        <v>674</v>
      </c>
      <c r="E1335" s="97">
        <v>1</v>
      </c>
      <c r="F1335" s="140">
        <v>3.9</v>
      </c>
      <c r="G1335" s="103">
        <v>1.4</v>
      </c>
      <c r="H1335" s="99" t="s">
        <v>557</v>
      </c>
      <c r="I1335" s="104" t="s">
        <v>24</v>
      </c>
      <c r="J1335" s="105">
        <v>6</v>
      </c>
      <c r="K1335" s="142">
        <f t="shared" si="122"/>
        <v>17.399999999999999</v>
      </c>
      <c r="L1335" s="102">
        <f t="shared" si="127"/>
        <v>420.06010493827159</v>
      </c>
      <c r="N1335" s="214">
        <f t="shared" si="126"/>
        <v>-49.750000000000007</v>
      </c>
      <c r="Q1335" s="153">
        <f t="shared" si="123"/>
        <v>1</v>
      </c>
      <c r="R1335" s="154">
        <f t="shared" si="124"/>
        <v>1</v>
      </c>
      <c r="S1335" s="154">
        <f t="shared" si="125"/>
        <v>0</v>
      </c>
    </row>
    <row r="1336" spans="2:19" ht="18.75" x14ac:dyDescent="0.3">
      <c r="B1336" s="164">
        <v>44864</v>
      </c>
      <c r="C1336" s="95" t="s">
        <v>2771</v>
      </c>
      <c r="D1336" s="96" t="s">
        <v>674</v>
      </c>
      <c r="E1336" s="97">
        <v>2</v>
      </c>
      <c r="F1336" s="140">
        <v>5.5</v>
      </c>
      <c r="G1336" s="103">
        <v>2</v>
      </c>
      <c r="H1336" s="99" t="s">
        <v>557</v>
      </c>
      <c r="I1336" s="104" t="s">
        <v>21</v>
      </c>
      <c r="J1336" s="105">
        <v>5</v>
      </c>
      <c r="K1336" s="142">
        <f t="shared" si="122"/>
        <v>-5</v>
      </c>
      <c r="L1336" s="102">
        <f t="shared" si="127"/>
        <v>415.06010493827159</v>
      </c>
      <c r="N1336" s="214">
        <f t="shared" si="126"/>
        <v>-54.750000000000007</v>
      </c>
      <c r="Q1336" s="153">
        <f t="shared" si="123"/>
        <v>1</v>
      </c>
      <c r="R1336" s="154">
        <f t="shared" si="124"/>
        <v>0</v>
      </c>
      <c r="S1336" s="154">
        <f t="shared" si="125"/>
        <v>1</v>
      </c>
    </row>
    <row r="1337" spans="2:19" ht="18.75" x14ac:dyDescent="0.3">
      <c r="B1337" s="164">
        <v>44864</v>
      </c>
      <c r="C1337" s="95" t="s">
        <v>2772</v>
      </c>
      <c r="D1337" s="96" t="s">
        <v>674</v>
      </c>
      <c r="E1337" s="97">
        <v>3</v>
      </c>
      <c r="F1337" s="140">
        <v>1.5</v>
      </c>
      <c r="G1337" s="103">
        <v>1.1000000000000001</v>
      </c>
      <c r="H1337" s="99" t="s">
        <v>557</v>
      </c>
      <c r="I1337" s="104" t="s">
        <v>24</v>
      </c>
      <c r="J1337" s="105">
        <v>8</v>
      </c>
      <c r="K1337" s="142">
        <f t="shared" si="122"/>
        <v>4</v>
      </c>
      <c r="L1337" s="102">
        <f t="shared" si="127"/>
        <v>419.06010493827159</v>
      </c>
      <c r="N1337" s="214">
        <f t="shared" si="126"/>
        <v>-50.750000000000007</v>
      </c>
      <c r="Q1337" s="153">
        <f t="shared" si="123"/>
        <v>1</v>
      </c>
      <c r="R1337" s="154">
        <f t="shared" si="124"/>
        <v>1</v>
      </c>
      <c r="S1337" s="154">
        <f t="shared" si="125"/>
        <v>0</v>
      </c>
    </row>
    <row r="1338" spans="2:19" ht="18.75" x14ac:dyDescent="0.3">
      <c r="B1338" s="164">
        <v>44865</v>
      </c>
      <c r="C1338" s="95" t="s">
        <v>2773</v>
      </c>
      <c r="D1338" s="96" t="s">
        <v>30</v>
      </c>
      <c r="E1338" s="97">
        <v>3</v>
      </c>
      <c r="F1338" s="140">
        <v>1</v>
      </c>
      <c r="G1338" s="103">
        <v>0</v>
      </c>
      <c r="H1338" s="99" t="s">
        <v>557</v>
      </c>
      <c r="I1338" s="104" t="s">
        <v>21</v>
      </c>
      <c r="J1338" s="105">
        <v>5</v>
      </c>
      <c r="K1338" s="142">
        <f t="shared" si="122"/>
        <v>-5</v>
      </c>
      <c r="L1338" s="102">
        <f t="shared" si="127"/>
        <v>414.06010493827159</v>
      </c>
      <c r="N1338" s="214">
        <f t="shared" si="126"/>
        <v>-55.750000000000007</v>
      </c>
      <c r="Q1338" s="153">
        <f t="shared" si="123"/>
        <v>1</v>
      </c>
      <c r="R1338" s="154">
        <f t="shared" si="124"/>
        <v>0</v>
      </c>
      <c r="S1338" s="154">
        <f t="shared" si="125"/>
        <v>1</v>
      </c>
    </row>
    <row r="1339" spans="2:19" ht="18.75" x14ac:dyDescent="0.3">
      <c r="B1339" s="164">
        <v>44866</v>
      </c>
      <c r="C1339" s="95" t="s">
        <v>2775</v>
      </c>
      <c r="D1339" s="96" t="s">
        <v>587</v>
      </c>
      <c r="E1339" s="97">
        <v>1</v>
      </c>
      <c r="F1339" s="140">
        <v>9</v>
      </c>
      <c r="G1339" s="103">
        <v>3</v>
      </c>
      <c r="H1339" s="99" t="s">
        <v>557</v>
      </c>
      <c r="I1339" s="104" t="s">
        <v>34</v>
      </c>
      <c r="J1339" s="105">
        <v>2</v>
      </c>
      <c r="K1339" s="142">
        <f t="shared" si="122"/>
        <v>-2</v>
      </c>
      <c r="L1339" s="102">
        <f t="shared" si="127"/>
        <v>412.06010493827159</v>
      </c>
      <c r="M1339" s="214">
        <f>K1339</f>
        <v>-2</v>
      </c>
      <c r="N1339" s="214"/>
      <c r="Q1339" s="153">
        <f t="shared" si="123"/>
        <v>1</v>
      </c>
      <c r="R1339" s="154">
        <f t="shared" si="124"/>
        <v>0</v>
      </c>
      <c r="S1339" s="154">
        <f t="shared" si="125"/>
        <v>1</v>
      </c>
    </row>
    <row r="1340" spans="2:19" ht="18.75" x14ac:dyDescent="0.3">
      <c r="B1340" s="164">
        <v>44866</v>
      </c>
      <c r="C1340" s="95" t="s">
        <v>2776</v>
      </c>
      <c r="D1340" s="96" t="s">
        <v>2043</v>
      </c>
      <c r="E1340" s="97">
        <v>1</v>
      </c>
      <c r="F1340" s="140">
        <v>5</v>
      </c>
      <c r="G1340" s="103">
        <v>2</v>
      </c>
      <c r="H1340" s="99" t="s">
        <v>557</v>
      </c>
      <c r="I1340" s="104" t="s">
        <v>16</v>
      </c>
      <c r="J1340" s="105">
        <v>2</v>
      </c>
      <c r="K1340" s="142">
        <f t="shared" si="122"/>
        <v>-2</v>
      </c>
      <c r="L1340" s="102">
        <f t="shared" si="127"/>
        <v>410.06010493827159</v>
      </c>
      <c r="M1340" s="214">
        <f>M1339+K1340</f>
        <v>-4</v>
      </c>
      <c r="N1340" s="214"/>
      <c r="Q1340" s="153">
        <f t="shared" si="123"/>
        <v>1</v>
      </c>
      <c r="R1340" s="154">
        <f t="shared" si="124"/>
        <v>0</v>
      </c>
      <c r="S1340" s="154">
        <f t="shared" si="125"/>
        <v>1</v>
      </c>
    </row>
    <row r="1341" spans="2:19" ht="18.75" x14ac:dyDescent="0.3">
      <c r="B1341" s="164">
        <v>44866</v>
      </c>
      <c r="C1341" s="95" t="s">
        <v>2777</v>
      </c>
      <c r="D1341" s="96" t="s">
        <v>842</v>
      </c>
      <c r="E1341" s="97">
        <v>3</v>
      </c>
      <c r="F1341" s="140">
        <v>2.9</v>
      </c>
      <c r="G1341" s="103">
        <v>1.5</v>
      </c>
      <c r="H1341" s="99" t="s">
        <v>557</v>
      </c>
      <c r="I1341" s="104" t="s">
        <v>24</v>
      </c>
      <c r="J1341" s="105">
        <v>3</v>
      </c>
      <c r="K1341" s="142">
        <f t="shared" si="122"/>
        <v>5.6999999999999993</v>
      </c>
      <c r="L1341" s="102">
        <f t="shared" si="127"/>
        <v>415.76010493827158</v>
      </c>
      <c r="M1341" s="214">
        <f t="shared" ref="M1341:M1404" si="128">M1340+K1341</f>
        <v>1.6999999999999993</v>
      </c>
      <c r="N1341" s="214"/>
      <c r="Q1341" s="153">
        <f t="shared" si="123"/>
        <v>1</v>
      </c>
      <c r="R1341" s="154">
        <f t="shared" si="124"/>
        <v>1</v>
      </c>
      <c r="S1341" s="154">
        <f t="shared" si="125"/>
        <v>0</v>
      </c>
    </row>
    <row r="1342" spans="2:19" ht="18.75" x14ac:dyDescent="0.3">
      <c r="B1342" s="164">
        <v>44866</v>
      </c>
      <c r="C1342" s="95" t="s">
        <v>2778</v>
      </c>
      <c r="D1342" s="96" t="s">
        <v>561</v>
      </c>
      <c r="E1342" s="97">
        <v>5</v>
      </c>
      <c r="F1342" s="140">
        <v>8</v>
      </c>
      <c r="G1342" s="103">
        <v>3</v>
      </c>
      <c r="H1342" s="99" t="s">
        <v>557</v>
      </c>
      <c r="I1342" s="104" t="s">
        <v>34</v>
      </c>
      <c r="J1342" s="105">
        <v>5</v>
      </c>
      <c r="K1342" s="142">
        <f t="shared" si="122"/>
        <v>-5</v>
      </c>
      <c r="L1342" s="102">
        <f t="shared" si="127"/>
        <v>410.76010493827158</v>
      </c>
      <c r="M1342" s="214">
        <f t="shared" si="128"/>
        <v>-3.3000000000000007</v>
      </c>
      <c r="N1342" s="214"/>
      <c r="Q1342" s="153">
        <f t="shared" si="123"/>
        <v>1</v>
      </c>
      <c r="R1342" s="154">
        <f t="shared" si="124"/>
        <v>0</v>
      </c>
      <c r="S1342" s="154">
        <f t="shared" si="125"/>
        <v>1</v>
      </c>
    </row>
    <row r="1343" spans="2:19" ht="18.75" x14ac:dyDescent="0.3">
      <c r="B1343" s="164">
        <v>44866</v>
      </c>
      <c r="C1343" s="95" t="s">
        <v>2779</v>
      </c>
      <c r="D1343" s="96" t="s">
        <v>561</v>
      </c>
      <c r="E1343" s="97">
        <v>5</v>
      </c>
      <c r="F1343" s="140">
        <v>7</v>
      </c>
      <c r="G1343" s="103">
        <v>2.5</v>
      </c>
      <c r="H1343" s="99" t="s">
        <v>557</v>
      </c>
      <c r="I1343" s="104" t="s">
        <v>26</v>
      </c>
      <c r="J1343" s="105">
        <v>2</v>
      </c>
      <c r="K1343" s="142">
        <f t="shared" si="122"/>
        <v>-2</v>
      </c>
      <c r="L1343" s="102">
        <f t="shared" si="127"/>
        <v>408.76010493827158</v>
      </c>
      <c r="M1343" s="214">
        <f t="shared" si="128"/>
        <v>-5.3000000000000007</v>
      </c>
      <c r="N1343" s="214"/>
      <c r="Q1343" s="153">
        <f t="shared" si="123"/>
        <v>1</v>
      </c>
      <c r="R1343" s="154">
        <f t="shared" si="124"/>
        <v>0</v>
      </c>
      <c r="S1343" s="154">
        <f t="shared" si="125"/>
        <v>1</v>
      </c>
    </row>
    <row r="1344" spans="2:19" ht="18.75" x14ac:dyDescent="0.3">
      <c r="B1344" s="164">
        <v>44866</v>
      </c>
      <c r="C1344" s="95" t="s">
        <v>2780</v>
      </c>
      <c r="D1344" s="96" t="s">
        <v>561</v>
      </c>
      <c r="E1344" s="97">
        <v>6</v>
      </c>
      <c r="F1344" s="140">
        <v>2</v>
      </c>
      <c r="G1344" s="103">
        <v>1.1000000000000001</v>
      </c>
      <c r="H1344" s="99" t="s">
        <v>557</v>
      </c>
      <c r="I1344" s="104" t="s">
        <v>107</v>
      </c>
      <c r="J1344" s="105">
        <v>7</v>
      </c>
      <c r="K1344" s="142">
        <f t="shared" si="122"/>
        <v>-7</v>
      </c>
      <c r="L1344" s="102">
        <f t="shared" si="127"/>
        <v>401.76010493827158</v>
      </c>
      <c r="M1344" s="214">
        <f t="shared" si="128"/>
        <v>-12.3</v>
      </c>
      <c r="N1344" s="214"/>
      <c r="Q1344" s="153">
        <f t="shared" si="123"/>
        <v>1</v>
      </c>
      <c r="R1344" s="154">
        <f t="shared" si="124"/>
        <v>0</v>
      </c>
      <c r="S1344" s="154">
        <f t="shared" si="125"/>
        <v>1</v>
      </c>
    </row>
    <row r="1345" spans="2:19" ht="18.75" x14ac:dyDescent="0.3">
      <c r="B1345" s="164">
        <v>44866</v>
      </c>
      <c r="C1345" s="95" t="s">
        <v>2781</v>
      </c>
      <c r="D1345" s="96" t="s">
        <v>2043</v>
      </c>
      <c r="E1345" s="97">
        <v>5</v>
      </c>
      <c r="F1345" s="140">
        <v>7</v>
      </c>
      <c r="G1345" s="103">
        <v>2.5</v>
      </c>
      <c r="H1345" s="99" t="s">
        <v>557</v>
      </c>
      <c r="I1345" s="104" t="s">
        <v>16</v>
      </c>
      <c r="J1345" s="105">
        <v>2</v>
      </c>
      <c r="K1345" s="142">
        <f t="shared" si="122"/>
        <v>-2</v>
      </c>
      <c r="L1345" s="102">
        <f t="shared" si="127"/>
        <v>399.76010493827158</v>
      </c>
      <c r="M1345" s="214">
        <f t="shared" si="128"/>
        <v>-14.3</v>
      </c>
      <c r="N1345" s="214"/>
      <c r="Q1345" s="153">
        <f t="shared" si="123"/>
        <v>1</v>
      </c>
      <c r="R1345" s="154">
        <f t="shared" si="124"/>
        <v>0</v>
      </c>
      <c r="S1345" s="154">
        <f t="shared" si="125"/>
        <v>1</v>
      </c>
    </row>
    <row r="1346" spans="2:19" ht="18.75" x14ac:dyDescent="0.3">
      <c r="B1346" s="164">
        <v>44867</v>
      </c>
      <c r="C1346" s="95" t="s">
        <v>2226</v>
      </c>
      <c r="D1346" s="96" t="s">
        <v>114</v>
      </c>
      <c r="E1346" s="97">
        <v>1</v>
      </c>
      <c r="F1346" s="140">
        <v>9</v>
      </c>
      <c r="G1346" s="103">
        <v>3</v>
      </c>
      <c r="H1346" s="99" t="s">
        <v>557</v>
      </c>
      <c r="I1346" s="104" t="s">
        <v>107</v>
      </c>
      <c r="J1346" s="105">
        <v>3</v>
      </c>
      <c r="K1346" s="142">
        <f t="shared" si="122"/>
        <v>-3</v>
      </c>
      <c r="L1346" s="102">
        <f t="shared" si="127"/>
        <v>396.76010493827158</v>
      </c>
      <c r="M1346" s="214">
        <f t="shared" si="128"/>
        <v>-17.3</v>
      </c>
      <c r="N1346" s="214"/>
      <c r="Q1346" s="153">
        <f t="shared" si="123"/>
        <v>1</v>
      </c>
      <c r="R1346" s="154">
        <f t="shared" si="124"/>
        <v>0</v>
      </c>
      <c r="S1346" s="154">
        <f t="shared" si="125"/>
        <v>1</v>
      </c>
    </row>
    <row r="1347" spans="2:19" ht="18.75" x14ac:dyDescent="0.3">
      <c r="B1347" s="164">
        <v>44867</v>
      </c>
      <c r="C1347" s="95" t="s">
        <v>2737</v>
      </c>
      <c r="D1347" s="96" t="s">
        <v>114</v>
      </c>
      <c r="E1347" s="97">
        <v>1</v>
      </c>
      <c r="F1347" s="140">
        <v>12</v>
      </c>
      <c r="G1347" s="103">
        <v>3</v>
      </c>
      <c r="H1347" s="99" t="s">
        <v>557</v>
      </c>
      <c r="I1347" s="104" t="s">
        <v>24</v>
      </c>
      <c r="J1347" s="105">
        <v>3</v>
      </c>
      <c r="K1347" s="142">
        <f t="shared" ref="K1347:K1410" si="129">IF(OR(I1347="",J1347=""),"",IF(AND(H1347="W",I1347="1st"),F1347*J1347-J1347,IF(AND(H1347="P",OR(I1347="1st",I1347="2nd",I1347="3rd")),G1347*J1347-J1347,IF(H1347="EW",-2*J1347,-J1347))))</f>
        <v>33</v>
      </c>
      <c r="L1347" s="102">
        <f t="shared" si="127"/>
        <v>429.76010493827158</v>
      </c>
      <c r="M1347" s="214">
        <f t="shared" si="128"/>
        <v>15.7</v>
      </c>
      <c r="N1347" s="214"/>
      <c r="Q1347" s="153">
        <f t="shared" si="123"/>
        <v>1</v>
      </c>
      <c r="R1347" s="154">
        <f t="shared" si="124"/>
        <v>1</v>
      </c>
      <c r="S1347" s="154">
        <f t="shared" si="125"/>
        <v>0</v>
      </c>
    </row>
    <row r="1348" spans="2:19" ht="18.75" x14ac:dyDescent="0.3">
      <c r="B1348" s="164">
        <v>44867</v>
      </c>
      <c r="C1348" s="95" t="s">
        <v>2782</v>
      </c>
      <c r="D1348" s="96" t="s">
        <v>114</v>
      </c>
      <c r="E1348" s="97">
        <v>2</v>
      </c>
      <c r="F1348" s="140">
        <v>18</v>
      </c>
      <c r="G1348" s="103">
        <v>4</v>
      </c>
      <c r="H1348" s="99" t="s">
        <v>557</v>
      </c>
      <c r="I1348" s="104" t="s">
        <v>16</v>
      </c>
      <c r="J1348" s="105">
        <v>0.25</v>
      </c>
      <c r="K1348" s="142">
        <f t="shared" si="129"/>
        <v>-0.25</v>
      </c>
      <c r="L1348" s="102">
        <f t="shared" si="127"/>
        <v>429.51010493827158</v>
      </c>
      <c r="M1348" s="214">
        <f t="shared" si="128"/>
        <v>15.45</v>
      </c>
      <c r="N1348" s="214"/>
      <c r="Q1348" s="153">
        <f t="shared" ref="Q1348:Q1411" si="130">IF(B1348="",0,1)</f>
        <v>1</v>
      </c>
      <c r="R1348" s="154">
        <f t="shared" ref="R1348:R1411" si="131">IF(K1348&gt;0,1,0)</f>
        <v>0</v>
      </c>
      <c r="S1348" s="154">
        <f t="shared" ref="S1348:S1411" si="132">IF(K1348&lt;0,1,0)</f>
        <v>1</v>
      </c>
    </row>
    <row r="1349" spans="2:19" ht="18.75" x14ac:dyDescent="0.3">
      <c r="B1349" s="164">
        <v>44867</v>
      </c>
      <c r="C1349" s="95" t="s">
        <v>2783</v>
      </c>
      <c r="D1349" s="96" t="s">
        <v>114</v>
      </c>
      <c r="E1349" s="97">
        <v>3</v>
      </c>
      <c r="F1349" s="140">
        <v>2.2999999999999998</v>
      </c>
      <c r="G1349" s="103">
        <v>1.1000000000000001</v>
      </c>
      <c r="H1349" s="99" t="s">
        <v>557</v>
      </c>
      <c r="I1349" s="104" t="s">
        <v>16</v>
      </c>
      <c r="J1349" s="105">
        <v>10</v>
      </c>
      <c r="K1349" s="142">
        <f t="shared" si="129"/>
        <v>-10</v>
      </c>
      <c r="L1349" s="102">
        <f t="shared" si="127"/>
        <v>419.51010493827158</v>
      </c>
      <c r="M1349" s="214">
        <f t="shared" si="128"/>
        <v>5.4499999999999993</v>
      </c>
      <c r="N1349" s="214"/>
      <c r="Q1349" s="153">
        <f t="shared" si="130"/>
        <v>1</v>
      </c>
      <c r="R1349" s="154">
        <f t="shared" si="131"/>
        <v>0</v>
      </c>
      <c r="S1349" s="154">
        <f t="shared" si="132"/>
        <v>1</v>
      </c>
    </row>
    <row r="1350" spans="2:19" ht="18.75" x14ac:dyDescent="0.3">
      <c r="B1350" s="164">
        <v>44867</v>
      </c>
      <c r="C1350" s="95" t="s">
        <v>2784</v>
      </c>
      <c r="D1350" s="96" t="s">
        <v>660</v>
      </c>
      <c r="E1350" s="97">
        <v>1</v>
      </c>
      <c r="F1350" s="140">
        <v>2</v>
      </c>
      <c r="G1350" s="103">
        <v>1.1000000000000001</v>
      </c>
      <c r="H1350" s="99" t="s">
        <v>557</v>
      </c>
      <c r="I1350" s="104" t="s">
        <v>16</v>
      </c>
      <c r="J1350" s="105">
        <v>2</v>
      </c>
      <c r="K1350" s="142">
        <f t="shared" si="129"/>
        <v>-2</v>
      </c>
      <c r="L1350" s="102">
        <f t="shared" si="127"/>
        <v>417.51010493827158</v>
      </c>
      <c r="M1350" s="214">
        <f t="shared" si="128"/>
        <v>3.4499999999999993</v>
      </c>
      <c r="N1350" s="214"/>
      <c r="Q1350" s="153">
        <f t="shared" si="130"/>
        <v>1</v>
      </c>
      <c r="R1350" s="154">
        <f t="shared" si="131"/>
        <v>0</v>
      </c>
      <c r="S1350" s="154">
        <f t="shared" si="132"/>
        <v>1</v>
      </c>
    </row>
    <row r="1351" spans="2:19" ht="18.75" x14ac:dyDescent="0.3">
      <c r="B1351" s="164">
        <v>44867</v>
      </c>
      <c r="C1351" s="95" t="s">
        <v>2785</v>
      </c>
      <c r="D1351" s="96" t="s">
        <v>660</v>
      </c>
      <c r="E1351" s="97">
        <v>5</v>
      </c>
      <c r="F1351" s="140">
        <v>81</v>
      </c>
      <c r="G1351" s="103">
        <v>10</v>
      </c>
      <c r="H1351" s="99" t="s">
        <v>557</v>
      </c>
      <c r="I1351" s="104" t="s">
        <v>34</v>
      </c>
      <c r="J1351" s="105">
        <v>0.75</v>
      </c>
      <c r="K1351" s="142">
        <f t="shared" si="129"/>
        <v>-0.75</v>
      </c>
      <c r="L1351" s="102">
        <f t="shared" si="127"/>
        <v>416.76010493827158</v>
      </c>
      <c r="M1351" s="214">
        <f t="shared" si="128"/>
        <v>2.6999999999999993</v>
      </c>
      <c r="N1351" s="214"/>
      <c r="Q1351" s="153">
        <f t="shared" si="130"/>
        <v>1</v>
      </c>
      <c r="R1351" s="154">
        <f t="shared" si="131"/>
        <v>0</v>
      </c>
      <c r="S1351" s="154">
        <f t="shared" si="132"/>
        <v>1</v>
      </c>
    </row>
    <row r="1352" spans="2:19" ht="18.75" x14ac:dyDescent="0.3">
      <c r="B1352" s="164">
        <v>44868</v>
      </c>
      <c r="C1352" s="95" t="s">
        <v>2786</v>
      </c>
      <c r="D1352" s="96" t="s">
        <v>2787</v>
      </c>
      <c r="E1352" s="97">
        <v>8</v>
      </c>
      <c r="F1352" s="140">
        <v>10</v>
      </c>
      <c r="G1352" s="103">
        <v>4</v>
      </c>
      <c r="H1352" s="99" t="s">
        <v>557</v>
      </c>
      <c r="I1352" s="104" t="s">
        <v>2281</v>
      </c>
      <c r="J1352" s="105">
        <v>0.25</v>
      </c>
      <c r="K1352" s="142">
        <f t="shared" si="129"/>
        <v>-0.25</v>
      </c>
      <c r="L1352" s="102">
        <f t="shared" si="127"/>
        <v>416.51010493827158</v>
      </c>
      <c r="M1352" s="214">
        <f t="shared" si="128"/>
        <v>2.4499999999999993</v>
      </c>
      <c r="N1352" s="214"/>
      <c r="Q1352" s="153">
        <f t="shared" si="130"/>
        <v>1</v>
      </c>
      <c r="R1352" s="154">
        <f t="shared" si="131"/>
        <v>0</v>
      </c>
      <c r="S1352" s="154">
        <f t="shared" si="132"/>
        <v>1</v>
      </c>
    </row>
    <row r="1353" spans="2:19" ht="18.75" x14ac:dyDescent="0.3">
      <c r="B1353" s="164">
        <v>44868</v>
      </c>
      <c r="C1353" s="95" t="s">
        <v>2788</v>
      </c>
      <c r="D1353" s="96" t="s">
        <v>2787</v>
      </c>
      <c r="E1353" s="97">
        <v>2</v>
      </c>
      <c r="F1353" s="140">
        <v>20</v>
      </c>
      <c r="G1353" s="103">
        <v>4</v>
      </c>
      <c r="H1353" s="99" t="s">
        <v>557</v>
      </c>
      <c r="I1353" s="104" t="s">
        <v>148</v>
      </c>
      <c r="J1353" s="105">
        <v>2</v>
      </c>
      <c r="K1353" s="142">
        <f t="shared" si="129"/>
        <v>-2</v>
      </c>
      <c r="L1353" s="102">
        <f t="shared" si="127"/>
        <v>414.51010493827158</v>
      </c>
      <c r="M1353" s="214">
        <f t="shared" si="128"/>
        <v>0.44999999999999929</v>
      </c>
      <c r="N1353" s="214"/>
      <c r="Q1353" s="153">
        <f t="shared" si="130"/>
        <v>1</v>
      </c>
      <c r="R1353" s="154">
        <f t="shared" si="131"/>
        <v>0</v>
      </c>
      <c r="S1353" s="154">
        <f t="shared" si="132"/>
        <v>1</v>
      </c>
    </row>
    <row r="1354" spans="2:19" ht="18.75" x14ac:dyDescent="0.3">
      <c r="B1354" s="164">
        <v>44868</v>
      </c>
      <c r="C1354" s="95" t="s">
        <v>2789</v>
      </c>
      <c r="D1354" s="96" t="s">
        <v>2787</v>
      </c>
      <c r="E1354" s="97">
        <v>2</v>
      </c>
      <c r="F1354" s="140">
        <v>5.5</v>
      </c>
      <c r="G1354" s="103">
        <v>2</v>
      </c>
      <c r="H1354" s="99" t="s">
        <v>557</v>
      </c>
      <c r="I1354" s="104" t="s">
        <v>171</v>
      </c>
      <c r="J1354" s="105">
        <v>4</v>
      </c>
      <c r="K1354" s="142">
        <f t="shared" si="129"/>
        <v>-4</v>
      </c>
      <c r="L1354" s="102">
        <f>IF(K1354="",L1353,L1353+K1354)</f>
        <v>410.51010493827158</v>
      </c>
      <c r="M1354" s="214">
        <f t="shared" si="128"/>
        <v>-3.5500000000000007</v>
      </c>
      <c r="N1354" s="214"/>
      <c r="Q1354" s="153">
        <f t="shared" si="130"/>
        <v>1</v>
      </c>
      <c r="R1354" s="154">
        <f t="shared" si="131"/>
        <v>0</v>
      </c>
      <c r="S1354" s="154">
        <f t="shared" si="132"/>
        <v>1</v>
      </c>
    </row>
    <row r="1355" spans="2:19" ht="18.75" x14ac:dyDescent="0.3">
      <c r="B1355" s="164">
        <v>44868</v>
      </c>
      <c r="C1355" s="95" t="s">
        <v>2571</v>
      </c>
      <c r="D1355" s="96" t="s">
        <v>2787</v>
      </c>
      <c r="E1355" s="97">
        <v>8</v>
      </c>
      <c r="F1355" s="140">
        <v>9</v>
      </c>
      <c r="G1355" s="103">
        <v>3</v>
      </c>
      <c r="H1355" s="99" t="s">
        <v>557</v>
      </c>
      <c r="I1355" s="104" t="s">
        <v>171</v>
      </c>
      <c r="J1355" s="105">
        <v>1</v>
      </c>
      <c r="K1355" s="142">
        <f t="shared" si="129"/>
        <v>-1</v>
      </c>
      <c r="L1355" s="102">
        <f t="shared" si="127"/>
        <v>409.51010493827158</v>
      </c>
      <c r="M1355" s="214">
        <f t="shared" si="128"/>
        <v>-4.5500000000000007</v>
      </c>
      <c r="N1355" s="214"/>
      <c r="Q1355" s="153">
        <f t="shared" si="130"/>
        <v>1</v>
      </c>
      <c r="R1355" s="154">
        <f t="shared" si="131"/>
        <v>0</v>
      </c>
      <c r="S1355" s="154">
        <f t="shared" si="132"/>
        <v>1</v>
      </c>
    </row>
    <row r="1356" spans="2:19" ht="18.75" x14ac:dyDescent="0.3">
      <c r="B1356" s="164">
        <v>44868</v>
      </c>
      <c r="C1356" s="95" t="s">
        <v>2790</v>
      </c>
      <c r="D1356" s="96" t="s">
        <v>788</v>
      </c>
      <c r="E1356" s="97">
        <v>1</v>
      </c>
      <c r="F1356" s="140">
        <v>10</v>
      </c>
      <c r="G1356" s="103">
        <v>3</v>
      </c>
      <c r="H1356" s="99" t="s">
        <v>557</v>
      </c>
      <c r="I1356" s="104" t="s">
        <v>34</v>
      </c>
      <c r="J1356" s="105">
        <v>4</v>
      </c>
      <c r="K1356" s="142">
        <f t="shared" si="129"/>
        <v>-4</v>
      </c>
      <c r="L1356" s="102">
        <f t="shared" si="127"/>
        <v>405.51010493827158</v>
      </c>
      <c r="M1356" s="214">
        <f t="shared" si="128"/>
        <v>-8.5500000000000007</v>
      </c>
      <c r="N1356" s="214"/>
      <c r="Q1356" s="153">
        <f t="shared" si="130"/>
        <v>1</v>
      </c>
      <c r="R1356" s="154">
        <f t="shared" si="131"/>
        <v>0</v>
      </c>
      <c r="S1356" s="154">
        <f t="shared" si="132"/>
        <v>1</v>
      </c>
    </row>
    <row r="1357" spans="2:19" ht="18.75" x14ac:dyDescent="0.3">
      <c r="B1357" s="164">
        <v>44868</v>
      </c>
      <c r="C1357" s="95" t="s">
        <v>2791</v>
      </c>
      <c r="D1357" s="96" t="s">
        <v>788</v>
      </c>
      <c r="E1357" s="97">
        <v>1</v>
      </c>
      <c r="F1357" s="140">
        <v>126</v>
      </c>
      <c r="G1357" s="103">
        <v>15</v>
      </c>
      <c r="H1357" s="99" t="s">
        <v>557</v>
      </c>
      <c r="I1357" s="104" t="s">
        <v>34</v>
      </c>
      <c r="J1357" s="105">
        <v>0.25</v>
      </c>
      <c r="K1357" s="142">
        <f t="shared" si="129"/>
        <v>-0.25</v>
      </c>
      <c r="L1357" s="102">
        <f t="shared" si="127"/>
        <v>405.26010493827158</v>
      </c>
      <c r="M1357" s="214">
        <f t="shared" si="128"/>
        <v>-8.8000000000000007</v>
      </c>
      <c r="N1357" s="214"/>
      <c r="Q1357" s="153">
        <f t="shared" si="130"/>
        <v>1</v>
      </c>
      <c r="R1357" s="154">
        <f t="shared" si="131"/>
        <v>0</v>
      </c>
      <c r="S1357" s="154">
        <f t="shared" si="132"/>
        <v>1</v>
      </c>
    </row>
    <row r="1358" spans="2:19" ht="18.75" x14ac:dyDescent="0.3">
      <c r="B1358" s="164">
        <v>44868</v>
      </c>
      <c r="C1358" s="95" t="s">
        <v>2744</v>
      </c>
      <c r="D1358" s="96" t="s">
        <v>788</v>
      </c>
      <c r="E1358" s="97">
        <v>1</v>
      </c>
      <c r="F1358" s="140">
        <v>10</v>
      </c>
      <c r="G1358" s="103">
        <v>3</v>
      </c>
      <c r="H1358" s="99" t="s">
        <v>557</v>
      </c>
      <c r="I1358" s="104" t="s">
        <v>34</v>
      </c>
      <c r="J1358" s="105">
        <v>3</v>
      </c>
      <c r="K1358" s="142">
        <f t="shared" si="129"/>
        <v>-3</v>
      </c>
      <c r="L1358" s="102">
        <f t="shared" si="127"/>
        <v>402.26010493827158</v>
      </c>
      <c r="M1358" s="214">
        <f t="shared" si="128"/>
        <v>-11.8</v>
      </c>
      <c r="N1358" s="214"/>
      <c r="Q1358" s="153">
        <f t="shared" si="130"/>
        <v>1</v>
      </c>
      <c r="R1358" s="154">
        <f t="shared" si="131"/>
        <v>0</v>
      </c>
      <c r="S1358" s="154">
        <f t="shared" si="132"/>
        <v>1</v>
      </c>
    </row>
    <row r="1359" spans="2:19" ht="18.75" x14ac:dyDescent="0.3">
      <c r="B1359" s="164">
        <v>44868</v>
      </c>
      <c r="C1359" s="95" t="s">
        <v>2047</v>
      </c>
      <c r="D1359" s="96" t="s">
        <v>2792</v>
      </c>
      <c r="E1359" s="97">
        <v>1</v>
      </c>
      <c r="F1359" s="140">
        <v>1</v>
      </c>
      <c r="G1359" s="103">
        <v>0</v>
      </c>
      <c r="H1359" s="99" t="s">
        <v>557</v>
      </c>
      <c r="I1359" s="104" t="s">
        <v>16</v>
      </c>
      <c r="J1359" s="105">
        <v>4</v>
      </c>
      <c r="K1359" s="142">
        <f t="shared" si="129"/>
        <v>-4</v>
      </c>
      <c r="L1359" s="102">
        <f t="shared" si="127"/>
        <v>398.26010493827158</v>
      </c>
      <c r="M1359" s="214">
        <f t="shared" si="128"/>
        <v>-15.8</v>
      </c>
      <c r="N1359" s="214"/>
      <c r="Q1359" s="153">
        <f t="shared" si="130"/>
        <v>1</v>
      </c>
      <c r="R1359" s="154">
        <f t="shared" si="131"/>
        <v>0</v>
      </c>
      <c r="S1359" s="154">
        <f t="shared" si="132"/>
        <v>1</v>
      </c>
    </row>
    <row r="1360" spans="2:19" ht="18.75" x14ac:dyDescent="0.3">
      <c r="B1360" s="164">
        <v>44869</v>
      </c>
      <c r="C1360" s="95" t="s">
        <v>2793</v>
      </c>
      <c r="D1360" s="96" t="s">
        <v>616</v>
      </c>
      <c r="E1360" s="97">
        <v>2</v>
      </c>
      <c r="F1360" s="140">
        <v>6.5</v>
      </c>
      <c r="G1360" s="103">
        <v>2</v>
      </c>
      <c r="H1360" s="99" t="s">
        <v>557</v>
      </c>
      <c r="I1360" s="104" t="s">
        <v>34</v>
      </c>
      <c r="J1360" s="105">
        <v>7</v>
      </c>
      <c r="K1360" s="142">
        <f t="shared" si="129"/>
        <v>-7</v>
      </c>
      <c r="L1360" s="102">
        <f t="shared" si="127"/>
        <v>391.26010493827158</v>
      </c>
      <c r="M1360" s="214">
        <f t="shared" si="128"/>
        <v>-22.8</v>
      </c>
      <c r="N1360" s="214"/>
      <c r="Q1360" s="153">
        <f t="shared" si="130"/>
        <v>1</v>
      </c>
      <c r="R1360" s="154">
        <f t="shared" si="131"/>
        <v>0</v>
      </c>
      <c r="S1360" s="154">
        <f t="shared" si="132"/>
        <v>1</v>
      </c>
    </row>
    <row r="1361" spans="2:19" ht="18.75" x14ac:dyDescent="0.3">
      <c r="B1361" s="164">
        <v>44869</v>
      </c>
      <c r="C1361" s="95" t="s">
        <v>2794</v>
      </c>
      <c r="D1361" s="96" t="s">
        <v>616</v>
      </c>
      <c r="E1361" s="97">
        <v>3</v>
      </c>
      <c r="F1361" s="140">
        <v>1.65</v>
      </c>
      <c r="G1361" s="103">
        <v>1.1000000000000001</v>
      </c>
      <c r="H1361" s="99" t="s">
        <v>557</v>
      </c>
      <c r="I1361" s="104" t="s">
        <v>24</v>
      </c>
      <c r="J1361" s="105">
        <v>5</v>
      </c>
      <c r="K1361" s="142">
        <f t="shared" si="129"/>
        <v>3.25</v>
      </c>
      <c r="L1361" s="102">
        <f t="shared" si="127"/>
        <v>394.51010493827158</v>
      </c>
      <c r="M1361" s="214">
        <f t="shared" si="128"/>
        <v>-19.55</v>
      </c>
      <c r="N1361" s="214"/>
      <c r="Q1361" s="153">
        <f t="shared" si="130"/>
        <v>1</v>
      </c>
      <c r="R1361" s="154">
        <f t="shared" si="131"/>
        <v>1</v>
      </c>
      <c r="S1361" s="154">
        <f t="shared" si="132"/>
        <v>0</v>
      </c>
    </row>
    <row r="1362" spans="2:19" ht="18.75" x14ac:dyDescent="0.3">
      <c r="B1362" s="164">
        <v>44869</v>
      </c>
      <c r="C1362" s="95" t="s">
        <v>2768</v>
      </c>
      <c r="D1362" s="96" t="s">
        <v>641</v>
      </c>
      <c r="E1362" s="97">
        <v>4</v>
      </c>
      <c r="F1362" s="140">
        <v>7.5</v>
      </c>
      <c r="G1362" s="103">
        <v>2.5</v>
      </c>
      <c r="H1362" s="99" t="s">
        <v>557</v>
      </c>
      <c r="I1362" s="104" t="s">
        <v>24</v>
      </c>
      <c r="J1362" s="105">
        <v>0.25</v>
      </c>
      <c r="K1362" s="142">
        <f t="shared" si="129"/>
        <v>1.625</v>
      </c>
      <c r="L1362" s="102">
        <f t="shared" si="127"/>
        <v>396.13510493827158</v>
      </c>
      <c r="M1362" s="214">
        <f t="shared" si="128"/>
        <v>-17.925000000000001</v>
      </c>
      <c r="N1362" s="214"/>
      <c r="Q1362" s="153">
        <f t="shared" si="130"/>
        <v>1</v>
      </c>
      <c r="R1362" s="154">
        <f t="shared" si="131"/>
        <v>1</v>
      </c>
      <c r="S1362" s="154">
        <f t="shared" si="132"/>
        <v>0</v>
      </c>
    </row>
    <row r="1363" spans="2:19" ht="18.75" x14ac:dyDescent="0.3">
      <c r="B1363" s="164">
        <v>44869</v>
      </c>
      <c r="C1363" s="95" t="s">
        <v>2187</v>
      </c>
      <c r="D1363" s="96" t="s">
        <v>641</v>
      </c>
      <c r="E1363" s="97">
        <v>4</v>
      </c>
      <c r="F1363" s="140">
        <v>3.3</v>
      </c>
      <c r="G1363" s="103">
        <v>1.8</v>
      </c>
      <c r="H1363" s="99" t="s">
        <v>557</v>
      </c>
      <c r="I1363" s="104" t="s">
        <v>24</v>
      </c>
      <c r="J1363" s="105">
        <v>0.25</v>
      </c>
      <c r="K1363" s="142">
        <f t="shared" si="129"/>
        <v>0.57499999999999996</v>
      </c>
      <c r="L1363" s="102">
        <f t="shared" si="127"/>
        <v>396.71010493827157</v>
      </c>
      <c r="M1363" s="214">
        <f t="shared" si="128"/>
        <v>-17.350000000000001</v>
      </c>
      <c r="N1363" s="214"/>
      <c r="Q1363" s="153">
        <f t="shared" si="130"/>
        <v>1</v>
      </c>
      <c r="R1363" s="154">
        <f t="shared" si="131"/>
        <v>1</v>
      </c>
      <c r="S1363" s="154">
        <f t="shared" si="132"/>
        <v>0</v>
      </c>
    </row>
    <row r="1364" spans="2:19" ht="18.75" x14ac:dyDescent="0.3">
      <c r="B1364" s="164">
        <v>44869</v>
      </c>
      <c r="C1364" s="95" t="s">
        <v>755</v>
      </c>
      <c r="D1364" s="96" t="s">
        <v>616</v>
      </c>
      <c r="E1364" s="97">
        <v>1</v>
      </c>
      <c r="F1364" s="140">
        <v>2</v>
      </c>
      <c r="G1364" s="103">
        <v>1.1000000000000001</v>
      </c>
      <c r="H1364" s="99" t="s">
        <v>557</v>
      </c>
      <c r="I1364" s="104" t="s">
        <v>21</v>
      </c>
      <c r="J1364" s="105">
        <v>4</v>
      </c>
      <c r="K1364" s="142">
        <f t="shared" si="129"/>
        <v>-4</v>
      </c>
      <c r="L1364" s="102">
        <f t="shared" si="127"/>
        <v>392.71010493827157</v>
      </c>
      <c r="M1364" s="214">
        <f t="shared" si="128"/>
        <v>-21.35</v>
      </c>
      <c r="N1364" s="214"/>
      <c r="Q1364" s="153">
        <f t="shared" si="130"/>
        <v>1</v>
      </c>
      <c r="R1364" s="154">
        <f t="shared" si="131"/>
        <v>0</v>
      </c>
      <c r="S1364" s="154">
        <f t="shared" si="132"/>
        <v>1</v>
      </c>
    </row>
    <row r="1365" spans="2:19" ht="18.75" x14ac:dyDescent="0.3">
      <c r="B1365" s="164">
        <v>44870</v>
      </c>
      <c r="C1365" s="95" t="s">
        <v>2899</v>
      </c>
      <c r="D1365" s="96" t="s">
        <v>584</v>
      </c>
      <c r="E1365" s="97">
        <v>2</v>
      </c>
      <c r="F1365" s="140">
        <v>21</v>
      </c>
      <c r="G1365" s="103">
        <v>4</v>
      </c>
      <c r="H1365" s="99" t="s">
        <v>557</v>
      </c>
      <c r="I1365" s="104" t="s">
        <v>34</v>
      </c>
      <c r="J1365" s="105">
        <v>0.25</v>
      </c>
      <c r="K1365" s="142">
        <f t="shared" si="129"/>
        <v>-0.25</v>
      </c>
      <c r="L1365" s="102">
        <f t="shared" si="127"/>
        <v>392.46010493827157</v>
      </c>
      <c r="M1365" s="214">
        <f t="shared" si="128"/>
        <v>-21.6</v>
      </c>
      <c r="N1365" s="214"/>
      <c r="Q1365" s="153">
        <f t="shared" si="130"/>
        <v>1</v>
      </c>
      <c r="R1365" s="154">
        <f t="shared" si="131"/>
        <v>0</v>
      </c>
      <c r="S1365" s="154">
        <f t="shared" si="132"/>
        <v>1</v>
      </c>
    </row>
    <row r="1366" spans="2:19" ht="18.75" x14ac:dyDescent="0.3">
      <c r="B1366" s="164">
        <v>44870</v>
      </c>
      <c r="C1366" s="95" t="s">
        <v>2900</v>
      </c>
      <c r="D1366" s="96" t="s">
        <v>43</v>
      </c>
      <c r="E1366" s="97">
        <v>2</v>
      </c>
      <c r="F1366" s="140">
        <v>2.4500000000000002</v>
      </c>
      <c r="G1366" s="103">
        <v>1.1000000000000001</v>
      </c>
      <c r="H1366" s="99" t="s">
        <v>557</v>
      </c>
      <c r="I1366" s="104" t="s">
        <v>24</v>
      </c>
      <c r="J1366" s="105">
        <v>4</v>
      </c>
      <c r="K1366" s="142">
        <f t="shared" si="129"/>
        <v>5.8000000000000007</v>
      </c>
      <c r="L1366" s="102">
        <f t="shared" si="127"/>
        <v>398.26010493827158</v>
      </c>
      <c r="M1366" s="214">
        <f t="shared" si="128"/>
        <v>-15.8</v>
      </c>
      <c r="N1366" s="214"/>
      <c r="Q1366" s="153">
        <f t="shared" si="130"/>
        <v>1</v>
      </c>
      <c r="R1366" s="154">
        <f t="shared" si="131"/>
        <v>1</v>
      </c>
      <c r="S1366" s="154">
        <f t="shared" si="132"/>
        <v>0</v>
      </c>
    </row>
    <row r="1367" spans="2:19" ht="18.75" x14ac:dyDescent="0.3">
      <c r="B1367" s="164">
        <v>44870</v>
      </c>
      <c r="C1367" s="95" t="s">
        <v>2901</v>
      </c>
      <c r="D1367" s="96" t="s">
        <v>43</v>
      </c>
      <c r="E1367" s="97">
        <v>1</v>
      </c>
      <c r="F1367" s="140">
        <v>19</v>
      </c>
      <c r="G1367" s="103">
        <v>4</v>
      </c>
      <c r="H1367" s="99" t="s">
        <v>557</v>
      </c>
      <c r="I1367" s="104" t="s">
        <v>16</v>
      </c>
      <c r="J1367" s="105">
        <v>0.5</v>
      </c>
      <c r="K1367" s="142">
        <f t="shared" si="129"/>
        <v>-0.5</v>
      </c>
      <c r="L1367" s="102">
        <f t="shared" si="127"/>
        <v>397.76010493827158</v>
      </c>
      <c r="M1367" s="214">
        <f t="shared" si="128"/>
        <v>-16.3</v>
      </c>
      <c r="N1367" s="214"/>
      <c r="Q1367" s="153">
        <f t="shared" si="130"/>
        <v>1</v>
      </c>
      <c r="R1367" s="154">
        <f t="shared" si="131"/>
        <v>0</v>
      </c>
      <c r="S1367" s="154">
        <f t="shared" si="132"/>
        <v>1</v>
      </c>
    </row>
    <row r="1368" spans="2:19" ht="18.75" x14ac:dyDescent="0.3">
      <c r="B1368" s="164">
        <v>44871</v>
      </c>
      <c r="C1368" s="95" t="s">
        <v>2607</v>
      </c>
      <c r="D1368" s="96" t="s">
        <v>559</v>
      </c>
      <c r="E1368" s="97">
        <v>2</v>
      </c>
      <c r="F1368" s="140">
        <v>1.7</v>
      </c>
      <c r="G1368" s="103">
        <v>1.1000000000000001</v>
      </c>
      <c r="H1368" s="99" t="s">
        <v>557</v>
      </c>
      <c r="I1368" s="104" t="s">
        <v>24</v>
      </c>
      <c r="J1368" s="105">
        <v>1</v>
      </c>
      <c r="K1368" s="142">
        <f t="shared" si="129"/>
        <v>0.7</v>
      </c>
      <c r="L1368" s="102">
        <f t="shared" si="127"/>
        <v>398.46010493827157</v>
      </c>
      <c r="M1368" s="214">
        <f t="shared" si="128"/>
        <v>-15.600000000000001</v>
      </c>
      <c r="N1368" s="214"/>
      <c r="Q1368" s="153">
        <f t="shared" si="130"/>
        <v>1</v>
      </c>
      <c r="R1368" s="154">
        <f t="shared" si="131"/>
        <v>1</v>
      </c>
      <c r="S1368" s="154">
        <f t="shared" si="132"/>
        <v>0</v>
      </c>
    </row>
    <row r="1369" spans="2:19" ht="18.75" x14ac:dyDescent="0.3">
      <c r="B1369" s="164">
        <v>44871</v>
      </c>
      <c r="C1369" s="95" t="s">
        <v>2795</v>
      </c>
      <c r="D1369" s="96" t="s">
        <v>559</v>
      </c>
      <c r="E1369" s="97">
        <v>4</v>
      </c>
      <c r="F1369" s="140">
        <v>2.6</v>
      </c>
      <c r="G1369" s="103">
        <v>1.2</v>
      </c>
      <c r="H1369" s="99" t="s">
        <v>557</v>
      </c>
      <c r="I1369" s="104" t="s">
        <v>24</v>
      </c>
      <c r="J1369" s="105">
        <v>1</v>
      </c>
      <c r="K1369" s="142">
        <f t="shared" si="129"/>
        <v>1.6</v>
      </c>
      <c r="L1369" s="102">
        <f t="shared" si="127"/>
        <v>400.06010493827159</v>
      </c>
      <c r="M1369" s="214">
        <f t="shared" si="128"/>
        <v>-14.000000000000002</v>
      </c>
      <c r="N1369" s="214"/>
      <c r="Q1369" s="153">
        <f t="shared" si="130"/>
        <v>1</v>
      </c>
      <c r="R1369" s="154">
        <f t="shared" si="131"/>
        <v>1</v>
      </c>
      <c r="S1369" s="154">
        <f t="shared" si="132"/>
        <v>0</v>
      </c>
    </row>
    <row r="1370" spans="2:19" ht="18.75" x14ac:dyDescent="0.3">
      <c r="B1370" s="164">
        <v>44871</v>
      </c>
      <c r="C1370" s="95" t="s">
        <v>2796</v>
      </c>
      <c r="D1370" s="96" t="s">
        <v>2797</v>
      </c>
      <c r="E1370" s="97">
        <v>4</v>
      </c>
      <c r="F1370" s="140">
        <v>2.25</v>
      </c>
      <c r="G1370" s="103">
        <v>1.1000000000000001</v>
      </c>
      <c r="H1370" s="99" t="s">
        <v>557</v>
      </c>
      <c r="I1370" s="104" t="s">
        <v>16</v>
      </c>
      <c r="J1370" s="105">
        <v>3</v>
      </c>
      <c r="K1370" s="142">
        <f t="shared" si="129"/>
        <v>-3</v>
      </c>
      <c r="L1370" s="102">
        <f t="shared" si="127"/>
        <v>397.06010493827159</v>
      </c>
      <c r="M1370" s="214">
        <f t="shared" si="128"/>
        <v>-17</v>
      </c>
      <c r="N1370" s="214"/>
      <c r="Q1370" s="153">
        <f t="shared" si="130"/>
        <v>1</v>
      </c>
      <c r="R1370" s="154">
        <f t="shared" si="131"/>
        <v>0</v>
      </c>
      <c r="S1370" s="154">
        <f t="shared" si="132"/>
        <v>1</v>
      </c>
    </row>
    <row r="1371" spans="2:19" ht="18.75" x14ac:dyDescent="0.3">
      <c r="B1371" s="164">
        <v>44871</v>
      </c>
      <c r="C1371" s="95" t="s">
        <v>2798</v>
      </c>
      <c r="D1371" s="96" t="s">
        <v>2799</v>
      </c>
      <c r="E1371" s="97">
        <v>1</v>
      </c>
      <c r="F1371" s="140">
        <v>1.5</v>
      </c>
      <c r="G1371" s="103">
        <v>1.1000000000000001</v>
      </c>
      <c r="H1371" s="99" t="s">
        <v>557</v>
      </c>
      <c r="I1371" s="104" t="s">
        <v>24</v>
      </c>
      <c r="J1371" s="105">
        <v>1</v>
      </c>
      <c r="K1371" s="142">
        <f t="shared" si="129"/>
        <v>0.5</v>
      </c>
      <c r="L1371" s="102">
        <f t="shared" si="127"/>
        <v>397.56010493827159</v>
      </c>
      <c r="M1371" s="214">
        <f t="shared" si="128"/>
        <v>-16.5</v>
      </c>
      <c r="N1371" s="214"/>
      <c r="Q1371" s="153">
        <f t="shared" si="130"/>
        <v>1</v>
      </c>
      <c r="R1371" s="154">
        <f t="shared" si="131"/>
        <v>1</v>
      </c>
      <c r="S1371" s="154">
        <f t="shared" si="132"/>
        <v>0</v>
      </c>
    </row>
    <row r="1372" spans="2:19" ht="18.75" x14ac:dyDescent="0.3">
      <c r="B1372" s="164">
        <v>44871</v>
      </c>
      <c r="C1372" s="95" t="s">
        <v>2800</v>
      </c>
      <c r="D1372" s="96" t="s">
        <v>608</v>
      </c>
      <c r="E1372" s="97">
        <v>1</v>
      </c>
      <c r="F1372" s="140">
        <v>1.9</v>
      </c>
      <c r="G1372" s="103">
        <v>1.1000000000000001</v>
      </c>
      <c r="H1372" s="99" t="s">
        <v>557</v>
      </c>
      <c r="I1372" s="104" t="s">
        <v>34</v>
      </c>
      <c r="J1372" s="105">
        <v>2</v>
      </c>
      <c r="K1372" s="142">
        <f t="shared" si="129"/>
        <v>-2</v>
      </c>
      <c r="L1372" s="102">
        <f t="shared" si="127"/>
        <v>395.56010493827159</v>
      </c>
      <c r="M1372" s="214">
        <f t="shared" si="128"/>
        <v>-18.5</v>
      </c>
      <c r="N1372" s="214"/>
      <c r="Q1372" s="153">
        <f t="shared" si="130"/>
        <v>1</v>
      </c>
      <c r="R1372" s="154">
        <f t="shared" si="131"/>
        <v>0</v>
      </c>
      <c r="S1372" s="154">
        <f t="shared" si="132"/>
        <v>1</v>
      </c>
    </row>
    <row r="1373" spans="2:19" ht="18.75" x14ac:dyDescent="0.3">
      <c r="B1373" s="164">
        <v>44871</v>
      </c>
      <c r="C1373" s="95" t="s">
        <v>2801</v>
      </c>
      <c r="D1373" s="96" t="s">
        <v>608</v>
      </c>
      <c r="E1373" s="97">
        <v>2</v>
      </c>
      <c r="F1373" s="140">
        <v>4.5999999999999996</v>
      </c>
      <c r="G1373" s="103">
        <v>2</v>
      </c>
      <c r="H1373" s="99" t="s">
        <v>557</v>
      </c>
      <c r="I1373" s="104" t="s">
        <v>171</v>
      </c>
      <c r="J1373" s="105">
        <v>2</v>
      </c>
      <c r="K1373" s="142">
        <f t="shared" si="129"/>
        <v>-2</v>
      </c>
      <c r="L1373" s="102">
        <f t="shared" si="127"/>
        <v>393.56010493827159</v>
      </c>
      <c r="M1373" s="214">
        <f t="shared" si="128"/>
        <v>-20.5</v>
      </c>
      <c r="N1373" s="214"/>
      <c r="Q1373" s="153">
        <f t="shared" si="130"/>
        <v>1</v>
      </c>
      <c r="R1373" s="154">
        <f t="shared" si="131"/>
        <v>0</v>
      </c>
      <c r="S1373" s="154">
        <f t="shared" si="132"/>
        <v>1</v>
      </c>
    </row>
    <row r="1374" spans="2:19" ht="18.75" x14ac:dyDescent="0.3">
      <c r="B1374" s="164">
        <v>44872</v>
      </c>
      <c r="C1374" s="95" t="s">
        <v>2802</v>
      </c>
      <c r="D1374" s="96" t="s">
        <v>813</v>
      </c>
      <c r="E1374" s="97">
        <v>3</v>
      </c>
      <c r="F1374" s="140">
        <v>3.6</v>
      </c>
      <c r="G1374" s="103">
        <v>1.5</v>
      </c>
      <c r="H1374" s="99" t="s">
        <v>557</v>
      </c>
      <c r="I1374" s="104" t="s">
        <v>34</v>
      </c>
      <c r="J1374" s="105">
        <v>1</v>
      </c>
      <c r="K1374" s="142">
        <f t="shared" si="129"/>
        <v>-1</v>
      </c>
      <c r="L1374" s="102">
        <f t="shared" si="127"/>
        <v>392.56010493827159</v>
      </c>
      <c r="M1374" s="214">
        <f t="shared" si="128"/>
        <v>-21.5</v>
      </c>
      <c r="N1374" s="214"/>
      <c r="Q1374" s="153">
        <f t="shared" si="130"/>
        <v>1</v>
      </c>
      <c r="R1374" s="154">
        <f t="shared" si="131"/>
        <v>0</v>
      </c>
      <c r="S1374" s="154">
        <f t="shared" si="132"/>
        <v>1</v>
      </c>
    </row>
    <row r="1375" spans="2:19" ht="18.75" x14ac:dyDescent="0.3">
      <c r="B1375" s="164">
        <v>44872</v>
      </c>
      <c r="C1375" s="95" t="s">
        <v>1989</v>
      </c>
      <c r="D1375" s="96" t="s">
        <v>813</v>
      </c>
      <c r="E1375" s="97">
        <v>9</v>
      </c>
      <c r="F1375" s="140">
        <v>7.5</v>
      </c>
      <c r="G1375" s="103">
        <v>2.5</v>
      </c>
      <c r="H1375" s="99" t="s">
        <v>557</v>
      </c>
      <c r="I1375" s="104" t="s">
        <v>16</v>
      </c>
      <c r="J1375" s="105">
        <v>0.25</v>
      </c>
      <c r="K1375" s="142">
        <f t="shared" si="129"/>
        <v>-0.25</v>
      </c>
      <c r="L1375" s="102">
        <f t="shared" si="127"/>
        <v>392.31010493827159</v>
      </c>
      <c r="M1375" s="214">
        <f t="shared" si="128"/>
        <v>-21.75</v>
      </c>
      <c r="N1375" s="214"/>
      <c r="Q1375" s="153">
        <f t="shared" si="130"/>
        <v>1</v>
      </c>
      <c r="R1375" s="154">
        <f t="shared" si="131"/>
        <v>0</v>
      </c>
      <c r="S1375" s="154">
        <f t="shared" si="132"/>
        <v>1</v>
      </c>
    </row>
    <row r="1376" spans="2:19" ht="18.75" x14ac:dyDescent="0.3">
      <c r="B1376" s="164">
        <v>44872</v>
      </c>
      <c r="C1376" s="95" t="s">
        <v>2803</v>
      </c>
      <c r="D1376" s="96" t="s">
        <v>662</v>
      </c>
      <c r="E1376" s="97">
        <v>2</v>
      </c>
      <c r="F1376" s="140">
        <v>1.75</v>
      </c>
      <c r="G1376" s="103">
        <v>1.1000000000000001</v>
      </c>
      <c r="H1376" s="99" t="s">
        <v>557</v>
      </c>
      <c r="I1376" s="104" t="s">
        <v>24</v>
      </c>
      <c r="J1376" s="105">
        <v>2</v>
      </c>
      <c r="K1376" s="142">
        <f t="shared" si="129"/>
        <v>1.5</v>
      </c>
      <c r="L1376" s="102">
        <f t="shared" si="127"/>
        <v>393.81010493827159</v>
      </c>
      <c r="M1376" s="214">
        <f t="shared" si="128"/>
        <v>-20.25</v>
      </c>
      <c r="N1376" s="214"/>
      <c r="Q1376" s="153">
        <f t="shared" si="130"/>
        <v>1</v>
      </c>
      <c r="R1376" s="154">
        <f t="shared" si="131"/>
        <v>1</v>
      </c>
      <c r="S1376" s="154">
        <f t="shared" si="132"/>
        <v>0</v>
      </c>
    </row>
    <row r="1377" spans="2:19" ht="18.75" x14ac:dyDescent="0.3">
      <c r="B1377" s="164">
        <v>44873</v>
      </c>
      <c r="C1377" s="95" t="s">
        <v>2804</v>
      </c>
      <c r="D1377" s="96" t="s">
        <v>231</v>
      </c>
      <c r="E1377" s="97">
        <v>2</v>
      </c>
      <c r="F1377" s="140">
        <v>13</v>
      </c>
      <c r="G1377" s="103">
        <v>3</v>
      </c>
      <c r="H1377" s="99" t="s">
        <v>557</v>
      </c>
      <c r="I1377" s="104" t="s">
        <v>171</v>
      </c>
      <c r="J1377" s="105">
        <v>1</v>
      </c>
      <c r="K1377" s="142">
        <f t="shared" si="129"/>
        <v>-1</v>
      </c>
      <c r="L1377" s="102">
        <f t="shared" si="127"/>
        <v>392.81010493827159</v>
      </c>
      <c r="M1377" s="214">
        <f t="shared" si="128"/>
        <v>-21.25</v>
      </c>
      <c r="N1377" s="214"/>
      <c r="Q1377" s="153">
        <f t="shared" si="130"/>
        <v>1</v>
      </c>
      <c r="R1377" s="154">
        <f t="shared" si="131"/>
        <v>0</v>
      </c>
      <c r="S1377" s="154">
        <f t="shared" si="132"/>
        <v>1</v>
      </c>
    </row>
    <row r="1378" spans="2:19" ht="18.75" x14ac:dyDescent="0.3">
      <c r="B1378" s="164">
        <v>44873</v>
      </c>
      <c r="C1378" s="95" t="s">
        <v>2805</v>
      </c>
      <c r="D1378" s="96" t="s">
        <v>231</v>
      </c>
      <c r="E1378" s="97">
        <v>2</v>
      </c>
      <c r="F1378" s="140">
        <v>18</v>
      </c>
      <c r="G1378" s="103">
        <v>4</v>
      </c>
      <c r="H1378" s="99" t="s">
        <v>557</v>
      </c>
      <c r="I1378" s="104" t="s">
        <v>34</v>
      </c>
      <c r="J1378" s="105">
        <v>0.25</v>
      </c>
      <c r="K1378" s="142">
        <f t="shared" si="129"/>
        <v>-0.25</v>
      </c>
      <c r="L1378" s="102">
        <f t="shared" si="127"/>
        <v>392.56010493827159</v>
      </c>
      <c r="M1378" s="214">
        <f t="shared" si="128"/>
        <v>-21.5</v>
      </c>
      <c r="N1378" s="214"/>
      <c r="Q1378" s="153">
        <f t="shared" si="130"/>
        <v>1</v>
      </c>
      <c r="R1378" s="154">
        <f t="shared" si="131"/>
        <v>0</v>
      </c>
      <c r="S1378" s="154">
        <f t="shared" si="132"/>
        <v>1</v>
      </c>
    </row>
    <row r="1379" spans="2:19" ht="18.75" x14ac:dyDescent="0.3">
      <c r="B1379" s="164">
        <v>44873</v>
      </c>
      <c r="C1379" s="95" t="s">
        <v>2763</v>
      </c>
      <c r="D1379" s="96" t="s">
        <v>772</v>
      </c>
      <c r="E1379" s="97">
        <v>1</v>
      </c>
      <c r="F1379" s="140">
        <v>1.6</v>
      </c>
      <c r="G1379" s="103">
        <v>1.1000000000000001</v>
      </c>
      <c r="H1379" s="99" t="s">
        <v>557</v>
      </c>
      <c r="I1379" s="104" t="s">
        <v>21</v>
      </c>
      <c r="J1379" s="105">
        <v>2</v>
      </c>
      <c r="K1379" s="142">
        <f t="shared" si="129"/>
        <v>-2</v>
      </c>
      <c r="L1379" s="102">
        <f t="shared" si="127"/>
        <v>390.56010493827159</v>
      </c>
      <c r="M1379" s="214">
        <f t="shared" si="128"/>
        <v>-23.5</v>
      </c>
      <c r="N1379" s="214"/>
      <c r="Q1379" s="153">
        <f t="shared" si="130"/>
        <v>1</v>
      </c>
      <c r="R1379" s="154">
        <f t="shared" si="131"/>
        <v>0</v>
      </c>
      <c r="S1379" s="154">
        <f t="shared" si="132"/>
        <v>1</v>
      </c>
    </row>
    <row r="1380" spans="2:19" ht="18.75" x14ac:dyDescent="0.3">
      <c r="B1380" s="164">
        <v>44873</v>
      </c>
      <c r="C1380" s="95" t="s">
        <v>2745</v>
      </c>
      <c r="D1380" s="96" t="s">
        <v>772</v>
      </c>
      <c r="E1380" s="97">
        <v>3</v>
      </c>
      <c r="F1380" s="140">
        <v>2.7</v>
      </c>
      <c r="G1380" s="103">
        <v>1.5</v>
      </c>
      <c r="H1380" s="99" t="s">
        <v>557</v>
      </c>
      <c r="I1380" s="104" t="s">
        <v>34</v>
      </c>
      <c r="J1380" s="105">
        <v>2</v>
      </c>
      <c r="K1380" s="142">
        <f t="shared" si="129"/>
        <v>-2</v>
      </c>
      <c r="L1380" s="102">
        <f t="shared" si="127"/>
        <v>388.56010493827159</v>
      </c>
      <c r="M1380" s="214">
        <f t="shared" si="128"/>
        <v>-25.5</v>
      </c>
      <c r="N1380" s="214"/>
      <c r="Q1380" s="153">
        <f t="shared" si="130"/>
        <v>1</v>
      </c>
      <c r="R1380" s="154">
        <f t="shared" si="131"/>
        <v>0</v>
      </c>
      <c r="S1380" s="154">
        <f t="shared" si="132"/>
        <v>1</v>
      </c>
    </row>
    <row r="1381" spans="2:19" ht="18.75" x14ac:dyDescent="0.3">
      <c r="B1381" s="164">
        <v>44873</v>
      </c>
      <c r="C1381" s="95" t="s">
        <v>2806</v>
      </c>
      <c r="D1381" s="96" t="s">
        <v>772</v>
      </c>
      <c r="E1381" s="97">
        <v>3</v>
      </c>
      <c r="F1381" s="140">
        <v>9</v>
      </c>
      <c r="G1381" s="103">
        <v>3</v>
      </c>
      <c r="H1381" s="99" t="s">
        <v>557</v>
      </c>
      <c r="I1381" s="104" t="s">
        <v>107</v>
      </c>
      <c r="J1381" s="105">
        <v>2</v>
      </c>
      <c r="K1381" s="142">
        <f t="shared" si="129"/>
        <v>-2</v>
      </c>
      <c r="L1381" s="102">
        <f t="shared" si="127"/>
        <v>386.56010493827159</v>
      </c>
      <c r="M1381" s="214">
        <f t="shared" si="128"/>
        <v>-27.5</v>
      </c>
      <c r="N1381" s="214"/>
      <c r="Q1381" s="153">
        <f t="shared" si="130"/>
        <v>1</v>
      </c>
      <c r="R1381" s="154">
        <f t="shared" si="131"/>
        <v>0</v>
      </c>
      <c r="S1381" s="154">
        <f t="shared" si="132"/>
        <v>1</v>
      </c>
    </row>
    <row r="1382" spans="2:19" ht="18.75" x14ac:dyDescent="0.3">
      <c r="B1382" s="164">
        <v>44873</v>
      </c>
      <c r="C1382" s="95" t="s">
        <v>2732</v>
      </c>
      <c r="D1382" s="96" t="s">
        <v>772</v>
      </c>
      <c r="E1382" s="97">
        <v>4</v>
      </c>
      <c r="F1382" s="140">
        <v>2.5</v>
      </c>
      <c r="G1382" s="103">
        <v>1.1000000000000001</v>
      </c>
      <c r="H1382" s="99" t="s">
        <v>557</v>
      </c>
      <c r="I1382" s="104" t="s">
        <v>24</v>
      </c>
      <c r="J1382" s="105">
        <v>1</v>
      </c>
      <c r="K1382" s="142">
        <f t="shared" si="129"/>
        <v>1.5</v>
      </c>
      <c r="L1382" s="102">
        <f t="shared" si="127"/>
        <v>388.06010493827159</v>
      </c>
      <c r="M1382" s="214">
        <f t="shared" si="128"/>
        <v>-26</v>
      </c>
      <c r="N1382" s="214"/>
      <c r="Q1382" s="153">
        <f t="shared" si="130"/>
        <v>1</v>
      </c>
      <c r="R1382" s="154">
        <f t="shared" si="131"/>
        <v>1</v>
      </c>
      <c r="S1382" s="154">
        <f t="shared" si="132"/>
        <v>0</v>
      </c>
    </row>
    <row r="1383" spans="2:19" ht="18.75" x14ac:dyDescent="0.3">
      <c r="B1383" s="164">
        <v>44874</v>
      </c>
      <c r="C1383" s="95" t="s">
        <v>2807</v>
      </c>
      <c r="D1383" s="96" t="s">
        <v>788</v>
      </c>
      <c r="E1383" s="97">
        <v>3</v>
      </c>
      <c r="F1383" s="140">
        <v>34</v>
      </c>
      <c r="G1383" s="103">
        <v>5</v>
      </c>
      <c r="H1383" s="99" t="s">
        <v>557</v>
      </c>
      <c r="I1383" s="104" t="s">
        <v>16</v>
      </c>
      <c r="J1383" s="105">
        <v>0.5</v>
      </c>
      <c r="K1383" s="142">
        <f t="shared" si="129"/>
        <v>-0.5</v>
      </c>
      <c r="L1383" s="102">
        <f t="shared" si="127"/>
        <v>387.56010493827159</v>
      </c>
      <c r="M1383" s="214">
        <f t="shared" si="128"/>
        <v>-26.5</v>
      </c>
      <c r="N1383" s="214"/>
      <c r="Q1383" s="153">
        <f t="shared" si="130"/>
        <v>1</v>
      </c>
      <c r="R1383" s="154">
        <f t="shared" si="131"/>
        <v>0</v>
      </c>
      <c r="S1383" s="154">
        <f t="shared" si="132"/>
        <v>1</v>
      </c>
    </row>
    <row r="1384" spans="2:19" ht="18.75" x14ac:dyDescent="0.3">
      <c r="B1384" s="164">
        <v>44874</v>
      </c>
      <c r="C1384" s="95" t="s">
        <v>2808</v>
      </c>
      <c r="D1384" s="96" t="s">
        <v>114</v>
      </c>
      <c r="E1384" s="97">
        <v>2</v>
      </c>
      <c r="F1384" s="140">
        <v>26</v>
      </c>
      <c r="G1384" s="103">
        <v>5</v>
      </c>
      <c r="H1384" s="99" t="s">
        <v>557</v>
      </c>
      <c r="I1384" s="104" t="s">
        <v>16</v>
      </c>
      <c r="J1384" s="105">
        <v>1</v>
      </c>
      <c r="K1384" s="142">
        <f t="shared" si="129"/>
        <v>-1</v>
      </c>
      <c r="L1384" s="102">
        <f t="shared" ref="L1384:L1447" si="133">IF(K1384="",L1383,L1383+K1384)</f>
        <v>386.56010493827159</v>
      </c>
      <c r="M1384" s="214">
        <f t="shared" si="128"/>
        <v>-27.5</v>
      </c>
      <c r="N1384" s="214"/>
      <c r="Q1384" s="153">
        <f t="shared" si="130"/>
        <v>1</v>
      </c>
      <c r="R1384" s="154">
        <f t="shared" si="131"/>
        <v>0</v>
      </c>
      <c r="S1384" s="154">
        <f t="shared" si="132"/>
        <v>1</v>
      </c>
    </row>
    <row r="1385" spans="2:19" ht="18.75" x14ac:dyDescent="0.3">
      <c r="B1385" s="164">
        <v>44874</v>
      </c>
      <c r="C1385" s="95" t="s">
        <v>2809</v>
      </c>
      <c r="D1385" s="96" t="s">
        <v>114</v>
      </c>
      <c r="E1385" s="97">
        <v>3</v>
      </c>
      <c r="F1385" s="140">
        <v>16</v>
      </c>
      <c r="G1385" s="103">
        <v>3</v>
      </c>
      <c r="H1385" s="99" t="s">
        <v>557</v>
      </c>
      <c r="I1385" s="104" t="s">
        <v>34</v>
      </c>
      <c r="J1385" s="105">
        <v>1.75</v>
      </c>
      <c r="K1385" s="142">
        <f t="shared" si="129"/>
        <v>-1.75</v>
      </c>
      <c r="L1385" s="102">
        <f t="shared" si="133"/>
        <v>384.81010493827159</v>
      </c>
      <c r="M1385" s="214">
        <f t="shared" si="128"/>
        <v>-29.25</v>
      </c>
      <c r="N1385" s="214"/>
      <c r="Q1385" s="153">
        <f t="shared" si="130"/>
        <v>1</v>
      </c>
      <c r="R1385" s="154">
        <f t="shared" si="131"/>
        <v>0</v>
      </c>
      <c r="S1385" s="154">
        <f t="shared" si="132"/>
        <v>1</v>
      </c>
    </row>
    <row r="1386" spans="2:19" ht="18.75" x14ac:dyDescent="0.3">
      <c r="B1386" s="164">
        <v>44874</v>
      </c>
      <c r="C1386" s="95" t="s">
        <v>2810</v>
      </c>
      <c r="D1386" s="96" t="s">
        <v>114</v>
      </c>
      <c r="E1386" s="97">
        <v>3</v>
      </c>
      <c r="F1386" s="140">
        <v>7</v>
      </c>
      <c r="G1386" s="103">
        <v>2</v>
      </c>
      <c r="H1386" s="99" t="s">
        <v>557</v>
      </c>
      <c r="I1386" s="104" t="s">
        <v>16</v>
      </c>
      <c r="J1386" s="105">
        <v>1.75</v>
      </c>
      <c r="K1386" s="142">
        <f t="shared" si="129"/>
        <v>-1.75</v>
      </c>
      <c r="L1386" s="102">
        <f t="shared" si="133"/>
        <v>383.06010493827159</v>
      </c>
      <c r="M1386" s="214">
        <f t="shared" si="128"/>
        <v>-31</v>
      </c>
      <c r="N1386" s="214"/>
      <c r="Q1386" s="153">
        <f t="shared" si="130"/>
        <v>1</v>
      </c>
      <c r="R1386" s="154">
        <f t="shared" si="131"/>
        <v>0</v>
      </c>
      <c r="S1386" s="154">
        <f t="shared" si="132"/>
        <v>1</v>
      </c>
    </row>
    <row r="1387" spans="2:19" ht="18.75" x14ac:dyDescent="0.3">
      <c r="B1387" s="164">
        <v>44874</v>
      </c>
      <c r="C1387" s="95" t="s">
        <v>2811</v>
      </c>
      <c r="D1387" s="96" t="s">
        <v>114</v>
      </c>
      <c r="E1387" s="97">
        <v>4</v>
      </c>
      <c r="F1387" s="140">
        <v>9.5</v>
      </c>
      <c r="G1387" s="103">
        <v>3.25</v>
      </c>
      <c r="H1387" s="99" t="s">
        <v>557</v>
      </c>
      <c r="I1387" s="104" t="s">
        <v>24</v>
      </c>
      <c r="J1387" s="105">
        <v>8</v>
      </c>
      <c r="K1387" s="142">
        <f t="shared" si="129"/>
        <v>68</v>
      </c>
      <c r="L1387" s="102">
        <f t="shared" si="133"/>
        <v>451.06010493827159</v>
      </c>
      <c r="M1387" s="214">
        <f t="shared" si="128"/>
        <v>37</v>
      </c>
      <c r="N1387" s="214"/>
      <c r="Q1387" s="153">
        <f t="shared" si="130"/>
        <v>1</v>
      </c>
      <c r="R1387" s="154">
        <f t="shared" si="131"/>
        <v>1</v>
      </c>
      <c r="S1387" s="154">
        <f t="shared" si="132"/>
        <v>0</v>
      </c>
    </row>
    <row r="1388" spans="2:19" ht="18.75" x14ac:dyDescent="0.3">
      <c r="B1388" s="164">
        <v>44874</v>
      </c>
      <c r="C1388" s="95" t="s">
        <v>2811</v>
      </c>
      <c r="D1388" s="96" t="s">
        <v>114</v>
      </c>
      <c r="E1388" s="97">
        <v>4</v>
      </c>
      <c r="F1388" s="140">
        <v>9.5</v>
      </c>
      <c r="G1388" s="103">
        <v>3.25</v>
      </c>
      <c r="H1388" s="99" t="s">
        <v>567</v>
      </c>
      <c r="I1388" s="104" t="s">
        <v>24</v>
      </c>
      <c r="J1388" s="105">
        <v>5</v>
      </c>
      <c r="K1388" s="142">
        <f t="shared" si="129"/>
        <v>11.25</v>
      </c>
      <c r="L1388" s="102">
        <f t="shared" si="133"/>
        <v>462.31010493827159</v>
      </c>
      <c r="M1388" s="214">
        <f t="shared" si="128"/>
        <v>48.25</v>
      </c>
      <c r="N1388" s="214"/>
      <c r="Q1388" s="153">
        <f t="shared" si="130"/>
        <v>1</v>
      </c>
      <c r="R1388" s="154">
        <f t="shared" si="131"/>
        <v>1</v>
      </c>
      <c r="S1388" s="154">
        <f t="shared" si="132"/>
        <v>0</v>
      </c>
    </row>
    <row r="1389" spans="2:19" ht="18.75" x14ac:dyDescent="0.3">
      <c r="B1389" s="164">
        <v>44874</v>
      </c>
      <c r="C1389" s="95" t="s">
        <v>2052</v>
      </c>
      <c r="D1389" s="96" t="s">
        <v>114</v>
      </c>
      <c r="E1389" s="97">
        <v>4</v>
      </c>
      <c r="F1389" s="140">
        <v>8.5</v>
      </c>
      <c r="G1389" s="103">
        <v>2.5</v>
      </c>
      <c r="H1389" s="99" t="s">
        <v>557</v>
      </c>
      <c r="I1389" s="104" t="s">
        <v>34</v>
      </c>
      <c r="J1389" s="105">
        <v>0.75</v>
      </c>
      <c r="K1389" s="142">
        <f t="shared" si="129"/>
        <v>-0.75</v>
      </c>
      <c r="L1389" s="102">
        <f t="shared" si="133"/>
        <v>461.56010493827159</v>
      </c>
      <c r="M1389" s="214">
        <f t="shared" si="128"/>
        <v>47.5</v>
      </c>
      <c r="N1389" s="214"/>
      <c r="Q1389" s="153">
        <f t="shared" si="130"/>
        <v>1</v>
      </c>
      <c r="R1389" s="154">
        <f t="shared" si="131"/>
        <v>0</v>
      </c>
      <c r="S1389" s="154">
        <f t="shared" si="132"/>
        <v>1</v>
      </c>
    </row>
    <row r="1390" spans="2:19" ht="18.75" x14ac:dyDescent="0.3">
      <c r="B1390" s="164">
        <v>44875</v>
      </c>
      <c r="C1390" s="95" t="s">
        <v>2664</v>
      </c>
      <c r="D1390" s="96" t="s">
        <v>616</v>
      </c>
      <c r="E1390" s="97">
        <v>3</v>
      </c>
      <c r="F1390" s="140">
        <v>2.2999999999999998</v>
      </c>
      <c r="G1390" s="103">
        <v>1.1000000000000001</v>
      </c>
      <c r="H1390" s="99" t="s">
        <v>557</v>
      </c>
      <c r="I1390" s="104" t="s">
        <v>34</v>
      </c>
      <c r="J1390" s="105">
        <v>1</v>
      </c>
      <c r="K1390" s="142">
        <f t="shared" si="129"/>
        <v>-1</v>
      </c>
      <c r="L1390" s="102">
        <f t="shared" si="133"/>
        <v>460.56010493827159</v>
      </c>
      <c r="M1390" s="214">
        <f t="shared" si="128"/>
        <v>46.5</v>
      </c>
      <c r="N1390" s="214"/>
      <c r="Q1390" s="153">
        <f t="shared" si="130"/>
        <v>1</v>
      </c>
      <c r="R1390" s="154">
        <f t="shared" si="131"/>
        <v>0</v>
      </c>
      <c r="S1390" s="154">
        <f t="shared" si="132"/>
        <v>1</v>
      </c>
    </row>
    <row r="1391" spans="2:19" ht="18.75" x14ac:dyDescent="0.3">
      <c r="B1391" s="164">
        <v>44875</v>
      </c>
      <c r="C1391" s="95" t="s">
        <v>2131</v>
      </c>
      <c r="D1391" s="96" t="s">
        <v>616</v>
      </c>
      <c r="E1391" s="97">
        <v>4</v>
      </c>
      <c r="F1391" s="140">
        <v>7.5</v>
      </c>
      <c r="G1391" s="103">
        <v>2.5</v>
      </c>
      <c r="H1391" s="99" t="s">
        <v>557</v>
      </c>
      <c r="I1391" s="104" t="s">
        <v>26</v>
      </c>
      <c r="J1391" s="105">
        <v>0.25</v>
      </c>
      <c r="K1391" s="142">
        <f t="shared" si="129"/>
        <v>-0.25</v>
      </c>
      <c r="L1391" s="102">
        <f t="shared" si="133"/>
        <v>460.31010493827159</v>
      </c>
      <c r="M1391" s="214">
        <f t="shared" si="128"/>
        <v>46.25</v>
      </c>
      <c r="N1391" s="214"/>
      <c r="Q1391" s="153">
        <f t="shared" si="130"/>
        <v>1</v>
      </c>
      <c r="R1391" s="154">
        <f t="shared" si="131"/>
        <v>0</v>
      </c>
      <c r="S1391" s="154">
        <f t="shared" si="132"/>
        <v>1</v>
      </c>
    </row>
    <row r="1392" spans="2:19" ht="18.75" x14ac:dyDescent="0.3">
      <c r="B1392" s="164">
        <v>44875</v>
      </c>
      <c r="C1392" s="95" t="s">
        <v>2760</v>
      </c>
      <c r="D1392" s="96" t="s">
        <v>616</v>
      </c>
      <c r="E1392" s="97">
        <v>4</v>
      </c>
      <c r="F1392" s="140">
        <v>13</v>
      </c>
      <c r="G1392" s="103">
        <v>4</v>
      </c>
      <c r="H1392" s="99" t="s">
        <v>557</v>
      </c>
      <c r="I1392" s="104" t="s">
        <v>34</v>
      </c>
      <c r="J1392" s="105">
        <v>0.5</v>
      </c>
      <c r="K1392" s="142">
        <f t="shared" si="129"/>
        <v>-0.5</v>
      </c>
      <c r="L1392" s="102">
        <f t="shared" si="133"/>
        <v>459.81010493827159</v>
      </c>
      <c r="M1392" s="214">
        <f t="shared" si="128"/>
        <v>45.75</v>
      </c>
      <c r="N1392" s="214"/>
      <c r="Q1392" s="153">
        <f t="shared" si="130"/>
        <v>1</v>
      </c>
      <c r="R1392" s="154">
        <f t="shared" si="131"/>
        <v>0</v>
      </c>
      <c r="S1392" s="154">
        <f t="shared" si="132"/>
        <v>1</v>
      </c>
    </row>
    <row r="1393" spans="2:19" ht="18.75" x14ac:dyDescent="0.3">
      <c r="B1393" s="164">
        <v>44875</v>
      </c>
      <c r="C1393" s="95" t="s">
        <v>2812</v>
      </c>
      <c r="D1393" s="96" t="s">
        <v>616</v>
      </c>
      <c r="E1393" s="97">
        <v>2</v>
      </c>
      <c r="F1393" s="140">
        <v>3.2</v>
      </c>
      <c r="G1393" s="103">
        <v>1.8</v>
      </c>
      <c r="H1393" s="99" t="s">
        <v>557</v>
      </c>
      <c r="I1393" s="104" t="s">
        <v>34</v>
      </c>
      <c r="J1393" s="105">
        <v>6</v>
      </c>
      <c r="K1393" s="142">
        <f t="shared" si="129"/>
        <v>-6</v>
      </c>
      <c r="L1393" s="102">
        <f t="shared" si="133"/>
        <v>453.81010493827159</v>
      </c>
      <c r="M1393" s="214">
        <f t="shared" si="128"/>
        <v>39.75</v>
      </c>
      <c r="N1393" s="214"/>
      <c r="Q1393" s="153">
        <f t="shared" si="130"/>
        <v>1</v>
      </c>
      <c r="R1393" s="154">
        <f t="shared" si="131"/>
        <v>0</v>
      </c>
      <c r="S1393" s="154">
        <f t="shared" si="132"/>
        <v>1</v>
      </c>
    </row>
    <row r="1394" spans="2:19" ht="18.75" x14ac:dyDescent="0.3">
      <c r="B1394" s="164">
        <v>44875</v>
      </c>
      <c r="C1394" s="95" t="s">
        <v>2637</v>
      </c>
      <c r="D1394" s="96" t="s">
        <v>616</v>
      </c>
      <c r="E1394" s="97">
        <v>2</v>
      </c>
      <c r="F1394" s="140">
        <v>14</v>
      </c>
      <c r="G1394" s="103">
        <v>4</v>
      </c>
      <c r="H1394" s="99" t="s">
        <v>557</v>
      </c>
      <c r="I1394" s="104" t="s">
        <v>26</v>
      </c>
      <c r="J1394" s="105">
        <v>1.75</v>
      </c>
      <c r="K1394" s="142">
        <f t="shared" si="129"/>
        <v>-1.75</v>
      </c>
      <c r="L1394" s="102">
        <f t="shared" si="133"/>
        <v>452.06010493827159</v>
      </c>
      <c r="M1394" s="214">
        <f t="shared" si="128"/>
        <v>38</v>
      </c>
      <c r="N1394" s="214"/>
      <c r="Q1394" s="153">
        <f t="shared" si="130"/>
        <v>1</v>
      </c>
      <c r="R1394" s="154">
        <f t="shared" si="131"/>
        <v>0</v>
      </c>
      <c r="S1394" s="154">
        <f t="shared" si="132"/>
        <v>1</v>
      </c>
    </row>
    <row r="1395" spans="2:19" ht="18.75" x14ac:dyDescent="0.3">
      <c r="B1395" s="164">
        <v>44876</v>
      </c>
      <c r="C1395" s="95" t="s">
        <v>2813</v>
      </c>
      <c r="D1395" s="96" t="s">
        <v>2814</v>
      </c>
      <c r="E1395" s="97">
        <v>1</v>
      </c>
      <c r="F1395" s="140">
        <v>40</v>
      </c>
      <c r="G1395" s="103">
        <v>8</v>
      </c>
      <c r="H1395" s="99" t="s">
        <v>557</v>
      </c>
      <c r="I1395" s="104" t="s">
        <v>2281</v>
      </c>
      <c r="J1395" s="105">
        <v>0.25</v>
      </c>
      <c r="K1395" s="142">
        <f t="shared" si="129"/>
        <v>-0.25</v>
      </c>
      <c r="L1395" s="102">
        <f t="shared" si="133"/>
        <v>451.81010493827159</v>
      </c>
      <c r="M1395" s="214">
        <f t="shared" si="128"/>
        <v>37.75</v>
      </c>
      <c r="N1395" s="214"/>
      <c r="Q1395" s="153">
        <f t="shared" si="130"/>
        <v>1</v>
      </c>
      <c r="R1395" s="154">
        <f t="shared" si="131"/>
        <v>0</v>
      </c>
      <c r="S1395" s="154">
        <f t="shared" si="132"/>
        <v>1</v>
      </c>
    </row>
    <row r="1396" spans="2:19" ht="18.75" x14ac:dyDescent="0.3">
      <c r="B1396" s="164">
        <v>44876</v>
      </c>
      <c r="C1396" s="95" t="s">
        <v>2815</v>
      </c>
      <c r="D1396" s="96" t="s">
        <v>2001</v>
      </c>
      <c r="E1396" s="97">
        <v>1</v>
      </c>
      <c r="F1396" s="140">
        <v>3.6</v>
      </c>
      <c r="G1396" s="103">
        <v>1.7</v>
      </c>
      <c r="H1396" s="99" t="s">
        <v>557</v>
      </c>
      <c r="I1396" s="104" t="s">
        <v>16</v>
      </c>
      <c r="J1396" s="105">
        <v>1</v>
      </c>
      <c r="K1396" s="142">
        <f t="shared" si="129"/>
        <v>-1</v>
      </c>
      <c r="L1396" s="102">
        <f t="shared" si="133"/>
        <v>450.81010493827159</v>
      </c>
      <c r="M1396" s="214">
        <f t="shared" si="128"/>
        <v>36.75</v>
      </c>
      <c r="N1396" s="214"/>
      <c r="Q1396" s="153">
        <f t="shared" si="130"/>
        <v>1</v>
      </c>
      <c r="R1396" s="154">
        <f t="shared" si="131"/>
        <v>0</v>
      </c>
      <c r="S1396" s="154">
        <f t="shared" si="132"/>
        <v>1</v>
      </c>
    </row>
    <row r="1397" spans="2:19" ht="18.75" x14ac:dyDescent="0.3">
      <c r="B1397" s="164">
        <v>44876</v>
      </c>
      <c r="C1397" s="95" t="s">
        <v>2816</v>
      </c>
      <c r="D1397" s="96" t="s">
        <v>2001</v>
      </c>
      <c r="E1397" s="97">
        <v>2</v>
      </c>
      <c r="F1397" s="140">
        <v>12</v>
      </c>
      <c r="G1397" s="103">
        <v>3</v>
      </c>
      <c r="H1397" s="99" t="s">
        <v>557</v>
      </c>
      <c r="I1397" s="104" t="s">
        <v>26</v>
      </c>
      <c r="J1397" s="105">
        <v>2</v>
      </c>
      <c r="K1397" s="142">
        <f t="shared" si="129"/>
        <v>-2</v>
      </c>
      <c r="L1397" s="102">
        <f t="shared" si="133"/>
        <v>448.81010493827159</v>
      </c>
      <c r="M1397" s="214">
        <f t="shared" si="128"/>
        <v>34.75</v>
      </c>
      <c r="N1397" s="214"/>
      <c r="Q1397" s="153">
        <f t="shared" si="130"/>
        <v>1</v>
      </c>
      <c r="R1397" s="154">
        <f t="shared" si="131"/>
        <v>0</v>
      </c>
      <c r="S1397" s="154">
        <f t="shared" si="132"/>
        <v>1</v>
      </c>
    </row>
    <row r="1398" spans="2:19" ht="18.75" x14ac:dyDescent="0.3">
      <c r="B1398" s="164">
        <v>44876</v>
      </c>
      <c r="C1398" s="95" t="s">
        <v>2817</v>
      </c>
      <c r="D1398" s="96" t="s">
        <v>2001</v>
      </c>
      <c r="E1398" s="97">
        <v>2</v>
      </c>
      <c r="F1398" s="140">
        <v>5</v>
      </c>
      <c r="G1398" s="103">
        <v>2</v>
      </c>
      <c r="H1398" s="99" t="s">
        <v>557</v>
      </c>
      <c r="I1398" s="104" t="s">
        <v>34</v>
      </c>
      <c r="J1398" s="105">
        <v>1</v>
      </c>
      <c r="K1398" s="142">
        <f t="shared" si="129"/>
        <v>-1</v>
      </c>
      <c r="L1398" s="102">
        <f t="shared" si="133"/>
        <v>447.81010493827159</v>
      </c>
      <c r="M1398" s="214">
        <f t="shared" si="128"/>
        <v>33.75</v>
      </c>
      <c r="N1398" s="214"/>
      <c r="Q1398" s="153">
        <f t="shared" si="130"/>
        <v>1</v>
      </c>
      <c r="R1398" s="154">
        <f t="shared" si="131"/>
        <v>0</v>
      </c>
      <c r="S1398" s="154">
        <f t="shared" si="132"/>
        <v>1</v>
      </c>
    </row>
    <row r="1399" spans="2:19" ht="18.75" x14ac:dyDescent="0.3">
      <c r="B1399" s="164">
        <v>44876</v>
      </c>
      <c r="C1399" s="95" t="s">
        <v>2818</v>
      </c>
      <c r="D1399" s="96" t="s">
        <v>628</v>
      </c>
      <c r="E1399" s="97">
        <v>2</v>
      </c>
      <c r="F1399" s="140">
        <v>9</v>
      </c>
      <c r="G1399" s="103">
        <v>3</v>
      </c>
      <c r="H1399" s="99" t="s">
        <v>557</v>
      </c>
      <c r="I1399" s="104" t="s">
        <v>16</v>
      </c>
      <c r="J1399" s="105">
        <v>1.75</v>
      </c>
      <c r="K1399" s="142">
        <f t="shared" si="129"/>
        <v>-1.75</v>
      </c>
      <c r="L1399" s="102">
        <f t="shared" si="133"/>
        <v>446.06010493827159</v>
      </c>
      <c r="M1399" s="214">
        <f t="shared" si="128"/>
        <v>32</v>
      </c>
      <c r="N1399" s="214"/>
      <c r="Q1399" s="153">
        <f t="shared" si="130"/>
        <v>1</v>
      </c>
      <c r="R1399" s="154">
        <f t="shared" si="131"/>
        <v>0</v>
      </c>
      <c r="S1399" s="154">
        <f t="shared" si="132"/>
        <v>1</v>
      </c>
    </row>
    <row r="1400" spans="2:19" ht="18.75" x14ac:dyDescent="0.3">
      <c r="B1400" s="164">
        <v>44876</v>
      </c>
      <c r="C1400" s="95" t="s">
        <v>2819</v>
      </c>
      <c r="D1400" s="96" t="s">
        <v>628</v>
      </c>
      <c r="E1400" s="97">
        <v>2</v>
      </c>
      <c r="F1400" s="140">
        <v>2.8</v>
      </c>
      <c r="G1400" s="103">
        <v>1.1000000000000001</v>
      </c>
      <c r="H1400" s="99" t="s">
        <v>557</v>
      </c>
      <c r="I1400" s="104" t="s">
        <v>171</v>
      </c>
      <c r="J1400" s="105">
        <v>3</v>
      </c>
      <c r="K1400" s="142">
        <f t="shared" si="129"/>
        <v>-3</v>
      </c>
      <c r="L1400" s="102">
        <f t="shared" si="133"/>
        <v>443.06010493827159</v>
      </c>
      <c r="M1400" s="214">
        <f t="shared" si="128"/>
        <v>29</v>
      </c>
      <c r="N1400" s="214"/>
      <c r="Q1400" s="153">
        <f t="shared" si="130"/>
        <v>1</v>
      </c>
      <c r="R1400" s="154">
        <f t="shared" si="131"/>
        <v>0</v>
      </c>
      <c r="S1400" s="154">
        <f t="shared" si="132"/>
        <v>1</v>
      </c>
    </row>
    <row r="1401" spans="2:19" ht="18.75" x14ac:dyDescent="0.3">
      <c r="B1401" s="164">
        <v>44876</v>
      </c>
      <c r="C1401" s="95" t="s">
        <v>640</v>
      </c>
      <c r="D1401" s="96" t="s">
        <v>2385</v>
      </c>
      <c r="E1401" s="97">
        <v>1</v>
      </c>
      <c r="F1401" s="140">
        <v>2.8</v>
      </c>
      <c r="G1401" s="103">
        <v>1.1000000000000001</v>
      </c>
      <c r="H1401" s="99" t="s">
        <v>557</v>
      </c>
      <c r="I1401" s="104" t="s">
        <v>34</v>
      </c>
      <c r="J1401" s="105">
        <v>0.75</v>
      </c>
      <c r="K1401" s="142">
        <f t="shared" si="129"/>
        <v>-0.75</v>
      </c>
      <c r="L1401" s="102">
        <f t="shared" si="133"/>
        <v>442.31010493827159</v>
      </c>
      <c r="M1401" s="214">
        <f t="shared" si="128"/>
        <v>28.25</v>
      </c>
      <c r="N1401" s="214"/>
      <c r="Q1401" s="153">
        <f t="shared" si="130"/>
        <v>1</v>
      </c>
      <c r="R1401" s="154">
        <f t="shared" si="131"/>
        <v>0</v>
      </c>
      <c r="S1401" s="154">
        <f t="shared" si="132"/>
        <v>1</v>
      </c>
    </row>
    <row r="1402" spans="2:19" ht="18.75" x14ac:dyDescent="0.3">
      <c r="B1402" s="164">
        <v>44876</v>
      </c>
      <c r="C1402" s="95" t="s">
        <v>2820</v>
      </c>
      <c r="D1402" s="96" t="s">
        <v>2821</v>
      </c>
      <c r="E1402" s="97">
        <v>1</v>
      </c>
      <c r="F1402" s="140">
        <v>1.6</v>
      </c>
      <c r="G1402" s="103">
        <v>1.1000000000000001</v>
      </c>
      <c r="H1402" s="99" t="s">
        <v>557</v>
      </c>
      <c r="I1402" s="104" t="s">
        <v>21</v>
      </c>
      <c r="J1402" s="105">
        <v>1</v>
      </c>
      <c r="K1402" s="142">
        <f t="shared" si="129"/>
        <v>-1</v>
      </c>
      <c r="L1402" s="102">
        <f t="shared" si="133"/>
        <v>441.31010493827159</v>
      </c>
      <c r="M1402" s="214">
        <f t="shared" si="128"/>
        <v>27.25</v>
      </c>
      <c r="N1402" s="214"/>
      <c r="Q1402" s="153">
        <f t="shared" si="130"/>
        <v>1</v>
      </c>
      <c r="R1402" s="154">
        <f t="shared" si="131"/>
        <v>0</v>
      </c>
      <c r="S1402" s="154">
        <f t="shared" si="132"/>
        <v>1</v>
      </c>
    </row>
    <row r="1403" spans="2:19" ht="18.75" x14ac:dyDescent="0.3">
      <c r="B1403" s="164">
        <v>44877</v>
      </c>
      <c r="C1403" s="95" t="s">
        <v>2752</v>
      </c>
      <c r="D1403" s="96" t="s">
        <v>581</v>
      </c>
      <c r="E1403" s="97">
        <v>2</v>
      </c>
      <c r="F1403" s="140">
        <v>12</v>
      </c>
      <c r="G1403" s="103">
        <v>3</v>
      </c>
      <c r="H1403" s="99" t="s">
        <v>557</v>
      </c>
      <c r="I1403" s="104" t="s">
        <v>34</v>
      </c>
      <c r="J1403" s="105">
        <v>2</v>
      </c>
      <c r="K1403" s="142">
        <f t="shared" si="129"/>
        <v>-2</v>
      </c>
      <c r="L1403" s="102">
        <f t="shared" si="133"/>
        <v>439.31010493827159</v>
      </c>
      <c r="M1403" s="214">
        <f t="shared" si="128"/>
        <v>25.25</v>
      </c>
      <c r="N1403" s="214"/>
      <c r="Q1403" s="153">
        <f t="shared" si="130"/>
        <v>1</v>
      </c>
      <c r="R1403" s="154">
        <f t="shared" si="131"/>
        <v>0</v>
      </c>
      <c r="S1403" s="154">
        <f t="shared" si="132"/>
        <v>1</v>
      </c>
    </row>
    <row r="1404" spans="2:19" ht="18.75" x14ac:dyDescent="0.3">
      <c r="B1404" s="164">
        <v>44877</v>
      </c>
      <c r="C1404" s="95" t="s">
        <v>2160</v>
      </c>
      <c r="D1404" s="96" t="s">
        <v>581</v>
      </c>
      <c r="E1404" s="97">
        <v>2</v>
      </c>
      <c r="F1404" s="140">
        <v>8</v>
      </c>
      <c r="G1404" s="103">
        <v>3</v>
      </c>
      <c r="H1404" s="99" t="s">
        <v>557</v>
      </c>
      <c r="I1404" s="104" t="s">
        <v>16</v>
      </c>
      <c r="J1404" s="105">
        <v>1</v>
      </c>
      <c r="K1404" s="142">
        <f t="shared" si="129"/>
        <v>-1</v>
      </c>
      <c r="L1404" s="102">
        <f t="shared" si="133"/>
        <v>438.31010493827159</v>
      </c>
      <c r="M1404" s="214">
        <f t="shared" si="128"/>
        <v>24.25</v>
      </c>
      <c r="N1404" s="214"/>
      <c r="Q1404" s="153">
        <f t="shared" si="130"/>
        <v>1</v>
      </c>
      <c r="R1404" s="154">
        <f t="shared" si="131"/>
        <v>0</v>
      </c>
      <c r="S1404" s="154">
        <f t="shared" si="132"/>
        <v>1</v>
      </c>
    </row>
    <row r="1405" spans="2:19" ht="18.75" x14ac:dyDescent="0.3">
      <c r="B1405" s="164">
        <v>44877</v>
      </c>
      <c r="C1405" s="95" t="s">
        <v>2822</v>
      </c>
      <c r="D1405" s="96" t="s">
        <v>561</v>
      </c>
      <c r="E1405" s="97">
        <v>4</v>
      </c>
      <c r="F1405" s="140">
        <v>8</v>
      </c>
      <c r="G1405" s="103">
        <v>3</v>
      </c>
      <c r="H1405" s="99" t="s">
        <v>557</v>
      </c>
      <c r="I1405" s="104" t="s">
        <v>34</v>
      </c>
      <c r="J1405" s="105">
        <v>2.5</v>
      </c>
      <c r="K1405" s="142">
        <f t="shared" si="129"/>
        <v>-2.5</v>
      </c>
      <c r="L1405" s="102">
        <f t="shared" si="133"/>
        <v>435.81010493827159</v>
      </c>
      <c r="M1405" s="214">
        <f t="shared" ref="M1405:M1468" si="134">M1404+K1405</f>
        <v>21.75</v>
      </c>
      <c r="N1405" s="214"/>
      <c r="Q1405" s="153">
        <f t="shared" si="130"/>
        <v>1</v>
      </c>
      <c r="R1405" s="154">
        <f t="shared" si="131"/>
        <v>0</v>
      </c>
      <c r="S1405" s="154">
        <f t="shared" si="132"/>
        <v>1</v>
      </c>
    </row>
    <row r="1406" spans="2:19" ht="18.75" x14ac:dyDescent="0.3">
      <c r="B1406" s="164">
        <v>44877</v>
      </c>
      <c r="C1406" s="95" t="s">
        <v>2654</v>
      </c>
      <c r="D1406" s="96" t="s">
        <v>619</v>
      </c>
      <c r="E1406" s="97">
        <v>7</v>
      </c>
      <c r="F1406" s="140">
        <v>7.5</v>
      </c>
      <c r="G1406" s="103">
        <v>2.5</v>
      </c>
      <c r="H1406" s="99" t="s">
        <v>557</v>
      </c>
      <c r="I1406" s="104" t="s">
        <v>26</v>
      </c>
      <c r="J1406" s="105">
        <v>2</v>
      </c>
      <c r="K1406" s="142">
        <f t="shared" si="129"/>
        <v>-2</v>
      </c>
      <c r="L1406" s="102">
        <f t="shared" si="133"/>
        <v>433.81010493827159</v>
      </c>
      <c r="M1406" s="214">
        <f t="shared" si="134"/>
        <v>19.75</v>
      </c>
      <c r="N1406" s="214"/>
      <c r="Q1406" s="153">
        <f t="shared" si="130"/>
        <v>1</v>
      </c>
      <c r="R1406" s="154">
        <f t="shared" si="131"/>
        <v>0</v>
      </c>
      <c r="S1406" s="154">
        <f t="shared" si="132"/>
        <v>1</v>
      </c>
    </row>
    <row r="1407" spans="2:19" ht="18.75" x14ac:dyDescent="0.3">
      <c r="B1407" s="164">
        <v>44877</v>
      </c>
      <c r="C1407" s="95" t="s">
        <v>2751</v>
      </c>
      <c r="D1407" s="96" t="s">
        <v>32</v>
      </c>
      <c r="E1407" s="97">
        <v>1</v>
      </c>
      <c r="F1407" s="140">
        <v>13</v>
      </c>
      <c r="G1407" s="103">
        <v>3</v>
      </c>
      <c r="H1407" s="99" t="s">
        <v>557</v>
      </c>
      <c r="I1407" s="104" t="s">
        <v>16</v>
      </c>
      <c r="J1407" s="105">
        <v>2</v>
      </c>
      <c r="K1407" s="142">
        <f t="shared" si="129"/>
        <v>-2</v>
      </c>
      <c r="L1407" s="102">
        <f t="shared" si="133"/>
        <v>431.81010493827159</v>
      </c>
      <c r="M1407" s="214">
        <f t="shared" si="134"/>
        <v>17.75</v>
      </c>
      <c r="N1407" s="214"/>
      <c r="Q1407" s="153">
        <f t="shared" si="130"/>
        <v>1</v>
      </c>
      <c r="R1407" s="154">
        <f t="shared" si="131"/>
        <v>0</v>
      </c>
      <c r="S1407" s="154">
        <f t="shared" si="132"/>
        <v>1</v>
      </c>
    </row>
    <row r="1408" spans="2:19" ht="18.75" x14ac:dyDescent="0.3">
      <c r="B1408" s="164">
        <v>44877</v>
      </c>
      <c r="C1408" s="95" t="s">
        <v>2823</v>
      </c>
      <c r="D1408" s="96" t="s">
        <v>32</v>
      </c>
      <c r="E1408" s="97">
        <v>1</v>
      </c>
      <c r="F1408" s="140">
        <v>14</v>
      </c>
      <c r="G1408" s="103">
        <v>3</v>
      </c>
      <c r="H1408" s="99" t="s">
        <v>557</v>
      </c>
      <c r="I1408" s="104" t="s">
        <v>16</v>
      </c>
      <c r="J1408" s="105">
        <v>2</v>
      </c>
      <c r="K1408" s="142">
        <f t="shared" si="129"/>
        <v>-2</v>
      </c>
      <c r="L1408" s="102">
        <f t="shared" si="133"/>
        <v>429.81010493827159</v>
      </c>
      <c r="M1408" s="214">
        <f t="shared" si="134"/>
        <v>15.75</v>
      </c>
      <c r="N1408" s="214"/>
      <c r="Q1408" s="153">
        <f t="shared" si="130"/>
        <v>1</v>
      </c>
      <c r="R1408" s="154">
        <f t="shared" si="131"/>
        <v>0</v>
      </c>
      <c r="S1408" s="154">
        <f t="shared" si="132"/>
        <v>1</v>
      </c>
    </row>
    <row r="1409" spans="2:19" ht="18.75" x14ac:dyDescent="0.3">
      <c r="B1409" s="164">
        <v>44877</v>
      </c>
      <c r="C1409" s="95" t="s">
        <v>2824</v>
      </c>
      <c r="D1409" s="96" t="s">
        <v>561</v>
      </c>
      <c r="E1409" s="97">
        <v>2</v>
      </c>
      <c r="F1409" s="140">
        <v>6</v>
      </c>
      <c r="G1409" s="103">
        <v>2.5</v>
      </c>
      <c r="H1409" s="99" t="s">
        <v>557</v>
      </c>
      <c r="I1409" s="104" t="s">
        <v>24</v>
      </c>
      <c r="J1409" s="105">
        <v>2</v>
      </c>
      <c r="K1409" s="142">
        <f t="shared" si="129"/>
        <v>10</v>
      </c>
      <c r="L1409" s="102">
        <f t="shared" si="133"/>
        <v>439.81010493827159</v>
      </c>
      <c r="M1409" s="214">
        <f t="shared" si="134"/>
        <v>25.75</v>
      </c>
      <c r="N1409" s="214"/>
      <c r="Q1409" s="153">
        <f t="shared" si="130"/>
        <v>1</v>
      </c>
      <c r="R1409" s="154">
        <f t="shared" si="131"/>
        <v>1</v>
      </c>
      <c r="S1409" s="154">
        <f t="shared" si="132"/>
        <v>0</v>
      </c>
    </row>
    <row r="1410" spans="2:19" ht="18.75" x14ac:dyDescent="0.3">
      <c r="B1410" s="164">
        <v>44877</v>
      </c>
      <c r="C1410" s="95" t="s">
        <v>2825</v>
      </c>
      <c r="D1410" s="96" t="s">
        <v>581</v>
      </c>
      <c r="E1410" s="97">
        <v>1</v>
      </c>
      <c r="F1410" s="140">
        <v>5.5</v>
      </c>
      <c r="G1410" s="103">
        <v>2</v>
      </c>
      <c r="H1410" s="99" t="s">
        <v>557</v>
      </c>
      <c r="I1410" s="104" t="s">
        <v>16</v>
      </c>
      <c r="J1410" s="105">
        <v>0.25</v>
      </c>
      <c r="K1410" s="142">
        <f t="shared" si="129"/>
        <v>-0.25</v>
      </c>
      <c r="L1410" s="102">
        <f t="shared" si="133"/>
        <v>439.56010493827159</v>
      </c>
      <c r="M1410" s="214">
        <f t="shared" si="134"/>
        <v>25.5</v>
      </c>
      <c r="N1410" s="214"/>
      <c r="Q1410" s="153">
        <f t="shared" si="130"/>
        <v>1</v>
      </c>
      <c r="R1410" s="154">
        <f t="shared" si="131"/>
        <v>0</v>
      </c>
      <c r="S1410" s="154">
        <f t="shared" si="132"/>
        <v>1</v>
      </c>
    </row>
    <row r="1411" spans="2:19" ht="18.75" x14ac:dyDescent="0.3">
      <c r="B1411" s="164">
        <v>44877</v>
      </c>
      <c r="C1411" s="95" t="s">
        <v>2826</v>
      </c>
      <c r="D1411" s="96" t="s">
        <v>581</v>
      </c>
      <c r="E1411" s="97">
        <v>1</v>
      </c>
      <c r="F1411" s="140">
        <v>4.5999999999999996</v>
      </c>
      <c r="G1411" s="103">
        <v>2</v>
      </c>
      <c r="H1411" s="99" t="s">
        <v>557</v>
      </c>
      <c r="I1411" s="104" t="s">
        <v>24</v>
      </c>
      <c r="J1411" s="105">
        <v>0.5</v>
      </c>
      <c r="K1411" s="142">
        <f t="shared" ref="K1411:K1474" si="135">IF(OR(I1411="",J1411=""),"",IF(AND(H1411="W",I1411="1st"),F1411*J1411-J1411,IF(AND(H1411="P",OR(I1411="1st",I1411="2nd",I1411="3rd")),G1411*J1411-J1411,IF(H1411="EW",-2*J1411,-J1411))))</f>
        <v>1.7999999999999998</v>
      </c>
      <c r="L1411" s="102">
        <f t="shared" si="133"/>
        <v>441.3601049382716</v>
      </c>
      <c r="M1411" s="214">
        <f t="shared" si="134"/>
        <v>27.3</v>
      </c>
      <c r="N1411" s="214"/>
      <c r="Q1411" s="153">
        <f t="shared" si="130"/>
        <v>1</v>
      </c>
      <c r="R1411" s="154">
        <f t="shared" si="131"/>
        <v>1</v>
      </c>
      <c r="S1411" s="154">
        <f t="shared" si="132"/>
        <v>0</v>
      </c>
    </row>
    <row r="1412" spans="2:19" ht="18.75" x14ac:dyDescent="0.3">
      <c r="B1412" s="164">
        <v>44877</v>
      </c>
      <c r="C1412" s="95" t="s">
        <v>2827</v>
      </c>
      <c r="D1412" s="96" t="s">
        <v>581</v>
      </c>
      <c r="E1412" s="97">
        <v>3</v>
      </c>
      <c r="F1412" s="140">
        <v>30</v>
      </c>
      <c r="G1412" s="103">
        <v>6</v>
      </c>
      <c r="H1412" s="99" t="s">
        <v>557</v>
      </c>
      <c r="I1412" s="104" t="s">
        <v>16</v>
      </c>
      <c r="J1412" s="105">
        <v>0.25</v>
      </c>
      <c r="K1412" s="142">
        <f t="shared" si="135"/>
        <v>-0.25</v>
      </c>
      <c r="L1412" s="102">
        <f t="shared" si="133"/>
        <v>441.1101049382716</v>
      </c>
      <c r="M1412" s="214">
        <f t="shared" si="134"/>
        <v>27.05</v>
      </c>
      <c r="N1412" s="214"/>
      <c r="Q1412" s="153">
        <f t="shared" ref="Q1412:Q1475" si="136">IF(B1412="",0,1)</f>
        <v>1</v>
      </c>
      <c r="R1412" s="154">
        <f t="shared" ref="R1412:R1475" si="137">IF(K1412&gt;0,1,0)</f>
        <v>0</v>
      </c>
      <c r="S1412" s="154">
        <f t="shared" ref="S1412:S1475" si="138">IF(K1412&lt;0,1,0)</f>
        <v>1</v>
      </c>
    </row>
    <row r="1413" spans="2:19" ht="18.75" x14ac:dyDescent="0.3">
      <c r="B1413" s="164">
        <v>44878</v>
      </c>
      <c r="C1413" s="95" t="s">
        <v>2048</v>
      </c>
      <c r="D1413" s="96" t="s">
        <v>705</v>
      </c>
      <c r="E1413" s="97">
        <v>3</v>
      </c>
      <c r="F1413" s="140">
        <v>2.2000000000000002</v>
      </c>
      <c r="G1413" s="103">
        <v>1.1000000000000001</v>
      </c>
      <c r="H1413" s="99" t="s">
        <v>557</v>
      </c>
      <c r="I1413" s="104" t="s">
        <v>24</v>
      </c>
      <c r="J1413" s="105">
        <v>3</v>
      </c>
      <c r="K1413" s="142">
        <f t="shared" si="135"/>
        <v>3.6000000000000005</v>
      </c>
      <c r="L1413" s="102">
        <f t="shared" si="133"/>
        <v>444.71010493827163</v>
      </c>
      <c r="M1413" s="214">
        <f t="shared" si="134"/>
        <v>30.650000000000002</v>
      </c>
      <c r="N1413" s="214"/>
      <c r="Q1413" s="153">
        <f t="shared" si="136"/>
        <v>1</v>
      </c>
      <c r="R1413" s="154">
        <f t="shared" si="137"/>
        <v>1</v>
      </c>
      <c r="S1413" s="154">
        <f t="shared" si="138"/>
        <v>0</v>
      </c>
    </row>
    <row r="1414" spans="2:19" ht="18.75" x14ac:dyDescent="0.3">
      <c r="B1414" s="164">
        <v>44878</v>
      </c>
      <c r="C1414" s="95" t="s">
        <v>2828</v>
      </c>
      <c r="D1414" s="96" t="s">
        <v>600</v>
      </c>
      <c r="E1414" s="97">
        <v>3</v>
      </c>
      <c r="F1414" s="140">
        <v>6.5</v>
      </c>
      <c r="G1414" s="103">
        <v>2</v>
      </c>
      <c r="H1414" s="99" t="s">
        <v>557</v>
      </c>
      <c r="I1414" s="104" t="s">
        <v>24</v>
      </c>
      <c r="J1414" s="105">
        <v>2.75</v>
      </c>
      <c r="K1414" s="142">
        <f t="shared" si="135"/>
        <v>15.125</v>
      </c>
      <c r="L1414" s="102">
        <f t="shared" si="133"/>
        <v>459.83510493827163</v>
      </c>
      <c r="M1414" s="214">
        <f t="shared" si="134"/>
        <v>45.775000000000006</v>
      </c>
      <c r="N1414" s="214"/>
      <c r="Q1414" s="153">
        <f t="shared" si="136"/>
        <v>1</v>
      </c>
      <c r="R1414" s="154">
        <f t="shared" si="137"/>
        <v>1</v>
      </c>
      <c r="S1414" s="154">
        <f t="shared" si="138"/>
        <v>0</v>
      </c>
    </row>
    <row r="1415" spans="2:19" ht="18.75" x14ac:dyDescent="0.3">
      <c r="B1415" s="164">
        <v>44878</v>
      </c>
      <c r="C1415" s="95" t="s">
        <v>2829</v>
      </c>
      <c r="D1415" s="96" t="s">
        <v>43</v>
      </c>
      <c r="E1415" s="97">
        <v>1</v>
      </c>
      <c r="F1415" s="140">
        <v>5.5</v>
      </c>
      <c r="G1415" s="103">
        <v>2</v>
      </c>
      <c r="H1415" s="99" t="s">
        <v>557</v>
      </c>
      <c r="I1415" s="104" t="s">
        <v>16</v>
      </c>
      <c r="J1415" s="105">
        <v>2</v>
      </c>
      <c r="K1415" s="142">
        <f t="shared" si="135"/>
        <v>-2</v>
      </c>
      <c r="L1415" s="102">
        <f t="shared" si="133"/>
        <v>457.83510493827163</v>
      </c>
      <c r="M1415" s="214">
        <f t="shared" si="134"/>
        <v>43.775000000000006</v>
      </c>
      <c r="N1415" s="214"/>
      <c r="Q1415" s="153">
        <f t="shared" si="136"/>
        <v>1</v>
      </c>
      <c r="R1415" s="154">
        <f t="shared" si="137"/>
        <v>0</v>
      </c>
      <c r="S1415" s="154">
        <f t="shared" si="138"/>
        <v>1</v>
      </c>
    </row>
    <row r="1416" spans="2:19" ht="18.75" x14ac:dyDescent="0.3">
      <c r="B1416" s="164">
        <v>44878</v>
      </c>
      <c r="C1416" s="95" t="s">
        <v>2633</v>
      </c>
      <c r="D1416" s="96" t="s">
        <v>43</v>
      </c>
      <c r="E1416" s="97">
        <v>1</v>
      </c>
      <c r="F1416" s="140">
        <v>21</v>
      </c>
      <c r="G1416" s="103">
        <v>5</v>
      </c>
      <c r="H1416" s="99" t="s">
        <v>557</v>
      </c>
      <c r="I1416" s="104" t="s">
        <v>26</v>
      </c>
      <c r="J1416" s="105">
        <v>0.25</v>
      </c>
      <c r="K1416" s="142">
        <f t="shared" si="135"/>
        <v>-0.25</v>
      </c>
      <c r="L1416" s="102">
        <f t="shared" si="133"/>
        <v>457.58510493827163</v>
      </c>
      <c r="M1416" s="214">
        <f t="shared" si="134"/>
        <v>43.525000000000006</v>
      </c>
      <c r="N1416" s="214"/>
      <c r="Q1416" s="153">
        <f t="shared" si="136"/>
        <v>1</v>
      </c>
      <c r="R1416" s="154">
        <f t="shared" si="137"/>
        <v>0</v>
      </c>
      <c r="S1416" s="154">
        <f t="shared" si="138"/>
        <v>1</v>
      </c>
    </row>
    <row r="1417" spans="2:19" ht="18.75" x14ac:dyDescent="0.3">
      <c r="B1417" s="164">
        <v>44878</v>
      </c>
      <c r="C1417" s="95" t="s">
        <v>2830</v>
      </c>
      <c r="D1417" s="96" t="s">
        <v>43</v>
      </c>
      <c r="E1417" s="97">
        <v>2</v>
      </c>
      <c r="F1417" s="140">
        <v>1.9</v>
      </c>
      <c r="G1417" s="103">
        <v>1.1000000000000001</v>
      </c>
      <c r="H1417" s="99" t="s">
        <v>557</v>
      </c>
      <c r="I1417" s="104" t="s">
        <v>16</v>
      </c>
      <c r="J1417" s="105">
        <v>1</v>
      </c>
      <c r="K1417" s="142">
        <f t="shared" si="135"/>
        <v>-1</v>
      </c>
      <c r="L1417" s="102">
        <f t="shared" si="133"/>
        <v>456.58510493827163</v>
      </c>
      <c r="M1417" s="214">
        <f t="shared" si="134"/>
        <v>42.525000000000006</v>
      </c>
      <c r="N1417" s="214"/>
      <c r="Q1417" s="153">
        <f t="shared" si="136"/>
        <v>1</v>
      </c>
      <c r="R1417" s="154">
        <f t="shared" si="137"/>
        <v>0</v>
      </c>
      <c r="S1417" s="154">
        <f t="shared" si="138"/>
        <v>1</v>
      </c>
    </row>
    <row r="1418" spans="2:19" ht="18.75" x14ac:dyDescent="0.3">
      <c r="B1418" s="164">
        <v>44878</v>
      </c>
      <c r="C1418" s="95" t="s">
        <v>2831</v>
      </c>
      <c r="D1418" s="96" t="s">
        <v>43</v>
      </c>
      <c r="E1418" s="97">
        <v>2</v>
      </c>
      <c r="F1418" s="140">
        <v>15</v>
      </c>
      <c r="G1418" s="103">
        <v>3</v>
      </c>
      <c r="H1418" s="99" t="s">
        <v>557</v>
      </c>
      <c r="I1418" s="104" t="s">
        <v>16</v>
      </c>
      <c r="J1418" s="105">
        <v>2.25</v>
      </c>
      <c r="K1418" s="142">
        <f t="shared" si="135"/>
        <v>-2.25</v>
      </c>
      <c r="L1418" s="102">
        <f t="shared" si="133"/>
        <v>454.33510493827163</v>
      </c>
      <c r="M1418" s="214">
        <f t="shared" si="134"/>
        <v>40.275000000000006</v>
      </c>
      <c r="N1418" s="214"/>
      <c r="Q1418" s="153">
        <f t="shared" si="136"/>
        <v>1</v>
      </c>
      <c r="R1418" s="154">
        <f t="shared" si="137"/>
        <v>0</v>
      </c>
      <c r="S1418" s="154">
        <f t="shared" si="138"/>
        <v>1</v>
      </c>
    </row>
    <row r="1419" spans="2:19" ht="18.75" x14ac:dyDescent="0.3">
      <c r="B1419" s="164">
        <v>44879</v>
      </c>
      <c r="C1419" s="95" t="s">
        <v>2832</v>
      </c>
      <c r="D1419" s="96" t="s">
        <v>662</v>
      </c>
      <c r="E1419" s="97">
        <v>3</v>
      </c>
      <c r="F1419" s="140">
        <v>7</v>
      </c>
      <c r="G1419" s="103">
        <v>2</v>
      </c>
      <c r="H1419" s="99" t="s">
        <v>557</v>
      </c>
      <c r="I1419" s="104" t="s">
        <v>16</v>
      </c>
      <c r="J1419" s="105">
        <v>0.5</v>
      </c>
      <c r="K1419" s="142">
        <f t="shared" si="135"/>
        <v>-0.5</v>
      </c>
      <c r="L1419" s="102">
        <f t="shared" si="133"/>
        <v>453.83510493827163</v>
      </c>
      <c r="M1419" s="214">
        <f t="shared" si="134"/>
        <v>39.775000000000006</v>
      </c>
      <c r="N1419" s="214"/>
      <c r="Q1419" s="153">
        <f t="shared" si="136"/>
        <v>1</v>
      </c>
      <c r="R1419" s="154">
        <f t="shared" si="137"/>
        <v>0</v>
      </c>
      <c r="S1419" s="154">
        <f t="shared" si="138"/>
        <v>1</v>
      </c>
    </row>
    <row r="1420" spans="2:19" ht="18.75" x14ac:dyDescent="0.3">
      <c r="B1420" s="164">
        <v>44880</v>
      </c>
      <c r="C1420" s="95" t="s">
        <v>2333</v>
      </c>
      <c r="D1420" s="96" t="s">
        <v>619</v>
      </c>
      <c r="E1420" s="97">
        <v>7</v>
      </c>
      <c r="F1420" s="140">
        <v>2.25</v>
      </c>
      <c r="G1420" s="103">
        <v>1.3</v>
      </c>
      <c r="H1420" s="99" t="s">
        <v>557</v>
      </c>
      <c r="I1420" s="104" t="s">
        <v>171</v>
      </c>
      <c r="J1420" s="105">
        <v>2.25</v>
      </c>
      <c r="K1420" s="142">
        <f t="shared" si="135"/>
        <v>-2.25</v>
      </c>
      <c r="L1420" s="102">
        <f t="shared" si="133"/>
        <v>451.58510493827163</v>
      </c>
      <c r="M1420" s="214">
        <f t="shared" si="134"/>
        <v>37.525000000000006</v>
      </c>
      <c r="N1420" s="214"/>
      <c r="Q1420" s="153">
        <f t="shared" si="136"/>
        <v>1</v>
      </c>
      <c r="R1420" s="154">
        <f t="shared" si="137"/>
        <v>0</v>
      </c>
      <c r="S1420" s="154">
        <f t="shared" si="138"/>
        <v>1</v>
      </c>
    </row>
    <row r="1421" spans="2:19" ht="18.75" x14ac:dyDescent="0.3">
      <c r="B1421" s="164">
        <v>44880</v>
      </c>
      <c r="C1421" s="95" t="s">
        <v>2137</v>
      </c>
      <c r="D1421" s="96" t="s">
        <v>619</v>
      </c>
      <c r="E1421" s="97">
        <v>7</v>
      </c>
      <c r="F1421" s="140">
        <v>12</v>
      </c>
      <c r="G1421" s="103">
        <v>3</v>
      </c>
      <c r="H1421" s="99" t="s">
        <v>557</v>
      </c>
      <c r="I1421" s="104" t="s">
        <v>171</v>
      </c>
      <c r="J1421" s="105">
        <v>0.25</v>
      </c>
      <c r="K1421" s="142">
        <f t="shared" si="135"/>
        <v>-0.25</v>
      </c>
      <c r="L1421" s="102">
        <f t="shared" si="133"/>
        <v>451.33510493827163</v>
      </c>
      <c r="M1421" s="214">
        <f t="shared" si="134"/>
        <v>37.275000000000006</v>
      </c>
      <c r="N1421" s="214"/>
      <c r="Q1421" s="153">
        <f t="shared" si="136"/>
        <v>1</v>
      </c>
      <c r="R1421" s="154">
        <f t="shared" si="137"/>
        <v>0</v>
      </c>
      <c r="S1421" s="154">
        <f t="shared" si="138"/>
        <v>1</v>
      </c>
    </row>
    <row r="1422" spans="2:19" ht="18.75" x14ac:dyDescent="0.3">
      <c r="B1422" s="164">
        <v>44880</v>
      </c>
      <c r="C1422" s="95" t="s">
        <v>2833</v>
      </c>
      <c r="D1422" s="96" t="s">
        <v>556</v>
      </c>
      <c r="E1422" s="97">
        <v>1</v>
      </c>
      <c r="F1422" s="140">
        <v>1</v>
      </c>
      <c r="G1422" s="103">
        <v>0</v>
      </c>
      <c r="H1422" s="99" t="s">
        <v>557</v>
      </c>
      <c r="I1422" s="104" t="s">
        <v>16</v>
      </c>
      <c r="J1422" s="105">
        <v>1</v>
      </c>
      <c r="K1422" s="142">
        <f t="shared" si="135"/>
        <v>-1</v>
      </c>
      <c r="L1422" s="102">
        <f t="shared" si="133"/>
        <v>450.33510493827163</v>
      </c>
      <c r="M1422" s="214">
        <f t="shared" si="134"/>
        <v>36.275000000000006</v>
      </c>
      <c r="N1422" s="214"/>
      <c r="Q1422" s="153">
        <f t="shared" si="136"/>
        <v>1</v>
      </c>
      <c r="R1422" s="154">
        <f t="shared" si="137"/>
        <v>0</v>
      </c>
      <c r="S1422" s="154">
        <f t="shared" si="138"/>
        <v>1</v>
      </c>
    </row>
    <row r="1423" spans="2:19" ht="18.75" x14ac:dyDescent="0.3">
      <c r="B1423" s="164">
        <v>44880</v>
      </c>
      <c r="C1423" s="95" t="s">
        <v>2834</v>
      </c>
      <c r="D1423" s="96" t="s">
        <v>556</v>
      </c>
      <c r="E1423" s="97">
        <v>4</v>
      </c>
      <c r="F1423" s="140">
        <v>6.5</v>
      </c>
      <c r="G1423" s="103">
        <v>2.5</v>
      </c>
      <c r="H1423" s="99" t="s">
        <v>557</v>
      </c>
      <c r="I1423" s="104" t="s">
        <v>16</v>
      </c>
      <c r="J1423" s="105">
        <v>0.75</v>
      </c>
      <c r="K1423" s="142">
        <f t="shared" si="135"/>
        <v>-0.75</v>
      </c>
      <c r="L1423" s="102">
        <f t="shared" si="133"/>
        <v>449.58510493827163</v>
      </c>
      <c r="M1423" s="214">
        <f t="shared" si="134"/>
        <v>35.525000000000006</v>
      </c>
      <c r="N1423" s="214"/>
      <c r="Q1423" s="153">
        <f t="shared" si="136"/>
        <v>1</v>
      </c>
      <c r="R1423" s="154">
        <f t="shared" si="137"/>
        <v>0</v>
      </c>
      <c r="S1423" s="154">
        <f t="shared" si="138"/>
        <v>1</v>
      </c>
    </row>
    <row r="1424" spans="2:19" ht="18.75" x14ac:dyDescent="0.3">
      <c r="B1424" s="164">
        <v>44881</v>
      </c>
      <c r="C1424" s="95" t="s">
        <v>2835</v>
      </c>
      <c r="D1424" s="96" t="s">
        <v>91</v>
      </c>
      <c r="E1424" s="97">
        <v>1</v>
      </c>
      <c r="F1424" s="140">
        <v>11</v>
      </c>
      <c r="G1424" s="103">
        <v>3</v>
      </c>
      <c r="H1424" s="99" t="s">
        <v>557</v>
      </c>
      <c r="I1424" s="104" t="s">
        <v>34</v>
      </c>
      <c r="J1424" s="105">
        <v>1.75</v>
      </c>
      <c r="K1424" s="142">
        <f t="shared" si="135"/>
        <v>-1.75</v>
      </c>
      <c r="L1424" s="102">
        <f t="shared" si="133"/>
        <v>447.83510493827163</v>
      </c>
      <c r="M1424" s="214">
        <f t="shared" si="134"/>
        <v>33.775000000000006</v>
      </c>
      <c r="N1424" s="214"/>
      <c r="Q1424" s="153">
        <f t="shared" si="136"/>
        <v>1</v>
      </c>
      <c r="R1424" s="154">
        <f t="shared" si="137"/>
        <v>0</v>
      </c>
      <c r="S1424" s="154">
        <f t="shared" si="138"/>
        <v>1</v>
      </c>
    </row>
    <row r="1425" spans="2:19" ht="18.75" x14ac:dyDescent="0.3">
      <c r="B1425" s="164">
        <v>44881</v>
      </c>
      <c r="C1425" s="95" t="s">
        <v>2794</v>
      </c>
      <c r="D1425" s="96" t="s">
        <v>91</v>
      </c>
      <c r="E1425" s="97">
        <v>3</v>
      </c>
      <c r="F1425" s="140">
        <v>7.5</v>
      </c>
      <c r="G1425" s="103">
        <v>3</v>
      </c>
      <c r="H1425" s="99" t="s">
        <v>557</v>
      </c>
      <c r="I1425" s="104" t="s">
        <v>16</v>
      </c>
      <c r="J1425" s="105">
        <v>0.5</v>
      </c>
      <c r="K1425" s="142">
        <f t="shared" si="135"/>
        <v>-0.5</v>
      </c>
      <c r="L1425" s="102">
        <f t="shared" si="133"/>
        <v>447.33510493827163</v>
      </c>
      <c r="M1425" s="214">
        <f t="shared" si="134"/>
        <v>33.275000000000006</v>
      </c>
      <c r="N1425" s="214"/>
      <c r="Q1425" s="153">
        <f t="shared" si="136"/>
        <v>1</v>
      </c>
      <c r="R1425" s="154">
        <f t="shared" si="137"/>
        <v>0</v>
      </c>
      <c r="S1425" s="154">
        <f t="shared" si="138"/>
        <v>1</v>
      </c>
    </row>
    <row r="1426" spans="2:19" ht="18.75" x14ac:dyDescent="0.3">
      <c r="B1426" s="164">
        <v>44881</v>
      </c>
      <c r="C1426" s="95" t="s">
        <v>2898</v>
      </c>
      <c r="D1426" s="96" t="s">
        <v>91</v>
      </c>
      <c r="E1426" s="97">
        <v>7</v>
      </c>
      <c r="F1426" s="140">
        <v>3.3</v>
      </c>
      <c r="G1426" s="103">
        <v>1.1000000000000001</v>
      </c>
      <c r="H1426" s="99" t="s">
        <v>557</v>
      </c>
      <c r="I1426" s="104" t="s">
        <v>24</v>
      </c>
      <c r="J1426" s="105">
        <v>1</v>
      </c>
      <c r="K1426" s="142">
        <f t="shared" si="135"/>
        <v>2.2999999999999998</v>
      </c>
      <c r="L1426" s="102">
        <f t="shared" si="133"/>
        <v>449.63510493827164</v>
      </c>
      <c r="M1426" s="214">
        <f t="shared" si="134"/>
        <v>35.575000000000003</v>
      </c>
      <c r="N1426" s="214"/>
      <c r="Q1426" s="153">
        <f t="shared" si="136"/>
        <v>1</v>
      </c>
      <c r="R1426" s="154">
        <f t="shared" si="137"/>
        <v>1</v>
      </c>
      <c r="S1426" s="154">
        <f t="shared" si="138"/>
        <v>0</v>
      </c>
    </row>
    <row r="1427" spans="2:19" ht="18.75" x14ac:dyDescent="0.3">
      <c r="B1427" s="164">
        <v>44881</v>
      </c>
      <c r="C1427" s="95" t="s">
        <v>2897</v>
      </c>
      <c r="D1427" s="96" t="s">
        <v>91</v>
      </c>
      <c r="E1427" s="97">
        <v>8</v>
      </c>
      <c r="F1427" s="140">
        <v>3.1</v>
      </c>
      <c r="G1427" s="103">
        <v>1.1000000000000001</v>
      </c>
      <c r="H1427" s="99" t="s">
        <v>557</v>
      </c>
      <c r="I1427" s="104" t="s">
        <v>24</v>
      </c>
      <c r="J1427" s="105">
        <v>1</v>
      </c>
      <c r="K1427" s="142">
        <f t="shared" si="135"/>
        <v>2.1</v>
      </c>
      <c r="L1427" s="102">
        <f t="shared" si="133"/>
        <v>451.73510493827166</v>
      </c>
      <c r="M1427" s="214">
        <f t="shared" si="134"/>
        <v>37.675000000000004</v>
      </c>
      <c r="N1427" s="214"/>
      <c r="Q1427" s="153">
        <f t="shared" si="136"/>
        <v>1</v>
      </c>
      <c r="R1427" s="154">
        <f t="shared" si="137"/>
        <v>1</v>
      </c>
      <c r="S1427" s="154">
        <f t="shared" si="138"/>
        <v>0</v>
      </c>
    </row>
    <row r="1428" spans="2:19" ht="18.75" x14ac:dyDescent="0.3">
      <c r="B1428" s="164">
        <v>44881</v>
      </c>
      <c r="C1428" s="95" t="s">
        <v>2780</v>
      </c>
      <c r="D1428" s="96" t="s">
        <v>2064</v>
      </c>
      <c r="E1428" s="97">
        <v>1</v>
      </c>
      <c r="F1428" s="140">
        <v>4.5999999999999996</v>
      </c>
      <c r="G1428" s="103">
        <v>2</v>
      </c>
      <c r="H1428" s="99" t="s">
        <v>557</v>
      </c>
      <c r="I1428" s="104" t="s">
        <v>24</v>
      </c>
      <c r="J1428" s="105">
        <v>1.25</v>
      </c>
      <c r="K1428" s="142">
        <f t="shared" si="135"/>
        <v>4.5</v>
      </c>
      <c r="L1428" s="102">
        <f t="shared" si="133"/>
        <v>456.23510493827166</v>
      </c>
      <c r="M1428" s="214">
        <f t="shared" si="134"/>
        <v>42.175000000000004</v>
      </c>
      <c r="N1428" s="214"/>
      <c r="Q1428" s="153">
        <f t="shared" si="136"/>
        <v>1</v>
      </c>
      <c r="R1428" s="154">
        <f t="shared" si="137"/>
        <v>1</v>
      </c>
      <c r="S1428" s="154">
        <f t="shared" si="138"/>
        <v>0</v>
      </c>
    </row>
    <row r="1429" spans="2:19" ht="18.75" x14ac:dyDescent="0.3">
      <c r="B1429" s="164">
        <v>44881</v>
      </c>
      <c r="C1429" s="95" t="s">
        <v>2836</v>
      </c>
      <c r="D1429" s="96" t="s">
        <v>2275</v>
      </c>
      <c r="E1429" s="97">
        <v>5</v>
      </c>
      <c r="F1429" s="140">
        <v>8</v>
      </c>
      <c r="G1429" s="103">
        <v>2</v>
      </c>
      <c r="H1429" s="99" t="s">
        <v>557</v>
      </c>
      <c r="I1429" s="104" t="s">
        <v>16</v>
      </c>
      <c r="J1429" s="105">
        <v>1</v>
      </c>
      <c r="K1429" s="142">
        <f t="shared" si="135"/>
        <v>-1</v>
      </c>
      <c r="L1429" s="102">
        <f t="shared" si="133"/>
        <v>455.23510493827166</v>
      </c>
      <c r="M1429" s="214">
        <f t="shared" si="134"/>
        <v>41.175000000000004</v>
      </c>
      <c r="N1429" s="214"/>
      <c r="Q1429" s="153">
        <f t="shared" si="136"/>
        <v>1</v>
      </c>
      <c r="R1429" s="154">
        <f t="shared" si="137"/>
        <v>0</v>
      </c>
      <c r="S1429" s="154">
        <f t="shared" si="138"/>
        <v>1</v>
      </c>
    </row>
    <row r="1430" spans="2:19" ht="18.75" x14ac:dyDescent="0.3">
      <c r="B1430" s="164">
        <v>44881</v>
      </c>
      <c r="C1430" s="95" t="s">
        <v>2837</v>
      </c>
      <c r="D1430" s="96" t="s">
        <v>2275</v>
      </c>
      <c r="E1430" s="97">
        <v>5</v>
      </c>
      <c r="F1430" s="140">
        <v>23</v>
      </c>
      <c r="G1430" s="103">
        <v>5</v>
      </c>
      <c r="H1430" s="99" t="s">
        <v>557</v>
      </c>
      <c r="I1430" s="104" t="s">
        <v>16</v>
      </c>
      <c r="J1430" s="105">
        <v>0.75</v>
      </c>
      <c r="K1430" s="142">
        <f t="shared" si="135"/>
        <v>-0.75</v>
      </c>
      <c r="L1430" s="102">
        <f t="shared" si="133"/>
        <v>454.48510493827166</v>
      </c>
      <c r="M1430" s="214">
        <f t="shared" si="134"/>
        <v>40.425000000000004</v>
      </c>
      <c r="N1430" s="214"/>
      <c r="Q1430" s="153">
        <f t="shared" si="136"/>
        <v>1</v>
      </c>
      <c r="R1430" s="154">
        <f t="shared" si="137"/>
        <v>0</v>
      </c>
      <c r="S1430" s="154">
        <f t="shared" si="138"/>
        <v>1</v>
      </c>
    </row>
    <row r="1431" spans="2:19" ht="18.75" x14ac:dyDescent="0.3">
      <c r="B1431" s="164">
        <v>44882</v>
      </c>
      <c r="C1431" s="95" t="s">
        <v>2838</v>
      </c>
      <c r="D1431" s="96" t="s">
        <v>674</v>
      </c>
      <c r="E1431" s="97">
        <v>2</v>
      </c>
      <c r="F1431" s="140">
        <v>2.9</v>
      </c>
      <c r="G1431" s="103">
        <v>1.5</v>
      </c>
      <c r="H1431" s="99" t="s">
        <v>557</v>
      </c>
      <c r="I1431" s="104" t="s">
        <v>34</v>
      </c>
      <c r="J1431" s="105">
        <v>5</v>
      </c>
      <c r="K1431" s="142">
        <f t="shared" si="135"/>
        <v>-5</v>
      </c>
      <c r="L1431" s="102">
        <f t="shared" si="133"/>
        <v>449.48510493827166</v>
      </c>
      <c r="M1431" s="214">
        <f t="shared" si="134"/>
        <v>35.425000000000004</v>
      </c>
      <c r="N1431" s="214"/>
      <c r="Q1431" s="153">
        <f t="shared" si="136"/>
        <v>1</v>
      </c>
      <c r="R1431" s="154">
        <f t="shared" si="137"/>
        <v>0</v>
      </c>
      <c r="S1431" s="154">
        <f t="shared" si="138"/>
        <v>1</v>
      </c>
    </row>
    <row r="1432" spans="2:19" ht="18.75" x14ac:dyDescent="0.3">
      <c r="B1432" s="164">
        <v>44882</v>
      </c>
      <c r="C1432" s="95" t="s">
        <v>2839</v>
      </c>
      <c r="D1432" s="96" t="s">
        <v>674</v>
      </c>
      <c r="E1432" s="97">
        <v>2</v>
      </c>
      <c r="F1432" s="140">
        <v>9.5</v>
      </c>
      <c r="G1432" s="103">
        <v>3</v>
      </c>
      <c r="H1432" s="99" t="s">
        <v>557</v>
      </c>
      <c r="I1432" s="104" t="s">
        <v>34</v>
      </c>
      <c r="J1432" s="105">
        <v>1.25</v>
      </c>
      <c r="K1432" s="142">
        <f t="shared" si="135"/>
        <v>-1.25</v>
      </c>
      <c r="L1432" s="102">
        <f t="shared" si="133"/>
        <v>448.23510493827166</v>
      </c>
      <c r="M1432" s="214">
        <f t="shared" si="134"/>
        <v>34.175000000000004</v>
      </c>
      <c r="N1432" s="214"/>
      <c r="Q1432" s="153">
        <f t="shared" si="136"/>
        <v>1</v>
      </c>
      <c r="R1432" s="154">
        <f t="shared" si="137"/>
        <v>0</v>
      </c>
      <c r="S1432" s="154">
        <f t="shared" si="138"/>
        <v>1</v>
      </c>
    </row>
    <row r="1433" spans="2:19" ht="18.75" x14ac:dyDescent="0.3">
      <c r="B1433" s="164">
        <v>44882</v>
      </c>
      <c r="C1433" s="95" t="s">
        <v>2840</v>
      </c>
      <c r="D1433" s="96" t="s">
        <v>674</v>
      </c>
      <c r="E1433" s="97">
        <v>4</v>
      </c>
      <c r="F1433" s="140">
        <v>3.1</v>
      </c>
      <c r="G1433" s="103">
        <v>1.8</v>
      </c>
      <c r="H1433" s="99" t="s">
        <v>557</v>
      </c>
      <c r="I1433" s="104" t="s">
        <v>24</v>
      </c>
      <c r="J1433" s="105">
        <v>5.5</v>
      </c>
      <c r="K1433" s="142">
        <f t="shared" si="135"/>
        <v>11.55</v>
      </c>
      <c r="L1433" s="102">
        <f t="shared" si="133"/>
        <v>459.78510493827167</v>
      </c>
      <c r="M1433" s="214">
        <f t="shared" si="134"/>
        <v>45.725000000000009</v>
      </c>
      <c r="N1433" s="214"/>
      <c r="Q1433" s="153">
        <f t="shared" si="136"/>
        <v>1</v>
      </c>
      <c r="R1433" s="154">
        <f t="shared" si="137"/>
        <v>1</v>
      </c>
      <c r="S1433" s="154">
        <f t="shared" si="138"/>
        <v>0</v>
      </c>
    </row>
    <row r="1434" spans="2:19" ht="18.75" x14ac:dyDescent="0.3">
      <c r="B1434" s="164">
        <v>44882</v>
      </c>
      <c r="C1434" s="95" t="s">
        <v>2841</v>
      </c>
      <c r="D1434" s="96" t="s">
        <v>674</v>
      </c>
      <c r="E1434" s="97">
        <v>4</v>
      </c>
      <c r="F1434" s="140">
        <v>6.5</v>
      </c>
      <c r="G1434" s="103">
        <v>2</v>
      </c>
      <c r="H1434" s="99" t="s">
        <v>557</v>
      </c>
      <c r="I1434" s="104" t="s">
        <v>34</v>
      </c>
      <c r="J1434" s="105">
        <v>0.25</v>
      </c>
      <c r="K1434" s="142">
        <f t="shared" si="135"/>
        <v>-0.25</v>
      </c>
      <c r="L1434" s="102">
        <f t="shared" si="133"/>
        <v>459.53510493827167</v>
      </c>
      <c r="M1434" s="214">
        <f t="shared" si="134"/>
        <v>45.475000000000009</v>
      </c>
      <c r="N1434" s="214"/>
      <c r="Q1434" s="153">
        <f t="shared" si="136"/>
        <v>1</v>
      </c>
      <c r="R1434" s="154">
        <f t="shared" si="137"/>
        <v>0</v>
      </c>
      <c r="S1434" s="154">
        <f t="shared" si="138"/>
        <v>1</v>
      </c>
    </row>
    <row r="1435" spans="2:19" ht="18.75" x14ac:dyDescent="0.3">
      <c r="B1435" s="164">
        <v>44882</v>
      </c>
      <c r="C1435" s="95" t="s">
        <v>2842</v>
      </c>
      <c r="D1435" s="96" t="s">
        <v>788</v>
      </c>
      <c r="E1435" s="97">
        <v>1</v>
      </c>
      <c r="F1435" s="140">
        <v>19</v>
      </c>
      <c r="G1435" s="103">
        <v>5</v>
      </c>
      <c r="H1435" s="99" t="s">
        <v>557</v>
      </c>
      <c r="I1435" s="104" t="s">
        <v>34</v>
      </c>
      <c r="J1435" s="105">
        <v>1.5</v>
      </c>
      <c r="K1435" s="142">
        <f t="shared" si="135"/>
        <v>-1.5</v>
      </c>
      <c r="L1435" s="102">
        <f t="shared" si="133"/>
        <v>458.03510493827167</v>
      </c>
      <c r="M1435" s="214">
        <f t="shared" si="134"/>
        <v>43.975000000000009</v>
      </c>
      <c r="N1435" s="214"/>
      <c r="Q1435" s="153">
        <f t="shared" si="136"/>
        <v>1</v>
      </c>
      <c r="R1435" s="154">
        <f t="shared" si="137"/>
        <v>0</v>
      </c>
      <c r="S1435" s="154">
        <f t="shared" si="138"/>
        <v>1</v>
      </c>
    </row>
    <row r="1436" spans="2:19" ht="18.75" x14ac:dyDescent="0.3">
      <c r="B1436" s="164">
        <v>44882</v>
      </c>
      <c r="C1436" s="95" t="s">
        <v>2843</v>
      </c>
      <c r="D1436" s="96" t="s">
        <v>788</v>
      </c>
      <c r="E1436" s="97">
        <v>3</v>
      </c>
      <c r="F1436" s="140">
        <v>4.8</v>
      </c>
      <c r="G1436" s="103">
        <v>2</v>
      </c>
      <c r="H1436" s="99" t="s">
        <v>557</v>
      </c>
      <c r="I1436" s="104" t="s">
        <v>16</v>
      </c>
      <c r="J1436" s="105">
        <v>1.5</v>
      </c>
      <c r="K1436" s="142">
        <f t="shared" si="135"/>
        <v>-1.5</v>
      </c>
      <c r="L1436" s="102">
        <f t="shared" si="133"/>
        <v>456.53510493827167</v>
      </c>
      <c r="M1436" s="214">
        <f t="shared" si="134"/>
        <v>42.475000000000009</v>
      </c>
      <c r="N1436" s="214"/>
      <c r="Q1436" s="153">
        <f t="shared" si="136"/>
        <v>1</v>
      </c>
      <c r="R1436" s="154">
        <f t="shared" si="137"/>
        <v>0</v>
      </c>
      <c r="S1436" s="154">
        <f t="shared" si="138"/>
        <v>1</v>
      </c>
    </row>
    <row r="1437" spans="2:19" ht="18.75" x14ac:dyDescent="0.3">
      <c r="B1437" s="164">
        <v>44882</v>
      </c>
      <c r="C1437" s="95" t="s">
        <v>2844</v>
      </c>
      <c r="D1437" s="96" t="s">
        <v>2845</v>
      </c>
      <c r="E1437" s="97">
        <v>2</v>
      </c>
      <c r="F1437" s="140">
        <v>5</v>
      </c>
      <c r="G1437" s="103">
        <v>2</v>
      </c>
      <c r="H1437" s="99" t="s">
        <v>557</v>
      </c>
      <c r="I1437" s="104" t="s">
        <v>16</v>
      </c>
      <c r="J1437" s="105">
        <v>3</v>
      </c>
      <c r="K1437" s="142">
        <f t="shared" si="135"/>
        <v>-3</v>
      </c>
      <c r="L1437" s="102">
        <f t="shared" si="133"/>
        <v>453.53510493827167</v>
      </c>
      <c r="M1437" s="214">
        <f t="shared" si="134"/>
        <v>39.475000000000009</v>
      </c>
      <c r="N1437" s="214"/>
      <c r="Q1437" s="153">
        <f t="shared" si="136"/>
        <v>1</v>
      </c>
      <c r="R1437" s="154">
        <f t="shared" si="137"/>
        <v>0</v>
      </c>
      <c r="S1437" s="154">
        <f t="shared" si="138"/>
        <v>1</v>
      </c>
    </row>
    <row r="1438" spans="2:19" ht="18.75" x14ac:dyDescent="0.3">
      <c r="B1438" s="164">
        <v>44883</v>
      </c>
      <c r="C1438" s="95" t="s">
        <v>2846</v>
      </c>
      <c r="D1438" s="96" t="s">
        <v>813</v>
      </c>
      <c r="E1438" s="97">
        <v>5</v>
      </c>
      <c r="F1438" s="140">
        <v>1.8</v>
      </c>
      <c r="G1438" s="103">
        <v>1.1000000000000001</v>
      </c>
      <c r="H1438" s="99" t="s">
        <v>557</v>
      </c>
      <c r="I1438" s="104" t="s">
        <v>24</v>
      </c>
      <c r="J1438" s="105">
        <v>1</v>
      </c>
      <c r="K1438" s="142">
        <f t="shared" si="135"/>
        <v>0.8</v>
      </c>
      <c r="L1438" s="102">
        <f t="shared" si="133"/>
        <v>454.33510493827168</v>
      </c>
      <c r="M1438" s="214">
        <f t="shared" si="134"/>
        <v>40.275000000000006</v>
      </c>
      <c r="N1438" s="214"/>
      <c r="Q1438" s="153">
        <f t="shared" si="136"/>
        <v>1</v>
      </c>
      <c r="R1438" s="154">
        <f t="shared" si="137"/>
        <v>1</v>
      </c>
      <c r="S1438" s="154">
        <f t="shared" si="138"/>
        <v>0</v>
      </c>
    </row>
    <row r="1439" spans="2:19" ht="18.75" x14ac:dyDescent="0.3">
      <c r="B1439" s="164">
        <v>44883</v>
      </c>
      <c r="C1439" s="95" t="s">
        <v>2847</v>
      </c>
      <c r="D1439" s="96" t="s">
        <v>628</v>
      </c>
      <c r="E1439" s="97">
        <v>2</v>
      </c>
      <c r="F1439" s="140">
        <v>10</v>
      </c>
      <c r="G1439" s="103">
        <v>3</v>
      </c>
      <c r="H1439" s="99" t="s">
        <v>557</v>
      </c>
      <c r="I1439" s="104" t="s">
        <v>16</v>
      </c>
      <c r="J1439" s="105">
        <v>0.5</v>
      </c>
      <c r="K1439" s="142">
        <f t="shared" si="135"/>
        <v>-0.5</v>
      </c>
      <c r="L1439" s="102">
        <f t="shared" si="133"/>
        <v>453.83510493827168</v>
      </c>
      <c r="M1439" s="214">
        <f t="shared" si="134"/>
        <v>39.775000000000006</v>
      </c>
      <c r="N1439" s="214"/>
      <c r="Q1439" s="153">
        <f t="shared" si="136"/>
        <v>1</v>
      </c>
      <c r="R1439" s="154">
        <f t="shared" si="137"/>
        <v>0</v>
      </c>
      <c r="S1439" s="154">
        <f t="shared" si="138"/>
        <v>1</v>
      </c>
    </row>
    <row r="1440" spans="2:19" ht="18.75" x14ac:dyDescent="0.3">
      <c r="B1440" s="164">
        <v>44884</v>
      </c>
      <c r="C1440" s="95" t="s">
        <v>2848</v>
      </c>
      <c r="D1440" s="96" t="s">
        <v>2849</v>
      </c>
      <c r="E1440" s="97">
        <v>3</v>
      </c>
      <c r="F1440" s="140">
        <v>3.4</v>
      </c>
      <c r="G1440" s="103">
        <v>1.3</v>
      </c>
      <c r="H1440" s="99" t="s">
        <v>557</v>
      </c>
      <c r="I1440" s="104" t="s">
        <v>24</v>
      </c>
      <c r="J1440" s="105">
        <v>4</v>
      </c>
      <c r="K1440" s="142">
        <f t="shared" si="135"/>
        <v>9.6</v>
      </c>
      <c r="L1440" s="102">
        <f t="shared" si="133"/>
        <v>463.43510493827171</v>
      </c>
      <c r="M1440" s="214">
        <f t="shared" si="134"/>
        <v>49.375000000000007</v>
      </c>
      <c r="N1440" s="214"/>
      <c r="Q1440" s="153">
        <f t="shared" si="136"/>
        <v>1</v>
      </c>
      <c r="R1440" s="154">
        <f t="shared" si="137"/>
        <v>1</v>
      </c>
      <c r="S1440" s="154">
        <f t="shared" si="138"/>
        <v>0</v>
      </c>
    </row>
    <row r="1441" spans="2:19" ht="18.75" x14ac:dyDescent="0.3">
      <c r="B1441" s="164">
        <v>44884</v>
      </c>
      <c r="C1441" s="95" t="s">
        <v>2850</v>
      </c>
      <c r="D1441" s="96" t="s">
        <v>2851</v>
      </c>
      <c r="E1441" s="97">
        <v>3</v>
      </c>
      <c r="F1441" s="140">
        <v>2.2999999999999998</v>
      </c>
      <c r="G1441" s="103">
        <v>1.1000000000000001</v>
      </c>
      <c r="H1441" s="99" t="s">
        <v>557</v>
      </c>
      <c r="I1441" s="104" t="s">
        <v>24</v>
      </c>
      <c r="J1441" s="105">
        <v>2</v>
      </c>
      <c r="K1441" s="142">
        <f t="shared" si="135"/>
        <v>2.5999999999999996</v>
      </c>
      <c r="L1441" s="102">
        <f t="shared" si="133"/>
        <v>466.03510493827173</v>
      </c>
      <c r="M1441" s="214">
        <f t="shared" si="134"/>
        <v>51.975000000000009</v>
      </c>
      <c r="N1441" s="214"/>
      <c r="Q1441" s="153">
        <f t="shared" si="136"/>
        <v>1</v>
      </c>
      <c r="R1441" s="154">
        <f t="shared" si="137"/>
        <v>1</v>
      </c>
      <c r="S1441" s="154">
        <f t="shared" si="138"/>
        <v>0</v>
      </c>
    </row>
    <row r="1442" spans="2:19" ht="18.75" x14ac:dyDescent="0.3">
      <c r="B1442" s="164">
        <v>44884</v>
      </c>
      <c r="C1442" s="95" t="s">
        <v>2852</v>
      </c>
      <c r="D1442" s="96" t="s">
        <v>30</v>
      </c>
      <c r="E1442" s="97">
        <v>3</v>
      </c>
      <c r="F1442" s="140">
        <v>4</v>
      </c>
      <c r="G1442" s="103">
        <v>2</v>
      </c>
      <c r="H1442" s="99" t="s">
        <v>557</v>
      </c>
      <c r="I1442" s="104" t="s">
        <v>26</v>
      </c>
      <c r="J1442" s="105">
        <v>2.75</v>
      </c>
      <c r="K1442" s="142">
        <f t="shared" si="135"/>
        <v>-2.75</v>
      </c>
      <c r="L1442" s="102">
        <f t="shared" si="133"/>
        <v>463.28510493827173</v>
      </c>
      <c r="M1442" s="214">
        <f t="shared" si="134"/>
        <v>49.225000000000009</v>
      </c>
      <c r="N1442" s="214"/>
      <c r="Q1442" s="153">
        <f t="shared" si="136"/>
        <v>1</v>
      </c>
      <c r="R1442" s="154">
        <f t="shared" si="137"/>
        <v>0</v>
      </c>
      <c r="S1442" s="154">
        <f t="shared" si="138"/>
        <v>1</v>
      </c>
    </row>
    <row r="1443" spans="2:19" ht="18.75" x14ac:dyDescent="0.3">
      <c r="B1443" s="164">
        <v>44884</v>
      </c>
      <c r="C1443" s="95" t="s">
        <v>2853</v>
      </c>
      <c r="D1443" s="96" t="s">
        <v>2849</v>
      </c>
      <c r="E1443" s="97">
        <v>1</v>
      </c>
      <c r="F1443" s="140">
        <v>1</v>
      </c>
      <c r="G1443" s="103">
        <v>0</v>
      </c>
      <c r="H1443" s="99" t="s">
        <v>557</v>
      </c>
      <c r="I1443" s="104" t="s">
        <v>34</v>
      </c>
      <c r="J1443" s="105">
        <v>2</v>
      </c>
      <c r="K1443" s="142">
        <f t="shared" si="135"/>
        <v>-2</v>
      </c>
      <c r="L1443" s="102">
        <f t="shared" si="133"/>
        <v>461.28510493827173</v>
      </c>
      <c r="M1443" s="214">
        <f t="shared" si="134"/>
        <v>47.225000000000009</v>
      </c>
      <c r="N1443" s="214"/>
      <c r="Q1443" s="153">
        <f t="shared" si="136"/>
        <v>1</v>
      </c>
      <c r="R1443" s="154">
        <f t="shared" si="137"/>
        <v>0</v>
      </c>
      <c r="S1443" s="154">
        <f t="shared" si="138"/>
        <v>1</v>
      </c>
    </row>
    <row r="1444" spans="2:19" ht="18.75" x14ac:dyDescent="0.3">
      <c r="B1444" s="164">
        <v>44884</v>
      </c>
      <c r="C1444" s="95" t="s">
        <v>2854</v>
      </c>
      <c r="D1444" s="96" t="s">
        <v>2849</v>
      </c>
      <c r="E1444" s="97">
        <v>1</v>
      </c>
      <c r="F1444" s="140">
        <v>1</v>
      </c>
      <c r="G1444" s="103">
        <v>0</v>
      </c>
      <c r="H1444" s="99" t="s">
        <v>557</v>
      </c>
      <c r="I1444" s="104" t="s">
        <v>34</v>
      </c>
      <c r="J1444" s="105">
        <v>1</v>
      </c>
      <c r="K1444" s="142">
        <f t="shared" si="135"/>
        <v>-1</v>
      </c>
      <c r="L1444" s="102">
        <f t="shared" si="133"/>
        <v>460.28510493827173</v>
      </c>
      <c r="M1444" s="214">
        <f t="shared" si="134"/>
        <v>46.225000000000009</v>
      </c>
      <c r="N1444" s="214"/>
      <c r="Q1444" s="153">
        <f t="shared" si="136"/>
        <v>1</v>
      </c>
      <c r="R1444" s="154">
        <f t="shared" si="137"/>
        <v>0</v>
      </c>
      <c r="S1444" s="154">
        <f t="shared" si="138"/>
        <v>1</v>
      </c>
    </row>
    <row r="1445" spans="2:19" ht="18.75" x14ac:dyDescent="0.3">
      <c r="B1445" s="164">
        <v>44884</v>
      </c>
      <c r="C1445" s="95" t="s">
        <v>2855</v>
      </c>
      <c r="D1445" s="96" t="s">
        <v>2849</v>
      </c>
      <c r="E1445" s="97">
        <v>1</v>
      </c>
      <c r="F1445" s="140">
        <v>1</v>
      </c>
      <c r="G1445" s="103">
        <v>0</v>
      </c>
      <c r="H1445" s="99" t="s">
        <v>557</v>
      </c>
      <c r="I1445" s="104" t="s">
        <v>34</v>
      </c>
      <c r="J1445" s="105">
        <v>1</v>
      </c>
      <c r="K1445" s="142">
        <f t="shared" si="135"/>
        <v>-1</v>
      </c>
      <c r="L1445" s="102">
        <f t="shared" si="133"/>
        <v>459.28510493827173</v>
      </c>
      <c r="M1445" s="214">
        <f t="shared" si="134"/>
        <v>45.225000000000009</v>
      </c>
      <c r="N1445" s="214"/>
      <c r="Q1445" s="153">
        <f t="shared" si="136"/>
        <v>1</v>
      </c>
      <c r="R1445" s="154">
        <f t="shared" si="137"/>
        <v>0</v>
      </c>
      <c r="S1445" s="154">
        <f t="shared" si="138"/>
        <v>1</v>
      </c>
    </row>
    <row r="1446" spans="2:19" ht="18.75" x14ac:dyDescent="0.3">
      <c r="B1446" s="164">
        <v>44884</v>
      </c>
      <c r="C1446" s="95" t="s">
        <v>2856</v>
      </c>
      <c r="D1446" s="96" t="s">
        <v>2849</v>
      </c>
      <c r="E1446" s="97">
        <v>1</v>
      </c>
      <c r="F1446" s="140">
        <v>1</v>
      </c>
      <c r="G1446" s="103">
        <v>0</v>
      </c>
      <c r="H1446" s="99" t="s">
        <v>557</v>
      </c>
      <c r="I1446" s="104" t="s">
        <v>34</v>
      </c>
      <c r="J1446" s="105">
        <v>1</v>
      </c>
      <c r="K1446" s="142">
        <f t="shared" si="135"/>
        <v>-1</v>
      </c>
      <c r="L1446" s="102">
        <f t="shared" si="133"/>
        <v>458.28510493827173</v>
      </c>
      <c r="M1446" s="214">
        <f t="shared" si="134"/>
        <v>44.225000000000009</v>
      </c>
      <c r="N1446" s="214"/>
      <c r="Q1446" s="153">
        <f t="shared" si="136"/>
        <v>1</v>
      </c>
      <c r="R1446" s="154">
        <f t="shared" si="137"/>
        <v>0</v>
      </c>
      <c r="S1446" s="154">
        <f t="shared" si="138"/>
        <v>1</v>
      </c>
    </row>
    <row r="1447" spans="2:19" ht="18.75" x14ac:dyDescent="0.3">
      <c r="B1447" s="164">
        <v>44884</v>
      </c>
      <c r="C1447" s="95" t="s">
        <v>2857</v>
      </c>
      <c r="D1447" s="96" t="s">
        <v>2849</v>
      </c>
      <c r="E1447" s="97">
        <v>1</v>
      </c>
      <c r="F1447" s="140">
        <v>1</v>
      </c>
      <c r="G1447" s="103">
        <v>0</v>
      </c>
      <c r="H1447" s="99" t="s">
        <v>557</v>
      </c>
      <c r="I1447" s="104" t="s">
        <v>34</v>
      </c>
      <c r="J1447" s="105">
        <v>1</v>
      </c>
      <c r="K1447" s="142">
        <f t="shared" si="135"/>
        <v>-1</v>
      </c>
      <c r="L1447" s="102">
        <f t="shared" si="133"/>
        <v>457.28510493827173</v>
      </c>
      <c r="M1447" s="214">
        <f t="shared" si="134"/>
        <v>43.225000000000009</v>
      </c>
      <c r="N1447" s="214"/>
      <c r="Q1447" s="153">
        <f t="shared" si="136"/>
        <v>1</v>
      </c>
      <c r="R1447" s="154">
        <f t="shared" si="137"/>
        <v>0</v>
      </c>
      <c r="S1447" s="154">
        <f t="shared" si="138"/>
        <v>1</v>
      </c>
    </row>
    <row r="1448" spans="2:19" ht="18.75" x14ac:dyDescent="0.3">
      <c r="B1448" s="164">
        <v>44884</v>
      </c>
      <c r="C1448" s="95" t="s">
        <v>2848</v>
      </c>
      <c r="D1448" s="96" t="s">
        <v>2849</v>
      </c>
      <c r="E1448" s="97">
        <v>3</v>
      </c>
      <c r="F1448" s="140">
        <v>3.4</v>
      </c>
      <c r="G1448" s="103">
        <v>1.3</v>
      </c>
      <c r="H1448" s="99" t="s">
        <v>557</v>
      </c>
      <c r="I1448" s="104" t="s">
        <v>24</v>
      </c>
      <c r="J1448" s="105">
        <v>8</v>
      </c>
      <c r="K1448" s="142">
        <f t="shared" si="135"/>
        <v>19.2</v>
      </c>
      <c r="L1448" s="102">
        <f t="shared" ref="L1448:L1509" si="139">IF(K1448="",L1447,L1447+K1448)</f>
        <v>476.48510493827172</v>
      </c>
      <c r="M1448" s="214">
        <f t="shared" si="134"/>
        <v>62.425000000000011</v>
      </c>
      <c r="Q1448" s="153">
        <f t="shared" si="136"/>
        <v>1</v>
      </c>
      <c r="R1448" s="154">
        <f t="shared" si="137"/>
        <v>1</v>
      </c>
      <c r="S1448" s="154">
        <f t="shared" si="138"/>
        <v>0</v>
      </c>
    </row>
    <row r="1449" spans="2:19" ht="18.75" x14ac:dyDescent="0.3">
      <c r="B1449" s="164">
        <v>44884</v>
      </c>
      <c r="C1449" s="95" t="s">
        <v>2858</v>
      </c>
      <c r="D1449" s="96" t="s">
        <v>2851</v>
      </c>
      <c r="E1449" s="97">
        <v>7</v>
      </c>
      <c r="F1449" s="140">
        <v>10</v>
      </c>
      <c r="G1449" s="103">
        <v>3</v>
      </c>
      <c r="H1449" s="99" t="s">
        <v>557</v>
      </c>
      <c r="I1449" s="104" t="s">
        <v>26</v>
      </c>
      <c r="J1449" s="105">
        <v>1.25</v>
      </c>
      <c r="K1449" s="142">
        <f t="shared" si="135"/>
        <v>-1.25</v>
      </c>
      <c r="L1449" s="102">
        <f t="shared" si="139"/>
        <v>475.23510493827172</v>
      </c>
      <c r="M1449" s="214">
        <f t="shared" si="134"/>
        <v>61.175000000000011</v>
      </c>
      <c r="Q1449" s="153">
        <f t="shared" si="136"/>
        <v>1</v>
      </c>
      <c r="R1449" s="154">
        <f t="shared" si="137"/>
        <v>0</v>
      </c>
      <c r="S1449" s="154">
        <f t="shared" si="138"/>
        <v>1</v>
      </c>
    </row>
    <row r="1450" spans="2:19" ht="18.75" x14ac:dyDescent="0.3">
      <c r="B1450" s="164">
        <v>44884</v>
      </c>
      <c r="C1450" s="95" t="s">
        <v>2744</v>
      </c>
      <c r="D1450" s="96" t="s">
        <v>2851</v>
      </c>
      <c r="E1450" s="97">
        <v>7</v>
      </c>
      <c r="F1450" s="140">
        <v>7</v>
      </c>
      <c r="G1450" s="103">
        <v>2.5</v>
      </c>
      <c r="H1450" s="99" t="s">
        <v>557</v>
      </c>
      <c r="I1450" s="104" t="s">
        <v>26</v>
      </c>
      <c r="J1450" s="105">
        <v>1</v>
      </c>
      <c r="K1450" s="142">
        <f t="shared" si="135"/>
        <v>-1</v>
      </c>
      <c r="L1450" s="102">
        <f t="shared" si="139"/>
        <v>474.23510493827172</v>
      </c>
      <c r="M1450" s="214">
        <f t="shared" si="134"/>
        <v>60.175000000000011</v>
      </c>
      <c r="Q1450" s="153">
        <f t="shared" si="136"/>
        <v>1</v>
      </c>
      <c r="R1450" s="154">
        <f t="shared" si="137"/>
        <v>0</v>
      </c>
      <c r="S1450" s="154">
        <f t="shared" si="138"/>
        <v>1</v>
      </c>
    </row>
    <row r="1451" spans="2:19" ht="18.75" x14ac:dyDescent="0.3">
      <c r="B1451" s="164">
        <v>44885</v>
      </c>
      <c r="C1451" s="95" t="s">
        <v>2859</v>
      </c>
      <c r="D1451" s="96" t="s">
        <v>2860</v>
      </c>
      <c r="E1451" s="97">
        <v>2</v>
      </c>
      <c r="F1451" s="140">
        <v>3.5</v>
      </c>
      <c r="G1451" s="103">
        <v>2.5</v>
      </c>
      <c r="H1451" s="99" t="s">
        <v>557</v>
      </c>
      <c r="I1451" s="104" t="s">
        <v>24</v>
      </c>
      <c r="J1451" s="105">
        <v>3</v>
      </c>
      <c r="K1451" s="142">
        <f t="shared" si="135"/>
        <v>7.5</v>
      </c>
      <c r="L1451" s="102">
        <f t="shared" si="139"/>
        <v>481.73510493827172</v>
      </c>
      <c r="M1451" s="214">
        <f t="shared" si="134"/>
        <v>67.675000000000011</v>
      </c>
      <c r="Q1451" s="153">
        <f t="shared" si="136"/>
        <v>1</v>
      </c>
      <c r="R1451" s="154">
        <f t="shared" si="137"/>
        <v>1</v>
      </c>
      <c r="S1451" s="154">
        <f t="shared" si="138"/>
        <v>0</v>
      </c>
    </row>
    <row r="1452" spans="2:19" ht="18.75" x14ac:dyDescent="0.3">
      <c r="B1452" s="164">
        <v>44885</v>
      </c>
      <c r="C1452" s="95" t="s">
        <v>2861</v>
      </c>
      <c r="D1452" s="96" t="s">
        <v>747</v>
      </c>
      <c r="E1452" s="97">
        <v>3</v>
      </c>
      <c r="F1452" s="140">
        <v>3</v>
      </c>
      <c r="G1452" s="103">
        <v>1.5</v>
      </c>
      <c r="H1452" s="99" t="s">
        <v>557</v>
      </c>
      <c r="I1452" s="104" t="s">
        <v>24</v>
      </c>
      <c r="J1452" s="105">
        <v>3.75</v>
      </c>
      <c r="K1452" s="142">
        <f t="shared" si="135"/>
        <v>7.5</v>
      </c>
      <c r="L1452" s="102">
        <f t="shared" si="139"/>
        <v>489.23510493827172</v>
      </c>
      <c r="M1452" s="214">
        <f t="shared" si="134"/>
        <v>75.175000000000011</v>
      </c>
      <c r="Q1452" s="153">
        <f t="shared" si="136"/>
        <v>1</v>
      </c>
      <c r="R1452" s="154">
        <f t="shared" si="137"/>
        <v>1</v>
      </c>
      <c r="S1452" s="154">
        <f t="shared" si="138"/>
        <v>0</v>
      </c>
    </row>
    <row r="1453" spans="2:19" ht="18.75" x14ac:dyDescent="0.3">
      <c r="B1453" s="164">
        <v>44885</v>
      </c>
      <c r="C1453" s="95" t="s">
        <v>2862</v>
      </c>
      <c r="D1453" s="96" t="s">
        <v>573</v>
      </c>
      <c r="E1453" s="97">
        <v>2</v>
      </c>
      <c r="F1453" s="140">
        <v>29</v>
      </c>
      <c r="G1453" s="103">
        <v>5</v>
      </c>
      <c r="H1453" s="99" t="s">
        <v>557</v>
      </c>
      <c r="I1453" s="104" t="s">
        <v>26</v>
      </c>
      <c r="J1453" s="105">
        <v>0.75</v>
      </c>
      <c r="K1453" s="142">
        <f t="shared" si="135"/>
        <v>-0.75</v>
      </c>
      <c r="L1453" s="102">
        <f t="shared" si="139"/>
        <v>488.48510493827172</v>
      </c>
      <c r="M1453" s="214">
        <f t="shared" si="134"/>
        <v>74.425000000000011</v>
      </c>
      <c r="Q1453" s="153">
        <f t="shared" si="136"/>
        <v>1</v>
      </c>
      <c r="R1453" s="154">
        <f t="shared" si="137"/>
        <v>0</v>
      </c>
      <c r="S1453" s="154">
        <f t="shared" si="138"/>
        <v>1</v>
      </c>
    </row>
    <row r="1454" spans="2:19" ht="18.75" x14ac:dyDescent="0.3">
      <c r="B1454" s="164">
        <v>44885</v>
      </c>
      <c r="C1454" s="95" t="s">
        <v>2863</v>
      </c>
      <c r="D1454" s="96" t="s">
        <v>747</v>
      </c>
      <c r="E1454" s="97">
        <v>1</v>
      </c>
      <c r="F1454" s="140">
        <v>4.4000000000000004</v>
      </c>
      <c r="G1454" s="103">
        <v>2</v>
      </c>
      <c r="H1454" s="99" t="s">
        <v>557</v>
      </c>
      <c r="I1454" s="104" t="s">
        <v>24</v>
      </c>
      <c r="J1454" s="105">
        <v>6</v>
      </c>
      <c r="K1454" s="142">
        <f t="shared" si="135"/>
        <v>20.400000000000002</v>
      </c>
      <c r="L1454" s="102">
        <f t="shared" si="139"/>
        <v>508.8851049382717</v>
      </c>
      <c r="M1454" s="214">
        <f t="shared" si="134"/>
        <v>94.825000000000017</v>
      </c>
      <c r="Q1454" s="153">
        <f t="shared" si="136"/>
        <v>1</v>
      </c>
      <c r="R1454" s="154">
        <f t="shared" si="137"/>
        <v>1</v>
      </c>
      <c r="S1454" s="154">
        <f t="shared" si="138"/>
        <v>0</v>
      </c>
    </row>
    <row r="1455" spans="2:19" ht="18.75" x14ac:dyDescent="0.3">
      <c r="B1455" s="164">
        <v>44885</v>
      </c>
      <c r="C1455" s="95" t="s">
        <v>2859</v>
      </c>
      <c r="D1455" s="96" t="s">
        <v>2860</v>
      </c>
      <c r="E1455" s="97">
        <v>2</v>
      </c>
      <c r="F1455" s="140">
        <v>3.5</v>
      </c>
      <c r="G1455" s="103">
        <v>2.5</v>
      </c>
      <c r="H1455" s="99" t="s">
        <v>557</v>
      </c>
      <c r="I1455" s="104" t="s">
        <v>24</v>
      </c>
      <c r="J1455" s="105">
        <v>10</v>
      </c>
      <c r="K1455" s="142">
        <f t="shared" si="135"/>
        <v>25</v>
      </c>
      <c r="L1455" s="102">
        <f t="shared" si="139"/>
        <v>533.88510493827175</v>
      </c>
      <c r="M1455" s="214">
        <f t="shared" si="134"/>
        <v>119.82500000000002</v>
      </c>
      <c r="Q1455" s="153">
        <f t="shared" si="136"/>
        <v>1</v>
      </c>
      <c r="R1455" s="154">
        <f t="shared" si="137"/>
        <v>1</v>
      </c>
      <c r="S1455" s="154">
        <f t="shared" si="138"/>
        <v>0</v>
      </c>
    </row>
    <row r="1456" spans="2:19" ht="18.75" x14ac:dyDescent="0.3">
      <c r="B1456" s="164">
        <v>44886</v>
      </c>
      <c r="C1456" s="95" t="s">
        <v>2783</v>
      </c>
      <c r="D1456" s="96" t="s">
        <v>772</v>
      </c>
      <c r="E1456" s="97">
        <v>4</v>
      </c>
      <c r="F1456" s="140">
        <v>1.5</v>
      </c>
      <c r="G1456" s="103">
        <v>1.1000000000000001</v>
      </c>
      <c r="H1456" s="99" t="s">
        <v>557</v>
      </c>
      <c r="I1456" s="104" t="s">
        <v>24</v>
      </c>
      <c r="J1456" s="105">
        <v>1</v>
      </c>
      <c r="K1456" s="142">
        <f t="shared" si="135"/>
        <v>0.5</v>
      </c>
      <c r="L1456" s="102">
        <f t="shared" si="139"/>
        <v>534.38510493827175</v>
      </c>
      <c r="M1456" s="214">
        <f t="shared" si="134"/>
        <v>120.32500000000002</v>
      </c>
      <c r="Q1456" s="153">
        <f t="shared" si="136"/>
        <v>1</v>
      </c>
      <c r="R1456" s="154">
        <f t="shared" si="137"/>
        <v>1</v>
      </c>
      <c r="S1456" s="154">
        <f t="shared" si="138"/>
        <v>0</v>
      </c>
    </row>
    <row r="1457" spans="2:19" ht="18.75" x14ac:dyDescent="0.3">
      <c r="B1457" s="164">
        <v>44886</v>
      </c>
      <c r="C1457" s="95" t="s">
        <v>2864</v>
      </c>
      <c r="D1457" s="96" t="s">
        <v>634</v>
      </c>
      <c r="E1457" s="97">
        <v>2</v>
      </c>
      <c r="F1457" s="140">
        <v>1.55</v>
      </c>
      <c r="G1457" s="103">
        <v>1.1000000000000001</v>
      </c>
      <c r="H1457" s="99" t="s">
        <v>557</v>
      </c>
      <c r="I1457" s="104" t="s">
        <v>24</v>
      </c>
      <c r="J1457" s="105">
        <v>1</v>
      </c>
      <c r="K1457" s="142">
        <f t="shared" si="135"/>
        <v>0.55000000000000004</v>
      </c>
      <c r="L1457" s="102">
        <f t="shared" si="139"/>
        <v>534.93510493827171</v>
      </c>
      <c r="M1457" s="214">
        <f t="shared" si="134"/>
        <v>120.87500000000001</v>
      </c>
      <c r="Q1457" s="153">
        <f t="shared" si="136"/>
        <v>1</v>
      </c>
      <c r="R1457" s="154">
        <f t="shared" si="137"/>
        <v>1</v>
      </c>
      <c r="S1457" s="154">
        <f t="shared" si="138"/>
        <v>0</v>
      </c>
    </row>
    <row r="1458" spans="2:19" ht="18.75" x14ac:dyDescent="0.3">
      <c r="B1458" s="164">
        <v>44886</v>
      </c>
      <c r="C1458" s="95" t="s">
        <v>2865</v>
      </c>
      <c r="D1458" s="96" t="s">
        <v>772</v>
      </c>
      <c r="E1458" s="97">
        <v>5</v>
      </c>
      <c r="F1458" s="140">
        <v>1.5</v>
      </c>
      <c r="G1458" s="103">
        <v>1.1000000000000001</v>
      </c>
      <c r="H1458" s="99" t="s">
        <v>557</v>
      </c>
      <c r="I1458" s="104" t="s">
        <v>16</v>
      </c>
      <c r="J1458" s="105">
        <v>6</v>
      </c>
      <c r="K1458" s="142">
        <f t="shared" si="135"/>
        <v>-6</v>
      </c>
      <c r="L1458" s="102">
        <f t="shared" si="139"/>
        <v>528.93510493827171</v>
      </c>
      <c r="M1458" s="214">
        <f t="shared" si="134"/>
        <v>114.87500000000001</v>
      </c>
      <c r="Q1458" s="153">
        <f t="shared" si="136"/>
        <v>1</v>
      </c>
      <c r="R1458" s="154">
        <f t="shared" si="137"/>
        <v>0</v>
      </c>
      <c r="S1458" s="154">
        <f t="shared" si="138"/>
        <v>1</v>
      </c>
    </row>
    <row r="1459" spans="2:19" ht="18.75" x14ac:dyDescent="0.3">
      <c r="B1459" s="164">
        <v>44886</v>
      </c>
      <c r="C1459" s="95" t="s">
        <v>2866</v>
      </c>
      <c r="D1459" s="96" t="s">
        <v>634</v>
      </c>
      <c r="E1459" s="97">
        <v>7</v>
      </c>
      <c r="F1459" s="140">
        <v>6.5</v>
      </c>
      <c r="G1459" s="103">
        <v>2</v>
      </c>
      <c r="H1459" s="99" t="s">
        <v>557</v>
      </c>
      <c r="I1459" s="104" t="s">
        <v>26</v>
      </c>
      <c r="J1459" s="105">
        <v>2</v>
      </c>
      <c r="K1459" s="142">
        <f t="shared" si="135"/>
        <v>-2</v>
      </c>
      <c r="L1459" s="102">
        <f t="shared" si="139"/>
        <v>526.93510493827171</v>
      </c>
      <c r="M1459" s="214">
        <f t="shared" si="134"/>
        <v>112.87500000000001</v>
      </c>
      <c r="Q1459" s="153">
        <f t="shared" si="136"/>
        <v>1</v>
      </c>
      <c r="R1459" s="154">
        <f t="shared" si="137"/>
        <v>0</v>
      </c>
      <c r="S1459" s="154">
        <f t="shared" si="138"/>
        <v>1</v>
      </c>
    </row>
    <row r="1460" spans="2:19" ht="18.75" x14ac:dyDescent="0.3">
      <c r="B1460" s="164">
        <v>44886</v>
      </c>
      <c r="C1460" s="95" t="s">
        <v>2867</v>
      </c>
      <c r="D1460" s="96" t="s">
        <v>634</v>
      </c>
      <c r="E1460" s="97">
        <v>7</v>
      </c>
      <c r="F1460" s="140">
        <v>26</v>
      </c>
      <c r="G1460" s="103">
        <v>4</v>
      </c>
      <c r="H1460" s="99" t="s">
        <v>557</v>
      </c>
      <c r="I1460" s="104" t="s">
        <v>16</v>
      </c>
      <c r="J1460" s="105">
        <v>0.5</v>
      </c>
      <c r="K1460" s="142">
        <f t="shared" si="135"/>
        <v>-0.5</v>
      </c>
      <c r="L1460" s="102">
        <f t="shared" si="139"/>
        <v>526.43510493827171</v>
      </c>
      <c r="M1460" s="214">
        <f t="shared" si="134"/>
        <v>112.37500000000001</v>
      </c>
      <c r="Q1460" s="153">
        <f t="shared" si="136"/>
        <v>1</v>
      </c>
      <c r="R1460" s="154">
        <f t="shared" si="137"/>
        <v>0</v>
      </c>
      <c r="S1460" s="154">
        <f t="shared" si="138"/>
        <v>1</v>
      </c>
    </row>
    <row r="1461" spans="2:19" ht="18.75" x14ac:dyDescent="0.3">
      <c r="B1461" s="164">
        <v>44887</v>
      </c>
      <c r="C1461" s="95" t="s">
        <v>2868</v>
      </c>
      <c r="D1461" s="96" t="s">
        <v>43</v>
      </c>
      <c r="E1461" s="97">
        <v>2</v>
      </c>
      <c r="F1461" s="140">
        <v>101</v>
      </c>
      <c r="G1461" s="103">
        <v>20</v>
      </c>
      <c r="H1461" s="99" t="s">
        <v>557</v>
      </c>
      <c r="I1461" s="104" t="s">
        <v>34</v>
      </c>
      <c r="J1461" s="105">
        <v>0.25</v>
      </c>
      <c r="K1461" s="142">
        <f t="shared" si="135"/>
        <v>-0.25</v>
      </c>
      <c r="L1461" s="102">
        <f t="shared" si="139"/>
        <v>526.18510493827171</v>
      </c>
      <c r="M1461" s="214">
        <f t="shared" si="134"/>
        <v>112.12500000000001</v>
      </c>
      <c r="Q1461" s="153">
        <f t="shared" si="136"/>
        <v>1</v>
      </c>
      <c r="R1461" s="154">
        <f t="shared" si="137"/>
        <v>0</v>
      </c>
      <c r="S1461" s="154">
        <f t="shared" si="138"/>
        <v>1</v>
      </c>
    </row>
    <row r="1462" spans="2:19" ht="18.75" x14ac:dyDescent="0.3">
      <c r="B1462" s="164">
        <v>44887</v>
      </c>
      <c r="C1462" s="95" t="s">
        <v>2805</v>
      </c>
      <c r="D1462" s="96" t="s">
        <v>619</v>
      </c>
      <c r="E1462" s="97">
        <v>2</v>
      </c>
      <c r="F1462" s="140">
        <v>1.95</v>
      </c>
      <c r="G1462" s="103">
        <v>1.1000000000000001</v>
      </c>
      <c r="H1462" s="99" t="s">
        <v>557</v>
      </c>
      <c r="I1462" s="104" t="s">
        <v>24</v>
      </c>
      <c r="J1462" s="105">
        <v>1</v>
      </c>
      <c r="K1462" s="142">
        <f t="shared" si="135"/>
        <v>0.95</v>
      </c>
      <c r="L1462" s="102">
        <f t="shared" si="139"/>
        <v>527.13510493827175</v>
      </c>
      <c r="M1462" s="214">
        <f t="shared" si="134"/>
        <v>113.07500000000002</v>
      </c>
      <c r="Q1462" s="153">
        <f t="shared" si="136"/>
        <v>1</v>
      </c>
      <c r="R1462" s="154">
        <f t="shared" si="137"/>
        <v>1</v>
      </c>
      <c r="S1462" s="154">
        <f t="shared" si="138"/>
        <v>0</v>
      </c>
    </row>
    <row r="1463" spans="2:19" ht="18.75" x14ac:dyDescent="0.3">
      <c r="B1463" s="164">
        <v>44888</v>
      </c>
      <c r="C1463" s="95" t="s">
        <v>2869</v>
      </c>
      <c r="D1463" s="96" t="s">
        <v>2870</v>
      </c>
      <c r="E1463" s="97">
        <v>1</v>
      </c>
      <c r="F1463" s="140">
        <v>6</v>
      </c>
      <c r="G1463" s="103">
        <v>2</v>
      </c>
      <c r="H1463" s="99" t="s">
        <v>557</v>
      </c>
      <c r="I1463" s="104" t="s">
        <v>34</v>
      </c>
      <c r="J1463" s="105">
        <v>0.5</v>
      </c>
      <c r="K1463" s="142">
        <f t="shared" si="135"/>
        <v>-0.5</v>
      </c>
      <c r="L1463" s="102">
        <f t="shared" si="139"/>
        <v>526.63510493827175</v>
      </c>
      <c r="M1463" s="214">
        <f t="shared" si="134"/>
        <v>112.57500000000002</v>
      </c>
      <c r="Q1463" s="153">
        <f t="shared" si="136"/>
        <v>1</v>
      </c>
      <c r="R1463" s="154">
        <f t="shared" si="137"/>
        <v>0</v>
      </c>
      <c r="S1463" s="154">
        <f t="shared" si="138"/>
        <v>1</v>
      </c>
    </row>
    <row r="1464" spans="2:19" ht="18.75" x14ac:dyDescent="0.3">
      <c r="B1464" s="164">
        <v>44888</v>
      </c>
      <c r="C1464" s="95" t="s">
        <v>2871</v>
      </c>
      <c r="D1464" s="96" t="s">
        <v>91</v>
      </c>
      <c r="E1464" s="97">
        <v>1</v>
      </c>
      <c r="F1464" s="140">
        <v>2</v>
      </c>
      <c r="G1464" s="103">
        <v>1.1000000000000001</v>
      </c>
      <c r="H1464" s="99" t="s">
        <v>557</v>
      </c>
      <c r="I1464" s="104" t="s">
        <v>26</v>
      </c>
      <c r="J1464" s="105">
        <v>10</v>
      </c>
      <c r="K1464" s="142">
        <f t="shared" si="135"/>
        <v>-10</v>
      </c>
      <c r="L1464" s="102">
        <f t="shared" si="139"/>
        <v>516.63510493827175</v>
      </c>
      <c r="M1464" s="214">
        <f t="shared" si="134"/>
        <v>102.57500000000002</v>
      </c>
      <c r="Q1464" s="153">
        <f t="shared" si="136"/>
        <v>1</v>
      </c>
      <c r="R1464" s="154">
        <f t="shared" si="137"/>
        <v>0</v>
      </c>
      <c r="S1464" s="154">
        <f t="shared" si="138"/>
        <v>1</v>
      </c>
    </row>
    <row r="1465" spans="2:19" ht="18.75" x14ac:dyDescent="0.3">
      <c r="B1465" s="164">
        <v>44888</v>
      </c>
      <c r="C1465" s="95" t="s">
        <v>2579</v>
      </c>
      <c r="D1465" s="96" t="s">
        <v>91</v>
      </c>
      <c r="E1465" s="97">
        <v>1</v>
      </c>
      <c r="F1465" s="140">
        <v>21</v>
      </c>
      <c r="G1465" s="103">
        <v>4</v>
      </c>
      <c r="H1465" s="99" t="s">
        <v>557</v>
      </c>
      <c r="I1465" s="104" t="s">
        <v>16</v>
      </c>
      <c r="J1465" s="105">
        <v>0.25</v>
      </c>
      <c r="K1465" s="142">
        <f t="shared" si="135"/>
        <v>-0.25</v>
      </c>
      <c r="L1465" s="102">
        <f t="shared" si="139"/>
        <v>516.38510493827175</v>
      </c>
      <c r="M1465" s="214">
        <f t="shared" si="134"/>
        <v>102.32500000000002</v>
      </c>
      <c r="Q1465" s="153">
        <f t="shared" si="136"/>
        <v>1</v>
      </c>
      <c r="R1465" s="154">
        <f t="shared" si="137"/>
        <v>0</v>
      </c>
      <c r="S1465" s="154">
        <f t="shared" si="138"/>
        <v>1</v>
      </c>
    </row>
    <row r="1466" spans="2:19" ht="18.75" x14ac:dyDescent="0.3">
      <c r="B1466" s="164">
        <v>44888</v>
      </c>
      <c r="C1466" s="95" t="s">
        <v>2811</v>
      </c>
      <c r="D1466" s="96" t="s">
        <v>91</v>
      </c>
      <c r="E1466" s="97">
        <v>5</v>
      </c>
      <c r="F1466" s="140">
        <v>7.5</v>
      </c>
      <c r="G1466" s="103">
        <v>3</v>
      </c>
      <c r="H1466" s="99" t="s">
        <v>557</v>
      </c>
      <c r="I1466" s="104" t="s">
        <v>16</v>
      </c>
      <c r="J1466" s="105">
        <v>5</v>
      </c>
      <c r="K1466" s="142">
        <f t="shared" si="135"/>
        <v>-5</v>
      </c>
      <c r="L1466" s="102">
        <f t="shared" si="139"/>
        <v>511.38510493827175</v>
      </c>
      <c r="M1466" s="214">
        <f t="shared" si="134"/>
        <v>97.325000000000017</v>
      </c>
      <c r="Q1466" s="153">
        <f t="shared" si="136"/>
        <v>1</v>
      </c>
      <c r="R1466" s="154">
        <f t="shared" si="137"/>
        <v>0</v>
      </c>
      <c r="S1466" s="154">
        <f t="shared" si="138"/>
        <v>1</v>
      </c>
    </row>
    <row r="1467" spans="2:19" ht="18.75" x14ac:dyDescent="0.3">
      <c r="B1467" s="164">
        <v>44889</v>
      </c>
      <c r="C1467" s="95" t="s">
        <v>2872</v>
      </c>
      <c r="D1467" s="96" t="s">
        <v>584</v>
      </c>
      <c r="E1467" s="97">
        <v>2</v>
      </c>
      <c r="F1467" s="140">
        <v>3.2</v>
      </c>
      <c r="G1467" s="103">
        <v>1.5</v>
      </c>
      <c r="H1467" s="99" t="s">
        <v>557</v>
      </c>
      <c r="I1467" s="104" t="s">
        <v>16</v>
      </c>
      <c r="J1467" s="105">
        <v>2</v>
      </c>
      <c r="K1467" s="142">
        <f t="shared" si="135"/>
        <v>-2</v>
      </c>
      <c r="L1467" s="102">
        <f t="shared" si="139"/>
        <v>509.38510493827175</v>
      </c>
      <c r="M1467" s="214">
        <f t="shared" si="134"/>
        <v>95.325000000000017</v>
      </c>
      <c r="Q1467" s="153">
        <f t="shared" si="136"/>
        <v>1</v>
      </c>
      <c r="R1467" s="154">
        <f t="shared" si="137"/>
        <v>0</v>
      </c>
      <c r="S1467" s="154">
        <f t="shared" si="138"/>
        <v>1</v>
      </c>
    </row>
    <row r="1468" spans="2:19" ht="18.75" x14ac:dyDescent="0.3">
      <c r="B1468" s="164">
        <v>44889</v>
      </c>
      <c r="C1468" s="95" t="s">
        <v>2873</v>
      </c>
      <c r="D1468" s="96" t="s">
        <v>584</v>
      </c>
      <c r="E1468" s="97">
        <v>2</v>
      </c>
      <c r="F1468" s="140">
        <v>4.8</v>
      </c>
      <c r="G1468" s="103">
        <v>2</v>
      </c>
      <c r="H1468" s="99" t="s">
        <v>557</v>
      </c>
      <c r="I1468" s="104" t="s">
        <v>24</v>
      </c>
      <c r="J1468" s="105">
        <v>1.25</v>
      </c>
      <c r="K1468" s="142">
        <f t="shared" si="135"/>
        <v>4.75</v>
      </c>
      <c r="L1468" s="102">
        <f t="shared" si="139"/>
        <v>514.13510493827175</v>
      </c>
      <c r="M1468" s="214">
        <f t="shared" si="134"/>
        <v>100.07500000000002</v>
      </c>
      <c r="Q1468" s="153">
        <f t="shared" si="136"/>
        <v>1</v>
      </c>
      <c r="R1468" s="154">
        <f t="shared" si="137"/>
        <v>1</v>
      </c>
      <c r="S1468" s="154">
        <f t="shared" si="138"/>
        <v>0</v>
      </c>
    </row>
    <row r="1469" spans="2:19" ht="18.75" x14ac:dyDescent="0.3">
      <c r="B1469" s="164">
        <v>44889</v>
      </c>
      <c r="C1469" s="95" t="s">
        <v>2115</v>
      </c>
      <c r="D1469" s="96" t="s">
        <v>584</v>
      </c>
      <c r="E1469" s="97">
        <v>2</v>
      </c>
      <c r="F1469" s="140">
        <v>3.2</v>
      </c>
      <c r="G1469" s="103">
        <v>0</v>
      </c>
      <c r="H1469" s="99" t="s">
        <v>557</v>
      </c>
      <c r="I1469" s="104" t="s">
        <v>24</v>
      </c>
      <c r="J1469" s="105">
        <v>0.75</v>
      </c>
      <c r="K1469" s="142">
        <f t="shared" si="135"/>
        <v>1.6500000000000004</v>
      </c>
      <c r="L1469" s="102">
        <f t="shared" si="139"/>
        <v>515.78510493827173</v>
      </c>
      <c r="M1469" s="214">
        <f t="shared" ref="M1469:M1509" si="140">M1468+K1469</f>
        <v>101.72500000000002</v>
      </c>
      <c r="Q1469" s="153">
        <f t="shared" si="136"/>
        <v>1</v>
      </c>
      <c r="R1469" s="154">
        <f t="shared" si="137"/>
        <v>1</v>
      </c>
      <c r="S1469" s="154">
        <f t="shared" si="138"/>
        <v>0</v>
      </c>
    </row>
    <row r="1470" spans="2:19" ht="18.75" x14ac:dyDescent="0.3">
      <c r="B1470" s="164">
        <v>44889</v>
      </c>
      <c r="C1470" s="95" t="s">
        <v>2581</v>
      </c>
      <c r="D1470" s="96" t="s">
        <v>114</v>
      </c>
      <c r="E1470" s="97">
        <v>2</v>
      </c>
      <c r="F1470" s="140">
        <v>1</v>
      </c>
      <c r="G1470" s="103">
        <v>0</v>
      </c>
      <c r="H1470" s="99" t="s">
        <v>557</v>
      </c>
      <c r="I1470" s="104" t="s">
        <v>16</v>
      </c>
      <c r="J1470" s="105">
        <v>0.75</v>
      </c>
      <c r="K1470" s="142">
        <f t="shared" si="135"/>
        <v>-0.75</v>
      </c>
      <c r="L1470" s="102">
        <f t="shared" si="139"/>
        <v>515.03510493827173</v>
      </c>
      <c r="M1470" s="214">
        <f t="shared" si="140"/>
        <v>100.97500000000002</v>
      </c>
      <c r="Q1470" s="153">
        <f t="shared" si="136"/>
        <v>1</v>
      </c>
      <c r="R1470" s="154">
        <f t="shared" si="137"/>
        <v>0</v>
      </c>
      <c r="S1470" s="154">
        <f t="shared" si="138"/>
        <v>1</v>
      </c>
    </row>
    <row r="1471" spans="2:19" ht="18.75" x14ac:dyDescent="0.3">
      <c r="B1471" s="164">
        <v>44889</v>
      </c>
      <c r="C1471" s="95" t="s">
        <v>2874</v>
      </c>
      <c r="D1471" s="96" t="s">
        <v>114</v>
      </c>
      <c r="E1471" s="97">
        <v>3</v>
      </c>
      <c r="F1471" s="140">
        <v>14</v>
      </c>
      <c r="G1471" s="103">
        <v>3</v>
      </c>
      <c r="H1471" s="99" t="s">
        <v>557</v>
      </c>
      <c r="I1471" s="104" t="s">
        <v>171</v>
      </c>
      <c r="J1471" s="105">
        <v>3</v>
      </c>
      <c r="K1471" s="142">
        <f t="shared" si="135"/>
        <v>-3</v>
      </c>
      <c r="L1471" s="102">
        <f t="shared" si="139"/>
        <v>512.03510493827173</v>
      </c>
      <c r="M1471" s="214">
        <f t="shared" si="140"/>
        <v>97.975000000000023</v>
      </c>
      <c r="Q1471" s="153">
        <f t="shared" si="136"/>
        <v>1</v>
      </c>
      <c r="R1471" s="154">
        <f t="shared" si="137"/>
        <v>0</v>
      </c>
      <c r="S1471" s="154">
        <f t="shared" si="138"/>
        <v>1</v>
      </c>
    </row>
    <row r="1472" spans="2:19" ht="18.75" x14ac:dyDescent="0.3">
      <c r="B1472" s="164">
        <v>44890</v>
      </c>
      <c r="C1472" s="95" t="s">
        <v>2875</v>
      </c>
      <c r="D1472" s="96" t="s">
        <v>2001</v>
      </c>
      <c r="E1472" s="97">
        <v>3</v>
      </c>
      <c r="F1472" s="140">
        <v>14</v>
      </c>
      <c r="G1472" s="103">
        <v>3</v>
      </c>
      <c r="H1472" s="99" t="s">
        <v>557</v>
      </c>
      <c r="I1472" s="104" t="s">
        <v>16</v>
      </c>
      <c r="J1472" s="105">
        <v>2</v>
      </c>
      <c r="K1472" s="142">
        <f t="shared" si="135"/>
        <v>-2</v>
      </c>
      <c r="L1472" s="102">
        <f t="shared" si="139"/>
        <v>510.03510493827173</v>
      </c>
      <c r="M1472" s="214">
        <f t="shared" si="140"/>
        <v>95.975000000000023</v>
      </c>
      <c r="Q1472" s="153">
        <f t="shared" si="136"/>
        <v>1</v>
      </c>
      <c r="R1472" s="154">
        <f t="shared" si="137"/>
        <v>0</v>
      </c>
      <c r="S1472" s="154">
        <f t="shared" si="138"/>
        <v>1</v>
      </c>
    </row>
    <row r="1473" spans="2:19" ht="18.75" x14ac:dyDescent="0.3">
      <c r="B1473" s="164">
        <v>44890</v>
      </c>
      <c r="C1473" s="95" t="s">
        <v>2876</v>
      </c>
      <c r="D1473" s="96" t="s">
        <v>2467</v>
      </c>
      <c r="E1473" s="97">
        <v>3</v>
      </c>
      <c r="F1473" s="140">
        <v>10</v>
      </c>
      <c r="G1473" s="103">
        <v>3</v>
      </c>
      <c r="H1473" s="99" t="s">
        <v>557</v>
      </c>
      <c r="I1473" s="104" t="s">
        <v>16</v>
      </c>
      <c r="J1473" s="105">
        <v>1.25</v>
      </c>
      <c r="K1473" s="142">
        <f t="shared" si="135"/>
        <v>-1.25</v>
      </c>
      <c r="L1473" s="102">
        <f t="shared" si="139"/>
        <v>508.78510493827173</v>
      </c>
      <c r="M1473" s="214">
        <f t="shared" si="140"/>
        <v>94.725000000000023</v>
      </c>
      <c r="Q1473" s="153">
        <f t="shared" si="136"/>
        <v>1</v>
      </c>
      <c r="R1473" s="154">
        <f t="shared" si="137"/>
        <v>0</v>
      </c>
      <c r="S1473" s="154">
        <f t="shared" si="138"/>
        <v>1</v>
      </c>
    </row>
    <row r="1474" spans="2:19" ht="18.75" x14ac:dyDescent="0.3">
      <c r="B1474" s="164">
        <v>44890</v>
      </c>
      <c r="C1474" s="95" t="s">
        <v>2877</v>
      </c>
      <c r="D1474" s="96" t="s">
        <v>2001</v>
      </c>
      <c r="E1474" s="97">
        <v>1</v>
      </c>
      <c r="F1474" s="140">
        <v>9.5</v>
      </c>
      <c r="G1474" s="103">
        <v>3</v>
      </c>
      <c r="H1474" s="99" t="s">
        <v>557</v>
      </c>
      <c r="I1474" s="104" t="s">
        <v>16</v>
      </c>
      <c r="J1474" s="105">
        <v>2.5</v>
      </c>
      <c r="K1474" s="142">
        <f t="shared" si="135"/>
        <v>-2.5</v>
      </c>
      <c r="L1474" s="102">
        <f t="shared" si="139"/>
        <v>506.28510493827173</v>
      </c>
      <c r="M1474" s="214">
        <f t="shared" si="140"/>
        <v>92.225000000000023</v>
      </c>
      <c r="Q1474" s="153">
        <f t="shared" si="136"/>
        <v>1</v>
      </c>
      <c r="R1474" s="154">
        <f t="shared" si="137"/>
        <v>0</v>
      </c>
      <c r="S1474" s="154">
        <f t="shared" si="138"/>
        <v>1</v>
      </c>
    </row>
    <row r="1475" spans="2:19" ht="18.75" x14ac:dyDescent="0.3">
      <c r="B1475" s="164">
        <v>44890</v>
      </c>
      <c r="C1475" s="95" t="s">
        <v>2878</v>
      </c>
      <c r="D1475" s="96" t="s">
        <v>600</v>
      </c>
      <c r="E1475" s="97">
        <v>2</v>
      </c>
      <c r="F1475" s="140">
        <v>23</v>
      </c>
      <c r="G1475" s="103">
        <v>5</v>
      </c>
      <c r="H1475" s="99" t="s">
        <v>557</v>
      </c>
      <c r="I1475" s="104" t="s">
        <v>34</v>
      </c>
      <c r="J1475" s="105">
        <v>0.5</v>
      </c>
      <c r="K1475" s="142">
        <f t="shared" ref="K1475:K1538" si="141">IF(OR(I1475="",J1475=""),"",IF(AND(H1475="W",I1475="1st"),F1475*J1475-J1475,IF(AND(H1475="P",OR(I1475="1st",I1475="2nd",I1475="3rd")),G1475*J1475-J1475,IF(H1475="EW",-2*J1475,-J1475))))</f>
        <v>-0.5</v>
      </c>
      <c r="L1475" s="102">
        <f t="shared" si="139"/>
        <v>505.78510493827173</v>
      </c>
      <c r="M1475" s="214">
        <f t="shared" si="140"/>
        <v>91.725000000000023</v>
      </c>
      <c r="Q1475" s="153">
        <f t="shared" si="136"/>
        <v>1</v>
      </c>
      <c r="R1475" s="154">
        <f t="shared" si="137"/>
        <v>0</v>
      </c>
      <c r="S1475" s="154">
        <f t="shared" si="138"/>
        <v>1</v>
      </c>
    </row>
    <row r="1476" spans="2:19" ht="18.75" x14ac:dyDescent="0.3">
      <c r="B1476" s="164">
        <v>44890</v>
      </c>
      <c r="C1476" s="95" t="s">
        <v>2763</v>
      </c>
      <c r="D1476" s="96" t="s">
        <v>32</v>
      </c>
      <c r="E1476" s="97">
        <v>1</v>
      </c>
      <c r="F1476" s="140">
        <v>3</v>
      </c>
      <c r="G1476" s="103">
        <v>1.5</v>
      </c>
      <c r="H1476" s="99" t="s">
        <v>557</v>
      </c>
      <c r="I1476" s="104" t="s">
        <v>34</v>
      </c>
      <c r="J1476" s="105">
        <v>1</v>
      </c>
      <c r="K1476" s="142">
        <f t="shared" si="141"/>
        <v>-1</v>
      </c>
      <c r="L1476" s="102">
        <f t="shared" si="139"/>
        <v>504.78510493827173</v>
      </c>
      <c r="M1476" s="214">
        <f t="shared" si="140"/>
        <v>90.725000000000023</v>
      </c>
      <c r="Q1476" s="153">
        <f t="shared" ref="Q1476:Q1539" si="142">IF(B1476="",0,1)</f>
        <v>1</v>
      </c>
      <c r="R1476" s="154">
        <f t="shared" ref="R1476:R1539" si="143">IF(K1476&gt;0,1,0)</f>
        <v>0</v>
      </c>
      <c r="S1476" s="154">
        <f t="shared" ref="S1476:S1539" si="144">IF(K1476&lt;0,1,0)</f>
        <v>1</v>
      </c>
    </row>
    <row r="1477" spans="2:19" ht="18.75" x14ac:dyDescent="0.3">
      <c r="B1477" s="164">
        <v>44890</v>
      </c>
      <c r="C1477" s="95" t="s">
        <v>2879</v>
      </c>
      <c r="D1477" s="96" t="s">
        <v>32</v>
      </c>
      <c r="E1477" s="97">
        <v>2</v>
      </c>
      <c r="F1477" s="140">
        <v>10</v>
      </c>
      <c r="G1477" s="103">
        <v>3</v>
      </c>
      <c r="H1477" s="99" t="s">
        <v>557</v>
      </c>
      <c r="I1477" s="104" t="s">
        <v>34</v>
      </c>
      <c r="J1477" s="105">
        <v>3</v>
      </c>
      <c r="K1477" s="142">
        <f t="shared" si="141"/>
        <v>-3</v>
      </c>
      <c r="L1477" s="102">
        <f t="shared" si="139"/>
        <v>501.78510493827173</v>
      </c>
      <c r="M1477" s="214">
        <f t="shared" si="140"/>
        <v>87.725000000000023</v>
      </c>
      <c r="Q1477" s="153">
        <f t="shared" si="142"/>
        <v>1</v>
      </c>
      <c r="R1477" s="154">
        <f t="shared" si="143"/>
        <v>0</v>
      </c>
      <c r="S1477" s="154">
        <f t="shared" si="144"/>
        <v>1</v>
      </c>
    </row>
    <row r="1478" spans="2:19" ht="18.75" x14ac:dyDescent="0.3">
      <c r="B1478" s="164">
        <v>44890</v>
      </c>
      <c r="C1478" s="95" t="s">
        <v>2752</v>
      </c>
      <c r="D1478" s="96" t="s">
        <v>32</v>
      </c>
      <c r="E1478" s="97">
        <v>4</v>
      </c>
      <c r="F1478" s="140">
        <v>31</v>
      </c>
      <c r="G1478" s="103">
        <v>5</v>
      </c>
      <c r="H1478" s="99" t="s">
        <v>557</v>
      </c>
      <c r="I1478" s="104" t="s">
        <v>16</v>
      </c>
      <c r="J1478" s="105">
        <v>2</v>
      </c>
      <c r="K1478" s="142">
        <f t="shared" si="141"/>
        <v>-2</v>
      </c>
      <c r="L1478" s="102">
        <f t="shared" si="139"/>
        <v>499.78510493827173</v>
      </c>
      <c r="M1478" s="214">
        <f t="shared" si="140"/>
        <v>85.725000000000023</v>
      </c>
      <c r="Q1478" s="153">
        <f t="shared" si="142"/>
        <v>1</v>
      </c>
      <c r="R1478" s="154">
        <f t="shared" si="143"/>
        <v>0</v>
      </c>
      <c r="S1478" s="154">
        <f t="shared" si="144"/>
        <v>1</v>
      </c>
    </row>
    <row r="1479" spans="2:19" ht="18.75" x14ac:dyDescent="0.3">
      <c r="B1479" s="164">
        <v>44891</v>
      </c>
      <c r="C1479" s="95" t="s">
        <v>2880</v>
      </c>
      <c r="D1479" s="96" t="s">
        <v>634</v>
      </c>
      <c r="E1479" s="97">
        <v>4</v>
      </c>
      <c r="F1479" s="140">
        <v>4</v>
      </c>
      <c r="G1479" s="103">
        <v>2</v>
      </c>
      <c r="H1479" s="99" t="s">
        <v>557</v>
      </c>
      <c r="I1479" s="104" t="s">
        <v>26</v>
      </c>
      <c r="J1479" s="105">
        <v>4.5</v>
      </c>
      <c r="K1479" s="142">
        <f t="shared" si="141"/>
        <v>-4.5</v>
      </c>
      <c r="L1479" s="102">
        <f t="shared" si="139"/>
        <v>495.28510493827173</v>
      </c>
      <c r="M1479" s="214">
        <f t="shared" si="140"/>
        <v>81.225000000000023</v>
      </c>
      <c r="Q1479" s="153">
        <f t="shared" si="142"/>
        <v>1</v>
      </c>
      <c r="R1479" s="154">
        <f t="shared" si="143"/>
        <v>0</v>
      </c>
      <c r="S1479" s="154">
        <f t="shared" si="144"/>
        <v>1</v>
      </c>
    </row>
    <row r="1480" spans="2:19" ht="18.75" x14ac:dyDescent="0.3">
      <c r="B1480" s="164">
        <v>44891</v>
      </c>
      <c r="C1480" s="95" t="s">
        <v>2303</v>
      </c>
      <c r="D1480" s="96" t="s">
        <v>813</v>
      </c>
      <c r="E1480" s="97">
        <v>1</v>
      </c>
      <c r="F1480" s="140">
        <v>6</v>
      </c>
      <c r="G1480" s="103">
        <v>2</v>
      </c>
      <c r="H1480" s="99" t="s">
        <v>557</v>
      </c>
      <c r="I1480" s="104" t="s">
        <v>24</v>
      </c>
      <c r="J1480" s="105">
        <v>0.75</v>
      </c>
      <c r="K1480" s="142">
        <f t="shared" si="141"/>
        <v>3.75</v>
      </c>
      <c r="L1480" s="102">
        <f t="shared" si="139"/>
        <v>499.03510493827173</v>
      </c>
      <c r="M1480" s="214">
        <f t="shared" si="140"/>
        <v>84.975000000000023</v>
      </c>
      <c r="Q1480" s="153">
        <f t="shared" si="142"/>
        <v>1</v>
      </c>
      <c r="R1480" s="154">
        <f t="shared" si="143"/>
        <v>1</v>
      </c>
      <c r="S1480" s="154">
        <f t="shared" si="144"/>
        <v>0</v>
      </c>
    </row>
    <row r="1481" spans="2:19" ht="18.75" x14ac:dyDescent="0.3">
      <c r="B1481" s="164">
        <v>44891</v>
      </c>
      <c r="C1481" s="95" t="s">
        <v>2827</v>
      </c>
      <c r="D1481" s="96" t="s">
        <v>813</v>
      </c>
      <c r="E1481" s="97">
        <v>1</v>
      </c>
      <c r="F1481" s="140">
        <v>31</v>
      </c>
      <c r="G1481" s="103">
        <v>5</v>
      </c>
      <c r="H1481" s="99" t="s">
        <v>557</v>
      </c>
      <c r="I1481" s="104" t="s">
        <v>16</v>
      </c>
      <c r="J1481" s="105">
        <v>0.25</v>
      </c>
      <c r="K1481" s="142">
        <f t="shared" si="141"/>
        <v>-0.25</v>
      </c>
      <c r="L1481" s="102">
        <f t="shared" si="139"/>
        <v>498.78510493827173</v>
      </c>
      <c r="M1481" s="214">
        <f t="shared" si="140"/>
        <v>84.725000000000023</v>
      </c>
      <c r="Q1481" s="153">
        <f t="shared" si="142"/>
        <v>1</v>
      </c>
      <c r="R1481" s="154">
        <f t="shared" si="143"/>
        <v>0</v>
      </c>
      <c r="S1481" s="154">
        <f t="shared" si="144"/>
        <v>1</v>
      </c>
    </row>
    <row r="1482" spans="2:19" ht="18.75" x14ac:dyDescent="0.3">
      <c r="B1482" s="164">
        <v>44891</v>
      </c>
      <c r="C1482" s="95" t="s">
        <v>2025</v>
      </c>
      <c r="D1482" s="96" t="s">
        <v>561</v>
      </c>
      <c r="E1482" s="97">
        <v>3</v>
      </c>
      <c r="F1482" s="140">
        <v>26</v>
      </c>
      <c r="G1482" s="103">
        <v>5</v>
      </c>
      <c r="H1482" s="99" t="s">
        <v>557</v>
      </c>
      <c r="I1482" s="104" t="s">
        <v>16</v>
      </c>
      <c r="J1482" s="105">
        <v>0.5</v>
      </c>
      <c r="K1482" s="142">
        <f t="shared" si="141"/>
        <v>-0.5</v>
      </c>
      <c r="L1482" s="102">
        <f t="shared" si="139"/>
        <v>498.28510493827173</v>
      </c>
      <c r="M1482" s="214">
        <f t="shared" si="140"/>
        <v>84.225000000000023</v>
      </c>
      <c r="Q1482" s="153">
        <f t="shared" si="142"/>
        <v>1</v>
      </c>
      <c r="R1482" s="154">
        <f t="shared" si="143"/>
        <v>0</v>
      </c>
      <c r="S1482" s="154">
        <f t="shared" si="144"/>
        <v>1</v>
      </c>
    </row>
    <row r="1483" spans="2:19" ht="18.75" x14ac:dyDescent="0.3">
      <c r="B1483" s="164">
        <v>44892</v>
      </c>
      <c r="C1483" s="95" t="s">
        <v>2881</v>
      </c>
      <c r="D1483" s="96" t="s">
        <v>570</v>
      </c>
      <c r="E1483" s="97">
        <v>4</v>
      </c>
      <c r="F1483" s="140">
        <v>2.9</v>
      </c>
      <c r="G1483" s="103">
        <v>1.1000000000000001</v>
      </c>
      <c r="H1483" s="99" t="s">
        <v>557</v>
      </c>
      <c r="I1483" s="104" t="s">
        <v>16</v>
      </c>
      <c r="J1483" s="105">
        <v>2</v>
      </c>
      <c r="K1483" s="142">
        <f t="shared" si="141"/>
        <v>-2</v>
      </c>
      <c r="L1483" s="102">
        <f t="shared" si="139"/>
        <v>496.28510493827173</v>
      </c>
      <c r="M1483" s="214">
        <f t="shared" si="140"/>
        <v>82.225000000000023</v>
      </c>
      <c r="Q1483" s="153">
        <f t="shared" si="142"/>
        <v>1</v>
      </c>
      <c r="R1483" s="154">
        <f t="shared" si="143"/>
        <v>0</v>
      </c>
      <c r="S1483" s="154">
        <f t="shared" si="144"/>
        <v>1</v>
      </c>
    </row>
    <row r="1484" spans="2:19" ht="18.75" x14ac:dyDescent="0.3">
      <c r="B1484" s="164">
        <v>44892</v>
      </c>
      <c r="C1484" s="95" t="s">
        <v>2882</v>
      </c>
      <c r="D1484" s="96" t="s">
        <v>570</v>
      </c>
      <c r="E1484" s="97">
        <v>4</v>
      </c>
      <c r="F1484" s="140">
        <v>1</v>
      </c>
      <c r="G1484" s="103">
        <v>0</v>
      </c>
      <c r="H1484" s="99" t="s">
        <v>557</v>
      </c>
      <c r="I1484" s="104" t="s">
        <v>16</v>
      </c>
      <c r="J1484" s="105">
        <v>0.5</v>
      </c>
      <c r="K1484" s="142">
        <f t="shared" si="141"/>
        <v>-0.5</v>
      </c>
      <c r="L1484" s="102">
        <f t="shared" si="139"/>
        <v>495.78510493827173</v>
      </c>
      <c r="M1484" s="214">
        <f t="shared" si="140"/>
        <v>81.725000000000023</v>
      </c>
      <c r="Q1484" s="153">
        <f t="shared" si="142"/>
        <v>1</v>
      </c>
      <c r="R1484" s="154">
        <f t="shared" si="143"/>
        <v>0</v>
      </c>
      <c r="S1484" s="154">
        <f t="shared" si="144"/>
        <v>1</v>
      </c>
    </row>
    <row r="1485" spans="2:19" ht="18.75" x14ac:dyDescent="0.3">
      <c r="B1485" s="164">
        <v>44892</v>
      </c>
      <c r="C1485" s="95" t="s">
        <v>2883</v>
      </c>
      <c r="D1485" s="96" t="s">
        <v>570</v>
      </c>
      <c r="E1485" s="97">
        <v>4</v>
      </c>
      <c r="F1485" s="140">
        <v>1</v>
      </c>
      <c r="G1485" s="103">
        <v>0</v>
      </c>
      <c r="H1485" s="99" t="s">
        <v>557</v>
      </c>
      <c r="I1485" s="104" t="s">
        <v>16</v>
      </c>
      <c r="J1485" s="105">
        <v>0.5</v>
      </c>
      <c r="K1485" s="142">
        <f t="shared" si="141"/>
        <v>-0.5</v>
      </c>
      <c r="L1485" s="102">
        <f t="shared" si="139"/>
        <v>495.28510493827173</v>
      </c>
      <c r="M1485" s="214">
        <f t="shared" si="140"/>
        <v>81.225000000000023</v>
      </c>
      <c r="Q1485" s="153">
        <f t="shared" si="142"/>
        <v>1</v>
      </c>
      <c r="R1485" s="154">
        <f t="shared" si="143"/>
        <v>0</v>
      </c>
      <c r="S1485" s="154">
        <f t="shared" si="144"/>
        <v>1</v>
      </c>
    </row>
    <row r="1486" spans="2:19" ht="18.75" x14ac:dyDescent="0.3">
      <c r="B1486" s="164">
        <v>44892</v>
      </c>
      <c r="C1486" s="95" t="s">
        <v>2804</v>
      </c>
      <c r="D1486" s="96" t="s">
        <v>2600</v>
      </c>
      <c r="E1486" s="97">
        <v>3</v>
      </c>
      <c r="F1486" s="140">
        <v>7.5</v>
      </c>
      <c r="G1486" s="103">
        <v>2</v>
      </c>
      <c r="H1486" s="99" t="s">
        <v>557</v>
      </c>
      <c r="I1486" s="104" t="s">
        <v>26</v>
      </c>
      <c r="J1486" s="105">
        <v>0.25</v>
      </c>
      <c r="K1486" s="142">
        <f t="shared" si="141"/>
        <v>-0.25</v>
      </c>
      <c r="L1486" s="102">
        <f t="shared" si="139"/>
        <v>495.03510493827173</v>
      </c>
      <c r="M1486" s="214">
        <f t="shared" si="140"/>
        <v>80.975000000000023</v>
      </c>
      <c r="Q1486" s="153">
        <f t="shared" si="142"/>
        <v>1</v>
      </c>
      <c r="R1486" s="154">
        <f t="shared" si="143"/>
        <v>0</v>
      </c>
      <c r="S1486" s="154">
        <f t="shared" si="144"/>
        <v>1</v>
      </c>
    </row>
    <row r="1487" spans="2:19" ht="18.75" x14ac:dyDescent="0.3">
      <c r="B1487" s="164">
        <v>44892</v>
      </c>
      <c r="C1487" s="95" t="s">
        <v>2884</v>
      </c>
      <c r="D1487" s="96" t="s">
        <v>2600</v>
      </c>
      <c r="E1487" s="97">
        <v>4</v>
      </c>
      <c r="F1487" s="140">
        <v>7.5</v>
      </c>
      <c r="G1487" s="103">
        <v>2</v>
      </c>
      <c r="H1487" s="99" t="s">
        <v>557</v>
      </c>
      <c r="I1487" s="104" t="s">
        <v>21</v>
      </c>
      <c r="J1487" s="105">
        <v>0.25</v>
      </c>
      <c r="K1487" s="142">
        <f t="shared" si="141"/>
        <v>-0.25</v>
      </c>
      <c r="L1487" s="102">
        <f t="shared" si="139"/>
        <v>494.78510493827173</v>
      </c>
      <c r="M1487" s="214">
        <f t="shared" si="140"/>
        <v>80.725000000000023</v>
      </c>
      <c r="Q1487" s="153">
        <f t="shared" si="142"/>
        <v>1</v>
      </c>
      <c r="R1487" s="154">
        <f t="shared" si="143"/>
        <v>0</v>
      </c>
      <c r="S1487" s="154">
        <f t="shared" si="144"/>
        <v>1</v>
      </c>
    </row>
    <row r="1488" spans="2:19" ht="18.75" x14ac:dyDescent="0.3">
      <c r="B1488" s="164">
        <v>44892</v>
      </c>
      <c r="C1488" s="95" t="s">
        <v>2844</v>
      </c>
      <c r="D1488" s="96" t="s">
        <v>2600</v>
      </c>
      <c r="E1488" s="97">
        <v>6</v>
      </c>
      <c r="F1488" s="140">
        <v>18</v>
      </c>
      <c r="G1488" s="103">
        <v>4</v>
      </c>
      <c r="H1488" s="99" t="s">
        <v>557</v>
      </c>
      <c r="I1488" s="104" t="s">
        <v>34</v>
      </c>
      <c r="J1488" s="105">
        <v>0.5</v>
      </c>
      <c r="K1488" s="142">
        <f t="shared" si="141"/>
        <v>-0.5</v>
      </c>
      <c r="L1488" s="102">
        <f t="shared" si="139"/>
        <v>494.28510493827173</v>
      </c>
      <c r="M1488" s="214">
        <f t="shared" si="140"/>
        <v>80.225000000000023</v>
      </c>
      <c r="Q1488" s="153">
        <f t="shared" si="142"/>
        <v>1</v>
      </c>
      <c r="R1488" s="154">
        <f t="shared" si="143"/>
        <v>0</v>
      </c>
      <c r="S1488" s="154">
        <f t="shared" si="144"/>
        <v>1</v>
      </c>
    </row>
    <row r="1489" spans="2:19" ht="18.75" x14ac:dyDescent="0.3">
      <c r="B1489" s="164">
        <v>44892</v>
      </c>
      <c r="C1489" s="95" t="s">
        <v>2885</v>
      </c>
      <c r="D1489" s="96" t="s">
        <v>2600</v>
      </c>
      <c r="E1489" s="97">
        <v>6</v>
      </c>
      <c r="F1489" s="140">
        <v>18</v>
      </c>
      <c r="G1489" s="103">
        <v>4</v>
      </c>
      <c r="H1489" s="99" t="s">
        <v>557</v>
      </c>
      <c r="I1489" s="104" t="s">
        <v>16</v>
      </c>
      <c r="J1489" s="105">
        <v>0.5</v>
      </c>
      <c r="K1489" s="142">
        <f t="shared" si="141"/>
        <v>-0.5</v>
      </c>
      <c r="L1489" s="102">
        <f t="shared" si="139"/>
        <v>493.78510493827173</v>
      </c>
      <c r="M1489" s="214">
        <f t="shared" si="140"/>
        <v>79.725000000000023</v>
      </c>
      <c r="Q1489" s="153">
        <f t="shared" si="142"/>
        <v>1</v>
      </c>
      <c r="R1489" s="154">
        <f t="shared" si="143"/>
        <v>0</v>
      </c>
      <c r="S1489" s="154">
        <f t="shared" si="144"/>
        <v>1</v>
      </c>
    </row>
    <row r="1490" spans="2:19" ht="18.75" x14ac:dyDescent="0.3">
      <c r="B1490" s="164">
        <v>44892</v>
      </c>
      <c r="C1490" s="95" t="s">
        <v>2886</v>
      </c>
      <c r="D1490" s="96" t="s">
        <v>570</v>
      </c>
      <c r="E1490" s="97">
        <v>2</v>
      </c>
      <c r="F1490" s="140">
        <v>5</v>
      </c>
      <c r="G1490" s="103">
        <v>2</v>
      </c>
      <c r="H1490" s="99" t="s">
        <v>557</v>
      </c>
      <c r="I1490" s="104" t="s">
        <v>16</v>
      </c>
      <c r="J1490" s="105">
        <v>8</v>
      </c>
      <c r="K1490" s="142">
        <f t="shared" si="141"/>
        <v>-8</v>
      </c>
      <c r="L1490" s="102">
        <f t="shared" si="139"/>
        <v>485.78510493827173</v>
      </c>
      <c r="M1490" s="214">
        <f t="shared" si="140"/>
        <v>71.725000000000023</v>
      </c>
      <c r="Q1490" s="153">
        <f t="shared" si="142"/>
        <v>1</v>
      </c>
      <c r="R1490" s="154">
        <f t="shared" si="143"/>
        <v>0</v>
      </c>
      <c r="S1490" s="154">
        <f t="shared" si="144"/>
        <v>1</v>
      </c>
    </row>
    <row r="1491" spans="2:19" ht="18.75" x14ac:dyDescent="0.3">
      <c r="B1491" s="164">
        <v>44892</v>
      </c>
      <c r="C1491" s="95" t="s">
        <v>2808</v>
      </c>
      <c r="D1491" s="96" t="s">
        <v>173</v>
      </c>
      <c r="E1491" s="97">
        <v>1</v>
      </c>
      <c r="F1491" s="140">
        <v>10</v>
      </c>
      <c r="G1491" s="103">
        <v>3</v>
      </c>
      <c r="H1491" s="99" t="s">
        <v>557</v>
      </c>
      <c r="I1491" s="104" t="s">
        <v>24</v>
      </c>
      <c r="J1491" s="105">
        <v>2.75</v>
      </c>
      <c r="K1491" s="142">
        <f t="shared" si="141"/>
        <v>24.75</v>
      </c>
      <c r="L1491" s="102">
        <f t="shared" si="139"/>
        <v>510.53510493827173</v>
      </c>
      <c r="M1491" s="214">
        <f t="shared" si="140"/>
        <v>96.475000000000023</v>
      </c>
      <c r="Q1491" s="153">
        <f t="shared" si="142"/>
        <v>1</v>
      </c>
      <c r="R1491" s="154">
        <f t="shared" si="143"/>
        <v>1</v>
      </c>
      <c r="S1491" s="154">
        <f t="shared" si="144"/>
        <v>0</v>
      </c>
    </row>
    <row r="1492" spans="2:19" ht="18.75" x14ac:dyDescent="0.3">
      <c r="B1492" s="164">
        <v>44892</v>
      </c>
      <c r="C1492" s="95" t="s">
        <v>2887</v>
      </c>
      <c r="D1492" s="96" t="s">
        <v>173</v>
      </c>
      <c r="E1492" s="97">
        <v>1</v>
      </c>
      <c r="F1492" s="140">
        <v>34</v>
      </c>
      <c r="G1492" s="103">
        <v>6</v>
      </c>
      <c r="H1492" s="99" t="s">
        <v>557</v>
      </c>
      <c r="I1492" s="104" t="s">
        <v>34</v>
      </c>
      <c r="J1492" s="105">
        <v>1.25</v>
      </c>
      <c r="K1492" s="142">
        <f t="shared" si="141"/>
        <v>-1.25</v>
      </c>
      <c r="L1492" s="102">
        <f t="shared" si="139"/>
        <v>509.28510493827173</v>
      </c>
      <c r="M1492" s="214">
        <f t="shared" si="140"/>
        <v>95.225000000000023</v>
      </c>
      <c r="Q1492" s="153">
        <f t="shared" si="142"/>
        <v>1</v>
      </c>
      <c r="R1492" s="154">
        <f t="shared" si="143"/>
        <v>0</v>
      </c>
      <c r="S1492" s="154">
        <f t="shared" si="144"/>
        <v>1</v>
      </c>
    </row>
    <row r="1493" spans="2:19" ht="18.75" x14ac:dyDescent="0.3">
      <c r="B1493" s="164">
        <v>44892</v>
      </c>
      <c r="C1493" s="95" t="s">
        <v>778</v>
      </c>
      <c r="D1493" s="96" t="s">
        <v>173</v>
      </c>
      <c r="E1493" s="97">
        <v>2</v>
      </c>
      <c r="F1493" s="140">
        <v>2.4</v>
      </c>
      <c r="G1493" s="103">
        <v>1.1000000000000001</v>
      </c>
      <c r="H1493" s="99" t="s">
        <v>557</v>
      </c>
      <c r="I1493" s="104" t="s">
        <v>34</v>
      </c>
      <c r="J1493" s="105">
        <v>9</v>
      </c>
      <c r="K1493" s="142">
        <f t="shared" si="141"/>
        <v>-9</v>
      </c>
      <c r="L1493" s="102">
        <f t="shared" si="139"/>
        <v>500.28510493827173</v>
      </c>
      <c r="M1493" s="214">
        <f t="shared" si="140"/>
        <v>86.225000000000023</v>
      </c>
      <c r="Q1493" s="153">
        <f t="shared" si="142"/>
        <v>1</v>
      </c>
      <c r="R1493" s="154">
        <f t="shared" si="143"/>
        <v>0</v>
      </c>
      <c r="S1493" s="154">
        <f t="shared" si="144"/>
        <v>1</v>
      </c>
    </row>
    <row r="1494" spans="2:19" ht="18.75" x14ac:dyDescent="0.3">
      <c r="B1494" s="164">
        <v>44892</v>
      </c>
      <c r="C1494" s="95" t="s">
        <v>2888</v>
      </c>
      <c r="D1494" s="96" t="s">
        <v>173</v>
      </c>
      <c r="E1494" s="97">
        <v>2</v>
      </c>
      <c r="F1494" s="140">
        <v>1</v>
      </c>
      <c r="G1494" s="103">
        <v>0</v>
      </c>
      <c r="H1494" s="99" t="s">
        <v>557</v>
      </c>
      <c r="I1494" s="104" t="s">
        <v>16</v>
      </c>
      <c r="J1494" s="105">
        <v>0.5</v>
      </c>
      <c r="K1494" s="142">
        <f t="shared" si="141"/>
        <v>-0.5</v>
      </c>
      <c r="L1494" s="102">
        <f t="shared" si="139"/>
        <v>499.78510493827173</v>
      </c>
      <c r="M1494" s="214">
        <f t="shared" si="140"/>
        <v>85.725000000000023</v>
      </c>
      <c r="Q1494" s="153">
        <f t="shared" si="142"/>
        <v>1</v>
      </c>
      <c r="R1494" s="154">
        <f t="shared" si="143"/>
        <v>0</v>
      </c>
      <c r="S1494" s="154">
        <f t="shared" si="144"/>
        <v>1</v>
      </c>
    </row>
    <row r="1495" spans="2:19" ht="18.75" x14ac:dyDescent="0.3">
      <c r="B1495" s="164">
        <v>44892</v>
      </c>
      <c r="C1495" s="95" t="s">
        <v>2889</v>
      </c>
      <c r="D1495" s="96" t="s">
        <v>173</v>
      </c>
      <c r="E1495" s="97">
        <v>2</v>
      </c>
      <c r="F1495" s="140">
        <v>1</v>
      </c>
      <c r="G1495" s="103">
        <v>0</v>
      </c>
      <c r="H1495" s="99" t="s">
        <v>557</v>
      </c>
      <c r="I1495" s="104" t="s">
        <v>16</v>
      </c>
      <c r="J1495" s="105">
        <v>0.5</v>
      </c>
      <c r="K1495" s="142">
        <f t="shared" si="141"/>
        <v>-0.5</v>
      </c>
      <c r="L1495" s="102">
        <f t="shared" si="139"/>
        <v>499.28510493827173</v>
      </c>
      <c r="M1495" s="214">
        <f t="shared" si="140"/>
        <v>85.225000000000023</v>
      </c>
      <c r="Q1495" s="153">
        <f t="shared" si="142"/>
        <v>1</v>
      </c>
      <c r="R1495" s="154">
        <f t="shared" si="143"/>
        <v>0</v>
      </c>
      <c r="S1495" s="154">
        <f t="shared" si="144"/>
        <v>1</v>
      </c>
    </row>
    <row r="1496" spans="2:19" ht="18.75" x14ac:dyDescent="0.3">
      <c r="B1496" s="164">
        <v>44893</v>
      </c>
      <c r="C1496" s="95" t="s">
        <v>2809</v>
      </c>
      <c r="D1496" s="96" t="s">
        <v>556</v>
      </c>
      <c r="E1496" s="97">
        <v>1</v>
      </c>
      <c r="F1496" s="140">
        <v>2.7</v>
      </c>
      <c r="G1496" s="103">
        <v>1.1000000000000001</v>
      </c>
      <c r="H1496" s="99" t="s">
        <v>557</v>
      </c>
      <c r="I1496" s="104" t="s">
        <v>21</v>
      </c>
      <c r="J1496" s="105">
        <v>5</v>
      </c>
      <c r="K1496" s="142">
        <f t="shared" si="141"/>
        <v>-5</v>
      </c>
      <c r="L1496" s="102">
        <f t="shared" si="139"/>
        <v>494.28510493827173</v>
      </c>
      <c r="M1496" s="214">
        <f t="shared" si="140"/>
        <v>80.225000000000023</v>
      </c>
      <c r="Q1496" s="153">
        <f t="shared" si="142"/>
        <v>1</v>
      </c>
      <c r="R1496" s="154">
        <f t="shared" si="143"/>
        <v>0</v>
      </c>
      <c r="S1496" s="154">
        <f t="shared" si="144"/>
        <v>1</v>
      </c>
    </row>
    <row r="1497" spans="2:19" ht="18.75" x14ac:dyDescent="0.3">
      <c r="B1497" s="164">
        <v>44893</v>
      </c>
      <c r="C1497" s="95" t="s">
        <v>2890</v>
      </c>
      <c r="D1497" s="96" t="s">
        <v>556</v>
      </c>
      <c r="E1497" s="97">
        <v>3</v>
      </c>
      <c r="F1497" s="140">
        <v>9</v>
      </c>
      <c r="G1497" s="103">
        <v>3</v>
      </c>
      <c r="H1497" s="99" t="s">
        <v>557</v>
      </c>
      <c r="I1497" s="104" t="s">
        <v>24</v>
      </c>
      <c r="J1497" s="105">
        <v>1.75</v>
      </c>
      <c r="K1497" s="142">
        <f t="shared" si="141"/>
        <v>14</v>
      </c>
      <c r="L1497" s="102">
        <f t="shared" si="139"/>
        <v>508.28510493827173</v>
      </c>
      <c r="M1497" s="214">
        <f t="shared" si="140"/>
        <v>94.225000000000023</v>
      </c>
      <c r="Q1497" s="153">
        <f t="shared" si="142"/>
        <v>1</v>
      </c>
      <c r="R1497" s="154">
        <f t="shared" si="143"/>
        <v>1</v>
      </c>
      <c r="S1497" s="154">
        <f t="shared" si="144"/>
        <v>0</v>
      </c>
    </row>
    <row r="1498" spans="2:19" ht="18.75" x14ac:dyDescent="0.3">
      <c r="B1498" s="164">
        <v>44893</v>
      </c>
      <c r="C1498" s="95" t="s">
        <v>2318</v>
      </c>
      <c r="D1498" s="96" t="s">
        <v>556</v>
      </c>
      <c r="E1498" s="97">
        <v>4</v>
      </c>
      <c r="F1498" s="140">
        <v>2.5</v>
      </c>
      <c r="G1498" s="103">
        <v>1.1000000000000001</v>
      </c>
      <c r="H1498" s="99" t="s">
        <v>557</v>
      </c>
      <c r="I1498" s="104" t="s">
        <v>24</v>
      </c>
      <c r="J1498" s="105">
        <v>1.75</v>
      </c>
      <c r="K1498" s="142">
        <f t="shared" si="141"/>
        <v>2.625</v>
      </c>
      <c r="L1498" s="102">
        <f t="shared" si="139"/>
        <v>510.91010493827173</v>
      </c>
      <c r="M1498" s="214">
        <f t="shared" si="140"/>
        <v>96.850000000000023</v>
      </c>
      <c r="Q1498" s="153">
        <f t="shared" si="142"/>
        <v>1</v>
      </c>
      <c r="R1498" s="154">
        <f t="shared" si="143"/>
        <v>1</v>
      </c>
      <c r="S1498" s="154">
        <f t="shared" si="144"/>
        <v>0</v>
      </c>
    </row>
    <row r="1499" spans="2:19" ht="18.75" x14ac:dyDescent="0.3">
      <c r="B1499" s="164">
        <v>44893</v>
      </c>
      <c r="C1499" s="95" t="s">
        <v>2891</v>
      </c>
      <c r="D1499" s="96" t="s">
        <v>2792</v>
      </c>
      <c r="E1499" s="97">
        <v>3</v>
      </c>
      <c r="F1499" s="140">
        <v>1</v>
      </c>
      <c r="G1499" s="103">
        <v>0</v>
      </c>
      <c r="H1499" s="99" t="s">
        <v>557</v>
      </c>
      <c r="I1499" s="104" t="s">
        <v>16</v>
      </c>
      <c r="J1499" s="105">
        <v>1.5</v>
      </c>
      <c r="K1499" s="142">
        <f t="shared" si="141"/>
        <v>-1.5</v>
      </c>
      <c r="L1499" s="102">
        <f t="shared" si="139"/>
        <v>509.41010493827173</v>
      </c>
      <c r="M1499" s="214">
        <f t="shared" si="140"/>
        <v>95.350000000000023</v>
      </c>
      <c r="Q1499" s="153">
        <f t="shared" si="142"/>
        <v>1</v>
      </c>
      <c r="R1499" s="154">
        <f t="shared" si="143"/>
        <v>0</v>
      </c>
      <c r="S1499" s="154">
        <f t="shared" si="144"/>
        <v>1</v>
      </c>
    </row>
    <row r="1500" spans="2:19" ht="18.75" x14ac:dyDescent="0.3">
      <c r="B1500" s="164">
        <v>44893</v>
      </c>
      <c r="C1500" s="95" t="s">
        <v>2892</v>
      </c>
      <c r="D1500" s="96" t="s">
        <v>2792</v>
      </c>
      <c r="E1500" s="97">
        <v>3</v>
      </c>
      <c r="F1500" s="140">
        <v>1</v>
      </c>
      <c r="G1500" s="103">
        <v>0</v>
      </c>
      <c r="H1500" s="99" t="s">
        <v>557</v>
      </c>
      <c r="I1500" s="104" t="s">
        <v>16</v>
      </c>
      <c r="J1500" s="105">
        <v>1.5</v>
      </c>
      <c r="K1500" s="142">
        <f t="shared" si="141"/>
        <v>-1.5</v>
      </c>
      <c r="L1500" s="102">
        <f t="shared" si="139"/>
        <v>507.91010493827173</v>
      </c>
      <c r="M1500" s="214">
        <f t="shared" si="140"/>
        <v>93.850000000000023</v>
      </c>
      <c r="Q1500" s="153">
        <f t="shared" si="142"/>
        <v>1</v>
      </c>
      <c r="R1500" s="154">
        <f t="shared" si="143"/>
        <v>0</v>
      </c>
      <c r="S1500" s="154">
        <f t="shared" si="144"/>
        <v>1</v>
      </c>
    </row>
    <row r="1501" spans="2:19" ht="18.75" x14ac:dyDescent="0.3">
      <c r="B1501" s="164">
        <v>44894</v>
      </c>
      <c r="C1501" s="95" t="s">
        <v>2893</v>
      </c>
      <c r="D1501" s="96" t="s">
        <v>559</v>
      </c>
      <c r="E1501" s="97">
        <v>3</v>
      </c>
      <c r="F1501" s="140">
        <v>2.4</v>
      </c>
      <c r="G1501" s="103">
        <v>1.1000000000000001</v>
      </c>
      <c r="H1501" s="99" t="s">
        <v>557</v>
      </c>
      <c r="I1501" s="104" t="s">
        <v>16</v>
      </c>
      <c r="J1501" s="105">
        <v>2</v>
      </c>
      <c r="K1501" s="142">
        <f t="shared" si="141"/>
        <v>-2</v>
      </c>
      <c r="L1501" s="102">
        <f t="shared" si="139"/>
        <v>505.91010493827173</v>
      </c>
      <c r="M1501" s="214">
        <f t="shared" si="140"/>
        <v>91.850000000000023</v>
      </c>
      <c r="Q1501" s="153">
        <f t="shared" si="142"/>
        <v>1</v>
      </c>
      <c r="R1501" s="154">
        <f t="shared" si="143"/>
        <v>0</v>
      </c>
      <c r="S1501" s="154">
        <f t="shared" si="144"/>
        <v>1</v>
      </c>
    </row>
    <row r="1502" spans="2:19" ht="18.75" x14ac:dyDescent="0.3">
      <c r="B1502" s="164">
        <v>44894</v>
      </c>
      <c r="C1502" s="95" t="s">
        <v>2818</v>
      </c>
      <c r="D1502" s="96" t="s">
        <v>559</v>
      </c>
      <c r="E1502" s="97">
        <v>2</v>
      </c>
      <c r="F1502" s="140">
        <v>2</v>
      </c>
      <c r="G1502" s="103">
        <v>1.1000000000000001</v>
      </c>
      <c r="H1502" s="99" t="s">
        <v>557</v>
      </c>
      <c r="I1502" s="104" t="s">
        <v>24</v>
      </c>
      <c r="J1502" s="105">
        <v>2</v>
      </c>
      <c r="K1502" s="142">
        <f t="shared" si="141"/>
        <v>2</v>
      </c>
      <c r="L1502" s="102">
        <f t="shared" si="139"/>
        <v>507.91010493827173</v>
      </c>
      <c r="M1502" s="214">
        <f t="shared" si="140"/>
        <v>93.850000000000023</v>
      </c>
      <c r="Q1502" s="153">
        <f t="shared" si="142"/>
        <v>1</v>
      </c>
      <c r="R1502" s="154">
        <f t="shared" si="143"/>
        <v>1</v>
      </c>
      <c r="S1502" s="154">
        <f t="shared" si="144"/>
        <v>0</v>
      </c>
    </row>
    <row r="1503" spans="2:19" ht="18.75" x14ac:dyDescent="0.3">
      <c r="B1503" s="164">
        <v>44894</v>
      </c>
      <c r="C1503" s="95" t="s">
        <v>2776</v>
      </c>
      <c r="D1503" s="96" t="s">
        <v>668</v>
      </c>
      <c r="E1503" s="97">
        <v>5</v>
      </c>
      <c r="F1503" s="140">
        <v>10</v>
      </c>
      <c r="G1503" s="103">
        <v>3</v>
      </c>
      <c r="H1503" s="99" t="s">
        <v>557</v>
      </c>
      <c r="I1503" s="104" t="s">
        <v>16</v>
      </c>
      <c r="J1503" s="105">
        <v>2</v>
      </c>
      <c r="K1503" s="142">
        <f t="shared" si="141"/>
        <v>-2</v>
      </c>
      <c r="L1503" s="102">
        <f t="shared" si="139"/>
        <v>505.91010493827173</v>
      </c>
      <c r="M1503" s="214">
        <f t="shared" si="140"/>
        <v>91.850000000000023</v>
      </c>
      <c r="Q1503" s="153">
        <f t="shared" si="142"/>
        <v>1</v>
      </c>
      <c r="R1503" s="154">
        <f t="shared" si="143"/>
        <v>0</v>
      </c>
      <c r="S1503" s="154">
        <f t="shared" si="144"/>
        <v>1</v>
      </c>
    </row>
    <row r="1504" spans="2:19" ht="18.75" x14ac:dyDescent="0.3">
      <c r="B1504" s="164">
        <v>44895</v>
      </c>
      <c r="C1504" s="95" t="s">
        <v>2894</v>
      </c>
      <c r="D1504" s="96" t="s">
        <v>231</v>
      </c>
      <c r="E1504" s="97">
        <v>6</v>
      </c>
      <c r="F1504" s="140">
        <v>4.8</v>
      </c>
      <c r="G1504" s="103">
        <v>2</v>
      </c>
      <c r="H1504" s="99" t="s">
        <v>557</v>
      </c>
      <c r="I1504" s="104" t="s">
        <v>26</v>
      </c>
      <c r="J1504" s="105">
        <v>0.5</v>
      </c>
      <c r="K1504" s="142">
        <f t="shared" si="141"/>
        <v>-0.5</v>
      </c>
      <c r="L1504" s="102">
        <f t="shared" si="139"/>
        <v>505.41010493827173</v>
      </c>
      <c r="M1504" s="214">
        <f t="shared" si="140"/>
        <v>91.350000000000023</v>
      </c>
      <c r="Q1504" s="153">
        <f t="shared" si="142"/>
        <v>1</v>
      </c>
      <c r="R1504" s="154">
        <f t="shared" si="143"/>
        <v>0</v>
      </c>
      <c r="S1504" s="154">
        <f t="shared" si="144"/>
        <v>1</v>
      </c>
    </row>
    <row r="1505" spans="2:19" ht="18.75" x14ac:dyDescent="0.3">
      <c r="B1505" s="164">
        <v>44895</v>
      </c>
      <c r="C1505" s="95" t="s">
        <v>2895</v>
      </c>
      <c r="D1505" s="96" t="s">
        <v>231</v>
      </c>
      <c r="E1505" s="97">
        <v>7</v>
      </c>
      <c r="F1505" s="140">
        <v>10</v>
      </c>
      <c r="G1505" s="103">
        <v>3</v>
      </c>
      <c r="H1505" s="99" t="s">
        <v>557</v>
      </c>
      <c r="I1505" s="104" t="s">
        <v>26</v>
      </c>
      <c r="J1505" s="105">
        <v>0.5</v>
      </c>
      <c r="K1505" s="142">
        <f t="shared" si="141"/>
        <v>-0.5</v>
      </c>
      <c r="L1505" s="102">
        <f t="shared" si="139"/>
        <v>504.91010493827173</v>
      </c>
      <c r="M1505" s="214">
        <f t="shared" si="140"/>
        <v>90.850000000000023</v>
      </c>
      <c r="Q1505" s="153">
        <f t="shared" si="142"/>
        <v>1</v>
      </c>
      <c r="R1505" s="154">
        <f t="shared" si="143"/>
        <v>0</v>
      </c>
      <c r="S1505" s="154">
        <f t="shared" si="144"/>
        <v>1</v>
      </c>
    </row>
    <row r="1506" spans="2:19" ht="18.75" x14ac:dyDescent="0.3">
      <c r="B1506" s="164">
        <v>44895</v>
      </c>
      <c r="C1506" s="95" t="s">
        <v>2623</v>
      </c>
      <c r="D1506" s="96" t="s">
        <v>43</v>
      </c>
      <c r="E1506" s="97">
        <v>1</v>
      </c>
      <c r="F1506" s="140">
        <v>1.75</v>
      </c>
      <c r="G1506" s="103">
        <v>1.1000000000000001</v>
      </c>
      <c r="H1506" s="99" t="s">
        <v>557</v>
      </c>
      <c r="I1506" s="104" t="s">
        <v>24</v>
      </c>
      <c r="J1506" s="105">
        <v>4</v>
      </c>
      <c r="K1506" s="142">
        <f t="shared" si="141"/>
        <v>3</v>
      </c>
      <c r="L1506" s="102">
        <f t="shared" si="139"/>
        <v>507.91010493827173</v>
      </c>
      <c r="M1506" s="214">
        <f t="shared" si="140"/>
        <v>93.850000000000023</v>
      </c>
      <c r="Q1506" s="153">
        <f t="shared" si="142"/>
        <v>1</v>
      </c>
      <c r="R1506" s="154">
        <f t="shared" si="143"/>
        <v>1</v>
      </c>
      <c r="S1506" s="154">
        <f t="shared" si="144"/>
        <v>0</v>
      </c>
    </row>
    <row r="1507" spans="2:19" ht="18.75" x14ac:dyDescent="0.3">
      <c r="B1507" s="164">
        <v>44895</v>
      </c>
      <c r="C1507" s="95" t="s">
        <v>2896</v>
      </c>
      <c r="D1507" s="96" t="s">
        <v>43</v>
      </c>
      <c r="E1507" s="97">
        <v>3</v>
      </c>
      <c r="F1507" s="140">
        <v>4.4000000000000004</v>
      </c>
      <c r="G1507" s="103">
        <v>2</v>
      </c>
      <c r="H1507" s="99" t="s">
        <v>557</v>
      </c>
      <c r="I1507" s="104" t="s">
        <v>24</v>
      </c>
      <c r="J1507" s="105">
        <v>1</v>
      </c>
      <c r="K1507" s="142">
        <f t="shared" si="141"/>
        <v>3.4000000000000004</v>
      </c>
      <c r="L1507" s="102">
        <f t="shared" si="139"/>
        <v>511.31010493827171</v>
      </c>
      <c r="M1507" s="214">
        <f t="shared" si="140"/>
        <v>97.250000000000028</v>
      </c>
      <c r="Q1507" s="153">
        <f t="shared" si="142"/>
        <v>1</v>
      </c>
      <c r="R1507" s="154">
        <f t="shared" si="143"/>
        <v>1</v>
      </c>
      <c r="S1507" s="154">
        <f t="shared" si="144"/>
        <v>0</v>
      </c>
    </row>
    <row r="1508" spans="2:19" ht="18.75" x14ac:dyDescent="0.3">
      <c r="B1508" s="164">
        <v>44895</v>
      </c>
      <c r="C1508" s="95" t="s">
        <v>2633</v>
      </c>
      <c r="D1508" s="96" t="s">
        <v>43</v>
      </c>
      <c r="E1508" s="97">
        <v>3</v>
      </c>
      <c r="F1508" s="140">
        <v>14</v>
      </c>
      <c r="G1508" s="103">
        <v>4</v>
      </c>
      <c r="H1508" s="99" t="s">
        <v>557</v>
      </c>
      <c r="I1508" s="104" t="s">
        <v>16</v>
      </c>
      <c r="J1508" s="105">
        <v>0.5</v>
      </c>
      <c r="K1508" s="142">
        <f t="shared" si="141"/>
        <v>-0.5</v>
      </c>
      <c r="L1508" s="102">
        <f t="shared" si="139"/>
        <v>510.81010493827171</v>
      </c>
      <c r="M1508" s="214">
        <f t="shared" si="140"/>
        <v>96.750000000000028</v>
      </c>
      <c r="Q1508" s="153">
        <f t="shared" si="142"/>
        <v>1</v>
      </c>
      <c r="R1508" s="154">
        <f t="shared" si="143"/>
        <v>0</v>
      </c>
      <c r="S1508" s="154">
        <f t="shared" si="144"/>
        <v>1</v>
      </c>
    </row>
    <row r="1509" spans="2:19" ht="18.75" x14ac:dyDescent="0.3">
      <c r="B1509" s="164">
        <v>44895</v>
      </c>
      <c r="C1509" s="95" t="s">
        <v>2760</v>
      </c>
      <c r="D1509" s="96" t="s">
        <v>43</v>
      </c>
      <c r="E1509" s="97">
        <v>4</v>
      </c>
      <c r="F1509" s="140">
        <v>4.2</v>
      </c>
      <c r="G1509" s="103">
        <v>2</v>
      </c>
      <c r="H1509" s="99" t="s">
        <v>557</v>
      </c>
      <c r="I1509" s="104" t="s">
        <v>34</v>
      </c>
      <c r="J1509" s="105">
        <v>1</v>
      </c>
      <c r="K1509" s="142">
        <f t="shared" si="141"/>
        <v>-1</v>
      </c>
      <c r="L1509" s="102">
        <f t="shared" si="139"/>
        <v>509.81010493827171</v>
      </c>
      <c r="M1509" s="214">
        <f t="shared" si="140"/>
        <v>95.750000000000028</v>
      </c>
      <c r="Q1509" s="153">
        <f t="shared" si="142"/>
        <v>1</v>
      </c>
      <c r="R1509" s="154">
        <f t="shared" si="143"/>
        <v>0</v>
      </c>
      <c r="S1509" s="154">
        <f t="shared" si="144"/>
        <v>1</v>
      </c>
    </row>
    <row r="1510" spans="2:19" ht="18.75" x14ac:dyDescent="0.3">
      <c r="B1510" s="164">
        <v>44895</v>
      </c>
      <c r="C1510" s="95" t="s">
        <v>2831</v>
      </c>
      <c r="D1510" s="96" t="s">
        <v>43</v>
      </c>
      <c r="E1510" s="97">
        <v>4</v>
      </c>
      <c r="F1510" s="140">
        <v>11</v>
      </c>
      <c r="G1510" s="103">
        <v>4</v>
      </c>
      <c r="H1510" s="99" t="s">
        <v>557</v>
      </c>
      <c r="I1510" s="104" t="s">
        <v>21</v>
      </c>
      <c r="J1510" s="105">
        <v>1</v>
      </c>
      <c r="K1510" s="142">
        <f t="shared" si="141"/>
        <v>-1</v>
      </c>
      <c r="L1510" s="102">
        <f t="shared" ref="L1510:L1574" si="145">IF(K1510="",L1509,L1509+K1510)</f>
        <v>508.81010493827171</v>
      </c>
      <c r="M1510" s="214">
        <f t="shared" ref="M1510:M1511" si="146">M1509+K1510</f>
        <v>94.750000000000028</v>
      </c>
      <c r="Q1510" s="153">
        <f t="shared" si="142"/>
        <v>1</v>
      </c>
      <c r="R1510" s="154">
        <f t="shared" si="143"/>
        <v>0</v>
      </c>
      <c r="S1510" s="154">
        <f t="shared" si="144"/>
        <v>1</v>
      </c>
    </row>
    <row r="1511" spans="2:19" ht="18.75" x14ac:dyDescent="0.3">
      <c r="B1511" s="164">
        <v>44895</v>
      </c>
      <c r="C1511" s="95" t="s">
        <v>2124</v>
      </c>
      <c r="D1511" s="96" t="s">
        <v>43</v>
      </c>
      <c r="E1511" s="97">
        <v>4</v>
      </c>
      <c r="F1511" s="140">
        <v>13</v>
      </c>
      <c r="G1511" s="103">
        <v>4</v>
      </c>
      <c r="H1511" s="99" t="s">
        <v>557</v>
      </c>
      <c r="I1511" s="104" t="s">
        <v>107</v>
      </c>
      <c r="J1511" s="105">
        <v>0.25</v>
      </c>
      <c r="K1511" s="142">
        <f t="shared" si="141"/>
        <v>-0.25</v>
      </c>
      <c r="L1511" s="102">
        <f t="shared" si="145"/>
        <v>508.56010493827171</v>
      </c>
      <c r="M1511" s="214">
        <f t="shared" si="146"/>
        <v>94.500000000000028</v>
      </c>
      <c r="Q1511" s="153">
        <f t="shared" si="142"/>
        <v>1</v>
      </c>
      <c r="R1511" s="154">
        <f t="shared" si="143"/>
        <v>0</v>
      </c>
      <c r="S1511" s="154">
        <f t="shared" si="144"/>
        <v>1</v>
      </c>
    </row>
    <row r="1512" spans="2:19" ht="18.75" x14ac:dyDescent="0.3">
      <c r="B1512" s="164">
        <v>44896</v>
      </c>
      <c r="C1512" s="95" t="s">
        <v>2902</v>
      </c>
      <c r="D1512" s="96" t="s">
        <v>595</v>
      </c>
      <c r="E1512" s="97">
        <v>1</v>
      </c>
      <c r="F1512" s="140">
        <v>2.8</v>
      </c>
      <c r="G1512" s="103">
        <v>1.1000000000000001</v>
      </c>
      <c r="H1512" s="99" t="s">
        <v>557</v>
      </c>
      <c r="I1512" s="104" t="s">
        <v>34</v>
      </c>
      <c r="J1512" s="105">
        <v>5</v>
      </c>
      <c r="K1512" s="142">
        <f t="shared" si="141"/>
        <v>-5</v>
      </c>
      <c r="L1512" s="102">
        <f t="shared" si="145"/>
        <v>503.56010493827171</v>
      </c>
      <c r="M1512" s="214"/>
      <c r="N1512" s="214">
        <f>K1512</f>
        <v>-5</v>
      </c>
      <c r="Q1512" s="153">
        <f t="shared" si="142"/>
        <v>1</v>
      </c>
      <c r="R1512" s="154">
        <f t="shared" si="143"/>
        <v>0</v>
      </c>
      <c r="S1512" s="154">
        <f t="shared" si="144"/>
        <v>1</v>
      </c>
    </row>
    <row r="1513" spans="2:19" ht="18.75" x14ac:dyDescent="0.3">
      <c r="B1513" s="164">
        <v>44896</v>
      </c>
      <c r="C1513" s="95" t="s">
        <v>2115</v>
      </c>
      <c r="D1513" s="96" t="s">
        <v>595</v>
      </c>
      <c r="E1513" s="97">
        <v>1</v>
      </c>
      <c r="F1513" s="140">
        <v>1</v>
      </c>
      <c r="G1513" s="103">
        <v>0</v>
      </c>
      <c r="H1513" s="99" t="s">
        <v>557</v>
      </c>
      <c r="I1513" s="104" t="s">
        <v>21</v>
      </c>
      <c r="J1513" s="105">
        <v>1.5</v>
      </c>
      <c r="K1513" s="142">
        <f t="shared" si="141"/>
        <v>-1.5</v>
      </c>
      <c r="L1513" s="102">
        <f t="shared" si="145"/>
        <v>502.06010493827171</v>
      </c>
      <c r="M1513" s="214"/>
      <c r="N1513" s="214">
        <f>K1513+N1512</f>
        <v>-6.5</v>
      </c>
      <c r="Q1513" s="153">
        <f t="shared" si="142"/>
        <v>1</v>
      </c>
      <c r="R1513" s="154">
        <f t="shared" si="143"/>
        <v>0</v>
      </c>
      <c r="S1513" s="154">
        <f t="shared" si="144"/>
        <v>1</v>
      </c>
    </row>
    <row r="1514" spans="2:19" ht="18.75" x14ac:dyDescent="0.3">
      <c r="B1514" s="164">
        <v>44896</v>
      </c>
      <c r="C1514" s="95" t="s">
        <v>2903</v>
      </c>
      <c r="D1514" s="96" t="s">
        <v>595</v>
      </c>
      <c r="E1514" s="97">
        <v>3</v>
      </c>
      <c r="F1514" s="140">
        <v>26</v>
      </c>
      <c r="G1514" s="103">
        <v>5</v>
      </c>
      <c r="H1514" s="99" t="s">
        <v>557</v>
      </c>
      <c r="I1514" s="104" t="s">
        <v>26</v>
      </c>
      <c r="J1514" s="105">
        <v>0.5</v>
      </c>
      <c r="K1514" s="142">
        <f t="shared" si="141"/>
        <v>-0.5</v>
      </c>
      <c r="L1514" s="102">
        <f t="shared" si="145"/>
        <v>501.56010493827171</v>
      </c>
      <c r="M1514" s="214"/>
      <c r="N1514" s="214">
        <f t="shared" ref="N1514:N1577" si="147">K1514+N1513</f>
        <v>-7</v>
      </c>
      <c r="Q1514" s="153">
        <f t="shared" si="142"/>
        <v>1</v>
      </c>
      <c r="R1514" s="154">
        <f t="shared" si="143"/>
        <v>0</v>
      </c>
      <c r="S1514" s="154">
        <f t="shared" si="144"/>
        <v>1</v>
      </c>
    </row>
    <row r="1515" spans="2:19" ht="18.75" x14ac:dyDescent="0.3">
      <c r="B1515" s="164">
        <v>44896</v>
      </c>
      <c r="C1515" s="95" t="s">
        <v>2903</v>
      </c>
      <c r="D1515" s="96" t="s">
        <v>595</v>
      </c>
      <c r="E1515" s="97">
        <v>3</v>
      </c>
      <c r="F1515" s="140">
        <v>26</v>
      </c>
      <c r="G1515" s="103">
        <v>5</v>
      </c>
      <c r="H1515" s="99" t="s">
        <v>567</v>
      </c>
      <c r="I1515" s="104" t="s">
        <v>26</v>
      </c>
      <c r="J1515" s="105">
        <v>0.5</v>
      </c>
      <c r="K1515" s="142">
        <f t="shared" si="141"/>
        <v>2</v>
      </c>
      <c r="L1515" s="102">
        <f t="shared" si="145"/>
        <v>503.56010493827171</v>
      </c>
      <c r="M1515" s="214"/>
      <c r="N1515" s="214">
        <f t="shared" si="147"/>
        <v>-5</v>
      </c>
      <c r="Q1515" s="153">
        <f t="shared" si="142"/>
        <v>1</v>
      </c>
      <c r="R1515" s="154">
        <f t="shared" si="143"/>
        <v>1</v>
      </c>
      <c r="S1515" s="154">
        <f t="shared" si="144"/>
        <v>0</v>
      </c>
    </row>
    <row r="1516" spans="2:19" ht="18.75" x14ac:dyDescent="0.3">
      <c r="B1516" s="164">
        <v>44896</v>
      </c>
      <c r="C1516" s="95" t="s">
        <v>2793</v>
      </c>
      <c r="D1516" s="96" t="s">
        <v>595</v>
      </c>
      <c r="E1516" s="97">
        <v>4</v>
      </c>
      <c r="F1516" s="140">
        <v>8.5</v>
      </c>
      <c r="G1516" s="103">
        <v>3</v>
      </c>
      <c r="H1516" s="99" t="s">
        <v>557</v>
      </c>
      <c r="I1516" s="104" t="s">
        <v>16</v>
      </c>
      <c r="J1516" s="105">
        <v>2</v>
      </c>
      <c r="K1516" s="142">
        <f t="shared" si="141"/>
        <v>-2</v>
      </c>
      <c r="L1516" s="102">
        <f t="shared" si="145"/>
        <v>501.56010493827171</v>
      </c>
      <c r="M1516" s="214"/>
      <c r="N1516" s="214">
        <f t="shared" si="147"/>
        <v>-7</v>
      </c>
      <c r="Q1516" s="153">
        <f t="shared" si="142"/>
        <v>1</v>
      </c>
      <c r="R1516" s="154">
        <f t="shared" si="143"/>
        <v>0</v>
      </c>
      <c r="S1516" s="154">
        <f t="shared" si="144"/>
        <v>1</v>
      </c>
    </row>
    <row r="1517" spans="2:19" ht="18.75" x14ac:dyDescent="0.3">
      <c r="B1517" s="164">
        <v>44896</v>
      </c>
      <c r="C1517" s="95" t="s">
        <v>2758</v>
      </c>
      <c r="D1517" s="96" t="s">
        <v>595</v>
      </c>
      <c r="E1517" s="97">
        <v>5</v>
      </c>
      <c r="F1517" s="140">
        <v>9</v>
      </c>
      <c r="G1517" s="103">
        <v>3</v>
      </c>
      <c r="H1517" s="99" t="s">
        <v>557</v>
      </c>
      <c r="I1517" s="104" t="s">
        <v>34</v>
      </c>
      <c r="J1517" s="105">
        <v>1.75</v>
      </c>
      <c r="K1517" s="142">
        <f t="shared" si="141"/>
        <v>-1.75</v>
      </c>
      <c r="L1517" s="102">
        <f t="shared" si="145"/>
        <v>499.81010493827171</v>
      </c>
      <c r="M1517" s="214"/>
      <c r="N1517" s="214">
        <f t="shared" si="147"/>
        <v>-8.75</v>
      </c>
      <c r="Q1517" s="153">
        <f t="shared" si="142"/>
        <v>1</v>
      </c>
      <c r="R1517" s="154">
        <f t="shared" si="143"/>
        <v>0</v>
      </c>
      <c r="S1517" s="154">
        <f t="shared" si="144"/>
        <v>1</v>
      </c>
    </row>
    <row r="1518" spans="2:19" ht="18.75" x14ac:dyDescent="0.3">
      <c r="B1518" s="164">
        <v>44897</v>
      </c>
      <c r="C1518" s="95" t="s">
        <v>2904</v>
      </c>
      <c r="D1518" s="96" t="s">
        <v>2242</v>
      </c>
      <c r="E1518" s="97">
        <v>2</v>
      </c>
      <c r="F1518" s="140">
        <v>5.9</v>
      </c>
      <c r="G1518" s="103">
        <v>0</v>
      </c>
      <c r="H1518" s="99" t="s">
        <v>557</v>
      </c>
      <c r="I1518" s="104" t="s">
        <v>24</v>
      </c>
      <c r="J1518" s="105">
        <v>4</v>
      </c>
      <c r="K1518" s="142">
        <f t="shared" si="141"/>
        <v>19.600000000000001</v>
      </c>
      <c r="L1518" s="102">
        <f t="shared" si="145"/>
        <v>519.41010493827173</v>
      </c>
      <c r="M1518" s="214"/>
      <c r="N1518" s="214">
        <f t="shared" si="147"/>
        <v>10.850000000000001</v>
      </c>
      <c r="Q1518" s="153">
        <f t="shared" si="142"/>
        <v>1</v>
      </c>
      <c r="R1518" s="154">
        <f t="shared" si="143"/>
        <v>1</v>
      </c>
      <c r="S1518" s="154">
        <f t="shared" si="144"/>
        <v>0</v>
      </c>
    </row>
    <row r="1519" spans="2:19" ht="18.75" x14ac:dyDescent="0.3">
      <c r="B1519" s="164">
        <v>44897</v>
      </c>
      <c r="C1519" s="95" t="s">
        <v>2807</v>
      </c>
      <c r="D1519" s="96" t="s">
        <v>623</v>
      </c>
      <c r="E1519" s="97">
        <v>1</v>
      </c>
      <c r="F1519" s="140">
        <v>3.3</v>
      </c>
      <c r="G1519" s="103">
        <v>1.1000000000000001</v>
      </c>
      <c r="H1519" s="99" t="s">
        <v>557</v>
      </c>
      <c r="I1519" s="104" t="s">
        <v>24</v>
      </c>
      <c r="J1519" s="105">
        <v>1.5</v>
      </c>
      <c r="K1519" s="142">
        <f t="shared" si="141"/>
        <v>3.4499999999999993</v>
      </c>
      <c r="L1519" s="102">
        <f t="shared" si="145"/>
        <v>522.86010493827177</v>
      </c>
      <c r="M1519" s="214"/>
      <c r="N1519" s="214">
        <f t="shared" si="147"/>
        <v>14.3</v>
      </c>
      <c r="Q1519" s="153">
        <f t="shared" si="142"/>
        <v>1</v>
      </c>
      <c r="R1519" s="154">
        <f t="shared" si="143"/>
        <v>1</v>
      </c>
      <c r="S1519" s="154">
        <f t="shared" si="144"/>
        <v>0</v>
      </c>
    </row>
    <row r="1520" spans="2:19" ht="18.75" x14ac:dyDescent="0.3">
      <c r="B1520" s="164">
        <v>44897</v>
      </c>
      <c r="C1520" s="95" t="s">
        <v>1909</v>
      </c>
      <c r="D1520" s="96" t="s">
        <v>623</v>
      </c>
      <c r="E1520" s="97">
        <v>2</v>
      </c>
      <c r="F1520" s="140">
        <v>4</v>
      </c>
      <c r="G1520" s="103">
        <v>1.1000000000000001</v>
      </c>
      <c r="H1520" s="99" t="s">
        <v>557</v>
      </c>
      <c r="I1520" s="104" t="s">
        <v>34</v>
      </c>
      <c r="J1520" s="105">
        <v>1</v>
      </c>
      <c r="K1520" s="142">
        <f t="shared" si="141"/>
        <v>-1</v>
      </c>
      <c r="L1520" s="102">
        <f t="shared" si="145"/>
        <v>521.86010493827177</v>
      </c>
      <c r="M1520" s="214"/>
      <c r="N1520" s="214">
        <f t="shared" si="147"/>
        <v>13.3</v>
      </c>
      <c r="Q1520" s="153">
        <f t="shared" si="142"/>
        <v>1</v>
      </c>
      <c r="R1520" s="154">
        <f t="shared" si="143"/>
        <v>0</v>
      </c>
      <c r="S1520" s="154">
        <f t="shared" si="144"/>
        <v>1</v>
      </c>
    </row>
    <row r="1521" spans="2:19" ht="18.75" x14ac:dyDescent="0.3">
      <c r="B1521" s="164">
        <v>44897</v>
      </c>
      <c r="C1521" s="95" t="s">
        <v>2817</v>
      </c>
      <c r="D1521" s="96" t="s">
        <v>623</v>
      </c>
      <c r="E1521" s="97">
        <v>2</v>
      </c>
      <c r="F1521" s="140">
        <v>16</v>
      </c>
      <c r="G1521" s="103">
        <v>4</v>
      </c>
      <c r="H1521" s="99" t="s">
        <v>557</v>
      </c>
      <c r="I1521" s="104" t="s">
        <v>148</v>
      </c>
      <c r="J1521" s="105">
        <v>1.25</v>
      </c>
      <c r="K1521" s="142">
        <f t="shared" si="141"/>
        <v>-1.25</v>
      </c>
      <c r="L1521" s="102">
        <f t="shared" si="145"/>
        <v>520.61010493827177</v>
      </c>
      <c r="M1521" s="214"/>
      <c r="N1521" s="214">
        <f t="shared" si="147"/>
        <v>12.05</v>
      </c>
      <c r="Q1521" s="153">
        <f t="shared" si="142"/>
        <v>1</v>
      </c>
      <c r="R1521" s="154">
        <f t="shared" si="143"/>
        <v>0</v>
      </c>
      <c r="S1521" s="154">
        <f t="shared" si="144"/>
        <v>1</v>
      </c>
    </row>
    <row r="1522" spans="2:19" ht="18.75" x14ac:dyDescent="0.3">
      <c r="B1522" s="164">
        <v>44897</v>
      </c>
      <c r="C1522" s="95" t="s">
        <v>2816</v>
      </c>
      <c r="D1522" s="96" t="s">
        <v>623</v>
      </c>
      <c r="E1522" s="97">
        <v>2</v>
      </c>
      <c r="F1522" s="140">
        <v>19</v>
      </c>
      <c r="G1522" s="103">
        <v>4</v>
      </c>
      <c r="H1522" s="99" t="s">
        <v>557</v>
      </c>
      <c r="I1522" s="104" t="s">
        <v>26</v>
      </c>
      <c r="J1522" s="105">
        <v>1.25</v>
      </c>
      <c r="K1522" s="142">
        <f t="shared" si="141"/>
        <v>-1.25</v>
      </c>
      <c r="L1522" s="102">
        <f t="shared" si="145"/>
        <v>519.36010493827177</v>
      </c>
      <c r="M1522" s="214"/>
      <c r="N1522" s="214">
        <f t="shared" si="147"/>
        <v>10.8</v>
      </c>
      <c r="Q1522" s="153">
        <f t="shared" si="142"/>
        <v>1</v>
      </c>
      <c r="R1522" s="154">
        <f t="shared" si="143"/>
        <v>0</v>
      </c>
      <c r="S1522" s="154">
        <f t="shared" si="144"/>
        <v>1</v>
      </c>
    </row>
    <row r="1523" spans="2:19" ht="18.75" x14ac:dyDescent="0.3">
      <c r="B1523" s="164">
        <v>44897</v>
      </c>
      <c r="C1523" s="95" t="s">
        <v>2905</v>
      </c>
      <c r="D1523" s="96" t="s">
        <v>2242</v>
      </c>
      <c r="E1523" s="97">
        <v>2</v>
      </c>
      <c r="F1523" s="140">
        <v>2.15</v>
      </c>
      <c r="G1523" s="103">
        <v>1.1000000000000001</v>
      </c>
      <c r="H1523" s="99" t="s">
        <v>557</v>
      </c>
      <c r="I1523" s="104" t="s">
        <v>24</v>
      </c>
      <c r="J1523" s="105">
        <v>6</v>
      </c>
      <c r="K1523" s="142">
        <f t="shared" si="141"/>
        <v>6.8999999999999986</v>
      </c>
      <c r="L1523" s="102">
        <f t="shared" si="145"/>
        <v>526.26010493827175</v>
      </c>
      <c r="M1523" s="214"/>
      <c r="N1523" s="214">
        <f t="shared" si="147"/>
        <v>17.7</v>
      </c>
      <c r="Q1523" s="153">
        <f t="shared" si="142"/>
        <v>1</v>
      </c>
      <c r="R1523" s="154">
        <f t="shared" si="143"/>
        <v>1</v>
      </c>
      <c r="S1523" s="154">
        <f t="shared" si="144"/>
        <v>0</v>
      </c>
    </row>
    <row r="1524" spans="2:19" ht="18.75" x14ac:dyDescent="0.3">
      <c r="B1524" s="164">
        <v>44897</v>
      </c>
      <c r="C1524" s="95" t="s">
        <v>2906</v>
      </c>
      <c r="D1524" s="96" t="s">
        <v>674</v>
      </c>
      <c r="E1524" s="97">
        <v>2</v>
      </c>
      <c r="F1524" s="140">
        <v>26</v>
      </c>
      <c r="G1524" s="103">
        <v>4</v>
      </c>
      <c r="H1524" s="99" t="s">
        <v>557</v>
      </c>
      <c r="I1524" s="104" t="s">
        <v>34</v>
      </c>
      <c r="J1524" s="105">
        <v>0.5</v>
      </c>
      <c r="K1524" s="142">
        <f t="shared" si="141"/>
        <v>-0.5</v>
      </c>
      <c r="L1524" s="102">
        <f t="shared" si="145"/>
        <v>525.76010493827175</v>
      </c>
      <c r="M1524" s="214"/>
      <c r="N1524" s="214">
        <f t="shared" si="147"/>
        <v>17.2</v>
      </c>
      <c r="Q1524" s="153">
        <f t="shared" si="142"/>
        <v>1</v>
      </c>
      <c r="R1524" s="154">
        <f t="shared" si="143"/>
        <v>0</v>
      </c>
      <c r="S1524" s="154">
        <f t="shared" si="144"/>
        <v>1</v>
      </c>
    </row>
    <row r="1525" spans="2:19" ht="18.75" x14ac:dyDescent="0.3">
      <c r="B1525" s="164">
        <v>44897</v>
      </c>
      <c r="C1525" s="95" t="s">
        <v>2907</v>
      </c>
      <c r="D1525" s="96" t="s">
        <v>674</v>
      </c>
      <c r="E1525" s="97">
        <v>3</v>
      </c>
      <c r="F1525" s="140">
        <v>21</v>
      </c>
      <c r="G1525" s="103">
        <v>4</v>
      </c>
      <c r="H1525" s="99" t="s">
        <v>557</v>
      </c>
      <c r="I1525" s="104" t="s">
        <v>26</v>
      </c>
      <c r="J1525" s="105">
        <v>1.5</v>
      </c>
      <c r="K1525" s="142">
        <f t="shared" si="141"/>
        <v>-1.5</v>
      </c>
      <c r="L1525" s="102">
        <f t="shared" si="145"/>
        <v>524.26010493827175</v>
      </c>
      <c r="M1525" s="214"/>
      <c r="N1525" s="214">
        <f t="shared" si="147"/>
        <v>15.7</v>
      </c>
      <c r="Q1525" s="153">
        <f t="shared" si="142"/>
        <v>1</v>
      </c>
      <c r="R1525" s="154">
        <f t="shared" si="143"/>
        <v>0</v>
      </c>
      <c r="S1525" s="154">
        <f t="shared" si="144"/>
        <v>1</v>
      </c>
    </row>
    <row r="1526" spans="2:19" ht="18.75" x14ac:dyDescent="0.3">
      <c r="B1526" s="164">
        <v>44897</v>
      </c>
      <c r="C1526" s="95" t="s">
        <v>2908</v>
      </c>
      <c r="D1526" s="96" t="s">
        <v>674</v>
      </c>
      <c r="E1526" s="97">
        <v>3</v>
      </c>
      <c r="F1526" s="140">
        <v>4.8</v>
      </c>
      <c r="G1526" s="103">
        <v>2</v>
      </c>
      <c r="H1526" s="99" t="s">
        <v>557</v>
      </c>
      <c r="I1526" s="104" t="s">
        <v>16</v>
      </c>
      <c r="J1526" s="105">
        <v>1.5</v>
      </c>
      <c r="K1526" s="142">
        <f t="shared" si="141"/>
        <v>-1.5</v>
      </c>
      <c r="L1526" s="102">
        <f t="shared" si="145"/>
        <v>522.76010493827175</v>
      </c>
      <c r="M1526" s="214"/>
      <c r="N1526" s="214">
        <f t="shared" si="147"/>
        <v>14.2</v>
      </c>
      <c r="Q1526" s="153">
        <f t="shared" si="142"/>
        <v>1</v>
      </c>
      <c r="R1526" s="154">
        <f t="shared" si="143"/>
        <v>0</v>
      </c>
      <c r="S1526" s="154">
        <f t="shared" si="144"/>
        <v>1</v>
      </c>
    </row>
    <row r="1527" spans="2:19" ht="18.75" x14ac:dyDescent="0.3">
      <c r="B1527" s="164">
        <v>44897</v>
      </c>
      <c r="C1527" s="95" t="s">
        <v>2909</v>
      </c>
      <c r="D1527" s="96" t="s">
        <v>1991</v>
      </c>
      <c r="E1527" s="97">
        <v>3</v>
      </c>
      <c r="F1527" s="140">
        <v>2.9</v>
      </c>
      <c r="G1527" s="103">
        <v>1.2</v>
      </c>
      <c r="H1527" s="99" t="s">
        <v>557</v>
      </c>
      <c r="I1527" s="104" t="s">
        <v>26</v>
      </c>
      <c r="J1527" s="105">
        <v>3.75</v>
      </c>
      <c r="K1527" s="142">
        <f t="shared" si="141"/>
        <v>-3.75</v>
      </c>
      <c r="L1527" s="102">
        <f t="shared" si="145"/>
        <v>519.01010493827175</v>
      </c>
      <c r="M1527" s="214"/>
      <c r="N1527" s="214">
        <f t="shared" si="147"/>
        <v>10.45</v>
      </c>
      <c r="Q1527" s="153">
        <f t="shared" si="142"/>
        <v>1</v>
      </c>
      <c r="R1527" s="154">
        <f t="shared" si="143"/>
        <v>0</v>
      </c>
      <c r="S1527" s="154">
        <f t="shared" si="144"/>
        <v>1</v>
      </c>
    </row>
    <row r="1528" spans="2:19" ht="18.75" x14ac:dyDescent="0.3">
      <c r="B1528" s="164">
        <v>44898</v>
      </c>
      <c r="C1528" s="95" t="s">
        <v>3007</v>
      </c>
      <c r="D1528" s="96" t="s">
        <v>682</v>
      </c>
      <c r="E1528" s="97">
        <v>2</v>
      </c>
      <c r="F1528" s="140">
        <v>3.2</v>
      </c>
      <c r="G1528" s="103">
        <v>1.4</v>
      </c>
      <c r="H1528" s="99" t="s">
        <v>557</v>
      </c>
      <c r="I1528" s="104" t="s">
        <v>24</v>
      </c>
      <c r="J1528" s="105">
        <v>4</v>
      </c>
      <c r="K1528" s="142">
        <f t="shared" si="141"/>
        <v>8.8000000000000007</v>
      </c>
      <c r="L1528" s="102">
        <f t="shared" si="145"/>
        <v>527.81010493827171</v>
      </c>
      <c r="M1528" s="214"/>
      <c r="N1528" s="214">
        <f t="shared" si="147"/>
        <v>19.25</v>
      </c>
      <c r="Q1528" s="153">
        <f t="shared" si="142"/>
        <v>1</v>
      </c>
      <c r="R1528" s="154">
        <f t="shared" si="143"/>
        <v>1</v>
      </c>
      <c r="S1528" s="154">
        <f t="shared" si="144"/>
        <v>0</v>
      </c>
    </row>
    <row r="1529" spans="2:19" ht="18.75" x14ac:dyDescent="0.3">
      <c r="B1529" s="164">
        <v>44898</v>
      </c>
      <c r="C1529" s="95" t="s">
        <v>2910</v>
      </c>
      <c r="D1529" s="96" t="s">
        <v>578</v>
      </c>
      <c r="E1529" s="97">
        <v>1</v>
      </c>
      <c r="F1529" s="140">
        <v>20</v>
      </c>
      <c r="G1529" s="103">
        <v>5</v>
      </c>
      <c r="H1529" s="99" t="s">
        <v>557</v>
      </c>
      <c r="I1529" s="104" t="s">
        <v>26</v>
      </c>
      <c r="J1529" s="105">
        <v>0.25</v>
      </c>
      <c r="K1529" s="142">
        <f t="shared" si="141"/>
        <v>-0.25</v>
      </c>
      <c r="L1529" s="102">
        <f t="shared" si="145"/>
        <v>527.56010493827171</v>
      </c>
      <c r="M1529" s="214"/>
      <c r="N1529" s="214">
        <f t="shared" si="147"/>
        <v>19</v>
      </c>
      <c r="Q1529" s="153">
        <f t="shared" si="142"/>
        <v>1</v>
      </c>
      <c r="R1529" s="154">
        <f t="shared" si="143"/>
        <v>0</v>
      </c>
      <c r="S1529" s="154">
        <f t="shared" si="144"/>
        <v>1</v>
      </c>
    </row>
    <row r="1530" spans="2:19" ht="18.75" x14ac:dyDescent="0.3">
      <c r="B1530" s="164">
        <v>44898</v>
      </c>
      <c r="C1530" s="95" t="s">
        <v>2911</v>
      </c>
      <c r="D1530" s="96" t="s">
        <v>578</v>
      </c>
      <c r="E1530" s="97">
        <v>2</v>
      </c>
      <c r="F1530" s="140">
        <v>7</v>
      </c>
      <c r="G1530" s="103">
        <v>3</v>
      </c>
      <c r="H1530" s="99" t="s">
        <v>557</v>
      </c>
      <c r="I1530" s="104" t="s">
        <v>34</v>
      </c>
      <c r="J1530" s="105">
        <v>2.5</v>
      </c>
      <c r="K1530" s="142">
        <f t="shared" si="141"/>
        <v>-2.5</v>
      </c>
      <c r="L1530" s="102">
        <f t="shared" si="145"/>
        <v>525.06010493827171</v>
      </c>
      <c r="M1530" s="214"/>
      <c r="N1530" s="214">
        <f t="shared" si="147"/>
        <v>16.5</v>
      </c>
      <c r="Q1530" s="153">
        <f t="shared" si="142"/>
        <v>1</v>
      </c>
      <c r="R1530" s="154">
        <f t="shared" si="143"/>
        <v>0</v>
      </c>
      <c r="S1530" s="154">
        <f t="shared" si="144"/>
        <v>1</v>
      </c>
    </row>
    <row r="1531" spans="2:19" ht="18.75" x14ac:dyDescent="0.3">
      <c r="B1531" s="164">
        <v>44898</v>
      </c>
      <c r="C1531" s="95" t="s">
        <v>677</v>
      </c>
      <c r="D1531" s="96" t="s">
        <v>578</v>
      </c>
      <c r="E1531" s="97">
        <v>2</v>
      </c>
      <c r="F1531" s="140">
        <v>13</v>
      </c>
      <c r="G1531" s="103">
        <v>4</v>
      </c>
      <c r="H1531" s="99" t="s">
        <v>557</v>
      </c>
      <c r="I1531" s="104" t="s">
        <v>26</v>
      </c>
      <c r="J1531" s="105">
        <v>1</v>
      </c>
      <c r="K1531" s="142">
        <f t="shared" si="141"/>
        <v>-1</v>
      </c>
      <c r="L1531" s="102">
        <f t="shared" si="145"/>
        <v>524.06010493827171</v>
      </c>
      <c r="M1531" s="214"/>
      <c r="N1531" s="214">
        <f t="shared" si="147"/>
        <v>15.5</v>
      </c>
      <c r="Q1531" s="153">
        <f t="shared" si="142"/>
        <v>1</v>
      </c>
      <c r="R1531" s="154">
        <f t="shared" si="143"/>
        <v>0</v>
      </c>
      <c r="S1531" s="154">
        <f t="shared" si="144"/>
        <v>1</v>
      </c>
    </row>
    <row r="1532" spans="2:19" ht="18.75" x14ac:dyDescent="0.3">
      <c r="B1532" s="164">
        <v>44898</v>
      </c>
      <c r="C1532" s="95" t="s">
        <v>2912</v>
      </c>
      <c r="D1532" s="96" t="s">
        <v>619</v>
      </c>
      <c r="E1532" s="97">
        <v>1</v>
      </c>
      <c r="F1532" s="140">
        <v>2.2000000000000002</v>
      </c>
      <c r="G1532" s="103">
        <v>1.1000000000000001</v>
      </c>
      <c r="H1532" s="99" t="s">
        <v>557</v>
      </c>
      <c r="I1532" s="104" t="s">
        <v>24</v>
      </c>
      <c r="J1532" s="105">
        <v>1.75</v>
      </c>
      <c r="K1532" s="142">
        <f t="shared" si="141"/>
        <v>2.1000000000000005</v>
      </c>
      <c r="L1532" s="102">
        <f t="shared" si="145"/>
        <v>526.16010493827173</v>
      </c>
      <c r="M1532" s="214"/>
      <c r="N1532" s="214">
        <f t="shared" si="147"/>
        <v>17.600000000000001</v>
      </c>
      <c r="Q1532" s="153">
        <f t="shared" si="142"/>
        <v>1</v>
      </c>
      <c r="R1532" s="154">
        <f t="shared" si="143"/>
        <v>1</v>
      </c>
      <c r="S1532" s="154">
        <f t="shared" si="144"/>
        <v>0</v>
      </c>
    </row>
    <row r="1533" spans="2:19" ht="18.75" x14ac:dyDescent="0.3">
      <c r="B1533" s="164">
        <v>44898</v>
      </c>
      <c r="C1533" s="95" t="s">
        <v>2913</v>
      </c>
      <c r="D1533" s="96" t="s">
        <v>619</v>
      </c>
      <c r="E1533" s="97">
        <v>5</v>
      </c>
      <c r="F1533" s="140">
        <v>14</v>
      </c>
      <c r="G1533" s="103">
        <v>3</v>
      </c>
      <c r="H1533" s="99" t="s">
        <v>557</v>
      </c>
      <c r="I1533" s="104" t="s">
        <v>24</v>
      </c>
      <c r="J1533" s="105">
        <v>1.25</v>
      </c>
      <c r="K1533" s="142">
        <f t="shared" si="141"/>
        <v>16.25</v>
      </c>
      <c r="L1533" s="102">
        <f t="shared" si="145"/>
        <v>542.41010493827173</v>
      </c>
      <c r="M1533" s="214"/>
      <c r="N1533" s="214">
        <f t="shared" si="147"/>
        <v>33.85</v>
      </c>
      <c r="Q1533" s="153">
        <f t="shared" si="142"/>
        <v>1</v>
      </c>
      <c r="R1533" s="154">
        <f t="shared" si="143"/>
        <v>1</v>
      </c>
      <c r="S1533" s="154">
        <f t="shared" si="144"/>
        <v>0</v>
      </c>
    </row>
    <row r="1534" spans="2:19" ht="18.75" x14ac:dyDescent="0.3">
      <c r="B1534" s="164">
        <v>44898</v>
      </c>
      <c r="C1534" s="95" t="s">
        <v>2914</v>
      </c>
      <c r="D1534" s="96" t="s">
        <v>619</v>
      </c>
      <c r="E1534" s="97">
        <v>5</v>
      </c>
      <c r="F1534" s="140">
        <v>12</v>
      </c>
      <c r="G1534" s="103">
        <v>3</v>
      </c>
      <c r="H1534" s="99" t="s">
        <v>557</v>
      </c>
      <c r="I1534" s="104" t="s">
        <v>16</v>
      </c>
      <c r="J1534" s="105">
        <v>2.5</v>
      </c>
      <c r="K1534" s="142">
        <f t="shared" si="141"/>
        <v>-2.5</v>
      </c>
      <c r="L1534" s="102">
        <f t="shared" si="145"/>
        <v>539.91010493827173</v>
      </c>
      <c r="M1534" s="214"/>
      <c r="N1534" s="214">
        <f t="shared" si="147"/>
        <v>31.35</v>
      </c>
      <c r="Q1534" s="153">
        <f t="shared" si="142"/>
        <v>1</v>
      </c>
      <c r="R1534" s="154">
        <f t="shared" si="143"/>
        <v>0</v>
      </c>
      <c r="S1534" s="154">
        <f t="shared" si="144"/>
        <v>1</v>
      </c>
    </row>
    <row r="1535" spans="2:19" ht="18.75" x14ac:dyDescent="0.3">
      <c r="B1535" s="164">
        <v>44898</v>
      </c>
      <c r="C1535" s="95" t="s">
        <v>2915</v>
      </c>
      <c r="D1535" s="96" t="s">
        <v>641</v>
      </c>
      <c r="E1535" s="97">
        <v>1</v>
      </c>
      <c r="F1535" s="140">
        <v>7</v>
      </c>
      <c r="G1535" s="103">
        <v>2</v>
      </c>
      <c r="H1535" s="99" t="s">
        <v>557</v>
      </c>
      <c r="I1535" s="104" t="s">
        <v>34</v>
      </c>
      <c r="J1535" s="105">
        <v>1.75</v>
      </c>
      <c r="K1535" s="142">
        <f t="shared" si="141"/>
        <v>-1.75</v>
      </c>
      <c r="L1535" s="102">
        <f t="shared" si="145"/>
        <v>538.16010493827173</v>
      </c>
      <c r="M1535" s="214"/>
      <c r="N1535" s="214">
        <f t="shared" si="147"/>
        <v>29.6</v>
      </c>
      <c r="Q1535" s="153">
        <f t="shared" si="142"/>
        <v>1</v>
      </c>
      <c r="R1535" s="154">
        <f t="shared" si="143"/>
        <v>0</v>
      </c>
      <c r="S1535" s="154">
        <f t="shared" si="144"/>
        <v>1</v>
      </c>
    </row>
    <row r="1536" spans="2:19" ht="18.75" x14ac:dyDescent="0.3">
      <c r="B1536" s="164">
        <v>44898</v>
      </c>
      <c r="C1536" s="95" t="s">
        <v>2654</v>
      </c>
      <c r="D1536" s="96" t="s">
        <v>2064</v>
      </c>
      <c r="E1536" s="97">
        <v>1</v>
      </c>
      <c r="F1536" s="140">
        <v>4</v>
      </c>
      <c r="G1536" s="103">
        <v>2</v>
      </c>
      <c r="H1536" s="99" t="s">
        <v>557</v>
      </c>
      <c r="I1536" s="104" t="s">
        <v>34</v>
      </c>
      <c r="J1536" s="105">
        <v>2</v>
      </c>
      <c r="K1536" s="142">
        <f t="shared" si="141"/>
        <v>-2</v>
      </c>
      <c r="L1536" s="102">
        <f t="shared" si="145"/>
        <v>536.16010493827173</v>
      </c>
      <c r="M1536" s="214"/>
      <c r="N1536" s="214">
        <f t="shared" si="147"/>
        <v>27.6</v>
      </c>
      <c r="Q1536" s="153">
        <f t="shared" si="142"/>
        <v>1</v>
      </c>
      <c r="R1536" s="154">
        <f t="shared" si="143"/>
        <v>0</v>
      </c>
      <c r="S1536" s="154">
        <f t="shared" si="144"/>
        <v>1</v>
      </c>
    </row>
    <row r="1537" spans="2:19" ht="18.75" x14ac:dyDescent="0.3">
      <c r="B1537" s="164">
        <v>44899</v>
      </c>
      <c r="C1537" s="95" t="s">
        <v>2390</v>
      </c>
      <c r="D1537" s="96" t="s">
        <v>18</v>
      </c>
      <c r="E1537" s="97">
        <v>8</v>
      </c>
      <c r="F1537" s="140">
        <v>3.5</v>
      </c>
      <c r="G1537" s="103">
        <v>1.5</v>
      </c>
      <c r="H1537" s="99" t="s">
        <v>557</v>
      </c>
      <c r="I1537" s="104" t="s">
        <v>24</v>
      </c>
      <c r="J1537" s="105">
        <v>3.75</v>
      </c>
      <c r="K1537" s="142">
        <f t="shared" si="141"/>
        <v>9.375</v>
      </c>
      <c r="L1537" s="102">
        <f t="shared" si="145"/>
        <v>545.53510493827173</v>
      </c>
      <c r="M1537" s="214"/>
      <c r="N1537" s="214">
        <f t="shared" si="147"/>
        <v>36.975000000000001</v>
      </c>
      <c r="Q1537" s="153">
        <f t="shared" si="142"/>
        <v>1</v>
      </c>
      <c r="R1537" s="154">
        <f t="shared" si="143"/>
        <v>1</v>
      </c>
      <c r="S1537" s="154">
        <f t="shared" si="144"/>
        <v>0</v>
      </c>
    </row>
    <row r="1538" spans="2:19" ht="18.75" x14ac:dyDescent="0.3">
      <c r="B1538" s="164">
        <v>44899</v>
      </c>
      <c r="C1538" s="95" t="s">
        <v>2916</v>
      </c>
      <c r="D1538" s="96" t="s">
        <v>788</v>
      </c>
      <c r="E1538" s="97">
        <v>6</v>
      </c>
      <c r="F1538" s="140">
        <v>16</v>
      </c>
      <c r="G1538" s="103">
        <v>4</v>
      </c>
      <c r="H1538" s="99" t="s">
        <v>557</v>
      </c>
      <c r="I1538" s="104" t="s">
        <v>34</v>
      </c>
      <c r="J1538" s="105">
        <v>1.5</v>
      </c>
      <c r="K1538" s="142">
        <f t="shared" si="141"/>
        <v>-1.5</v>
      </c>
      <c r="L1538" s="102">
        <f t="shared" si="145"/>
        <v>544.03510493827173</v>
      </c>
      <c r="M1538" s="214"/>
      <c r="N1538" s="214">
        <f t="shared" si="147"/>
        <v>35.475000000000001</v>
      </c>
      <c r="Q1538" s="153">
        <f t="shared" si="142"/>
        <v>1</v>
      </c>
      <c r="R1538" s="154">
        <f t="shared" si="143"/>
        <v>0</v>
      </c>
      <c r="S1538" s="154">
        <f t="shared" si="144"/>
        <v>1</v>
      </c>
    </row>
    <row r="1539" spans="2:19" ht="18.75" x14ac:dyDescent="0.3">
      <c r="B1539" s="164">
        <v>44899</v>
      </c>
      <c r="C1539" s="95" t="s">
        <v>2917</v>
      </c>
      <c r="D1539" s="96" t="s">
        <v>788</v>
      </c>
      <c r="E1539" s="97">
        <v>6</v>
      </c>
      <c r="F1539" s="140">
        <v>16</v>
      </c>
      <c r="G1539" s="103">
        <v>4</v>
      </c>
      <c r="H1539" s="99" t="s">
        <v>557</v>
      </c>
      <c r="I1539" s="104" t="s">
        <v>24</v>
      </c>
      <c r="J1539" s="105">
        <v>1.75</v>
      </c>
      <c r="K1539" s="142">
        <f t="shared" ref="K1539:K1602" si="148">IF(OR(I1539="",J1539=""),"",IF(AND(H1539="W",I1539="1st"),F1539*J1539-J1539,IF(AND(H1539="P",OR(I1539="1st",I1539="2nd",I1539="3rd")),G1539*J1539-J1539,IF(H1539="EW",-2*J1539,-J1539))))</f>
        <v>26.25</v>
      </c>
      <c r="L1539" s="102">
        <f t="shared" si="145"/>
        <v>570.28510493827173</v>
      </c>
      <c r="M1539" s="214"/>
      <c r="N1539" s="214">
        <f t="shared" si="147"/>
        <v>61.725000000000001</v>
      </c>
      <c r="Q1539" s="153">
        <f t="shared" si="142"/>
        <v>1</v>
      </c>
      <c r="R1539" s="154">
        <f t="shared" si="143"/>
        <v>1</v>
      </c>
      <c r="S1539" s="154">
        <f t="shared" si="144"/>
        <v>0</v>
      </c>
    </row>
    <row r="1540" spans="2:19" ht="18.75" x14ac:dyDescent="0.3">
      <c r="B1540" s="164">
        <v>44899</v>
      </c>
      <c r="C1540" s="95" t="s">
        <v>2918</v>
      </c>
      <c r="D1540" s="96" t="s">
        <v>788</v>
      </c>
      <c r="E1540" s="97">
        <v>6</v>
      </c>
      <c r="F1540" s="140">
        <v>9</v>
      </c>
      <c r="G1540" s="103">
        <v>3</v>
      </c>
      <c r="H1540" s="99" t="s">
        <v>557</v>
      </c>
      <c r="I1540" s="104" t="s">
        <v>16</v>
      </c>
      <c r="J1540" s="105">
        <v>0.5</v>
      </c>
      <c r="K1540" s="142">
        <f t="shared" si="148"/>
        <v>-0.5</v>
      </c>
      <c r="L1540" s="102">
        <f t="shared" si="145"/>
        <v>569.78510493827173</v>
      </c>
      <c r="M1540" s="214"/>
      <c r="N1540" s="214">
        <f t="shared" si="147"/>
        <v>61.225000000000001</v>
      </c>
      <c r="Q1540" s="153">
        <f t="shared" ref="Q1540:Q1603" si="149">IF(B1540="",0,1)</f>
        <v>1</v>
      </c>
      <c r="R1540" s="154">
        <f t="shared" ref="R1540:R1603" si="150">IF(K1540&gt;0,1,0)</f>
        <v>0</v>
      </c>
      <c r="S1540" s="154">
        <f t="shared" ref="S1540:S1603" si="151">IF(K1540&lt;0,1,0)</f>
        <v>1</v>
      </c>
    </row>
    <row r="1541" spans="2:19" ht="18.75" x14ac:dyDescent="0.3">
      <c r="B1541" s="164">
        <v>44900</v>
      </c>
      <c r="C1541" s="95" t="s">
        <v>2919</v>
      </c>
      <c r="D1541" s="96" t="s">
        <v>2920</v>
      </c>
      <c r="E1541" s="97">
        <v>3</v>
      </c>
      <c r="F1541" s="140">
        <v>6</v>
      </c>
      <c r="G1541" s="103">
        <v>2</v>
      </c>
      <c r="H1541" s="99" t="s">
        <v>557</v>
      </c>
      <c r="I1541" s="104" t="s">
        <v>26</v>
      </c>
      <c r="J1541" s="105">
        <v>3.75</v>
      </c>
      <c r="K1541" s="142">
        <f t="shared" si="148"/>
        <v>-3.75</v>
      </c>
      <c r="L1541" s="102">
        <f t="shared" si="145"/>
        <v>566.03510493827173</v>
      </c>
      <c r="M1541" s="214"/>
      <c r="N1541" s="214">
        <f t="shared" si="147"/>
        <v>57.475000000000001</v>
      </c>
      <c r="Q1541" s="153">
        <f t="shared" si="149"/>
        <v>1</v>
      </c>
      <c r="R1541" s="154">
        <f t="shared" si="150"/>
        <v>0</v>
      </c>
      <c r="S1541" s="154">
        <f t="shared" si="151"/>
        <v>1</v>
      </c>
    </row>
    <row r="1542" spans="2:19" ht="18.75" x14ac:dyDescent="0.3">
      <c r="B1542" s="164">
        <v>44900</v>
      </c>
      <c r="C1542" s="95" t="s">
        <v>2921</v>
      </c>
      <c r="D1542" s="96" t="s">
        <v>2920</v>
      </c>
      <c r="E1542" s="97">
        <v>4</v>
      </c>
      <c r="F1542" s="140">
        <v>3.6</v>
      </c>
      <c r="G1542" s="103">
        <v>1.8</v>
      </c>
      <c r="H1542" s="99" t="s">
        <v>557</v>
      </c>
      <c r="I1542" s="104" t="s">
        <v>24</v>
      </c>
      <c r="J1542" s="105">
        <v>3.5</v>
      </c>
      <c r="K1542" s="142">
        <f t="shared" si="148"/>
        <v>9.1</v>
      </c>
      <c r="L1542" s="102">
        <f t="shared" si="145"/>
        <v>575.13510493827175</v>
      </c>
      <c r="M1542" s="214"/>
      <c r="N1542" s="214">
        <f t="shared" si="147"/>
        <v>66.575000000000003</v>
      </c>
      <c r="Q1542" s="153">
        <f t="shared" si="149"/>
        <v>1</v>
      </c>
      <c r="R1542" s="154">
        <f t="shared" si="150"/>
        <v>1</v>
      </c>
      <c r="S1542" s="154">
        <f t="shared" si="151"/>
        <v>0</v>
      </c>
    </row>
    <row r="1543" spans="2:19" ht="18.75" x14ac:dyDescent="0.3">
      <c r="B1543" s="164">
        <v>44901</v>
      </c>
      <c r="C1543" s="95" t="s">
        <v>2922</v>
      </c>
      <c r="D1543" s="96" t="s">
        <v>361</v>
      </c>
      <c r="E1543" s="97">
        <v>1</v>
      </c>
      <c r="F1543" s="140">
        <v>2.9</v>
      </c>
      <c r="G1543" s="103">
        <v>1.7</v>
      </c>
      <c r="H1543" s="99" t="s">
        <v>557</v>
      </c>
      <c r="I1543" s="104" t="s">
        <v>24</v>
      </c>
      <c r="J1543" s="105">
        <v>3.75</v>
      </c>
      <c r="K1543" s="142">
        <f t="shared" si="148"/>
        <v>7.125</v>
      </c>
      <c r="L1543" s="102">
        <f t="shared" si="145"/>
        <v>582.26010493827175</v>
      </c>
      <c r="M1543" s="214"/>
      <c r="N1543" s="214">
        <f t="shared" si="147"/>
        <v>73.7</v>
      </c>
      <c r="Q1543" s="153">
        <f t="shared" si="149"/>
        <v>1</v>
      </c>
      <c r="R1543" s="154">
        <f t="shared" si="150"/>
        <v>1</v>
      </c>
      <c r="S1543" s="154">
        <f t="shared" si="151"/>
        <v>0</v>
      </c>
    </row>
    <row r="1544" spans="2:19" ht="18.75" x14ac:dyDescent="0.3">
      <c r="B1544" s="164">
        <v>44901</v>
      </c>
      <c r="C1544" s="95" t="s">
        <v>2874</v>
      </c>
      <c r="D1544" s="96" t="s">
        <v>707</v>
      </c>
      <c r="E1544" s="97">
        <v>1</v>
      </c>
      <c r="F1544" s="140">
        <v>3.8</v>
      </c>
      <c r="G1544" s="103">
        <v>1.5</v>
      </c>
      <c r="H1544" s="99" t="s">
        <v>557</v>
      </c>
      <c r="I1544" s="104" t="s">
        <v>34</v>
      </c>
      <c r="J1544" s="105">
        <v>3.25</v>
      </c>
      <c r="K1544" s="142">
        <f t="shared" si="148"/>
        <v>-3.25</v>
      </c>
      <c r="L1544" s="102">
        <f t="shared" si="145"/>
        <v>579.01010493827175</v>
      </c>
      <c r="M1544" s="214"/>
      <c r="N1544" s="214">
        <f t="shared" si="147"/>
        <v>70.45</v>
      </c>
      <c r="Q1544" s="153">
        <f t="shared" si="149"/>
        <v>1</v>
      </c>
      <c r="R1544" s="154">
        <f t="shared" si="150"/>
        <v>0</v>
      </c>
      <c r="S1544" s="154">
        <f t="shared" si="151"/>
        <v>1</v>
      </c>
    </row>
    <row r="1545" spans="2:19" ht="18.75" x14ac:dyDescent="0.3">
      <c r="B1545" s="164">
        <v>44901</v>
      </c>
      <c r="C1545" s="95" t="s">
        <v>2923</v>
      </c>
      <c r="D1545" s="96" t="s">
        <v>707</v>
      </c>
      <c r="E1545" s="97">
        <v>1</v>
      </c>
      <c r="F1545" s="140">
        <v>6.5</v>
      </c>
      <c r="G1545" s="103">
        <v>2</v>
      </c>
      <c r="H1545" s="99" t="s">
        <v>557</v>
      </c>
      <c r="I1545" s="104" t="s">
        <v>26</v>
      </c>
      <c r="J1545" s="105">
        <v>1</v>
      </c>
      <c r="K1545" s="142">
        <f t="shared" si="148"/>
        <v>-1</v>
      </c>
      <c r="L1545" s="102">
        <f t="shared" si="145"/>
        <v>578.01010493827175</v>
      </c>
      <c r="M1545" s="214"/>
      <c r="N1545" s="214">
        <f t="shared" si="147"/>
        <v>69.45</v>
      </c>
      <c r="Q1545" s="153">
        <f t="shared" si="149"/>
        <v>1</v>
      </c>
      <c r="R1545" s="154">
        <f t="shared" si="150"/>
        <v>0</v>
      </c>
      <c r="S1545" s="154">
        <f t="shared" si="151"/>
        <v>1</v>
      </c>
    </row>
    <row r="1546" spans="2:19" ht="18.75" x14ac:dyDescent="0.3">
      <c r="B1546" s="164">
        <v>44901</v>
      </c>
      <c r="C1546" s="95" t="s">
        <v>2924</v>
      </c>
      <c r="D1546" s="96" t="s">
        <v>707</v>
      </c>
      <c r="E1546" s="97">
        <v>1</v>
      </c>
      <c r="F1546" s="140">
        <v>1</v>
      </c>
      <c r="G1546" s="103">
        <v>0</v>
      </c>
      <c r="H1546" s="99" t="s">
        <v>557</v>
      </c>
      <c r="I1546" s="104" t="s">
        <v>34</v>
      </c>
      <c r="J1546" s="105">
        <v>0.5</v>
      </c>
      <c r="K1546" s="142">
        <f t="shared" si="148"/>
        <v>-0.5</v>
      </c>
      <c r="L1546" s="102">
        <f t="shared" si="145"/>
        <v>577.51010493827175</v>
      </c>
      <c r="M1546" s="214"/>
      <c r="N1546" s="214">
        <f t="shared" si="147"/>
        <v>68.95</v>
      </c>
      <c r="Q1546" s="153">
        <f t="shared" si="149"/>
        <v>1</v>
      </c>
      <c r="R1546" s="154">
        <f t="shared" si="150"/>
        <v>0</v>
      </c>
      <c r="S1546" s="154">
        <f t="shared" si="151"/>
        <v>1</v>
      </c>
    </row>
    <row r="1547" spans="2:19" ht="18.75" x14ac:dyDescent="0.3">
      <c r="B1547" s="164">
        <v>44901</v>
      </c>
      <c r="C1547" s="95" t="s">
        <v>2925</v>
      </c>
      <c r="D1547" s="96" t="s">
        <v>707</v>
      </c>
      <c r="E1547" s="97">
        <v>1</v>
      </c>
      <c r="F1547" s="140">
        <v>1</v>
      </c>
      <c r="G1547" s="103">
        <v>0</v>
      </c>
      <c r="H1547" s="99" t="s">
        <v>557</v>
      </c>
      <c r="I1547" s="104" t="s">
        <v>34</v>
      </c>
      <c r="J1547" s="105">
        <v>0.5</v>
      </c>
      <c r="K1547" s="142">
        <f t="shared" si="148"/>
        <v>-0.5</v>
      </c>
      <c r="L1547" s="102">
        <f t="shared" si="145"/>
        <v>577.01010493827175</v>
      </c>
      <c r="M1547" s="214"/>
      <c r="N1547" s="214">
        <f t="shared" si="147"/>
        <v>68.45</v>
      </c>
      <c r="Q1547" s="153">
        <f t="shared" si="149"/>
        <v>1</v>
      </c>
      <c r="R1547" s="154">
        <f t="shared" si="150"/>
        <v>0</v>
      </c>
      <c r="S1547" s="154">
        <f t="shared" si="151"/>
        <v>1</v>
      </c>
    </row>
    <row r="1548" spans="2:19" ht="18.75" x14ac:dyDescent="0.3">
      <c r="B1548" s="164">
        <v>44902</v>
      </c>
      <c r="C1548" s="95" t="s">
        <v>2926</v>
      </c>
      <c r="D1548" s="96" t="s">
        <v>1916</v>
      </c>
      <c r="E1548" s="97">
        <v>2</v>
      </c>
      <c r="F1548" s="140">
        <v>8.5</v>
      </c>
      <c r="G1548" s="103">
        <v>2.5</v>
      </c>
      <c r="H1548" s="99" t="s">
        <v>557</v>
      </c>
      <c r="I1548" s="104" t="s">
        <v>16</v>
      </c>
      <c r="J1548" s="105">
        <v>2.5</v>
      </c>
      <c r="K1548" s="142">
        <f t="shared" si="148"/>
        <v>-2.5</v>
      </c>
      <c r="L1548" s="102">
        <f t="shared" si="145"/>
        <v>574.51010493827175</v>
      </c>
      <c r="M1548" s="214"/>
      <c r="N1548" s="214">
        <f t="shared" si="147"/>
        <v>65.95</v>
      </c>
      <c r="Q1548" s="153">
        <f t="shared" si="149"/>
        <v>1</v>
      </c>
      <c r="R1548" s="154">
        <f t="shared" si="150"/>
        <v>0</v>
      </c>
      <c r="S1548" s="154">
        <f t="shared" si="151"/>
        <v>1</v>
      </c>
    </row>
    <row r="1549" spans="2:19" ht="18.75" x14ac:dyDescent="0.3">
      <c r="B1549" s="164">
        <v>44902</v>
      </c>
      <c r="C1549" s="95" t="s">
        <v>2872</v>
      </c>
      <c r="D1549" s="96" t="s">
        <v>1916</v>
      </c>
      <c r="E1549" s="97">
        <v>2</v>
      </c>
      <c r="F1549" s="140">
        <v>12</v>
      </c>
      <c r="G1549" s="103">
        <v>3</v>
      </c>
      <c r="H1549" s="99" t="s">
        <v>557</v>
      </c>
      <c r="I1549" s="104" t="s">
        <v>16</v>
      </c>
      <c r="J1549" s="105">
        <v>0.5</v>
      </c>
      <c r="K1549" s="142">
        <f t="shared" si="148"/>
        <v>-0.5</v>
      </c>
      <c r="L1549" s="102">
        <f t="shared" si="145"/>
        <v>574.01010493827175</v>
      </c>
      <c r="M1549" s="214"/>
      <c r="N1549" s="214">
        <f t="shared" si="147"/>
        <v>65.45</v>
      </c>
      <c r="Q1549" s="153">
        <f t="shared" si="149"/>
        <v>1</v>
      </c>
      <c r="R1549" s="154">
        <f t="shared" si="150"/>
        <v>0</v>
      </c>
      <c r="S1549" s="154">
        <f t="shared" si="151"/>
        <v>1</v>
      </c>
    </row>
    <row r="1550" spans="2:19" ht="18.75" x14ac:dyDescent="0.3">
      <c r="B1550" s="164">
        <v>44902</v>
      </c>
      <c r="C1550" s="95" t="s">
        <v>2927</v>
      </c>
      <c r="D1550" s="96" t="s">
        <v>91</v>
      </c>
      <c r="E1550" s="97">
        <v>1</v>
      </c>
      <c r="F1550" s="140">
        <v>14</v>
      </c>
      <c r="G1550" s="103">
        <v>4</v>
      </c>
      <c r="H1550" s="99" t="s">
        <v>557</v>
      </c>
      <c r="I1550" s="104" t="s">
        <v>34</v>
      </c>
      <c r="J1550" s="105">
        <v>2</v>
      </c>
      <c r="K1550" s="142">
        <f t="shared" si="148"/>
        <v>-2</v>
      </c>
      <c r="L1550" s="102">
        <f t="shared" si="145"/>
        <v>572.01010493827175</v>
      </c>
      <c r="M1550" s="214"/>
      <c r="N1550" s="214">
        <f t="shared" si="147"/>
        <v>63.45</v>
      </c>
      <c r="Q1550" s="153">
        <f t="shared" si="149"/>
        <v>1</v>
      </c>
      <c r="R1550" s="154">
        <f t="shared" si="150"/>
        <v>0</v>
      </c>
      <c r="S1550" s="154">
        <f t="shared" si="151"/>
        <v>1</v>
      </c>
    </row>
    <row r="1551" spans="2:19" ht="18.75" x14ac:dyDescent="0.3">
      <c r="B1551" s="164">
        <v>44902</v>
      </c>
      <c r="C1551" s="95" t="s">
        <v>2579</v>
      </c>
      <c r="D1551" s="96" t="s">
        <v>91</v>
      </c>
      <c r="E1551" s="97">
        <v>1</v>
      </c>
      <c r="F1551" s="140">
        <v>3.5</v>
      </c>
      <c r="G1551" s="103">
        <v>1.5</v>
      </c>
      <c r="H1551" s="99" t="s">
        <v>557</v>
      </c>
      <c r="I1551" s="104" t="s">
        <v>34</v>
      </c>
      <c r="J1551" s="105">
        <v>1.75</v>
      </c>
      <c r="K1551" s="142">
        <f t="shared" si="148"/>
        <v>-1.75</v>
      </c>
      <c r="L1551" s="102">
        <f t="shared" si="145"/>
        <v>570.26010493827175</v>
      </c>
      <c r="M1551" s="214"/>
      <c r="N1551" s="214">
        <f t="shared" si="147"/>
        <v>61.7</v>
      </c>
      <c r="Q1551" s="153">
        <f t="shared" si="149"/>
        <v>1</v>
      </c>
      <c r="R1551" s="154">
        <f t="shared" si="150"/>
        <v>0</v>
      </c>
      <c r="S1551" s="154">
        <f t="shared" si="151"/>
        <v>1</v>
      </c>
    </row>
    <row r="1552" spans="2:19" ht="18.75" x14ac:dyDescent="0.3">
      <c r="B1552" s="164">
        <v>44902</v>
      </c>
      <c r="C1552" s="95" t="s">
        <v>2928</v>
      </c>
      <c r="D1552" s="96" t="s">
        <v>1916</v>
      </c>
      <c r="E1552" s="97">
        <v>1</v>
      </c>
      <c r="F1552" s="140">
        <v>4.8</v>
      </c>
      <c r="G1552" s="103">
        <v>2</v>
      </c>
      <c r="H1552" s="99" t="s">
        <v>557</v>
      </c>
      <c r="I1552" s="104" t="s">
        <v>34</v>
      </c>
      <c r="J1552" s="105">
        <v>4.5</v>
      </c>
      <c r="K1552" s="142">
        <f t="shared" si="148"/>
        <v>-4.5</v>
      </c>
      <c r="L1552" s="102">
        <f t="shared" si="145"/>
        <v>565.76010493827175</v>
      </c>
      <c r="M1552" s="214"/>
      <c r="N1552" s="214">
        <f t="shared" si="147"/>
        <v>57.2</v>
      </c>
      <c r="Q1552" s="153">
        <f t="shared" si="149"/>
        <v>1</v>
      </c>
      <c r="R1552" s="154">
        <f t="shared" si="150"/>
        <v>0</v>
      </c>
      <c r="S1552" s="154">
        <f t="shared" si="151"/>
        <v>1</v>
      </c>
    </row>
    <row r="1553" spans="2:19" ht="18.75" x14ac:dyDescent="0.3">
      <c r="B1553" s="164">
        <v>44903</v>
      </c>
      <c r="C1553" s="95" t="s">
        <v>2384</v>
      </c>
      <c r="D1553" s="96" t="s">
        <v>809</v>
      </c>
      <c r="E1553" s="97">
        <v>5</v>
      </c>
      <c r="F1553" s="140">
        <v>3.2</v>
      </c>
      <c r="G1553" s="103">
        <v>1.5</v>
      </c>
      <c r="H1553" s="99" t="s">
        <v>557</v>
      </c>
      <c r="I1553" s="104" t="s">
        <v>107</v>
      </c>
      <c r="J1553" s="105">
        <v>1</v>
      </c>
      <c r="K1553" s="142">
        <f t="shared" si="148"/>
        <v>-1</v>
      </c>
      <c r="L1553" s="102">
        <f t="shared" si="145"/>
        <v>564.76010493827175</v>
      </c>
      <c r="M1553" s="214"/>
      <c r="N1553" s="214">
        <f t="shared" si="147"/>
        <v>56.2</v>
      </c>
      <c r="Q1553" s="153">
        <f t="shared" si="149"/>
        <v>1</v>
      </c>
      <c r="R1553" s="154">
        <f t="shared" si="150"/>
        <v>0</v>
      </c>
      <c r="S1553" s="154">
        <f t="shared" si="151"/>
        <v>1</v>
      </c>
    </row>
    <row r="1554" spans="2:19" ht="18.75" x14ac:dyDescent="0.3">
      <c r="B1554" s="164">
        <v>44903</v>
      </c>
      <c r="C1554" s="95" t="s">
        <v>2357</v>
      </c>
      <c r="D1554" s="96" t="s">
        <v>173</v>
      </c>
      <c r="E1554" s="97">
        <v>2</v>
      </c>
      <c r="F1554" s="140">
        <v>2.7</v>
      </c>
      <c r="G1554" s="103">
        <v>1.3</v>
      </c>
      <c r="H1554" s="99" t="s">
        <v>557</v>
      </c>
      <c r="I1554" s="104" t="s">
        <v>24</v>
      </c>
      <c r="J1554" s="105">
        <v>6</v>
      </c>
      <c r="K1554" s="142">
        <f t="shared" si="148"/>
        <v>10.200000000000003</v>
      </c>
      <c r="L1554" s="102">
        <f t="shared" si="145"/>
        <v>574.9601049382718</v>
      </c>
      <c r="M1554" s="214"/>
      <c r="N1554" s="214">
        <f t="shared" si="147"/>
        <v>66.400000000000006</v>
      </c>
      <c r="Q1554" s="153">
        <f t="shared" si="149"/>
        <v>1</v>
      </c>
      <c r="R1554" s="154">
        <f t="shared" si="150"/>
        <v>1</v>
      </c>
      <c r="S1554" s="154">
        <f t="shared" si="151"/>
        <v>0</v>
      </c>
    </row>
    <row r="1555" spans="2:19" ht="18.75" x14ac:dyDescent="0.3">
      <c r="B1555" s="164">
        <v>44903</v>
      </c>
      <c r="C1555" s="95" t="s">
        <v>2511</v>
      </c>
      <c r="D1555" s="96" t="s">
        <v>173</v>
      </c>
      <c r="E1555" s="97">
        <v>2</v>
      </c>
      <c r="F1555" s="140">
        <v>1</v>
      </c>
      <c r="G1555" s="103">
        <v>0</v>
      </c>
      <c r="H1555" s="99" t="s">
        <v>557</v>
      </c>
      <c r="I1555" s="104" t="s">
        <v>16</v>
      </c>
      <c r="J1555" s="105">
        <v>1.75</v>
      </c>
      <c r="K1555" s="142">
        <f t="shared" si="148"/>
        <v>-1.75</v>
      </c>
      <c r="L1555" s="102">
        <f t="shared" si="145"/>
        <v>573.2101049382718</v>
      </c>
      <c r="M1555" s="214"/>
      <c r="N1555" s="214">
        <f t="shared" si="147"/>
        <v>64.650000000000006</v>
      </c>
      <c r="Q1555" s="153">
        <f t="shared" si="149"/>
        <v>1</v>
      </c>
      <c r="R1555" s="154">
        <f t="shared" si="150"/>
        <v>0</v>
      </c>
      <c r="S1555" s="154">
        <f t="shared" si="151"/>
        <v>1</v>
      </c>
    </row>
    <row r="1556" spans="2:19" ht="18.75" x14ac:dyDescent="0.3">
      <c r="B1556" s="164">
        <v>44903</v>
      </c>
      <c r="C1556" s="95" t="s">
        <v>2929</v>
      </c>
      <c r="D1556" s="96" t="s">
        <v>173</v>
      </c>
      <c r="E1556" s="97">
        <v>2</v>
      </c>
      <c r="F1556" s="140">
        <v>1</v>
      </c>
      <c r="G1556" s="103">
        <v>0</v>
      </c>
      <c r="H1556" s="99" t="s">
        <v>557</v>
      </c>
      <c r="I1556" s="104" t="s">
        <v>16</v>
      </c>
      <c r="J1556" s="105">
        <v>1.75</v>
      </c>
      <c r="K1556" s="142">
        <f t="shared" si="148"/>
        <v>-1.75</v>
      </c>
      <c r="L1556" s="102">
        <f t="shared" si="145"/>
        <v>571.4601049382718</v>
      </c>
      <c r="M1556" s="214"/>
      <c r="N1556" s="214">
        <f t="shared" si="147"/>
        <v>62.900000000000006</v>
      </c>
      <c r="Q1556" s="153">
        <f t="shared" si="149"/>
        <v>1</v>
      </c>
      <c r="R1556" s="154">
        <f t="shared" si="150"/>
        <v>0</v>
      </c>
      <c r="S1556" s="154">
        <f t="shared" si="151"/>
        <v>1</v>
      </c>
    </row>
    <row r="1557" spans="2:19" ht="18.75" x14ac:dyDescent="0.3">
      <c r="B1557" s="164">
        <v>44903</v>
      </c>
      <c r="C1557" s="95" t="s">
        <v>2887</v>
      </c>
      <c r="D1557" s="96" t="s">
        <v>173</v>
      </c>
      <c r="E1557" s="97">
        <v>4</v>
      </c>
      <c r="F1557" s="140">
        <v>4.5999999999999996</v>
      </c>
      <c r="G1557" s="103">
        <v>2</v>
      </c>
      <c r="H1557" s="99" t="s">
        <v>557</v>
      </c>
      <c r="I1557" s="104" t="s">
        <v>34</v>
      </c>
      <c r="J1557" s="105">
        <v>2</v>
      </c>
      <c r="K1557" s="142">
        <f t="shared" si="148"/>
        <v>-2</v>
      </c>
      <c r="L1557" s="102">
        <f t="shared" si="145"/>
        <v>569.4601049382718</v>
      </c>
      <c r="M1557" s="214"/>
      <c r="N1557" s="214">
        <f t="shared" si="147"/>
        <v>60.900000000000006</v>
      </c>
      <c r="Q1557" s="153">
        <f t="shared" si="149"/>
        <v>1</v>
      </c>
      <c r="R1557" s="154">
        <f t="shared" si="150"/>
        <v>0</v>
      </c>
      <c r="S1557" s="154">
        <f t="shared" si="151"/>
        <v>1</v>
      </c>
    </row>
    <row r="1558" spans="2:19" ht="18.75" x14ac:dyDescent="0.3">
      <c r="B1558" s="164">
        <v>44903</v>
      </c>
      <c r="C1558" s="95" t="s">
        <v>2825</v>
      </c>
      <c r="D1558" s="96" t="s">
        <v>173</v>
      </c>
      <c r="E1558" s="97">
        <v>4</v>
      </c>
      <c r="F1558" s="140">
        <v>17</v>
      </c>
      <c r="G1558" s="103">
        <v>4</v>
      </c>
      <c r="H1558" s="99" t="s">
        <v>557</v>
      </c>
      <c r="I1558" s="104" t="s">
        <v>34</v>
      </c>
      <c r="J1558" s="105">
        <v>0.5</v>
      </c>
      <c r="K1558" s="142">
        <f t="shared" si="148"/>
        <v>-0.5</v>
      </c>
      <c r="L1558" s="102">
        <f t="shared" si="145"/>
        <v>568.9601049382718</v>
      </c>
      <c r="M1558" s="214"/>
      <c r="N1558" s="214">
        <f t="shared" si="147"/>
        <v>60.400000000000006</v>
      </c>
      <c r="Q1558" s="153">
        <f t="shared" si="149"/>
        <v>1</v>
      </c>
      <c r="R1558" s="154">
        <f t="shared" si="150"/>
        <v>0</v>
      </c>
      <c r="S1558" s="154">
        <f t="shared" si="151"/>
        <v>1</v>
      </c>
    </row>
    <row r="1559" spans="2:19" ht="18.75" x14ac:dyDescent="0.3">
      <c r="B1559" s="164">
        <v>44904</v>
      </c>
      <c r="C1559" s="95" t="s">
        <v>2930</v>
      </c>
      <c r="D1559" s="96" t="s">
        <v>2001</v>
      </c>
      <c r="E1559" s="97">
        <v>3</v>
      </c>
      <c r="F1559" s="140">
        <v>3.7</v>
      </c>
      <c r="G1559" s="103">
        <v>1.5</v>
      </c>
      <c r="H1559" s="99" t="s">
        <v>557</v>
      </c>
      <c r="I1559" s="104" t="s">
        <v>26</v>
      </c>
      <c r="J1559" s="105">
        <v>1</v>
      </c>
      <c r="K1559" s="142">
        <f t="shared" si="148"/>
        <v>-1</v>
      </c>
      <c r="L1559" s="102">
        <f t="shared" si="145"/>
        <v>567.9601049382718</v>
      </c>
      <c r="M1559" s="214"/>
      <c r="N1559" s="214">
        <f t="shared" si="147"/>
        <v>59.400000000000006</v>
      </c>
      <c r="Q1559" s="153">
        <f t="shared" si="149"/>
        <v>1</v>
      </c>
      <c r="R1559" s="154">
        <f t="shared" si="150"/>
        <v>0</v>
      </c>
      <c r="S1559" s="154">
        <f t="shared" si="151"/>
        <v>1</v>
      </c>
    </row>
    <row r="1560" spans="2:19" ht="18.75" x14ac:dyDescent="0.3">
      <c r="B1560" s="164">
        <v>44904</v>
      </c>
      <c r="C1560" s="95" t="s">
        <v>2931</v>
      </c>
      <c r="D1560" s="96" t="s">
        <v>2001</v>
      </c>
      <c r="E1560" s="97">
        <v>3</v>
      </c>
      <c r="F1560" s="140">
        <v>7.5</v>
      </c>
      <c r="G1560" s="103">
        <v>2</v>
      </c>
      <c r="H1560" s="99" t="s">
        <v>557</v>
      </c>
      <c r="I1560" s="104" t="s">
        <v>26</v>
      </c>
      <c r="J1560" s="105">
        <v>1</v>
      </c>
      <c r="K1560" s="142">
        <f t="shared" si="148"/>
        <v>-1</v>
      </c>
      <c r="L1560" s="102">
        <f t="shared" si="145"/>
        <v>566.9601049382718</v>
      </c>
      <c r="M1560" s="214"/>
      <c r="N1560" s="214">
        <f t="shared" si="147"/>
        <v>58.400000000000006</v>
      </c>
      <c r="Q1560" s="153">
        <f t="shared" si="149"/>
        <v>1</v>
      </c>
      <c r="R1560" s="154">
        <f t="shared" si="150"/>
        <v>0</v>
      </c>
      <c r="S1560" s="154">
        <f t="shared" si="151"/>
        <v>1</v>
      </c>
    </row>
    <row r="1561" spans="2:19" ht="18.75" x14ac:dyDescent="0.3">
      <c r="B1561" s="164">
        <v>44904</v>
      </c>
      <c r="C1561" s="95" t="s">
        <v>2932</v>
      </c>
      <c r="D1561" s="96" t="s">
        <v>2933</v>
      </c>
      <c r="E1561" s="97">
        <v>6</v>
      </c>
      <c r="F1561" s="140">
        <v>3</v>
      </c>
      <c r="G1561" s="103">
        <v>1.5</v>
      </c>
      <c r="H1561" s="99" t="s">
        <v>557</v>
      </c>
      <c r="I1561" s="104" t="s">
        <v>34</v>
      </c>
      <c r="J1561" s="105">
        <v>1.25</v>
      </c>
      <c r="K1561" s="142">
        <f t="shared" si="148"/>
        <v>-1.25</v>
      </c>
      <c r="L1561" s="102">
        <f t="shared" si="145"/>
        <v>565.7101049382718</v>
      </c>
      <c r="M1561" s="214"/>
      <c r="N1561" s="214">
        <f t="shared" si="147"/>
        <v>57.150000000000006</v>
      </c>
      <c r="Q1561" s="153">
        <f t="shared" si="149"/>
        <v>1</v>
      </c>
      <c r="R1561" s="154">
        <f t="shared" si="150"/>
        <v>0</v>
      </c>
      <c r="S1561" s="154">
        <f t="shared" si="151"/>
        <v>1</v>
      </c>
    </row>
    <row r="1562" spans="2:19" ht="18.75" x14ac:dyDescent="0.3">
      <c r="B1562" s="164">
        <v>44904</v>
      </c>
      <c r="C1562" s="95" t="s">
        <v>2934</v>
      </c>
      <c r="D1562" s="96" t="s">
        <v>813</v>
      </c>
      <c r="E1562" s="97">
        <v>2</v>
      </c>
      <c r="F1562" s="140">
        <v>7.5</v>
      </c>
      <c r="G1562" s="103">
        <v>2.5</v>
      </c>
      <c r="H1562" s="99" t="s">
        <v>557</v>
      </c>
      <c r="I1562" s="104" t="s">
        <v>34</v>
      </c>
      <c r="J1562" s="105">
        <v>3.75</v>
      </c>
      <c r="K1562" s="142">
        <f t="shared" si="148"/>
        <v>-3.75</v>
      </c>
      <c r="L1562" s="102">
        <f t="shared" si="145"/>
        <v>561.9601049382718</v>
      </c>
      <c r="M1562" s="214"/>
      <c r="N1562" s="214">
        <f t="shared" si="147"/>
        <v>53.400000000000006</v>
      </c>
      <c r="Q1562" s="153">
        <f t="shared" si="149"/>
        <v>1</v>
      </c>
      <c r="R1562" s="154">
        <f t="shared" si="150"/>
        <v>0</v>
      </c>
      <c r="S1562" s="154">
        <f t="shared" si="151"/>
        <v>1</v>
      </c>
    </row>
    <row r="1563" spans="2:19" ht="18.75" x14ac:dyDescent="0.3">
      <c r="B1563" s="164">
        <v>44904</v>
      </c>
      <c r="C1563" s="95" t="s">
        <v>2935</v>
      </c>
      <c r="D1563" s="96" t="s">
        <v>813</v>
      </c>
      <c r="E1563" s="97">
        <v>2</v>
      </c>
      <c r="F1563" s="140">
        <v>26</v>
      </c>
      <c r="G1563" s="103">
        <v>5</v>
      </c>
      <c r="H1563" s="99" t="s">
        <v>557</v>
      </c>
      <c r="I1563" s="104" t="s">
        <v>34</v>
      </c>
      <c r="J1563" s="105">
        <v>1.25</v>
      </c>
      <c r="K1563" s="142">
        <f t="shared" si="148"/>
        <v>-1.25</v>
      </c>
      <c r="L1563" s="102">
        <f t="shared" si="145"/>
        <v>560.7101049382718</v>
      </c>
      <c r="M1563" s="214"/>
      <c r="N1563" s="214">
        <f t="shared" si="147"/>
        <v>52.150000000000006</v>
      </c>
      <c r="Q1563" s="153">
        <f t="shared" si="149"/>
        <v>1</v>
      </c>
      <c r="R1563" s="154">
        <f t="shared" si="150"/>
        <v>0</v>
      </c>
      <c r="S1563" s="154">
        <f t="shared" si="151"/>
        <v>1</v>
      </c>
    </row>
    <row r="1564" spans="2:19" ht="18.75" x14ac:dyDescent="0.3">
      <c r="B1564" s="164">
        <v>44904</v>
      </c>
      <c r="C1564" s="95" t="s">
        <v>2936</v>
      </c>
      <c r="D1564" s="96" t="s">
        <v>813</v>
      </c>
      <c r="E1564" s="97">
        <v>4</v>
      </c>
      <c r="F1564" s="140">
        <v>4</v>
      </c>
      <c r="G1564" s="103">
        <v>2</v>
      </c>
      <c r="H1564" s="99" t="s">
        <v>557</v>
      </c>
      <c r="I1564" s="104" t="s">
        <v>24</v>
      </c>
      <c r="J1564" s="105">
        <v>5</v>
      </c>
      <c r="K1564" s="142">
        <f t="shared" si="148"/>
        <v>15</v>
      </c>
      <c r="L1564" s="102">
        <f t="shared" si="145"/>
        <v>575.7101049382718</v>
      </c>
      <c r="M1564" s="214"/>
      <c r="N1564" s="214">
        <f t="shared" si="147"/>
        <v>67.150000000000006</v>
      </c>
      <c r="Q1564" s="153">
        <f t="shared" si="149"/>
        <v>1</v>
      </c>
      <c r="R1564" s="154">
        <f t="shared" si="150"/>
        <v>1</v>
      </c>
      <c r="S1564" s="154">
        <f t="shared" si="151"/>
        <v>0</v>
      </c>
    </row>
    <row r="1565" spans="2:19" ht="18.75" x14ac:dyDescent="0.3">
      <c r="B1565" s="164">
        <v>44904</v>
      </c>
      <c r="C1565" s="95" t="s">
        <v>2877</v>
      </c>
      <c r="D1565" s="96" t="s">
        <v>662</v>
      </c>
      <c r="E1565" s="97">
        <v>3</v>
      </c>
      <c r="F1565" s="140">
        <v>2.5</v>
      </c>
      <c r="G1565" s="103">
        <v>1.3</v>
      </c>
      <c r="H1565" s="99" t="s">
        <v>557</v>
      </c>
      <c r="I1565" s="104" t="s">
        <v>24</v>
      </c>
      <c r="J1565" s="105">
        <v>4</v>
      </c>
      <c r="K1565" s="142">
        <f t="shared" si="148"/>
        <v>6</v>
      </c>
      <c r="L1565" s="102">
        <f t="shared" si="145"/>
        <v>581.7101049382718</v>
      </c>
      <c r="M1565" s="214"/>
      <c r="N1565" s="214">
        <f t="shared" si="147"/>
        <v>73.150000000000006</v>
      </c>
      <c r="Q1565" s="153">
        <f t="shared" si="149"/>
        <v>1</v>
      </c>
      <c r="R1565" s="154">
        <f t="shared" si="150"/>
        <v>1</v>
      </c>
      <c r="S1565" s="154">
        <f t="shared" si="151"/>
        <v>0</v>
      </c>
    </row>
    <row r="1566" spans="2:19" ht="18.75" x14ac:dyDescent="0.3">
      <c r="B1566" s="164">
        <v>44904</v>
      </c>
      <c r="C1566" s="95" t="s">
        <v>2937</v>
      </c>
      <c r="D1566" s="96" t="s">
        <v>753</v>
      </c>
      <c r="E1566" s="97">
        <v>2</v>
      </c>
      <c r="F1566" s="140">
        <v>3.8</v>
      </c>
      <c r="G1566" s="103">
        <v>1.8</v>
      </c>
      <c r="H1566" s="99" t="s">
        <v>557</v>
      </c>
      <c r="I1566" s="104" t="s">
        <v>34</v>
      </c>
      <c r="J1566" s="105">
        <v>1</v>
      </c>
      <c r="K1566" s="142">
        <f t="shared" si="148"/>
        <v>-1</v>
      </c>
      <c r="L1566" s="102">
        <f t="shared" si="145"/>
        <v>580.7101049382718</v>
      </c>
      <c r="M1566" s="214"/>
      <c r="N1566" s="214">
        <f t="shared" si="147"/>
        <v>72.150000000000006</v>
      </c>
      <c r="Q1566" s="153">
        <f t="shared" si="149"/>
        <v>1</v>
      </c>
      <c r="R1566" s="154">
        <f t="shared" si="150"/>
        <v>0</v>
      </c>
      <c r="S1566" s="154">
        <f t="shared" si="151"/>
        <v>1</v>
      </c>
    </row>
    <row r="1567" spans="2:19" ht="18.75" x14ac:dyDescent="0.3">
      <c r="B1567" s="164">
        <v>44904</v>
      </c>
      <c r="C1567" s="95" t="s">
        <v>2938</v>
      </c>
      <c r="D1567" s="96" t="s">
        <v>2001</v>
      </c>
      <c r="E1567" s="97">
        <v>2</v>
      </c>
      <c r="F1567" s="140">
        <v>11</v>
      </c>
      <c r="G1567" s="103">
        <v>3</v>
      </c>
      <c r="H1567" s="99" t="s">
        <v>557</v>
      </c>
      <c r="I1567" s="104" t="s">
        <v>16</v>
      </c>
      <c r="J1567" s="105">
        <v>3.75</v>
      </c>
      <c r="K1567" s="142">
        <f t="shared" si="148"/>
        <v>-3.75</v>
      </c>
      <c r="L1567" s="102">
        <f t="shared" si="145"/>
        <v>576.9601049382718</v>
      </c>
      <c r="M1567" s="214"/>
      <c r="N1567" s="214">
        <f t="shared" si="147"/>
        <v>68.400000000000006</v>
      </c>
      <c r="Q1567" s="153">
        <f t="shared" si="149"/>
        <v>1</v>
      </c>
      <c r="R1567" s="154">
        <f t="shared" si="150"/>
        <v>0</v>
      </c>
      <c r="S1567" s="154">
        <f t="shared" si="151"/>
        <v>1</v>
      </c>
    </row>
    <row r="1568" spans="2:19" ht="18.75" x14ac:dyDescent="0.3">
      <c r="B1568" s="164">
        <v>44904</v>
      </c>
      <c r="C1568" s="95" t="s">
        <v>2939</v>
      </c>
      <c r="D1568" s="96" t="s">
        <v>32</v>
      </c>
      <c r="E1568" s="97">
        <v>3</v>
      </c>
      <c r="F1568" s="140">
        <v>8.5</v>
      </c>
      <c r="G1568" s="103">
        <v>3</v>
      </c>
      <c r="H1568" s="99" t="s">
        <v>557</v>
      </c>
      <c r="I1568" s="104" t="s">
        <v>26</v>
      </c>
      <c r="J1568" s="105">
        <v>3.5</v>
      </c>
      <c r="K1568" s="142">
        <f t="shared" si="148"/>
        <v>-3.5</v>
      </c>
      <c r="L1568" s="102">
        <f t="shared" si="145"/>
        <v>573.4601049382718</v>
      </c>
      <c r="M1568" s="214"/>
      <c r="N1568" s="214">
        <f t="shared" si="147"/>
        <v>64.900000000000006</v>
      </c>
      <c r="Q1568" s="153">
        <f t="shared" si="149"/>
        <v>1</v>
      </c>
      <c r="R1568" s="154">
        <f t="shared" si="150"/>
        <v>0</v>
      </c>
      <c r="S1568" s="154">
        <f t="shared" si="151"/>
        <v>1</v>
      </c>
    </row>
    <row r="1569" spans="2:19" ht="18.75" x14ac:dyDescent="0.3">
      <c r="B1569" s="164">
        <v>44904</v>
      </c>
      <c r="C1569" s="95" t="s">
        <v>2940</v>
      </c>
      <c r="D1569" s="96" t="s">
        <v>32</v>
      </c>
      <c r="E1569" s="97">
        <v>3</v>
      </c>
      <c r="F1569" s="140">
        <v>26</v>
      </c>
      <c r="G1569" s="103">
        <v>5</v>
      </c>
      <c r="H1569" s="99" t="s">
        <v>557</v>
      </c>
      <c r="I1569" s="104" t="s">
        <v>34</v>
      </c>
      <c r="J1569" s="105">
        <v>1.5</v>
      </c>
      <c r="K1569" s="142">
        <f t="shared" si="148"/>
        <v>-1.5</v>
      </c>
      <c r="L1569" s="102">
        <f t="shared" si="145"/>
        <v>571.9601049382718</v>
      </c>
      <c r="M1569" s="214"/>
      <c r="N1569" s="214">
        <f t="shared" si="147"/>
        <v>63.400000000000006</v>
      </c>
      <c r="Q1569" s="153">
        <f t="shared" si="149"/>
        <v>1</v>
      </c>
      <c r="R1569" s="154">
        <f t="shared" si="150"/>
        <v>0</v>
      </c>
      <c r="S1569" s="154">
        <f t="shared" si="151"/>
        <v>1</v>
      </c>
    </row>
    <row r="1570" spans="2:19" ht="18.75" x14ac:dyDescent="0.3">
      <c r="B1570" s="164">
        <v>44904</v>
      </c>
      <c r="C1570" s="95" t="s">
        <v>838</v>
      </c>
      <c r="D1570" s="96" t="s">
        <v>32</v>
      </c>
      <c r="E1570" s="97">
        <v>4</v>
      </c>
      <c r="F1570" s="140">
        <v>1.8</v>
      </c>
      <c r="G1570" s="103">
        <v>1.1000000000000001</v>
      </c>
      <c r="H1570" s="99" t="s">
        <v>557</v>
      </c>
      <c r="I1570" s="104" t="s">
        <v>34</v>
      </c>
      <c r="J1570" s="105">
        <v>1</v>
      </c>
      <c r="K1570" s="142">
        <f t="shared" si="148"/>
        <v>-1</v>
      </c>
      <c r="L1570" s="102">
        <f t="shared" si="145"/>
        <v>570.9601049382718</v>
      </c>
      <c r="M1570" s="214"/>
      <c r="N1570" s="214">
        <f t="shared" si="147"/>
        <v>62.400000000000006</v>
      </c>
      <c r="Q1570" s="153">
        <f t="shared" si="149"/>
        <v>1</v>
      </c>
      <c r="R1570" s="154">
        <f t="shared" si="150"/>
        <v>0</v>
      </c>
      <c r="S1570" s="154">
        <f t="shared" si="151"/>
        <v>1</v>
      </c>
    </row>
    <row r="1571" spans="2:19" ht="18.75" x14ac:dyDescent="0.3">
      <c r="B1571" s="164">
        <v>44905</v>
      </c>
      <c r="C1571" s="95" t="s">
        <v>2867</v>
      </c>
      <c r="D1571" s="96" t="s">
        <v>641</v>
      </c>
      <c r="E1571" s="97">
        <v>1</v>
      </c>
      <c r="F1571" s="140">
        <v>13</v>
      </c>
      <c r="G1571" s="103">
        <v>4</v>
      </c>
      <c r="H1571" s="99" t="s">
        <v>557</v>
      </c>
      <c r="I1571" s="104" t="s">
        <v>16</v>
      </c>
      <c r="J1571" s="105">
        <v>1.75</v>
      </c>
      <c r="K1571" s="142">
        <f t="shared" si="148"/>
        <v>-1.75</v>
      </c>
      <c r="L1571" s="102">
        <f t="shared" si="145"/>
        <v>569.2101049382718</v>
      </c>
      <c r="M1571" s="214"/>
      <c r="N1571" s="214">
        <f t="shared" si="147"/>
        <v>60.650000000000006</v>
      </c>
      <c r="Q1571" s="153">
        <f t="shared" si="149"/>
        <v>1</v>
      </c>
      <c r="R1571" s="154">
        <f t="shared" si="150"/>
        <v>0</v>
      </c>
      <c r="S1571" s="154">
        <f t="shared" si="151"/>
        <v>1</v>
      </c>
    </row>
    <row r="1572" spans="2:19" ht="18.75" x14ac:dyDescent="0.3">
      <c r="B1572" s="164">
        <v>44905</v>
      </c>
      <c r="C1572" s="95" t="s">
        <v>2941</v>
      </c>
      <c r="D1572" s="96" t="s">
        <v>641</v>
      </c>
      <c r="E1572" s="97">
        <v>1</v>
      </c>
      <c r="F1572" s="140">
        <v>1</v>
      </c>
      <c r="G1572" s="103">
        <v>0</v>
      </c>
      <c r="H1572" s="99" t="s">
        <v>557</v>
      </c>
      <c r="I1572" s="104" t="s">
        <v>26</v>
      </c>
      <c r="J1572" s="105">
        <v>1.5</v>
      </c>
      <c r="K1572" s="142">
        <f t="shared" si="148"/>
        <v>-1.5</v>
      </c>
      <c r="L1572" s="102">
        <f t="shared" si="145"/>
        <v>567.7101049382718</v>
      </c>
      <c r="M1572" s="214"/>
      <c r="N1572" s="214">
        <f t="shared" si="147"/>
        <v>59.150000000000006</v>
      </c>
      <c r="Q1572" s="153">
        <f t="shared" si="149"/>
        <v>1</v>
      </c>
      <c r="R1572" s="154">
        <f t="shared" si="150"/>
        <v>0</v>
      </c>
      <c r="S1572" s="154">
        <f t="shared" si="151"/>
        <v>1</v>
      </c>
    </row>
    <row r="1573" spans="2:19" ht="18.75" x14ac:dyDescent="0.3">
      <c r="B1573" s="164">
        <v>44905</v>
      </c>
      <c r="C1573" s="95" t="s">
        <v>2942</v>
      </c>
      <c r="D1573" s="96" t="s">
        <v>561</v>
      </c>
      <c r="E1573" s="97">
        <v>2</v>
      </c>
      <c r="F1573" s="140">
        <v>5</v>
      </c>
      <c r="G1573" s="103">
        <v>2</v>
      </c>
      <c r="H1573" s="99" t="s">
        <v>557</v>
      </c>
      <c r="I1573" s="104" t="s">
        <v>34</v>
      </c>
      <c r="J1573" s="105">
        <v>2.25</v>
      </c>
      <c r="K1573" s="142">
        <f t="shared" si="148"/>
        <v>-2.25</v>
      </c>
      <c r="L1573" s="102">
        <f t="shared" si="145"/>
        <v>565.4601049382718</v>
      </c>
      <c r="M1573" s="214"/>
      <c r="N1573" s="214">
        <f t="shared" si="147"/>
        <v>56.900000000000006</v>
      </c>
      <c r="Q1573" s="153">
        <f t="shared" si="149"/>
        <v>1</v>
      </c>
      <c r="R1573" s="154">
        <f t="shared" si="150"/>
        <v>0</v>
      </c>
      <c r="S1573" s="154">
        <f t="shared" si="151"/>
        <v>1</v>
      </c>
    </row>
    <row r="1574" spans="2:19" ht="18.75" x14ac:dyDescent="0.3">
      <c r="B1574" s="164">
        <v>44905</v>
      </c>
      <c r="C1574" s="95" t="s">
        <v>2943</v>
      </c>
      <c r="D1574" s="96" t="s">
        <v>561</v>
      </c>
      <c r="E1574" s="97">
        <v>6</v>
      </c>
      <c r="F1574" s="140">
        <v>3.2</v>
      </c>
      <c r="G1574" s="103">
        <v>1.1000000000000001</v>
      </c>
      <c r="H1574" s="99" t="s">
        <v>557</v>
      </c>
      <c r="I1574" s="104" t="s">
        <v>26</v>
      </c>
      <c r="J1574" s="105">
        <v>9</v>
      </c>
      <c r="K1574" s="142">
        <f t="shared" si="148"/>
        <v>-9</v>
      </c>
      <c r="L1574" s="102">
        <f t="shared" si="145"/>
        <v>556.4601049382718</v>
      </c>
      <c r="M1574" s="214"/>
      <c r="N1574" s="214">
        <f t="shared" si="147"/>
        <v>47.900000000000006</v>
      </c>
      <c r="Q1574" s="153">
        <f t="shared" si="149"/>
        <v>1</v>
      </c>
      <c r="R1574" s="154">
        <f t="shared" si="150"/>
        <v>0</v>
      </c>
      <c r="S1574" s="154">
        <f t="shared" si="151"/>
        <v>1</v>
      </c>
    </row>
    <row r="1575" spans="2:19" ht="18.75" x14ac:dyDescent="0.3">
      <c r="B1575" s="164">
        <v>44905</v>
      </c>
      <c r="C1575" s="95" t="s">
        <v>2944</v>
      </c>
      <c r="D1575" s="96" t="s">
        <v>561</v>
      </c>
      <c r="E1575" s="97">
        <v>6</v>
      </c>
      <c r="F1575" s="140">
        <v>9.5</v>
      </c>
      <c r="G1575" s="103">
        <v>3</v>
      </c>
      <c r="H1575" s="99" t="s">
        <v>557</v>
      </c>
      <c r="I1575" s="104" t="s">
        <v>16</v>
      </c>
      <c r="J1575" s="105">
        <v>0.5</v>
      </c>
      <c r="K1575" s="142">
        <f t="shared" si="148"/>
        <v>-0.5</v>
      </c>
      <c r="L1575" s="102">
        <f t="shared" ref="L1575:L1620" si="152">IF(K1575="",L1574,L1574+K1575)</f>
        <v>555.9601049382718</v>
      </c>
      <c r="M1575" s="214"/>
      <c r="N1575" s="214">
        <f t="shared" si="147"/>
        <v>47.400000000000006</v>
      </c>
      <c r="Q1575" s="153">
        <f t="shared" si="149"/>
        <v>1</v>
      </c>
      <c r="R1575" s="154">
        <f t="shared" si="150"/>
        <v>0</v>
      </c>
      <c r="S1575" s="154">
        <f t="shared" si="151"/>
        <v>1</v>
      </c>
    </row>
    <row r="1576" spans="2:19" ht="18.75" x14ac:dyDescent="0.3">
      <c r="B1576" s="164">
        <v>44905</v>
      </c>
      <c r="C1576" s="95" t="s">
        <v>2944</v>
      </c>
      <c r="D1576" s="96" t="s">
        <v>561</v>
      </c>
      <c r="E1576" s="97">
        <v>6</v>
      </c>
      <c r="F1576" s="140">
        <v>9.5</v>
      </c>
      <c r="G1576" s="103">
        <v>3</v>
      </c>
      <c r="H1576" s="99" t="s">
        <v>567</v>
      </c>
      <c r="I1576" s="104" t="s">
        <v>16</v>
      </c>
      <c r="J1576" s="105">
        <v>3</v>
      </c>
      <c r="K1576" s="142">
        <f t="shared" si="148"/>
        <v>-3</v>
      </c>
      <c r="L1576" s="102">
        <f t="shared" si="152"/>
        <v>552.9601049382718</v>
      </c>
      <c r="M1576" s="214"/>
      <c r="N1576" s="214">
        <f t="shared" si="147"/>
        <v>44.400000000000006</v>
      </c>
      <c r="Q1576" s="153">
        <f t="shared" si="149"/>
        <v>1</v>
      </c>
      <c r="R1576" s="154">
        <f t="shared" si="150"/>
        <v>0</v>
      </c>
      <c r="S1576" s="154">
        <f t="shared" si="151"/>
        <v>1</v>
      </c>
    </row>
    <row r="1577" spans="2:19" ht="18.75" x14ac:dyDescent="0.3">
      <c r="B1577" s="164">
        <v>44905</v>
      </c>
      <c r="C1577" s="95" t="s">
        <v>2945</v>
      </c>
      <c r="D1577" s="96" t="s">
        <v>69</v>
      </c>
      <c r="E1577" s="97">
        <v>1</v>
      </c>
      <c r="F1577" s="140">
        <v>2.8</v>
      </c>
      <c r="G1577" s="103">
        <v>0</v>
      </c>
      <c r="H1577" s="99" t="s">
        <v>557</v>
      </c>
      <c r="I1577" s="104" t="s">
        <v>26</v>
      </c>
      <c r="J1577" s="105">
        <v>5</v>
      </c>
      <c r="K1577" s="142">
        <f t="shared" si="148"/>
        <v>-5</v>
      </c>
      <c r="L1577" s="102">
        <f t="shared" si="152"/>
        <v>547.9601049382718</v>
      </c>
      <c r="M1577" s="214"/>
      <c r="N1577" s="214">
        <f t="shared" si="147"/>
        <v>39.400000000000006</v>
      </c>
      <c r="Q1577" s="153">
        <f t="shared" si="149"/>
        <v>1</v>
      </c>
      <c r="R1577" s="154">
        <f t="shared" si="150"/>
        <v>0</v>
      </c>
      <c r="S1577" s="154">
        <f t="shared" si="151"/>
        <v>1</v>
      </c>
    </row>
    <row r="1578" spans="2:19" ht="18.75" x14ac:dyDescent="0.3">
      <c r="B1578" s="164">
        <v>44905</v>
      </c>
      <c r="C1578" s="95" t="s">
        <v>2946</v>
      </c>
      <c r="D1578" s="96" t="s">
        <v>91</v>
      </c>
      <c r="E1578" s="97">
        <v>1</v>
      </c>
      <c r="F1578" s="140">
        <v>7.5</v>
      </c>
      <c r="G1578" s="103">
        <v>3</v>
      </c>
      <c r="H1578" s="99" t="s">
        <v>557</v>
      </c>
      <c r="I1578" s="104" t="s">
        <v>24</v>
      </c>
      <c r="J1578" s="105">
        <v>7</v>
      </c>
      <c r="K1578" s="142">
        <f t="shared" si="148"/>
        <v>45.5</v>
      </c>
      <c r="L1578" s="102">
        <f t="shared" si="152"/>
        <v>593.4601049382718</v>
      </c>
      <c r="M1578" s="214"/>
      <c r="N1578" s="214">
        <f t="shared" ref="N1578:N1641" si="153">K1578+N1577</f>
        <v>84.9</v>
      </c>
      <c r="Q1578" s="153">
        <f t="shared" si="149"/>
        <v>1</v>
      </c>
      <c r="R1578" s="154">
        <f t="shared" si="150"/>
        <v>1</v>
      </c>
      <c r="S1578" s="154">
        <f t="shared" si="151"/>
        <v>0</v>
      </c>
    </row>
    <row r="1579" spans="2:19" ht="18.75" x14ac:dyDescent="0.3">
      <c r="B1579" s="164">
        <v>44905</v>
      </c>
      <c r="C1579" s="95" t="s">
        <v>2947</v>
      </c>
      <c r="D1579" s="96" t="s">
        <v>91</v>
      </c>
      <c r="E1579" s="97">
        <v>1</v>
      </c>
      <c r="F1579" s="140">
        <v>26</v>
      </c>
      <c r="G1579" s="103">
        <v>5</v>
      </c>
      <c r="H1579" s="99" t="s">
        <v>557</v>
      </c>
      <c r="I1579" s="104" t="s">
        <v>34</v>
      </c>
      <c r="J1579" s="105">
        <v>1.5</v>
      </c>
      <c r="K1579" s="142">
        <f t="shared" si="148"/>
        <v>-1.5</v>
      </c>
      <c r="L1579" s="102">
        <f t="shared" si="152"/>
        <v>591.9601049382718</v>
      </c>
      <c r="M1579" s="214"/>
      <c r="N1579" s="214">
        <f t="shared" si="153"/>
        <v>83.4</v>
      </c>
      <c r="Q1579" s="153">
        <f t="shared" si="149"/>
        <v>1</v>
      </c>
      <c r="R1579" s="154">
        <f t="shared" si="150"/>
        <v>0</v>
      </c>
      <c r="S1579" s="154">
        <f t="shared" si="151"/>
        <v>1</v>
      </c>
    </row>
    <row r="1580" spans="2:19" ht="18.75" x14ac:dyDescent="0.3">
      <c r="B1580" s="164">
        <v>44906</v>
      </c>
      <c r="C1580" s="95" t="s">
        <v>2303</v>
      </c>
      <c r="D1580" s="96" t="s">
        <v>114</v>
      </c>
      <c r="E1580" s="97">
        <v>8</v>
      </c>
      <c r="F1580" s="140">
        <v>6</v>
      </c>
      <c r="G1580" s="103">
        <v>3</v>
      </c>
      <c r="H1580" s="99" t="s">
        <v>557</v>
      </c>
      <c r="I1580" s="104" t="s">
        <v>26</v>
      </c>
      <c r="J1580" s="105">
        <v>0.5</v>
      </c>
      <c r="K1580" s="142">
        <f t="shared" si="148"/>
        <v>-0.5</v>
      </c>
      <c r="L1580" s="102">
        <f t="shared" si="152"/>
        <v>591.4601049382718</v>
      </c>
      <c r="M1580" s="214"/>
      <c r="N1580" s="214">
        <f t="shared" si="153"/>
        <v>82.9</v>
      </c>
      <c r="Q1580" s="153">
        <f t="shared" si="149"/>
        <v>1</v>
      </c>
      <c r="R1580" s="154">
        <f t="shared" si="150"/>
        <v>0</v>
      </c>
      <c r="S1580" s="154">
        <f t="shared" si="151"/>
        <v>1</v>
      </c>
    </row>
    <row r="1581" spans="2:19" ht="18.75" x14ac:dyDescent="0.3">
      <c r="B1581" s="164">
        <v>44906</v>
      </c>
      <c r="C1581" s="95" t="s">
        <v>2948</v>
      </c>
      <c r="D1581" s="96" t="s">
        <v>114</v>
      </c>
      <c r="E1581" s="97">
        <v>1</v>
      </c>
      <c r="F1581" s="140">
        <v>2.9</v>
      </c>
      <c r="G1581" s="103">
        <v>1.5</v>
      </c>
      <c r="H1581" s="99" t="s">
        <v>557</v>
      </c>
      <c r="I1581" s="104" t="s">
        <v>24</v>
      </c>
      <c r="J1581" s="105">
        <v>3</v>
      </c>
      <c r="K1581" s="142">
        <f t="shared" si="148"/>
        <v>5.6999999999999993</v>
      </c>
      <c r="L1581" s="102">
        <f t="shared" si="152"/>
        <v>597.16010493827184</v>
      </c>
      <c r="M1581" s="214"/>
      <c r="N1581" s="214">
        <f t="shared" si="153"/>
        <v>88.600000000000009</v>
      </c>
      <c r="Q1581" s="153">
        <f t="shared" si="149"/>
        <v>1</v>
      </c>
      <c r="R1581" s="154">
        <f t="shared" si="150"/>
        <v>1</v>
      </c>
      <c r="S1581" s="154">
        <f t="shared" si="151"/>
        <v>0</v>
      </c>
    </row>
    <row r="1582" spans="2:19" ht="18.75" x14ac:dyDescent="0.3">
      <c r="B1582" s="164">
        <v>44906</v>
      </c>
      <c r="C1582" s="95" t="s">
        <v>2104</v>
      </c>
      <c r="D1582" s="96" t="s">
        <v>114</v>
      </c>
      <c r="E1582" s="97">
        <v>1</v>
      </c>
      <c r="F1582" s="140">
        <v>1</v>
      </c>
      <c r="G1582" s="103">
        <v>0</v>
      </c>
      <c r="H1582" s="99" t="s">
        <v>557</v>
      </c>
      <c r="I1582" s="104" t="s">
        <v>21</v>
      </c>
      <c r="J1582" s="105">
        <v>2</v>
      </c>
      <c r="K1582" s="142">
        <f t="shared" si="148"/>
        <v>-2</v>
      </c>
      <c r="L1582" s="102">
        <f t="shared" si="152"/>
        <v>595.16010493827184</v>
      </c>
      <c r="M1582" s="214"/>
      <c r="N1582" s="214">
        <f t="shared" si="153"/>
        <v>86.600000000000009</v>
      </c>
      <c r="Q1582" s="153">
        <f t="shared" si="149"/>
        <v>1</v>
      </c>
      <c r="R1582" s="154">
        <f t="shared" si="150"/>
        <v>0</v>
      </c>
      <c r="S1582" s="154">
        <f t="shared" si="151"/>
        <v>1</v>
      </c>
    </row>
    <row r="1583" spans="2:19" ht="18.75" x14ac:dyDescent="0.3">
      <c r="B1583" s="164">
        <v>44906</v>
      </c>
      <c r="C1583" s="95" t="s">
        <v>2949</v>
      </c>
      <c r="D1583" s="96" t="s">
        <v>114</v>
      </c>
      <c r="E1583" s="97">
        <v>2</v>
      </c>
      <c r="F1583" s="140">
        <v>6.5</v>
      </c>
      <c r="G1583" s="103">
        <v>2</v>
      </c>
      <c r="H1583" s="99" t="s">
        <v>557</v>
      </c>
      <c r="I1583" s="104" t="s">
        <v>26</v>
      </c>
      <c r="J1583" s="105">
        <v>0.25</v>
      </c>
      <c r="K1583" s="142">
        <f t="shared" si="148"/>
        <v>-0.25</v>
      </c>
      <c r="L1583" s="102">
        <f t="shared" si="152"/>
        <v>594.91010493827184</v>
      </c>
      <c r="M1583" s="214"/>
      <c r="N1583" s="214">
        <f t="shared" si="153"/>
        <v>86.350000000000009</v>
      </c>
      <c r="Q1583" s="153">
        <f t="shared" si="149"/>
        <v>1</v>
      </c>
      <c r="R1583" s="154">
        <f t="shared" si="150"/>
        <v>0</v>
      </c>
      <c r="S1583" s="154">
        <f t="shared" si="151"/>
        <v>1</v>
      </c>
    </row>
    <row r="1584" spans="2:19" ht="18.75" x14ac:dyDescent="0.3">
      <c r="B1584" s="164">
        <v>44906</v>
      </c>
      <c r="C1584" s="95" t="s">
        <v>2950</v>
      </c>
      <c r="D1584" s="96" t="s">
        <v>114</v>
      </c>
      <c r="E1584" s="97">
        <v>3</v>
      </c>
      <c r="F1584" s="140">
        <v>3.9</v>
      </c>
      <c r="G1584" s="103">
        <v>1.5</v>
      </c>
      <c r="H1584" s="99" t="s">
        <v>557</v>
      </c>
      <c r="I1584" s="104" t="s">
        <v>24</v>
      </c>
      <c r="J1584" s="105">
        <v>0.25</v>
      </c>
      <c r="K1584" s="142">
        <f t="shared" si="148"/>
        <v>0.72499999999999998</v>
      </c>
      <c r="L1584" s="102">
        <f t="shared" si="152"/>
        <v>595.63510493827187</v>
      </c>
      <c r="M1584" s="214"/>
      <c r="N1584" s="214">
        <f t="shared" si="153"/>
        <v>87.075000000000003</v>
      </c>
      <c r="Q1584" s="153">
        <f t="shared" si="149"/>
        <v>1</v>
      </c>
      <c r="R1584" s="154">
        <f t="shared" si="150"/>
        <v>1</v>
      </c>
      <c r="S1584" s="154">
        <f t="shared" si="151"/>
        <v>0</v>
      </c>
    </row>
    <row r="1585" spans="2:19" ht="18.75" x14ac:dyDescent="0.3">
      <c r="B1585" s="164">
        <v>44908</v>
      </c>
      <c r="C1585" s="95" t="s">
        <v>2838</v>
      </c>
      <c r="D1585" s="96" t="s">
        <v>674</v>
      </c>
      <c r="E1585" s="97">
        <v>4</v>
      </c>
      <c r="F1585" s="140">
        <v>3.3</v>
      </c>
      <c r="G1585" s="103">
        <v>1.5</v>
      </c>
      <c r="H1585" s="99" t="s">
        <v>557</v>
      </c>
      <c r="I1585" s="104" t="s">
        <v>26</v>
      </c>
      <c r="J1585" s="105">
        <v>4</v>
      </c>
      <c r="K1585" s="142">
        <f t="shared" si="148"/>
        <v>-4</v>
      </c>
      <c r="L1585" s="102">
        <f t="shared" si="152"/>
        <v>591.63510493827187</v>
      </c>
      <c r="M1585" s="214"/>
      <c r="N1585" s="214">
        <f t="shared" si="153"/>
        <v>83.075000000000003</v>
      </c>
      <c r="Q1585" s="153">
        <f t="shared" si="149"/>
        <v>1</v>
      </c>
      <c r="R1585" s="154">
        <f t="shared" si="150"/>
        <v>0</v>
      </c>
      <c r="S1585" s="154">
        <f t="shared" si="151"/>
        <v>1</v>
      </c>
    </row>
    <row r="1586" spans="2:19" ht="18.75" x14ac:dyDescent="0.3">
      <c r="B1586" s="164">
        <v>44908</v>
      </c>
      <c r="C1586" s="95" t="s">
        <v>2776</v>
      </c>
      <c r="D1586" s="96" t="s">
        <v>668</v>
      </c>
      <c r="E1586" s="97">
        <v>4</v>
      </c>
      <c r="F1586" s="140">
        <v>4.5999999999999996</v>
      </c>
      <c r="G1586" s="103">
        <v>2</v>
      </c>
      <c r="H1586" s="99" t="s">
        <v>557</v>
      </c>
      <c r="I1586" s="104" t="s">
        <v>34</v>
      </c>
      <c r="J1586" s="105">
        <v>0.5</v>
      </c>
      <c r="K1586" s="142">
        <f t="shared" si="148"/>
        <v>-0.5</v>
      </c>
      <c r="L1586" s="102">
        <f t="shared" si="152"/>
        <v>591.13510493827187</v>
      </c>
      <c r="M1586" s="214"/>
      <c r="N1586" s="214">
        <f t="shared" si="153"/>
        <v>82.575000000000003</v>
      </c>
      <c r="Q1586" s="153">
        <f t="shared" si="149"/>
        <v>1</v>
      </c>
      <c r="R1586" s="154">
        <f t="shared" si="150"/>
        <v>0</v>
      </c>
      <c r="S1586" s="154">
        <f t="shared" si="151"/>
        <v>1</v>
      </c>
    </row>
    <row r="1587" spans="2:19" ht="18.75" x14ac:dyDescent="0.3">
      <c r="B1587" s="164">
        <v>44909</v>
      </c>
      <c r="C1587" s="95" t="s">
        <v>2951</v>
      </c>
      <c r="D1587" s="96" t="s">
        <v>584</v>
      </c>
      <c r="E1587" s="97">
        <v>6</v>
      </c>
      <c r="F1587" s="140">
        <v>3.5</v>
      </c>
      <c r="G1587" s="103">
        <v>1.5</v>
      </c>
      <c r="H1587" s="99" t="s">
        <v>557</v>
      </c>
      <c r="I1587" s="104" t="s">
        <v>26</v>
      </c>
      <c r="J1587" s="105">
        <v>1</v>
      </c>
      <c r="K1587" s="142">
        <f t="shared" si="148"/>
        <v>-1</v>
      </c>
      <c r="L1587" s="102">
        <f t="shared" si="152"/>
        <v>590.13510493827187</v>
      </c>
      <c r="M1587" s="214"/>
      <c r="N1587" s="214">
        <f t="shared" si="153"/>
        <v>81.575000000000003</v>
      </c>
      <c r="Q1587" s="153">
        <f t="shared" si="149"/>
        <v>1</v>
      </c>
      <c r="R1587" s="154">
        <f t="shared" si="150"/>
        <v>0</v>
      </c>
      <c r="S1587" s="154">
        <f t="shared" si="151"/>
        <v>1</v>
      </c>
    </row>
    <row r="1588" spans="2:19" ht="18.75" x14ac:dyDescent="0.3">
      <c r="B1588" s="164">
        <v>44909</v>
      </c>
      <c r="C1588" s="95" t="s">
        <v>2952</v>
      </c>
      <c r="D1588" s="96" t="s">
        <v>91</v>
      </c>
      <c r="E1588" s="97">
        <v>1</v>
      </c>
      <c r="F1588" s="140">
        <v>11</v>
      </c>
      <c r="G1588" s="103">
        <v>3</v>
      </c>
      <c r="H1588" s="99" t="s">
        <v>557</v>
      </c>
      <c r="I1588" s="104" t="s">
        <v>26</v>
      </c>
      <c r="J1588" s="105">
        <v>6.5</v>
      </c>
      <c r="K1588" s="142">
        <f t="shared" si="148"/>
        <v>-6.5</v>
      </c>
      <c r="L1588" s="102">
        <f t="shared" si="152"/>
        <v>583.63510493827187</v>
      </c>
      <c r="M1588" s="214"/>
      <c r="N1588" s="214">
        <f t="shared" si="153"/>
        <v>75.075000000000003</v>
      </c>
      <c r="Q1588" s="153">
        <f t="shared" si="149"/>
        <v>1</v>
      </c>
      <c r="R1588" s="154">
        <f t="shared" si="150"/>
        <v>0</v>
      </c>
      <c r="S1588" s="154">
        <f t="shared" si="151"/>
        <v>1</v>
      </c>
    </row>
    <row r="1589" spans="2:19" ht="18.75" x14ac:dyDescent="0.3">
      <c r="B1589" s="164">
        <v>44909</v>
      </c>
      <c r="C1589" s="95" t="s">
        <v>2953</v>
      </c>
      <c r="D1589" s="96" t="s">
        <v>91</v>
      </c>
      <c r="E1589" s="97">
        <v>1</v>
      </c>
      <c r="F1589" s="140">
        <v>12</v>
      </c>
      <c r="G1589" s="103">
        <v>3</v>
      </c>
      <c r="H1589" s="99" t="s">
        <v>557</v>
      </c>
      <c r="I1589" s="104" t="s">
        <v>34</v>
      </c>
      <c r="J1589" s="105">
        <v>0.75</v>
      </c>
      <c r="K1589" s="142">
        <f t="shared" si="148"/>
        <v>-0.75</v>
      </c>
      <c r="L1589" s="102">
        <f t="shared" si="152"/>
        <v>582.88510493827187</v>
      </c>
      <c r="M1589" s="214"/>
      <c r="N1589" s="214">
        <f t="shared" si="153"/>
        <v>74.325000000000003</v>
      </c>
      <c r="Q1589" s="153">
        <f t="shared" si="149"/>
        <v>1</v>
      </c>
      <c r="R1589" s="154">
        <f t="shared" si="150"/>
        <v>0</v>
      </c>
      <c r="S1589" s="154">
        <f t="shared" si="151"/>
        <v>1</v>
      </c>
    </row>
    <row r="1590" spans="2:19" ht="18.75" x14ac:dyDescent="0.3">
      <c r="B1590" s="164">
        <v>44909</v>
      </c>
      <c r="C1590" s="95" t="s">
        <v>2294</v>
      </c>
      <c r="D1590" s="96" t="s">
        <v>91</v>
      </c>
      <c r="E1590" s="97">
        <v>2</v>
      </c>
      <c r="F1590" s="140">
        <v>5.5</v>
      </c>
      <c r="G1590" s="103">
        <v>2</v>
      </c>
      <c r="H1590" s="99" t="s">
        <v>557</v>
      </c>
      <c r="I1590" s="104" t="s">
        <v>24</v>
      </c>
      <c r="J1590" s="105">
        <v>5</v>
      </c>
      <c r="K1590" s="142">
        <f t="shared" si="148"/>
        <v>22.5</v>
      </c>
      <c r="L1590" s="102">
        <f t="shared" si="152"/>
        <v>605.38510493827187</v>
      </c>
      <c r="M1590" s="214"/>
      <c r="N1590" s="214">
        <f t="shared" si="153"/>
        <v>96.825000000000003</v>
      </c>
      <c r="Q1590" s="153">
        <f t="shared" si="149"/>
        <v>1</v>
      </c>
      <c r="R1590" s="154">
        <f t="shared" si="150"/>
        <v>1</v>
      </c>
      <c r="S1590" s="154">
        <f t="shared" si="151"/>
        <v>0</v>
      </c>
    </row>
    <row r="1591" spans="2:19" ht="18.75" x14ac:dyDescent="0.3">
      <c r="B1591" s="164">
        <v>44910</v>
      </c>
      <c r="C1591" s="95" t="s">
        <v>2831</v>
      </c>
      <c r="D1591" s="96" t="s">
        <v>556</v>
      </c>
      <c r="E1591" s="97">
        <v>4</v>
      </c>
      <c r="F1591" s="140">
        <v>1.9</v>
      </c>
      <c r="G1591" s="103">
        <v>1.1000000000000001</v>
      </c>
      <c r="H1591" s="99" t="s">
        <v>557</v>
      </c>
      <c r="I1591" s="104" t="s">
        <v>24</v>
      </c>
      <c r="J1591" s="105">
        <v>3</v>
      </c>
      <c r="K1591" s="142">
        <f t="shared" si="148"/>
        <v>2.6999999999999993</v>
      </c>
      <c r="L1591" s="102">
        <f t="shared" si="152"/>
        <v>608.08510493827191</v>
      </c>
      <c r="M1591" s="214"/>
      <c r="N1591" s="214">
        <f t="shared" si="153"/>
        <v>99.525000000000006</v>
      </c>
      <c r="Q1591" s="153">
        <f t="shared" si="149"/>
        <v>1</v>
      </c>
      <c r="R1591" s="154">
        <f t="shared" si="150"/>
        <v>1</v>
      </c>
      <c r="S1591" s="154">
        <f t="shared" si="151"/>
        <v>0</v>
      </c>
    </row>
    <row r="1592" spans="2:19" ht="18.75" x14ac:dyDescent="0.3">
      <c r="B1592" s="164">
        <v>44910</v>
      </c>
      <c r="C1592" s="95" t="s">
        <v>2817</v>
      </c>
      <c r="D1592" s="96" t="s">
        <v>788</v>
      </c>
      <c r="E1592" s="97">
        <v>3</v>
      </c>
      <c r="F1592" s="140">
        <v>7</v>
      </c>
      <c r="G1592" s="103">
        <v>2.5</v>
      </c>
      <c r="H1592" s="99" t="s">
        <v>557</v>
      </c>
      <c r="I1592" s="104" t="s">
        <v>26</v>
      </c>
      <c r="J1592" s="105">
        <v>2.75</v>
      </c>
      <c r="K1592" s="142">
        <f t="shared" si="148"/>
        <v>-2.75</v>
      </c>
      <c r="L1592" s="102">
        <f t="shared" si="152"/>
        <v>605.33510493827191</v>
      </c>
      <c r="M1592" s="214"/>
      <c r="N1592" s="214">
        <f t="shared" si="153"/>
        <v>96.775000000000006</v>
      </c>
      <c r="Q1592" s="153">
        <f t="shared" si="149"/>
        <v>1</v>
      </c>
      <c r="R1592" s="154">
        <f t="shared" si="150"/>
        <v>0</v>
      </c>
      <c r="S1592" s="154">
        <f t="shared" si="151"/>
        <v>1</v>
      </c>
    </row>
    <row r="1593" spans="2:19" ht="18.75" x14ac:dyDescent="0.3">
      <c r="B1593" s="164">
        <v>44910</v>
      </c>
      <c r="C1593" s="95" t="s">
        <v>2844</v>
      </c>
      <c r="D1593" s="96" t="s">
        <v>788</v>
      </c>
      <c r="E1593" s="97">
        <v>4</v>
      </c>
      <c r="F1593" s="140">
        <v>6.5</v>
      </c>
      <c r="G1593" s="103">
        <v>2.5</v>
      </c>
      <c r="H1593" s="99" t="s">
        <v>557</v>
      </c>
      <c r="I1593" s="104" t="s">
        <v>34</v>
      </c>
      <c r="J1593" s="105">
        <v>0.75</v>
      </c>
      <c r="K1593" s="142">
        <f t="shared" si="148"/>
        <v>-0.75</v>
      </c>
      <c r="L1593" s="102">
        <f t="shared" si="152"/>
        <v>604.58510493827191</v>
      </c>
      <c r="M1593" s="214"/>
      <c r="N1593" s="214">
        <f t="shared" si="153"/>
        <v>96.025000000000006</v>
      </c>
      <c r="Q1593" s="153">
        <f t="shared" si="149"/>
        <v>1</v>
      </c>
      <c r="R1593" s="154">
        <f t="shared" si="150"/>
        <v>0</v>
      </c>
      <c r="S1593" s="154">
        <f t="shared" si="151"/>
        <v>1</v>
      </c>
    </row>
    <row r="1594" spans="2:19" ht="18.75" x14ac:dyDescent="0.3">
      <c r="B1594" s="164">
        <v>44911</v>
      </c>
      <c r="C1594" s="95" t="s">
        <v>2396</v>
      </c>
      <c r="D1594" s="96" t="s">
        <v>2011</v>
      </c>
      <c r="E1594" s="97">
        <v>5</v>
      </c>
      <c r="F1594" s="140">
        <v>5</v>
      </c>
      <c r="G1594" s="103">
        <v>2</v>
      </c>
      <c r="H1594" s="99" t="s">
        <v>557</v>
      </c>
      <c r="I1594" s="104" t="s">
        <v>24</v>
      </c>
      <c r="J1594" s="105">
        <v>0.75</v>
      </c>
      <c r="K1594" s="142">
        <f t="shared" si="148"/>
        <v>3</v>
      </c>
      <c r="L1594" s="102">
        <f t="shared" ref="L1594:L1603" si="154">IF(K1594="",L1593,L1593+K1594)</f>
        <v>607.58510493827191</v>
      </c>
      <c r="M1594" s="214"/>
      <c r="N1594" s="214">
        <f t="shared" si="153"/>
        <v>99.025000000000006</v>
      </c>
      <c r="Q1594" s="153">
        <f t="shared" si="149"/>
        <v>1</v>
      </c>
      <c r="R1594" s="154">
        <f t="shared" si="150"/>
        <v>1</v>
      </c>
      <c r="S1594" s="154">
        <f t="shared" si="151"/>
        <v>0</v>
      </c>
    </row>
    <row r="1595" spans="2:19" ht="18.75" x14ac:dyDescent="0.3">
      <c r="B1595" s="164">
        <v>44911</v>
      </c>
      <c r="C1595" s="95" t="s">
        <v>2999</v>
      </c>
      <c r="D1595" s="96" t="s">
        <v>628</v>
      </c>
      <c r="E1595" s="97">
        <v>2</v>
      </c>
      <c r="F1595" s="140">
        <v>4.4000000000000004</v>
      </c>
      <c r="G1595" s="103">
        <v>2</v>
      </c>
      <c r="H1595" s="99" t="s">
        <v>557</v>
      </c>
      <c r="I1595" s="104" t="s">
        <v>21</v>
      </c>
      <c r="J1595" s="105">
        <v>7.25</v>
      </c>
      <c r="K1595" s="142">
        <f t="shared" si="148"/>
        <v>-7.25</v>
      </c>
      <c r="L1595" s="102">
        <f t="shared" si="154"/>
        <v>600.33510493827191</v>
      </c>
      <c r="M1595" s="214"/>
      <c r="N1595" s="214">
        <f t="shared" si="153"/>
        <v>91.775000000000006</v>
      </c>
      <c r="Q1595" s="153">
        <f t="shared" si="149"/>
        <v>1</v>
      </c>
      <c r="R1595" s="154">
        <f t="shared" si="150"/>
        <v>0</v>
      </c>
      <c r="S1595" s="154">
        <f t="shared" si="151"/>
        <v>1</v>
      </c>
    </row>
    <row r="1596" spans="2:19" ht="18.75" x14ac:dyDescent="0.3">
      <c r="B1596" s="164">
        <v>44911</v>
      </c>
      <c r="C1596" s="95" t="s">
        <v>2954</v>
      </c>
      <c r="D1596" s="96" t="s">
        <v>628</v>
      </c>
      <c r="E1596" s="97">
        <v>2</v>
      </c>
      <c r="F1596" s="140">
        <v>1</v>
      </c>
      <c r="G1596" s="103">
        <v>0</v>
      </c>
      <c r="H1596" s="99" t="s">
        <v>557</v>
      </c>
      <c r="I1596" s="104" t="s">
        <v>34</v>
      </c>
      <c r="J1596" s="105">
        <v>1</v>
      </c>
      <c r="K1596" s="142">
        <f t="shared" si="148"/>
        <v>-1</v>
      </c>
      <c r="L1596" s="102">
        <f t="shared" si="154"/>
        <v>599.33510493827191</v>
      </c>
      <c r="M1596" s="214"/>
      <c r="N1596" s="214">
        <f t="shared" si="153"/>
        <v>90.775000000000006</v>
      </c>
      <c r="Q1596" s="153">
        <f t="shared" si="149"/>
        <v>1</v>
      </c>
      <c r="R1596" s="154">
        <f t="shared" si="150"/>
        <v>0</v>
      </c>
      <c r="S1596" s="154">
        <f t="shared" si="151"/>
        <v>1</v>
      </c>
    </row>
    <row r="1597" spans="2:19" ht="18.75" x14ac:dyDescent="0.3">
      <c r="B1597" s="164">
        <v>44911</v>
      </c>
      <c r="C1597" s="95" t="s">
        <v>2865</v>
      </c>
      <c r="D1597" s="96" t="s">
        <v>43</v>
      </c>
      <c r="E1597" s="97">
        <v>4</v>
      </c>
      <c r="F1597" s="140">
        <v>6</v>
      </c>
      <c r="G1597" s="103">
        <v>2</v>
      </c>
      <c r="H1597" s="99" t="s">
        <v>557</v>
      </c>
      <c r="I1597" s="104" t="s">
        <v>16</v>
      </c>
      <c r="J1597" s="105">
        <v>2</v>
      </c>
      <c r="K1597" s="142">
        <f t="shared" si="148"/>
        <v>-2</v>
      </c>
      <c r="L1597" s="102">
        <f t="shared" si="154"/>
        <v>597.33510493827191</v>
      </c>
      <c r="M1597" s="214"/>
      <c r="N1597" s="214">
        <f t="shared" si="153"/>
        <v>88.775000000000006</v>
      </c>
      <c r="Q1597" s="153">
        <f t="shared" si="149"/>
        <v>1</v>
      </c>
      <c r="R1597" s="154">
        <f t="shared" si="150"/>
        <v>0</v>
      </c>
      <c r="S1597" s="154">
        <f t="shared" si="151"/>
        <v>1</v>
      </c>
    </row>
    <row r="1598" spans="2:19" ht="18.75" x14ac:dyDescent="0.3">
      <c r="B1598" s="164">
        <v>44911</v>
      </c>
      <c r="C1598" s="95" t="s">
        <v>2955</v>
      </c>
      <c r="D1598" s="96" t="s">
        <v>2011</v>
      </c>
      <c r="E1598" s="97">
        <v>2</v>
      </c>
      <c r="F1598" s="140">
        <v>8.5</v>
      </c>
      <c r="G1598" s="103">
        <v>3</v>
      </c>
      <c r="H1598" s="99" t="s">
        <v>557</v>
      </c>
      <c r="I1598" s="104" t="s">
        <v>34</v>
      </c>
      <c r="J1598" s="105">
        <v>2</v>
      </c>
      <c r="K1598" s="142">
        <f t="shared" si="148"/>
        <v>-2</v>
      </c>
      <c r="L1598" s="102">
        <f t="shared" si="154"/>
        <v>595.33510493827191</v>
      </c>
      <c r="M1598" s="214"/>
      <c r="N1598" s="214">
        <f t="shared" si="153"/>
        <v>86.775000000000006</v>
      </c>
      <c r="Q1598" s="153">
        <f t="shared" si="149"/>
        <v>1</v>
      </c>
      <c r="R1598" s="154">
        <f t="shared" si="150"/>
        <v>0</v>
      </c>
      <c r="S1598" s="154">
        <f t="shared" si="151"/>
        <v>1</v>
      </c>
    </row>
    <row r="1599" spans="2:19" ht="18.75" x14ac:dyDescent="0.3">
      <c r="B1599" s="164">
        <v>44911</v>
      </c>
      <c r="C1599" s="95" t="s">
        <v>2956</v>
      </c>
      <c r="D1599" s="96" t="s">
        <v>2001</v>
      </c>
      <c r="E1599" s="97">
        <v>2</v>
      </c>
      <c r="F1599" s="140">
        <v>8.5</v>
      </c>
      <c r="G1599" s="103">
        <v>3</v>
      </c>
      <c r="H1599" s="99" t="s">
        <v>557</v>
      </c>
      <c r="I1599" s="104" t="s">
        <v>24</v>
      </c>
      <c r="J1599" s="105">
        <v>3.75</v>
      </c>
      <c r="K1599" s="142">
        <f t="shared" si="148"/>
        <v>28.125</v>
      </c>
      <c r="L1599" s="102">
        <f t="shared" si="154"/>
        <v>623.46010493827191</v>
      </c>
      <c r="M1599" s="214"/>
      <c r="N1599" s="214">
        <f t="shared" si="153"/>
        <v>114.9</v>
      </c>
      <c r="Q1599" s="153">
        <f t="shared" si="149"/>
        <v>1</v>
      </c>
      <c r="R1599" s="154">
        <f t="shared" si="150"/>
        <v>1</v>
      </c>
      <c r="S1599" s="154">
        <f t="shared" si="151"/>
        <v>0</v>
      </c>
    </row>
    <row r="1600" spans="2:19" ht="18.75" x14ac:dyDescent="0.3">
      <c r="B1600" s="164">
        <v>44911</v>
      </c>
      <c r="C1600" s="95" t="s">
        <v>2581</v>
      </c>
      <c r="D1600" s="96" t="s">
        <v>628</v>
      </c>
      <c r="E1600" s="97">
        <v>2</v>
      </c>
      <c r="F1600" s="140">
        <v>1</v>
      </c>
      <c r="G1600" s="103">
        <v>0</v>
      </c>
      <c r="H1600" s="99" t="s">
        <v>557</v>
      </c>
      <c r="I1600" s="104" t="s">
        <v>16</v>
      </c>
      <c r="J1600" s="105">
        <v>3.75</v>
      </c>
      <c r="K1600" s="142">
        <f t="shared" si="148"/>
        <v>-3.75</v>
      </c>
      <c r="L1600" s="102">
        <f t="shared" si="154"/>
        <v>619.71010493827191</v>
      </c>
      <c r="M1600" s="214"/>
      <c r="N1600" s="214">
        <f t="shared" si="153"/>
        <v>111.15</v>
      </c>
      <c r="Q1600" s="153">
        <f t="shared" si="149"/>
        <v>1</v>
      </c>
      <c r="R1600" s="154">
        <f t="shared" si="150"/>
        <v>0</v>
      </c>
      <c r="S1600" s="154">
        <f t="shared" si="151"/>
        <v>1</v>
      </c>
    </row>
    <row r="1601" spans="2:19" ht="18.75" x14ac:dyDescent="0.3">
      <c r="B1601" s="164">
        <v>44911</v>
      </c>
      <c r="C1601" s="95" t="s">
        <v>2957</v>
      </c>
      <c r="D1601" s="96" t="s">
        <v>43</v>
      </c>
      <c r="E1601" s="97">
        <v>1</v>
      </c>
      <c r="F1601" s="140">
        <v>11</v>
      </c>
      <c r="G1601" s="103">
        <v>3</v>
      </c>
      <c r="H1601" s="99" t="s">
        <v>557</v>
      </c>
      <c r="I1601" s="104" t="s">
        <v>34</v>
      </c>
      <c r="J1601" s="105">
        <v>3.5</v>
      </c>
      <c r="K1601" s="142">
        <f t="shared" si="148"/>
        <v>-3.5</v>
      </c>
      <c r="L1601" s="102">
        <f t="shared" si="154"/>
        <v>616.21010493827191</v>
      </c>
      <c r="M1601" s="214"/>
      <c r="N1601" s="214">
        <f t="shared" si="153"/>
        <v>107.65</v>
      </c>
      <c r="Q1601" s="153">
        <f t="shared" si="149"/>
        <v>1</v>
      </c>
      <c r="R1601" s="154">
        <f t="shared" si="150"/>
        <v>0</v>
      </c>
      <c r="S1601" s="154">
        <f t="shared" si="151"/>
        <v>1</v>
      </c>
    </row>
    <row r="1602" spans="2:19" ht="18.75" x14ac:dyDescent="0.3">
      <c r="B1602" s="164">
        <v>44911</v>
      </c>
      <c r="C1602" s="95" t="s">
        <v>2958</v>
      </c>
      <c r="D1602" s="96" t="s">
        <v>43</v>
      </c>
      <c r="E1602" s="97">
        <v>1</v>
      </c>
      <c r="F1602" s="140">
        <v>10</v>
      </c>
      <c r="G1602" s="103">
        <v>3</v>
      </c>
      <c r="H1602" s="99" t="s">
        <v>557</v>
      </c>
      <c r="I1602" s="104" t="s">
        <v>34</v>
      </c>
      <c r="J1602" s="105">
        <v>1.5</v>
      </c>
      <c r="K1602" s="142">
        <f t="shared" si="148"/>
        <v>-1.5</v>
      </c>
      <c r="L1602" s="102">
        <f t="shared" si="154"/>
        <v>614.71010493827191</v>
      </c>
      <c r="M1602" s="214"/>
      <c r="N1602" s="214">
        <f t="shared" si="153"/>
        <v>106.15</v>
      </c>
      <c r="Q1602" s="153">
        <f t="shared" si="149"/>
        <v>1</v>
      </c>
      <c r="R1602" s="154">
        <f t="shared" si="150"/>
        <v>0</v>
      </c>
      <c r="S1602" s="154">
        <f t="shared" si="151"/>
        <v>1</v>
      </c>
    </row>
    <row r="1603" spans="2:19" ht="18.75" x14ac:dyDescent="0.3">
      <c r="B1603" s="164">
        <v>44911</v>
      </c>
      <c r="C1603" s="95" t="s">
        <v>2959</v>
      </c>
      <c r="D1603" s="96" t="s">
        <v>43</v>
      </c>
      <c r="E1603" s="97">
        <v>2</v>
      </c>
      <c r="F1603" s="140">
        <v>3</v>
      </c>
      <c r="G1603" s="103">
        <v>1.3</v>
      </c>
      <c r="H1603" s="99" t="s">
        <v>557</v>
      </c>
      <c r="I1603" s="104" t="s">
        <v>24</v>
      </c>
      <c r="J1603" s="105">
        <v>5.75</v>
      </c>
      <c r="K1603" s="142">
        <f t="shared" ref="K1603:K1666" si="155">IF(OR(I1603="",J1603=""),"",IF(AND(H1603="W",I1603="1st"),F1603*J1603-J1603,IF(AND(H1603="P",OR(I1603="1st",I1603="2nd",I1603="3rd")),G1603*J1603-J1603,IF(H1603="EW",-2*J1603,-J1603))))</f>
        <v>11.5</v>
      </c>
      <c r="L1603" s="102">
        <f t="shared" si="154"/>
        <v>626.21010493827191</v>
      </c>
      <c r="M1603" s="214"/>
      <c r="N1603" s="214">
        <f t="shared" si="153"/>
        <v>117.65</v>
      </c>
      <c r="Q1603" s="153">
        <f t="shared" si="149"/>
        <v>1</v>
      </c>
      <c r="R1603" s="154">
        <f t="shared" si="150"/>
        <v>1</v>
      </c>
      <c r="S1603" s="154">
        <f t="shared" si="151"/>
        <v>0</v>
      </c>
    </row>
    <row r="1604" spans="2:19" ht="18.75" x14ac:dyDescent="0.3">
      <c r="B1604" s="164">
        <v>44911</v>
      </c>
      <c r="C1604" s="95" t="s">
        <v>2960</v>
      </c>
      <c r="D1604" s="96" t="s">
        <v>43</v>
      </c>
      <c r="E1604" s="97">
        <v>2</v>
      </c>
      <c r="F1604" s="140">
        <v>20</v>
      </c>
      <c r="G1604" s="103">
        <v>5</v>
      </c>
      <c r="H1604" s="99" t="s">
        <v>557</v>
      </c>
      <c r="I1604" s="104" t="s">
        <v>26</v>
      </c>
      <c r="J1604" s="105">
        <v>1</v>
      </c>
      <c r="K1604" s="142">
        <f t="shared" si="155"/>
        <v>-1</v>
      </c>
      <c r="L1604" s="102">
        <f t="shared" si="152"/>
        <v>625.21010493827191</v>
      </c>
      <c r="M1604" s="214"/>
      <c r="N1604" s="214">
        <f t="shared" si="153"/>
        <v>116.65</v>
      </c>
      <c r="Q1604" s="153">
        <f t="shared" ref="Q1604:Q1667" si="156">IF(B1604="",0,1)</f>
        <v>1</v>
      </c>
      <c r="R1604" s="154">
        <f t="shared" ref="R1604:R1667" si="157">IF(K1604&gt;0,1,0)</f>
        <v>0</v>
      </c>
      <c r="S1604" s="154">
        <f t="shared" ref="S1604:S1667" si="158">IF(K1604&lt;0,1,0)</f>
        <v>1</v>
      </c>
    </row>
    <row r="1605" spans="2:19" ht="18.75" x14ac:dyDescent="0.3">
      <c r="B1605" s="164">
        <v>44911</v>
      </c>
      <c r="C1605" s="95" t="s">
        <v>2961</v>
      </c>
      <c r="D1605" s="96" t="s">
        <v>43</v>
      </c>
      <c r="E1605" s="97">
        <v>3</v>
      </c>
      <c r="F1605" s="140">
        <v>15</v>
      </c>
      <c r="G1605" s="103">
        <v>4</v>
      </c>
      <c r="H1605" s="99" t="s">
        <v>557</v>
      </c>
      <c r="I1605" s="104" t="s">
        <v>34</v>
      </c>
      <c r="J1605" s="105">
        <v>2</v>
      </c>
      <c r="K1605" s="142">
        <f t="shared" si="155"/>
        <v>-2</v>
      </c>
      <c r="L1605" s="102">
        <f t="shared" si="152"/>
        <v>623.21010493827191</v>
      </c>
      <c r="M1605" s="214"/>
      <c r="N1605" s="214">
        <f t="shared" si="153"/>
        <v>114.65</v>
      </c>
      <c r="Q1605" s="153">
        <f t="shared" si="156"/>
        <v>1</v>
      </c>
      <c r="R1605" s="154">
        <f t="shared" si="157"/>
        <v>0</v>
      </c>
      <c r="S1605" s="154">
        <f t="shared" si="158"/>
        <v>1</v>
      </c>
    </row>
    <row r="1606" spans="2:19" ht="18.75" x14ac:dyDescent="0.3">
      <c r="B1606" s="164">
        <v>44911</v>
      </c>
      <c r="C1606" s="95" t="s">
        <v>2962</v>
      </c>
      <c r="D1606" s="96" t="s">
        <v>43</v>
      </c>
      <c r="E1606" s="97">
        <v>3</v>
      </c>
      <c r="F1606" s="140">
        <v>23</v>
      </c>
      <c r="G1606" s="103">
        <v>5</v>
      </c>
      <c r="H1606" s="99" t="s">
        <v>557</v>
      </c>
      <c r="I1606" s="104" t="s">
        <v>26</v>
      </c>
      <c r="J1606" s="105">
        <v>1.75</v>
      </c>
      <c r="K1606" s="142">
        <f t="shared" si="155"/>
        <v>-1.75</v>
      </c>
      <c r="L1606" s="102">
        <f t="shared" si="152"/>
        <v>621.46010493827191</v>
      </c>
      <c r="M1606" s="214"/>
      <c r="N1606" s="214">
        <f t="shared" si="153"/>
        <v>112.9</v>
      </c>
      <c r="Q1606" s="153">
        <f t="shared" si="156"/>
        <v>1</v>
      </c>
      <c r="R1606" s="154">
        <f t="shared" si="157"/>
        <v>0</v>
      </c>
      <c r="S1606" s="154">
        <f t="shared" si="158"/>
        <v>1</v>
      </c>
    </row>
    <row r="1607" spans="2:19" ht="18.75" x14ac:dyDescent="0.3">
      <c r="B1607" s="164">
        <v>44911</v>
      </c>
      <c r="C1607" s="95" t="s">
        <v>2963</v>
      </c>
      <c r="D1607" s="96" t="s">
        <v>43</v>
      </c>
      <c r="E1607" s="97">
        <v>4</v>
      </c>
      <c r="F1607" s="140">
        <v>8</v>
      </c>
      <c r="G1607" s="103">
        <v>2</v>
      </c>
      <c r="H1607" s="99" t="s">
        <v>557</v>
      </c>
      <c r="I1607" s="104" t="s">
        <v>24</v>
      </c>
      <c r="J1607" s="105">
        <v>9.75</v>
      </c>
      <c r="K1607" s="142">
        <f t="shared" si="155"/>
        <v>68.25</v>
      </c>
      <c r="L1607" s="102">
        <f t="shared" si="152"/>
        <v>689.71010493827191</v>
      </c>
      <c r="M1607" s="214"/>
      <c r="N1607" s="214">
        <f t="shared" si="153"/>
        <v>181.15</v>
      </c>
      <c r="Q1607" s="153">
        <f t="shared" si="156"/>
        <v>1</v>
      </c>
      <c r="R1607" s="154">
        <f t="shared" si="157"/>
        <v>1</v>
      </c>
      <c r="S1607" s="154">
        <f t="shared" si="158"/>
        <v>0</v>
      </c>
    </row>
    <row r="1608" spans="2:19" ht="18.75" x14ac:dyDescent="0.3">
      <c r="B1608" s="164">
        <v>44912</v>
      </c>
      <c r="C1608" s="95" t="s">
        <v>2769</v>
      </c>
      <c r="D1608" s="96" t="s">
        <v>587</v>
      </c>
      <c r="E1608" s="97">
        <v>1</v>
      </c>
      <c r="F1608" s="140">
        <v>19</v>
      </c>
      <c r="G1608" s="103">
        <v>4</v>
      </c>
      <c r="H1608" s="99" t="s">
        <v>557</v>
      </c>
      <c r="I1608" s="104" t="s">
        <v>16</v>
      </c>
      <c r="J1608" s="105">
        <v>0.25</v>
      </c>
      <c r="K1608" s="142">
        <f t="shared" si="155"/>
        <v>-0.25</v>
      </c>
      <c r="L1608" s="102">
        <f t="shared" si="152"/>
        <v>689.46010493827191</v>
      </c>
      <c r="M1608" s="214"/>
      <c r="N1608" s="214">
        <f t="shared" si="153"/>
        <v>180.9</v>
      </c>
      <c r="Q1608" s="153">
        <f t="shared" si="156"/>
        <v>1</v>
      </c>
      <c r="R1608" s="154">
        <f t="shared" si="157"/>
        <v>0</v>
      </c>
      <c r="S1608" s="154">
        <f t="shared" si="158"/>
        <v>1</v>
      </c>
    </row>
    <row r="1609" spans="2:19" ht="18.75" x14ac:dyDescent="0.3">
      <c r="B1609" s="164">
        <v>44912</v>
      </c>
      <c r="C1609" s="95" t="s">
        <v>2964</v>
      </c>
      <c r="D1609" s="96" t="s">
        <v>652</v>
      </c>
      <c r="E1609" s="97">
        <v>1</v>
      </c>
      <c r="F1609" s="140">
        <v>15</v>
      </c>
      <c r="G1609" s="103">
        <v>4</v>
      </c>
      <c r="H1609" s="99" t="s">
        <v>557</v>
      </c>
      <c r="I1609" s="104" t="s">
        <v>34</v>
      </c>
      <c r="J1609" s="105">
        <v>1.75</v>
      </c>
      <c r="K1609" s="142">
        <f t="shared" si="155"/>
        <v>-1.75</v>
      </c>
      <c r="L1609" s="102">
        <f t="shared" si="152"/>
        <v>687.71010493827191</v>
      </c>
      <c r="M1609" s="214"/>
      <c r="N1609" s="214">
        <f t="shared" si="153"/>
        <v>179.15</v>
      </c>
      <c r="Q1609" s="153">
        <f t="shared" si="156"/>
        <v>1</v>
      </c>
      <c r="R1609" s="154">
        <f t="shared" si="157"/>
        <v>0</v>
      </c>
      <c r="S1609" s="154">
        <f t="shared" si="158"/>
        <v>1</v>
      </c>
    </row>
    <row r="1610" spans="2:19" ht="18.75" x14ac:dyDescent="0.3">
      <c r="B1610" s="164">
        <v>44912</v>
      </c>
      <c r="C1610" s="95" t="s">
        <v>2965</v>
      </c>
      <c r="D1610" s="96" t="s">
        <v>652</v>
      </c>
      <c r="E1610" s="97">
        <v>1</v>
      </c>
      <c r="F1610" s="140">
        <v>4.4000000000000004</v>
      </c>
      <c r="G1610" s="103">
        <v>1.5</v>
      </c>
      <c r="H1610" s="99" t="s">
        <v>557</v>
      </c>
      <c r="I1610" s="104" t="s">
        <v>24</v>
      </c>
      <c r="J1610" s="105">
        <v>3.75</v>
      </c>
      <c r="K1610" s="142">
        <f t="shared" si="155"/>
        <v>12.75</v>
      </c>
      <c r="L1610" s="102">
        <f t="shared" si="152"/>
        <v>700.46010493827191</v>
      </c>
      <c r="M1610" s="214"/>
      <c r="N1610" s="214">
        <f t="shared" si="153"/>
        <v>191.9</v>
      </c>
      <c r="Q1610" s="153">
        <f t="shared" si="156"/>
        <v>1</v>
      </c>
      <c r="R1610" s="154">
        <f t="shared" si="157"/>
        <v>1</v>
      </c>
      <c r="S1610" s="154">
        <f t="shared" si="158"/>
        <v>0</v>
      </c>
    </row>
    <row r="1611" spans="2:19" ht="18.75" x14ac:dyDescent="0.3">
      <c r="B1611" s="164">
        <v>44912</v>
      </c>
      <c r="C1611" s="95" t="s">
        <v>2879</v>
      </c>
      <c r="D1611" s="96" t="s">
        <v>590</v>
      </c>
      <c r="E1611" s="97">
        <v>1</v>
      </c>
      <c r="F1611" s="140">
        <v>8</v>
      </c>
      <c r="G1611" s="103">
        <v>3</v>
      </c>
      <c r="H1611" s="99" t="s">
        <v>557</v>
      </c>
      <c r="I1611" s="104" t="s">
        <v>34</v>
      </c>
      <c r="J1611" s="105">
        <v>0.75</v>
      </c>
      <c r="K1611" s="142">
        <f t="shared" si="155"/>
        <v>-0.75</v>
      </c>
      <c r="L1611" s="102">
        <f t="shared" si="152"/>
        <v>699.71010493827191</v>
      </c>
      <c r="M1611" s="214"/>
      <c r="N1611" s="214">
        <f t="shared" si="153"/>
        <v>191.15</v>
      </c>
      <c r="Q1611" s="153">
        <f t="shared" si="156"/>
        <v>1</v>
      </c>
      <c r="R1611" s="154">
        <f t="shared" si="157"/>
        <v>0</v>
      </c>
      <c r="S1611" s="154">
        <f t="shared" si="158"/>
        <v>1</v>
      </c>
    </row>
    <row r="1612" spans="2:19" ht="18.75" x14ac:dyDescent="0.3">
      <c r="B1612" s="164">
        <v>44912</v>
      </c>
      <c r="C1612" s="95" t="s">
        <v>2664</v>
      </c>
      <c r="D1612" s="96" t="s">
        <v>590</v>
      </c>
      <c r="E1612" s="97">
        <v>3</v>
      </c>
      <c r="F1612" s="140">
        <v>2.2999999999999998</v>
      </c>
      <c r="G1612" s="103">
        <v>1.1000000000000001</v>
      </c>
      <c r="H1612" s="99" t="s">
        <v>557</v>
      </c>
      <c r="I1612" s="104" t="s">
        <v>26</v>
      </c>
      <c r="J1612" s="105">
        <v>3.75</v>
      </c>
      <c r="K1612" s="142">
        <f t="shared" si="155"/>
        <v>-3.75</v>
      </c>
      <c r="L1612" s="102">
        <f t="shared" si="152"/>
        <v>695.96010493827191</v>
      </c>
      <c r="M1612" s="214"/>
      <c r="N1612" s="214">
        <f t="shared" si="153"/>
        <v>187.4</v>
      </c>
      <c r="Q1612" s="153">
        <f t="shared" si="156"/>
        <v>1</v>
      </c>
      <c r="R1612" s="154">
        <f t="shared" si="157"/>
        <v>0</v>
      </c>
      <c r="S1612" s="154">
        <f t="shared" si="158"/>
        <v>1</v>
      </c>
    </row>
    <row r="1613" spans="2:19" ht="18.75" x14ac:dyDescent="0.3">
      <c r="B1613" s="164">
        <v>44912</v>
      </c>
      <c r="C1613" s="95" t="s">
        <v>2760</v>
      </c>
      <c r="D1613" s="96" t="s">
        <v>608</v>
      </c>
      <c r="E1613" s="97">
        <v>1</v>
      </c>
      <c r="F1613" s="140">
        <v>2.15</v>
      </c>
      <c r="G1613" s="103">
        <v>1.1000000000000001</v>
      </c>
      <c r="H1613" s="99" t="s">
        <v>557</v>
      </c>
      <c r="I1613" s="104" t="s">
        <v>24</v>
      </c>
      <c r="J1613" s="105">
        <v>5</v>
      </c>
      <c r="K1613" s="142">
        <f t="shared" si="155"/>
        <v>5.75</v>
      </c>
      <c r="L1613" s="102">
        <f t="shared" si="152"/>
        <v>701.71010493827191</v>
      </c>
      <c r="M1613" s="214"/>
      <c r="N1613" s="214">
        <f t="shared" si="153"/>
        <v>193.15</v>
      </c>
      <c r="Q1613" s="153">
        <f t="shared" si="156"/>
        <v>1</v>
      </c>
      <c r="R1613" s="154">
        <f t="shared" si="157"/>
        <v>1</v>
      </c>
      <c r="S1613" s="154">
        <f t="shared" si="158"/>
        <v>0</v>
      </c>
    </row>
    <row r="1614" spans="2:19" ht="18.75" x14ac:dyDescent="0.3">
      <c r="B1614" s="164">
        <v>44913</v>
      </c>
      <c r="C1614" s="95" t="s">
        <v>2966</v>
      </c>
      <c r="D1614" s="96" t="s">
        <v>2030</v>
      </c>
      <c r="E1614" s="97">
        <v>1</v>
      </c>
      <c r="F1614" s="140">
        <v>4</v>
      </c>
      <c r="G1614" s="103">
        <v>2</v>
      </c>
      <c r="H1614" s="99" t="s">
        <v>557</v>
      </c>
      <c r="I1614" s="104" t="s">
        <v>34</v>
      </c>
      <c r="J1614" s="105">
        <v>2.75</v>
      </c>
      <c r="K1614" s="142">
        <f t="shared" si="155"/>
        <v>-2.75</v>
      </c>
      <c r="L1614" s="102">
        <f t="shared" si="152"/>
        <v>698.96010493827191</v>
      </c>
      <c r="M1614" s="214"/>
      <c r="N1614" s="214">
        <f t="shared" si="153"/>
        <v>190.4</v>
      </c>
      <c r="Q1614" s="153">
        <f t="shared" si="156"/>
        <v>1</v>
      </c>
      <c r="R1614" s="154">
        <f t="shared" si="157"/>
        <v>0</v>
      </c>
      <c r="S1614" s="154">
        <f t="shared" si="158"/>
        <v>1</v>
      </c>
    </row>
    <row r="1615" spans="2:19" ht="18.75" x14ac:dyDescent="0.3">
      <c r="B1615" s="164">
        <v>44913</v>
      </c>
      <c r="C1615" s="95" t="s">
        <v>2886</v>
      </c>
      <c r="D1615" s="96" t="s">
        <v>685</v>
      </c>
      <c r="E1615" s="97">
        <v>1</v>
      </c>
      <c r="F1615" s="140">
        <v>3.4</v>
      </c>
      <c r="G1615" s="103">
        <v>1.5</v>
      </c>
      <c r="H1615" s="99" t="s">
        <v>557</v>
      </c>
      <c r="I1615" s="104" t="s">
        <v>24</v>
      </c>
      <c r="J1615" s="105">
        <v>5</v>
      </c>
      <c r="K1615" s="142">
        <f t="shared" si="155"/>
        <v>12</v>
      </c>
      <c r="L1615" s="102">
        <f t="shared" si="152"/>
        <v>710.96010493827191</v>
      </c>
      <c r="M1615" s="214"/>
      <c r="N1615" s="214">
        <f t="shared" si="153"/>
        <v>202.4</v>
      </c>
      <c r="Q1615" s="153">
        <f t="shared" si="156"/>
        <v>1</v>
      </c>
      <c r="R1615" s="154">
        <f t="shared" si="157"/>
        <v>1</v>
      </c>
      <c r="S1615" s="154">
        <f t="shared" si="158"/>
        <v>0</v>
      </c>
    </row>
    <row r="1616" spans="2:19" ht="18.75" x14ac:dyDescent="0.3">
      <c r="B1616" s="164">
        <v>44913</v>
      </c>
      <c r="C1616" s="95" t="s">
        <v>3008</v>
      </c>
      <c r="D1616" s="96" t="s">
        <v>685</v>
      </c>
      <c r="E1616" s="97">
        <v>1</v>
      </c>
      <c r="F1616" s="140">
        <v>5</v>
      </c>
      <c r="G1616" s="103">
        <v>2</v>
      </c>
      <c r="H1616" s="99" t="s">
        <v>557</v>
      </c>
      <c r="I1616" s="104" t="s">
        <v>34</v>
      </c>
      <c r="J1616" s="105">
        <v>1.5</v>
      </c>
      <c r="K1616" s="142">
        <f t="shared" si="155"/>
        <v>-1.5</v>
      </c>
      <c r="L1616" s="102">
        <f t="shared" si="152"/>
        <v>709.46010493827191</v>
      </c>
      <c r="M1616" s="214"/>
      <c r="N1616" s="214">
        <f t="shared" si="153"/>
        <v>200.9</v>
      </c>
      <c r="Q1616" s="153">
        <f t="shared" si="156"/>
        <v>1</v>
      </c>
      <c r="R1616" s="154">
        <f t="shared" si="157"/>
        <v>0</v>
      </c>
      <c r="S1616" s="154">
        <f t="shared" si="158"/>
        <v>1</v>
      </c>
    </row>
    <row r="1617" spans="2:19" ht="18.75" x14ac:dyDescent="0.3">
      <c r="B1617" s="164">
        <v>44913</v>
      </c>
      <c r="C1617" s="95" t="s">
        <v>2967</v>
      </c>
      <c r="D1617" s="96" t="s">
        <v>28</v>
      </c>
      <c r="E1617" s="97">
        <v>1</v>
      </c>
      <c r="F1617" s="140">
        <v>61</v>
      </c>
      <c r="G1617" s="103">
        <v>9</v>
      </c>
      <c r="H1617" s="99" t="s">
        <v>557</v>
      </c>
      <c r="I1617" s="104" t="s">
        <v>16</v>
      </c>
      <c r="J1617" s="105">
        <v>0.25</v>
      </c>
      <c r="K1617" s="142">
        <f t="shared" si="155"/>
        <v>-0.25</v>
      </c>
      <c r="L1617" s="102">
        <f t="shared" si="152"/>
        <v>709.21010493827191</v>
      </c>
      <c r="M1617" s="214"/>
      <c r="N1617" s="214">
        <f t="shared" si="153"/>
        <v>200.65</v>
      </c>
      <c r="Q1617" s="153">
        <f t="shared" si="156"/>
        <v>1</v>
      </c>
      <c r="R1617" s="154">
        <f t="shared" si="157"/>
        <v>0</v>
      </c>
      <c r="S1617" s="154">
        <f t="shared" si="158"/>
        <v>1</v>
      </c>
    </row>
    <row r="1618" spans="2:19" ht="18.75" x14ac:dyDescent="0.3">
      <c r="B1618" s="164">
        <v>44913</v>
      </c>
      <c r="C1618" s="95" t="s">
        <v>2968</v>
      </c>
      <c r="D1618" s="96" t="s">
        <v>28</v>
      </c>
      <c r="E1618" s="97">
        <v>1</v>
      </c>
      <c r="F1618" s="140">
        <v>3.4</v>
      </c>
      <c r="G1618" s="103">
        <v>1.5</v>
      </c>
      <c r="H1618" s="99" t="s">
        <v>557</v>
      </c>
      <c r="I1618" s="104" t="s">
        <v>34</v>
      </c>
      <c r="J1618" s="105">
        <v>0.5</v>
      </c>
      <c r="K1618" s="142">
        <f t="shared" si="155"/>
        <v>-0.5</v>
      </c>
      <c r="L1618" s="102">
        <f t="shared" si="152"/>
        <v>708.71010493827191</v>
      </c>
      <c r="M1618" s="214"/>
      <c r="N1618" s="214">
        <f t="shared" si="153"/>
        <v>200.15</v>
      </c>
      <c r="Q1618" s="153">
        <f t="shared" si="156"/>
        <v>1</v>
      </c>
      <c r="R1618" s="154">
        <f t="shared" si="157"/>
        <v>0</v>
      </c>
      <c r="S1618" s="154">
        <f t="shared" si="158"/>
        <v>1</v>
      </c>
    </row>
    <row r="1619" spans="2:19" ht="18.75" x14ac:dyDescent="0.3">
      <c r="B1619" s="164">
        <v>44913</v>
      </c>
      <c r="C1619" s="95" t="s">
        <v>2928</v>
      </c>
      <c r="D1619" s="96" t="s">
        <v>1936</v>
      </c>
      <c r="E1619" s="97">
        <v>3</v>
      </c>
      <c r="F1619" s="140">
        <v>2.25</v>
      </c>
      <c r="G1619" s="103">
        <v>1.2</v>
      </c>
      <c r="H1619" s="99" t="s">
        <v>557</v>
      </c>
      <c r="I1619" s="104" t="s">
        <v>34</v>
      </c>
      <c r="J1619" s="105">
        <v>3</v>
      </c>
      <c r="K1619" s="142">
        <f t="shared" si="155"/>
        <v>-3</v>
      </c>
      <c r="L1619" s="102">
        <f t="shared" si="152"/>
        <v>705.71010493827191</v>
      </c>
      <c r="M1619" s="214"/>
      <c r="N1619" s="214">
        <f t="shared" si="153"/>
        <v>197.15</v>
      </c>
      <c r="Q1619" s="153">
        <f t="shared" si="156"/>
        <v>1</v>
      </c>
      <c r="R1619" s="154">
        <f t="shared" si="157"/>
        <v>0</v>
      </c>
      <c r="S1619" s="154">
        <f t="shared" si="158"/>
        <v>1</v>
      </c>
    </row>
    <row r="1620" spans="2:19" ht="18.75" x14ac:dyDescent="0.3">
      <c r="B1620" s="164">
        <v>44913</v>
      </c>
      <c r="C1620" s="95" t="s">
        <v>2969</v>
      </c>
      <c r="D1620" s="96" t="s">
        <v>573</v>
      </c>
      <c r="E1620" s="97">
        <v>3</v>
      </c>
      <c r="F1620" s="140">
        <v>101</v>
      </c>
      <c r="G1620" s="103">
        <v>10</v>
      </c>
      <c r="H1620" s="99" t="s">
        <v>557</v>
      </c>
      <c r="I1620" s="104" t="s">
        <v>26</v>
      </c>
      <c r="J1620" s="105">
        <v>0.5</v>
      </c>
      <c r="K1620" s="142">
        <f t="shared" si="155"/>
        <v>-0.5</v>
      </c>
      <c r="L1620" s="102">
        <f t="shared" si="152"/>
        <v>705.21010493827191</v>
      </c>
      <c r="M1620" s="214"/>
      <c r="N1620" s="214">
        <f t="shared" si="153"/>
        <v>196.65</v>
      </c>
      <c r="Q1620" s="153">
        <f t="shared" si="156"/>
        <v>1</v>
      </c>
      <c r="R1620" s="154">
        <f t="shared" si="157"/>
        <v>0</v>
      </c>
      <c r="S1620" s="154">
        <f t="shared" si="158"/>
        <v>1</v>
      </c>
    </row>
    <row r="1621" spans="2:19" ht="18.75" x14ac:dyDescent="0.3">
      <c r="B1621" s="164">
        <v>44913</v>
      </c>
      <c r="C1621" s="95" t="s">
        <v>2970</v>
      </c>
      <c r="D1621" s="96" t="s">
        <v>573</v>
      </c>
      <c r="E1621" s="97">
        <v>3</v>
      </c>
      <c r="F1621" s="140">
        <v>51</v>
      </c>
      <c r="G1621" s="103">
        <v>5</v>
      </c>
      <c r="H1621" s="99" t="s">
        <v>557</v>
      </c>
      <c r="I1621" s="104" t="s">
        <v>34</v>
      </c>
      <c r="J1621" s="105">
        <v>0.75</v>
      </c>
      <c r="K1621" s="142">
        <f t="shared" si="155"/>
        <v>-0.75</v>
      </c>
      <c r="L1621" s="102">
        <f t="shared" ref="L1621:L1625" si="159">IF(K1621="",L1620,L1620+K1621)</f>
        <v>704.46010493827191</v>
      </c>
      <c r="M1621" s="214"/>
      <c r="N1621" s="214">
        <f t="shared" si="153"/>
        <v>195.9</v>
      </c>
      <c r="Q1621" s="153">
        <f t="shared" si="156"/>
        <v>1</v>
      </c>
      <c r="R1621" s="154">
        <f t="shared" si="157"/>
        <v>0</v>
      </c>
      <c r="S1621" s="154">
        <f t="shared" si="158"/>
        <v>1</v>
      </c>
    </row>
    <row r="1622" spans="2:19" ht="18.75" x14ac:dyDescent="0.3">
      <c r="B1622" s="164">
        <v>44914</v>
      </c>
      <c r="C1622" s="95" t="s">
        <v>2903</v>
      </c>
      <c r="D1622" s="96" t="s">
        <v>2971</v>
      </c>
      <c r="E1622" s="97">
        <v>5</v>
      </c>
      <c r="F1622" s="140">
        <v>2.8</v>
      </c>
      <c r="G1622" s="103">
        <v>1.2</v>
      </c>
      <c r="H1622" s="99" t="s">
        <v>557</v>
      </c>
      <c r="I1622" s="104" t="s">
        <v>34</v>
      </c>
      <c r="J1622" s="105">
        <v>1</v>
      </c>
      <c r="K1622" s="142">
        <f t="shared" si="155"/>
        <v>-1</v>
      </c>
      <c r="L1622" s="102">
        <f t="shared" si="159"/>
        <v>703.46010493827191</v>
      </c>
      <c r="M1622" s="214"/>
      <c r="N1622" s="214">
        <f t="shared" si="153"/>
        <v>194.9</v>
      </c>
      <c r="Q1622" s="153">
        <f t="shared" si="156"/>
        <v>1</v>
      </c>
      <c r="R1622" s="154">
        <f t="shared" si="157"/>
        <v>0</v>
      </c>
      <c r="S1622" s="154">
        <f t="shared" si="158"/>
        <v>1</v>
      </c>
    </row>
    <row r="1623" spans="2:19" ht="18.75" x14ac:dyDescent="0.3">
      <c r="B1623" s="164">
        <v>44915</v>
      </c>
      <c r="C1623" s="95" t="s">
        <v>2972</v>
      </c>
      <c r="D1623" s="96" t="s">
        <v>581</v>
      </c>
      <c r="E1623" s="97">
        <v>1</v>
      </c>
      <c r="F1623" s="140">
        <v>26</v>
      </c>
      <c r="G1623" s="103">
        <v>4</v>
      </c>
      <c r="H1623" s="99" t="s">
        <v>557</v>
      </c>
      <c r="I1623" s="104" t="s">
        <v>26</v>
      </c>
      <c r="J1623" s="105">
        <v>0.5</v>
      </c>
      <c r="K1623" s="142">
        <f t="shared" si="155"/>
        <v>-0.5</v>
      </c>
      <c r="L1623" s="102">
        <f t="shared" si="159"/>
        <v>702.96010493827191</v>
      </c>
      <c r="M1623" s="214"/>
      <c r="N1623" s="214">
        <f t="shared" si="153"/>
        <v>194.4</v>
      </c>
      <c r="Q1623" s="153">
        <f t="shared" si="156"/>
        <v>1</v>
      </c>
      <c r="R1623" s="154">
        <f t="shared" si="157"/>
        <v>0</v>
      </c>
      <c r="S1623" s="154">
        <f t="shared" si="158"/>
        <v>1</v>
      </c>
    </row>
    <row r="1624" spans="2:19" ht="18.75" x14ac:dyDescent="0.3">
      <c r="B1624" s="164">
        <v>44915</v>
      </c>
      <c r="C1624" s="95" t="s">
        <v>2322</v>
      </c>
      <c r="D1624" s="96" t="s">
        <v>581</v>
      </c>
      <c r="E1624" s="97">
        <v>2</v>
      </c>
      <c r="F1624" s="140">
        <v>41</v>
      </c>
      <c r="G1624" s="103">
        <v>7</v>
      </c>
      <c r="H1624" s="99" t="s">
        <v>557</v>
      </c>
      <c r="I1624" s="104" t="s">
        <v>16</v>
      </c>
      <c r="J1624" s="105">
        <v>1.25</v>
      </c>
      <c r="K1624" s="142">
        <f t="shared" si="155"/>
        <v>-1.25</v>
      </c>
      <c r="L1624" s="102">
        <f t="shared" si="159"/>
        <v>701.71010493827191</v>
      </c>
      <c r="M1624" s="214"/>
      <c r="N1624" s="214">
        <f t="shared" si="153"/>
        <v>193.15</v>
      </c>
      <c r="Q1624" s="153">
        <f t="shared" si="156"/>
        <v>1</v>
      </c>
      <c r="R1624" s="154">
        <f t="shared" si="157"/>
        <v>0</v>
      </c>
      <c r="S1624" s="154">
        <f t="shared" si="158"/>
        <v>1</v>
      </c>
    </row>
    <row r="1625" spans="2:19" ht="18.75" x14ac:dyDescent="0.3">
      <c r="B1625" s="164">
        <v>44915</v>
      </c>
      <c r="C1625" s="95" t="s">
        <v>2322</v>
      </c>
      <c r="D1625" s="96" t="s">
        <v>581</v>
      </c>
      <c r="E1625" s="97">
        <v>2</v>
      </c>
      <c r="F1625" s="140">
        <v>41</v>
      </c>
      <c r="G1625" s="103">
        <v>7</v>
      </c>
      <c r="H1625" s="99" t="s">
        <v>567</v>
      </c>
      <c r="I1625" s="104" t="s">
        <v>16</v>
      </c>
      <c r="J1625" s="105">
        <v>0.5</v>
      </c>
      <c r="K1625" s="142">
        <f t="shared" si="155"/>
        <v>-0.5</v>
      </c>
      <c r="L1625" s="102">
        <f t="shared" si="159"/>
        <v>701.21010493827191</v>
      </c>
      <c r="M1625" s="214"/>
      <c r="N1625" s="214">
        <f t="shared" si="153"/>
        <v>192.65</v>
      </c>
      <c r="Q1625" s="153">
        <f t="shared" si="156"/>
        <v>1</v>
      </c>
      <c r="R1625" s="154">
        <f t="shared" si="157"/>
        <v>0</v>
      </c>
      <c r="S1625" s="154">
        <f t="shared" si="158"/>
        <v>1</v>
      </c>
    </row>
    <row r="1626" spans="2:19" ht="18.75" x14ac:dyDescent="0.3">
      <c r="B1626" s="164">
        <v>44915</v>
      </c>
      <c r="C1626" s="95" t="s">
        <v>3009</v>
      </c>
      <c r="D1626" s="96" t="s">
        <v>581</v>
      </c>
      <c r="E1626" s="97">
        <v>2</v>
      </c>
      <c r="F1626" s="140">
        <v>2.9</v>
      </c>
      <c r="G1626" s="103">
        <v>1.3</v>
      </c>
      <c r="H1626" s="99" t="s">
        <v>557</v>
      </c>
      <c r="I1626" s="104" t="s">
        <v>21</v>
      </c>
      <c r="J1626" s="105">
        <v>2</v>
      </c>
      <c r="K1626" s="142">
        <f t="shared" si="155"/>
        <v>-2</v>
      </c>
      <c r="L1626" s="102">
        <f t="shared" ref="L1626:L1647" si="160">IF(K1626="",L1625,L1625+K1626)</f>
        <v>699.21010493827191</v>
      </c>
      <c r="M1626" s="214"/>
      <c r="N1626" s="214">
        <f t="shared" si="153"/>
        <v>190.65</v>
      </c>
      <c r="Q1626" s="153">
        <f t="shared" si="156"/>
        <v>1</v>
      </c>
      <c r="R1626" s="154">
        <f t="shared" si="157"/>
        <v>0</v>
      </c>
      <c r="S1626" s="154">
        <f t="shared" si="158"/>
        <v>1</v>
      </c>
    </row>
    <row r="1627" spans="2:19" ht="18.75" x14ac:dyDescent="0.3">
      <c r="B1627" s="164">
        <v>44915</v>
      </c>
      <c r="C1627" s="95" t="s">
        <v>2973</v>
      </c>
      <c r="D1627" s="96" t="s">
        <v>581</v>
      </c>
      <c r="E1627" s="97">
        <v>3</v>
      </c>
      <c r="F1627" s="140">
        <v>8</v>
      </c>
      <c r="G1627" s="103">
        <v>3</v>
      </c>
      <c r="H1627" s="99" t="s">
        <v>557</v>
      </c>
      <c r="I1627" s="104" t="s">
        <v>34</v>
      </c>
      <c r="J1627" s="105">
        <v>1</v>
      </c>
      <c r="K1627" s="142">
        <f t="shared" si="155"/>
        <v>-1</v>
      </c>
      <c r="L1627" s="102">
        <f t="shared" si="160"/>
        <v>698.21010493827191</v>
      </c>
      <c r="M1627" s="214"/>
      <c r="N1627" s="214">
        <f t="shared" si="153"/>
        <v>189.65</v>
      </c>
      <c r="Q1627" s="153">
        <f t="shared" si="156"/>
        <v>1</v>
      </c>
      <c r="R1627" s="154">
        <f t="shared" si="157"/>
        <v>0</v>
      </c>
      <c r="S1627" s="154">
        <f t="shared" si="158"/>
        <v>1</v>
      </c>
    </row>
    <row r="1628" spans="2:19" ht="18.75" x14ac:dyDescent="0.3">
      <c r="B1628" s="164">
        <v>44915</v>
      </c>
      <c r="C1628" s="95" t="s">
        <v>2124</v>
      </c>
      <c r="D1628" s="96" t="s">
        <v>581</v>
      </c>
      <c r="E1628" s="97">
        <v>9</v>
      </c>
      <c r="F1628" s="140">
        <v>6.5</v>
      </c>
      <c r="G1628" s="103">
        <v>2</v>
      </c>
      <c r="H1628" s="99" t="s">
        <v>557</v>
      </c>
      <c r="I1628" s="104" t="s">
        <v>26</v>
      </c>
      <c r="J1628" s="105">
        <v>1.5</v>
      </c>
      <c r="K1628" s="142">
        <f t="shared" si="155"/>
        <v>-1.5</v>
      </c>
      <c r="L1628" s="102">
        <f t="shared" si="160"/>
        <v>696.71010493827191</v>
      </c>
      <c r="M1628" s="214"/>
      <c r="N1628" s="214">
        <f t="shared" si="153"/>
        <v>188.15</v>
      </c>
      <c r="Q1628" s="153">
        <f t="shared" si="156"/>
        <v>1</v>
      </c>
      <c r="R1628" s="154">
        <f t="shared" si="157"/>
        <v>0</v>
      </c>
      <c r="S1628" s="154">
        <f t="shared" si="158"/>
        <v>1</v>
      </c>
    </row>
    <row r="1629" spans="2:19" ht="18.75" x14ac:dyDescent="0.3">
      <c r="B1629" s="164">
        <v>44916</v>
      </c>
      <c r="C1629" s="95" t="s">
        <v>2974</v>
      </c>
      <c r="D1629" s="96" t="s">
        <v>1916</v>
      </c>
      <c r="E1629" s="97">
        <v>2</v>
      </c>
      <c r="F1629" s="140">
        <v>1.81</v>
      </c>
      <c r="G1629" s="103">
        <v>1.1000000000000001</v>
      </c>
      <c r="H1629" s="99" t="s">
        <v>557</v>
      </c>
      <c r="I1629" s="104" t="s">
        <v>34</v>
      </c>
      <c r="J1629" s="105">
        <v>2.25</v>
      </c>
      <c r="K1629" s="142">
        <f t="shared" si="155"/>
        <v>-2.25</v>
      </c>
      <c r="L1629" s="102">
        <f t="shared" si="160"/>
        <v>694.46010493827191</v>
      </c>
      <c r="M1629" s="214"/>
      <c r="N1629" s="214">
        <f t="shared" si="153"/>
        <v>185.9</v>
      </c>
      <c r="Q1629" s="153">
        <f t="shared" si="156"/>
        <v>1</v>
      </c>
      <c r="R1629" s="154">
        <f t="shared" si="157"/>
        <v>0</v>
      </c>
      <c r="S1629" s="154">
        <f t="shared" si="158"/>
        <v>1</v>
      </c>
    </row>
    <row r="1630" spans="2:19" ht="18.75" x14ac:dyDescent="0.3">
      <c r="B1630" s="164">
        <v>44916</v>
      </c>
      <c r="C1630" s="95" t="s">
        <v>2975</v>
      </c>
      <c r="D1630" s="96" t="s">
        <v>91</v>
      </c>
      <c r="E1630" s="97">
        <v>1</v>
      </c>
      <c r="F1630" s="140">
        <v>3.8</v>
      </c>
      <c r="G1630" s="103">
        <v>1.8</v>
      </c>
      <c r="H1630" s="99" t="s">
        <v>557</v>
      </c>
      <c r="I1630" s="104" t="s">
        <v>24</v>
      </c>
      <c r="J1630" s="105">
        <v>4</v>
      </c>
      <c r="K1630" s="142">
        <f t="shared" si="155"/>
        <v>11.2</v>
      </c>
      <c r="L1630" s="102">
        <f t="shared" si="160"/>
        <v>705.66010493827196</v>
      </c>
      <c r="M1630" s="214"/>
      <c r="N1630" s="214">
        <f t="shared" si="153"/>
        <v>197.1</v>
      </c>
      <c r="Q1630" s="153">
        <f t="shared" si="156"/>
        <v>1</v>
      </c>
      <c r="R1630" s="154">
        <f t="shared" si="157"/>
        <v>1</v>
      </c>
      <c r="S1630" s="154">
        <f t="shared" si="158"/>
        <v>0</v>
      </c>
    </row>
    <row r="1631" spans="2:19" ht="18.75" x14ac:dyDescent="0.3">
      <c r="B1631" s="164">
        <v>44916</v>
      </c>
      <c r="C1631" s="95" t="s">
        <v>2976</v>
      </c>
      <c r="D1631" s="96" t="s">
        <v>91</v>
      </c>
      <c r="E1631" s="97">
        <v>2</v>
      </c>
      <c r="F1631" s="140">
        <v>4.8</v>
      </c>
      <c r="G1631" s="103">
        <v>2</v>
      </c>
      <c r="H1631" s="99" t="s">
        <v>557</v>
      </c>
      <c r="I1631" s="104" t="s">
        <v>34</v>
      </c>
      <c r="J1631" s="105">
        <v>5</v>
      </c>
      <c r="K1631" s="142">
        <f t="shared" si="155"/>
        <v>-5</v>
      </c>
      <c r="L1631" s="102">
        <f t="shared" si="160"/>
        <v>700.66010493827196</v>
      </c>
      <c r="M1631" s="214"/>
      <c r="N1631" s="214">
        <f t="shared" si="153"/>
        <v>192.1</v>
      </c>
      <c r="Q1631" s="153">
        <f t="shared" si="156"/>
        <v>1</v>
      </c>
      <c r="R1631" s="154">
        <f t="shared" si="157"/>
        <v>0</v>
      </c>
      <c r="S1631" s="154">
        <f t="shared" si="158"/>
        <v>1</v>
      </c>
    </row>
    <row r="1632" spans="2:19" ht="18.75" x14ac:dyDescent="0.3">
      <c r="B1632" s="164">
        <v>44916</v>
      </c>
      <c r="C1632" s="95" t="s">
        <v>2579</v>
      </c>
      <c r="D1632" s="96" t="s">
        <v>91</v>
      </c>
      <c r="E1632" s="97">
        <v>2</v>
      </c>
      <c r="F1632" s="140">
        <v>4.5999999999999996</v>
      </c>
      <c r="G1632" s="103">
        <v>2</v>
      </c>
      <c r="H1632" s="99" t="s">
        <v>557</v>
      </c>
      <c r="I1632" s="104" t="s">
        <v>24</v>
      </c>
      <c r="J1632" s="105">
        <v>1.25</v>
      </c>
      <c r="K1632" s="142">
        <f t="shared" si="155"/>
        <v>4.5</v>
      </c>
      <c r="L1632" s="102">
        <f t="shared" si="160"/>
        <v>705.16010493827196</v>
      </c>
      <c r="M1632" s="214"/>
      <c r="N1632" s="214">
        <f t="shared" si="153"/>
        <v>196.6</v>
      </c>
      <c r="Q1632" s="153">
        <f t="shared" si="156"/>
        <v>1</v>
      </c>
      <c r="R1632" s="154">
        <f t="shared" si="157"/>
        <v>1</v>
      </c>
      <c r="S1632" s="154">
        <f t="shared" si="158"/>
        <v>0</v>
      </c>
    </row>
    <row r="1633" spans="2:19" ht="18.75" x14ac:dyDescent="0.3">
      <c r="B1633" s="164">
        <v>44916</v>
      </c>
      <c r="C1633" s="95" t="s">
        <v>3010</v>
      </c>
      <c r="D1633" s="96" t="s">
        <v>91</v>
      </c>
      <c r="E1633" s="97">
        <v>8</v>
      </c>
      <c r="F1633" s="140">
        <v>5.5</v>
      </c>
      <c r="G1633" s="103">
        <v>2</v>
      </c>
      <c r="H1633" s="99" t="s">
        <v>557</v>
      </c>
      <c r="I1633" s="104" t="s">
        <v>26</v>
      </c>
      <c r="J1633" s="105">
        <v>0.5</v>
      </c>
      <c r="K1633" s="142">
        <f t="shared" si="155"/>
        <v>-0.5</v>
      </c>
      <c r="L1633" s="102">
        <f t="shared" si="160"/>
        <v>704.66010493827196</v>
      </c>
      <c r="M1633" s="214"/>
      <c r="N1633" s="214">
        <f t="shared" si="153"/>
        <v>196.1</v>
      </c>
      <c r="Q1633" s="153">
        <f t="shared" si="156"/>
        <v>1</v>
      </c>
      <c r="R1633" s="154">
        <f t="shared" si="157"/>
        <v>0</v>
      </c>
      <c r="S1633" s="154">
        <f t="shared" si="158"/>
        <v>1</v>
      </c>
    </row>
    <row r="1634" spans="2:19" ht="18.75" x14ac:dyDescent="0.3">
      <c r="B1634" s="164">
        <v>44917</v>
      </c>
      <c r="C1634" s="95" t="s">
        <v>2977</v>
      </c>
      <c r="D1634" s="96" t="s">
        <v>595</v>
      </c>
      <c r="E1634" s="97">
        <v>1</v>
      </c>
      <c r="F1634" s="140">
        <v>15</v>
      </c>
      <c r="G1634" s="103">
        <v>4</v>
      </c>
      <c r="H1634" s="99" t="s">
        <v>557</v>
      </c>
      <c r="I1634" s="104" t="s">
        <v>26</v>
      </c>
      <c r="J1634" s="105">
        <v>0.25</v>
      </c>
      <c r="K1634" s="142">
        <f t="shared" si="155"/>
        <v>-0.25</v>
      </c>
      <c r="L1634" s="102">
        <f t="shared" si="160"/>
        <v>704.41010493827196</v>
      </c>
      <c r="M1634" s="214"/>
      <c r="N1634" s="214">
        <f t="shared" si="153"/>
        <v>195.85</v>
      </c>
      <c r="Q1634" s="153">
        <f t="shared" si="156"/>
        <v>1</v>
      </c>
      <c r="R1634" s="154">
        <f t="shared" si="157"/>
        <v>0</v>
      </c>
      <c r="S1634" s="154">
        <f t="shared" si="158"/>
        <v>1</v>
      </c>
    </row>
    <row r="1635" spans="2:19" ht="18.75" x14ac:dyDescent="0.3">
      <c r="B1635" s="164">
        <v>44917</v>
      </c>
      <c r="C1635" s="95" t="s">
        <v>2867</v>
      </c>
      <c r="D1635" s="96" t="s">
        <v>595</v>
      </c>
      <c r="E1635" s="97">
        <v>2</v>
      </c>
      <c r="F1635" s="140">
        <v>41</v>
      </c>
      <c r="G1635" s="103">
        <v>8</v>
      </c>
      <c r="H1635" s="99" t="s">
        <v>557</v>
      </c>
      <c r="I1635" s="104" t="s">
        <v>26</v>
      </c>
      <c r="J1635" s="105">
        <v>0.25</v>
      </c>
      <c r="K1635" s="142">
        <f t="shared" si="155"/>
        <v>-0.25</v>
      </c>
      <c r="L1635" s="102">
        <f t="shared" si="160"/>
        <v>704.16010493827196</v>
      </c>
      <c r="M1635" s="214"/>
      <c r="N1635" s="214">
        <f t="shared" si="153"/>
        <v>195.6</v>
      </c>
      <c r="Q1635" s="153">
        <f t="shared" si="156"/>
        <v>1</v>
      </c>
      <c r="R1635" s="154">
        <f t="shared" si="157"/>
        <v>0</v>
      </c>
      <c r="S1635" s="154">
        <f t="shared" si="158"/>
        <v>1</v>
      </c>
    </row>
    <row r="1636" spans="2:19" ht="18.75" x14ac:dyDescent="0.3">
      <c r="B1636" s="164">
        <v>44917</v>
      </c>
      <c r="C1636" s="95" t="s">
        <v>2940</v>
      </c>
      <c r="D1636" s="96" t="s">
        <v>595</v>
      </c>
      <c r="E1636" s="97">
        <v>4</v>
      </c>
      <c r="F1636" s="140">
        <v>19</v>
      </c>
      <c r="G1636" s="103">
        <v>4</v>
      </c>
      <c r="H1636" s="99" t="s">
        <v>557</v>
      </c>
      <c r="I1636" s="104" t="s">
        <v>34</v>
      </c>
      <c r="J1636" s="105">
        <v>0.25</v>
      </c>
      <c r="K1636" s="142">
        <f t="shared" si="155"/>
        <v>-0.25</v>
      </c>
      <c r="L1636" s="102">
        <f t="shared" si="160"/>
        <v>703.91010493827196</v>
      </c>
      <c r="M1636" s="214"/>
      <c r="N1636" s="214">
        <f t="shared" si="153"/>
        <v>195.35</v>
      </c>
      <c r="Q1636" s="153">
        <f t="shared" si="156"/>
        <v>1</v>
      </c>
      <c r="R1636" s="154">
        <f t="shared" si="157"/>
        <v>0</v>
      </c>
      <c r="S1636" s="154">
        <f t="shared" si="158"/>
        <v>1</v>
      </c>
    </row>
    <row r="1637" spans="2:19" ht="18.75" x14ac:dyDescent="0.3">
      <c r="B1637" s="164">
        <v>44917</v>
      </c>
      <c r="C1637" s="95" t="s">
        <v>2978</v>
      </c>
      <c r="D1637" s="96" t="s">
        <v>2851</v>
      </c>
      <c r="E1637" s="97">
        <v>1</v>
      </c>
      <c r="F1637" s="140">
        <v>3.6</v>
      </c>
      <c r="G1637" s="103">
        <v>1.8</v>
      </c>
      <c r="H1637" s="99" t="s">
        <v>557</v>
      </c>
      <c r="I1637" s="104" t="s">
        <v>16</v>
      </c>
      <c r="J1637" s="105">
        <v>7</v>
      </c>
      <c r="K1637" s="142">
        <f t="shared" si="155"/>
        <v>-7</v>
      </c>
      <c r="L1637" s="102">
        <f t="shared" si="160"/>
        <v>696.91010493827196</v>
      </c>
      <c r="M1637" s="214"/>
      <c r="N1637" s="214">
        <f t="shared" si="153"/>
        <v>188.35</v>
      </c>
      <c r="Q1637" s="153">
        <f t="shared" si="156"/>
        <v>1</v>
      </c>
      <c r="R1637" s="154">
        <f t="shared" si="157"/>
        <v>0</v>
      </c>
      <c r="S1637" s="154">
        <f t="shared" si="158"/>
        <v>1</v>
      </c>
    </row>
    <row r="1638" spans="2:19" ht="18.75" x14ac:dyDescent="0.3">
      <c r="B1638" s="164">
        <v>44917</v>
      </c>
      <c r="C1638" s="95" t="s">
        <v>2926</v>
      </c>
      <c r="D1638" s="96" t="s">
        <v>231</v>
      </c>
      <c r="E1638" s="97">
        <v>4</v>
      </c>
      <c r="F1638" s="140">
        <v>5</v>
      </c>
      <c r="G1638" s="103">
        <v>2</v>
      </c>
      <c r="H1638" s="99" t="s">
        <v>557</v>
      </c>
      <c r="I1638" s="104" t="s">
        <v>2189</v>
      </c>
      <c r="J1638" s="105">
        <v>1</v>
      </c>
      <c r="K1638" s="142">
        <f t="shared" si="155"/>
        <v>-1</v>
      </c>
      <c r="L1638" s="102">
        <f t="shared" si="160"/>
        <v>695.91010493827196</v>
      </c>
      <c r="M1638" s="214"/>
      <c r="N1638" s="214">
        <f t="shared" si="153"/>
        <v>187.35</v>
      </c>
      <c r="Q1638" s="153">
        <f t="shared" si="156"/>
        <v>1</v>
      </c>
      <c r="R1638" s="154">
        <f t="shared" si="157"/>
        <v>0</v>
      </c>
      <c r="S1638" s="154">
        <f t="shared" si="158"/>
        <v>1</v>
      </c>
    </row>
    <row r="1639" spans="2:19" ht="18.75" x14ac:dyDescent="0.3">
      <c r="B1639" s="164">
        <v>44917</v>
      </c>
      <c r="C1639" s="95" t="s">
        <v>2979</v>
      </c>
      <c r="D1639" s="96" t="s">
        <v>83</v>
      </c>
      <c r="E1639" s="97">
        <v>6</v>
      </c>
      <c r="F1639" s="140">
        <v>5.5</v>
      </c>
      <c r="G1639" s="103">
        <v>2</v>
      </c>
      <c r="H1639" s="99" t="s">
        <v>557</v>
      </c>
      <c r="I1639" s="104" t="s">
        <v>26</v>
      </c>
      <c r="J1639" s="105">
        <v>0.5</v>
      </c>
      <c r="K1639" s="142">
        <f t="shared" si="155"/>
        <v>-0.5</v>
      </c>
      <c r="L1639" s="102">
        <f t="shared" si="160"/>
        <v>695.41010493827196</v>
      </c>
      <c r="M1639" s="214"/>
      <c r="N1639" s="214">
        <f t="shared" si="153"/>
        <v>186.85</v>
      </c>
      <c r="Q1639" s="153">
        <f t="shared" si="156"/>
        <v>1</v>
      </c>
      <c r="R1639" s="154">
        <f t="shared" si="157"/>
        <v>0</v>
      </c>
      <c r="S1639" s="154">
        <f t="shared" si="158"/>
        <v>1</v>
      </c>
    </row>
    <row r="1640" spans="2:19" ht="18.75" x14ac:dyDescent="0.3">
      <c r="B1640" s="164">
        <v>44918</v>
      </c>
      <c r="C1640" s="95" t="s">
        <v>2980</v>
      </c>
      <c r="D1640" s="96" t="s">
        <v>32</v>
      </c>
      <c r="E1640" s="97">
        <v>1</v>
      </c>
      <c r="F1640" s="140">
        <v>4</v>
      </c>
      <c r="G1640" s="103">
        <v>2</v>
      </c>
      <c r="H1640" s="99" t="s">
        <v>557</v>
      </c>
      <c r="I1640" s="104" t="s">
        <v>16</v>
      </c>
      <c r="J1640" s="105">
        <v>2.75</v>
      </c>
      <c r="K1640" s="142">
        <f t="shared" si="155"/>
        <v>-2.75</v>
      </c>
      <c r="L1640" s="102">
        <f t="shared" si="160"/>
        <v>692.66010493827196</v>
      </c>
      <c r="M1640" s="214"/>
      <c r="N1640" s="214">
        <f t="shared" si="153"/>
        <v>184.1</v>
      </c>
      <c r="Q1640" s="153">
        <f t="shared" si="156"/>
        <v>1</v>
      </c>
      <c r="R1640" s="154">
        <f t="shared" si="157"/>
        <v>0</v>
      </c>
      <c r="S1640" s="154">
        <f t="shared" si="158"/>
        <v>1</v>
      </c>
    </row>
    <row r="1641" spans="2:19" ht="18.75" x14ac:dyDescent="0.3">
      <c r="B1641" s="164">
        <v>44918</v>
      </c>
      <c r="C1641" s="95" t="s">
        <v>2981</v>
      </c>
      <c r="D1641" s="96" t="s">
        <v>32</v>
      </c>
      <c r="E1641" s="97">
        <v>2</v>
      </c>
      <c r="F1641" s="140">
        <v>20</v>
      </c>
      <c r="G1641" s="103">
        <v>4</v>
      </c>
      <c r="H1641" s="99" t="s">
        <v>557</v>
      </c>
      <c r="I1641" s="104" t="s">
        <v>34</v>
      </c>
      <c r="J1641" s="105">
        <v>0.75</v>
      </c>
      <c r="K1641" s="142">
        <f t="shared" si="155"/>
        <v>-0.75</v>
      </c>
      <c r="L1641" s="102">
        <f t="shared" si="160"/>
        <v>691.91010493827196</v>
      </c>
      <c r="M1641" s="214"/>
      <c r="N1641" s="214">
        <f t="shared" si="153"/>
        <v>183.35</v>
      </c>
      <c r="Q1641" s="153">
        <f t="shared" si="156"/>
        <v>1</v>
      </c>
      <c r="R1641" s="154">
        <f t="shared" si="157"/>
        <v>0</v>
      </c>
      <c r="S1641" s="154">
        <f t="shared" si="158"/>
        <v>1</v>
      </c>
    </row>
    <row r="1642" spans="2:19" ht="18.75" x14ac:dyDescent="0.3">
      <c r="B1642" s="164">
        <v>44918</v>
      </c>
      <c r="C1642" s="95" t="s">
        <v>2982</v>
      </c>
      <c r="D1642" s="96" t="s">
        <v>32</v>
      </c>
      <c r="E1642" s="97">
        <v>2</v>
      </c>
      <c r="F1642" s="140">
        <v>7.5</v>
      </c>
      <c r="G1642" s="103">
        <v>2</v>
      </c>
      <c r="H1642" s="99" t="s">
        <v>557</v>
      </c>
      <c r="I1642" s="104" t="s">
        <v>26</v>
      </c>
      <c r="J1642" s="105">
        <v>1.5</v>
      </c>
      <c r="K1642" s="142">
        <f t="shared" si="155"/>
        <v>-1.5</v>
      </c>
      <c r="L1642" s="102">
        <f t="shared" si="160"/>
        <v>690.41010493827196</v>
      </c>
      <c r="M1642" s="214"/>
      <c r="N1642" s="214">
        <f t="shared" ref="N1642:N1677" si="161">K1642+N1641</f>
        <v>181.85</v>
      </c>
      <c r="Q1642" s="153">
        <f t="shared" si="156"/>
        <v>1</v>
      </c>
      <c r="R1642" s="154">
        <f t="shared" si="157"/>
        <v>0</v>
      </c>
      <c r="S1642" s="154">
        <f t="shared" si="158"/>
        <v>1</v>
      </c>
    </row>
    <row r="1643" spans="2:19" ht="18.75" x14ac:dyDescent="0.3">
      <c r="B1643" s="164">
        <v>44918</v>
      </c>
      <c r="C1643" s="95" t="s">
        <v>2983</v>
      </c>
      <c r="D1643" s="96" t="s">
        <v>32</v>
      </c>
      <c r="E1643" s="97">
        <v>3</v>
      </c>
      <c r="F1643" s="140">
        <v>15</v>
      </c>
      <c r="G1643" s="103">
        <v>3</v>
      </c>
      <c r="H1643" s="99" t="s">
        <v>557</v>
      </c>
      <c r="I1643" s="104" t="s">
        <v>34</v>
      </c>
      <c r="J1643" s="105">
        <v>1</v>
      </c>
      <c r="K1643" s="142">
        <f t="shared" si="155"/>
        <v>-1</v>
      </c>
      <c r="L1643" s="102">
        <f t="shared" si="160"/>
        <v>689.41010493827196</v>
      </c>
      <c r="M1643" s="214"/>
      <c r="N1643" s="214">
        <f t="shared" si="161"/>
        <v>180.85</v>
      </c>
      <c r="Q1643" s="153">
        <f t="shared" si="156"/>
        <v>1</v>
      </c>
      <c r="R1643" s="154">
        <f t="shared" si="157"/>
        <v>0</v>
      </c>
      <c r="S1643" s="154">
        <f t="shared" si="158"/>
        <v>1</v>
      </c>
    </row>
    <row r="1644" spans="2:19" ht="18.75" x14ac:dyDescent="0.3">
      <c r="B1644" s="164">
        <v>44918</v>
      </c>
      <c r="C1644" s="95" t="s">
        <v>2934</v>
      </c>
      <c r="D1644" s="96" t="s">
        <v>32</v>
      </c>
      <c r="E1644" s="97">
        <v>3</v>
      </c>
      <c r="F1644" s="140">
        <v>7</v>
      </c>
      <c r="G1644" s="103">
        <v>2.5</v>
      </c>
      <c r="H1644" s="99" t="s">
        <v>557</v>
      </c>
      <c r="I1644" s="104" t="s">
        <v>34</v>
      </c>
      <c r="J1644" s="105">
        <v>1.25</v>
      </c>
      <c r="K1644" s="142">
        <f t="shared" si="155"/>
        <v>-1.25</v>
      </c>
      <c r="L1644" s="102">
        <f t="shared" si="160"/>
        <v>688.16010493827196</v>
      </c>
      <c r="M1644" s="214"/>
      <c r="N1644" s="214">
        <f t="shared" si="161"/>
        <v>179.6</v>
      </c>
      <c r="Q1644" s="153">
        <f t="shared" si="156"/>
        <v>1</v>
      </c>
      <c r="R1644" s="154">
        <f t="shared" si="157"/>
        <v>0</v>
      </c>
      <c r="S1644" s="154">
        <f t="shared" si="158"/>
        <v>1</v>
      </c>
    </row>
    <row r="1645" spans="2:19" ht="18.75" x14ac:dyDescent="0.3">
      <c r="B1645" s="164">
        <v>44918</v>
      </c>
      <c r="C1645" s="95" t="s">
        <v>3011</v>
      </c>
      <c r="D1645" s="96" t="s">
        <v>610</v>
      </c>
      <c r="E1645" s="97">
        <v>1</v>
      </c>
      <c r="F1645" s="140">
        <v>8</v>
      </c>
      <c r="G1645" s="103">
        <v>2</v>
      </c>
      <c r="H1645" s="99" t="s">
        <v>557</v>
      </c>
      <c r="I1645" s="104" t="s">
        <v>26</v>
      </c>
      <c r="J1645" s="105">
        <v>2.5</v>
      </c>
      <c r="K1645" s="142">
        <f t="shared" si="155"/>
        <v>-2.5</v>
      </c>
      <c r="L1645" s="102">
        <f>IF(K1645="",L1643,L1643+K1645)</f>
        <v>686.91010493827196</v>
      </c>
      <c r="M1645" s="214"/>
      <c r="N1645" s="214">
        <f t="shared" si="161"/>
        <v>177.1</v>
      </c>
      <c r="Q1645" s="153">
        <f t="shared" si="156"/>
        <v>1</v>
      </c>
      <c r="R1645" s="154">
        <f t="shared" si="157"/>
        <v>0</v>
      </c>
      <c r="S1645" s="154">
        <f t="shared" si="158"/>
        <v>1</v>
      </c>
    </row>
    <row r="1646" spans="2:19" ht="18.75" x14ac:dyDescent="0.3">
      <c r="B1646" s="164">
        <v>44918</v>
      </c>
      <c r="C1646" s="95" t="s">
        <v>2984</v>
      </c>
      <c r="D1646" s="96" t="s">
        <v>610</v>
      </c>
      <c r="E1646" s="97">
        <v>1</v>
      </c>
      <c r="F1646" s="140">
        <v>1</v>
      </c>
      <c r="G1646" s="103">
        <v>0</v>
      </c>
      <c r="H1646" s="99" t="s">
        <v>557</v>
      </c>
      <c r="I1646" s="104" t="s">
        <v>26</v>
      </c>
      <c r="J1646" s="105">
        <v>3</v>
      </c>
      <c r="K1646" s="142">
        <f t="shared" si="155"/>
        <v>-3</v>
      </c>
      <c r="L1646" s="102">
        <f>IF(K1646="",L1644,L1644+K1646)</f>
        <v>685.16010493827196</v>
      </c>
      <c r="M1646" s="214"/>
      <c r="N1646" s="214">
        <f t="shared" si="161"/>
        <v>174.1</v>
      </c>
      <c r="Q1646" s="153">
        <f t="shared" si="156"/>
        <v>1</v>
      </c>
      <c r="R1646" s="154">
        <f t="shared" si="157"/>
        <v>0</v>
      </c>
      <c r="S1646" s="154">
        <f t="shared" si="158"/>
        <v>1</v>
      </c>
    </row>
    <row r="1647" spans="2:19" ht="18.75" x14ac:dyDescent="0.3">
      <c r="B1647" s="164">
        <v>44918</v>
      </c>
      <c r="C1647" s="95" t="s">
        <v>2985</v>
      </c>
      <c r="D1647" s="96" t="s">
        <v>610</v>
      </c>
      <c r="E1647" s="97">
        <v>2</v>
      </c>
      <c r="F1647" s="140">
        <v>3</v>
      </c>
      <c r="G1647" s="103">
        <v>1.1000000000000001</v>
      </c>
      <c r="H1647" s="99" t="s">
        <v>557</v>
      </c>
      <c r="I1647" s="104" t="s">
        <v>16</v>
      </c>
      <c r="J1647" s="105">
        <v>10</v>
      </c>
      <c r="K1647" s="142">
        <f t="shared" si="155"/>
        <v>-10</v>
      </c>
      <c r="L1647" s="102">
        <f t="shared" si="160"/>
        <v>675.16010493827196</v>
      </c>
      <c r="M1647" s="214"/>
      <c r="N1647" s="214">
        <f t="shared" si="161"/>
        <v>164.1</v>
      </c>
      <c r="Q1647" s="153">
        <f t="shared" si="156"/>
        <v>1</v>
      </c>
      <c r="R1647" s="154">
        <f t="shared" si="157"/>
        <v>0</v>
      </c>
      <c r="S1647" s="154">
        <f t="shared" si="158"/>
        <v>1</v>
      </c>
    </row>
    <row r="1648" spans="2:19" ht="18.75" x14ac:dyDescent="0.3">
      <c r="B1648" s="164">
        <v>44918</v>
      </c>
      <c r="C1648" s="95" t="s">
        <v>2986</v>
      </c>
      <c r="D1648" s="96" t="s">
        <v>610</v>
      </c>
      <c r="E1648" s="97">
        <v>4</v>
      </c>
      <c r="F1648" s="140">
        <v>9</v>
      </c>
      <c r="G1648" s="103">
        <v>3</v>
      </c>
      <c r="H1648" s="99" t="s">
        <v>557</v>
      </c>
      <c r="I1648" s="104" t="s">
        <v>26</v>
      </c>
      <c r="J1648" s="105">
        <v>6</v>
      </c>
      <c r="K1648" s="142">
        <f t="shared" si="155"/>
        <v>-6</v>
      </c>
      <c r="L1648" s="102">
        <f t="shared" ref="L1648:L1678" si="162">IF(K1648="",L1647,L1647+K1648)</f>
        <v>669.16010493827196</v>
      </c>
      <c r="M1648" s="214"/>
      <c r="N1648" s="214">
        <f t="shared" si="161"/>
        <v>158.1</v>
      </c>
      <c r="Q1648" s="153">
        <f t="shared" si="156"/>
        <v>1</v>
      </c>
      <c r="R1648" s="154">
        <f t="shared" si="157"/>
        <v>0</v>
      </c>
      <c r="S1648" s="154">
        <f t="shared" si="158"/>
        <v>1</v>
      </c>
    </row>
    <row r="1649" spans="2:19" ht="18.75" x14ac:dyDescent="0.3">
      <c r="B1649" s="164">
        <v>44918</v>
      </c>
      <c r="C1649" s="95" t="s">
        <v>2987</v>
      </c>
      <c r="D1649" s="96" t="s">
        <v>634</v>
      </c>
      <c r="E1649" s="97">
        <v>1</v>
      </c>
      <c r="F1649" s="140">
        <v>71</v>
      </c>
      <c r="G1649" s="103">
        <v>8</v>
      </c>
      <c r="H1649" s="99" t="s">
        <v>557</v>
      </c>
      <c r="I1649" s="104" t="s">
        <v>614</v>
      </c>
      <c r="J1649" s="105">
        <v>0.5</v>
      </c>
      <c r="K1649" s="142">
        <f t="shared" si="155"/>
        <v>-0.5</v>
      </c>
      <c r="L1649" s="102">
        <f t="shared" si="162"/>
        <v>668.66010493827196</v>
      </c>
      <c r="M1649" s="214"/>
      <c r="N1649" s="214">
        <f t="shared" si="161"/>
        <v>157.6</v>
      </c>
      <c r="Q1649" s="153">
        <f t="shared" si="156"/>
        <v>1</v>
      </c>
      <c r="R1649" s="154">
        <f t="shared" si="157"/>
        <v>0</v>
      </c>
      <c r="S1649" s="154">
        <f t="shared" si="158"/>
        <v>1</v>
      </c>
    </row>
    <row r="1650" spans="2:19" ht="18.75" x14ac:dyDescent="0.3">
      <c r="B1650" s="164">
        <v>44919</v>
      </c>
      <c r="C1650" s="95" t="s">
        <v>2988</v>
      </c>
      <c r="D1650" s="96" t="s">
        <v>753</v>
      </c>
      <c r="E1650" s="97">
        <v>5</v>
      </c>
      <c r="F1650" s="140">
        <v>10</v>
      </c>
      <c r="G1650" s="103">
        <v>2.5</v>
      </c>
      <c r="H1650" s="99" t="s">
        <v>557</v>
      </c>
      <c r="I1650" s="104" t="s">
        <v>26</v>
      </c>
      <c r="J1650" s="105">
        <v>2.5</v>
      </c>
      <c r="K1650" s="142">
        <f t="shared" si="155"/>
        <v>-2.5</v>
      </c>
      <c r="L1650" s="102">
        <f t="shared" si="162"/>
        <v>666.16010493827196</v>
      </c>
      <c r="M1650" s="214"/>
      <c r="N1650" s="214">
        <f t="shared" si="161"/>
        <v>155.1</v>
      </c>
      <c r="Q1650" s="153">
        <f t="shared" si="156"/>
        <v>1</v>
      </c>
      <c r="R1650" s="154">
        <f t="shared" si="157"/>
        <v>0</v>
      </c>
      <c r="S1650" s="154">
        <f t="shared" si="158"/>
        <v>1</v>
      </c>
    </row>
    <row r="1651" spans="2:19" ht="18.75" x14ac:dyDescent="0.3">
      <c r="B1651" s="164">
        <v>44919</v>
      </c>
      <c r="C1651" s="95" t="s">
        <v>2988</v>
      </c>
      <c r="D1651" s="96" t="s">
        <v>753</v>
      </c>
      <c r="E1651" s="97">
        <v>5</v>
      </c>
      <c r="F1651" s="140">
        <v>10</v>
      </c>
      <c r="G1651" s="103">
        <v>2.5</v>
      </c>
      <c r="H1651" s="99" t="s">
        <v>567</v>
      </c>
      <c r="I1651" s="104" t="s">
        <v>26</v>
      </c>
      <c r="J1651" s="105">
        <v>2.5</v>
      </c>
      <c r="K1651" s="142">
        <f t="shared" si="155"/>
        <v>3.75</v>
      </c>
      <c r="L1651" s="102">
        <f t="shared" si="162"/>
        <v>669.91010493827196</v>
      </c>
      <c r="M1651" s="214"/>
      <c r="N1651" s="214">
        <f t="shared" si="161"/>
        <v>158.85</v>
      </c>
      <c r="Q1651" s="153">
        <f t="shared" si="156"/>
        <v>1</v>
      </c>
      <c r="R1651" s="154">
        <f t="shared" si="157"/>
        <v>1</v>
      </c>
      <c r="S1651" s="154">
        <f t="shared" si="158"/>
        <v>0</v>
      </c>
    </row>
    <row r="1652" spans="2:19" ht="18.75" x14ac:dyDescent="0.3">
      <c r="B1652" s="164">
        <v>44919</v>
      </c>
      <c r="C1652" s="95" t="s">
        <v>2989</v>
      </c>
      <c r="D1652" s="96" t="s">
        <v>628</v>
      </c>
      <c r="E1652" s="97">
        <v>1</v>
      </c>
      <c r="F1652" s="140">
        <v>7.5</v>
      </c>
      <c r="G1652" s="103">
        <v>2</v>
      </c>
      <c r="H1652" s="99" t="s">
        <v>557</v>
      </c>
      <c r="I1652" s="104" t="s">
        <v>34</v>
      </c>
      <c r="J1652" s="105">
        <v>2.75</v>
      </c>
      <c r="K1652" s="142">
        <f t="shared" si="155"/>
        <v>-2.75</v>
      </c>
      <c r="L1652" s="102">
        <f t="shared" si="162"/>
        <v>667.16010493827196</v>
      </c>
      <c r="M1652" s="214"/>
      <c r="N1652" s="214">
        <f t="shared" si="161"/>
        <v>156.1</v>
      </c>
      <c r="Q1652" s="153">
        <f t="shared" si="156"/>
        <v>1</v>
      </c>
      <c r="R1652" s="154">
        <f t="shared" si="157"/>
        <v>0</v>
      </c>
      <c r="S1652" s="154">
        <f t="shared" si="158"/>
        <v>1</v>
      </c>
    </row>
    <row r="1653" spans="2:19" ht="18.75" x14ac:dyDescent="0.3">
      <c r="B1653" s="164">
        <v>44919</v>
      </c>
      <c r="C1653" s="95" t="s">
        <v>2990</v>
      </c>
      <c r="D1653" s="96" t="s">
        <v>584</v>
      </c>
      <c r="E1653" s="97">
        <v>4</v>
      </c>
      <c r="F1653" s="140">
        <v>3</v>
      </c>
      <c r="G1653" s="103">
        <v>1.5</v>
      </c>
      <c r="H1653" s="99" t="s">
        <v>557</v>
      </c>
      <c r="I1653" s="104" t="s">
        <v>26</v>
      </c>
      <c r="J1653" s="105">
        <v>2.75</v>
      </c>
      <c r="K1653" s="142">
        <f t="shared" si="155"/>
        <v>-2.75</v>
      </c>
      <c r="L1653" s="102">
        <f t="shared" si="162"/>
        <v>664.41010493827196</v>
      </c>
      <c r="M1653" s="214"/>
      <c r="N1653" s="214">
        <f t="shared" si="161"/>
        <v>153.35</v>
      </c>
      <c r="Q1653" s="153">
        <f t="shared" si="156"/>
        <v>1</v>
      </c>
      <c r="R1653" s="154">
        <f t="shared" si="157"/>
        <v>0</v>
      </c>
      <c r="S1653" s="154">
        <f t="shared" si="158"/>
        <v>1</v>
      </c>
    </row>
    <row r="1654" spans="2:19" ht="18.75" x14ac:dyDescent="0.3">
      <c r="B1654" s="164">
        <v>44921</v>
      </c>
      <c r="C1654" s="95" t="s">
        <v>2991</v>
      </c>
      <c r="D1654" s="96" t="s">
        <v>43</v>
      </c>
      <c r="E1654" s="97">
        <v>1</v>
      </c>
      <c r="F1654" s="140">
        <v>5</v>
      </c>
      <c r="G1654" s="103">
        <v>2</v>
      </c>
      <c r="H1654" s="99" t="s">
        <v>557</v>
      </c>
      <c r="I1654" s="104" t="s">
        <v>26</v>
      </c>
      <c r="J1654" s="105">
        <v>7</v>
      </c>
      <c r="K1654" s="142">
        <f t="shared" si="155"/>
        <v>-7</v>
      </c>
      <c r="L1654" s="102">
        <f t="shared" si="162"/>
        <v>657.41010493827196</v>
      </c>
      <c r="M1654" s="214"/>
      <c r="N1654" s="214">
        <f t="shared" si="161"/>
        <v>146.35</v>
      </c>
      <c r="Q1654" s="153">
        <f t="shared" si="156"/>
        <v>1</v>
      </c>
      <c r="R1654" s="154">
        <f t="shared" si="157"/>
        <v>0</v>
      </c>
      <c r="S1654" s="154">
        <f t="shared" si="158"/>
        <v>1</v>
      </c>
    </row>
    <row r="1655" spans="2:19" ht="18.75" x14ac:dyDescent="0.3">
      <c r="B1655" s="164">
        <v>44921</v>
      </c>
      <c r="C1655" s="95" t="s">
        <v>2938</v>
      </c>
      <c r="D1655" s="96" t="s">
        <v>619</v>
      </c>
      <c r="E1655" s="97">
        <v>5</v>
      </c>
      <c r="F1655" s="140">
        <v>3</v>
      </c>
      <c r="G1655" s="103">
        <v>1.1000000000000001</v>
      </c>
      <c r="H1655" s="99" t="s">
        <v>557</v>
      </c>
      <c r="I1655" s="104" t="s">
        <v>26</v>
      </c>
      <c r="J1655" s="105">
        <v>4.75</v>
      </c>
      <c r="K1655" s="142">
        <f t="shared" si="155"/>
        <v>-4.75</v>
      </c>
      <c r="L1655" s="102">
        <f t="shared" si="162"/>
        <v>652.66010493827196</v>
      </c>
      <c r="M1655" s="214"/>
      <c r="N1655" s="214">
        <f t="shared" si="161"/>
        <v>141.6</v>
      </c>
      <c r="Q1655" s="153">
        <f t="shared" si="156"/>
        <v>1</v>
      </c>
      <c r="R1655" s="154">
        <f t="shared" si="157"/>
        <v>0</v>
      </c>
      <c r="S1655" s="154">
        <f t="shared" si="158"/>
        <v>1</v>
      </c>
    </row>
    <row r="1656" spans="2:19" ht="18.75" x14ac:dyDescent="0.3">
      <c r="B1656" s="164">
        <v>44921</v>
      </c>
      <c r="C1656" s="95" t="s">
        <v>2938</v>
      </c>
      <c r="D1656" s="96" t="s">
        <v>619</v>
      </c>
      <c r="E1656" s="97">
        <v>5</v>
      </c>
      <c r="F1656" s="140">
        <v>2.6</v>
      </c>
      <c r="G1656" s="103">
        <v>1.1000000000000001</v>
      </c>
      <c r="H1656" s="99" t="s">
        <v>557</v>
      </c>
      <c r="I1656" s="104" t="s">
        <v>26</v>
      </c>
      <c r="J1656" s="105">
        <v>3.75</v>
      </c>
      <c r="K1656" s="142">
        <f t="shared" si="155"/>
        <v>-3.75</v>
      </c>
      <c r="L1656" s="102">
        <f t="shared" si="162"/>
        <v>648.91010493827196</v>
      </c>
      <c r="M1656" s="214"/>
      <c r="N1656" s="214">
        <f t="shared" si="161"/>
        <v>137.85</v>
      </c>
      <c r="Q1656" s="153">
        <f t="shared" si="156"/>
        <v>1</v>
      </c>
      <c r="R1656" s="154">
        <f t="shared" si="157"/>
        <v>0</v>
      </c>
      <c r="S1656" s="154">
        <f t="shared" si="158"/>
        <v>1</v>
      </c>
    </row>
    <row r="1657" spans="2:19" ht="18.75" x14ac:dyDescent="0.3">
      <c r="B1657" s="164">
        <v>44921</v>
      </c>
      <c r="C1657" s="95" t="s">
        <v>2992</v>
      </c>
      <c r="D1657" s="96" t="s">
        <v>652</v>
      </c>
      <c r="E1657" s="97">
        <v>2</v>
      </c>
      <c r="F1657" s="140">
        <v>8.5</v>
      </c>
      <c r="G1657" s="103">
        <v>3</v>
      </c>
      <c r="H1657" s="99" t="s">
        <v>557</v>
      </c>
      <c r="I1657" s="104" t="s">
        <v>34</v>
      </c>
      <c r="J1657" s="105">
        <v>0.75</v>
      </c>
      <c r="K1657" s="142">
        <f t="shared" si="155"/>
        <v>-0.75</v>
      </c>
      <c r="L1657" s="102">
        <f t="shared" si="162"/>
        <v>648.16010493827196</v>
      </c>
      <c r="M1657" s="214"/>
      <c r="N1657" s="214">
        <f t="shared" si="161"/>
        <v>137.1</v>
      </c>
      <c r="Q1657" s="153">
        <f t="shared" si="156"/>
        <v>1</v>
      </c>
      <c r="R1657" s="154">
        <f t="shared" si="157"/>
        <v>0</v>
      </c>
      <c r="S1657" s="154">
        <f t="shared" si="158"/>
        <v>1</v>
      </c>
    </row>
    <row r="1658" spans="2:19" ht="18.75" x14ac:dyDescent="0.3">
      <c r="B1658" s="164">
        <v>44922</v>
      </c>
      <c r="C1658" s="95" t="s">
        <v>2993</v>
      </c>
      <c r="D1658" s="96" t="s">
        <v>621</v>
      </c>
      <c r="E1658" s="97">
        <v>4</v>
      </c>
      <c r="F1658" s="140">
        <v>3</v>
      </c>
      <c r="G1658" s="103">
        <v>1.5</v>
      </c>
      <c r="H1658" s="99" t="s">
        <v>557</v>
      </c>
      <c r="I1658" s="104" t="s">
        <v>24</v>
      </c>
      <c r="J1658" s="105">
        <v>1.25</v>
      </c>
      <c r="K1658" s="142">
        <f t="shared" si="155"/>
        <v>2.5</v>
      </c>
      <c r="L1658" s="102">
        <f t="shared" si="162"/>
        <v>650.66010493827196</v>
      </c>
      <c r="M1658" s="214"/>
      <c r="N1658" s="214">
        <f t="shared" si="161"/>
        <v>139.6</v>
      </c>
      <c r="Q1658" s="153">
        <f t="shared" si="156"/>
        <v>1</v>
      </c>
      <c r="R1658" s="154">
        <f t="shared" si="157"/>
        <v>1</v>
      </c>
      <c r="S1658" s="154">
        <f t="shared" si="158"/>
        <v>0</v>
      </c>
    </row>
    <row r="1659" spans="2:19" ht="18.75" x14ac:dyDescent="0.3">
      <c r="B1659" s="164">
        <v>44923</v>
      </c>
      <c r="C1659" s="95" t="s">
        <v>2994</v>
      </c>
      <c r="D1659" s="96" t="s">
        <v>2851</v>
      </c>
      <c r="E1659" s="97">
        <v>1</v>
      </c>
      <c r="F1659" s="140">
        <v>4</v>
      </c>
      <c r="G1659" s="103">
        <v>2</v>
      </c>
      <c r="H1659" s="99" t="s">
        <v>557</v>
      </c>
      <c r="I1659" s="104" t="s">
        <v>34</v>
      </c>
      <c r="J1659" s="105">
        <v>3</v>
      </c>
      <c r="K1659" s="142">
        <f t="shared" si="155"/>
        <v>-3</v>
      </c>
      <c r="L1659" s="102">
        <f t="shared" si="162"/>
        <v>647.66010493827196</v>
      </c>
      <c r="M1659" s="214"/>
      <c r="N1659" s="214">
        <f t="shared" si="161"/>
        <v>136.6</v>
      </c>
      <c r="Q1659" s="153">
        <f t="shared" si="156"/>
        <v>1</v>
      </c>
      <c r="R1659" s="154">
        <f t="shared" si="157"/>
        <v>0</v>
      </c>
      <c r="S1659" s="154">
        <f t="shared" si="158"/>
        <v>1</v>
      </c>
    </row>
    <row r="1660" spans="2:19" ht="18.75" x14ac:dyDescent="0.3">
      <c r="B1660" s="164">
        <v>44923</v>
      </c>
      <c r="C1660" s="95" t="s">
        <v>2927</v>
      </c>
      <c r="D1660" s="96" t="s">
        <v>674</v>
      </c>
      <c r="E1660" s="97">
        <v>2</v>
      </c>
      <c r="F1660" s="140">
        <v>8.5</v>
      </c>
      <c r="G1660" s="103">
        <v>3</v>
      </c>
      <c r="H1660" s="99" t="s">
        <v>557</v>
      </c>
      <c r="I1660" s="104" t="s">
        <v>16</v>
      </c>
      <c r="J1660" s="105">
        <v>3</v>
      </c>
      <c r="K1660" s="142">
        <f t="shared" si="155"/>
        <v>-3</v>
      </c>
      <c r="L1660" s="102">
        <f t="shared" si="162"/>
        <v>644.66010493827196</v>
      </c>
      <c r="M1660" s="214"/>
      <c r="N1660" s="214">
        <f t="shared" si="161"/>
        <v>133.6</v>
      </c>
      <c r="Q1660" s="153">
        <f t="shared" si="156"/>
        <v>1</v>
      </c>
      <c r="R1660" s="154">
        <f t="shared" si="157"/>
        <v>0</v>
      </c>
      <c r="S1660" s="154">
        <f t="shared" si="158"/>
        <v>1</v>
      </c>
    </row>
    <row r="1661" spans="2:19" ht="18.75" x14ac:dyDescent="0.3">
      <c r="B1661" s="164">
        <v>44923</v>
      </c>
      <c r="C1661" s="95" t="s">
        <v>2939</v>
      </c>
      <c r="D1661" s="96" t="s">
        <v>674</v>
      </c>
      <c r="E1661" s="97">
        <v>2</v>
      </c>
      <c r="F1661" s="140">
        <v>26</v>
      </c>
      <c r="G1661" s="103">
        <v>5</v>
      </c>
      <c r="H1661" s="99" t="s">
        <v>557</v>
      </c>
      <c r="I1661" s="104" t="s">
        <v>2189</v>
      </c>
      <c r="J1661" s="105">
        <v>0.25</v>
      </c>
      <c r="K1661" s="142">
        <f t="shared" si="155"/>
        <v>-0.25</v>
      </c>
      <c r="L1661" s="102">
        <f t="shared" si="162"/>
        <v>644.41010493827196</v>
      </c>
      <c r="M1661" s="214"/>
      <c r="N1661" s="214">
        <f t="shared" si="161"/>
        <v>133.35</v>
      </c>
      <c r="Q1661" s="153">
        <f t="shared" si="156"/>
        <v>1</v>
      </c>
      <c r="R1661" s="154">
        <f t="shared" si="157"/>
        <v>0</v>
      </c>
      <c r="S1661" s="154">
        <f t="shared" si="158"/>
        <v>1</v>
      </c>
    </row>
    <row r="1662" spans="2:19" ht="18.75" x14ac:dyDescent="0.3">
      <c r="B1662" s="164">
        <v>44923</v>
      </c>
      <c r="C1662" s="95" t="s">
        <v>2995</v>
      </c>
      <c r="D1662" s="96" t="s">
        <v>2971</v>
      </c>
      <c r="E1662" s="97">
        <v>1</v>
      </c>
      <c r="F1662" s="140">
        <v>2.9</v>
      </c>
      <c r="G1662" s="103">
        <v>1.4</v>
      </c>
      <c r="H1662" s="99" t="s">
        <v>557</v>
      </c>
      <c r="I1662" s="104" t="s">
        <v>24</v>
      </c>
      <c r="J1662" s="105">
        <v>5</v>
      </c>
      <c r="K1662" s="142">
        <f t="shared" si="155"/>
        <v>9.5</v>
      </c>
      <c r="L1662" s="102">
        <f t="shared" si="162"/>
        <v>653.91010493827196</v>
      </c>
      <c r="M1662" s="214"/>
      <c r="N1662" s="214">
        <f t="shared" si="161"/>
        <v>142.85</v>
      </c>
      <c r="Q1662" s="153">
        <f t="shared" si="156"/>
        <v>1</v>
      </c>
      <c r="R1662" s="154">
        <f t="shared" si="157"/>
        <v>1</v>
      </c>
      <c r="S1662" s="154">
        <f t="shared" si="158"/>
        <v>0</v>
      </c>
    </row>
    <row r="1663" spans="2:19" ht="18.75" x14ac:dyDescent="0.3">
      <c r="B1663" s="164">
        <v>44923</v>
      </c>
      <c r="C1663" s="95" t="s">
        <v>2915</v>
      </c>
      <c r="D1663" s="96" t="s">
        <v>2971</v>
      </c>
      <c r="E1663" s="97">
        <v>4</v>
      </c>
      <c r="F1663" s="140">
        <v>1.85</v>
      </c>
      <c r="G1663" s="103">
        <v>1.1000000000000001</v>
      </c>
      <c r="H1663" s="99" t="s">
        <v>557</v>
      </c>
      <c r="I1663" s="104" t="s">
        <v>24</v>
      </c>
      <c r="J1663" s="105">
        <v>1.5</v>
      </c>
      <c r="K1663" s="142">
        <f t="shared" si="155"/>
        <v>1.2750000000000004</v>
      </c>
      <c r="L1663" s="102">
        <f t="shared" si="162"/>
        <v>655.18510493827193</v>
      </c>
      <c r="M1663" s="214"/>
      <c r="N1663" s="214">
        <f t="shared" si="161"/>
        <v>144.125</v>
      </c>
      <c r="Q1663" s="153">
        <f t="shared" si="156"/>
        <v>1</v>
      </c>
      <c r="R1663" s="154">
        <f t="shared" si="157"/>
        <v>1</v>
      </c>
      <c r="S1663" s="154">
        <f t="shared" si="158"/>
        <v>0</v>
      </c>
    </row>
    <row r="1664" spans="2:19" ht="18.75" x14ac:dyDescent="0.3">
      <c r="B1664" s="164">
        <v>44924</v>
      </c>
      <c r="C1664" s="95" t="s">
        <v>2996</v>
      </c>
      <c r="D1664" s="96" t="s">
        <v>32</v>
      </c>
      <c r="E1664" s="97">
        <v>1</v>
      </c>
      <c r="F1664" s="140">
        <v>7.5</v>
      </c>
      <c r="G1664" s="103">
        <v>3</v>
      </c>
      <c r="H1664" s="99" t="s">
        <v>557</v>
      </c>
      <c r="I1664" s="104" t="s">
        <v>16</v>
      </c>
      <c r="J1664" s="105">
        <v>2.75</v>
      </c>
      <c r="K1664" s="142">
        <f t="shared" si="155"/>
        <v>-2.75</v>
      </c>
      <c r="L1664" s="102">
        <f t="shared" si="162"/>
        <v>652.43510493827193</v>
      </c>
      <c r="M1664" s="214"/>
      <c r="N1664" s="214">
        <f t="shared" si="161"/>
        <v>141.375</v>
      </c>
      <c r="Q1664" s="153">
        <f t="shared" si="156"/>
        <v>1</v>
      </c>
      <c r="R1664" s="154">
        <f t="shared" si="157"/>
        <v>0</v>
      </c>
      <c r="S1664" s="154">
        <f t="shared" si="158"/>
        <v>1</v>
      </c>
    </row>
    <row r="1665" spans="2:19" ht="18.75" x14ac:dyDescent="0.3">
      <c r="B1665" s="164">
        <v>44924</v>
      </c>
      <c r="C1665" s="95" t="s">
        <v>2997</v>
      </c>
      <c r="D1665" s="96" t="s">
        <v>32</v>
      </c>
      <c r="E1665" s="97">
        <v>4</v>
      </c>
      <c r="F1665" s="140">
        <v>9.5</v>
      </c>
      <c r="G1665" s="103">
        <v>3</v>
      </c>
      <c r="H1665" s="99" t="s">
        <v>557</v>
      </c>
      <c r="I1665" s="104" t="s">
        <v>21</v>
      </c>
      <c r="J1665" s="105">
        <v>3.75</v>
      </c>
      <c r="K1665" s="142">
        <f t="shared" si="155"/>
        <v>-3.75</v>
      </c>
      <c r="L1665" s="102">
        <f t="shared" si="162"/>
        <v>648.68510493827193</v>
      </c>
      <c r="M1665" s="214"/>
      <c r="N1665" s="214">
        <f t="shared" si="161"/>
        <v>137.625</v>
      </c>
      <c r="Q1665" s="153">
        <f t="shared" si="156"/>
        <v>1</v>
      </c>
      <c r="R1665" s="154">
        <f t="shared" si="157"/>
        <v>0</v>
      </c>
      <c r="S1665" s="154">
        <f t="shared" si="158"/>
        <v>1</v>
      </c>
    </row>
    <row r="1666" spans="2:19" ht="18.75" x14ac:dyDescent="0.3">
      <c r="B1666" s="164">
        <v>44924</v>
      </c>
      <c r="C1666" s="95" t="s">
        <v>2998</v>
      </c>
      <c r="D1666" s="96" t="s">
        <v>32</v>
      </c>
      <c r="E1666" s="97">
        <v>4</v>
      </c>
      <c r="F1666" s="140">
        <v>4.4000000000000004</v>
      </c>
      <c r="G1666" s="103">
        <v>2</v>
      </c>
      <c r="H1666" s="99" t="s">
        <v>557</v>
      </c>
      <c r="I1666" s="104" t="s">
        <v>16</v>
      </c>
      <c r="J1666" s="105">
        <v>1.25</v>
      </c>
      <c r="K1666" s="142">
        <f t="shared" si="155"/>
        <v>-1.25</v>
      </c>
      <c r="L1666" s="102">
        <f t="shared" si="162"/>
        <v>647.43510493827193</v>
      </c>
      <c r="M1666" s="214"/>
      <c r="N1666" s="214">
        <f t="shared" si="161"/>
        <v>136.375</v>
      </c>
      <c r="Q1666" s="153">
        <f t="shared" si="156"/>
        <v>1</v>
      </c>
      <c r="R1666" s="154">
        <f t="shared" si="157"/>
        <v>0</v>
      </c>
      <c r="S1666" s="154">
        <f t="shared" si="158"/>
        <v>1</v>
      </c>
    </row>
    <row r="1667" spans="2:19" ht="18.75" x14ac:dyDescent="0.3">
      <c r="B1667" s="164">
        <v>44925</v>
      </c>
      <c r="C1667" s="95" t="s">
        <v>2942</v>
      </c>
      <c r="D1667" s="96" t="s">
        <v>600</v>
      </c>
      <c r="E1667" s="97">
        <v>7</v>
      </c>
      <c r="F1667" s="140">
        <v>4.4000000000000004</v>
      </c>
      <c r="G1667" s="103">
        <v>2</v>
      </c>
      <c r="H1667" s="99" t="s">
        <v>557</v>
      </c>
      <c r="I1667" s="104" t="s">
        <v>34</v>
      </c>
      <c r="J1667" s="105">
        <v>2.75</v>
      </c>
      <c r="K1667" s="142">
        <f t="shared" ref="K1667:K1730" si="163">IF(OR(I1667="",J1667=""),"",IF(AND(H1667="W",I1667="1st"),F1667*J1667-J1667,IF(AND(H1667="P",OR(I1667="1st",I1667="2nd",I1667="3rd")),G1667*J1667-J1667,IF(H1667="EW",-2*J1667,-J1667))))</f>
        <v>-2.75</v>
      </c>
      <c r="L1667" s="102">
        <f t="shared" si="162"/>
        <v>644.68510493827193</v>
      </c>
      <c r="M1667" s="214"/>
      <c r="N1667" s="214">
        <f t="shared" si="161"/>
        <v>133.625</v>
      </c>
      <c r="Q1667" s="153">
        <f t="shared" si="156"/>
        <v>1</v>
      </c>
      <c r="R1667" s="154">
        <f t="shared" si="157"/>
        <v>0</v>
      </c>
      <c r="S1667" s="154">
        <f t="shared" si="158"/>
        <v>1</v>
      </c>
    </row>
    <row r="1668" spans="2:19" ht="18.75" x14ac:dyDescent="0.3">
      <c r="B1668" s="164">
        <v>44925</v>
      </c>
      <c r="C1668" s="95" t="s">
        <v>2914</v>
      </c>
      <c r="D1668" s="96" t="s">
        <v>600</v>
      </c>
      <c r="E1668" s="97">
        <v>10</v>
      </c>
      <c r="F1668" s="140">
        <v>1.8</v>
      </c>
      <c r="G1668" s="103">
        <v>1.1000000000000001</v>
      </c>
      <c r="H1668" s="99" t="s">
        <v>557</v>
      </c>
      <c r="I1668" s="104" t="s">
        <v>21</v>
      </c>
      <c r="J1668" s="105">
        <v>2.75</v>
      </c>
      <c r="K1668" s="142">
        <f t="shared" si="163"/>
        <v>-2.75</v>
      </c>
      <c r="L1668" s="102">
        <f t="shared" si="162"/>
        <v>641.93510493827193</v>
      </c>
      <c r="M1668" s="214"/>
      <c r="N1668" s="214">
        <f t="shared" si="161"/>
        <v>130.875</v>
      </c>
      <c r="Q1668" s="153">
        <f t="shared" ref="Q1668:Q1731" si="164">IF(B1668="",0,1)</f>
        <v>1</v>
      </c>
      <c r="R1668" s="154">
        <f t="shared" ref="R1668:R1731" si="165">IF(K1668&gt;0,1,0)</f>
        <v>0</v>
      </c>
      <c r="S1668" s="154">
        <f t="shared" ref="S1668:S1731" si="166">IF(K1668&lt;0,1,0)</f>
        <v>1</v>
      </c>
    </row>
    <row r="1669" spans="2:19" ht="18.75" x14ac:dyDescent="0.3">
      <c r="B1669" s="164">
        <v>44925</v>
      </c>
      <c r="C1669" s="95" t="s">
        <v>2999</v>
      </c>
      <c r="D1669" s="96" t="s">
        <v>595</v>
      </c>
      <c r="E1669" s="97">
        <v>1</v>
      </c>
      <c r="F1669" s="140">
        <v>31</v>
      </c>
      <c r="G1669" s="103">
        <v>8</v>
      </c>
      <c r="H1669" s="99" t="s">
        <v>557</v>
      </c>
      <c r="I1669" s="104" t="s">
        <v>16</v>
      </c>
      <c r="J1669" s="105">
        <v>3.5</v>
      </c>
      <c r="K1669" s="142">
        <f t="shared" si="163"/>
        <v>-3.5</v>
      </c>
      <c r="L1669" s="102">
        <f t="shared" si="162"/>
        <v>638.43510493827193</v>
      </c>
      <c r="M1669" s="214"/>
      <c r="N1669" s="214">
        <f t="shared" si="161"/>
        <v>127.375</v>
      </c>
      <c r="Q1669" s="153">
        <f t="shared" si="164"/>
        <v>1</v>
      </c>
      <c r="R1669" s="154">
        <f t="shared" si="165"/>
        <v>0</v>
      </c>
      <c r="S1669" s="154">
        <f t="shared" si="166"/>
        <v>1</v>
      </c>
    </row>
    <row r="1670" spans="2:19" ht="18.75" x14ac:dyDescent="0.3">
      <c r="B1670" s="164">
        <v>44925</v>
      </c>
      <c r="C1670" s="95" t="s">
        <v>3000</v>
      </c>
      <c r="D1670" s="96" t="s">
        <v>595</v>
      </c>
      <c r="E1670" s="97">
        <v>1</v>
      </c>
      <c r="F1670" s="140">
        <v>3.9</v>
      </c>
      <c r="G1670" s="103">
        <v>2</v>
      </c>
      <c r="H1670" s="99" t="s">
        <v>557</v>
      </c>
      <c r="I1670" s="104" t="s">
        <v>26</v>
      </c>
      <c r="J1670" s="105">
        <v>3.5</v>
      </c>
      <c r="K1670" s="142">
        <f t="shared" si="163"/>
        <v>-3.5</v>
      </c>
      <c r="L1670" s="102">
        <f t="shared" si="162"/>
        <v>634.93510493827193</v>
      </c>
      <c r="M1670" s="214"/>
      <c r="N1670" s="214">
        <f t="shared" si="161"/>
        <v>123.875</v>
      </c>
      <c r="Q1670" s="153">
        <f t="shared" si="164"/>
        <v>1</v>
      </c>
      <c r="R1670" s="154">
        <f t="shared" si="165"/>
        <v>0</v>
      </c>
      <c r="S1670" s="154">
        <f t="shared" si="166"/>
        <v>1</v>
      </c>
    </row>
    <row r="1671" spans="2:19" ht="18.75" x14ac:dyDescent="0.3">
      <c r="B1671" s="164">
        <v>44925</v>
      </c>
      <c r="C1671" s="95" t="s">
        <v>3001</v>
      </c>
      <c r="D1671" s="96" t="s">
        <v>595</v>
      </c>
      <c r="E1671" s="97">
        <v>3</v>
      </c>
      <c r="F1671" s="140">
        <v>31</v>
      </c>
      <c r="G1671" s="103">
        <v>6</v>
      </c>
      <c r="H1671" s="99" t="s">
        <v>557</v>
      </c>
      <c r="I1671" s="104" t="s">
        <v>2196</v>
      </c>
      <c r="J1671" s="105">
        <v>0.25</v>
      </c>
      <c r="K1671" s="142">
        <f t="shared" si="163"/>
        <v>-0.25</v>
      </c>
      <c r="L1671" s="102">
        <f t="shared" si="162"/>
        <v>634.68510493827193</v>
      </c>
      <c r="M1671" s="214"/>
      <c r="N1671" s="214">
        <f t="shared" si="161"/>
        <v>123.625</v>
      </c>
      <c r="Q1671" s="153">
        <f t="shared" si="164"/>
        <v>1</v>
      </c>
      <c r="R1671" s="154">
        <f t="shared" si="165"/>
        <v>0</v>
      </c>
      <c r="S1671" s="154">
        <f t="shared" si="166"/>
        <v>1</v>
      </c>
    </row>
    <row r="1672" spans="2:19" ht="18.75" x14ac:dyDescent="0.3">
      <c r="B1672" s="164">
        <v>44925</v>
      </c>
      <c r="C1672" s="95" t="s">
        <v>2902</v>
      </c>
      <c r="D1672" s="96" t="s">
        <v>595</v>
      </c>
      <c r="E1672" s="97">
        <v>4</v>
      </c>
      <c r="F1672" s="140">
        <v>3.9</v>
      </c>
      <c r="G1672" s="103">
        <v>2</v>
      </c>
      <c r="H1672" s="99" t="s">
        <v>557</v>
      </c>
      <c r="I1672" s="104" t="s">
        <v>24</v>
      </c>
      <c r="J1672" s="105">
        <v>2.75</v>
      </c>
      <c r="K1672" s="142">
        <f t="shared" si="163"/>
        <v>7.9749999999999996</v>
      </c>
      <c r="L1672" s="102">
        <f t="shared" si="162"/>
        <v>642.66010493827196</v>
      </c>
      <c r="M1672" s="214"/>
      <c r="N1672" s="214">
        <f t="shared" si="161"/>
        <v>131.6</v>
      </c>
      <c r="Q1672" s="153">
        <f t="shared" si="164"/>
        <v>1</v>
      </c>
      <c r="R1672" s="154">
        <f t="shared" si="165"/>
        <v>1</v>
      </c>
      <c r="S1672" s="154">
        <f t="shared" si="166"/>
        <v>0</v>
      </c>
    </row>
    <row r="1673" spans="2:19" ht="18.75" x14ac:dyDescent="0.3">
      <c r="B1673" s="164">
        <v>44926</v>
      </c>
      <c r="C1673" s="95" t="s">
        <v>3002</v>
      </c>
      <c r="D1673" s="96" t="s">
        <v>652</v>
      </c>
      <c r="E1673" s="97">
        <v>1</v>
      </c>
      <c r="F1673" s="140">
        <v>21</v>
      </c>
      <c r="G1673" s="103">
        <v>5</v>
      </c>
      <c r="H1673" s="99" t="s">
        <v>557</v>
      </c>
      <c r="I1673" s="104" t="s">
        <v>614</v>
      </c>
      <c r="J1673" s="105">
        <v>0.75</v>
      </c>
      <c r="K1673" s="142">
        <f t="shared" si="163"/>
        <v>-0.75</v>
      </c>
      <c r="L1673" s="102">
        <f t="shared" si="162"/>
        <v>641.91010493827196</v>
      </c>
      <c r="M1673" s="214"/>
      <c r="N1673" s="214">
        <f t="shared" si="161"/>
        <v>130.85</v>
      </c>
      <c r="Q1673" s="153">
        <f t="shared" si="164"/>
        <v>1</v>
      </c>
      <c r="R1673" s="154">
        <f t="shared" si="165"/>
        <v>0</v>
      </c>
      <c r="S1673" s="154">
        <f t="shared" si="166"/>
        <v>1</v>
      </c>
    </row>
    <row r="1674" spans="2:19" ht="18.75" x14ac:dyDescent="0.3">
      <c r="B1674" s="164">
        <v>44926</v>
      </c>
      <c r="C1674" s="95" t="s">
        <v>3003</v>
      </c>
      <c r="D1674" s="96" t="s">
        <v>628</v>
      </c>
      <c r="E1674" s="97">
        <v>1</v>
      </c>
      <c r="F1674" s="140">
        <v>3.6</v>
      </c>
      <c r="G1674" s="103">
        <v>1.5</v>
      </c>
      <c r="H1674" s="99" t="s">
        <v>557</v>
      </c>
      <c r="I1674" s="104" t="s">
        <v>21</v>
      </c>
      <c r="J1674" s="105">
        <v>1</v>
      </c>
      <c r="K1674" s="142">
        <f t="shared" si="163"/>
        <v>-1</v>
      </c>
      <c r="L1674" s="102">
        <f t="shared" si="162"/>
        <v>640.91010493827196</v>
      </c>
      <c r="M1674" s="214"/>
      <c r="N1674" s="214">
        <f t="shared" si="161"/>
        <v>129.85</v>
      </c>
      <c r="Q1674" s="153">
        <f t="shared" si="164"/>
        <v>1</v>
      </c>
      <c r="R1674" s="154">
        <f t="shared" si="165"/>
        <v>0</v>
      </c>
      <c r="S1674" s="154">
        <f t="shared" si="166"/>
        <v>1</v>
      </c>
    </row>
    <row r="1675" spans="2:19" ht="18.75" x14ac:dyDescent="0.3">
      <c r="B1675" s="164">
        <v>44926</v>
      </c>
      <c r="C1675" s="95" t="s">
        <v>3004</v>
      </c>
      <c r="D1675" s="96" t="s">
        <v>173</v>
      </c>
      <c r="E1675" s="97">
        <v>2</v>
      </c>
      <c r="F1675" s="140">
        <v>4.5999999999999996</v>
      </c>
      <c r="G1675" s="103">
        <v>2</v>
      </c>
      <c r="H1675" s="99" t="s">
        <v>557</v>
      </c>
      <c r="I1675" s="104" t="s">
        <v>148</v>
      </c>
      <c r="J1675" s="105">
        <v>6</v>
      </c>
      <c r="K1675" s="142">
        <f t="shared" si="163"/>
        <v>-6</v>
      </c>
      <c r="L1675" s="102">
        <f t="shared" si="162"/>
        <v>634.91010493827196</v>
      </c>
      <c r="M1675" s="214"/>
      <c r="N1675" s="214">
        <f t="shared" si="161"/>
        <v>123.85</v>
      </c>
      <c r="Q1675" s="153">
        <f t="shared" si="164"/>
        <v>1</v>
      </c>
      <c r="R1675" s="154">
        <f t="shared" si="165"/>
        <v>0</v>
      </c>
      <c r="S1675" s="154">
        <f t="shared" si="166"/>
        <v>1</v>
      </c>
    </row>
    <row r="1676" spans="2:19" ht="18.75" x14ac:dyDescent="0.3">
      <c r="B1676" s="164">
        <v>44926</v>
      </c>
      <c r="C1676" s="95" t="s">
        <v>3005</v>
      </c>
      <c r="D1676" s="96" t="s">
        <v>231</v>
      </c>
      <c r="E1676" s="97">
        <v>1</v>
      </c>
      <c r="F1676" s="140">
        <v>34</v>
      </c>
      <c r="G1676" s="103">
        <v>7</v>
      </c>
      <c r="H1676" s="99" t="s">
        <v>557</v>
      </c>
      <c r="I1676" s="104" t="s">
        <v>26</v>
      </c>
      <c r="J1676" s="105">
        <v>2.75</v>
      </c>
      <c r="K1676" s="142">
        <f t="shared" si="163"/>
        <v>-2.75</v>
      </c>
      <c r="L1676" s="102">
        <f t="shared" si="162"/>
        <v>632.16010493827196</v>
      </c>
      <c r="M1676" s="214"/>
      <c r="N1676" s="214">
        <f t="shared" si="161"/>
        <v>121.1</v>
      </c>
      <c r="Q1676" s="153">
        <f t="shared" si="164"/>
        <v>1</v>
      </c>
      <c r="R1676" s="154">
        <f t="shared" si="165"/>
        <v>0</v>
      </c>
      <c r="S1676" s="154">
        <f t="shared" si="166"/>
        <v>1</v>
      </c>
    </row>
    <row r="1677" spans="2:19" ht="18.75" x14ac:dyDescent="0.3">
      <c r="B1677" s="164">
        <v>44926</v>
      </c>
      <c r="C1677" s="95" t="s">
        <v>3006</v>
      </c>
      <c r="D1677" s="96" t="s">
        <v>231</v>
      </c>
      <c r="E1677" s="97">
        <v>3</v>
      </c>
      <c r="F1677" s="140">
        <v>15</v>
      </c>
      <c r="G1677" s="103">
        <v>3</v>
      </c>
      <c r="H1677" s="99" t="s">
        <v>557</v>
      </c>
      <c r="I1677" s="104" t="s">
        <v>614</v>
      </c>
      <c r="J1677" s="105">
        <v>1</v>
      </c>
      <c r="K1677" s="142">
        <f t="shared" si="163"/>
        <v>-1</v>
      </c>
      <c r="L1677" s="102">
        <f t="shared" si="162"/>
        <v>631.16010493827196</v>
      </c>
      <c r="M1677" s="214"/>
      <c r="N1677" s="214">
        <f t="shared" si="161"/>
        <v>120.1</v>
      </c>
      <c r="Q1677" s="153">
        <f t="shared" si="164"/>
        <v>1</v>
      </c>
      <c r="R1677" s="154">
        <f t="shared" si="165"/>
        <v>0</v>
      </c>
      <c r="S1677" s="154">
        <f t="shared" si="166"/>
        <v>1</v>
      </c>
    </row>
    <row r="1678" spans="2:19" ht="18.75" x14ac:dyDescent="0.3">
      <c r="B1678" s="164">
        <v>44927</v>
      </c>
      <c r="C1678" s="95" t="s">
        <v>3012</v>
      </c>
      <c r="D1678" s="96" t="s">
        <v>573</v>
      </c>
      <c r="E1678" s="97">
        <v>5</v>
      </c>
      <c r="F1678" s="140">
        <v>6.5</v>
      </c>
      <c r="G1678" s="103">
        <v>2</v>
      </c>
      <c r="H1678" s="99" t="s">
        <v>557</v>
      </c>
      <c r="I1678" s="104" t="s">
        <v>34</v>
      </c>
      <c r="J1678" s="105">
        <v>0.5</v>
      </c>
      <c r="K1678" s="142">
        <f t="shared" si="163"/>
        <v>-0.5</v>
      </c>
      <c r="L1678" s="102">
        <f t="shared" si="162"/>
        <v>630.66010493827196</v>
      </c>
      <c r="M1678" s="214">
        <f>K1678</f>
        <v>-0.5</v>
      </c>
      <c r="N1678" s="214"/>
      <c r="Q1678" s="153">
        <f t="shared" si="164"/>
        <v>1</v>
      </c>
      <c r="R1678" s="154">
        <f t="shared" si="165"/>
        <v>0</v>
      </c>
      <c r="S1678" s="154">
        <f t="shared" si="166"/>
        <v>1</v>
      </c>
    </row>
    <row r="1679" spans="2:19" ht="18.75" x14ac:dyDescent="0.3">
      <c r="B1679" s="164">
        <v>44927</v>
      </c>
      <c r="C1679" s="95" t="s">
        <v>2970</v>
      </c>
      <c r="D1679" s="96" t="s">
        <v>573</v>
      </c>
      <c r="E1679" s="97">
        <v>5</v>
      </c>
      <c r="F1679" s="140">
        <v>10</v>
      </c>
      <c r="G1679" s="103">
        <v>3</v>
      </c>
      <c r="H1679" s="99" t="s">
        <v>557</v>
      </c>
      <c r="I1679" s="104" t="s">
        <v>26</v>
      </c>
      <c r="J1679" s="105">
        <v>0.5</v>
      </c>
      <c r="K1679" s="142">
        <f t="shared" si="163"/>
        <v>-0.5</v>
      </c>
      <c r="L1679" s="102">
        <f t="shared" ref="L1679:L1742" si="167">IF(K1679="",L1678,L1678+K1679)</f>
        <v>630.16010493827196</v>
      </c>
      <c r="M1679" s="214">
        <f>K1679+M1678</f>
        <v>-1</v>
      </c>
      <c r="N1679" s="214"/>
      <c r="Q1679" s="153">
        <f t="shared" si="164"/>
        <v>1</v>
      </c>
      <c r="R1679" s="154">
        <f t="shared" si="165"/>
        <v>0</v>
      </c>
      <c r="S1679" s="154">
        <f t="shared" si="166"/>
        <v>1</v>
      </c>
    </row>
    <row r="1680" spans="2:19" ht="18.75" x14ac:dyDescent="0.3">
      <c r="B1680" s="164">
        <v>44927</v>
      </c>
      <c r="C1680" s="95" t="s">
        <v>3013</v>
      </c>
      <c r="D1680" s="96" t="s">
        <v>2001</v>
      </c>
      <c r="E1680" s="97">
        <v>2</v>
      </c>
      <c r="F1680" s="140">
        <v>9</v>
      </c>
      <c r="G1680" s="103">
        <v>3</v>
      </c>
      <c r="H1680" s="99" t="s">
        <v>557</v>
      </c>
      <c r="I1680" s="104" t="s">
        <v>16</v>
      </c>
      <c r="J1680" s="105">
        <v>1.75</v>
      </c>
      <c r="K1680" s="142">
        <f t="shared" si="163"/>
        <v>-1.75</v>
      </c>
      <c r="L1680" s="102">
        <f t="shared" si="167"/>
        <v>628.41010493827196</v>
      </c>
      <c r="M1680" s="214">
        <f t="shared" ref="M1680:M1743" si="168">K1680+M1679</f>
        <v>-2.75</v>
      </c>
      <c r="N1680" s="214"/>
      <c r="Q1680" s="153">
        <f t="shared" si="164"/>
        <v>1</v>
      </c>
      <c r="R1680" s="154">
        <f t="shared" si="165"/>
        <v>0</v>
      </c>
      <c r="S1680" s="154">
        <f t="shared" si="166"/>
        <v>1</v>
      </c>
    </row>
    <row r="1681" spans="2:19" ht="18.75" x14ac:dyDescent="0.3">
      <c r="B1681" s="164">
        <v>44927</v>
      </c>
      <c r="C1681" s="95" t="s">
        <v>3014</v>
      </c>
      <c r="D1681" s="96" t="s">
        <v>2001</v>
      </c>
      <c r="E1681" s="97">
        <v>2</v>
      </c>
      <c r="F1681" s="140">
        <v>15</v>
      </c>
      <c r="G1681" s="103">
        <v>4</v>
      </c>
      <c r="H1681" s="99" t="s">
        <v>557</v>
      </c>
      <c r="I1681" s="104" t="s">
        <v>34</v>
      </c>
      <c r="J1681" s="105">
        <v>0.25</v>
      </c>
      <c r="K1681" s="142">
        <f t="shared" si="163"/>
        <v>-0.25</v>
      </c>
      <c r="L1681" s="102">
        <f t="shared" si="167"/>
        <v>628.16010493827196</v>
      </c>
      <c r="M1681" s="214">
        <f t="shared" si="168"/>
        <v>-3</v>
      </c>
      <c r="N1681" s="214"/>
      <c r="Q1681" s="153">
        <f t="shared" si="164"/>
        <v>1</v>
      </c>
      <c r="R1681" s="154">
        <f t="shared" si="165"/>
        <v>0</v>
      </c>
      <c r="S1681" s="154">
        <f t="shared" si="166"/>
        <v>1</v>
      </c>
    </row>
    <row r="1682" spans="2:19" ht="18.75" x14ac:dyDescent="0.3">
      <c r="B1682" s="164">
        <v>44927</v>
      </c>
      <c r="C1682" s="95" t="s">
        <v>3015</v>
      </c>
      <c r="D1682" s="96" t="s">
        <v>587</v>
      </c>
      <c r="E1682" s="97">
        <v>1</v>
      </c>
      <c r="F1682" s="140">
        <v>1</v>
      </c>
      <c r="G1682" s="103">
        <v>0</v>
      </c>
      <c r="H1682" s="99" t="s">
        <v>557</v>
      </c>
      <c r="I1682" s="104" t="s">
        <v>26</v>
      </c>
      <c r="J1682" s="105">
        <v>4</v>
      </c>
      <c r="K1682" s="142">
        <f t="shared" si="163"/>
        <v>-4</v>
      </c>
      <c r="L1682" s="102">
        <f t="shared" si="167"/>
        <v>624.16010493827196</v>
      </c>
      <c r="M1682" s="214">
        <f t="shared" si="168"/>
        <v>-7</v>
      </c>
      <c r="N1682" s="214"/>
      <c r="Q1682" s="153">
        <f t="shared" si="164"/>
        <v>1</v>
      </c>
      <c r="R1682" s="154">
        <f t="shared" si="165"/>
        <v>0</v>
      </c>
      <c r="S1682" s="154">
        <f t="shared" si="166"/>
        <v>1</v>
      </c>
    </row>
    <row r="1683" spans="2:19" ht="18.75" x14ac:dyDescent="0.3">
      <c r="B1683" s="164">
        <v>44927</v>
      </c>
      <c r="C1683" s="95" t="s">
        <v>3016</v>
      </c>
      <c r="D1683" s="96" t="s">
        <v>674</v>
      </c>
      <c r="E1683" s="97">
        <v>3</v>
      </c>
      <c r="F1683" s="140">
        <v>4.8</v>
      </c>
      <c r="G1683" s="103">
        <v>2</v>
      </c>
      <c r="H1683" s="99" t="s">
        <v>557</v>
      </c>
      <c r="I1683" s="104" t="s">
        <v>26</v>
      </c>
      <c r="J1683" s="105">
        <v>2</v>
      </c>
      <c r="K1683" s="142">
        <f t="shared" si="163"/>
        <v>-2</v>
      </c>
      <c r="L1683" s="102">
        <f t="shared" si="167"/>
        <v>622.16010493827196</v>
      </c>
      <c r="M1683" s="214">
        <f t="shared" si="168"/>
        <v>-9</v>
      </c>
      <c r="N1683" s="214"/>
      <c r="Q1683" s="153">
        <f t="shared" si="164"/>
        <v>1</v>
      </c>
      <c r="R1683" s="154">
        <f t="shared" si="165"/>
        <v>0</v>
      </c>
      <c r="S1683" s="154">
        <f t="shared" si="166"/>
        <v>1</v>
      </c>
    </row>
    <row r="1684" spans="2:19" ht="18.75" x14ac:dyDescent="0.3">
      <c r="B1684" s="164">
        <v>44927</v>
      </c>
      <c r="C1684" s="95" t="s">
        <v>3017</v>
      </c>
      <c r="D1684" s="96" t="s">
        <v>674</v>
      </c>
      <c r="E1684" s="97">
        <v>3</v>
      </c>
      <c r="F1684" s="140">
        <v>6</v>
      </c>
      <c r="G1684" s="103">
        <v>2</v>
      </c>
      <c r="H1684" s="99" t="s">
        <v>557</v>
      </c>
      <c r="I1684" s="104" t="s">
        <v>24</v>
      </c>
      <c r="J1684" s="105">
        <v>1</v>
      </c>
      <c r="K1684" s="142">
        <f t="shared" si="163"/>
        <v>5</v>
      </c>
      <c r="L1684" s="102">
        <f t="shared" si="167"/>
        <v>627.16010493827196</v>
      </c>
      <c r="M1684" s="214">
        <f t="shared" si="168"/>
        <v>-4</v>
      </c>
      <c r="N1684" s="214"/>
      <c r="Q1684" s="153">
        <f t="shared" si="164"/>
        <v>1</v>
      </c>
      <c r="R1684" s="154">
        <f t="shared" si="165"/>
        <v>1</v>
      </c>
      <c r="S1684" s="154">
        <f t="shared" si="166"/>
        <v>0</v>
      </c>
    </row>
    <row r="1685" spans="2:19" ht="18.75" x14ac:dyDescent="0.3">
      <c r="B1685" s="164">
        <v>44928</v>
      </c>
      <c r="C1685" s="95" t="s">
        <v>3018</v>
      </c>
      <c r="D1685" s="96" t="s">
        <v>2030</v>
      </c>
      <c r="E1685" s="97">
        <v>2</v>
      </c>
      <c r="F1685" s="140">
        <v>2.4500000000000002</v>
      </c>
      <c r="G1685" s="103">
        <v>1.3</v>
      </c>
      <c r="H1685" s="99" t="s">
        <v>557</v>
      </c>
      <c r="I1685" s="104" t="s">
        <v>34</v>
      </c>
      <c r="J1685" s="105">
        <v>4</v>
      </c>
      <c r="K1685" s="142">
        <f t="shared" si="163"/>
        <v>-4</v>
      </c>
      <c r="L1685" s="102">
        <f t="shared" si="167"/>
        <v>623.16010493827196</v>
      </c>
      <c r="M1685" s="214">
        <f t="shared" si="168"/>
        <v>-8</v>
      </c>
      <c r="N1685" s="214"/>
      <c r="Q1685" s="153">
        <f t="shared" si="164"/>
        <v>1</v>
      </c>
      <c r="R1685" s="154">
        <f t="shared" si="165"/>
        <v>0</v>
      </c>
      <c r="S1685" s="154">
        <f t="shared" si="166"/>
        <v>1</v>
      </c>
    </row>
    <row r="1686" spans="2:19" ht="18.75" x14ac:dyDescent="0.3">
      <c r="B1686" s="164">
        <v>44928</v>
      </c>
      <c r="C1686" s="95" t="s">
        <v>3019</v>
      </c>
      <c r="D1686" s="96" t="s">
        <v>2030</v>
      </c>
      <c r="E1686" s="97">
        <v>5</v>
      </c>
      <c r="F1686" s="140">
        <v>2</v>
      </c>
      <c r="G1686" s="103">
        <v>1.1000000000000001</v>
      </c>
      <c r="H1686" s="99" t="s">
        <v>557</v>
      </c>
      <c r="I1686" s="104" t="s">
        <v>24</v>
      </c>
      <c r="J1686" s="105">
        <v>4</v>
      </c>
      <c r="K1686" s="142">
        <f t="shared" si="163"/>
        <v>4</v>
      </c>
      <c r="L1686" s="102">
        <f t="shared" si="167"/>
        <v>627.16010493827196</v>
      </c>
      <c r="M1686" s="214">
        <f t="shared" si="168"/>
        <v>-4</v>
      </c>
      <c r="N1686" s="214"/>
      <c r="Q1686" s="153">
        <f t="shared" si="164"/>
        <v>1</v>
      </c>
      <c r="R1686" s="154">
        <f t="shared" si="165"/>
        <v>1</v>
      </c>
      <c r="S1686" s="154">
        <f t="shared" si="166"/>
        <v>0</v>
      </c>
    </row>
    <row r="1687" spans="2:19" ht="18.75" x14ac:dyDescent="0.3">
      <c r="B1687" s="164">
        <v>44928</v>
      </c>
      <c r="C1687" s="95" t="s">
        <v>3020</v>
      </c>
      <c r="D1687" s="96" t="s">
        <v>581</v>
      </c>
      <c r="E1687" s="97">
        <v>2</v>
      </c>
      <c r="F1687" s="140">
        <v>13</v>
      </c>
      <c r="G1687" s="103">
        <v>3</v>
      </c>
      <c r="H1687" s="99" t="s">
        <v>557</v>
      </c>
      <c r="I1687" s="104" t="s">
        <v>26</v>
      </c>
      <c r="J1687" s="105">
        <v>2.75</v>
      </c>
      <c r="K1687" s="142">
        <f t="shared" si="163"/>
        <v>-2.75</v>
      </c>
      <c r="L1687" s="102">
        <f t="shared" si="167"/>
        <v>624.41010493827196</v>
      </c>
      <c r="M1687" s="214">
        <f t="shared" si="168"/>
        <v>-6.75</v>
      </c>
      <c r="N1687" s="214"/>
      <c r="Q1687" s="153">
        <f t="shared" si="164"/>
        <v>1</v>
      </c>
      <c r="R1687" s="154">
        <f t="shared" si="165"/>
        <v>0</v>
      </c>
      <c r="S1687" s="154">
        <f t="shared" si="166"/>
        <v>1</v>
      </c>
    </row>
    <row r="1688" spans="2:19" ht="18.75" x14ac:dyDescent="0.3">
      <c r="B1688" s="164">
        <v>44928</v>
      </c>
      <c r="C1688" s="95" t="s">
        <v>3021</v>
      </c>
      <c r="D1688" s="96" t="s">
        <v>581</v>
      </c>
      <c r="E1688" s="97">
        <v>2</v>
      </c>
      <c r="F1688" s="140">
        <v>1</v>
      </c>
      <c r="G1688" s="103">
        <v>0</v>
      </c>
      <c r="H1688" s="99" t="s">
        <v>557</v>
      </c>
      <c r="I1688" s="104" t="s">
        <v>21</v>
      </c>
      <c r="J1688" s="105">
        <v>0.25</v>
      </c>
      <c r="K1688" s="142">
        <f t="shared" si="163"/>
        <v>-0.25</v>
      </c>
      <c r="L1688" s="102">
        <f t="shared" si="167"/>
        <v>624.16010493827196</v>
      </c>
      <c r="M1688" s="214">
        <f t="shared" si="168"/>
        <v>-7</v>
      </c>
      <c r="N1688" s="214"/>
      <c r="Q1688" s="153">
        <f t="shared" si="164"/>
        <v>1</v>
      </c>
      <c r="R1688" s="154">
        <f t="shared" si="165"/>
        <v>0</v>
      </c>
      <c r="S1688" s="154">
        <f t="shared" si="166"/>
        <v>1</v>
      </c>
    </row>
    <row r="1689" spans="2:19" ht="18.75" x14ac:dyDescent="0.3">
      <c r="B1689" s="164">
        <v>44928</v>
      </c>
      <c r="C1689" s="95" t="s">
        <v>3022</v>
      </c>
      <c r="D1689" s="96" t="s">
        <v>581</v>
      </c>
      <c r="E1689" s="97">
        <v>2</v>
      </c>
      <c r="F1689" s="140">
        <v>1</v>
      </c>
      <c r="G1689" s="103">
        <v>0</v>
      </c>
      <c r="H1689" s="99" t="s">
        <v>557</v>
      </c>
      <c r="I1689" s="104" t="s">
        <v>21</v>
      </c>
      <c r="J1689" s="105">
        <v>0.25</v>
      </c>
      <c r="K1689" s="142">
        <f t="shared" si="163"/>
        <v>-0.25</v>
      </c>
      <c r="L1689" s="102">
        <f t="shared" si="167"/>
        <v>623.91010493827196</v>
      </c>
      <c r="M1689" s="214">
        <f t="shared" si="168"/>
        <v>-7.25</v>
      </c>
      <c r="N1689" s="214"/>
      <c r="Q1689" s="153">
        <f t="shared" si="164"/>
        <v>1</v>
      </c>
      <c r="R1689" s="154">
        <f t="shared" si="165"/>
        <v>0</v>
      </c>
      <c r="S1689" s="154">
        <f t="shared" si="166"/>
        <v>1</v>
      </c>
    </row>
    <row r="1690" spans="2:19" ht="18.75" x14ac:dyDescent="0.3">
      <c r="B1690" s="164">
        <v>44928</v>
      </c>
      <c r="C1690" s="95" t="s">
        <v>3023</v>
      </c>
      <c r="D1690" s="96" t="s">
        <v>581</v>
      </c>
      <c r="E1690" s="97">
        <v>3</v>
      </c>
      <c r="F1690" s="140">
        <v>1.5</v>
      </c>
      <c r="G1690" s="103">
        <v>1.1000000000000001</v>
      </c>
      <c r="H1690" s="99" t="s">
        <v>557</v>
      </c>
      <c r="I1690" s="104" t="s">
        <v>26</v>
      </c>
      <c r="J1690" s="105">
        <v>5</v>
      </c>
      <c r="K1690" s="142">
        <f t="shared" si="163"/>
        <v>-5</v>
      </c>
      <c r="L1690" s="102">
        <f t="shared" si="167"/>
        <v>618.91010493827196</v>
      </c>
      <c r="M1690" s="214">
        <f t="shared" si="168"/>
        <v>-12.25</v>
      </c>
      <c r="N1690" s="214"/>
      <c r="Q1690" s="153">
        <f t="shared" si="164"/>
        <v>1</v>
      </c>
      <c r="R1690" s="154">
        <f t="shared" si="165"/>
        <v>0</v>
      </c>
      <c r="S1690" s="154">
        <f t="shared" si="166"/>
        <v>1</v>
      </c>
    </row>
    <row r="1691" spans="2:19" ht="18.75" x14ac:dyDescent="0.3">
      <c r="B1691" s="164">
        <v>44930</v>
      </c>
      <c r="C1691" s="95" t="s">
        <v>2974</v>
      </c>
      <c r="D1691" s="96" t="s">
        <v>1916</v>
      </c>
      <c r="E1691" s="97">
        <v>2</v>
      </c>
      <c r="F1691" s="140">
        <v>2.2999999999999998</v>
      </c>
      <c r="G1691" s="103">
        <v>1.2</v>
      </c>
      <c r="H1691" s="99" t="s">
        <v>557</v>
      </c>
      <c r="I1691" s="104" t="s">
        <v>34</v>
      </c>
      <c r="J1691" s="105">
        <v>1.75</v>
      </c>
      <c r="K1691" s="142">
        <f t="shared" si="163"/>
        <v>-1.75</v>
      </c>
      <c r="L1691" s="102">
        <f t="shared" si="167"/>
        <v>617.16010493827196</v>
      </c>
      <c r="M1691" s="214">
        <f t="shared" si="168"/>
        <v>-14</v>
      </c>
      <c r="N1691" s="214"/>
      <c r="Q1691" s="153">
        <f t="shared" si="164"/>
        <v>1</v>
      </c>
      <c r="R1691" s="154">
        <f t="shared" si="165"/>
        <v>0</v>
      </c>
      <c r="S1691" s="154">
        <f t="shared" si="166"/>
        <v>1</v>
      </c>
    </row>
    <row r="1692" spans="2:19" ht="18.75" x14ac:dyDescent="0.3">
      <c r="B1692" s="164">
        <v>44930</v>
      </c>
      <c r="C1692" s="95" t="s">
        <v>3024</v>
      </c>
      <c r="D1692" s="96" t="s">
        <v>43</v>
      </c>
      <c r="E1692" s="97">
        <v>2</v>
      </c>
      <c r="F1692" s="140">
        <v>4</v>
      </c>
      <c r="G1692" s="103">
        <v>2</v>
      </c>
      <c r="H1692" s="99" t="s">
        <v>557</v>
      </c>
      <c r="I1692" s="104" t="s">
        <v>34</v>
      </c>
      <c r="J1692" s="105">
        <v>7.75</v>
      </c>
      <c r="K1692" s="142">
        <f t="shared" si="163"/>
        <v>-7.75</v>
      </c>
      <c r="L1692" s="102">
        <f t="shared" si="167"/>
        <v>609.41010493827196</v>
      </c>
      <c r="M1692" s="214">
        <f t="shared" si="168"/>
        <v>-21.75</v>
      </c>
      <c r="N1692" s="214"/>
      <c r="Q1692" s="153">
        <f t="shared" si="164"/>
        <v>1</v>
      </c>
      <c r="R1692" s="154">
        <f t="shared" si="165"/>
        <v>0</v>
      </c>
      <c r="S1692" s="154">
        <f t="shared" si="166"/>
        <v>1</v>
      </c>
    </row>
    <row r="1693" spans="2:19" ht="18.75" x14ac:dyDescent="0.3">
      <c r="B1693" s="164">
        <v>44930</v>
      </c>
      <c r="C1693" s="95" t="s">
        <v>3025</v>
      </c>
      <c r="D1693" s="96" t="s">
        <v>1916</v>
      </c>
      <c r="E1693" s="97">
        <v>1</v>
      </c>
      <c r="F1693" s="140">
        <v>7.5</v>
      </c>
      <c r="G1693" s="103">
        <v>3</v>
      </c>
      <c r="H1693" s="99" t="s">
        <v>557</v>
      </c>
      <c r="I1693" s="104" t="s">
        <v>34</v>
      </c>
      <c r="J1693" s="105">
        <v>3</v>
      </c>
      <c r="K1693" s="142">
        <f t="shared" si="163"/>
        <v>-3</v>
      </c>
      <c r="L1693" s="102">
        <f t="shared" si="167"/>
        <v>606.41010493827196</v>
      </c>
      <c r="M1693" s="214">
        <f t="shared" si="168"/>
        <v>-24.75</v>
      </c>
      <c r="N1693" s="214"/>
      <c r="Q1693" s="153">
        <f t="shared" si="164"/>
        <v>1</v>
      </c>
      <c r="R1693" s="154">
        <f t="shared" si="165"/>
        <v>0</v>
      </c>
      <c r="S1693" s="154">
        <f t="shared" si="166"/>
        <v>1</v>
      </c>
    </row>
    <row r="1694" spans="2:19" ht="18.75" x14ac:dyDescent="0.3">
      <c r="B1694" s="164">
        <v>44931</v>
      </c>
      <c r="C1694" s="95" t="s">
        <v>3026</v>
      </c>
      <c r="D1694" s="96" t="s">
        <v>608</v>
      </c>
      <c r="E1694" s="97">
        <v>2</v>
      </c>
      <c r="F1694" s="140">
        <v>4.3</v>
      </c>
      <c r="G1694" s="103">
        <v>2</v>
      </c>
      <c r="H1694" s="99" t="s">
        <v>557</v>
      </c>
      <c r="I1694" s="104" t="s">
        <v>24</v>
      </c>
      <c r="J1694" s="105">
        <v>9.25</v>
      </c>
      <c r="K1694" s="142">
        <f t="shared" si="163"/>
        <v>30.524999999999999</v>
      </c>
      <c r="L1694" s="102">
        <f t="shared" si="167"/>
        <v>636.93510493827193</v>
      </c>
      <c r="M1694" s="214">
        <f t="shared" si="168"/>
        <v>5.7749999999999986</v>
      </c>
      <c r="N1694" s="214"/>
      <c r="Q1694" s="153">
        <f t="shared" si="164"/>
        <v>1</v>
      </c>
      <c r="R1694" s="154">
        <f t="shared" si="165"/>
        <v>1</v>
      </c>
      <c r="S1694" s="154">
        <f t="shared" si="166"/>
        <v>0</v>
      </c>
    </row>
    <row r="1695" spans="2:19" ht="18.75" x14ac:dyDescent="0.3">
      <c r="B1695" s="164">
        <v>44931</v>
      </c>
      <c r="C1695" s="95" t="s">
        <v>2880</v>
      </c>
      <c r="D1695" s="96" t="s">
        <v>634</v>
      </c>
      <c r="E1695" s="97">
        <v>4</v>
      </c>
      <c r="F1695" s="140">
        <v>2.6</v>
      </c>
      <c r="G1695" s="103">
        <v>1.3</v>
      </c>
      <c r="H1695" s="99" t="s">
        <v>557</v>
      </c>
      <c r="I1695" s="104" t="s">
        <v>24</v>
      </c>
      <c r="J1695" s="105">
        <v>2.75</v>
      </c>
      <c r="K1695" s="142">
        <f t="shared" si="163"/>
        <v>4.4000000000000004</v>
      </c>
      <c r="L1695" s="102">
        <f t="shared" si="167"/>
        <v>641.33510493827191</v>
      </c>
      <c r="M1695" s="214">
        <f t="shared" si="168"/>
        <v>10.174999999999999</v>
      </c>
      <c r="N1695" s="214"/>
      <c r="Q1695" s="153">
        <f t="shared" si="164"/>
        <v>1</v>
      </c>
      <c r="R1695" s="154">
        <f t="shared" si="165"/>
        <v>1</v>
      </c>
      <c r="S1695" s="154">
        <f t="shared" si="166"/>
        <v>0</v>
      </c>
    </row>
    <row r="1696" spans="2:19" ht="18.75" x14ac:dyDescent="0.3">
      <c r="B1696" s="164">
        <v>44931</v>
      </c>
      <c r="C1696" s="95" t="s">
        <v>2876</v>
      </c>
      <c r="D1696" s="96" t="s">
        <v>634</v>
      </c>
      <c r="E1696" s="97">
        <v>5</v>
      </c>
      <c r="F1696" s="140">
        <v>9</v>
      </c>
      <c r="G1696" s="103">
        <v>3</v>
      </c>
      <c r="H1696" s="99" t="s">
        <v>557</v>
      </c>
      <c r="I1696" s="104" t="s">
        <v>34</v>
      </c>
      <c r="J1696" s="105">
        <v>4.75</v>
      </c>
      <c r="K1696" s="142">
        <f t="shared" si="163"/>
        <v>-4.75</v>
      </c>
      <c r="L1696" s="102">
        <f t="shared" si="167"/>
        <v>636.58510493827191</v>
      </c>
      <c r="M1696" s="214">
        <f t="shared" si="168"/>
        <v>5.4249999999999989</v>
      </c>
      <c r="N1696" s="214"/>
      <c r="Q1696" s="153">
        <f t="shared" si="164"/>
        <v>1</v>
      </c>
      <c r="R1696" s="154">
        <f t="shared" si="165"/>
        <v>0</v>
      </c>
      <c r="S1696" s="154">
        <f t="shared" si="166"/>
        <v>1</v>
      </c>
    </row>
    <row r="1697" spans="2:19" ht="18.75" x14ac:dyDescent="0.3">
      <c r="B1697" s="164">
        <v>44932</v>
      </c>
      <c r="C1697" s="95" t="s">
        <v>3027</v>
      </c>
      <c r="D1697" s="96" t="s">
        <v>2001</v>
      </c>
      <c r="E1697" s="97">
        <v>2</v>
      </c>
      <c r="F1697" s="140">
        <v>3.9</v>
      </c>
      <c r="G1697" s="103">
        <v>2</v>
      </c>
      <c r="H1697" s="99" t="s">
        <v>557</v>
      </c>
      <c r="I1697" s="104" t="s">
        <v>24</v>
      </c>
      <c r="J1697" s="105">
        <v>3.75</v>
      </c>
      <c r="K1697" s="142">
        <f t="shared" si="163"/>
        <v>10.875</v>
      </c>
      <c r="L1697" s="102">
        <f t="shared" si="167"/>
        <v>647.46010493827191</v>
      </c>
      <c r="M1697" s="214">
        <f t="shared" si="168"/>
        <v>16.299999999999997</v>
      </c>
      <c r="N1697" s="214"/>
      <c r="Q1697" s="153">
        <f t="shared" si="164"/>
        <v>1</v>
      </c>
      <c r="R1697" s="154">
        <f t="shared" si="165"/>
        <v>1</v>
      </c>
      <c r="S1697" s="154">
        <f t="shared" si="166"/>
        <v>0</v>
      </c>
    </row>
    <row r="1698" spans="2:19" ht="18.75" x14ac:dyDescent="0.3">
      <c r="B1698" s="164">
        <v>44932</v>
      </c>
      <c r="C1698" s="95" t="s">
        <v>3028</v>
      </c>
      <c r="D1698" s="96" t="s">
        <v>2001</v>
      </c>
      <c r="E1698" s="97">
        <v>2</v>
      </c>
      <c r="F1698" s="140">
        <v>1</v>
      </c>
      <c r="G1698" s="103">
        <v>0</v>
      </c>
      <c r="H1698" s="99" t="s">
        <v>557</v>
      </c>
      <c r="I1698" s="104" t="s">
        <v>34</v>
      </c>
      <c r="J1698" s="105">
        <v>0.5</v>
      </c>
      <c r="K1698" s="142">
        <f t="shared" si="163"/>
        <v>-0.5</v>
      </c>
      <c r="L1698" s="102">
        <f t="shared" si="167"/>
        <v>646.96010493827191</v>
      </c>
      <c r="M1698" s="214">
        <f t="shared" si="168"/>
        <v>15.799999999999997</v>
      </c>
      <c r="N1698" s="214"/>
      <c r="Q1698" s="153">
        <f t="shared" si="164"/>
        <v>1</v>
      </c>
      <c r="R1698" s="154">
        <f t="shared" si="165"/>
        <v>0</v>
      </c>
      <c r="S1698" s="154">
        <f t="shared" si="166"/>
        <v>1</v>
      </c>
    </row>
    <row r="1699" spans="2:19" ht="18.75" x14ac:dyDescent="0.3">
      <c r="B1699" s="164">
        <v>44932</v>
      </c>
      <c r="C1699" s="95" t="s">
        <v>3113</v>
      </c>
      <c r="D1699" s="96" t="s">
        <v>2001</v>
      </c>
      <c r="E1699" s="97">
        <v>3</v>
      </c>
      <c r="F1699" s="140">
        <v>5.5</v>
      </c>
      <c r="G1699" s="103">
        <v>2</v>
      </c>
      <c r="H1699" s="99" t="s">
        <v>557</v>
      </c>
      <c r="I1699" s="104" t="s">
        <v>24</v>
      </c>
      <c r="J1699" s="105">
        <v>1.75</v>
      </c>
      <c r="K1699" s="142">
        <f t="shared" si="163"/>
        <v>7.875</v>
      </c>
      <c r="L1699" s="102">
        <f t="shared" si="167"/>
        <v>654.83510493827191</v>
      </c>
      <c r="M1699" s="214">
        <f t="shared" si="168"/>
        <v>23.674999999999997</v>
      </c>
      <c r="N1699" s="214"/>
      <c r="Q1699" s="153">
        <f t="shared" si="164"/>
        <v>1</v>
      </c>
      <c r="R1699" s="154">
        <f t="shared" si="165"/>
        <v>1</v>
      </c>
      <c r="S1699" s="154">
        <f t="shared" si="166"/>
        <v>0</v>
      </c>
    </row>
    <row r="1700" spans="2:19" ht="18.75" x14ac:dyDescent="0.3">
      <c r="B1700" s="164">
        <v>44932</v>
      </c>
      <c r="C1700" s="95" t="s">
        <v>3029</v>
      </c>
      <c r="D1700" s="96" t="s">
        <v>578</v>
      </c>
      <c r="E1700" s="97">
        <v>2</v>
      </c>
      <c r="F1700" s="140">
        <v>11</v>
      </c>
      <c r="G1700" s="103">
        <v>3</v>
      </c>
      <c r="H1700" s="99" t="s">
        <v>557</v>
      </c>
      <c r="I1700" s="104" t="s">
        <v>34</v>
      </c>
      <c r="J1700" s="105">
        <v>0.75</v>
      </c>
      <c r="K1700" s="142">
        <f t="shared" si="163"/>
        <v>-0.75</v>
      </c>
      <c r="L1700" s="102">
        <f t="shared" si="167"/>
        <v>654.08510493827191</v>
      </c>
      <c r="M1700" s="214">
        <f t="shared" si="168"/>
        <v>22.924999999999997</v>
      </c>
      <c r="N1700" s="214"/>
      <c r="Q1700" s="153">
        <f t="shared" si="164"/>
        <v>1</v>
      </c>
      <c r="R1700" s="154">
        <f t="shared" si="165"/>
        <v>0</v>
      </c>
      <c r="S1700" s="154">
        <f t="shared" si="166"/>
        <v>1</v>
      </c>
    </row>
    <row r="1701" spans="2:19" ht="18.75" x14ac:dyDescent="0.3">
      <c r="B1701" s="164">
        <v>44932</v>
      </c>
      <c r="C1701" s="95" t="s">
        <v>2961</v>
      </c>
      <c r="D1701" s="96" t="s">
        <v>578</v>
      </c>
      <c r="E1701" s="97">
        <v>2</v>
      </c>
      <c r="F1701" s="140">
        <v>2.7</v>
      </c>
      <c r="G1701" s="103">
        <v>1.4</v>
      </c>
      <c r="H1701" s="99" t="s">
        <v>557</v>
      </c>
      <c r="I1701" s="104" t="s">
        <v>24</v>
      </c>
      <c r="J1701" s="105">
        <v>1</v>
      </c>
      <c r="K1701" s="142">
        <f t="shared" si="163"/>
        <v>1.7000000000000002</v>
      </c>
      <c r="L1701" s="102">
        <f t="shared" si="167"/>
        <v>655.78510493827196</v>
      </c>
      <c r="M1701" s="214">
        <f t="shared" si="168"/>
        <v>24.624999999999996</v>
      </c>
      <c r="N1701" s="214"/>
      <c r="Q1701" s="153">
        <f t="shared" si="164"/>
        <v>1</v>
      </c>
      <c r="R1701" s="154">
        <f t="shared" si="165"/>
        <v>1</v>
      </c>
      <c r="S1701" s="154">
        <f t="shared" si="166"/>
        <v>0</v>
      </c>
    </row>
    <row r="1702" spans="2:19" ht="18.75" x14ac:dyDescent="0.3">
      <c r="B1702" s="164">
        <v>44932</v>
      </c>
      <c r="C1702" s="95" t="s">
        <v>2986</v>
      </c>
      <c r="D1702" s="96" t="s">
        <v>578</v>
      </c>
      <c r="E1702" s="97">
        <v>3</v>
      </c>
      <c r="F1702" s="140">
        <v>5</v>
      </c>
      <c r="G1702" s="103">
        <v>2</v>
      </c>
      <c r="H1702" s="99" t="s">
        <v>557</v>
      </c>
      <c r="I1702" s="104" t="s">
        <v>34</v>
      </c>
      <c r="J1702" s="105">
        <v>1.75</v>
      </c>
      <c r="K1702" s="142">
        <f t="shared" si="163"/>
        <v>-1.75</v>
      </c>
      <c r="L1702" s="102">
        <f t="shared" si="167"/>
        <v>654.03510493827196</v>
      </c>
      <c r="M1702" s="214">
        <f t="shared" si="168"/>
        <v>22.874999999999996</v>
      </c>
      <c r="N1702" s="214"/>
      <c r="Q1702" s="153">
        <f t="shared" si="164"/>
        <v>1</v>
      </c>
      <c r="R1702" s="154">
        <f t="shared" si="165"/>
        <v>0</v>
      </c>
      <c r="S1702" s="154">
        <f t="shared" si="166"/>
        <v>1</v>
      </c>
    </row>
    <row r="1703" spans="2:19" ht="18.75" x14ac:dyDescent="0.3">
      <c r="B1703" s="164">
        <v>44932</v>
      </c>
      <c r="C1703" s="95" t="s">
        <v>2115</v>
      </c>
      <c r="D1703" s="96" t="s">
        <v>2001</v>
      </c>
      <c r="E1703" s="97">
        <v>3</v>
      </c>
      <c r="F1703" s="140">
        <v>1</v>
      </c>
      <c r="G1703" s="103">
        <v>0</v>
      </c>
      <c r="H1703" s="99" t="s">
        <v>557</v>
      </c>
      <c r="I1703" s="104" t="s">
        <v>21</v>
      </c>
      <c r="J1703" s="105">
        <v>1.75</v>
      </c>
      <c r="K1703" s="142">
        <f t="shared" si="163"/>
        <v>-1.75</v>
      </c>
      <c r="L1703" s="102">
        <f t="shared" si="167"/>
        <v>652.28510493827196</v>
      </c>
      <c r="M1703" s="214">
        <f t="shared" si="168"/>
        <v>21.124999999999996</v>
      </c>
      <c r="N1703" s="214"/>
      <c r="Q1703" s="153">
        <f t="shared" si="164"/>
        <v>1</v>
      </c>
      <c r="R1703" s="154">
        <f t="shared" si="165"/>
        <v>0</v>
      </c>
      <c r="S1703" s="154">
        <f t="shared" si="166"/>
        <v>1</v>
      </c>
    </row>
    <row r="1704" spans="2:19" ht="18.75" x14ac:dyDescent="0.3">
      <c r="B1704" s="164">
        <v>44932</v>
      </c>
      <c r="C1704" s="95" t="s">
        <v>3030</v>
      </c>
      <c r="D1704" s="96" t="s">
        <v>2001</v>
      </c>
      <c r="E1704" s="97">
        <v>3</v>
      </c>
      <c r="F1704" s="140">
        <v>1</v>
      </c>
      <c r="G1704" s="103">
        <v>0</v>
      </c>
      <c r="H1704" s="99" t="s">
        <v>557</v>
      </c>
      <c r="I1704" s="104" t="s">
        <v>21</v>
      </c>
      <c r="J1704" s="105">
        <v>0.5</v>
      </c>
      <c r="K1704" s="142">
        <f t="shared" si="163"/>
        <v>-0.5</v>
      </c>
      <c r="L1704" s="102">
        <f t="shared" si="167"/>
        <v>651.78510493827196</v>
      </c>
      <c r="M1704" s="214">
        <f t="shared" si="168"/>
        <v>20.624999999999996</v>
      </c>
      <c r="N1704" s="214"/>
      <c r="Q1704" s="153">
        <f t="shared" si="164"/>
        <v>1</v>
      </c>
      <c r="R1704" s="154">
        <f t="shared" si="165"/>
        <v>0</v>
      </c>
      <c r="S1704" s="154">
        <f t="shared" si="166"/>
        <v>1</v>
      </c>
    </row>
    <row r="1705" spans="2:19" ht="18.75" x14ac:dyDescent="0.3">
      <c r="B1705" s="164">
        <v>44932</v>
      </c>
      <c r="C1705" s="95" t="s">
        <v>3031</v>
      </c>
      <c r="D1705" s="96" t="s">
        <v>2001</v>
      </c>
      <c r="E1705" s="97">
        <v>3</v>
      </c>
      <c r="F1705" s="140">
        <v>1</v>
      </c>
      <c r="G1705" s="103">
        <v>0</v>
      </c>
      <c r="H1705" s="99" t="s">
        <v>557</v>
      </c>
      <c r="I1705" s="104" t="s">
        <v>21</v>
      </c>
      <c r="J1705" s="105">
        <v>0.5</v>
      </c>
      <c r="K1705" s="142">
        <f t="shared" si="163"/>
        <v>-0.5</v>
      </c>
      <c r="L1705" s="102">
        <f t="shared" si="167"/>
        <v>651.28510493827196</v>
      </c>
      <c r="M1705" s="214">
        <f t="shared" si="168"/>
        <v>20.124999999999996</v>
      </c>
      <c r="N1705" s="214"/>
      <c r="Q1705" s="153">
        <f t="shared" si="164"/>
        <v>1</v>
      </c>
      <c r="R1705" s="154">
        <f t="shared" si="165"/>
        <v>0</v>
      </c>
      <c r="S1705" s="154">
        <f t="shared" si="166"/>
        <v>1</v>
      </c>
    </row>
    <row r="1706" spans="2:19" ht="18.75" x14ac:dyDescent="0.3">
      <c r="B1706" s="164">
        <v>44934</v>
      </c>
      <c r="C1706" s="95" t="s">
        <v>2031</v>
      </c>
      <c r="D1706" s="96" t="s">
        <v>2643</v>
      </c>
      <c r="E1706" s="97">
        <v>3</v>
      </c>
      <c r="F1706" s="140">
        <v>5</v>
      </c>
      <c r="G1706" s="103">
        <v>2</v>
      </c>
      <c r="H1706" s="99" t="s">
        <v>557</v>
      </c>
      <c r="I1706" s="104" t="s">
        <v>16</v>
      </c>
      <c r="J1706" s="105">
        <v>0.75</v>
      </c>
      <c r="K1706" s="142">
        <f t="shared" si="163"/>
        <v>-0.75</v>
      </c>
      <c r="L1706" s="102">
        <f t="shared" si="167"/>
        <v>650.53510493827196</v>
      </c>
      <c r="M1706" s="214">
        <f t="shared" si="168"/>
        <v>19.374999999999996</v>
      </c>
      <c r="N1706" s="214"/>
      <c r="Q1706" s="153">
        <f t="shared" si="164"/>
        <v>1</v>
      </c>
      <c r="R1706" s="154">
        <f t="shared" si="165"/>
        <v>0</v>
      </c>
      <c r="S1706" s="154">
        <f t="shared" si="166"/>
        <v>1</v>
      </c>
    </row>
    <row r="1707" spans="2:19" ht="18.75" x14ac:dyDescent="0.3">
      <c r="B1707" s="164">
        <v>44934</v>
      </c>
      <c r="C1707" s="95" t="s">
        <v>3032</v>
      </c>
      <c r="D1707" s="96" t="s">
        <v>2643</v>
      </c>
      <c r="E1707" s="97">
        <v>2</v>
      </c>
      <c r="F1707" s="140">
        <v>6</v>
      </c>
      <c r="G1707" s="103">
        <v>3</v>
      </c>
      <c r="H1707" s="99" t="s">
        <v>557</v>
      </c>
      <c r="I1707" s="104" t="s">
        <v>26</v>
      </c>
      <c r="J1707" s="105">
        <v>2.75</v>
      </c>
      <c r="K1707" s="142">
        <f t="shared" si="163"/>
        <v>-2.75</v>
      </c>
      <c r="L1707" s="102">
        <f t="shared" si="167"/>
        <v>647.78510493827196</v>
      </c>
      <c r="M1707" s="214">
        <f t="shared" si="168"/>
        <v>16.624999999999996</v>
      </c>
      <c r="N1707" s="214"/>
      <c r="Q1707" s="153">
        <f t="shared" si="164"/>
        <v>1</v>
      </c>
      <c r="R1707" s="154">
        <f t="shared" si="165"/>
        <v>0</v>
      </c>
      <c r="S1707" s="154">
        <f t="shared" si="166"/>
        <v>1</v>
      </c>
    </row>
    <row r="1708" spans="2:19" ht="18.75" x14ac:dyDescent="0.3">
      <c r="B1708" s="164">
        <v>44934</v>
      </c>
      <c r="C1708" s="95" t="s">
        <v>2563</v>
      </c>
      <c r="D1708" s="96" t="s">
        <v>3033</v>
      </c>
      <c r="E1708" s="97">
        <v>2</v>
      </c>
      <c r="F1708" s="140">
        <v>7</v>
      </c>
      <c r="G1708" s="103">
        <v>3</v>
      </c>
      <c r="H1708" s="99" t="s">
        <v>557</v>
      </c>
      <c r="I1708" s="104" t="s">
        <v>34</v>
      </c>
      <c r="J1708" s="105">
        <v>1.75</v>
      </c>
      <c r="K1708" s="142">
        <f t="shared" si="163"/>
        <v>-1.75</v>
      </c>
      <c r="L1708" s="102">
        <f t="shared" si="167"/>
        <v>646.03510493827196</v>
      </c>
      <c r="M1708" s="214">
        <f t="shared" si="168"/>
        <v>14.874999999999996</v>
      </c>
      <c r="N1708" s="214"/>
      <c r="Q1708" s="153">
        <f t="shared" si="164"/>
        <v>1</v>
      </c>
      <c r="R1708" s="154">
        <f t="shared" si="165"/>
        <v>0</v>
      </c>
      <c r="S1708" s="154">
        <f t="shared" si="166"/>
        <v>1</v>
      </c>
    </row>
    <row r="1709" spans="2:19" ht="18.75" x14ac:dyDescent="0.3">
      <c r="B1709" s="164">
        <v>44934</v>
      </c>
      <c r="C1709" s="95" t="s">
        <v>3034</v>
      </c>
      <c r="D1709" s="96" t="s">
        <v>3033</v>
      </c>
      <c r="E1709" s="97">
        <v>2</v>
      </c>
      <c r="F1709" s="140">
        <v>3.2</v>
      </c>
      <c r="G1709" s="103">
        <v>1.4</v>
      </c>
      <c r="H1709" s="99" t="s">
        <v>557</v>
      </c>
      <c r="I1709" s="104" t="s">
        <v>34</v>
      </c>
      <c r="J1709" s="105">
        <v>5</v>
      </c>
      <c r="K1709" s="142">
        <f t="shared" si="163"/>
        <v>-5</v>
      </c>
      <c r="L1709" s="102">
        <f t="shared" si="167"/>
        <v>641.03510493827196</v>
      </c>
      <c r="M1709" s="214">
        <f t="shared" si="168"/>
        <v>9.8749999999999964</v>
      </c>
      <c r="N1709" s="214"/>
      <c r="Q1709" s="153">
        <f t="shared" si="164"/>
        <v>1</v>
      </c>
      <c r="R1709" s="154">
        <f t="shared" si="165"/>
        <v>0</v>
      </c>
      <c r="S1709" s="154">
        <f t="shared" si="166"/>
        <v>1</v>
      </c>
    </row>
    <row r="1710" spans="2:19" ht="18.75" x14ac:dyDescent="0.3">
      <c r="B1710" s="164">
        <v>44934</v>
      </c>
      <c r="C1710" s="95" t="s">
        <v>2982</v>
      </c>
      <c r="D1710" s="96" t="s">
        <v>3035</v>
      </c>
      <c r="E1710" s="97">
        <v>2</v>
      </c>
      <c r="F1710" s="140">
        <v>4.2</v>
      </c>
      <c r="G1710" s="103">
        <v>2</v>
      </c>
      <c r="H1710" s="99" t="s">
        <v>557</v>
      </c>
      <c r="I1710" s="104" t="s">
        <v>26</v>
      </c>
      <c r="J1710" s="105">
        <v>5</v>
      </c>
      <c r="K1710" s="142">
        <f t="shared" si="163"/>
        <v>-5</v>
      </c>
      <c r="L1710" s="102">
        <f t="shared" si="167"/>
        <v>636.03510493827196</v>
      </c>
      <c r="M1710" s="214">
        <f t="shared" si="168"/>
        <v>4.8749999999999964</v>
      </c>
      <c r="N1710" s="214"/>
      <c r="Q1710" s="153">
        <f t="shared" si="164"/>
        <v>1</v>
      </c>
      <c r="R1710" s="154">
        <f t="shared" si="165"/>
        <v>0</v>
      </c>
      <c r="S1710" s="154">
        <f t="shared" si="166"/>
        <v>1</v>
      </c>
    </row>
    <row r="1711" spans="2:19" ht="18.75" x14ac:dyDescent="0.3">
      <c r="B1711" s="164">
        <v>44934</v>
      </c>
      <c r="C1711" s="95" t="s">
        <v>3036</v>
      </c>
      <c r="D1711" s="96" t="s">
        <v>3035</v>
      </c>
      <c r="E1711" s="97">
        <v>3</v>
      </c>
      <c r="F1711" s="140">
        <v>4.2</v>
      </c>
      <c r="G1711" s="103">
        <v>2</v>
      </c>
      <c r="H1711" s="99" t="s">
        <v>557</v>
      </c>
      <c r="I1711" s="104" t="s">
        <v>34</v>
      </c>
      <c r="J1711" s="105">
        <v>8.75</v>
      </c>
      <c r="K1711" s="142">
        <f t="shared" si="163"/>
        <v>-8.75</v>
      </c>
      <c r="L1711" s="102">
        <f t="shared" si="167"/>
        <v>627.28510493827196</v>
      </c>
      <c r="M1711" s="214">
        <f t="shared" si="168"/>
        <v>-3.8750000000000036</v>
      </c>
      <c r="N1711" s="214"/>
      <c r="Q1711" s="153">
        <f t="shared" si="164"/>
        <v>1</v>
      </c>
      <c r="R1711" s="154">
        <f t="shared" si="165"/>
        <v>0</v>
      </c>
      <c r="S1711" s="154">
        <f t="shared" si="166"/>
        <v>1</v>
      </c>
    </row>
    <row r="1712" spans="2:19" ht="18.75" x14ac:dyDescent="0.3">
      <c r="B1712" s="164">
        <v>44934</v>
      </c>
      <c r="C1712" s="95" t="s">
        <v>3037</v>
      </c>
      <c r="D1712" s="96" t="s">
        <v>3035</v>
      </c>
      <c r="E1712" s="97">
        <v>4</v>
      </c>
      <c r="F1712" s="140">
        <v>2.2999999999999998</v>
      </c>
      <c r="G1712" s="103">
        <v>1.5</v>
      </c>
      <c r="H1712" s="99" t="s">
        <v>557</v>
      </c>
      <c r="I1712" s="104" t="s">
        <v>24</v>
      </c>
      <c r="J1712" s="105">
        <v>5</v>
      </c>
      <c r="K1712" s="142">
        <f t="shared" si="163"/>
        <v>6.5</v>
      </c>
      <c r="L1712" s="102">
        <f t="shared" si="167"/>
        <v>633.78510493827196</v>
      </c>
      <c r="M1712" s="214">
        <f t="shared" si="168"/>
        <v>2.6249999999999964</v>
      </c>
      <c r="N1712" s="214"/>
      <c r="Q1712" s="153">
        <f t="shared" si="164"/>
        <v>1</v>
      </c>
      <c r="R1712" s="154">
        <f t="shared" si="165"/>
        <v>1</v>
      </c>
      <c r="S1712" s="154">
        <f t="shared" si="166"/>
        <v>0</v>
      </c>
    </row>
    <row r="1713" spans="2:19" ht="18.75" x14ac:dyDescent="0.3">
      <c r="B1713" s="164">
        <v>44936</v>
      </c>
      <c r="C1713" s="95" t="s">
        <v>3038</v>
      </c>
      <c r="D1713" s="96" t="s">
        <v>610</v>
      </c>
      <c r="E1713" s="97">
        <v>1</v>
      </c>
      <c r="F1713" s="140">
        <v>6.5</v>
      </c>
      <c r="G1713" s="103">
        <v>2</v>
      </c>
      <c r="H1713" s="99" t="s">
        <v>557</v>
      </c>
      <c r="I1713" s="104" t="s">
        <v>34</v>
      </c>
      <c r="J1713" s="105">
        <v>2.25</v>
      </c>
      <c r="K1713" s="142">
        <f t="shared" si="163"/>
        <v>-2.25</v>
      </c>
      <c r="L1713" s="102">
        <f t="shared" si="167"/>
        <v>631.53510493827196</v>
      </c>
      <c r="M1713" s="214">
        <f t="shared" si="168"/>
        <v>0.37499999999999645</v>
      </c>
      <c r="N1713" s="214"/>
      <c r="Q1713" s="153">
        <f t="shared" si="164"/>
        <v>1</v>
      </c>
      <c r="R1713" s="154">
        <f t="shared" si="165"/>
        <v>0</v>
      </c>
      <c r="S1713" s="154">
        <f t="shared" si="166"/>
        <v>1</v>
      </c>
    </row>
    <row r="1714" spans="2:19" ht="18.75" x14ac:dyDescent="0.3">
      <c r="B1714" s="164">
        <v>44936</v>
      </c>
      <c r="C1714" s="95" t="s">
        <v>2517</v>
      </c>
      <c r="D1714" s="96" t="s">
        <v>610</v>
      </c>
      <c r="E1714" s="97">
        <v>1</v>
      </c>
      <c r="F1714" s="140">
        <v>6.5</v>
      </c>
      <c r="G1714" s="103">
        <v>3</v>
      </c>
      <c r="H1714" s="99" t="s">
        <v>557</v>
      </c>
      <c r="I1714" s="104" t="s">
        <v>26</v>
      </c>
      <c r="J1714" s="105">
        <v>3.75</v>
      </c>
      <c r="K1714" s="142">
        <f t="shared" si="163"/>
        <v>-3.75</v>
      </c>
      <c r="L1714" s="102">
        <f t="shared" si="167"/>
        <v>627.78510493827196</v>
      </c>
      <c r="M1714" s="214">
        <f t="shared" si="168"/>
        <v>-3.3750000000000036</v>
      </c>
      <c r="N1714" s="214"/>
      <c r="Q1714" s="153">
        <f t="shared" si="164"/>
        <v>1</v>
      </c>
      <c r="R1714" s="154">
        <f t="shared" si="165"/>
        <v>0</v>
      </c>
      <c r="S1714" s="154">
        <f t="shared" si="166"/>
        <v>1</v>
      </c>
    </row>
    <row r="1715" spans="2:19" ht="18.75" x14ac:dyDescent="0.3">
      <c r="B1715" s="164">
        <v>44936</v>
      </c>
      <c r="C1715" s="95" t="s">
        <v>3011</v>
      </c>
      <c r="D1715" s="96" t="s">
        <v>610</v>
      </c>
      <c r="E1715" s="97">
        <v>2</v>
      </c>
      <c r="F1715" s="140">
        <v>4.2</v>
      </c>
      <c r="G1715" s="103">
        <v>2</v>
      </c>
      <c r="H1715" s="99" t="s">
        <v>557</v>
      </c>
      <c r="I1715" s="104" t="s">
        <v>26</v>
      </c>
      <c r="J1715" s="105">
        <v>3</v>
      </c>
      <c r="K1715" s="142">
        <f t="shared" si="163"/>
        <v>-3</v>
      </c>
      <c r="L1715" s="102">
        <f t="shared" si="167"/>
        <v>624.78510493827196</v>
      </c>
      <c r="M1715" s="214">
        <f t="shared" si="168"/>
        <v>-6.3750000000000036</v>
      </c>
      <c r="N1715" s="214"/>
      <c r="Q1715" s="153">
        <f t="shared" si="164"/>
        <v>1</v>
      </c>
      <c r="R1715" s="154">
        <f t="shared" si="165"/>
        <v>0</v>
      </c>
      <c r="S1715" s="154">
        <f t="shared" si="166"/>
        <v>1</v>
      </c>
    </row>
    <row r="1716" spans="2:19" ht="18.75" x14ac:dyDescent="0.3">
      <c r="B1716" s="164">
        <v>44937</v>
      </c>
      <c r="C1716" s="95" t="s">
        <v>3039</v>
      </c>
      <c r="D1716" s="96" t="s">
        <v>91</v>
      </c>
      <c r="E1716" s="97">
        <v>3</v>
      </c>
      <c r="F1716" s="140">
        <v>2.2999999999999998</v>
      </c>
      <c r="G1716" s="103">
        <v>1.5</v>
      </c>
      <c r="H1716" s="99" t="s">
        <v>557</v>
      </c>
      <c r="I1716" s="104" t="s">
        <v>34</v>
      </c>
      <c r="J1716" s="105">
        <v>3</v>
      </c>
      <c r="K1716" s="142">
        <f t="shared" si="163"/>
        <v>-3</v>
      </c>
      <c r="L1716" s="102">
        <f t="shared" si="167"/>
        <v>621.78510493827196</v>
      </c>
      <c r="M1716" s="214">
        <f t="shared" si="168"/>
        <v>-9.3750000000000036</v>
      </c>
      <c r="N1716" s="214"/>
      <c r="Q1716" s="153">
        <f t="shared" si="164"/>
        <v>1</v>
      </c>
      <c r="R1716" s="154">
        <f t="shared" si="165"/>
        <v>0</v>
      </c>
      <c r="S1716" s="154">
        <f t="shared" si="166"/>
        <v>1</v>
      </c>
    </row>
    <row r="1717" spans="2:19" ht="18.75" x14ac:dyDescent="0.3">
      <c r="B1717" s="164">
        <v>44938</v>
      </c>
      <c r="C1717" s="95" t="s">
        <v>3040</v>
      </c>
      <c r="D1717" s="96" t="s">
        <v>2718</v>
      </c>
      <c r="E1717" s="97">
        <v>2</v>
      </c>
      <c r="F1717" s="140">
        <v>4.8</v>
      </c>
      <c r="G1717" s="103">
        <v>2</v>
      </c>
      <c r="H1717" s="99" t="s">
        <v>557</v>
      </c>
      <c r="I1717" s="104" t="s">
        <v>24</v>
      </c>
      <c r="J1717" s="105">
        <v>2.75</v>
      </c>
      <c r="K1717" s="142">
        <f t="shared" si="163"/>
        <v>10.45</v>
      </c>
      <c r="L1717" s="102">
        <f t="shared" si="167"/>
        <v>632.235104938272</v>
      </c>
      <c r="M1717" s="214">
        <f t="shared" si="168"/>
        <v>1.0749999999999957</v>
      </c>
      <c r="N1717" s="214"/>
      <c r="Q1717" s="153">
        <f t="shared" si="164"/>
        <v>1</v>
      </c>
      <c r="R1717" s="154">
        <f t="shared" si="165"/>
        <v>1</v>
      </c>
      <c r="S1717" s="154">
        <f t="shared" si="166"/>
        <v>0</v>
      </c>
    </row>
    <row r="1718" spans="2:19" ht="18.75" x14ac:dyDescent="0.3">
      <c r="B1718" s="164">
        <v>44938</v>
      </c>
      <c r="C1718" s="95" t="s">
        <v>3041</v>
      </c>
      <c r="D1718" s="96" t="s">
        <v>616</v>
      </c>
      <c r="E1718" s="97">
        <v>1</v>
      </c>
      <c r="F1718" s="140">
        <v>2.25</v>
      </c>
      <c r="G1718" s="103">
        <v>1.2</v>
      </c>
      <c r="H1718" s="99" t="s">
        <v>557</v>
      </c>
      <c r="I1718" s="104" t="s">
        <v>24</v>
      </c>
      <c r="J1718" s="105">
        <v>6.75</v>
      </c>
      <c r="K1718" s="142">
        <f t="shared" si="163"/>
        <v>8.4375</v>
      </c>
      <c r="L1718" s="102">
        <f t="shared" si="167"/>
        <v>640.672604938272</v>
      </c>
      <c r="M1718" s="214">
        <f t="shared" si="168"/>
        <v>9.5124999999999957</v>
      </c>
      <c r="N1718" s="214"/>
      <c r="Q1718" s="153">
        <f t="shared" si="164"/>
        <v>1</v>
      </c>
      <c r="R1718" s="154">
        <f t="shared" si="165"/>
        <v>1</v>
      </c>
      <c r="S1718" s="154">
        <f t="shared" si="166"/>
        <v>0</v>
      </c>
    </row>
    <row r="1719" spans="2:19" ht="18.75" x14ac:dyDescent="0.3">
      <c r="B1719" s="164">
        <v>44938</v>
      </c>
      <c r="C1719" s="95" t="s">
        <v>2927</v>
      </c>
      <c r="D1719" s="96" t="s">
        <v>616</v>
      </c>
      <c r="E1719" s="97">
        <v>2</v>
      </c>
      <c r="F1719" s="140">
        <v>9.5</v>
      </c>
      <c r="G1719" s="103">
        <v>3</v>
      </c>
      <c r="H1719" s="99" t="s">
        <v>557</v>
      </c>
      <c r="I1719" s="104" t="s">
        <v>26</v>
      </c>
      <c r="J1719" s="105">
        <v>2</v>
      </c>
      <c r="K1719" s="142">
        <f t="shared" si="163"/>
        <v>-2</v>
      </c>
      <c r="L1719" s="102">
        <f t="shared" si="167"/>
        <v>638.672604938272</v>
      </c>
      <c r="M1719" s="214">
        <f t="shared" si="168"/>
        <v>7.5124999999999957</v>
      </c>
      <c r="N1719" s="214"/>
      <c r="Q1719" s="153">
        <f t="shared" si="164"/>
        <v>1</v>
      </c>
      <c r="R1719" s="154">
        <f t="shared" si="165"/>
        <v>0</v>
      </c>
      <c r="S1719" s="154">
        <f t="shared" si="166"/>
        <v>1</v>
      </c>
    </row>
    <row r="1720" spans="2:19" ht="18.75" x14ac:dyDescent="0.3">
      <c r="B1720" s="164">
        <v>44938</v>
      </c>
      <c r="C1720" s="95" t="s">
        <v>3042</v>
      </c>
      <c r="D1720" s="96" t="s">
        <v>616</v>
      </c>
      <c r="E1720" s="97">
        <v>4</v>
      </c>
      <c r="F1720" s="140">
        <v>4.8</v>
      </c>
      <c r="G1720" s="103">
        <v>2</v>
      </c>
      <c r="H1720" s="99" t="s">
        <v>557</v>
      </c>
      <c r="I1720" s="104" t="s">
        <v>34</v>
      </c>
      <c r="J1720" s="105">
        <v>5.25</v>
      </c>
      <c r="K1720" s="142">
        <f t="shared" si="163"/>
        <v>-5.25</v>
      </c>
      <c r="L1720" s="102">
        <f t="shared" si="167"/>
        <v>633.422604938272</v>
      </c>
      <c r="M1720" s="214">
        <f t="shared" si="168"/>
        <v>2.2624999999999957</v>
      </c>
      <c r="N1720" s="214"/>
      <c r="Q1720" s="153">
        <f t="shared" si="164"/>
        <v>1</v>
      </c>
      <c r="R1720" s="154">
        <f t="shared" si="165"/>
        <v>0</v>
      </c>
      <c r="S1720" s="154">
        <f t="shared" si="166"/>
        <v>1</v>
      </c>
    </row>
    <row r="1721" spans="2:19" ht="18.75" x14ac:dyDescent="0.3">
      <c r="B1721" s="164">
        <v>44938</v>
      </c>
      <c r="C1721" s="95" t="s">
        <v>3043</v>
      </c>
      <c r="D1721" s="96" t="s">
        <v>616</v>
      </c>
      <c r="E1721" s="97">
        <v>4</v>
      </c>
      <c r="F1721" s="140">
        <v>26</v>
      </c>
      <c r="G1721" s="103">
        <v>5</v>
      </c>
      <c r="H1721" s="99" t="s">
        <v>557</v>
      </c>
      <c r="I1721" s="104" t="s">
        <v>26</v>
      </c>
      <c r="J1721" s="105">
        <v>1.5</v>
      </c>
      <c r="K1721" s="142">
        <f t="shared" si="163"/>
        <v>-1.5</v>
      </c>
      <c r="L1721" s="102">
        <f t="shared" si="167"/>
        <v>631.922604938272</v>
      </c>
      <c r="M1721" s="214">
        <f t="shared" si="168"/>
        <v>0.76249999999999574</v>
      </c>
      <c r="N1721" s="214"/>
      <c r="Q1721" s="153">
        <f t="shared" si="164"/>
        <v>1</v>
      </c>
      <c r="R1721" s="154">
        <f t="shared" si="165"/>
        <v>0</v>
      </c>
      <c r="S1721" s="154">
        <f t="shared" si="166"/>
        <v>1</v>
      </c>
    </row>
    <row r="1722" spans="2:19" ht="18.75" x14ac:dyDescent="0.3">
      <c r="B1722" s="164">
        <v>44938</v>
      </c>
      <c r="C1722" s="95" t="s">
        <v>3000</v>
      </c>
      <c r="D1722" s="96" t="s">
        <v>616</v>
      </c>
      <c r="E1722" s="97">
        <v>5</v>
      </c>
      <c r="F1722" s="140">
        <v>6</v>
      </c>
      <c r="G1722" s="103">
        <v>2</v>
      </c>
      <c r="H1722" s="99" t="s">
        <v>557</v>
      </c>
      <c r="I1722" s="104" t="s">
        <v>34</v>
      </c>
      <c r="J1722" s="105">
        <v>1.25</v>
      </c>
      <c r="K1722" s="142">
        <f t="shared" si="163"/>
        <v>-1.25</v>
      </c>
      <c r="L1722" s="102">
        <f t="shared" si="167"/>
        <v>630.672604938272</v>
      </c>
      <c r="M1722" s="214">
        <f t="shared" si="168"/>
        <v>-0.48750000000000426</v>
      </c>
      <c r="N1722" s="214"/>
      <c r="Q1722" s="153">
        <f t="shared" si="164"/>
        <v>1</v>
      </c>
      <c r="R1722" s="154">
        <f t="shared" si="165"/>
        <v>0</v>
      </c>
      <c r="S1722" s="154">
        <f t="shared" si="166"/>
        <v>1</v>
      </c>
    </row>
    <row r="1723" spans="2:19" ht="18.75" x14ac:dyDescent="0.3">
      <c r="B1723" s="164">
        <v>44938</v>
      </c>
      <c r="C1723" s="95" t="s">
        <v>2934</v>
      </c>
      <c r="D1723" s="96" t="s">
        <v>616</v>
      </c>
      <c r="E1723" s="97">
        <v>5</v>
      </c>
      <c r="F1723" s="140">
        <v>3</v>
      </c>
      <c r="G1723" s="103">
        <v>1.2</v>
      </c>
      <c r="H1723" s="99" t="s">
        <v>557</v>
      </c>
      <c r="I1723" s="104" t="s">
        <v>24</v>
      </c>
      <c r="J1723" s="105">
        <v>2.25</v>
      </c>
      <c r="K1723" s="142">
        <f t="shared" si="163"/>
        <v>4.5</v>
      </c>
      <c r="L1723" s="102">
        <f t="shared" si="167"/>
        <v>635.172604938272</v>
      </c>
      <c r="M1723" s="214">
        <f t="shared" si="168"/>
        <v>4.0124999999999957</v>
      </c>
      <c r="N1723" s="214"/>
      <c r="Q1723" s="153">
        <f t="shared" si="164"/>
        <v>1</v>
      </c>
      <c r="R1723" s="154">
        <f t="shared" si="165"/>
        <v>1</v>
      </c>
      <c r="S1723" s="154">
        <f t="shared" si="166"/>
        <v>0</v>
      </c>
    </row>
    <row r="1724" spans="2:19" ht="18.75" x14ac:dyDescent="0.3">
      <c r="B1724" s="164">
        <v>44939</v>
      </c>
      <c r="C1724" s="95" t="s">
        <v>3005</v>
      </c>
      <c r="D1724" s="96" t="s">
        <v>231</v>
      </c>
      <c r="E1724" s="97">
        <v>1</v>
      </c>
      <c r="F1724" s="140">
        <v>9</v>
      </c>
      <c r="G1724" s="103">
        <v>3</v>
      </c>
      <c r="H1724" s="99" t="s">
        <v>557</v>
      </c>
      <c r="I1724" s="104" t="s">
        <v>34</v>
      </c>
      <c r="J1724" s="105">
        <v>2.5</v>
      </c>
      <c r="K1724" s="142">
        <f t="shared" si="163"/>
        <v>-2.5</v>
      </c>
      <c r="L1724" s="102">
        <f t="shared" si="167"/>
        <v>632.672604938272</v>
      </c>
      <c r="M1724" s="214">
        <f t="shared" si="168"/>
        <v>1.5124999999999957</v>
      </c>
      <c r="N1724" s="214"/>
      <c r="Q1724" s="153">
        <f t="shared" si="164"/>
        <v>1</v>
      </c>
      <c r="R1724" s="154">
        <f t="shared" si="165"/>
        <v>0</v>
      </c>
      <c r="S1724" s="154">
        <f t="shared" si="166"/>
        <v>1</v>
      </c>
    </row>
    <row r="1725" spans="2:19" ht="18.75" x14ac:dyDescent="0.3">
      <c r="B1725" s="164">
        <v>44939</v>
      </c>
      <c r="C1725" s="95" t="s">
        <v>2914</v>
      </c>
      <c r="D1725" s="96" t="s">
        <v>231</v>
      </c>
      <c r="E1725" s="97">
        <v>2</v>
      </c>
      <c r="F1725" s="140">
        <v>7.5</v>
      </c>
      <c r="G1725" s="103">
        <v>2</v>
      </c>
      <c r="H1725" s="99" t="s">
        <v>557</v>
      </c>
      <c r="I1725" s="104" t="s">
        <v>26</v>
      </c>
      <c r="J1725" s="105">
        <v>0.75</v>
      </c>
      <c r="K1725" s="142">
        <f t="shared" si="163"/>
        <v>-0.75</v>
      </c>
      <c r="L1725" s="102">
        <f t="shared" si="167"/>
        <v>631.922604938272</v>
      </c>
      <c r="M1725" s="214">
        <f t="shared" si="168"/>
        <v>0.76249999999999574</v>
      </c>
      <c r="N1725" s="214"/>
      <c r="Q1725" s="153">
        <f t="shared" si="164"/>
        <v>1</v>
      </c>
      <c r="R1725" s="154">
        <f t="shared" si="165"/>
        <v>0</v>
      </c>
      <c r="S1725" s="154">
        <f t="shared" si="166"/>
        <v>1</v>
      </c>
    </row>
    <row r="1726" spans="2:19" ht="18.75" x14ac:dyDescent="0.3">
      <c r="B1726" s="164">
        <v>44939</v>
      </c>
      <c r="C1726" s="95" t="s">
        <v>3112</v>
      </c>
      <c r="D1726" s="96" t="s">
        <v>43</v>
      </c>
      <c r="E1726" s="97">
        <v>1</v>
      </c>
      <c r="F1726" s="140">
        <v>31</v>
      </c>
      <c r="G1726" s="103">
        <v>5</v>
      </c>
      <c r="H1726" s="99" t="s">
        <v>557</v>
      </c>
      <c r="I1726" s="104" t="s">
        <v>34</v>
      </c>
      <c r="J1726" s="105">
        <v>1.75</v>
      </c>
      <c r="K1726" s="142">
        <f t="shared" si="163"/>
        <v>-1.75</v>
      </c>
      <c r="L1726" s="102">
        <f t="shared" si="167"/>
        <v>630.172604938272</v>
      </c>
      <c r="M1726" s="214">
        <f t="shared" si="168"/>
        <v>-0.98750000000000426</v>
      </c>
      <c r="N1726" s="214"/>
      <c r="Q1726" s="153">
        <f t="shared" si="164"/>
        <v>1</v>
      </c>
      <c r="R1726" s="154">
        <f t="shared" si="165"/>
        <v>0</v>
      </c>
      <c r="S1726" s="154">
        <f t="shared" si="166"/>
        <v>1</v>
      </c>
    </row>
    <row r="1727" spans="2:19" ht="18.75" x14ac:dyDescent="0.3">
      <c r="B1727" s="164">
        <v>44939</v>
      </c>
      <c r="C1727" s="95" t="s">
        <v>3044</v>
      </c>
      <c r="D1727" s="96" t="s">
        <v>43</v>
      </c>
      <c r="E1727" s="97">
        <v>1</v>
      </c>
      <c r="F1727" s="140">
        <v>31</v>
      </c>
      <c r="G1727" s="103">
        <v>5</v>
      </c>
      <c r="H1727" s="99" t="s">
        <v>557</v>
      </c>
      <c r="I1727" s="104" t="s">
        <v>34</v>
      </c>
      <c r="J1727" s="105">
        <v>2</v>
      </c>
      <c r="K1727" s="142">
        <f t="shared" si="163"/>
        <v>-2</v>
      </c>
      <c r="L1727" s="102">
        <f t="shared" si="167"/>
        <v>628.172604938272</v>
      </c>
      <c r="M1727" s="214">
        <f t="shared" si="168"/>
        <v>-2.9875000000000043</v>
      </c>
      <c r="N1727" s="214"/>
      <c r="Q1727" s="153">
        <f t="shared" si="164"/>
        <v>1</v>
      </c>
      <c r="R1727" s="154">
        <f t="shared" si="165"/>
        <v>0</v>
      </c>
      <c r="S1727" s="154">
        <f t="shared" si="166"/>
        <v>1</v>
      </c>
    </row>
    <row r="1728" spans="2:19" ht="18.75" x14ac:dyDescent="0.3">
      <c r="B1728" s="164">
        <v>44939</v>
      </c>
      <c r="C1728" s="95" t="s">
        <v>3045</v>
      </c>
      <c r="D1728" s="96" t="s">
        <v>43</v>
      </c>
      <c r="E1728" s="97">
        <v>1</v>
      </c>
      <c r="F1728" s="140">
        <v>1</v>
      </c>
      <c r="G1728" s="103">
        <v>0</v>
      </c>
      <c r="H1728" s="99" t="s">
        <v>557</v>
      </c>
      <c r="I1728" s="104" t="s">
        <v>26</v>
      </c>
      <c r="J1728" s="105">
        <v>2</v>
      </c>
      <c r="K1728" s="142">
        <f t="shared" si="163"/>
        <v>-2</v>
      </c>
      <c r="L1728" s="102">
        <f t="shared" si="167"/>
        <v>626.172604938272</v>
      </c>
      <c r="M1728" s="214">
        <f t="shared" si="168"/>
        <v>-4.9875000000000043</v>
      </c>
      <c r="N1728" s="214"/>
      <c r="Q1728" s="153">
        <f t="shared" si="164"/>
        <v>1</v>
      </c>
      <c r="R1728" s="154">
        <f t="shared" si="165"/>
        <v>0</v>
      </c>
      <c r="S1728" s="154">
        <f t="shared" si="166"/>
        <v>1</v>
      </c>
    </row>
    <row r="1729" spans="2:19" ht="18.75" x14ac:dyDescent="0.3">
      <c r="B1729" s="164">
        <v>44939</v>
      </c>
      <c r="C1729" s="95" t="s">
        <v>3046</v>
      </c>
      <c r="D1729" s="96" t="s">
        <v>43</v>
      </c>
      <c r="E1729" s="97">
        <v>3</v>
      </c>
      <c r="F1729" s="140">
        <v>3.2</v>
      </c>
      <c r="G1729" s="103">
        <v>1.8</v>
      </c>
      <c r="H1729" s="99" t="s">
        <v>557</v>
      </c>
      <c r="I1729" s="104" t="s">
        <v>26</v>
      </c>
      <c r="J1729" s="105">
        <v>2.25</v>
      </c>
      <c r="K1729" s="142">
        <f t="shared" si="163"/>
        <v>-2.25</v>
      </c>
      <c r="L1729" s="102">
        <f t="shared" si="167"/>
        <v>623.922604938272</v>
      </c>
      <c r="M1729" s="214">
        <f t="shared" si="168"/>
        <v>-7.2375000000000043</v>
      </c>
      <c r="N1729" s="214"/>
      <c r="Q1729" s="153">
        <f t="shared" si="164"/>
        <v>1</v>
      </c>
      <c r="R1729" s="154">
        <f t="shared" si="165"/>
        <v>0</v>
      </c>
      <c r="S1729" s="154">
        <f t="shared" si="166"/>
        <v>1</v>
      </c>
    </row>
    <row r="1730" spans="2:19" ht="18.75" x14ac:dyDescent="0.3">
      <c r="B1730" s="164">
        <v>44939</v>
      </c>
      <c r="C1730" s="95" t="s">
        <v>3047</v>
      </c>
      <c r="D1730" s="96" t="s">
        <v>43</v>
      </c>
      <c r="E1730" s="97">
        <v>3</v>
      </c>
      <c r="F1730" s="140">
        <v>5</v>
      </c>
      <c r="G1730" s="103">
        <v>2</v>
      </c>
      <c r="H1730" s="99" t="s">
        <v>557</v>
      </c>
      <c r="I1730" s="104" t="s">
        <v>26</v>
      </c>
      <c r="J1730" s="105">
        <v>2.75</v>
      </c>
      <c r="K1730" s="142">
        <f t="shared" si="163"/>
        <v>-2.75</v>
      </c>
      <c r="L1730" s="102">
        <f t="shared" si="167"/>
        <v>621.172604938272</v>
      </c>
      <c r="M1730" s="214">
        <f t="shared" si="168"/>
        <v>-9.9875000000000043</v>
      </c>
      <c r="N1730" s="214"/>
      <c r="Q1730" s="153">
        <f t="shared" si="164"/>
        <v>1</v>
      </c>
      <c r="R1730" s="154">
        <f t="shared" si="165"/>
        <v>0</v>
      </c>
      <c r="S1730" s="154">
        <f t="shared" si="166"/>
        <v>1</v>
      </c>
    </row>
    <row r="1731" spans="2:19" ht="18.75" x14ac:dyDescent="0.3">
      <c r="B1731" s="164">
        <v>44939</v>
      </c>
      <c r="C1731" s="95" t="s">
        <v>3048</v>
      </c>
      <c r="D1731" s="96" t="s">
        <v>32</v>
      </c>
      <c r="E1731" s="97">
        <v>2</v>
      </c>
      <c r="F1731" s="140">
        <v>3</v>
      </c>
      <c r="G1731" s="103">
        <v>1.5</v>
      </c>
      <c r="H1731" s="99" t="s">
        <v>557</v>
      </c>
      <c r="I1731" s="104" t="s">
        <v>34</v>
      </c>
      <c r="J1731" s="105">
        <v>2.75</v>
      </c>
      <c r="K1731" s="142">
        <f t="shared" ref="K1731:K1794" si="169">IF(OR(I1731="",J1731=""),"",IF(AND(H1731="W",I1731="1st"),F1731*J1731-J1731,IF(AND(H1731="P",OR(I1731="1st",I1731="2nd",I1731="3rd")),G1731*J1731-J1731,IF(H1731="EW",-2*J1731,-J1731))))</f>
        <v>-2.75</v>
      </c>
      <c r="L1731" s="102">
        <f t="shared" si="167"/>
        <v>618.422604938272</v>
      </c>
      <c r="M1731" s="214">
        <f t="shared" si="168"/>
        <v>-12.737500000000004</v>
      </c>
      <c r="N1731" s="214"/>
      <c r="Q1731" s="153">
        <f t="shared" si="164"/>
        <v>1</v>
      </c>
      <c r="R1731" s="154">
        <f t="shared" si="165"/>
        <v>0</v>
      </c>
      <c r="S1731" s="154">
        <f t="shared" si="166"/>
        <v>1</v>
      </c>
    </row>
    <row r="1732" spans="2:19" ht="18.75" x14ac:dyDescent="0.3">
      <c r="B1732" s="164">
        <v>44939</v>
      </c>
      <c r="C1732" s="95" t="s">
        <v>3049</v>
      </c>
      <c r="D1732" s="96" t="s">
        <v>32</v>
      </c>
      <c r="E1732" s="97">
        <v>4</v>
      </c>
      <c r="F1732" s="140">
        <v>2</v>
      </c>
      <c r="G1732" s="103">
        <v>1.3</v>
      </c>
      <c r="H1732" s="99" t="s">
        <v>557</v>
      </c>
      <c r="I1732" s="104" t="s">
        <v>26</v>
      </c>
      <c r="J1732" s="105">
        <v>3</v>
      </c>
      <c r="K1732" s="142">
        <f t="shared" si="169"/>
        <v>-3</v>
      </c>
      <c r="L1732" s="102">
        <f t="shared" si="167"/>
        <v>615.422604938272</v>
      </c>
      <c r="M1732" s="214">
        <f t="shared" si="168"/>
        <v>-15.737500000000004</v>
      </c>
      <c r="N1732" s="214"/>
      <c r="Q1732" s="153">
        <f t="shared" ref="Q1732:Q1795" si="170">IF(B1732="",0,1)</f>
        <v>1</v>
      </c>
      <c r="R1732" s="154">
        <f t="shared" ref="R1732:R1795" si="171">IF(K1732&gt;0,1,0)</f>
        <v>0</v>
      </c>
      <c r="S1732" s="154">
        <f t="shared" ref="S1732:S1795" si="172">IF(K1732&lt;0,1,0)</f>
        <v>1</v>
      </c>
    </row>
    <row r="1733" spans="2:19" ht="18.75" x14ac:dyDescent="0.3">
      <c r="B1733" s="164">
        <v>44940</v>
      </c>
      <c r="C1733" s="95" t="s">
        <v>3050</v>
      </c>
      <c r="D1733" s="96" t="s">
        <v>587</v>
      </c>
      <c r="E1733" s="97">
        <v>1</v>
      </c>
      <c r="F1733" s="140">
        <v>14</v>
      </c>
      <c r="G1733" s="103">
        <v>3</v>
      </c>
      <c r="H1733" s="99" t="s">
        <v>557</v>
      </c>
      <c r="I1733" s="104" t="s">
        <v>34</v>
      </c>
      <c r="J1733" s="105">
        <v>4.5</v>
      </c>
      <c r="K1733" s="142">
        <f t="shared" si="169"/>
        <v>-4.5</v>
      </c>
      <c r="L1733" s="102">
        <f t="shared" si="167"/>
        <v>610.922604938272</v>
      </c>
      <c r="M1733" s="214">
        <f t="shared" si="168"/>
        <v>-20.237500000000004</v>
      </c>
      <c r="N1733" s="214"/>
      <c r="Q1733" s="153">
        <f t="shared" si="170"/>
        <v>1</v>
      </c>
      <c r="R1733" s="154">
        <f t="shared" si="171"/>
        <v>0</v>
      </c>
      <c r="S1733" s="154">
        <f t="shared" si="172"/>
        <v>1</v>
      </c>
    </row>
    <row r="1734" spans="2:19" ht="18.75" x14ac:dyDescent="0.3">
      <c r="B1734" s="164">
        <v>44940</v>
      </c>
      <c r="C1734" s="95" t="s">
        <v>3051</v>
      </c>
      <c r="D1734" s="96" t="s">
        <v>587</v>
      </c>
      <c r="E1734" s="97">
        <v>1</v>
      </c>
      <c r="F1734" s="140">
        <v>10</v>
      </c>
      <c r="G1734" s="103">
        <v>3</v>
      </c>
      <c r="H1734" s="99" t="s">
        <v>557</v>
      </c>
      <c r="I1734" s="104" t="s">
        <v>26</v>
      </c>
      <c r="J1734" s="105">
        <v>4.5</v>
      </c>
      <c r="K1734" s="142">
        <f t="shared" si="169"/>
        <v>-4.5</v>
      </c>
      <c r="L1734" s="102">
        <f t="shared" si="167"/>
        <v>606.422604938272</v>
      </c>
      <c r="M1734" s="214">
        <f t="shared" si="168"/>
        <v>-24.737500000000004</v>
      </c>
      <c r="N1734" s="214"/>
      <c r="Q1734" s="153">
        <f t="shared" si="170"/>
        <v>1</v>
      </c>
      <c r="R1734" s="154">
        <f t="shared" si="171"/>
        <v>0</v>
      </c>
      <c r="S1734" s="154">
        <f t="shared" si="172"/>
        <v>1</v>
      </c>
    </row>
    <row r="1735" spans="2:19" ht="18.75" x14ac:dyDescent="0.3">
      <c r="B1735" s="164">
        <v>44940</v>
      </c>
      <c r="C1735" s="95" t="s">
        <v>3052</v>
      </c>
      <c r="D1735" s="96" t="s">
        <v>2064</v>
      </c>
      <c r="E1735" s="97">
        <v>1</v>
      </c>
      <c r="F1735" s="140">
        <v>5.5</v>
      </c>
      <c r="G1735" s="103">
        <v>2</v>
      </c>
      <c r="H1735" s="99" t="s">
        <v>557</v>
      </c>
      <c r="I1735" s="104" t="s">
        <v>26</v>
      </c>
      <c r="J1735" s="105">
        <v>7.5</v>
      </c>
      <c r="K1735" s="142">
        <f t="shared" si="169"/>
        <v>-7.5</v>
      </c>
      <c r="L1735" s="102">
        <f t="shared" si="167"/>
        <v>598.922604938272</v>
      </c>
      <c r="M1735" s="214">
        <f t="shared" si="168"/>
        <v>-32.237500000000004</v>
      </c>
      <c r="N1735" s="214"/>
      <c r="Q1735" s="153">
        <f t="shared" si="170"/>
        <v>1</v>
      </c>
      <c r="R1735" s="154">
        <f t="shared" si="171"/>
        <v>0</v>
      </c>
      <c r="S1735" s="154">
        <f t="shared" si="172"/>
        <v>1</v>
      </c>
    </row>
    <row r="1736" spans="2:19" ht="18.75" x14ac:dyDescent="0.3">
      <c r="B1736" s="164">
        <v>44940</v>
      </c>
      <c r="C1736" s="95" t="s">
        <v>2483</v>
      </c>
      <c r="D1736" s="96" t="s">
        <v>2064</v>
      </c>
      <c r="E1736" s="97">
        <v>1</v>
      </c>
      <c r="F1736" s="140">
        <v>1</v>
      </c>
      <c r="G1736" s="103">
        <v>0</v>
      </c>
      <c r="H1736" s="99" t="s">
        <v>557</v>
      </c>
      <c r="I1736" s="104" t="s">
        <v>34</v>
      </c>
      <c r="J1736" s="105">
        <v>2.75</v>
      </c>
      <c r="K1736" s="142">
        <f t="shared" si="169"/>
        <v>-2.75</v>
      </c>
      <c r="L1736" s="102">
        <f t="shared" si="167"/>
        <v>596.172604938272</v>
      </c>
      <c r="M1736" s="214">
        <f t="shared" si="168"/>
        <v>-34.987500000000004</v>
      </c>
      <c r="N1736" s="214"/>
      <c r="Q1736" s="153">
        <f t="shared" si="170"/>
        <v>1</v>
      </c>
      <c r="R1736" s="154">
        <f t="shared" si="171"/>
        <v>0</v>
      </c>
      <c r="S1736" s="154">
        <f t="shared" si="172"/>
        <v>1</v>
      </c>
    </row>
    <row r="1737" spans="2:19" ht="18.75" x14ac:dyDescent="0.3">
      <c r="B1737" s="164">
        <v>44940</v>
      </c>
      <c r="C1737" s="95" t="s">
        <v>3053</v>
      </c>
      <c r="D1737" s="96" t="s">
        <v>638</v>
      </c>
      <c r="E1737" s="97">
        <v>1</v>
      </c>
      <c r="F1737" s="140">
        <v>11</v>
      </c>
      <c r="G1737" s="103">
        <v>3</v>
      </c>
      <c r="H1737" s="99" t="s">
        <v>557</v>
      </c>
      <c r="I1737" s="104" t="s">
        <v>24</v>
      </c>
      <c r="J1737" s="105">
        <v>7</v>
      </c>
      <c r="K1737" s="142">
        <f t="shared" si="169"/>
        <v>70</v>
      </c>
      <c r="L1737" s="102">
        <f t="shared" si="167"/>
        <v>666.172604938272</v>
      </c>
      <c r="M1737" s="214">
        <f t="shared" si="168"/>
        <v>35.012499999999996</v>
      </c>
      <c r="N1737" s="214"/>
      <c r="Q1737" s="153">
        <f t="shared" si="170"/>
        <v>1</v>
      </c>
      <c r="R1737" s="154">
        <f t="shared" si="171"/>
        <v>1</v>
      </c>
      <c r="S1737" s="154">
        <f t="shared" si="172"/>
        <v>0</v>
      </c>
    </row>
    <row r="1738" spans="2:19" ht="18.75" x14ac:dyDescent="0.3">
      <c r="B1738" s="164">
        <v>44940</v>
      </c>
      <c r="C1738" s="95" t="s">
        <v>3054</v>
      </c>
      <c r="D1738" s="96" t="s">
        <v>638</v>
      </c>
      <c r="E1738" s="97">
        <v>4</v>
      </c>
      <c r="F1738" s="140">
        <v>2</v>
      </c>
      <c r="G1738" s="103">
        <v>1.1000000000000001</v>
      </c>
      <c r="H1738" s="99" t="s">
        <v>557</v>
      </c>
      <c r="I1738" s="104" t="s">
        <v>16</v>
      </c>
      <c r="J1738" s="105">
        <v>2</v>
      </c>
      <c r="K1738" s="142">
        <f t="shared" si="169"/>
        <v>-2</v>
      </c>
      <c r="L1738" s="102">
        <f t="shared" si="167"/>
        <v>664.172604938272</v>
      </c>
      <c r="M1738" s="214">
        <f t="shared" si="168"/>
        <v>33.012499999999996</v>
      </c>
      <c r="N1738" s="214"/>
      <c r="Q1738" s="153">
        <f t="shared" si="170"/>
        <v>1</v>
      </c>
      <c r="R1738" s="154">
        <f t="shared" si="171"/>
        <v>0</v>
      </c>
      <c r="S1738" s="154">
        <f t="shared" si="172"/>
        <v>1</v>
      </c>
    </row>
    <row r="1739" spans="2:19" ht="18.75" x14ac:dyDescent="0.3">
      <c r="B1739" s="164">
        <v>44941</v>
      </c>
      <c r="C1739" s="95" t="s">
        <v>3055</v>
      </c>
      <c r="D1739" s="96" t="s">
        <v>813</v>
      </c>
      <c r="E1739" s="97">
        <v>2</v>
      </c>
      <c r="F1739" s="140">
        <v>4.8</v>
      </c>
      <c r="G1739" s="103">
        <v>2</v>
      </c>
      <c r="H1739" s="99" t="s">
        <v>557</v>
      </c>
      <c r="I1739" s="104" t="s">
        <v>26</v>
      </c>
      <c r="J1739" s="105">
        <v>5</v>
      </c>
      <c r="K1739" s="142">
        <f t="shared" si="169"/>
        <v>-5</v>
      </c>
      <c r="L1739" s="102">
        <f t="shared" si="167"/>
        <v>659.172604938272</v>
      </c>
      <c r="M1739" s="214">
        <f t="shared" si="168"/>
        <v>28.012499999999996</v>
      </c>
      <c r="N1739" s="214"/>
      <c r="Q1739" s="153">
        <f t="shared" si="170"/>
        <v>1</v>
      </c>
      <c r="R1739" s="154">
        <f t="shared" si="171"/>
        <v>0</v>
      </c>
      <c r="S1739" s="154">
        <f t="shared" si="172"/>
        <v>1</v>
      </c>
    </row>
    <row r="1740" spans="2:19" ht="18.75" x14ac:dyDescent="0.3">
      <c r="B1740" s="164">
        <v>44941</v>
      </c>
      <c r="C1740" s="95" t="s">
        <v>3056</v>
      </c>
      <c r="D1740" s="96" t="s">
        <v>813</v>
      </c>
      <c r="E1740" s="97">
        <v>3</v>
      </c>
      <c r="F1740" s="140">
        <v>1</v>
      </c>
      <c r="G1740" s="103">
        <v>0</v>
      </c>
      <c r="H1740" s="99" t="s">
        <v>557</v>
      </c>
      <c r="I1740" s="104" t="s">
        <v>34</v>
      </c>
      <c r="J1740" s="105">
        <v>8.75</v>
      </c>
      <c r="K1740" s="142">
        <f t="shared" si="169"/>
        <v>-8.75</v>
      </c>
      <c r="L1740" s="102">
        <f t="shared" si="167"/>
        <v>650.422604938272</v>
      </c>
      <c r="M1740" s="214">
        <f t="shared" si="168"/>
        <v>19.262499999999996</v>
      </c>
      <c r="N1740" s="214"/>
      <c r="Q1740" s="153">
        <f t="shared" si="170"/>
        <v>1</v>
      </c>
      <c r="R1740" s="154">
        <f t="shared" si="171"/>
        <v>0</v>
      </c>
      <c r="S1740" s="154">
        <f t="shared" si="172"/>
        <v>1</v>
      </c>
    </row>
    <row r="1741" spans="2:19" ht="18.75" x14ac:dyDescent="0.3">
      <c r="B1741" s="164">
        <v>44941</v>
      </c>
      <c r="C1741" s="95" t="s">
        <v>3057</v>
      </c>
      <c r="D1741" s="96" t="s">
        <v>813</v>
      </c>
      <c r="E1741" s="97">
        <v>4</v>
      </c>
      <c r="F1741" s="140">
        <v>3.6</v>
      </c>
      <c r="G1741" s="103">
        <v>1.5</v>
      </c>
      <c r="H1741" s="99" t="s">
        <v>557</v>
      </c>
      <c r="I1741" s="104" t="s">
        <v>26</v>
      </c>
      <c r="J1741" s="105">
        <v>1.5</v>
      </c>
      <c r="K1741" s="142">
        <f t="shared" si="169"/>
        <v>-1.5</v>
      </c>
      <c r="L1741" s="102">
        <f t="shared" si="167"/>
        <v>648.922604938272</v>
      </c>
      <c r="M1741" s="214">
        <f t="shared" si="168"/>
        <v>17.762499999999996</v>
      </c>
      <c r="N1741" s="214"/>
      <c r="Q1741" s="153">
        <f t="shared" si="170"/>
        <v>1</v>
      </c>
      <c r="R1741" s="154">
        <f t="shared" si="171"/>
        <v>0</v>
      </c>
      <c r="S1741" s="154">
        <f t="shared" si="172"/>
        <v>1</v>
      </c>
    </row>
    <row r="1742" spans="2:19" ht="18.75" x14ac:dyDescent="0.3">
      <c r="B1742" s="164">
        <v>44941</v>
      </c>
      <c r="C1742" s="95" t="s">
        <v>3058</v>
      </c>
      <c r="D1742" s="96" t="s">
        <v>813</v>
      </c>
      <c r="E1742" s="97">
        <v>4</v>
      </c>
      <c r="F1742" s="140">
        <v>15</v>
      </c>
      <c r="G1742" s="103">
        <v>4</v>
      </c>
      <c r="H1742" s="99" t="s">
        <v>557</v>
      </c>
      <c r="I1742" s="104" t="s">
        <v>26</v>
      </c>
      <c r="J1742" s="105">
        <v>2.75</v>
      </c>
      <c r="K1742" s="142">
        <f t="shared" si="169"/>
        <v>-2.75</v>
      </c>
      <c r="L1742" s="102">
        <f t="shared" si="167"/>
        <v>646.172604938272</v>
      </c>
      <c r="M1742" s="214">
        <f t="shared" si="168"/>
        <v>15.012499999999996</v>
      </c>
      <c r="N1742" s="214"/>
      <c r="Q1742" s="153">
        <f t="shared" si="170"/>
        <v>1</v>
      </c>
      <c r="R1742" s="154">
        <f t="shared" si="171"/>
        <v>0</v>
      </c>
      <c r="S1742" s="154">
        <f t="shared" si="172"/>
        <v>1</v>
      </c>
    </row>
    <row r="1743" spans="2:19" ht="18.75" x14ac:dyDescent="0.3">
      <c r="B1743" s="164">
        <v>44942</v>
      </c>
      <c r="C1743" s="95" t="s">
        <v>2252</v>
      </c>
      <c r="D1743" s="96" t="s">
        <v>2043</v>
      </c>
      <c r="E1743" s="97">
        <v>7</v>
      </c>
      <c r="F1743" s="140">
        <v>5</v>
      </c>
      <c r="G1743" s="103">
        <v>2</v>
      </c>
      <c r="H1743" s="99" t="s">
        <v>557</v>
      </c>
      <c r="I1743" s="104" t="s">
        <v>26</v>
      </c>
      <c r="J1743" s="105">
        <v>1</v>
      </c>
      <c r="K1743" s="142">
        <f t="shared" si="169"/>
        <v>-1</v>
      </c>
      <c r="L1743" s="102">
        <f t="shared" ref="L1743:L1806" si="173">IF(K1743="",L1742,L1742+K1743)</f>
        <v>645.172604938272</v>
      </c>
      <c r="M1743" s="214">
        <f t="shared" si="168"/>
        <v>14.012499999999996</v>
      </c>
      <c r="N1743" s="214"/>
      <c r="Q1743" s="153">
        <f t="shared" si="170"/>
        <v>1</v>
      </c>
      <c r="R1743" s="154">
        <f t="shared" si="171"/>
        <v>0</v>
      </c>
      <c r="S1743" s="154">
        <f t="shared" si="172"/>
        <v>1</v>
      </c>
    </row>
    <row r="1744" spans="2:19" ht="18.75" x14ac:dyDescent="0.3">
      <c r="B1744" s="164">
        <v>44943</v>
      </c>
      <c r="C1744" s="95" t="s">
        <v>3059</v>
      </c>
      <c r="D1744" s="96" t="s">
        <v>707</v>
      </c>
      <c r="E1744" s="97">
        <v>1</v>
      </c>
      <c r="F1744" s="140">
        <v>5.5</v>
      </c>
      <c r="G1744" s="103">
        <v>2</v>
      </c>
      <c r="H1744" s="99" t="s">
        <v>557</v>
      </c>
      <c r="I1744" s="104" t="s">
        <v>21</v>
      </c>
      <c r="J1744" s="105">
        <v>2.75</v>
      </c>
      <c r="K1744" s="142">
        <f t="shared" si="169"/>
        <v>-2.75</v>
      </c>
      <c r="L1744" s="102">
        <f t="shared" si="173"/>
        <v>642.422604938272</v>
      </c>
      <c r="M1744" s="214">
        <f t="shared" ref="M1744:M1807" si="174">K1744+M1743</f>
        <v>11.262499999999996</v>
      </c>
      <c r="N1744" s="214"/>
      <c r="Q1744" s="153">
        <f t="shared" si="170"/>
        <v>1</v>
      </c>
      <c r="R1744" s="154">
        <f t="shared" si="171"/>
        <v>0</v>
      </c>
      <c r="S1744" s="154">
        <f t="shared" si="172"/>
        <v>1</v>
      </c>
    </row>
    <row r="1745" spans="2:19" ht="18.75" x14ac:dyDescent="0.3">
      <c r="B1745" s="164">
        <v>44943</v>
      </c>
      <c r="C1745" s="95" t="s">
        <v>3060</v>
      </c>
      <c r="D1745" s="96" t="s">
        <v>707</v>
      </c>
      <c r="E1745" s="97">
        <v>1</v>
      </c>
      <c r="F1745" s="140">
        <v>3.4</v>
      </c>
      <c r="G1745" s="103">
        <v>1.6</v>
      </c>
      <c r="H1745" s="99" t="s">
        <v>557</v>
      </c>
      <c r="I1745" s="104" t="s">
        <v>34</v>
      </c>
      <c r="J1745" s="105">
        <v>2.75</v>
      </c>
      <c r="K1745" s="142">
        <f t="shared" si="169"/>
        <v>-2.75</v>
      </c>
      <c r="L1745" s="102">
        <f t="shared" si="173"/>
        <v>639.672604938272</v>
      </c>
      <c r="M1745" s="214">
        <f t="shared" si="174"/>
        <v>8.5124999999999957</v>
      </c>
      <c r="N1745" s="214"/>
      <c r="Q1745" s="153">
        <f t="shared" si="170"/>
        <v>1</v>
      </c>
      <c r="R1745" s="154">
        <f t="shared" si="171"/>
        <v>0</v>
      </c>
      <c r="S1745" s="154">
        <f t="shared" si="172"/>
        <v>1</v>
      </c>
    </row>
    <row r="1746" spans="2:19" ht="18.75" x14ac:dyDescent="0.3">
      <c r="B1746" s="164">
        <v>44943</v>
      </c>
      <c r="C1746" s="95" t="s">
        <v>2395</v>
      </c>
      <c r="D1746" s="96" t="s">
        <v>707</v>
      </c>
      <c r="E1746" s="97">
        <v>2</v>
      </c>
      <c r="F1746" s="140">
        <v>3.5</v>
      </c>
      <c r="G1746" s="103">
        <v>1.5</v>
      </c>
      <c r="H1746" s="99" t="s">
        <v>557</v>
      </c>
      <c r="I1746" s="104" t="s">
        <v>16</v>
      </c>
      <c r="J1746" s="105">
        <v>5</v>
      </c>
      <c r="K1746" s="142">
        <f t="shared" si="169"/>
        <v>-5</v>
      </c>
      <c r="L1746" s="102">
        <f t="shared" si="173"/>
        <v>634.672604938272</v>
      </c>
      <c r="M1746" s="214">
        <f t="shared" si="174"/>
        <v>3.5124999999999957</v>
      </c>
      <c r="N1746" s="214"/>
      <c r="Q1746" s="153">
        <f t="shared" si="170"/>
        <v>1</v>
      </c>
      <c r="R1746" s="154">
        <f t="shared" si="171"/>
        <v>0</v>
      </c>
      <c r="S1746" s="154">
        <f t="shared" si="172"/>
        <v>1</v>
      </c>
    </row>
    <row r="1747" spans="2:19" ht="18.75" x14ac:dyDescent="0.3">
      <c r="B1747" s="164">
        <v>44943</v>
      </c>
      <c r="C1747" s="95" t="s">
        <v>3061</v>
      </c>
      <c r="D1747" s="96" t="s">
        <v>634</v>
      </c>
      <c r="E1747" s="97">
        <v>1</v>
      </c>
      <c r="F1747" s="140">
        <v>1.8</v>
      </c>
      <c r="G1747" s="103">
        <v>1.2</v>
      </c>
      <c r="H1747" s="99" t="s">
        <v>557</v>
      </c>
      <c r="I1747" s="104" t="s">
        <v>34</v>
      </c>
      <c r="J1747" s="105">
        <v>3.75</v>
      </c>
      <c r="K1747" s="142">
        <f t="shared" si="169"/>
        <v>-3.75</v>
      </c>
      <c r="L1747" s="102">
        <f t="shared" si="173"/>
        <v>630.922604938272</v>
      </c>
      <c r="M1747" s="214">
        <f t="shared" si="174"/>
        <v>-0.23750000000000426</v>
      </c>
      <c r="N1747" s="214"/>
      <c r="Q1747" s="153">
        <f t="shared" si="170"/>
        <v>1</v>
      </c>
      <c r="R1747" s="154">
        <f t="shared" si="171"/>
        <v>0</v>
      </c>
      <c r="S1747" s="154">
        <f t="shared" si="172"/>
        <v>1</v>
      </c>
    </row>
    <row r="1748" spans="2:19" ht="18.75" x14ac:dyDescent="0.3">
      <c r="B1748" s="164">
        <v>44944</v>
      </c>
      <c r="C1748" s="95" t="s">
        <v>3062</v>
      </c>
      <c r="D1748" s="96" t="s">
        <v>91</v>
      </c>
      <c r="E1748" s="97">
        <v>1</v>
      </c>
      <c r="F1748" s="140">
        <v>2.7</v>
      </c>
      <c r="G1748" s="103">
        <v>1.3</v>
      </c>
      <c r="H1748" s="99" t="s">
        <v>557</v>
      </c>
      <c r="I1748" s="104" t="s">
        <v>34</v>
      </c>
      <c r="J1748" s="105">
        <v>2</v>
      </c>
      <c r="K1748" s="142">
        <f t="shared" si="169"/>
        <v>-2</v>
      </c>
      <c r="L1748" s="102">
        <f t="shared" si="173"/>
        <v>628.922604938272</v>
      </c>
      <c r="M1748" s="214">
        <f t="shared" si="174"/>
        <v>-2.2375000000000043</v>
      </c>
      <c r="N1748" s="214"/>
      <c r="Q1748" s="153">
        <f t="shared" si="170"/>
        <v>1</v>
      </c>
      <c r="R1748" s="154">
        <f t="shared" si="171"/>
        <v>0</v>
      </c>
      <c r="S1748" s="154">
        <f t="shared" si="172"/>
        <v>1</v>
      </c>
    </row>
    <row r="1749" spans="2:19" ht="18.75" x14ac:dyDescent="0.3">
      <c r="B1749" s="164">
        <v>44944</v>
      </c>
      <c r="C1749" s="95" t="s">
        <v>3063</v>
      </c>
      <c r="D1749" s="96" t="s">
        <v>91</v>
      </c>
      <c r="E1749" s="97">
        <v>2</v>
      </c>
      <c r="F1749" s="140">
        <v>4.7</v>
      </c>
      <c r="G1749" s="103">
        <v>2</v>
      </c>
      <c r="H1749" s="99" t="s">
        <v>557</v>
      </c>
      <c r="I1749" s="104" t="s">
        <v>26</v>
      </c>
      <c r="J1749" s="105">
        <v>1.25</v>
      </c>
      <c r="K1749" s="142">
        <f t="shared" si="169"/>
        <v>-1.25</v>
      </c>
      <c r="L1749" s="102">
        <f t="shared" si="173"/>
        <v>627.672604938272</v>
      </c>
      <c r="M1749" s="214">
        <f t="shared" si="174"/>
        <v>-3.4875000000000043</v>
      </c>
      <c r="N1749" s="214"/>
      <c r="Q1749" s="153">
        <f t="shared" si="170"/>
        <v>1</v>
      </c>
      <c r="R1749" s="154">
        <f t="shared" si="171"/>
        <v>0</v>
      </c>
      <c r="S1749" s="154">
        <f t="shared" si="172"/>
        <v>1</v>
      </c>
    </row>
    <row r="1750" spans="2:19" ht="18.75" x14ac:dyDescent="0.3">
      <c r="B1750" s="164">
        <v>44944</v>
      </c>
      <c r="C1750" s="95" t="s">
        <v>3064</v>
      </c>
      <c r="D1750" s="96" t="s">
        <v>91</v>
      </c>
      <c r="E1750" s="97">
        <v>2</v>
      </c>
      <c r="F1750" s="140">
        <v>7</v>
      </c>
      <c r="G1750" s="103">
        <v>2.5</v>
      </c>
      <c r="H1750" s="99" t="s">
        <v>557</v>
      </c>
      <c r="I1750" s="104" t="s">
        <v>24</v>
      </c>
      <c r="J1750" s="105">
        <v>5.25</v>
      </c>
      <c r="K1750" s="142">
        <f t="shared" si="169"/>
        <v>31.5</v>
      </c>
      <c r="L1750" s="102">
        <f t="shared" si="173"/>
        <v>659.172604938272</v>
      </c>
      <c r="M1750" s="214">
        <f t="shared" si="174"/>
        <v>28.012499999999996</v>
      </c>
      <c r="N1750" s="214"/>
      <c r="Q1750" s="153">
        <f t="shared" si="170"/>
        <v>1</v>
      </c>
      <c r="R1750" s="154">
        <f t="shared" si="171"/>
        <v>1</v>
      </c>
      <c r="S1750" s="154">
        <f t="shared" si="172"/>
        <v>0</v>
      </c>
    </row>
    <row r="1751" spans="2:19" ht="18.75" x14ac:dyDescent="0.3">
      <c r="B1751" s="164">
        <v>44944</v>
      </c>
      <c r="C1751" s="95" t="s">
        <v>3111</v>
      </c>
      <c r="D1751" s="96" t="s">
        <v>584</v>
      </c>
      <c r="E1751" s="97">
        <v>4</v>
      </c>
      <c r="F1751" s="140">
        <v>5.5</v>
      </c>
      <c r="G1751" s="103">
        <v>2</v>
      </c>
      <c r="H1751" s="99" t="s">
        <v>557</v>
      </c>
      <c r="I1751" s="104" t="s">
        <v>24</v>
      </c>
      <c r="J1751" s="105">
        <v>5.75</v>
      </c>
      <c r="K1751" s="142">
        <f t="shared" si="169"/>
        <v>25.875</v>
      </c>
      <c r="L1751" s="102">
        <f t="shared" si="173"/>
        <v>685.047604938272</v>
      </c>
      <c r="M1751" s="214">
        <f t="shared" si="174"/>
        <v>53.887499999999996</v>
      </c>
      <c r="N1751" s="214"/>
      <c r="Q1751" s="153">
        <f t="shared" si="170"/>
        <v>1</v>
      </c>
      <c r="R1751" s="154">
        <f t="shared" si="171"/>
        <v>1</v>
      </c>
      <c r="S1751" s="154">
        <f t="shared" si="172"/>
        <v>0</v>
      </c>
    </row>
    <row r="1752" spans="2:19" ht="18.75" x14ac:dyDescent="0.3">
      <c r="B1752" s="164">
        <v>44944</v>
      </c>
      <c r="C1752" s="95" t="s">
        <v>3065</v>
      </c>
      <c r="D1752" s="96" t="s">
        <v>584</v>
      </c>
      <c r="E1752" s="97">
        <v>4</v>
      </c>
      <c r="F1752" s="140">
        <v>4.5999999999999996</v>
      </c>
      <c r="G1752" s="103">
        <v>2</v>
      </c>
      <c r="H1752" s="99" t="s">
        <v>557</v>
      </c>
      <c r="I1752" s="104" t="s">
        <v>34</v>
      </c>
      <c r="J1752" s="105">
        <v>1.25</v>
      </c>
      <c r="K1752" s="142">
        <f t="shared" si="169"/>
        <v>-1.25</v>
      </c>
      <c r="L1752" s="102">
        <f t="shared" si="173"/>
        <v>683.797604938272</v>
      </c>
      <c r="M1752" s="214">
        <f t="shared" si="174"/>
        <v>52.637499999999996</v>
      </c>
      <c r="N1752" s="214"/>
      <c r="Q1752" s="153">
        <f t="shared" si="170"/>
        <v>1</v>
      </c>
      <c r="R1752" s="154">
        <f t="shared" si="171"/>
        <v>0</v>
      </c>
      <c r="S1752" s="154">
        <f t="shared" si="172"/>
        <v>1</v>
      </c>
    </row>
    <row r="1753" spans="2:19" ht="18.75" x14ac:dyDescent="0.3">
      <c r="B1753" s="164">
        <v>44945</v>
      </c>
      <c r="C1753" s="95" t="s">
        <v>3066</v>
      </c>
      <c r="D1753" s="96" t="s">
        <v>595</v>
      </c>
      <c r="E1753" s="97">
        <v>1</v>
      </c>
      <c r="F1753" s="140">
        <v>11.4</v>
      </c>
      <c r="G1753" s="103">
        <v>0</v>
      </c>
      <c r="H1753" s="99" t="s">
        <v>557</v>
      </c>
      <c r="I1753" s="104" t="s">
        <v>24</v>
      </c>
      <c r="J1753" s="105">
        <v>0.5</v>
      </c>
      <c r="K1753" s="142">
        <f t="shared" si="169"/>
        <v>5.2</v>
      </c>
      <c r="L1753" s="102">
        <f t="shared" si="173"/>
        <v>688.99760493827205</v>
      </c>
      <c r="M1753" s="214">
        <f t="shared" si="174"/>
        <v>57.837499999999999</v>
      </c>
      <c r="N1753" s="214"/>
      <c r="Q1753" s="153">
        <f t="shared" si="170"/>
        <v>1</v>
      </c>
      <c r="R1753" s="154">
        <f t="shared" si="171"/>
        <v>1</v>
      </c>
      <c r="S1753" s="154">
        <f t="shared" si="172"/>
        <v>0</v>
      </c>
    </row>
    <row r="1754" spans="2:19" ht="18.75" x14ac:dyDescent="0.3">
      <c r="B1754" s="164">
        <v>44945</v>
      </c>
      <c r="C1754" s="95" t="s">
        <v>2582</v>
      </c>
      <c r="D1754" s="96" t="s">
        <v>595</v>
      </c>
      <c r="E1754" s="97">
        <v>1</v>
      </c>
      <c r="F1754" s="140">
        <v>1</v>
      </c>
      <c r="G1754" s="103">
        <v>0</v>
      </c>
      <c r="H1754" s="99" t="s">
        <v>557</v>
      </c>
      <c r="I1754" s="104" t="s">
        <v>3110</v>
      </c>
      <c r="J1754" s="105">
        <v>0.5</v>
      </c>
      <c r="K1754" s="142">
        <f t="shared" si="169"/>
        <v>-0.5</v>
      </c>
      <c r="L1754" s="102">
        <f t="shared" si="173"/>
        <v>688.49760493827205</v>
      </c>
      <c r="M1754" s="214">
        <f t="shared" si="174"/>
        <v>57.337499999999999</v>
      </c>
      <c r="N1754" s="214"/>
      <c r="Q1754" s="153">
        <f t="shared" si="170"/>
        <v>1</v>
      </c>
      <c r="R1754" s="154">
        <f t="shared" si="171"/>
        <v>0</v>
      </c>
      <c r="S1754" s="154">
        <f t="shared" si="172"/>
        <v>1</v>
      </c>
    </row>
    <row r="1755" spans="2:19" ht="18.75" x14ac:dyDescent="0.3">
      <c r="B1755" s="164">
        <v>44945</v>
      </c>
      <c r="C1755" s="95" t="s">
        <v>2328</v>
      </c>
      <c r="D1755" s="96" t="s">
        <v>595</v>
      </c>
      <c r="E1755" s="97">
        <v>2</v>
      </c>
      <c r="F1755" s="140">
        <v>2.5</v>
      </c>
      <c r="G1755" s="103">
        <v>1.1000000000000001</v>
      </c>
      <c r="H1755" s="99" t="s">
        <v>557</v>
      </c>
      <c r="I1755" s="104" t="s">
        <v>26</v>
      </c>
      <c r="J1755" s="105">
        <v>5.75</v>
      </c>
      <c r="K1755" s="142">
        <f t="shared" si="169"/>
        <v>-5.75</v>
      </c>
      <c r="L1755" s="102">
        <f t="shared" si="173"/>
        <v>682.74760493827205</v>
      </c>
      <c r="M1755" s="214">
        <f t="shared" si="174"/>
        <v>51.587499999999999</v>
      </c>
      <c r="N1755" s="214"/>
      <c r="Q1755" s="153">
        <f t="shared" si="170"/>
        <v>1</v>
      </c>
      <c r="R1755" s="154">
        <f t="shared" si="171"/>
        <v>0</v>
      </c>
      <c r="S1755" s="154">
        <f t="shared" si="172"/>
        <v>1</v>
      </c>
    </row>
    <row r="1756" spans="2:19" ht="18.75" x14ac:dyDescent="0.3">
      <c r="B1756" s="164">
        <v>44945</v>
      </c>
      <c r="C1756" s="95" t="s">
        <v>2876</v>
      </c>
      <c r="D1756" s="96" t="s">
        <v>595</v>
      </c>
      <c r="E1756" s="97">
        <v>3</v>
      </c>
      <c r="F1756" s="140">
        <v>10</v>
      </c>
      <c r="G1756" s="103">
        <v>3</v>
      </c>
      <c r="H1756" s="99" t="s">
        <v>557</v>
      </c>
      <c r="I1756" s="104" t="s">
        <v>34</v>
      </c>
      <c r="J1756" s="105">
        <v>0.5</v>
      </c>
      <c r="K1756" s="142">
        <f t="shared" si="169"/>
        <v>-0.5</v>
      </c>
      <c r="L1756" s="102">
        <f t="shared" si="173"/>
        <v>682.24760493827205</v>
      </c>
      <c r="M1756" s="214">
        <f t="shared" si="174"/>
        <v>51.087499999999999</v>
      </c>
      <c r="N1756" s="214"/>
      <c r="Q1756" s="153">
        <f t="shared" si="170"/>
        <v>1</v>
      </c>
      <c r="R1756" s="154">
        <f t="shared" si="171"/>
        <v>0</v>
      </c>
      <c r="S1756" s="154">
        <f t="shared" si="172"/>
        <v>1</v>
      </c>
    </row>
    <row r="1757" spans="2:19" ht="18.75" x14ac:dyDescent="0.3">
      <c r="B1757" s="164">
        <v>44945</v>
      </c>
      <c r="C1757" s="95" t="s">
        <v>3067</v>
      </c>
      <c r="D1757" s="96" t="s">
        <v>595</v>
      </c>
      <c r="E1757" s="97">
        <v>3</v>
      </c>
      <c r="F1757" s="140">
        <v>8</v>
      </c>
      <c r="G1757" s="103">
        <v>2</v>
      </c>
      <c r="H1757" s="99" t="s">
        <v>557</v>
      </c>
      <c r="I1757" s="104" t="s">
        <v>24</v>
      </c>
      <c r="J1757" s="105">
        <v>0.25</v>
      </c>
      <c r="K1757" s="142">
        <f t="shared" si="169"/>
        <v>1.75</v>
      </c>
      <c r="L1757" s="102">
        <f t="shared" si="173"/>
        <v>683.99760493827205</v>
      </c>
      <c r="M1757" s="214">
        <f t="shared" si="174"/>
        <v>52.837499999999999</v>
      </c>
      <c r="N1757" s="214"/>
      <c r="Q1757" s="153">
        <f t="shared" si="170"/>
        <v>1</v>
      </c>
      <c r="R1757" s="154">
        <f t="shared" si="171"/>
        <v>1</v>
      </c>
      <c r="S1757" s="154">
        <f t="shared" si="172"/>
        <v>0</v>
      </c>
    </row>
    <row r="1758" spans="2:19" ht="18.75" x14ac:dyDescent="0.3">
      <c r="B1758" s="164">
        <v>44945</v>
      </c>
      <c r="C1758" s="95" t="s">
        <v>2957</v>
      </c>
      <c r="D1758" s="96" t="s">
        <v>595</v>
      </c>
      <c r="E1758" s="97">
        <v>4</v>
      </c>
      <c r="F1758" s="140">
        <v>21</v>
      </c>
      <c r="G1758" s="103">
        <v>4</v>
      </c>
      <c r="H1758" s="99" t="s">
        <v>557</v>
      </c>
      <c r="I1758" s="104" t="s">
        <v>16</v>
      </c>
      <c r="J1758" s="105">
        <v>0.5</v>
      </c>
      <c r="K1758" s="142">
        <f t="shared" si="169"/>
        <v>-0.5</v>
      </c>
      <c r="L1758" s="102">
        <f t="shared" si="173"/>
        <v>683.49760493827205</v>
      </c>
      <c r="M1758" s="214">
        <f t="shared" si="174"/>
        <v>52.337499999999999</v>
      </c>
      <c r="N1758" s="214"/>
      <c r="Q1758" s="153">
        <f t="shared" si="170"/>
        <v>1</v>
      </c>
      <c r="R1758" s="154">
        <f t="shared" si="171"/>
        <v>0</v>
      </c>
      <c r="S1758" s="154">
        <f t="shared" si="172"/>
        <v>1</v>
      </c>
    </row>
    <row r="1759" spans="2:19" ht="18.75" x14ac:dyDescent="0.3">
      <c r="B1759" s="164">
        <v>44945</v>
      </c>
      <c r="C1759" s="95" t="s">
        <v>3068</v>
      </c>
      <c r="D1759" s="96" t="s">
        <v>595</v>
      </c>
      <c r="E1759" s="97">
        <v>5</v>
      </c>
      <c r="F1759" s="140">
        <v>3</v>
      </c>
      <c r="G1759" s="103">
        <v>1.3</v>
      </c>
      <c r="H1759" s="99" t="s">
        <v>557</v>
      </c>
      <c r="I1759" s="104" t="s">
        <v>24</v>
      </c>
      <c r="J1759" s="105">
        <v>4</v>
      </c>
      <c r="K1759" s="142">
        <f t="shared" si="169"/>
        <v>8</v>
      </c>
      <c r="L1759" s="102">
        <f t="shared" si="173"/>
        <v>691.49760493827205</v>
      </c>
      <c r="M1759" s="214">
        <f t="shared" si="174"/>
        <v>60.337499999999999</v>
      </c>
      <c r="N1759" s="214"/>
      <c r="Q1759" s="153">
        <f t="shared" si="170"/>
        <v>1</v>
      </c>
      <c r="R1759" s="154">
        <f t="shared" si="171"/>
        <v>1</v>
      </c>
      <c r="S1759" s="154">
        <f t="shared" si="172"/>
        <v>0</v>
      </c>
    </row>
    <row r="1760" spans="2:19" ht="18.75" x14ac:dyDescent="0.3">
      <c r="B1760" s="164">
        <v>44946</v>
      </c>
      <c r="C1760" s="95" t="s">
        <v>3069</v>
      </c>
      <c r="D1760" s="96" t="s">
        <v>587</v>
      </c>
      <c r="E1760" s="97">
        <v>1</v>
      </c>
      <c r="F1760" s="140">
        <v>7</v>
      </c>
      <c r="G1760" s="103">
        <v>2</v>
      </c>
      <c r="H1760" s="99" t="s">
        <v>567</v>
      </c>
      <c r="I1760" s="104" t="s">
        <v>24</v>
      </c>
      <c r="J1760" s="105">
        <v>3.75</v>
      </c>
      <c r="K1760" s="142">
        <f t="shared" si="169"/>
        <v>3.75</v>
      </c>
      <c r="L1760" s="102">
        <f t="shared" si="173"/>
        <v>695.24760493827205</v>
      </c>
      <c r="M1760" s="214">
        <f t="shared" si="174"/>
        <v>64.087500000000006</v>
      </c>
      <c r="N1760" s="214"/>
      <c r="Q1760" s="153">
        <f t="shared" si="170"/>
        <v>1</v>
      </c>
      <c r="R1760" s="154">
        <f t="shared" si="171"/>
        <v>1</v>
      </c>
      <c r="S1760" s="154">
        <f t="shared" si="172"/>
        <v>0</v>
      </c>
    </row>
    <row r="1761" spans="2:19" ht="18.75" x14ac:dyDescent="0.3">
      <c r="B1761" s="164">
        <v>44946</v>
      </c>
      <c r="C1761" s="95" t="s">
        <v>3070</v>
      </c>
      <c r="D1761" s="96" t="s">
        <v>1912</v>
      </c>
      <c r="E1761" s="97">
        <v>2</v>
      </c>
      <c r="F1761" s="140">
        <v>9</v>
      </c>
      <c r="G1761" s="103">
        <v>3</v>
      </c>
      <c r="H1761" s="99" t="s">
        <v>557</v>
      </c>
      <c r="I1761" s="104" t="s">
        <v>26</v>
      </c>
      <c r="J1761" s="105">
        <v>1.5</v>
      </c>
      <c r="K1761" s="142">
        <f t="shared" si="169"/>
        <v>-1.5</v>
      </c>
      <c r="L1761" s="102">
        <f t="shared" si="173"/>
        <v>693.74760493827205</v>
      </c>
      <c r="M1761" s="214">
        <f t="shared" si="174"/>
        <v>62.587500000000006</v>
      </c>
      <c r="N1761" s="214"/>
      <c r="Q1761" s="153">
        <f t="shared" si="170"/>
        <v>1</v>
      </c>
      <c r="R1761" s="154">
        <f t="shared" si="171"/>
        <v>0</v>
      </c>
      <c r="S1761" s="154">
        <f t="shared" si="172"/>
        <v>1</v>
      </c>
    </row>
    <row r="1762" spans="2:19" ht="18.75" x14ac:dyDescent="0.3">
      <c r="B1762" s="164">
        <v>44946</v>
      </c>
      <c r="C1762" s="95" t="s">
        <v>3071</v>
      </c>
      <c r="D1762" s="96" t="s">
        <v>3072</v>
      </c>
      <c r="E1762" s="97">
        <v>4</v>
      </c>
      <c r="F1762" s="140">
        <v>1.65</v>
      </c>
      <c r="G1762" s="103">
        <v>1.1000000000000001</v>
      </c>
      <c r="H1762" s="99" t="s">
        <v>557</v>
      </c>
      <c r="I1762" s="104" t="s">
        <v>24</v>
      </c>
      <c r="J1762" s="105">
        <v>3.75</v>
      </c>
      <c r="K1762" s="142">
        <f t="shared" si="169"/>
        <v>2.4375</v>
      </c>
      <c r="L1762" s="102">
        <f t="shared" si="173"/>
        <v>696.18510493827205</v>
      </c>
      <c r="M1762" s="214">
        <f t="shared" si="174"/>
        <v>65.025000000000006</v>
      </c>
      <c r="N1762" s="214"/>
      <c r="Q1762" s="153">
        <f t="shared" si="170"/>
        <v>1</v>
      </c>
      <c r="R1762" s="154">
        <f t="shared" si="171"/>
        <v>1</v>
      </c>
      <c r="S1762" s="154">
        <f t="shared" si="172"/>
        <v>0</v>
      </c>
    </row>
    <row r="1763" spans="2:19" ht="18.75" x14ac:dyDescent="0.3">
      <c r="B1763" s="164">
        <v>44946</v>
      </c>
      <c r="C1763" s="95" t="s">
        <v>3073</v>
      </c>
      <c r="D1763" s="96" t="s">
        <v>587</v>
      </c>
      <c r="E1763" s="97">
        <v>1</v>
      </c>
      <c r="F1763" s="140">
        <v>2</v>
      </c>
      <c r="G1763" s="103">
        <v>1.1000000000000001</v>
      </c>
      <c r="H1763" s="99" t="s">
        <v>557</v>
      </c>
      <c r="I1763" s="104" t="s">
        <v>26</v>
      </c>
      <c r="J1763" s="105">
        <v>9.25</v>
      </c>
      <c r="K1763" s="142">
        <f t="shared" si="169"/>
        <v>-9.25</v>
      </c>
      <c r="L1763" s="102">
        <f t="shared" si="173"/>
        <v>686.93510493827205</v>
      </c>
      <c r="M1763" s="214">
        <f t="shared" si="174"/>
        <v>55.775000000000006</v>
      </c>
      <c r="N1763" s="214"/>
      <c r="Q1763" s="153">
        <f t="shared" si="170"/>
        <v>1</v>
      </c>
      <c r="R1763" s="154">
        <f t="shared" si="171"/>
        <v>0</v>
      </c>
      <c r="S1763" s="154">
        <f t="shared" si="172"/>
        <v>1</v>
      </c>
    </row>
    <row r="1764" spans="2:19" ht="18.75" x14ac:dyDescent="0.3">
      <c r="B1764" s="164">
        <v>44946</v>
      </c>
      <c r="C1764" s="95" t="s">
        <v>2512</v>
      </c>
      <c r="D1764" s="96" t="s">
        <v>587</v>
      </c>
      <c r="E1764" s="97">
        <v>1</v>
      </c>
      <c r="F1764" s="140">
        <v>15</v>
      </c>
      <c r="G1764" s="103">
        <v>3</v>
      </c>
      <c r="H1764" s="99" t="s">
        <v>557</v>
      </c>
      <c r="I1764" s="104" t="s">
        <v>34</v>
      </c>
      <c r="J1764" s="105">
        <v>1.25</v>
      </c>
      <c r="K1764" s="142">
        <f t="shared" si="169"/>
        <v>-1.25</v>
      </c>
      <c r="L1764" s="102">
        <f t="shared" si="173"/>
        <v>685.68510493827205</v>
      </c>
      <c r="M1764" s="214">
        <f t="shared" si="174"/>
        <v>54.525000000000006</v>
      </c>
      <c r="N1764" s="214"/>
      <c r="Q1764" s="153">
        <f t="shared" si="170"/>
        <v>1</v>
      </c>
      <c r="R1764" s="154">
        <f t="shared" si="171"/>
        <v>0</v>
      </c>
      <c r="S1764" s="154">
        <f t="shared" si="172"/>
        <v>1</v>
      </c>
    </row>
    <row r="1765" spans="2:19" ht="18.75" x14ac:dyDescent="0.3">
      <c r="B1765" s="164">
        <v>44947</v>
      </c>
      <c r="C1765" s="95" t="s">
        <v>3074</v>
      </c>
      <c r="D1765" s="96" t="s">
        <v>652</v>
      </c>
      <c r="E1765" s="97">
        <v>1</v>
      </c>
      <c r="F1765" s="140">
        <v>23</v>
      </c>
      <c r="G1765" s="103">
        <v>4</v>
      </c>
      <c r="H1765" s="99" t="s">
        <v>557</v>
      </c>
      <c r="I1765" s="104" t="s">
        <v>34</v>
      </c>
      <c r="J1765" s="105">
        <v>0.75</v>
      </c>
      <c r="K1765" s="142">
        <f t="shared" si="169"/>
        <v>-0.75</v>
      </c>
      <c r="L1765" s="102">
        <f t="shared" si="173"/>
        <v>684.93510493827205</v>
      </c>
      <c r="M1765" s="214">
        <f t="shared" si="174"/>
        <v>53.775000000000006</v>
      </c>
      <c r="N1765" s="214"/>
      <c r="Q1765" s="153">
        <f t="shared" si="170"/>
        <v>1</v>
      </c>
      <c r="R1765" s="154">
        <f t="shared" si="171"/>
        <v>0</v>
      </c>
      <c r="S1765" s="154">
        <f t="shared" si="172"/>
        <v>1</v>
      </c>
    </row>
    <row r="1766" spans="2:19" ht="18.75" x14ac:dyDescent="0.3">
      <c r="B1766" s="164">
        <v>44947</v>
      </c>
      <c r="C1766" s="95" t="s">
        <v>3075</v>
      </c>
      <c r="D1766" s="96" t="s">
        <v>652</v>
      </c>
      <c r="E1766" s="97">
        <v>1</v>
      </c>
      <c r="F1766" s="140">
        <v>5</v>
      </c>
      <c r="G1766" s="103">
        <v>2</v>
      </c>
      <c r="H1766" s="99" t="s">
        <v>557</v>
      </c>
      <c r="I1766" s="104" t="s">
        <v>34</v>
      </c>
      <c r="J1766" s="105">
        <v>1</v>
      </c>
      <c r="K1766" s="142">
        <f t="shared" si="169"/>
        <v>-1</v>
      </c>
      <c r="L1766" s="102">
        <f t="shared" si="173"/>
        <v>683.93510493827205</v>
      </c>
      <c r="M1766" s="214">
        <f t="shared" si="174"/>
        <v>52.775000000000006</v>
      </c>
      <c r="N1766" s="214"/>
      <c r="Q1766" s="153">
        <f t="shared" si="170"/>
        <v>1</v>
      </c>
      <c r="R1766" s="154">
        <f t="shared" si="171"/>
        <v>0</v>
      </c>
      <c r="S1766" s="154">
        <f t="shared" si="172"/>
        <v>1</v>
      </c>
    </row>
    <row r="1767" spans="2:19" ht="18.75" x14ac:dyDescent="0.3">
      <c r="B1767" s="164">
        <v>44947</v>
      </c>
      <c r="C1767" s="95" t="s">
        <v>3076</v>
      </c>
      <c r="D1767" s="96" t="s">
        <v>573</v>
      </c>
      <c r="E1767" s="97">
        <v>7</v>
      </c>
      <c r="F1767" s="140">
        <v>3.5</v>
      </c>
      <c r="G1767" s="103">
        <v>1.3</v>
      </c>
      <c r="H1767" s="99" t="s">
        <v>557</v>
      </c>
      <c r="I1767" s="104" t="s">
        <v>24</v>
      </c>
      <c r="J1767" s="105">
        <v>5</v>
      </c>
      <c r="K1767" s="142">
        <f t="shared" si="169"/>
        <v>12.5</v>
      </c>
      <c r="L1767" s="102">
        <f t="shared" si="173"/>
        <v>696.43510493827205</v>
      </c>
      <c r="M1767" s="214">
        <f t="shared" si="174"/>
        <v>65.275000000000006</v>
      </c>
      <c r="N1767" s="214"/>
      <c r="Q1767" s="153">
        <f t="shared" si="170"/>
        <v>1</v>
      </c>
      <c r="R1767" s="154">
        <f t="shared" si="171"/>
        <v>1</v>
      </c>
      <c r="S1767" s="154">
        <f t="shared" si="172"/>
        <v>0</v>
      </c>
    </row>
    <row r="1768" spans="2:19" ht="18.75" x14ac:dyDescent="0.3">
      <c r="B1768" s="164">
        <v>44948</v>
      </c>
      <c r="C1768" s="95" t="s">
        <v>3034</v>
      </c>
      <c r="D1768" s="96" t="s">
        <v>660</v>
      </c>
      <c r="E1768" s="97">
        <v>1</v>
      </c>
      <c r="F1768" s="140">
        <v>2</v>
      </c>
      <c r="G1768" s="103">
        <v>1.1000000000000001</v>
      </c>
      <c r="H1768" s="99" t="s">
        <v>557</v>
      </c>
      <c r="I1768" s="104" t="s">
        <v>34</v>
      </c>
      <c r="J1768" s="105">
        <v>2</v>
      </c>
      <c r="K1768" s="142">
        <f t="shared" si="169"/>
        <v>-2</v>
      </c>
      <c r="L1768" s="102">
        <f t="shared" si="173"/>
        <v>694.43510493827205</v>
      </c>
      <c r="M1768" s="214">
        <f t="shared" si="174"/>
        <v>63.275000000000006</v>
      </c>
      <c r="N1768" s="214"/>
      <c r="Q1768" s="153">
        <f t="shared" si="170"/>
        <v>1</v>
      </c>
      <c r="R1768" s="154">
        <f t="shared" si="171"/>
        <v>0</v>
      </c>
      <c r="S1768" s="154">
        <f t="shared" si="172"/>
        <v>1</v>
      </c>
    </row>
    <row r="1769" spans="2:19" ht="18.75" x14ac:dyDescent="0.3">
      <c r="B1769" s="164">
        <v>44948</v>
      </c>
      <c r="C1769" s="95" t="s">
        <v>3077</v>
      </c>
      <c r="D1769" s="96" t="s">
        <v>674</v>
      </c>
      <c r="E1769" s="97">
        <v>2</v>
      </c>
      <c r="F1769" s="140">
        <v>2</v>
      </c>
      <c r="G1769" s="103">
        <v>1.1000000000000001</v>
      </c>
      <c r="H1769" s="99" t="s">
        <v>557</v>
      </c>
      <c r="I1769" s="104" t="s">
        <v>24</v>
      </c>
      <c r="J1769" s="105">
        <v>9</v>
      </c>
      <c r="K1769" s="142">
        <f t="shared" si="169"/>
        <v>9</v>
      </c>
      <c r="L1769" s="102">
        <f t="shared" si="173"/>
        <v>703.43510493827205</v>
      </c>
      <c r="M1769" s="214">
        <f t="shared" si="174"/>
        <v>72.275000000000006</v>
      </c>
      <c r="N1769" s="214"/>
      <c r="Q1769" s="153">
        <f t="shared" si="170"/>
        <v>1</v>
      </c>
      <c r="R1769" s="154">
        <f t="shared" si="171"/>
        <v>1</v>
      </c>
      <c r="S1769" s="154">
        <f t="shared" si="172"/>
        <v>0</v>
      </c>
    </row>
    <row r="1770" spans="2:19" ht="18.75" x14ac:dyDescent="0.3">
      <c r="B1770" s="164">
        <v>44948</v>
      </c>
      <c r="C1770" s="95" t="s">
        <v>3078</v>
      </c>
      <c r="D1770" s="96" t="s">
        <v>674</v>
      </c>
      <c r="E1770" s="97">
        <v>2</v>
      </c>
      <c r="F1770" s="140">
        <v>17.5</v>
      </c>
      <c r="G1770" s="103">
        <v>0</v>
      </c>
      <c r="H1770" s="99" t="s">
        <v>557</v>
      </c>
      <c r="I1770" s="104" t="s">
        <v>26</v>
      </c>
      <c r="J1770" s="105">
        <v>1.75</v>
      </c>
      <c r="K1770" s="142">
        <f t="shared" si="169"/>
        <v>-1.75</v>
      </c>
      <c r="L1770" s="102">
        <f t="shared" si="173"/>
        <v>701.68510493827205</v>
      </c>
      <c r="M1770" s="214">
        <f t="shared" si="174"/>
        <v>70.525000000000006</v>
      </c>
      <c r="N1770" s="214"/>
      <c r="Q1770" s="153">
        <f t="shared" si="170"/>
        <v>1</v>
      </c>
      <c r="R1770" s="154">
        <f t="shared" si="171"/>
        <v>0</v>
      </c>
      <c r="S1770" s="154">
        <f t="shared" si="172"/>
        <v>1</v>
      </c>
    </row>
    <row r="1771" spans="2:19" ht="18.75" x14ac:dyDescent="0.3">
      <c r="B1771" s="164">
        <v>44948</v>
      </c>
      <c r="C1771" s="95" t="s">
        <v>3079</v>
      </c>
      <c r="D1771" s="96" t="s">
        <v>674</v>
      </c>
      <c r="E1771" s="97">
        <v>2</v>
      </c>
      <c r="F1771" s="140">
        <v>1.75</v>
      </c>
      <c r="G1771" s="103">
        <v>0</v>
      </c>
      <c r="H1771" s="99" t="s">
        <v>557</v>
      </c>
      <c r="I1771" s="104" t="s">
        <v>24</v>
      </c>
      <c r="J1771" s="105">
        <v>1.75</v>
      </c>
      <c r="K1771" s="142">
        <f t="shared" si="169"/>
        <v>1.3125</v>
      </c>
      <c r="L1771" s="102">
        <f t="shared" si="173"/>
        <v>702.99760493827205</v>
      </c>
      <c r="M1771" s="214">
        <f t="shared" si="174"/>
        <v>71.837500000000006</v>
      </c>
      <c r="N1771" s="214"/>
      <c r="Q1771" s="153">
        <f t="shared" si="170"/>
        <v>1</v>
      </c>
      <c r="R1771" s="154">
        <f t="shared" si="171"/>
        <v>1</v>
      </c>
      <c r="S1771" s="154">
        <f t="shared" si="172"/>
        <v>0</v>
      </c>
    </row>
    <row r="1772" spans="2:19" ht="18.75" x14ac:dyDescent="0.3">
      <c r="B1772" s="164">
        <v>44948</v>
      </c>
      <c r="C1772" s="95" t="s">
        <v>3080</v>
      </c>
      <c r="D1772" s="96" t="s">
        <v>674</v>
      </c>
      <c r="E1772" s="97">
        <v>3</v>
      </c>
      <c r="F1772" s="140">
        <v>2.2999999999999998</v>
      </c>
      <c r="G1772" s="103">
        <v>1.1000000000000001</v>
      </c>
      <c r="H1772" s="99" t="s">
        <v>557</v>
      </c>
      <c r="I1772" s="104" t="s">
        <v>24</v>
      </c>
      <c r="J1772" s="105">
        <v>1</v>
      </c>
      <c r="K1772" s="142">
        <f t="shared" si="169"/>
        <v>1.2999999999999998</v>
      </c>
      <c r="L1772" s="102">
        <f t="shared" si="173"/>
        <v>704.297604938272</v>
      </c>
      <c r="M1772" s="214">
        <f t="shared" si="174"/>
        <v>73.137500000000003</v>
      </c>
      <c r="N1772" s="214"/>
      <c r="Q1772" s="153">
        <f t="shared" si="170"/>
        <v>1</v>
      </c>
      <c r="R1772" s="154">
        <f t="shared" si="171"/>
        <v>1</v>
      </c>
      <c r="S1772" s="154">
        <f t="shared" si="172"/>
        <v>0</v>
      </c>
    </row>
    <row r="1773" spans="2:19" ht="18.75" x14ac:dyDescent="0.3">
      <c r="B1773" s="164">
        <v>44949</v>
      </c>
      <c r="C1773" s="95" t="s">
        <v>2918</v>
      </c>
      <c r="D1773" s="96" t="s">
        <v>2011</v>
      </c>
      <c r="E1773" s="97">
        <v>6</v>
      </c>
      <c r="F1773" s="140">
        <v>3.5</v>
      </c>
      <c r="G1773" s="103">
        <v>1.6</v>
      </c>
      <c r="H1773" s="99" t="s">
        <v>557</v>
      </c>
      <c r="I1773" s="104" t="s">
        <v>34</v>
      </c>
      <c r="J1773" s="105">
        <v>3.25</v>
      </c>
      <c r="K1773" s="142">
        <f t="shared" si="169"/>
        <v>-3.25</v>
      </c>
      <c r="L1773" s="102">
        <f t="shared" si="173"/>
        <v>701.047604938272</v>
      </c>
      <c r="M1773" s="214">
        <f t="shared" si="174"/>
        <v>69.887500000000003</v>
      </c>
      <c r="N1773" s="214"/>
      <c r="Q1773" s="153">
        <f t="shared" si="170"/>
        <v>1</v>
      </c>
      <c r="R1773" s="154">
        <f t="shared" si="171"/>
        <v>0</v>
      </c>
      <c r="S1773" s="154">
        <f t="shared" si="172"/>
        <v>1</v>
      </c>
    </row>
    <row r="1774" spans="2:19" ht="18.75" x14ac:dyDescent="0.3">
      <c r="B1774" s="164">
        <v>44949</v>
      </c>
      <c r="C1774" s="95" t="s">
        <v>3109</v>
      </c>
      <c r="D1774" s="96" t="s">
        <v>2011</v>
      </c>
      <c r="E1774" s="97">
        <v>6</v>
      </c>
      <c r="F1774" s="140">
        <v>1</v>
      </c>
      <c r="G1774" s="103">
        <v>0</v>
      </c>
      <c r="H1774" s="99" t="s">
        <v>557</v>
      </c>
      <c r="I1774" s="104" t="s">
        <v>26</v>
      </c>
      <c r="J1774" s="105">
        <v>1</v>
      </c>
      <c r="K1774" s="142">
        <f t="shared" si="169"/>
        <v>-1</v>
      </c>
      <c r="L1774" s="102">
        <f t="shared" si="173"/>
        <v>700.047604938272</v>
      </c>
      <c r="M1774" s="214">
        <f t="shared" si="174"/>
        <v>68.887500000000003</v>
      </c>
      <c r="N1774" s="214"/>
      <c r="Q1774" s="153">
        <f t="shared" si="170"/>
        <v>1</v>
      </c>
      <c r="R1774" s="154">
        <f t="shared" si="171"/>
        <v>0</v>
      </c>
      <c r="S1774" s="154">
        <f t="shared" si="172"/>
        <v>1</v>
      </c>
    </row>
    <row r="1775" spans="2:19" ht="18.75" x14ac:dyDescent="0.3">
      <c r="B1775" s="164">
        <v>44950</v>
      </c>
      <c r="C1775" s="95" t="s">
        <v>3081</v>
      </c>
      <c r="D1775" s="96" t="s">
        <v>813</v>
      </c>
      <c r="E1775" s="97">
        <v>1</v>
      </c>
      <c r="F1775" s="140">
        <v>4</v>
      </c>
      <c r="G1775" s="103">
        <v>1.75</v>
      </c>
      <c r="H1775" s="99" t="s">
        <v>557</v>
      </c>
      <c r="I1775" s="104" t="s">
        <v>21</v>
      </c>
      <c r="J1775" s="105">
        <v>1</v>
      </c>
      <c r="K1775" s="142">
        <f t="shared" si="169"/>
        <v>-1</v>
      </c>
      <c r="L1775" s="102">
        <f t="shared" si="173"/>
        <v>699.047604938272</v>
      </c>
      <c r="M1775" s="214">
        <f t="shared" si="174"/>
        <v>67.887500000000003</v>
      </c>
      <c r="N1775" s="214"/>
      <c r="Q1775" s="153">
        <f t="shared" si="170"/>
        <v>1</v>
      </c>
      <c r="R1775" s="154">
        <f t="shared" si="171"/>
        <v>0</v>
      </c>
      <c r="S1775" s="154">
        <f t="shared" si="172"/>
        <v>1</v>
      </c>
    </row>
    <row r="1776" spans="2:19" ht="18.75" x14ac:dyDescent="0.3">
      <c r="B1776" s="164">
        <v>44950</v>
      </c>
      <c r="C1776" s="95" t="s">
        <v>3082</v>
      </c>
      <c r="D1776" s="96" t="s">
        <v>813</v>
      </c>
      <c r="E1776" s="97">
        <v>3</v>
      </c>
      <c r="F1776" s="140">
        <v>10</v>
      </c>
      <c r="G1776" s="103">
        <v>3</v>
      </c>
      <c r="H1776" s="99" t="s">
        <v>557</v>
      </c>
      <c r="I1776" s="104" t="s">
        <v>16</v>
      </c>
      <c r="J1776" s="105">
        <v>5</v>
      </c>
      <c r="K1776" s="142">
        <f t="shared" si="169"/>
        <v>-5</v>
      </c>
      <c r="L1776" s="102">
        <f t="shared" si="173"/>
        <v>694.047604938272</v>
      </c>
      <c r="M1776" s="214">
        <f t="shared" si="174"/>
        <v>62.887500000000003</v>
      </c>
      <c r="N1776" s="214"/>
      <c r="Q1776" s="153">
        <f t="shared" si="170"/>
        <v>1</v>
      </c>
      <c r="R1776" s="154">
        <f t="shared" si="171"/>
        <v>0</v>
      </c>
      <c r="S1776" s="154">
        <f t="shared" si="172"/>
        <v>1</v>
      </c>
    </row>
    <row r="1777" spans="2:19" ht="18.75" x14ac:dyDescent="0.3">
      <c r="B1777" s="164">
        <v>44950</v>
      </c>
      <c r="C1777" s="95" t="s">
        <v>3082</v>
      </c>
      <c r="D1777" s="96" t="s">
        <v>813</v>
      </c>
      <c r="E1777" s="97">
        <v>3</v>
      </c>
      <c r="F1777" s="140">
        <v>5.5</v>
      </c>
      <c r="G1777" s="103">
        <v>1.8</v>
      </c>
      <c r="H1777" s="99" t="s">
        <v>557</v>
      </c>
      <c r="I1777" s="104" t="s">
        <v>16</v>
      </c>
      <c r="J1777" s="105">
        <v>2</v>
      </c>
      <c r="K1777" s="142">
        <f t="shared" si="169"/>
        <v>-2</v>
      </c>
      <c r="L1777" s="102">
        <f t="shared" si="173"/>
        <v>692.047604938272</v>
      </c>
      <c r="M1777" s="214">
        <f t="shared" si="174"/>
        <v>60.887500000000003</v>
      </c>
      <c r="N1777" s="214"/>
      <c r="Q1777" s="153">
        <f t="shared" si="170"/>
        <v>1</v>
      </c>
      <c r="R1777" s="154">
        <f t="shared" si="171"/>
        <v>0</v>
      </c>
      <c r="S1777" s="154">
        <f t="shared" si="172"/>
        <v>1</v>
      </c>
    </row>
    <row r="1778" spans="2:19" ht="18.75" x14ac:dyDescent="0.3">
      <c r="B1778" s="164">
        <v>44950</v>
      </c>
      <c r="C1778" s="95" t="s">
        <v>3083</v>
      </c>
      <c r="D1778" s="96" t="s">
        <v>813</v>
      </c>
      <c r="E1778" s="97">
        <v>3</v>
      </c>
      <c r="F1778" s="140">
        <v>71</v>
      </c>
      <c r="G1778" s="103">
        <v>10</v>
      </c>
      <c r="H1778" s="99" t="s">
        <v>557</v>
      </c>
      <c r="I1778" s="104" t="s">
        <v>34</v>
      </c>
      <c r="J1778" s="105">
        <v>0.25</v>
      </c>
      <c r="K1778" s="142">
        <f t="shared" si="169"/>
        <v>-0.25</v>
      </c>
      <c r="L1778" s="102">
        <f t="shared" si="173"/>
        <v>691.797604938272</v>
      </c>
      <c r="M1778" s="214">
        <f t="shared" si="174"/>
        <v>60.637500000000003</v>
      </c>
      <c r="N1778" s="214"/>
      <c r="Q1778" s="153">
        <f t="shared" si="170"/>
        <v>1</v>
      </c>
      <c r="R1778" s="154">
        <f t="shared" si="171"/>
        <v>0</v>
      </c>
      <c r="S1778" s="154">
        <f t="shared" si="172"/>
        <v>1</v>
      </c>
    </row>
    <row r="1779" spans="2:19" ht="18.75" x14ac:dyDescent="0.3">
      <c r="B1779" s="164">
        <v>44950</v>
      </c>
      <c r="C1779" s="95" t="s">
        <v>2374</v>
      </c>
      <c r="D1779" s="96" t="s">
        <v>813</v>
      </c>
      <c r="E1779" s="97">
        <v>3</v>
      </c>
      <c r="F1779" s="140">
        <v>7</v>
      </c>
      <c r="G1779" s="103">
        <v>2</v>
      </c>
      <c r="H1779" s="99" t="s">
        <v>557</v>
      </c>
      <c r="I1779" s="104" t="s">
        <v>16</v>
      </c>
      <c r="J1779" s="105">
        <v>2</v>
      </c>
      <c r="K1779" s="142">
        <f t="shared" si="169"/>
        <v>-2</v>
      </c>
      <c r="L1779" s="102">
        <f t="shared" si="173"/>
        <v>689.797604938272</v>
      </c>
      <c r="M1779" s="214">
        <f t="shared" si="174"/>
        <v>58.637500000000003</v>
      </c>
      <c r="N1779" s="214"/>
      <c r="Q1779" s="153">
        <f t="shared" si="170"/>
        <v>1</v>
      </c>
      <c r="R1779" s="154">
        <f t="shared" si="171"/>
        <v>0</v>
      </c>
      <c r="S1779" s="154">
        <f t="shared" si="172"/>
        <v>1</v>
      </c>
    </row>
    <row r="1780" spans="2:19" ht="18.75" x14ac:dyDescent="0.3">
      <c r="B1780" s="164">
        <v>44951</v>
      </c>
      <c r="C1780" s="95" t="s">
        <v>3084</v>
      </c>
      <c r="D1780" s="96" t="s">
        <v>231</v>
      </c>
      <c r="E1780" s="97">
        <v>3</v>
      </c>
      <c r="F1780" s="140">
        <v>26</v>
      </c>
      <c r="G1780" s="103">
        <v>4</v>
      </c>
      <c r="H1780" s="99" t="s">
        <v>557</v>
      </c>
      <c r="I1780" s="104" t="s">
        <v>16</v>
      </c>
      <c r="J1780" s="105">
        <v>1.75</v>
      </c>
      <c r="K1780" s="142">
        <f t="shared" si="169"/>
        <v>-1.75</v>
      </c>
      <c r="L1780" s="102">
        <f t="shared" si="173"/>
        <v>688.047604938272</v>
      </c>
      <c r="M1780" s="214">
        <f t="shared" si="174"/>
        <v>56.887500000000003</v>
      </c>
      <c r="N1780" s="214"/>
      <c r="Q1780" s="153">
        <f t="shared" si="170"/>
        <v>1</v>
      </c>
      <c r="R1780" s="154">
        <f t="shared" si="171"/>
        <v>0</v>
      </c>
      <c r="S1780" s="154">
        <f t="shared" si="172"/>
        <v>1</v>
      </c>
    </row>
    <row r="1781" spans="2:19" ht="18.75" x14ac:dyDescent="0.3">
      <c r="B1781" s="164">
        <v>44951</v>
      </c>
      <c r="C1781" s="95" t="s">
        <v>3084</v>
      </c>
      <c r="D1781" s="96" t="s">
        <v>231</v>
      </c>
      <c r="E1781" s="97">
        <v>3</v>
      </c>
      <c r="F1781" s="140">
        <v>26</v>
      </c>
      <c r="G1781" s="103">
        <v>4</v>
      </c>
      <c r="H1781" s="99" t="s">
        <v>567</v>
      </c>
      <c r="I1781" s="104" t="s">
        <v>16</v>
      </c>
      <c r="J1781" s="105">
        <v>1.75</v>
      </c>
      <c r="K1781" s="142">
        <f t="shared" si="169"/>
        <v>-1.75</v>
      </c>
      <c r="L1781" s="102">
        <f t="shared" si="173"/>
        <v>686.297604938272</v>
      </c>
      <c r="M1781" s="214">
        <f t="shared" si="174"/>
        <v>55.137500000000003</v>
      </c>
      <c r="N1781" s="214"/>
      <c r="Q1781" s="153">
        <f t="shared" si="170"/>
        <v>1</v>
      </c>
      <c r="R1781" s="154">
        <f t="shared" si="171"/>
        <v>0</v>
      </c>
      <c r="S1781" s="154">
        <f t="shared" si="172"/>
        <v>1</v>
      </c>
    </row>
    <row r="1782" spans="2:19" ht="18.75" x14ac:dyDescent="0.3">
      <c r="B1782" s="164">
        <v>44952</v>
      </c>
      <c r="C1782" s="95" t="s">
        <v>3106</v>
      </c>
      <c r="D1782" s="96" t="s">
        <v>91</v>
      </c>
      <c r="E1782" s="97">
        <v>4</v>
      </c>
      <c r="F1782" s="140">
        <v>19</v>
      </c>
      <c r="G1782" s="103">
        <v>4</v>
      </c>
      <c r="H1782" s="99" t="s">
        <v>557</v>
      </c>
      <c r="I1782" s="104" t="s">
        <v>26</v>
      </c>
      <c r="J1782" s="105">
        <v>2.25</v>
      </c>
      <c r="K1782" s="142">
        <f t="shared" si="169"/>
        <v>-2.25</v>
      </c>
      <c r="L1782" s="102">
        <f t="shared" si="173"/>
        <v>684.047604938272</v>
      </c>
      <c r="M1782" s="214">
        <f t="shared" si="174"/>
        <v>52.887500000000003</v>
      </c>
      <c r="N1782" s="214"/>
      <c r="Q1782" s="153">
        <f t="shared" si="170"/>
        <v>1</v>
      </c>
      <c r="R1782" s="154">
        <f t="shared" si="171"/>
        <v>0</v>
      </c>
      <c r="S1782" s="154">
        <f t="shared" si="172"/>
        <v>1</v>
      </c>
    </row>
    <row r="1783" spans="2:19" ht="18.75" x14ac:dyDescent="0.3">
      <c r="B1783" s="164">
        <v>44952</v>
      </c>
      <c r="C1783" s="95" t="s">
        <v>2599</v>
      </c>
      <c r="D1783" s="96" t="s">
        <v>231</v>
      </c>
      <c r="E1783" s="97">
        <v>3</v>
      </c>
      <c r="F1783" s="140">
        <v>7.5</v>
      </c>
      <c r="G1783" s="103">
        <v>2</v>
      </c>
      <c r="H1783" s="99" t="s">
        <v>557</v>
      </c>
      <c r="I1783" s="104" t="s">
        <v>16</v>
      </c>
      <c r="J1783" s="105">
        <v>0.5</v>
      </c>
      <c r="K1783" s="142">
        <f t="shared" si="169"/>
        <v>-0.5</v>
      </c>
      <c r="L1783" s="102">
        <f t="shared" si="173"/>
        <v>683.547604938272</v>
      </c>
      <c r="M1783" s="214">
        <f t="shared" si="174"/>
        <v>52.387500000000003</v>
      </c>
      <c r="N1783" s="214"/>
      <c r="Q1783" s="153">
        <f t="shared" si="170"/>
        <v>1</v>
      </c>
      <c r="R1783" s="154">
        <f t="shared" si="171"/>
        <v>0</v>
      </c>
      <c r="S1783" s="154">
        <f t="shared" si="172"/>
        <v>1</v>
      </c>
    </row>
    <row r="1784" spans="2:19" ht="18.75" x14ac:dyDescent="0.3">
      <c r="B1784" s="164">
        <v>44952</v>
      </c>
      <c r="C1784" s="95" t="s">
        <v>3107</v>
      </c>
      <c r="D1784" s="96" t="s">
        <v>1916</v>
      </c>
      <c r="E1784" s="97">
        <v>1</v>
      </c>
      <c r="F1784" s="140">
        <v>6.5</v>
      </c>
      <c r="G1784" s="103">
        <v>2</v>
      </c>
      <c r="H1784" s="99" t="s">
        <v>557</v>
      </c>
      <c r="I1784" s="104" t="s">
        <v>24</v>
      </c>
      <c r="J1784" s="105">
        <v>0.75</v>
      </c>
      <c r="K1784" s="142">
        <f t="shared" si="169"/>
        <v>4.125</v>
      </c>
      <c r="L1784" s="102">
        <f t="shared" si="173"/>
        <v>687.672604938272</v>
      </c>
      <c r="M1784" s="214">
        <f t="shared" si="174"/>
        <v>56.512500000000003</v>
      </c>
      <c r="N1784" s="214"/>
      <c r="Q1784" s="153">
        <f t="shared" si="170"/>
        <v>1</v>
      </c>
      <c r="R1784" s="154">
        <f t="shared" si="171"/>
        <v>1</v>
      </c>
      <c r="S1784" s="154">
        <f t="shared" si="172"/>
        <v>0</v>
      </c>
    </row>
    <row r="1785" spans="2:19" ht="18.75" x14ac:dyDescent="0.3">
      <c r="B1785" s="164">
        <v>44952</v>
      </c>
      <c r="C1785" s="95" t="s">
        <v>2416</v>
      </c>
      <c r="D1785" s="96" t="s">
        <v>1916</v>
      </c>
      <c r="E1785" s="97">
        <v>1</v>
      </c>
      <c r="F1785" s="140">
        <v>11</v>
      </c>
      <c r="G1785" s="103">
        <v>3</v>
      </c>
      <c r="H1785" s="99" t="s">
        <v>557</v>
      </c>
      <c r="I1785" s="104" t="s">
        <v>34</v>
      </c>
      <c r="J1785" s="105">
        <v>1.25</v>
      </c>
      <c r="K1785" s="142">
        <f t="shared" si="169"/>
        <v>-1.25</v>
      </c>
      <c r="L1785" s="102">
        <f t="shared" si="173"/>
        <v>686.422604938272</v>
      </c>
      <c r="M1785" s="214">
        <f t="shared" si="174"/>
        <v>55.262500000000003</v>
      </c>
      <c r="N1785" s="214"/>
      <c r="Q1785" s="153">
        <f t="shared" si="170"/>
        <v>1</v>
      </c>
      <c r="R1785" s="154">
        <f t="shared" si="171"/>
        <v>0</v>
      </c>
      <c r="S1785" s="154">
        <f t="shared" si="172"/>
        <v>1</v>
      </c>
    </row>
    <row r="1786" spans="2:19" ht="18.75" x14ac:dyDescent="0.3">
      <c r="B1786" s="164">
        <v>44951</v>
      </c>
      <c r="C1786" s="95" t="s">
        <v>3085</v>
      </c>
      <c r="D1786" s="96" t="s">
        <v>173</v>
      </c>
      <c r="E1786" s="97">
        <v>2</v>
      </c>
      <c r="F1786" s="140">
        <v>31</v>
      </c>
      <c r="G1786" s="103">
        <v>6</v>
      </c>
      <c r="H1786" s="99" t="s">
        <v>557</v>
      </c>
      <c r="I1786" s="104" t="s">
        <v>34</v>
      </c>
      <c r="J1786" s="105">
        <v>3.75</v>
      </c>
      <c r="K1786" s="142">
        <f t="shared" si="169"/>
        <v>-3.75</v>
      </c>
      <c r="L1786" s="102">
        <f t="shared" si="173"/>
        <v>682.672604938272</v>
      </c>
      <c r="M1786" s="214">
        <f t="shared" si="174"/>
        <v>51.512500000000003</v>
      </c>
      <c r="N1786" s="214"/>
      <c r="Q1786" s="153">
        <f t="shared" si="170"/>
        <v>1</v>
      </c>
      <c r="R1786" s="154">
        <f t="shared" si="171"/>
        <v>0</v>
      </c>
      <c r="S1786" s="154">
        <f t="shared" si="172"/>
        <v>1</v>
      </c>
    </row>
    <row r="1787" spans="2:19" ht="18.75" x14ac:dyDescent="0.3">
      <c r="B1787" s="164">
        <v>44952</v>
      </c>
      <c r="C1787" s="95" t="s">
        <v>2164</v>
      </c>
      <c r="D1787" s="96" t="s">
        <v>3104</v>
      </c>
      <c r="E1787" s="97">
        <v>2</v>
      </c>
      <c r="F1787" s="140">
        <v>1</v>
      </c>
      <c r="G1787" s="103">
        <v>0</v>
      </c>
      <c r="H1787" s="99" t="s">
        <v>557</v>
      </c>
      <c r="I1787" s="104" t="s">
        <v>26</v>
      </c>
      <c r="J1787" s="105">
        <v>3</v>
      </c>
      <c r="K1787" s="142">
        <f t="shared" si="169"/>
        <v>-3</v>
      </c>
      <c r="L1787" s="102">
        <f t="shared" si="173"/>
        <v>679.672604938272</v>
      </c>
      <c r="M1787" s="214">
        <f t="shared" si="174"/>
        <v>48.512500000000003</v>
      </c>
      <c r="N1787" s="214"/>
      <c r="Q1787" s="153">
        <f t="shared" si="170"/>
        <v>1</v>
      </c>
      <c r="R1787" s="154">
        <f t="shared" si="171"/>
        <v>0</v>
      </c>
      <c r="S1787" s="154">
        <f t="shared" si="172"/>
        <v>1</v>
      </c>
    </row>
    <row r="1788" spans="2:19" ht="18.75" x14ac:dyDescent="0.3">
      <c r="B1788" s="164">
        <v>44952</v>
      </c>
      <c r="C1788" s="95" t="s">
        <v>3105</v>
      </c>
      <c r="D1788" s="96" t="s">
        <v>3104</v>
      </c>
      <c r="E1788" s="97">
        <v>2</v>
      </c>
      <c r="F1788" s="140">
        <v>3.2</v>
      </c>
      <c r="G1788" s="103">
        <v>1.3</v>
      </c>
      <c r="H1788" s="99" t="s">
        <v>557</v>
      </c>
      <c r="I1788" s="104" t="s">
        <v>26</v>
      </c>
      <c r="J1788" s="105">
        <v>7</v>
      </c>
      <c r="K1788" s="142">
        <f t="shared" si="169"/>
        <v>-7</v>
      </c>
      <c r="L1788" s="102">
        <f t="shared" si="173"/>
        <v>672.672604938272</v>
      </c>
      <c r="M1788" s="214">
        <f t="shared" si="174"/>
        <v>41.512500000000003</v>
      </c>
      <c r="N1788" s="214"/>
      <c r="Q1788" s="153">
        <f t="shared" si="170"/>
        <v>1</v>
      </c>
      <c r="R1788" s="154">
        <f t="shared" si="171"/>
        <v>0</v>
      </c>
      <c r="S1788" s="154">
        <f t="shared" si="172"/>
        <v>1</v>
      </c>
    </row>
    <row r="1789" spans="2:19" ht="18.75" x14ac:dyDescent="0.3">
      <c r="B1789" s="164">
        <v>44952</v>
      </c>
      <c r="C1789" s="95" t="s">
        <v>3101</v>
      </c>
      <c r="D1789" s="96" t="s">
        <v>3102</v>
      </c>
      <c r="E1789" s="97">
        <v>1</v>
      </c>
      <c r="F1789" s="140">
        <v>3.9</v>
      </c>
      <c r="G1789" s="103">
        <v>1.4</v>
      </c>
      <c r="H1789" s="99" t="s">
        <v>557</v>
      </c>
      <c r="I1789" s="104" t="s">
        <v>24</v>
      </c>
      <c r="J1789" s="105">
        <v>3</v>
      </c>
      <c r="K1789" s="142">
        <f t="shared" si="169"/>
        <v>8.6999999999999993</v>
      </c>
      <c r="L1789" s="102">
        <f t="shared" si="173"/>
        <v>681.37260493827205</v>
      </c>
      <c r="M1789" s="214">
        <f t="shared" si="174"/>
        <v>50.212500000000006</v>
      </c>
      <c r="N1789" s="214"/>
      <c r="Q1789" s="153">
        <f t="shared" si="170"/>
        <v>1</v>
      </c>
      <c r="R1789" s="154">
        <f t="shared" si="171"/>
        <v>1</v>
      </c>
      <c r="S1789" s="154">
        <f t="shared" si="172"/>
        <v>0</v>
      </c>
    </row>
    <row r="1790" spans="2:19" ht="18.75" x14ac:dyDescent="0.3">
      <c r="B1790" s="164">
        <v>44952</v>
      </c>
      <c r="C1790" s="95" t="s">
        <v>3103</v>
      </c>
      <c r="D1790" s="96" t="s">
        <v>3102</v>
      </c>
      <c r="E1790" s="97">
        <v>6</v>
      </c>
      <c r="F1790" s="140">
        <v>3.9</v>
      </c>
      <c r="G1790" s="103">
        <v>1.5</v>
      </c>
      <c r="H1790" s="99" t="s">
        <v>557</v>
      </c>
      <c r="I1790" s="104" t="s">
        <v>34</v>
      </c>
      <c r="J1790" s="105">
        <v>1</v>
      </c>
      <c r="K1790" s="142">
        <f t="shared" si="169"/>
        <v>-1</v>
      </c>
      <c r="L1790" s="102">
        <f t="shared" si="173"/>
        <v>680.37260493827205</v>
      </c>
      <c r="M1790" s="214">
        <f t="shared" si="174"/>
        <v>49.212500000000006</v>
      </c>
      <c r="N1790" s="214"/>
      <c r="Q1790" s="153">
        <f t="shared" si="170"/>
        <v>1</v>
      </c>
      <c r="R1790" s="154">
        <f t="shared" si="171"/>
        <v>0</v>
      </c>
      <c r="S1790" s="154">
        <f t="shared" si="172"/>
        <v>1</v>
      </c>
    </row>
    <row r="1791" spans="2:19" ht="18.75" x14ac:dyDescent="0.3">
      <c r="B1791" s="164">
        <v>44952</v>
      </c>
      <c r="C1791" s="95" t="s">
        <v>3108</v>
      </c>
      <c r="D1791" s="96" t="s">
        <v>1916</v>
      </c>
      <c r="E1791" s="97">
        <v>1</v>
      </c>
      <c r="F1791" s="140">
        <v>31</v>
      </c>
      <c r="G1791" s="103">
        <v>5</v>
      </c>
      <c r="H1791" s="99" t="s">
        <v>557</v>
      </c>
      <c r="I1791" s="104" t="s">
        <v>34</v>
      </c>
      <c r="J1791" s="105">
        <v>2.25</v>
      </c>
      <c r="K1791" s="142">
        <f t="shared" si="169"/>
        <v>-2.25</v>
      </c>
      <c r="L1791" s="102">
        <f t="shared" si="173"/>
        <v>678.12260493827205</v>
      </c>
      <c r="M1791" s="214">
        <f t="shared" si="174"/>
        <v>46.962500000000006</v>
      </c>
      <c r="N1791" s="214"/>
      <c r="Q1791" s="153">
        <f t="shared" si="170"/>
        <v>1</v>
      </c>
      <c r="R1791" s="154">
        <f t="shared" si="171"/>
        <v>0</v>
      </c>
      <c r="S1791" s="154">
        <f t="shared" si="172"/>
        <v>1</v>
      </c>
    </row>
    <row r="1792" spans="2:19" ht="18.75" x14ac:dyDescent="0.3">
      <c r="B1792" s="164">
        <v>44951</v>
      </c>
      <c r="C1792" s="95" t="s">
        <v>3036</v>
      </c>
      <c r="D1792" s="96" t="s">
        <v>173</v>
      </c>
      <c r="E1792" s="97">
        <v>2</v>
      </c>
      <c r="F1792" s="140">
        <v>9.5</v>
      </c>
      <c r="G1792" s="103">
        <v>2</v>
      </c>
      <c r="H1792" s="99" t="s">
        <v>557</v>
      </c>
      <c r="I1792" s="104" t="s">
        <v>34</v>
      </c>
      <c r="J1792" s="105">
        <v>1.25</v>
      </c>
      <c r="K1792" s="142">
        <f t="shared" si="169"/>
        <v>-1.25</v>
      </c>
      <c r="L1792" s="102">
        <f t="shared" si="173"/>
        <v>676.87260493827205</v>
      </c>
      <c r="M1792" s="214">
        <f t="shared" si="174"/>
        <v>45.712500000000006</v>
      </c>
      <c r="N1792" s="214"/>
      <c r="Q1792" s="153">
        <f t="shared" si="170"/>
        <v>1</v>
      </c>
      <c r="R1792" s="154">
        <f t="shared" si="171"/>
        <v>0</v>
      </c>
      <c r="S1792" s="154">
        <f t="shared" si="172"/>
        <v>1</v>
      </c>
    </row>
    <row r="1793" spans="2:19" ht="18.75" x14ac:dyDescent="0.3">
      <c r="B1793" s="164">
        <v>44951</v>
      </c>
      <c r="C1793" s="95" t="s">
        <v>3086</v>
      </c>
      <c r="D1793" s="96" t="s">
        <v>173</v>
      </c>
      <c r="E1793" s="97">
        <v>3</v>
      </c>
      <c r="F1793" s="140">
        <v>4</v>
      </c>
      <c r="G1793" s="103">
        <v>2</v>
      </c>
      <c r="H1793" s="99" t="s">
        <v>557</v>
      </c>
      <c r="I1793" s="104" t="s">
        <v>24</v>
      </c>
      <c r="J1793" s="105">
        <v>4.5</v>
      </c>
      <c r="K1793" s="142">
        <f t="shared" si="169"/>
        <v>13.5</v>
      </c>
      <c r="L1793" s="102">
        <f t="shared" si="173"/>
        <v>690.37260493827205</v>
      </c>
      <c r="M1793" s="214">
        <f t="shared" si="174"/>
        <v>59.212500000000006</v>
      </c>
      <c r="N1793" s="214"/>
      <c r="Q1793" s="153">
        <f t="shared" si="170"/>
        <v>1</v>
      </c>
      <c r="R1793" s="154">
        <f t="shared" si="171"/>
        <v>1</v>
      </c>
      <c r="S1793" s="154">
        <f t="shared" si="172"/>
        <v>0</v>
      </c>
    </row>
    <row r="1794" spans="2:19" ht="18.75" x14ac:dyDescent="0.3">
      <c r="B1794" s="164">
        <v>44951</v>
      </c>
      <c r="C1794" s="95" t="s">
        <v>3087</v>
      </c>
      <c r="D1794" s="96" t="s">
        <v>616</v>
      </c>
      <c r="E1794" s="97">
        <v>5</v>
      </c>
      <c r="F1794" s="140">
        <v>7.5</v>
      </c>
      <c r="G1794" s="103">
        <v>3</v>
      </c>
      <c r="H1794" s="99" t="s">
        <v>557</v>
      </c>
      <c r="I1794" s="104" t="s">
        <v>26</v>
      </c>
      <c r="J1794" s="105">
        <v>4.25</v>
      </c>
      <c r="K1794" s="142">
        <f t="shared" si="169"/>
        <v>-4.25</v>
      </c>
      <c r="L1794" s="102">
        <f t="shared" si="173"/>
        <v>686.12260493827205</v>
      </c>
      <c r="M1794" s="214">
        <f t="shared" si="174"/>
        <v>54.962500000000006</v>
      </c>
      <c r="N1794" s="214"/>
      <c r="Q1794" s="153">
        <f t="shared" si="170"/>
        <v>1</v>
      </c>
      <c r="R1794" s="154">
        <f t="shared" si="171"/>
        <v>0</v>
      </c>
      <c r="S1794" s="154">
        <f t="shared" si="172"/>
        <v>1</v>
      </c>
    </row>
    <row r="1795" spans="2:19" ht="18.75" x14ac:dyDescent="0.3">
      <c r="B1795" s="164">
        <v>44953</v>
      </c>
      <c r="C1795" s="95" t="s">
        <v>2964</v>
      </c>
      <c r="D1795" s="96" t="s">
        <v>662</v>
      </c>
      <c r="E1795" s="97">
        <v>1</v>
      </c>
      <c r="F1795" s="140">
        <v>2.2000000000000002</v>
      </c>
      <c r="G1795" s="103">
        <v>1.2</v>
      </c>
      <c r="H1795" s="99" t="s">
        <v>557</v>
      </c>
      <c r="I1795" s="104" t="s">
        <v>24</v>
      </c>
      <c r="J1795" s="105">
        <v>8.75</v>
      </c>
      <c r="K1795" s="142">
        <f t="shared" ref="K1795:K1858" si="175">IF(OR(I1795="",J1795=""),"",IF(AND(H1795="W",I1795="1st"),F1795*J1795-J1795,IF(AND(H1795="P",OR(I1795="1st",I1795="2nd",I1795="3rd")),G1795*J1795-J1795,IF(H1795="EW",-2*J1795,-J1795))))</f>
        <v>10.5</v>
      </c>
      <c r="L1795" s="102">
        <f t="shared" si="173"/>
        <v>696.62260493827205</v>
      </c>
      <c r="M1795" s="214">
        <f t="shared" si="174"/>
        <v>65.462500000000006</v>
      </c>
      <c r="N1795" s="214"/>
      <c r="Q1795" s="153">
        <f t="shared" si="170"/>
        <v>1</v>
      </c>
      <c r="R1795" s="154">
        <f t="shared" si="171"/>
        <v>1</v>
      </c>
      <c r="S1795" s="154">
        <f t="shared" si="172"/>
        <v>0</v>
      </c>
    </row>
    <row r="1796" spans="2:19" ht="18.75" x14ac:dyDescent="0.3">
      <c r="B1796" s="164">
        <v>44953</v>
      </c>
      <c r="C1796" s="95" t="s">
        <v>3088</v>
      </c>
      <c r="D1796" s="96" t="s">
        <v>638</v>
      </c>
      <c r="E1796" s="97">
        <v>2</v>
      </c>
      <c r="F1796" s="140">
        <v>1.6</v>
      </c>
      <c r="G1796" s="103">
        <v>1.1000000000000001</v>
      </c>
      <c r="H1796" s="99" t="s">
        <v>557</v>
      </c>
      <c r="I1796" s="104" t="s">
        <v>24</v>
      </c>
      <c r="J1796" s="105">
        <v>7.75</v>
      </c>
      <c r="K1796" s="142">
        <f t="shared" si="175"/>
        <v>4.6500000000000004</v>
      </c>
      <c r="L1796" s="102">
        <f t="shared" si="173"/>
        <v>701.27260493827202</v>
      </c>
      <c r="M1796" s="214">
        <f t="shared" si="174"/>
        <v>70.112500000000011</v>
      </c>
      <c r="N1796" s="214"/>
      <c r="Q1796" s="153">
        <f t="shared" ref="Q1796:Q1859" si="176">IF(B1796="",0,1)</f>
        <v>1</v>
      </c>
      <c r="R1796" s="154">
        <f t="shared" ref="R1796:R1859" si="177">IF(K1796&gt;0,1,0)</f>
        <v>1</v>
      </c>
      <c r="S1796" s="154">
        <f t="shared" ref="S1796:S1859" si="178">IF(K1796&lt;0,1,0)</f>
        <v>0</v>
      </c>
    </row>
    <row r="1797" spans="2:19" ht="18.75" x14ac:dyDescent="0.3">
      <c r="B1797" s="164">
        <v>44953</v>
      </c>
      <c r="C1797" s="95" t="s">
        <v>3089</v>
      </c>
      <c r="D1797" s="96" t="s">
        <v>638</v>
      </c>
      <c r="E1797" s="97">
        <v>3</v>
      </c>
      <c r="F1797" s="140">
        <v>7</v>
      </c>
      <c r="G1797" s="103">
        <v>2</v>
      </c>
      <c r="H1797" s="99" t="s">
        <v>557</v>
      </c>
      <c r="I1797" s="104" t="s">
        <v>26</v>
      </c>
      <c r="J1797" s="105">
        <v>6.25</v>
      </c>
      <c r="K1797" s="142">
        <f t="shared" si="175"/>
        <v>-6.25</v>
      </c>
      <c r="L1797" s="102">
        <f t="shared" si="173"/>
        <v>695.02260493827202</v>
      </c>
      <c r="M1797" s="214">
        <f t="shared" si="174"/>
        <v>63.862500000000011</v>
      </c>
      <c r="N1797" s="214"/>
      <c r="Q1797" s="153">
        <f t="shared" si="176"/>
        <v>1</v>
      </c>
      <c r="R1797" s="154">
        <f t="shared" si="177"/>
        <v>0</v>
      </c>
      <c r="S1797" s="154">
        <f t="shared" si="178"/>
        <v>1</v>
      </c>
    </row>
    <row r="1798" spans="2:19" ht="18.75" x14ac:dyDescent="0.3">
      <c r="B1798" s="164">
        <v>44953</v>
      </c>
      <c r="C1798" s="95" t="s">
        <v>3090</v>
      </c>
      <c r="D1798" s="96" t="s">
        <v>638</v>
      </c>
      <c r="E1798" s="97">
        <v>3</v>
      </c>
      <c r="F1798" s="140">
        <v>6.5</v>
      </c>
      <c r="G1798" s="103">
        <v>2</v>
      </c>
      <c r="H1798" s="99" t="s">
        <v>557</v>
      </c>
      <c r="I1798" s="104" t="s">
        <v>16</v>
      </c>
      <c r="J1798" s="105">
        <v>3.75</v>
      </c>
      <c r="K1798" s="142">
        <f t="shared" si="175"/>
        <v>-3.75</v>
      </c>
      <c r="L1798" s="102">
        <f t="shared" si="173"/>
        <v>691.27260493827202</v>
      </c>
      <c r="M1798" s="214">
        <f t="shared" si="174"/>
        <v>60.112500000000011</v>
      </c>
      <c r="N1798" s="214"/>
      <c r="Q1798" s="153">
        <f t="shared" si="176"/>
        <v>1</v>
      </c>
      <c r="R1798" s="154">
        <f t="shared" si="177"/>
        <v>0</v>
      </c>
      <c r="S1798" s="154">
        <f t="shared" si="178"/>
        <v>1</v>
      </c>
    </row>
    <row r="1799" spans="2:19" ht="18.75" x14ac:dyDescent="0.3">
      <c r="B1799" s="164">
        <v>44954</v>
      </c>
      <c r="C1799" s="95" t="s">
        <v>3091</v>
      </c>
      <c r="D1799" s="96" t="s">
        <v>2064</v>
      </c>
      <c r="E1799" s="97">
        <v>5</v>
      </c>
      <c r="F1799" s="140">
        <v>4</v>
      </c>
      <c r="G1799" s="103">
        <v>2</v>
      </c>
      <c r="H1799" s="99" t="s">
        <v>557</v>
      </c>
      <c r="I1799" s="104" t="s">
        <v>24</v>
      </c>
      <c r="J1799" s="105">
        <v>6</v>
      </c>
      <c r="K1799" s="142">
        <f t="shared" si="175"/>
        <v>18</v>
      </c>
      <c r="L1799" s="102">
        <f t="shared" si="173"/>
        <v>709.27260493827202</v>
      </c>
      <c r="M1799" s="214">
        <f t="shared" si="174"/>
        <v>78.112500000000011</v>
      </c>
      <c r="N1799" s="214"/>
      <c r="Q1799" s="153">
        <f t="shared" si="176"/>
        <v>1</v>
      </c>
      <c r="R1799" s="154">
        <f t="shared" si="177"/>
        <v>1</v>
      </c>
      <c r="S1799" s="154">
        <f t="shared" si="178"/>
        <v>0</v>
      </c>
    </row>
    <row r="1800" spans="2:19" ht="18.75" x14ac:dyDescent="0.3">
      <c r="B1800" s="164">
        <v>44954</v>
      </c>
      <c r="C1800" s="95" t="s">
        <v>3027</v>
      </c>
      <c r="D1800" s="96" t="s">
        <v>2064</v>
      </c>
      <c r="E1800" s="97">
        <v>5</v>
      </c>
      <c r="F1800" s="140">
        <v>6</v>
      </c>
      <c r="G1800" s="103">
        <v>2</v>
      </c>
      <c r="H1800" s="99" t="s">
        <v>557</v>
      </c>
      <c r="I1800" s="104" t="s">
        <v>34</v>
      </c>
      <c r="J1800" s="105">
        <v>0.75</v>
      </c>
      <c r="K1800" s="142">
        <f t="shared" si="175"/>
        <v>-0.75</v>
      </c>
      <c r="L1800" s="102">
        <f t="shared" si="173"/>
        <v>708.52260493827202</v>
      </c>
      <c r="M1800" s="214">
        <f t="shared" si="174"/>
        <v>77.362500000000011</v>
      </c>
      <c r="N1800" s="214"/>
      <c r="Q1800" s="153">
        <f t="shared" si="176"/>
        <v>1</v>
      </c>
      <c r="R1800" s="154">
        <f t="shared" si="177"/>
        <v>0</v>
      </c>
      <c r="S1800" s="154">
        <f t="shared" si="178"/>
        <v>1</v>
      </c>
    </row>
    <row r="1801" spans="2:19" ht="18.75" x14ac:dyDescent="0.3">
      <c r="B1801" s="164">
        <v>44954</v>
      </c>
      <c r="C1801" s="95" t="s">
        <v>2473</v>
      </c>
      <c r="D1801" s="96" t="s">
        <v>619</v>
      </c>
      <c r="E1801" s="97">
        <v>7</v>
      </c>
      <c r="F1801" s="140">
        <v>2.2000000000000002</v>
      </c>
      <c r="G1801" s="103">
        <v>1.2</v>
      </c>
      <c r="H1801" s="99" t="s">
        <v>557</v>
      </c>
      <c r="I1801" s="104" t="s">
        <v>26</v>
      </c>
      <c r="J1801" s="105">
        <v>2.75</v>
      </c>
      <c r="K1801" s="142">
        <f t="shared" si="175"/>
        <v>-2.75</v>
      </c>
      <c r="L1801" s="102">
        <f t="shared" si="173"/>
        <v>705.77260493827202</v>
      </c>
      <c r="M1801" s="214">
        <f t="shared" si="174"/>
        <v>74.612500000000011</v>
      </c>
      <c r="N1801" s="214"/>
      <c r="Q1801" s="153">
        <f t="shared" si="176"/>
        <v>1</v>
      </c>
      <c r="R1801" s="154">
        <f t="shared" si="177"/>
        <v>0</v>
      </c>
      <c r="S1801" s="154">
        <f t="shared" si="178"/>
        <v>1</v>
      </c>
    </row>
    <row r="1802" spans="2:19" ht="18.75" x14ac:dyDescent="0.3">
      <c r="B1802" s="164">
        <v>44954</v>
      </c>
      <c r="C1802" s="95" t="s">
        <v>3092</v>
      </c>
      <c r="D1802" s="96" t="s">
        <v>610</v>
      </c>
      <c r="E1802" s="97">
        <v>3</v>
      </c>
      <c r="F1802" s="140">
        <v>2.8</v>
      </c>
      <c r="G1802" s="103">
        <v>1.2</v>
      </c>
      <c r="H1802" s="99" t="s">
        <v>557</v>
      </c>
      <c r="I1802" s="104" t="s">
        <v>26</v>
      </c>
      <c r="J1802" s="105">
        <v>2.75</v>
      </c>
      <c r="K1802" s="142">
        <f t="shared" si="175"/>
        <v>-2.75</v>
      </c>
      <c r="L1802" s="102">
        <f t="shared" si="173"/>
        <v>703.02260493827202</v>
      </c>
      <c r="M1802" s="214">
        <f t="shared" si="174"/>
        <v>71.862500000000011</v>
      </c>
      <c r="N1802" s="214"/>
      <c r="Q1802" s="153">
        <f t="shared" si="176"/>
        <v>1</v>
      </c>
      <c r="R1802" s="154">
        <f t="shared" si="177"/>
        <v>0</v>
      </c>
      <c r="S1802" s="154">
        <f t="shared" si="178"/>
        <v>1</v>
      </c>
    </row>
    <row r="1803" spans="2:19" ht="18.75" x14ac:dyDescent="0.3">
      <c r="B1803" s="164">
        <v>44954</v>
      </c>
      <c r="C1803" s="95" t="s">
        <v>3093</v>
      </c>
      <c r="D1803" s="96" t="s">
        <v>610</v>
      </c>
      <c r="E1803" s="97">
        <v>3</v>
      </c>
      <c r="F1803" s="140">
        <v>14</v>
      </c>
      <c r="G1803" s="103">
        <v>3</v>
      </c>
      <c r="H1803" s="99" t="s">
        <v>557</v>
      </c>
      <c r="I1803" s="104" t="s">
        <v>34</v>
      </c>
      <c r="J1803" s="105">
        <v>0.75</v>
      </c>
      <c r="K1803" s="142">
        <f t="shared" si="175"/>
        <v>-0.75</v>
      </c>
      <c r="L1803" s="102">
        <f t="shared" si="173"/>
        <v>702.27260493827202</v>
      </c>
      <c r="M1803" s="214">
        <f t="shared" si="174"/>
        <v>71.112500000000011</v>
      </c>
      <c r="N1803" s="214"/>
      <c r="Q1803" s="153">
        <f t="shared" si="176"/>
        <v>1</v>
      </c>
      <c r="R1803" s="154">
        <f t="shared" si="177"/>
        <v>0</v>
      </c>
      <c r="S1803" s="154">
        <f t="shared" si="178"/>
        <v>1</v>
      </c>
    </row>
    <row r="1804" spans="2:19" ht="18.75" x14ac:dyDescent="0.3">
      <c r="B1804" s="164">
        <v>44955</v>
      </c>
      <c r="C1804" s="95" t="s">
        <v>3094</v>
      </c>
      <c r="D1804" s="96" t="s">
        <v>608</v>
      </c>
      <c r="E1804" s="97">
        <v>2</v>
      </c>
      <c r="F1804" s="140">
        <v>8.5</v>
      </c>
      <c r="G1804" s="103">
        <v>3</v>
      </c>
      <c r="H1804" s="99" t="s">
        <v>557</v>
      </c>
      <c r="I1804" s="104" t="s">
        <v>24</v>
      </c>
      <c r="J1804" s="105">
        <v>3</v>
      </c>
      <c r="K1804" s="142">
        <f t="shared" si="175"/>
        <v>22.5</v>
      </c>
      <c r="L1804" s="102">
        <f t="shared" si="173"/>
        <v>724.77260493827202</v>
      </c>
      <c r="M1804" s="214">
        <f t="shared" si="174"/>
        <v>93.612500000000011</v>
      </c>
      <c r="N1804" s="214"/>
      <c r="Q1804" s="153">
        <f t="shared" si="176"/>
        <v>1</v>
      </c>
      <c r="R1804" s="154">
        <f t="shared" si="177"/>
        <v>1</v>
      </c>
      <c r="S1804" s="154">
        <f t="shared" si="178"/>
        <v>0</v>
      </c>
    </row>
    <row r="1805" spans="2:19" ht="18.75" x14ac:dyDescent="0.3">
      <c r="B1805" s="164">
        <v>44955</v>
      </c>
      <c r="C1805" s="95" t="s">
        <v>3095</v>
      </c>
      <c r="D1805" s="96" t="s">
        <v>608</v>
      </c>
      <c r="E1805" s="97">
        <v>2</v>
      </c>
      <c r="F1805" s="140">
        <v>7</v>
      </c>
      <c r="G1805" s="103">
        <v>3</v>
      </c>
      <c r="H1805" s="99" t="s">
        <v>557</v>
      </c>
      <c r="I1805" s="104" t="s">
        <v>34</v>
      </c>
      <c r="J1805" s="105">
        <v>0.5</v>
      </c>
      <c r="K1805" s="142">
        <f t="shared" si="175"/>
        <v>-0.5</v>
      </c>
      <c r="L1805" s="102">
        <f t="shared" si="173"/>
        <v>724.27260493827202</v>
      </c>
      <c r="M1805" s="214">
        <f t="shared" si="174"/>
        <v>93.112500000000011</v>
      </c>
      <c r="N1805" s="214"/>
      <c r="Q1805" s="153">
        <f t="shared" si="176"/>
        <v>1</v>
      </c>
      <c r="R1805" s="154">
        <f t="shared" si="177"/>
        <v>0</v>
      </c>
      <c r="S1805" s="154">
        <f t="shared" si="178"/>
        <v>1</v>
      </c>
    </row>
    <row r="1806" spans="2:19" ht="18.75" x14ac:dyDescent="0.3">
      <c r="B1806" s="164">
        <v>44955</v>
      </c>
      <c r="C1806" s="95" t="s">
        <v>3096</v>
      </c>
      <c r="D1806" s="96" t="s">
        <v>608</v>
      </c>
      <c r="E1806" s="97">
        <v>3</v>
      </c>
      <c r="F1806" s="140">
        <v>18</v>
      </c>
      <c r="G1806" s="103">
        <v>4</v>
      </c>
      <c r="H1806" s="99" t="s">
        <v>557</v>
      </c>
      <c r="I1806" s="104" t="s">
        <v>16</v>
      </c>
      <c r="J1806" s="105">
        <v>2.25</v>
      </c>
      <c r="K1806" s="142">
        <f t="shared" si="175"/>
        <v>-2.25</v>
      </c>
      <c r="L1806" s="102">
        <f t="shared" si="173"/>
        <v>722.02260493827202</v>
      </c>
      <c r="M1806" s="214">
        <f t="shared" si="174"/>
        <v>90.862500000000011</v>
      </c>
      <c r="N1806" s="214"/>
      <c r="Q1806" s="153">
        <f t="shared" si="176"/>
        <v>1</v>
      </c>
      <c r="R1806" s="154">
        <f t="shared" si="177"/>
        <v>0</v>
      </c>
      <c r="S1806" s="154">
        <f t="shared" si="178"/>
        <v>1</v>
      </c>
    </row>
    <row r="1807" spans="2:19" ht="18.75" x14ac:dyDescent="0.3">
      <c r="B1807" s="164">
        <v>44955</v>
      </c>
      <c r="C1807" s="95" t="s">
        <v>3032</v>
      </c>
      <c r="D1807" s="96" t="s">
        <v>608</v>
      </c>
      <c r="E1807" s="97">
        <v>3</v>
      </c>
      <c r="F1807" s="140">
        <v>7.5</v>
      </c>
      <c r="G1807" s="103">
        <v>2</v>
      </c>
      <c r="H1807" s="99" t="s">
        <v>557</v>
      </c>
      <c r="I1807" s="104" t="s">
        <v>34</v>
      </c>
      <c r="J1807" s="105">
        <v>2.75</v>
      </c>
      <c r="K1807" s="142">
        <f t="shared" si="175"/>
        <v>-2.75</v>
      </c>
      <c r="L1807" s="102">
        <f t="shared" ref="L1807:L1821" si="179">IF(K1807="",L1806,L1806+K1807)</f>
        <v>719.27260493827202</v>
      </c>
      <c r="M1807" s="214">
        <f t="shared" si="174"/>
        <v>88.112500000000011</v>
      </c>
      <c r="N1807" s="214"/>
      <c r="Q1807" s="153">
        <f t="shared" si="176"/>
        <v>1</v>
      </c>
      <c r="R1807" s="154">
        <f t="shared" si="177"/>
        <v>0</v>
      </c>
      <c r="S1807" s="154">
        <f t="shared" si="178"/>
        <v>1</v>
      </c>
    </row>
    <row r="1808" spans="2:19" ht="18.75" x14ac:dyDescent="0.3">
      <c r="B1808" s="164">
        <v>44955</v>
      </c>
      <c r="C1808" s="95" t="s">
        <v>3097</v>
      </c>
      <c r="D1808" s="96" t="s">
        <v>608</v>
      </c>
      <c r="E1808" s="97">
        <v>4</v>
      </c>
      <c r="F1808" s="140">
        <v>2.4500000000000002</v>
      </c>
      <c r="G1808" s="103">
        <v>1.1000000000000001</v>
      </c>
      <c r="H1808" s="99" t="s">
        <v>557</v>
      </c>
      <c r="I1808" s="104" t="s">
        <v>34</v>
      </c>
      <c r="J1808" s="105">
        <v>2</v>
      </c>
      <c r="K1808" s="142">
        <f t="shared" si="175"/>
        <v>-2</v>
      </c>
      <c r="L1808" s="102">
        <f t="shared" si="179"/>
        <v>717.27260493827202</v>
      </c>
      <c r="M1808" s="214">
        <f t="shared" ref="M1808:M1812" si="180">K1808+M1807</f>
        <v>86.112500000000011</v>
      </c>
      <c r="N1808" s="214"/>
      <c r="Q1808" s="153">
        <f t="shared" si="176"/>
        <v>1</v>
      </c>
      <c r="R1808" s="154">
        <f t="shared" si="177"/>
        <v>0</v>
      </c>
      <c r="S1808" s="154">
        <f t="shared" si="178"/>
        <v>1</v>
      </c>
    </row>
    <row r="1809" spans="2:19" ht="18.75" x14ac:dyDescent="0.3">
      <c r="B1809" s="164">
        <v>44955</v>
      </c>
      <c r="C1809" s="95" t="s">
        <v>3098</v>
      </c>
      <c r="D1809" s="96" t="s">
        <v>43</v>
      </c>
      <c r="E1809" s="97">
        <v>3</v>
      </c>
      <c r="F1809" s="140">
        <v>5</v>
      </c>
      <c r="G1809" s="103">
        <v>2</v>
      </c>
      <c r="H1809" s="99" t="s">
        <v>557</v>
      </c>
      <c r="I1809" s="104" t="s">
        <v>26</v>
      </c>
      <c r="J1809" s="105">
        <v>3</v>
      </c>
      <c r="K1809" s="142">
        <f t="shared" si="175"/>
        <v>-3</v>
      </c>
      <c r="L1809" s="102">
        <f t="shared" si="179"/>
        <v>714.27260493827202</v>
      </c>
      <c r="M1809" s="214">
        <f t="shared" si="180"/>
        <v>83.112500000000011</v>
      </c>
      <c r="N1809" s="214"/>
      <c r="Q1809" s="153">
        <f t="shared" si="176"/>
        <v>1</v>
      </c>
      <c r="R1809" s="154">
        <f t="shared" si="177"/>
        <v>0</v>
      </c>
      <c r="S1809" s="154">
        <f t="shared" si="178"/>
        <v>1</v>
      </c>
    </row>
    <row r="1810" spans="2:19" ht="18.75" x14ac:dyDescent="0.3">
      <c r="B1810" s="164">
        <v>44955</v>
      </c>
      <c r="C1810" s="95" t="s">
        <v>3099</v>
      </c>
      <c r="D1810" s="96" t="s">
        <v>608</v>
      </c>
      <c r="E1810" s="97">
        <v>1</v>
      </c>
      <c r="F1810" s="140">
        <v>3.5</v>
      </c>
      <c r="G1810" s="103">
        <v>1.2</v>
      </c>
      <c r="H1810" s="99" t="s">
        <v>557</v>
      </c>
      <c r="I1810" s="104" t="s">
        <v>26</v>
      </c>
      <c r="J1810" s="105">
        <v>5.75</v>
      </c>
      <c r="K1810" s="142">
        <f t="shared" si="175"/>
        <v>-5.75</v>
      </c>
      <c r="L1810" s="102">
        <f t="shared" si="179"/>
        <v>708.52260493827202</v>
      </c>
      <c r="M1810" s="214">
        <f t="shared" si="180"/>
        <v>77.362500000000011</v>
      </c>
      <c r="N1810" s="214"/>
      <c r="Q1810" s="153">
        <f t="shared" si="176"/>
        <v>1</v>
      </c>
      <c r="R1810" s="154">
        <f t="shared" si="177"/>
        <v>0</v>
      </c>
      <c r="S1810" s="154">
        <f t="shared" si="178"/>
        <v>1</v>
      </c>
    </row>
    <row r="1811" spans="2:19" ht="18.75" x14ac:dyDescent="0.3">
      <c r="B1811" s="164">
        <v>44957</v>
      </c>
      <c r="C1811" s="95" t="s">
        <v>3100</v>
      </c>
      <c r="D1811" s="96" t="s">
        <v>561</v>
      </c>
      <c r="E1811" s="97">
        <v>3</v>
      </c>
      <c r="F1811" s="140">
        <v>6.5</v>
      </c>
      <c r="G1811" s="103">
        <v>2</v>
      </c>
      <c r="H1811" s="99" t="s">
        <v>557</v>
      </c>
      <c r="I1811" s="104" t="s">
        <v>26</v>
      </c>
      <c r="J1811" s="105">
        <v>3</v>
      </c>
      <c r="K1811" s="142">
        <f t="shared" si="175"/>
        <v>-3</v>
      </c>
      <c r="L1811" s="102">
        <f t="shared" si="179"/>
        <v>705.52260493827202</v>
      </c>
      <c r="M1811" s="214">
        <f t="shared" si="180"/>
        <v>74.362500000000011</v>
      </c>
      <c r="N1811" s="214"/>
      <c r="Q1811" s="153">
        <f t="shared" si="176"/>
        <v>1</v>
      </c>
      <c r="R1811" s="154">
        <f t="shared" si="177"/>
        <v>0</v>
      </c>
      <c r="S1811" s="154">
        <f t="shared" si="178"/>
        <v>1</v>
      </c>
    </row>
    <row r="1812" spans="2:19" ht="18.75" x14ac:dyDescent="0.3">
      <c r="B1812" s="164">
        <v>44957</v>
      </c>
      <c r="C1812" s="95" t="s">
        <v>2234</v>
      </c>
      <c r="D1812" s="96" t="s">
        <v>621</v>
      </c>
      <c r="E1812" s="97">
        <v>3</v>
      </c>
      <c r="F1812" s="140">
        <v>2.15</v>
      </c>
      <c r="G1812" s="103">
        <v>1.1000000000000001</v>
      </c>
      <c r="H1812" s="99" t="s">
        <v>557</v>
      </c>
      <c r="I1812" s="104" t="s">
        <v>24</v>
      </c>
      <c r="J1812" s="105">
        <v>1</v>
      </c>
      <c r="K1812" s="142">
        <f t="shared" si="175"/>
        <v>1.1499999999999999</v>
      </c>
      <c r="L1812" s="102">
        <f t="shared" si="179"/>
        <v>706.672604938272</v>
      </c>
      <c r="M1812" s="214">
        <f t="shared" si="180"/>
        <v>75.512500000000017</v>
      </c>
      <c r="N1812" s="214"/>
      <c r="Q1812" s="153">
        <f t="shared" si="176"/>
        <v>1</v>
      </c>
      <c r="R1812" s="154">
        <f t="shared" si="177"/>
        <v>1</v>
      </c>
      <c r="S1812" s="154">
        <f t="shared" si="178"/>
        <v>0</v>
      </c>
    </row>
    <row r="1813" spans="2:19" ht="18.75" x14ac:dyDescent="0.3">
      <c r="B1813" s="164">
        <v>44958</v>
      </c>
      <c r="C1813" s="95" t="s">
        <v>3052</v>
      </c>
      <c r="D1813" s="96" t="s">
        <v>2001</v>
      </c>
      <c r="E1813" s="97">
        <v>1</v>
      </c>
      <c r="F1813" s="140">
        <v>3.5</v>
      </c>
      <c r="G1813" s="103">
        <v>1.3</v>
      </c>
      <c r="H1813" s="99" t="s">
        <v>557</v>
      </c>
      <c r="I1813" s="104" t="s">
        <v>26</v>
      </c>
      <c r="J1813" s="105">
        <v>8</v>
      </c>
      <c r="K1813" s="142">
        <f t="shared" si="175"/>
        <v>-8</v>
      </c>
      <c r="L1813" s="102">
        <f t="shared" si="179"/>
        <v>698.672604938272</v>
      </c>
      <c r="M1813" s="214"/>
      <c r="N1813" s="214">
        <f>K1813</f>
        <v>-8</v>
      </c>
      <c r="Q1813" s="153">
        <f t="shared" si="176"/>
        <v>1</v>
      </c>
      <c r="R1813" s="154">
        <f t="shared" si="177"/>
        <v>0</v>
      </c>
      <c r="S1813" s="154">
        <f t="shared" si="178"/>
        <v>1</v>
      </c>
    </row>
    <row r="1814" spans="2:19" ht="18.75" x14ac:dyDescent="0.3">
      <c r="B1814" s="164">
        <v>44958</v>
      </c>
      <c r="C1814" s="95" t="s">
        <v>3114</v>
      </c>
      <c r="D1814" s="96" t="s">
        <v>2001</v>
      </c>
      <c r="E1814" s="97">
        <v>1</v>
      </c>
      <c r="F1814" s="140">
        <v>14</v>
      </c>
      <c r="G1814" s="103">
        <v>3</v>
      </c>
      <c r="H1814" s="99" t="s">
        <v>557</v>
      </c>
      <c r="I1814" s="104" t="s">
        <v>34</v>
      </c>
      <c r="J1814" s="105">
        <v>0.5</v>
      </c>
      <c r="K1814" s="142">
        <f t="shared" si="175"/>
        <v>-0.5</v>
      </c>
      <c r="L1814" s="102">
        <f t="shared" si="179"/>
        <v>698.172604938272</v>
      </c>
      <c r="M1814" s="214"/>
      <c r="N1814" s="214">
        <f>N1813+K1814</f>
        <v>-8.5</v>
      </c>
      <c r="Q1814" s="153">
        <f t="shared" si="176"/>
        <v>1</v>
      </c>
      <c r="R1814" s="154">
        <f t="shared" si="177"/>
        <v>0</v>
      </c>
      <c r="S1814" s="154">
        <f t="shared" si="178"/>
        <v>1</v>
      </c>
    </row>
    <row r="1815" spans="2:19" ht="18.75" x14ac:dyDescent="0.3">
      <c r="B1815" s="164">
        <v>44958</v>
      </c>
      <c r="C1815" s="95" t="s">
        <v>3013</v>
      </c>
      <c r="D1815" s="96" t="s">
        <v>2001</v>
      </c>
      <c r="E1815" s="97">
        <v>3</v>
      </c>
      <c r="F1815" s="140">
        <v>2.9</v>
      </c>
      <c r="G1815" s="103">
        <v>1.3</v>
      </c>
      <c r="H1815" s="99" t="s">
        <v>557</v>
      </c>
      <c r="I1815" s="104" t="s">
        <v>34</v>
      </c>
      <c r="J1815" s="105">
        <v>7</v>
      </c>
      <c r="K1815" s="142">
        <f t="shared" si="175"/>
        <v>-7</v>
      </c>
      <c r="L1815" s="102">
        <f t="shared" si="179"/>
        <v>691.172604938272</v>
      </c>
      <c r="M1815" s="214"/>
      <c r="N1815" s="214">
        <f t="shared" ref="N1815:N1878" si="181">N1814+K1815</f>
        <v>-15.5</v>
      </c>
      <c r="Q1815" s="153">
        <f t="shared" si="176"/>
        <v>1</v>
      </c>
      <c r="R1815" s="154">
        <f t="shared" si="177"/>
        <v>0</v>
      </c>
      <c r="S1815" s="154">
        <f t="shared" si="178"/>
        <v>1</v>
      </c>
    </row>
    <row r="1816" spans="2:19" ht="18.75" x14ac:dyDescent="0.3">
      <c r="B1816" s="164">
        <v>44958</v>
      </c>
      <c r="C1816" s="95" t="s">
        <v>3006</v>
      </c>
      <c r="D1816" s="96" t="s">
        <v>2001</v>
      </c>
      <c r="E1816" s="97">
        <v>3</v>
      </c>
      <c r="F1816" s="140">
        <v>51</v>
      </c>
      <c r="G1816" s="103">
        <v>10</v>
      </c>
      <c r="H1816" s="99" t="s">
        <v>557</v>
      </c>
      <c r="I1816" s="104" t="s">
        <v>26</v>
      </c>
      <c r="J1816" s="105">
        <v>0.25</v>
      </c>
      <c r="K1816" s="142">
        <f t="shared" si="175"/>
        <v>-0.25</v>
      </c>
      <c r="L1816" s="102">
        <f t="shared" si="179"/>
        <v>690.922604938272</v>
      </c>
      <c r="M1816" s="214"/>
      <c r="N1816" s="214">
        <f t="shared" si="181"/>
        <v>-15.75</v>
      </c>
      <c r="Q1816" s="153">
        <f t="shared" si="176"/>
        <v>1</v>
      </c>
      <c r="R1816" s="154">
        <f t="shared" si="177"/>
        <v>0</v>
      </c>
      <c r="S1816" s="154">
        <f t="shared" si="178"/>
        <v>1</v>
      </c>
    </row>
    <row r="1817" spans="2:19" ht="18.75" x14ac:dyDescent="0.3">
      <c r="B1817" s="164">
        <v>44958</v>
      </c>
      <c r="C1817" s="95" t="s">
        <v>3115</v>
      </c>
      <c r="D1817" s="96" t="s">
        <v>173</v>
      </c>
      <c r="E1817" s="97">
        <v>1</v>
      </c>
      <c r="F1817" s="140">
        <v>4.2</v>
      </c>
      <c r="G1817" s="103">
        <v>2</v>
      </c>
      <c r="H1817" s="99" t="s">
        <v>557</v>
      </c>
      <c r="I1817" s="104" t="s">
        <v>34</v>
      </c>
      <c r="J1817" s="105">
        <v>9</v>
      </c>
      <c r="K1817" s="142">
        <f t="shared" si="175"/>
        <v>-9</v>
      </c>
      <c r="L1817" s="102">
        <f t="shared" si="179"/>
        <v>681.922604938272</v>
      </c>
      <c r="M1817" s="214"/>
      <c r="N1817" s="214">
        <f t="shared" si="181"/>
        <v>-24.75</v>
      </c>
      <c r="Q1817" s="153">
        <f t="shared" si="176"/>
        <v>1</v>
      </c>
      <c r="R1817" s="154">
        <f t="shared" si="177"/>
        <v>0</v>
      </c>
      <c r="S1817" s="154">
        <f t="shared" si="178"/>
        <v>1</v>
      </c>
    </row>
    <row r="1818" spans="2:19" ht="18.75" x14ac:dyDescent="0.3">
      <c r="B1818" s="164">
        <v>44958</v>
      </c>
      <c r="C1818" s="95" t="s">
        <v>3116</v>
      </c>
      <c r="D1818" s="96" t="s">
        <v>173</v>
      </c>
      <c r="E1818" s="97">
        <v>2</v>
      </c>
      <c r="F1818" s="140">
        <v>11</v>
      </c>
      <c r="G1818" s="103">
        <v>3</v>
      </c>
      <c r="H1818" s="99" t="s">
        <v>557</v>
      </c>
      <c r="I1818" s="104" t="s">
        <v>34</v>
      </c>
      <c r="J1818" s="105">
        <v>3.75</v>
      </c>
      <c r="K1818" s="142">
        <f t="shared" si="175"/>
        <v>-3.75</v>
      </c>
      <c r="L1818" s="102">
        <f t="shared" si="179"/>
        <v>678.172604938272</v>
      </c>
      <c r="M1818" s="214"/>
      <c r="N1818" s="214">
        <f t="shared" si="181"/>
        <v>-28.5</v>
      </c>
      <c r="Q1818" s="153">
        <f t="shared" si="176"/>
        <v>1</v>
      </c>
      <c r="R1818" s="154">
        <f t="shared" si="177"/>
        <v>0</v>
      </c>
      <c r="S1818" s="154">
        <f t="shared" si="178"/>
        <v>1</v>
      </c>
    </row>
    <row r="1819" spans="2:19" ht="18.75" x14ac:dyDescent="0.3">
      <c r="B1819" s="164">
        <v>44958</v>
      </c>
      <c r="C1819" s="95" t="s">
        <v>2395</v>
      </c>
      <c r="D1819" s="96" t="s">
        <v>173</v>
      </c>
      <c r="E1819" s="97">
        <v>3</v>
      </c>
      <c r="F1819" s="140">
        <v>2.2999999999999998</v>
      </c>
      <c r="G1819" s="103">
        <v>1.1000000000000001</v>
      </c>
      <c r="H1819" s="99" t="s">
        <v>557</v>
      </c>
      <c r="I1819" s="104" t="s">
        <v>16</v>
      </c>
      <c r="J1819" s="105">
        <v>4</v>
      </c>
      <c r="K1819" s="142">
        <f t="shared" si="175"/>
        <v>-4</v>
      </c>
      <c r="L1819" s="102">
        <f t="shared" si="179"/>
        <v>674.172604938272</v>
      </c>
      <c r="M1819" s="214"/>
      <c r="N1819" s="214">
        <f t="shared" si="181"/>
        <v>-32.5</v>
      </c>
      <c r="Q1819" s="153">
        <f t="shared" si="176"/>
        <v>1</v>
      </c>
      <c r="R1819" s="154">
        <f t="shared" si="177"/>
        <v>0</v>
      </c>
      <c r="S1819" s="154">
        <f t="shared" si="178"/>
        <v>1</v>
      </c>
    </row>
    <row r="1820" spans="2:19" ht="18.75" x14ac:dyDescent="0.3">
      <c r="B1820" s="164">
        <v>44959</v>
      </c>
      <c r="C1820" s="95" t="s">
        <v>3042</v>
      </c>
      <c r="D1820" s="96" t="s">
        <v>616</v>
      </c>
      <c r="E1820" s="97">
        <v>3</v>
      </c>
      <c r="F1820" s="140">
        <v>3.7</v>
      </c>
      <c r="G1820" s="103">
        <v>1.1000000000000001</v>
      </c>
      <c r="H1820" s="99" t="s">
        <v>557</v>
      </c>
      <c r="I1820" s="104" t="s">
        <v>26</v>
      </c>
      <c r="J1820" s="105">
        <v>5</v>
      </c>
      <c r="K1820" s="142">
        <f t="shared" si="175"/>
        <v>-5</v>
      </c>
      <c r="L1820" s="102">
        <f t="shared" si="179"/>
        <v>669.172604938272</v>
      </c>
      <c r="M1820" s="214"/>
      <c r="N1820" s="214">
        <f t="shared" si="181"/>
        <v>-37.5</v>
      </c>
      <c r="Q1820" s="153">
        <f t="shared" si="176"/>
        <v>1</v>
      </c>
      <c r="R1820" s="154">
        <f t="shared" si="177"/>
        <v>0</v>
      </c>
      <c r="S1820" s="154">
        <f t="shared" si="178"/>
        <v>1</v>
      </c>
    </row>
    <row r="1821" spans="2:19" ht="18.75" x14ac:dyDescent="0.3">
      <c r="B1821" s="164">
        <v>44959</v>
      </c>
      <c r="C1821" s="95" t="s">
        <v>3117</v>
      </c>
      <c r="D1821" s="96" t="s">
        <v>616</v>
      </c>
      <c r="E1821" s="97">
        <v>5</v>
      </c>
      <c r="F1821" s="140">
        <v>31</v>
      </c>
      <c r="G1821" s="103">
        <v>6</v>
      </c>
      <c r="H1821" s="99" t="s">
        <v>557</v>
      </c>
      <c r="I1821" s="104" t="s">
        <v>34</v>
      </c>
      <c r="J1821" s="105">
        <v>0.75</v>
      </c>
      <c r="K1821" s="142">
        <f t="shared" si="175"/>
        <v>-0.75</v>
      </c>
      <c r="L1821" s="102">
        <f t="shared" si="179"/>
        <v>668.422604938272</v>
      </c>
      <c r="M1821" s="214"/>
      <c r="N1821" s="214">
        <f t="shared" si="181"/>
        <v>-38.25</v>
      </c>
      <c r="Q1821" s="153">
        <f t="shared" si="176"/>
        <v>1</v>
      </c>
      <c r="R1821" s="154">
        <f t="shared" si="177"/>
        <v>0</v>
      </c>
      <c r="S1821" s="154">
        <f t="shared" si="178"/>
        <v>1</v>
      </c>
    </row>
    <row r="1822" spans="2:19" ht="18.75" x14ac:dyDescent="0.3">
      <c r="B1822" s="164">
        <v>44959</v>
      </c>
      <c r="C1822" s="95" t="s">
        <v>3118</v>
      </c>
      <c r="D1822" s="96" t="s">
        <v>616</v>
      </c>
      <c r="E1822" s="97">
        <v>5</v>
      </c>
      <c r="F1822" s="140">
        <v>71</v>
      </c>
      <c r="G1822" s="103">
        <v>8</v>
      </c>
      <c r="H1822" s="99" t="s">
        <v>557</v>
      </c>
      <c r="I1822" s="104" t="s">
        <v>34</v>
      </c>
      <c r="J1822" s="105">
        <v>0.75</v>
      </c>
      <c r="K1822" s="142">
        <f t="shared" si="175"/>
        <v>-0.75</v>
      </c>
      <c r="L1822" s="102">
        <f t="shared" ref="L1822:L1885" si="182">IF(K1822="",L1821,L1821+K1822)</f>
        <v>667.672604938272</v>
      </c>
      <c r="M1822" s="214"/>
      <c r="N1822" s="214">
        <f t="shared" si="181"/>
        <v>-39</v>
      </c>
      <c r="Q1822" s="153">
        <f t="shared" si="176"/>
        <v>1</v>
      </c>
      <c r="R1822" s="154">
        <f t="shared" si="177"/>
        <v>0</v>
      </c>
      <c r="S1822" s="154">
        <f t="shared" si="178"/>
        <v>1</v>
      </c>
    </row>
    <row r="1823" spans="2:19" ht="18.75" x14ac:dyDescent="0.3">
      <c r="B1823" s="164">
        <v>44959</v>
      </c>
      <c r="C1823" s="95" t="s">
        <v>3065</v>
      </c>
      <c r="D1823" s="96" t="s">
        <v>2851</v>
      </c>
      <c r="E1823" s="97">
        <v>3</v>
      </c>
      <c r="F1823" s="140">
        <v>6</v>
      </c>
      <c r="G1823" s="103">
        <v>2</v>
      </c>
      <c r="H1823" s="99" t="s">
        <v>557</v>
      </c>
      <c r="I1823" s="104" t="s">
        <v>26</v>
      </c>
      <c r="J1823" s="105">
        <v>1</v>
      </c>
      <c r="K1823" s="142">
        <f t="shared" si="175"/>
        <v>-1</v>
      </c>
      <c r="L1823" s="102">
        <f t="shared" si="182"/>
        <v>666.672604938272</v>
      </c>
      <c r="M1823" s="214"/>
      <c r="N1823" s="214">
        <f t="shared" si="181"/>
        <v>-40</v>
      </c>
      <c r="Q1823" s="153">
        <f t="shared" si="176"/>
        <v>1</v>
      </c>
      <c r="R1823" s="154">
        <f t="shared" si="177"/>
        <v>0</v>
      </c>
      <c r="S1823" s="154">
        <f t="shared" si="178"/>
        <v>1</v>
      </c>
    </row>
    <row r="1824" spans="2:19" ht="18.75" x14ac:dyDescent="0.3">
      <c r="B1824" s="164">
        <v>44959</v>
      </c>
      <c r="C1824" s="95" t="s">
        <v>3119</v>
      </c>
      <c r="D1824" s="96" t="s">
        <v>641</v>
      </c>
      <c r="E1824" s="97">
        <v>3</v>
      </c>
      <c r="F1824" s="140">
        <v>3.3</v>
      </c>
      <c r="G1824" s="103">
        <v>1.2</v>
      </c>
      <c r="H1824" s="99" t="s">
        <v>557</v>
      </c>
      <c r="I1824" s="104" t="s">
        <v>26</v>
      </c>
      <c r="J1824" s="105">
        <v>1.5</v>
      </c>
      <c r="K1824" s="142">
        <f t="shared" si="175"/>
        <v>-1.5</v>
      </c>
      <c r="L1824" s="102">
        <f t="shared" si="182"/>
        <v>665.172604938272</v>
      </c>
      <c r="M1824" s="214"/>
      <c r="N1824" s="214">
        <f t="shared" si="181"/>
        <v>-41.5</v>
      </c>
      <c r="Q1824" s="153">
        <f t="shared" si="176"/>
        <v>1</v>
      </c>
      <c r="R1824" s="154">
        <f t="shared" si="177"/>
        <v>0</v>
      </c>
      <c r="S1824" s="154">
        <f t="shared" si="178"/>
        <v>1</v>
      </c>
    </row>
    <row r="1825" spans="2:19" ht="18.75" x14ac:dyDescent="0.3">
      <c r="B1825" s="164">
        <v>44959</v>
      </c>
      <c r="C1825" s="95" t="s">
        <v>3120</v>
      </c>
      <c r="D1825" s="96" t="s">
        <v>83</v>
      </c>
      <c r="E1825" s="97">
        <v>3</v>
      </c>
      <c r="F1825" s="140">
        <v>4.5999999999999996</v>
      </c>
      <c r="G1825" s="103">
        <v>2</v>
      </c>
      <c r="H1825" s="99" t="s">
        <v>557</v>
      </c>
      <c r="I1825" s="104" t="s">
        <v>24</v>
      </c>
      <c r="J1825" s="105">
        <v>1</v>
      </c>
      <c r="K1825" s="142">
        <f t="shared" si="175"/>
        <v>3.5999999999999996</v>
      </c>
      <c r="L1825" s="102">
        <f t="shared" si="182"/>
        <v>668.77260493827202</v>
      </c>
      <c r="M1825" s="214"/>
      <c r="N1825" s="214">
        <f t="shared" si="181"/>
        <v>-37.9</v>
      </c>
      <c r="Q1825" s="153">
        <f t="shared" si="176"/>
        <v>1</v>
      </c>
      <c r="R1825" s="154">
        <f t="shared" si="177"/>
        <v>1</v>
      </c>
      <c r="S1825" s="154">
        <f t="shared" si="178"/>
        <v>0</v>
      </c>
    </row>
    <row r="1826" spans="2:19" ht="18.75" x14ac:dyDescent="0.3">
      <c r="B1826" s="164">
        <v>44960</v>
      </c>
      <c r="C1826" s="95" t="s">
        <v>3121</v>
      </c>
      <c r="D1826" s="96" t="s">
        <v>652</v>
      </c>
      <c r="E1826" s="97">
        <v>2</v>
      </c>
      <c r="F1826" s="140">
        <v>17</v>
      </c>
      <c r="G1826" s="103">
        <v>4</v>
      </c>
      <c r="H1826" s="99" t="s">
        <v>557</v>
      </c>
      <c r="I1826" s="104" t="s">
        <v>34</v>
      </c>
      <c r="J1826" s="105">
        <v>0.25</v>
      </c>
      <c r="K1826" s="142">
        <f t="shared" si="175"/>
        <v>-0.25</v>
      </c>
      <c r="L1826" s="102">
        <f t="shared" si="182"/>
        <v>668.52260493827202</v>
      </c>
      <c r="M1826" s="214"/>
      <c r="N1826" s="214">
        <f t="shared" si="181"/>
        <v>-38.15</v>
      </c>
      <c r="Q1826" s="153">
        <f t="shared" si="176"/>
        <v>1</v>
      </c>
      <c r="R1826" s="154">
        <f t="shared" si="177"/>
        <v>0</v>
      </c>
      <c r="S1826" s="154">
        <f t="shared" si="178"/>
        <v>1</v>
      </c>
    </row>
    <row r="1827" spans="2:19" ht="18.75" x14ac:dyDescent="0.3">
      <c r="B1827" s="164">
        <v>44960</v>
      </c>
      <c r="C1827" s="95" t="s">
        <v>3122</v>
      </c>
      <c r="D1827" s="96" t="s">
        <v>652</v>
      </c>
      <c r="E1827" s="97">
        <v>2</v>
      </c>
      <c r="F1827" s="140">
        <v>20</v>
      </c>
      <c r="G1827" s="103">
        <v>4</v>
      </c>
      <c r="H1827" s="99" t="s">
        <v>557</v>
      </c>
      <c r="I1827" s="104" t="s">
        <v>16</v>
      </c>
      <c r="J1827" s="105">
        <v>1</v>
      </c>
      <c r="K1827" s="142">
        <f t="shared" si="175"/>
        <v>-1</v>
      </c>
      <c r="L1827" s="102">
        <f t="shared" si="182"/>
        <v>667.52260493827202</v>
      </c>
      <c r="M1827" s="214"/>
      <c r="N1827" s="214">
        <f t="shared" si="181"/>
        <v>-39.15</v>
      </c>
      <c r="Q1827" s="153">
        <f t="shared" si="176"/>
        <v>1</v>
      </c>
      <c r="R1827" s="154">
        <f t="shared" si="177"/>
        <v>0</v>
      </c>
      <c r="S1827" s="154">
        <f t="shared" si="178"/>
        <v>1</v>
      </c>
    </row>
    <row r="1828" spans="2:19" ht="18.75" x14ac:dyDescent="0.3">
      <c r="B1828" s="164">
        <v>44960</v>
      </c>
      <c r="C1828" s="95" t="s">
        <v>2948</v>
      </c>
      <c r="D1828" s="96" t="s">
        <v>600</v>
      </c>
      <c r="E1828" s="97">
        <v>5</v>
      </c>
      <c r="F1828" s="140">
        <v>2.8</v>
      </c>
      <c r="G1828" s="103">
        <v>1.2</v>
      </c>
      <c r="H1828" s="99" t="s">
        <v>557</v>
      </c>
      <c r="I1828" s="104" t="s">
        <v>21</v>
      </c>
      <c r="J1828" s="105">
        <v>3</v>
      </c>
      <c r="K1828" s="142">
        <f t="shared" si="175"/>
        <v>-3</v>
      </c>
      <c r="L1828" s="102">
        <f t="shared" si="182"/>
        <v>664.52260493827202</v>
      </c>
      <c r="M1828" s="214"/>
      <c r="N1828" s="214">
        <f t="shared" si="181"/>
        <v>-42.15</v>
      </c>
      <c r="Q1828" s="153">
        <f t="shared" si="176"/>
        <v>1</v>
      </c>
      <c r="R1828" s="154">
        <f t="shared" si="177"/>
        <v>0</v>
      </c>
      <c r="S1828" s="154">
        <f t="shared" si="178"/>
        <v>1</v>
      </c>
    </row>
    <row r="1829" spans="2:19" ht="18.75" x14ac:dyDescent="0.3">
      <c r="B1829" s="164">
        <v>44960</v>
      </c>
      <c r="C1829" s="95" t="s">
        <v>2517</v>
      </c>
      <c r="D1829" s="96" t="s">
        <v>685</v>
      </c>
      <c r="E1829" s="97">
        <v>3</v>
      </c>
      <c r="F1829" s="140">
        <v>16</v>
      </c>
      <c r="G1829" s="103">
        <v>4</v>
      </c>
      <c r="H1829" s="99" t="s">
        <v>557</v>
      </c>
      <c r="I1829" s="104" t="s">
        <v>21</v>
      </c>
      <c r="J1829" s="105">
        <v>2.75</v>
      </c>
      <c r="K1829" s="142">
        <f t="shared" si="175"/>
        <v>-2.75</v>
      </c>
      <c r="L1829" s="102">
        <f t="shared" si="182"/>
        <v>661.77260493827202</v>
      </c>
      <c r="M1829" s="214"/>
      <c r="N1829" s="214">
        <f t="shared" si="181"/>
        <v>-44.9</v>
      </c>
      <c r="Q1829" s="153">
        <f t="shared" si="176"/>
        <v>1</v>
      </c>
      <c r="R1829" s="154">
        <f t="shared" si="177"/>
        <v>0</v>
      </c>
      <c r="S1829" s="154">
        <f t="shared" si="178"/>
        <v>1</v>
      </c>
    </row>
    <row r="1830" spans="2:19" ht="18.75" x14ac:dyDescent="0.3">
      <c r="B1830" s="164">
        <v>44960</v>
      </c>
      <c r="C1830" s="95" t="s">
        <v>3123</v>
      </c>
      <c r="D1830" s="96" t="s">
        <v>628</v>
      </c>
      <c r="E1830" s="97">
        <v>1</v>
      </c>
      <c r="F1830" s="140">
        <v>4</v>
      </c>
      <c r="G1830" s="103">
        <v>2</v>
      </c>
      <c r="H1830" s="99" t="s">
        <v>557</v>
      </c>
      <c r="I1830" s="104" t="s">
        <v>34</v>
      </c>
      <c r="J1830" s="105">
        <v>8</v>
      </c>
      <c r="K1830" s="142">
        <f t="shared" si="175"/>
        <v>-8</v>
      </c>
      <c r="L1830" s="102">
        <f t="shared" si="182"/>
        <v>653.77260493827202</v>
      </c>
      <c r="M1830" s="214"/>
      <c r="N1830" s="214">
        <f t="shared" si="181"/>
        <v>-52.9</v>
      </c>
      <c r="Q1830" s="153">
        <f t="shared" si="176"/>
        <v>1</v>
      </c>
      <c r="R1830" s="154">
        <f t="shared" si="177"/>
        <v>0</v>
      </c>
      <c r="S1830" s="154">
        <f t="shared" si="178"/>
        <v>1</v>
      </c>
    </row>
    <row r="1831" spans="2:19" ht="18.75" x14ac:dyDescent="0.3">
      <c r="B1831" s="164">
        <v>44960</v>
      </c>
      <c r="C1831" s="95" t="s">
        <v>3124</v>
      </c>
      <c r="D1831" s="96" t="s">
        <v>628</v>
      </c>
      <c r="E1831" s="97">
        <v>1</v>
      </c>
      <c r="F1831" s="140">
        <v>17</v>
      </c>
      <c r="G1831" s="103">
        <v>4</v>
      </c>
      <c r="H1831" s="99" t="s">
        <v>557</v>
      </c>
      <c r="I1831" s="104" t="s">
        <v>34</v>
      </c>
      <c r="J1831" s="105">
        <v>2</v>
      </c>
      <c r="K1831" s="142">
        <f t="shared" si="175"/>
        <v>-2</v>
      </c>
      <c r="L1831" s="102">
        <f t="shared" si="182"/>
        <v>651.77260493827202</v>
      </c>
      <c r="M1831" s="214"/>
      <c r="N1831" s="214">
        <f t="shared" si="181"/>
        <v>-54.9</v>
      </c>
      <c r="Q1831" s="153">
        <f t="shared" si="176"/>
        <v>1</v>
      </c>
      <c r="R1831" s="154">
        <f t="shared" si="177"/>
        <v>0</v>
      </c>
      <c r="S1831" s="154">
        <f t="shared" si="178"/>
        <v>1</v>
      </c>
    </row>
    <row r="1832" spans="2:19" ht="18.75" x14ac:dyDescent="0.3">
      <c r="B1832" s="164">
        <v>44960</v>
      </c>
      <c r="C1832" s="95" t="s">
        <v>3125</v>
      </c>
      <c r="D1832" s="96" t="s">
        <v>3126</v>
      </c>
      <c r="E1832" s="97">
        <v>1</v>
      </c>
      <c r="F1832" s="140">
        <v>26</v>
      </c>
      <c r="G1832" s="103">
        <v>5</v>
      </c>
      <c r="H1832" s="99" t="s">
        <v>557</v>
      </c>
      <c r="I1832" s="104" t="s">
        <v>34</v>
      </c>
      <c r="J1832" s="105">
        <v>4</v>
      </c>
      <c r="K1832" s="142">
        <f t="shared" si="175"/>
        <v>-4</v>
      </c>
      <c r="L1832" s="102">
        <f t="shared" si="182"/>
        <v>647.77260493827202</v>
      </c>
      <c r="M1832" s="214"/>
      <c r="N1832" s="214">
        <f t="shared" si="181"/>
        <v>-58.9</v>
      </c>
      <c r="Q1832" s="153">
        <f t="shared" si="176"/>
        <v>1</v>
      </c>
      <c r="R1832" s="154">
        <f t="shared" si="177"/>
        <v>0</v>
      </c>
      <c r="S1832" s="154">
        <f t="shared" si="178"/>
        <v>1</v>
      </c>
    </row>
    <row r="1833" spans="2:19" ht="18.75" x14ac:dyDescent="0.3">
      <c r="B1833" s="164">
        <v>44960</v>
      </c>
      <c r="C1833" s="95" t="s">
        <v>3127</v>
      </c>
      <c r="D1833" s="96" t="s">
        <v>3126</v>
      </c>
      <c r="E1833" s="97">
        <v>1</v>
      </c>
      <c r="F1833" s="140">
        <v>12</v>
      </c>
      <c r="G1833" s="103">
        <v>3</v>
      </c>
      <c r="H1833" s="99" t="s">
        <v>557</v>
      </c>
      <c r="I1833" s="104" t="s">
        <v>34</v>
      </c>
      <c r="J1833" s="105">
        <v>3.25</v>
      </c>
      <c r="K1833" s="142">
        <f t="shared" si="175"/>
        <v>-3.25</v>
      </c>
      <c r="L1833" s="102">
        <f t="shared" si="182"/>
        <v>644.52260493827202</v>
      </c>
      <c r="M1833" s="214"/>
      <c r="N1833" s="214">
        <f t="shared" si="181"/>
        <v>-62.15</v>
      </c>
      <c r="Q1833" s="153">
        <f t="shared" si="176"/>
        <v>1</v>
      </c>
      <c r="R1833" s="154">
        <f t="shared" si="177"/>
        <v>0</v>
      </c>
      <c r="S1833" s="154">
        <f t="shared" si="178"/>
        <v>1</v>
      </c>
    </row>
    <row r="1834" spans="2:19" ht="18.75" x14ac:dyDescent="0.3">
      <c r="B1834" s="164">
        <v>44960</v>
      </c>
      <c r="C1834" s="95" t="s">
        <v>2655</v>
      </c>
      <c r="D1834" s="96" t="s">
        <v>3126</v>
      </c>
      <c r="E1834" s="97">
        <v>3</v>
      </c>
      <c r="F1834" s="140">
        <v>2.4</v>
      </c>
      <c r="G1834" s="103">
        <v>1.2</v>
      </c>
      <c r="H1834" s="99" t="s">
        <v>557</v>
      </c>
      <c r="I1834" s="104" t="s">
        <v>24</v>
      </c>
      <c r="J1834" s="105">
        <v>10</v>
      </c>
      <c r="K1834" s="142">
        <f t="shared" si="175"/>
        <v>14</v>
      </c>
      <c r="L1834" s="102">
        <f t="shared" si="182"/>
        <v>658.52260493827202</v>
      </c>
      <c r="M1834" s="214"/>
      <c r="N1834" s="214">
        <f t="shared" si="181"/>
        <v>-48.15</v>
      </c>
      <c r="Q1834" s="153">
        <f t="shared" si="176"/>
        <v>1</v>
      </c>
      <c r="R1834" s="154">
        <f t="shared" si="177"/>
        <v>1</v>
      </c>
      <c r="S1834" s="154">
        <f t="shared" si="178"/>
        <v>0</v>
      </c>
    </row>
    <row r="1835" spans="2:19" ht="18.75" x14ac:dyDescent="0.3">
      <c r="B1835" s="164">
        <v>44961</v>
      </c>
      <c r="C1835" s="95" t="s">
        <v>2164</v>
      </c>
      <c r="D1835" s="96" t="s">
        <v>619</v>
      </c>
      <c r="E1835" s="97">
        <v>6</v>
      </c>
      <c r="F1835" s="140">
        <v>1</v>
      </c>
      <c r="G1835" s="103">
        <v>0</v>
      </c>
      <c r="H1835" s="99" t="s">
        <v>557</v>
      </c>
      <c r="I1835" s="104" t="s">
        <v>26</v>
      </c>
      <c r="J1835" s="105">
        <v>3</v>
      </c>
      <c r="K1835" s="142">
        <f t="shared" si="175"/>
        <v>-3</v>
      </c>
      <c r="L1835" s="102">
        <f t="shared" si="182"/>
        <v>655.52260493827202</v>
      </c>
      <c r="N1835" s="214">
        <f t="shared" si="181"/>
        <v>-51.15</v>
      </c>
      <c r="Q1835" s="153">
        <f t="shared" si="176"/>
        <v>1</v>
      </c>
      <c r="R1835" s="154">
        <f t="shared" si="177"/>
        <v>0</v>
      </c>
      <c r="S1835" s="154">
        <f t="shared" si="178"/>
        <v>1</v>
      </c>
    </row>
    <row r="1836" spans="2:19" ht="18.75" x14ac:dyDescent="0.3">
      <c r="B1836" s="164">
        <v>44961</v>
      </c>
      <c r="C1836" s="95" t="s">
        <v>3128</v>
      </c>
      <c r="D1836" s="96" t="s">
        <v>556</v>
      </c>
      <c r="E1836" s="97">
        <v>3</v>
      </c>
      <c r="F1836" s="140">
        <v>8</v>
      </c>
      <c r="G1836" s="103">
        <v>3</v>
      </c>
      <c r="H1836" s="99" t="s">
        <v>557</v>
      </c>
      <c r="I1836" s="104" t="s">
        <v>26</v>
      </c>
      <c r="J1836" s="105">
        <v>1</v>
      </c>
      <c r="K1836" s="142">
        <f t="shared" si="175"/>
        <v>-1</v>
      </c>
      <c r="L1836" s="102">
        <f t="shared" si="182"/>
        <v>654.52260493827202</v>
      </c>
      <c r="N1836" s="214">
        <f t="shared" si="181"/>
        <v>-52.15</v>
      </c>
      <c r="Q1836" s="153">
        <f t="shared" si="176"/>
        <v>1</v>
      </c>
      <c r="R1836" s="154">
        <f t="shared" si="177"/>
        <v>0</v>
      </c>
      <c r="S1836" s="154">
        <f t="shared" si="178"/>
        <v>1</v>
      </c>
    </row>
    <row r="1837" spans="2:19" ht="18.75" x14ac:dyDescent="0.3">
      <c r="B1837" s="164">
        <v>44961</v>
      </c>
      <c r="C1837" s="95" t="s">
        <v>2946</v>
      </c>
      <c r="D1837" s="96" t="s">
        <v>91</v>
      </c>
      <c r="E1837" s="97">
        <v>2</v>
      </c>
      <c r="F1837" s="140">
        <v>3</v>
      </c>
      <c r="G1837" s="103">
        <v>1.2</v>
      </c>
      <c r="H1837" s="99" t="s">
        <v>557</v>
      </c>
      <c r="I1837" s="104" t="s">
        <v>26</v>
      </c>
      <c r="J1837" s="105">
        <v>2</v>
      </c>
      <c r="K1837" s="142">
        <f t="shared" si="175"/>
        <v>-2</v>
      </c>
      <c r="L1837" s="102">
        <f t="shared" si="182"/>
        <v>652.52260493827202</v>
      </c>
      <c r="N1837" s="214">
        <f t="shared" si="181"/>
        <v>-54.15</v>
      </c>
      <c r="Q1837" s="153">
        <f t="shared" si="176"/>
        <v>1</v>
      </c>
      <c r="R1837" s="154">
        <f t="shared" si="177"/>
        <v>0</v>
      </c>
      <c r="S1837" s="154">
        <f t="shared" si="178"/>
        <v>1</v>
      </c>
    </row>
    <row r="1838" spans="2:19" ht="18.75" x14ac:dyDescent="0.3">
      <c r="B1838" s="164">
        <v>44961</v>
      </c>
      <c r="C1838" s="95" t="s">
        <v>3129</v>
      </c>
      <c r="D1838" s="96" t="s">
        <v>91</v>
      </c>
      <c r="E1838" s="97">
        <v>2</v>
      </c>
      <c r="F1838" s="140">
        <v>12</v>
      </c>
      <c r="G1838" s="103">
        <v>3</v>
      </c>
      <c r="H1838" s="99" t="s">
        <v>557</v>
      </c>
      <c r="I1838" s="104" t="s">
        <v>34</v>
      </c>
      <c r="J1838" s="105">
        <v>1</v>
      </c>
      <c r="K1838" s="142">
        <f t="shared" si="175"/>
        <v>-1</v>
      </c>
      <c r="L1838" s="102">
        <f t="shared" si="182"/>
        <v>651.52260493827202</v>
      </c>
      <c r="N1838" s="214">
        <f t="shared" si="181"/>
        <v>-55.15</v>
      </c>
      <c r="Q1838" s="153">
        <f t="shared" si="176"/>
        <v>1</v>
      </c>
      <c r="R1838" s="154">
        <f t="shared" si="177"/>
        <v>0</v>
      </c>
      <c r="S1838" s="154">
        <f t="shared" si="178"/>
        <v>1</v>
      </c>
    </row>
    <row r="1839" spans="2:19" ht="18.75" x14ac:dyDescent="0.3">
      <c r="B1839" s="164">
        <v>44961</v>
      </c>
      <c r="C1839" s="95" t="s">
        <v>3130</v>
      </c>
      <c r="D1839" s="96" t="s">
        <v>619</v>
      </c>
      <c r="E1839" s="97">
        <v>6</v>
      </c>
      <c r="F1839" s="140">
        <v>3.2</v>
      </c>
      <c r="G1839" s="103">
        <v>1.2</v>
      </c>
      <c r="H1839" s="99" t="s">
        <v>557</v>
      </c>
      <c r="I1839" s="104" t="s">
        <v>34</v>
      </c>
      <c r="J1839" s="105">
        <v>7</v>
      </c>
      <c r="K1839" s="142">
        <f t="shared" si="175"/>
        <v>-7</v>
      </c>
      <c r="L1839" s="102">
        <f t="shared" si="182"/>
        <v>644.52260493827202</v>
      </c>
      <c r="N1839" s="214">
        <f t="shared" si="181"/>
        <v>-62.15</v>
      </c>
      <c r="Q1839" s="153">
        <f t="shared" si="176"/>
        <v>1</v>
      </c>
      <c r="R1839" s="154">
        <f t="shared" si="177"/>
        <v>0</v>
      </c>
      <c r="S1839" s="154">
        <f t="shared" si="178"/>
        <v>1</v>
      </c>
    </row>
    <row r="1840" spans="2:19" ht="18.75" x14ac:dyDescent="0.3">
      <c r="B1840" s="164">
        <v>44961</v>
      </c>
      <c r="C1840" s="95" t="s">
        <v>3131</v>
      </c>
      <c r="D1840" s="96" t="s">
        <v>652</v>
      </c>
      <c r="E1840" s="97">
        <v>1</v>
      </c>
      <c r="F1840" s="140">
        <v>2.6</v>
      </c>
      <c r="G1840" s="103">
        <v>1.2</v>
      </c>
      <c r="H1840" s="99" t="s">
        <v>557</v>
      </c>
      <c r="I1840" s="104" t="s">
        <v>34</v>
      </c>
      <c r="J1840" s="105">
        <v>3</v>
      </c>
      <c r="K1840" s="142">
        <f t="shared" si="175"/>
        <v>-3</v>
      </c>
      <c r="L1840" s="102">
        <f t="shared" si="182"/>
        <v>641.52260493827202</v>
      </c>
      <c r="N1840" s="214">
        <f t="shared" si="181"/>
        <v>-65.150000000000006</v>
      </c>
      <c r="Q1840" s="153">
        <f t="shared" si="176"/>
        <v>1</v>
      </c>
      <c r="R1840" s="154">
        <f t="shared" si="177"/>
        <v>0</v>
      </c>
      <c r="S1840" s="154">
        <f t="shared" si="178"/>
        <v>1</v>
      </c>
    </row>
    <row r="1841" spans="2:19" ht="18.75" x14ac:dyDescent="0.3">
      <c r="B1841" s="164">
        <v>44961</v>
      </c>
      <c r="C1841" s="95" t="s">
        <v>3132</v>
      </c>
      <c r="D1841" s="96" t="s">
        <v>652</v>
      </c>
      <c r="E1841" s="97">
        <v>1</v>
      </c>
      <c r="F1841" s="140">
        <v>23</v>
      </c>
      <c r="G1841" s="103">
        <v>4.5999999999999996</v>
      </c>
      <c r="H1841" s="99" t="s">
        <v>557</v>
      </c>
      <c r="I1841" s="104" t="s">
        <v>171</v>
      </c>
      <c r="J1841" s="105">
        <v>1.5</v>
      </c>
      <c r="K1841" s="142">
        <f t="shared" si="175"/>
        <v>-1.5</v>
      </c>
      <c r="L1841" s="102">
        <f t="shared" si="182"/>
        <v>640.02260493827202</v>
      </c>
      <c r="N1841" s="214">
        <f t="shared" si="181"/>
        <v>-66.650000000000006</v>
      </c>
      <c r="Q1841" s="153">
        <f t="shared" si="176"/>
        <v>1</v>
      </c>
      <c r="R1841" s="154">
        <f t="shared" si="177"/>
        <v>0</v>
      </c>
      <c r="S1841" s="154">
        <f t="shared" si="178"/>
        <v>1</v>
      </c>
    </row>
    <row r="1842" spans="2:19" ht="18.75" x14ac:dyDescent="0.3">
      <c r="B1842" s="164">
        <v>44961</v>
      </c>
      <c r="C1842" s="95" t="s">
        <v>3132</v>
      </c>
      <c r="D1842" s="96" t="s">
        <v>652</v>
      </c>
      <c r="E1842" s="97">
        <v>1</v>
      </c>
      <c r="F1842" s="140">
        <v>23</v>
      </c>
      <c r="G1842" s="103">
        <v>4.5999999999999996</v>
      </c>
      <c r="H1842" s="99" t="s">
        <v>567</v>
      </c>
      <c r="I1842" s="104" t="s">
        <v>171</v>
      </c>
      <c r="J1842" s="105">
        <v>1.5</v>
      </c>
      <c r="K1842" s="142">
        <f t="shared" si="175"/>
        <v>-1.5</v>
      </c>
      <c r="L1842" s="102">
        <f t="shared" si="182"/>
        <v>638.52260493827202</v>
      </c>
      <c r="N1842" s="214">
        <f t="shared" si="181"/>
        <v>-68.150000000000006</v>
      </c>
      <c r="Q1842" s="153">
        <f t="shared" si="176"/>
        <v>1</v>
      </c>
      <c r="R1842" s="154">
        <f t="shared" si="177"/>
        <v>0</v>
      </c>
      <c r="S1842" s="154">
        <f t="shared" si="178"/>
        <v>1</v>
      </c>
    </row>
    <row r="1843" spans="2:19" ht="18.75" x14ac:dyDescent="0.3">
      <c r="B1843" s="164">
        <v>44961</v>
      </c>
      <c r="C1843" s="95" t="s">
        <v>3133</v>
      </c>
      <c r="D1843" s="96" t="s">
        <v>556</v>
      </c>
      <c r="E1843" s="97">
        <v>2</v>
      </c>
      <c r="F1843" s="140">
        <v>13</v>
      </c>
      <c r="G1843" s="103">
        <v>3</v>
      </c>
      <c r="H1843" s="99" t="s">
        <v>557</v>
      </c>
      <c r="I1843" s="104" t="s">
        <v>26</v>
      </c>
      <c r="J1843" s="105">
        <v>3</v>
      </c>
      <c r="K1843" s="142">
        <f t="shared" si="175"/>
        <v>-3</v>
      </c>
      <c r="L1843" s="102">
        <f t="shared" si="182"/>
        <v>635.52260493827202</v>
      </c>
      <c r="N1843" s="214">
        <f t="shared" si="181"/>
        <v>-71.150000000000006</v>
      </c>
      <c r="Q1843" s="153">
        <f t="shared" si="176"/>
        <v>1</v>
      </c>
      <c r="R1843" s="154">
        <f t="shared" si="177"/>
        <v>0</v>
      </c>
      <c r="S1843" s="154">
        <f t="shared" si="178"/>
        <v>1</v>
      </c>
    </row>
    <row r="1844" spans="2:19" ht="18.75" x14ac:dyDescent="0.3">
      <c r="B1844" s="164">
        <v>44962</v>
      </c>
      <c r="C1844" s="95" t="s">
        <v>3059</v>
      </c>
      <c r="D1844" s="96" t="s">
        <v>559</v>
      </c>
      <c r="E1844" s="97">
        <v>1</v>
      </c>
      <c r="F1844" s="140">
        <v>6.5</v>
      </c>
      <c r="G1844" s="103">
        <v>2</v>
      </c>
      <c r="H1844" s="99" t="s">
        <v>557</v>
      </c>
      <c r="I1844" s="104" t="s">
        <v>26</v>
      </c>
      <c r="J1844" s="105">
        <v>0.5</v>
      </c>
      <c r="K1844" s="142">
        <f t="shared" si="175"/>
        <v>-0.5</v>
      </c>
      <c r="L1844" s="102">
        <f t="shared" si="182"/>
        <v>635.02260493827202</v>
      </c>
      <c r="N1844" s="214">
        <f t="shared" si="181"/>
        <v>-71.650000000000006</v>
      </c>
      <c r="Q1844" s="153">
        <f t="shared" si="176"/>
        <v>1</v>
      </c>
      <c r="R1844" s="154">
        <f t="shared" si="177"/>
        <v>0</v>
      </c>
      <c r="S1844" s="154">
        <f t="shared" si="178"/>
        <v>1</v>
      </c>
    </row>
    <row r="1845" spans="2:19" ht="18.75" x14ac:dyDescent="0.3">
      <c r="B1845" s="164">
        <v>44962</v>
      </c>
      <c r="C1845" s="95" t="s">
        <v>3134</v>
      </c>
      <c r="D1845" s="96" t="s">
        <v>559</v>
      </c>
      <c r="E1845" s="97">
        <v>3</v>
      </c>
      <c r="F1845" s="140">
        <v>3.4</v>
      </c>
      <c r="G1845" s="103">
        <v>1.4</v>
      </c>
      <c r="H1845" s="99" t="s">
        <v>557</v>
      </c>
      <c r="I1845" s="104" t="s">
        <v>21</v>
      </c>
      <c r="J1845" s="105">
        <v>9.75</v>
      </c>
      <c r="K1845" s="142">
        <f t="shared" si="175"/>
        <v>-9.75</v>
      </c>
      <c r="L1845" s="102">
        <f t="shared" si="182"/>
        <v>625.27260493827202</v>
      </c>
      <c r="N1845" s="214">
        <f t="shared" si="181"/>
        <v>-81.400000000000006</v>
      </c>
      <c r="Q1845" s="153">
        <f t="shared" si="176"/>
        <v>1</v>
      </c>
      <c r="R1845" s="154">
        <f t="shared" si="177"/>
        <v>0</v>
      </c>
      <c r="S1845" s="154">
        <f t="shared" si="178"/>
        <v>1</v>
      </c>
    </row>
    <row r="1846" spans="2:19" ht="18.75" x14ac:dyDescent="0.3">
      <c r="B1846" s="164">
        <v>44962</v>
      </c>
      <c r="C1846" s="95" t="s">
        <v>3135</v>
      </c>
      <c r="D1846" s="96" t="s">
        <v>93</v>
      </c>
      <c r="E1846" s="97">
        <v>1</v>
      </c>
      <c r="F1846" s="140">
        <v>3.8</v>
      </c>
      <c r="G1846" s="103">
        <v>1.5</v>
      </c>
      <c r="H1846" s="99" t="s">
        <v>557</v>
      </c>
      <c r="I1846" s="104" t="s">
        <v>24</v>
      </c>
      <c r="J1846" s="105">
        <v>9.25</v>
      </c>
      <c r="K1846" s="142">
        <f t="shared" si="175"/>
        <v>25.9</v>
      </c>
      <c r="L1846" s="102">
        <f t="shared" si="182"/>
        <v>651.172604938272</v>
      </c>
      <c r="N1846" s="214">
        <f t="shared" si="181"/>
        <v>-55.500000000000007</v>
      </c>
      <c r="Q1846" s="153">
        <f t="shared" si="176"/>
        <v>1</v>
      </c>
      <c r="R1846" s="154">
        <f t="shared" si="177"/>
        <v>1</v>
      </c>
      <c r="S1846" s="154">
        <f t="shared" si="178"/>
        <v>0</v>
      </c>
    </row>
    <row r="1847" spans="2:19" ht="18.75" x14ac:dyDescent="0.3">
      <c r="B1847" s="164">
        <v>44962</v>
      </c>
      <c r="C1847" s="95" t="s">
        <v>3136</v>
      </c>
      <c r="D1847" s="96" t="s">
        <v>93</v>
      </c>
      <c r="E1847" s="97">
        <v>2</v>
      </c>
      <c r="F1847" s="140">
        <v>2.4</v>
      </c>
      <c r="G1847" s="103">
        <v>1.2</v>
      </c>
      <c r="H1847" s="99" t="s">
        <v>557</v>
      </c>
      <c r="I1847" s="104" t="s">
        <v>34</v>
      </c>
      <c r="J1847" s="105">
        <v>9.75</v>
      </c>
      <c r="K1847" s="142">
        <f t="shared" si="175"/>
        <v>-9.75</v>
      </c>
      <c r="L1847" s="102">
        <f t="shared" si="182"/>
        <v>641.422604938272</v>
      </c>
      <c r="N1847" s="214">
        <f t="shared" si="181"/>
        <v>-65.25</v>
      </c>
      <c r="Q1847" s="153">
        <f t="shared" si="176"/>
        <v>1</v>
      </c>
      <c r="R1847" s="154">
        <f t="shared" si="177"/>
        <v>0</v>
      </c>
      <c r="S1847" s="154">
        <f t="shared" si="178"/>
        <v>1</v>
      </c>
    </row>
    <row r="1848" spans="2:19" ht="18.75" x14ac:dyDescent="0.3">
      <c r="B1848" s="164">
        <v>44962</v>
      </c>
      <c r="C1848" s="95" t="s">
        <v>3137</v>
      </c>
      <c r="D1848" s="96" t="s">
        <v>93</v>
      </c>
      <c r="E1848" s="97">
        <v>3</v>
      </c>
      <c r="F1848" s="140">
        <v>20</v>
      </c>
      <c r="G1848" s="103">
        <v>3.7</v>
      </c>
      <c r="H1848" s="99" t="s">
        <v>557</v>
      </c>
      <c r="I1848" s="104" t="s">
        <v>34</v>
      </c>
      <c r="J1848" s="105">
        <v>4</v>
      </c>
      <c r="K1848" s="142">
        <f t="shared" si="175"/>
        <v>-4</v>
      </c>
      <c r="L1848" s="102">
        <f t="shared" si="182"/>
        <v>637.422604938272</v>
      </c>
      <c r="N1848" s="214">
        <f t="shared" si="181"/>
        <v>-69.25</v>
      </c>
      <c r="Q1848" s="153">
        <f t="shared" si="176"/>
        <v>1</v>
      </c>
      <c r="R1848" s="154">
        <f t="shared" si="177"/>
        <v>0</v>
      </c>
      <c r="S1848" s="154">
        <f t="shared" si="178"/>
        <v>1</v>
      </c>
    </row>
    <row r="1849" spans="2:19" ht="18.75" x14ac:dyDescent="0.3">
      <c r="B1849" s="164">
        <v>44962</v>
      </c>
      <c r="C1849" s="95" t="s">
        <v>3137</v>
      </c>
      <c r="D1849" s="96" t="s">
        <v>93</v>
      </c>
      <c r="E1849" s="97">
        <v>3</v>
      </c>
      <c r="F1849" s="140">
        <v>20</v>
      </c>
      <c r="G1849" s="103">
        <v>3.7</v>
      </c>
      <c r="H1849" s="99" t="s">
        <v>567</v>
      </c>
      <c r="I1849" s="104" t="s">
        <v>34</v>
      </c>
      <c r="J1849" s="105">
        <v>2</v>
      </c>
      <c r="K1849" s="142">
        <f t="shared" si="175"/>
        <v>-2</v>
      </c>
      <c r="L1849" s="102">
        <f t="shared" si="182"/>
        <v>635.422604938272</v>
      </c>
      <c r="N1849" s="214">
        <f t="shared" si="181"/>
        <v>-71.25</v>
      </c>
      <c r="Q1849" s="153">
        <f t="shared" si="176"/>
        <v>1</v>
      </c>
      <c r="R1849" s="154">
        <f t="shared" si="177"/>
        <v>0</v>
      </c>
      <c r="S1849" s="154">
        <f t="shared" si="178"/>
        <v>1</v>
      </c>
    </row>
    <row r="1850" spans="2:19" ht="18.75" x14ac:dyDescent="0.3">
      <c r="B1850" s="164">
        <v>44962</v>
      </c>
      <c r="C1850" s="95" t="s">
        <v>3138</v>
      </c>
      <c r="D1850" s="96" t="s">
        <v>93</v>
      </c>
      <c r="E1850" s="97">
        <v>4</v>
      </c>
      <c r="F1850" s="140">
        <v>4.5999999999999996</v>
      </c>
      <c r="G1850" s="103">
        <v>2</v>
      </c>
      <c r="H1850" s="99" t="s">
        <v>557</v>
      </c>
      <c r="I1850" s="104" t="s">
        <v>34</v>
      </c>
      <c r="J1850" s="105">
        <v>7</v>
      </c>
      <c r="K1850" s="142">
        <f t="shared" si="175"/>
        <v>-7</v>
      </c>
      <c r="L1850" s="102">
        <f t="shared" si="182"/>
        <v>628.422604938272</v>
      </c>
      <c r="N1850" s="214">
        <f t="shared" si="181"/>
        <v>-78.25</v>
      </c>
      <c r="Q1850" s="153">
        <f t="shared" si="176"/>
        <v>1</v>
      </c>
      <c r="R1850" s="154">
        <f t="shared" si="177"/>
        <v>0</v>
      </c>
      <c r="S1850" s="154">
        <f t="shared" si="178"/>
        <v>1</v>
      </c>
    </row>
    <row r="1851" spans="2:19" ht="18.75" x14ac:dyDescent="0.3">
      <c r="B1851" s="164">
        <v>44962</v>
      </c>
      <c r="C1851" s="95" t="s">
        <v>3139</v>
      </c>
      <c r="D1851" s="96" t="s">
        <v>1912</v>
      </c>
      <c r="E1851" s="97">
        <v>2</v>
      </c>
      <c r="F1851" s="140">
        <v>21</v>
      </c>
      <c r="G1851" s="103">
        <v>5</v>
      </c>
      <c r="H1851" s="99" t="s">
        <v>557</v>
      </c>
      <c r="I1851" s="104" t="s">
        <v>26</v>
      </c>
      <c r="J1851" s="105">
        <v>3</v>
      </c>
      <c r="K1851" s="142">
        <f t="shared" si="175"/>
        <v>-3</v>
      </c>
      <c r="L1851" s="102">
        <f t="shared" si="182"/>
        <v>625.422604938272</v>
      </c>
      <c r="N1851" s="214">
        <f t="shared" si="181"/>
        <v>-81.25</v>
      </c>
      <c r="Q1851" s="153">
        <f t="shared" si="176"/>
        <v>1</v>
      </c>
      <c r="R1851" s="154">
        <f t="shared" si="177"/>
        <v>0</v>
      </c>
      <c r="S1851" s="154">
        <f t="shared" si="178"/>
        <v>1</v>
      </c>
    </row>
    <row r="1852" spans="2:19" ht="18.75" x14ac:dyDescent="0.3">
      <c r="B1852" s="164">
        <v>44964</v>
      </c>
      <c r="C1852" s="95" t="s">
        <v>3108</v>
      </c>
      <c r="D1852" s="96" t="s">
        <v>561</v>
      </c>
      <c r="E1852" s="97">
        <v>4</v>
      </c>
      <c r="F1852" s="140">
        <v>6</v>
      </c>
      <c r="G1852" s="103">
        <v>2</v>
      </c>
      <c r="H1852" s="99" t="s">
        <v>557</v>
      </c>
      <c r="I1852" s="104" t="s">
        <v>26</v>
      </c>
      <c r="J1852" s="105">
        <v>0.75</v>
      </c>
      <c r="K1852" s="142">
        <f t="shared" si="175"/>
        <v>-0.75</v>
      </c>
      <c r="L1852" s="102">
        <f t="shared" si="182"/>
        <v>624.672604938272</v>
      </c>
      <c r="N1852" s="214">
        <f t="shared" si="181"/>
        <v>-82</v>
      </c>
      <c r="Q1852" s="153">
        <f t="shared" si="176"/>
        <v>1</v>
      </c>
      <c r="R1852" s="154">
        <f t="shared" si="177"/>
        <v>0</v>
      </c>
      <c r="S1852" s="154">
        <f t="shared" si="178"/>
        <v>1</v>
      </c>
    </row>
    <row r="1853" spans="2:19" ht="18.75" x14ac:dyDescent="0.3">
      <c r="B1853" s="164">
        <v>44964</v>
      </c>
      <c r="C1853" s="95" t="s">
        <v>3140</v>
      </c>
      <c r="D1853" s="96" t="s">
        <v>638</v>
      </c>
      <c r="E1853" s="97">
        <v>3</v>
      </c>
      <c r="F1853" s="140">
        <v>2.2999999999999998</v>
      </c>
      <c r="G1853" s="103">
        <v>1.2</v>
      </c>
      <c r="H1853" s="99" t="s">
        <v>557</v>
      </c>
      <c r="I1853" s="104" t="s">
        <v>26</v>
      </c>
      <c r="J1853" s="105">
        <v>6</v>
      </c>
      <c r="K1853" s="142">
        <f t="shared" si="175"/>
        <v>-6</v>
      </c>
      <c r="L1853" s="102">
        <f t="shared" si="182"/>
        <v>618.672604938272</v>
      </c>
      <c r="N1853" s="214">
        <f t="shared" si="181"/>
        <v>-88</v>
      </c>
      <c r="Q1853" s="153">
        <f t="shared" si="176"/>
        <v>1</v>
      </c>
      <c r="R1853" s="154">
        <f t="shared" si="177"/>
        <v>0</v>
      </c>
      <c r="S1853" s="154">
        <f t="shared" si="178"/>
        <v>1</v>
      </c>
    </row>
    <row r="1854" spans="2:19" ht="18.75" x14ac:dyDescent="0.3">
      <c r="B1854" s="164">
        <v>44965</v>
      </c>
      <c r="C1854" s="95" t="s">
        <v>3141</v>
      </c>
      <c r="D1854" s="96" t="s">
        <v>813</v>
      </c>
      <c r="E1854" s="97">
        <v>4</v>
      </c>
      <c r="F1854" s="140">
        <v>3.4</v>
      </c>
      <c r="G1854" s="103">
        <v>1.4</v>
      </c>
      <c r="H1854" s="99" t="s">
        <v>557</v>
      </c>
      <c r="I1854" s="104" t="s">
        <v>21</v>
      </c>
      <c r="J1854" s="105">
        <v>0.75</v>
      </c>
      <c r="K1854" s="142">
        <f t="shared" si="175"/>
        <v>-0.75</v>
      </c>
      <c r="L1854" s="102">
        <f t="shared" si="182"/>
        <v>617.922604938272</v>
      </c>
      <c r="N1854" s="214">
        <f t="shared" si="181"/>
        <v>-88.75</v>
      </c>
      <c r="Q1854" s="153">
        <f t="shared" si="176"/>
        <v>1</v>
      </c>
      <c r="R1854" s="154">
        <f t="shared" si="177"/>
        <v>0</v>
      </c>
      <c r="S1854" s="154">
        <f t="shared" si="178"/>
        <v>1</v>
      </c>
    </row>
    <row r="1855" spans="2:19" ht="18.75" x14ac:dyDescent="0.3">
      <c r="B1855" s="164">
        <v>44965</v>
      </c>
      <c r="C1855" s="95" t="s">
        <v>3142</v>
      </c>
      <c r="D1855" s="96" t="s">
        <v>813</v>
      </c>
      <c r="E1855" s="97">
        <v>1</v>
      </c>
      <c r="F1855" s="140">
        <v>5</v>
      </c>
      <c r="G1855" s="103">
        <v>2</v>
      </c>
      <c r="H1855" s="99" t="s">
        <v>557</v>
      </c>
      <c r="I1855" s="104" t="s">
        <v>34</v>
      </c>
      <c r="J1855" s="105">
        <v>4.25</v>
      </c>
      <c r="K1855" s="142">
        <f t="shared" si="175"/>
        <v>-4.25</v>
      </c>
      <c r="L1855" s="102">
        <f t="shared" si="182"/>
        <v>613.672604938272</v>
      </c>
      <c r="N1855" s="214">
        <f t="shared" si="181"/>
        <v>-93</v>
      </c>
      <c r="Q1855" s="153">
        <f t="shared" si="176"/>
        <v>1</v>
      </c>
      <c r="R1855" s="154">
        <f t="shared" si="177"/>
        <v>0</v>
      </c>
      <c r="S1855" s="154">
        <f t="shared" si="178"/>
        <v>1</v>
      </c>
    </row>
    <row r="1856" spans="2:19" ht="18.75" x14ac:dyDescent="0.3">
      <c r="B1856" s="164">
        <v>44965</v>
      </c>
      <c r="C1856" s="95" t="s">
        <v>3143</v>
      </c>
      <c r="D1856" s="96" t="s">
        <v>813</v>
      </c>
      <c r="E1856" s="97">
        <v>1</v>
      </c>
      <c r="F1856" s="140">
        <v>8</v>
      </c>
      <c r="G1856" s="103">
        <v>3</v>
      </c>
      <c r="H1856" s="99" t="s">
        <v>557</v>
      </c>
      <c r="I1856" s="104" t="s">
        <v>34</v>
      </c>
      <c r="J1856" s="105">
        <v>5.75</v>
      </c>
      <c r="K1856" s="142">
        <f t="shared" si="175"/>
        <v>-5.75</v>
      </c>
      <c r="L1856" s="102">
        <f t="shared" si="182"/>
        <v>607.922604938272</v>
      </c>
      <c r="N1856" s="214">
        <f t="shared" si="181"/>
        <v>-98.75</v>
      </c>
      <c r="Q1856" s="153">
        <f t="shared" si="176"/>
        <v>1</v>
      </c>
      <c r="R1856" s="154">
        <f t="shared" si="177"/>
        <v>0</v>
      </c>
      <c r="S1856" s="154">
        <f t="shared" si="178"/>
        <v>1</v>
      </c>
    </row>
    <row r="1857" spans="2:19" ht="18.75" x14ac:dyDescent="0.3">
      <c r="B1857" s="164">
        <v>44965</v>
      </c>
      <c r="C1857" s="95" t="s">
        <v>3144</v>
      </c>
      <c r="D1857" s="96" t="s">
        <v>813</v>
      </c>
      <c r="E1857" s="97">
        <v>2</v>
      </c>
      <c r="F1857" s="140">
        <v>5.5</v>
      </c>
      <c r="G1857" s="103">
        <v>2</v>
      </c>
      <c r="H1857" s="99" t="s">
        <v>557</v>
      </c>
      <c r="I1857" s="104" t="s">
        <v>34</v>
      </c>
      <c r="J1857" s="105">
        <v>5</v>
      </c>
      <c r="K1857" s="142">
        <f t="shared" si="175"/>
        <v>-5</v>
      </c>
      <c r="L1857" s="102">
        <f t="shared" si="182"/>
        <v>602.922604938272</v>
      </c>
      <c r="N1857" s="214">
        <f t="shared" si="181"/>
        <v>-103.75</v>
      </c>
      <c r="Q1857" s="153">
        <f t="shared" si="176"/>
        <v>1</v>
      </c>
      <c r="R1857" s="154">
        <f t="shared" si="177"/>
        <v>0</v>
      </c>
      <c r="S1857" s="154">
        <f t="shared" si="178"/>
        <v>1</v>
      </c>
    </row>
    <row r="1858" spans="2:19" ht="18.75" x14ac:dyDescent="0.3">
      <c r="B1858" s="164">
        <v>44965</v>
      </c>
      <c r="C1858" s="95" t="s">
        <v>3145</v>
      </c>
      <c r="D1858" s="96" t="s">
        <v>813</v>
      </c>
      <c r="E1858" s="97">
        <v>3</v>
      </c>
      <c r="F1858" s="140">
        <v>1.6</v>
      </c>
      <c r="G1858" s="103">
        <v>1.1000000000000001</v>
      </c>
      <c r="H1858" s="99" t="s">
        <v>557</v>
      </c>
      <c r="I1858" s="104" t="s">
        <v>24</v>
      </c>
      <c r="J1858" s="105">
        <v>10</v>
      </c>
      <c r="K1858" s="142">
        <f t="shared" si="175"/>
        <v>6</v>
      </c>
      <c r="L1858" s="102">
        <f t="shared" si="182"/>
        <v>608.922604938272</v>
      </c>
      <c r="N1858" s="214">
        <f t="shared" si="181"/>
        <v>-97.75</v>
      </c>
      <c r="Q1858" s="153">
        <f t="shared" si="176"/>
        <v>1</v>
      </c>
      <c r="R1858" s="154">
        <f t="shared" si="177"/>
        <v>1</v>
      </c>
      <c r="S1858" s="154">
        <f t="shared" si="178"/>
        <v>0</v>
      </c>
    </row>
    <row r="1859" spans="2:19" ht="18.75" x14ac:dyDescent="0.3">
      <c r="B1859" s="164">
        <v>44966</v>
      </c>
      <c r="C1859" s="95" t="s">
        <v>3146</v>
      </c>
      <c r="D1859" s="96" t="s">
        <v>616</v>
      </c>
      <c r="E1859" s="97">
        <v>5</v>
      </c>
      <c r="F1859" s="140">
        <v>26</v>
      </c>
      <c r="G1859" s="103">
        <v>5</v>
      </c>
      <c r="H1859" s="99" t="s">
        <v>557</v>
      </c>
      <c r="I1859" s="104" t="s">
        <v>34</v>
      </c>
      <c r="J1859" s="105">
        <v>1</v>
      </c>
      <c r="K1859" s="142">
        <f t="shared" ref="K1859:K1922" si="183">IF(OR(I1859="",J1859=""),"",IF(AND(H1859="W",I1859="1st"),F1859*J1859-J1859,IF(AND(H1859="P",OR(I1859="1st",I1859="2nd",I1859="3rd")),G1859*J1859-J1859,IF(H1859="EW",-2*J1859,-J1859))))</f>
        <v>-1</v>
      </c>
      <c r="L1859" s="102">
        <f t="shared" si="182"/>
        <v>607.922604938272</v>
      </c>
      <c r="N1859" s="214">
        <f t="shared" si="181"/>
        <v>-98.75</v>
      </c>
      <c r="Q1859" s="153">
        <f t="shared" si="176"/>
        <v>1</v>
      </c>
      <c r="R1859" s="154">
        <f t="shared" si="177"/>
        <v>0</v>
      </c>
      <c r="S1859" s="154">
        <f t="shared" si="178"/>
        <v>1</v>
      </c>
    </row>
    <row r="1860" spans="2:19" ht="18.75" x14ac:dyDescent="0.3">
      <c r="B1860" s="164">
        <v>44966</v>
      </c>
      <c r="C1860" s="95" t="s">
        <v>3087</v>
      </c>
      <c r="D1860" s="96" t="s">
        <v>616</v>
      </c>
      <c r="E1860" s="97">
        <v>5</v>
      </c>
      <c r="F1860" s="140">
        <v>4.5999999999999996</v>
      </c>
      <c r="G1860" s="103">
        <v>2</v>
      </c>
      <c r="H1860" s="99" t="s">
        <v>557</v>
      </c>
      <c r="I1860" s="104" t="s">
        <v>26</v>
      </c>
      <c r="J1860" s="105">
        <v>1</v>
      </c>
      <c r="K1860" s="142">
        <f t="shared" si="183"/>
        <v>-1</v>
      </c>
      <c r="L1860" s="102">
        <f t="shared" si="182"/>
        <v>606.922604938272</v>
      </c>
      <c r="N1860" s="214">
        <f t="shared" si="181"/>
        <v>-99.75</v>
      </c>
      <c r="Q1860" s="153">
        <f t="shared" ref="Q1860:Q1923" si="184">IF(B1860="",0,1)</f>
        <v>1</v>
      </c>
      <c r="R1860" s="154">
        <f t="shared" ref="R1860:R1923" si="185">IF(K1860&gt;0,1,0)</f>
        <v>0</v>
      </c>
      <c r="S1860" s="154">
        <f t="shared" ref="S1860:S1923" si="186">IF(K1860&lt;0,1,0)</f>
        <v>1</v>
      </c>
    </row>
    <row r="1861" spans="2:19" ht="18.75" x14ac:dyDescent="0.3">
      <c r="B1861" s="164">
        <v>44966</v>
      </c>
      <c r="C1861" s="95" t="s">
        <v>3082</v>
      </c>
      <c r="D1861" s="96" t="s">
        <v>616</v>
      </c>
      <c r="E1861" s="97">
        <v>3</v>
      </c>
      <c r="F1861" s="140">
        <v>21</v>
      </c>
      <c r="G1861" s="103">
        <v>5</v>
      </c>
      <c r="H1861" s="99" t="s">
        <v>557</v>
      </c>
      <c r="I1861" s="104" t="s">
        <v>26</v>
      </c>
      <c r="J1861" s="105">
        <v>7</v>
      </c>
      <c r="K1861" s="142">
        <f t="shared" si="183"/>
        <v>-7</v>
      </c>
      <c r="L1861" s="102">
        <f t="shared" si="182"/>
        <v>599.922604938272</v>
      </c>
      <c r="N1861" s="214">
        <f t="shared" si="181"/>
        <v>-106.75</v>
      </c>
      <c r="Q1861" s="153">
        <f t="shared" si="184"/>
        <v>1</v>
      </c>
      <c r="R1861" s="154">
        <f t="shared" si="185"/>
        <v>0</v>
      </c>
      <c r="S1861" s="154">
        <f t="shared" si="186"/>
        <v>1</v>
      </c>
    </row>
    <row r="1862" spans="2:19" ht="18.75" x14ac:dyDescent="0.3">
      <c r="B1862" s="164">
        <v>44966</v>
      </c>
      <c r="C1862" s="95" t="s">
        <v>3147</v>
      </c>
      <c r="D1862" s="96" t="s">
        <v>616</v>
      </c>
      <c r="E1862" s="97">
        <v>3</v>
      </c>
      <c r="F1862" s="140">
        <v>3.2</v>
      </c>
      <c r="G1862" s="103">
        <v>1.4</v>
      </c>
      <c r="H1862" s="99" t="s">
        <v>557</v>
      </c>
      <c r="I1862" s="104" t="s">
        <v>26</v>
      </c>
      <c r="J1862" s="105">
        <v>1</v>
      </c>
      <c r="K1862" s="142">
        <f t="shared" si="183"/>
        <v>-1</v>
      </c>
      <c r="L1862" s="102">
        <f t="shared" si="182"/>
        <v>598.922604938272</v>
      </c>
      <c r="N1862" s="214">
        <f t="shared" si="181"/>
        <v>-107.75</v>
      </c>
      <c r="Q1862" s="153">
        <f t="shared" si="184"/>
        <v>1</v>
      </c>
      <c r="R1862" s="154">
        <f t="shared" si="185"/>
        <v>0</v>
      </c>
      <c r="S1862" s="154">
        <f t="shared" si="186"/>
        <v>1</v>
      </c>
    </row>
    <row r="1863" spans="2:19" ht="18.75" x14ac:dyDescent="0.3">
      <c r="B1863" s="164">
        <v>44966</v>
      </c>
      <c r="C1863" s="95" t="s">
        <v>3063</v>
      </c>
      <c r="D1863" s="96" t="s">
        <v>616</v>
      </c>
      <c r="E1863" s="97">
        <v>1</v>
      </c>
      <c r="F1863" s="140">
        <v>3.4</v>
      </c>
      <c r="G1863" s="103">
        <v>1.4</v>
      </c>
      <c r="H1863" s="99" t="s">
        <v>557</v>
      </c>
      <c r="I1863" s="104" t="s">
        <v>34</v>
      </c>
      <c r="J1863" s="105">
        <v>0.75</v>
      </c>
      <c r="K1863" s="142">
        <f t="shared" si="183"/>
        <v>-0.75</v>
      </c>
      <c r="L1863" s="102">
        <f t="shared" si="182"/>
        <v>598.172604938272</v>
      </c>
      <c r="N1863" s="214">
        <f t="shared" si="181"/>
        <v>-108.5</v>
      </c>
      <c r="Q1863" s="153">
        <f t="shared" si="184"/>
        <v>1</v>
      </c>
      <c r="R1863" s="154">
        <f t="shared" si="185"/>
        <v>0</v>
      </c>
      <c r="S1863" s="154">
        <f t="shared" si="186"/>
        <v>1</v>
      </c>
    </row>
    <row r="1864" spans="2:19" ht="18.75" x14ac:dyDescent="0.3">
      <c r="B1864" s="164">
        <v>44967</v>
      </c>
      <c r="C1864" s="95" t="s">
        <v>2766</v>
      </c>
      <c r="D1864" s="96" t="s">
        <v>2001</v>
      </c>
      <c r="E1864" s="97">
        <v>4</v>
      </c>
      <c r="F1864" s="140">
        <v>1.7</v>
      </c>
      <c r="G1864" s="103">
        <v>1.1000000000000001</v>
      </c>
      <c r="H1864" s="99" t="s">
        <v>557</v>
      </c>
      <c r="I1864" s="104" t="s">
        <v>34</v>
      </c>
      <c r="J1864" s="105">
        <v>9</v>
      </c>
      <c r="K1864" s="142">
        <f t="shared" si="183"/>
        <v>-9</v>
      </c>
      <c r="L1864" s="102">
        <f t="shared" si="182"/>
        <v>589.172604938272</v>
      </c>
      <c r="N1864" s="214">
        <f t="shared" si="181"/>
        <v>-117.5</v>
      </c>
      <c r="Q1864" s="153">
        <f t="shared" si="184"/>
        <v>1</v>
      </c>
      <c r="R1864" s="154">
        <f t="shared" si="185"/>
        <v>0</v>
      </c>
      <c r="S1864" s="154">
        <f t="shared" si="186"/>
        <v>1</v>
      </c>
    </row>
    <row r="1865" spans="2:19" ht="18.75" x14ac:dyDescent="0.3">
      <c r="B1865" s="164">
        <v>44967</v>
      </c>
      <c r="C1865" s="95" t="s">
        <v>3148</v>
      </c>
      <c r="D1865" s="96" t="s">
        <v>668</v>
      </c>
      <c r="E1865" s="97">
        <v>1</v>
      </c>
      <c r="F1865" s="140">
        <v>3.2</v>
      </c>
      <c r="G1865" s="103">
        <v>1.4</v>
      </c>
      <c r="H1865" s="99" t="s">
        <v>557</v>
      </c>
      <c r="I1865" s="104" t="s">
        <v>34</v>
      </c>
      <c r="J1865" s="105">
        <v>1</v>
      </c>
      <c r="K1865" s="142">
        <f t="shared" si="183"/>
        <v>-1</v>
      </c>
      <c r="L1865" s="102">
        <f t="shared" si="182"/>
        <v>588.172604938272</v>
      </c>
      <c r="N1865" s="214">
        <f t="shared" si="181"/>
        <v>-118.5</v>
      </c>
      <c r="Q1865" s="153">
        <f t="shared" si="184"/>
        <v>1</v>
      </c>
      <c r="R1865" s="154">
        <f t="shared" si="185"/>
        <v>0</v>
      </c>
      <c r="S1865" s="154">
        <f t="shared" si="186"/>
        <v>1</v>
      </c>
    </row>
    <row r="1866" spans="2:19" ht="18.75" x14ac:dyDescent="0.3">
      <c r="B1866" s="164">
        <v>44967</v>
      </c>
      <c r="C1866" s="95" t="s">
        <v>2426</v>
      </c>
      <c r="D1866" s="96" t="s">
        <v>590</v>
      </c>
      <c r="E1866" s="97">
        <v>2</v>
      </c>
      <c r="F1866" s="140">
        <v>2.2999999999999998</v>
      </c>
      <c r="G1866" s="103">
        <v>1.2</v>
      </c>
      <c r="H1866" s="99" t="s">
        <v>557</v>
      </c>
      <c r="I1866" s="104" t="s">
        <v>34</v>
      </c>
      <c r="J1866" s="105">
        <v>1</v>
      </c>
      <c r="K1866" s="142">
        <f t="shared" si="183"/>
        <v>-1</v>
      </c>
      <c r="L1866" s="102">
        <f t="shared" si="182"/>
        <v>587.172604938272</v>
      </c>
      <c r="N1866" s="214">
        <f t="shared" si="181"/>
        <v>-119.5</v>
      </c>
      <c r="Q1866" s="153">
        <f t="shared" si="184"/>
        <v>1</v>
      </c>
      <c r="R1866" s="154">
        <f t="shared" si="185"/>
        <v>0</v>
      </c>
      <c r="S1866" s="154">
        <f t="shared" si="186"/>
        <v>1</v>
      </c>
    </row>
    <row r="1867" spans="2:19" ht="18.75" x14ac:dyDescent="0.3">
      <c r="B1867" s="164">
        <v>44967</v>
      </c>
      <c r="C1867" s="95" t="s">
        <v>3149</v>
      </c>
      <c r="D1867" s="96" t="s">
        <v>590</v>
      </c>
      <c r="E1867" s="97">
        <v>3</v>
      </c>
      <c r="F1867" s="140">
        <v>4.4000000000000004</v>
      </c>
      <c r="G1867" s="103">
        <v>2</v>
      </c>
      <c r="H1867" s="99" t="s">
        <v>557</v>
      </c>
      <c r="I1867" s="104" t="s">
        <v>26</v>
      </c>
      <c r="J1867" s="105">
        <v>3</v>
      </c>
      <c r="K1867" s="142">
        <f t="shared" si="183"/>
        <v>-3</v>
      </c>
      <c r="L1867" s="102">
        <f t="shared" si="182"/>
        <v>584.172604938272</v>
      </c>
      <c r="N1867" s="214">
        <f t="shared" si="181"/>
        <v>-122.5</v>
      </c>
      <c r="Q1867" s="153">
        <f t="shared" si="184"/>
        <v>1</v>
      </c>
      <c r="R1867" s="154">
        <f t="shared" si="185"/>
        <v>0</v>
      </c>
      <c r="S1867" s="154">
        <f t="shared" si="186"/>
        <v>1</v>
      </c>
    </row>
    <row r="1868" spans="2:19" ht="18.75" x14ac:dyDescent="0.3">
      <c r="B1868" s="164">
        <v>44968</v>
      </c>
      <c r="C1868" s="95" t="s">
        <v>2512</v>
      </c>
      <c r="D1868" s="96" t="s">
        <v>610</v>
      </c>
      <c r="E1868" s="97">
        <v>1</v>
      </c>
      <c r="F1868" s="140">
        <v>9</v>
      </c>
      <c r="G1868" s="103">
        <v>3</v>
      </c>
      <c r="H1868" s="99" t="s">
        <v>557</v>
      </c>
      <c r="I1868" s="104" t="s">
        <v>16</v>
      </c>
      <c r="J1868" s="105">
        <v>1</v>
      </c>
      <c r="K1868" s="142">
        <f t="shared" si="183"/>
        <v>-1</v>
      </c>
      <c r="L1868" s="102">
        <f t="shared" si="182"/>
        <v>583.172604938272</v>
      </c>
      <c r="N1868" s="214">
        <f t="shared" si="181"/>
        <v>-123.5</v>
      </c>
      <c r="Q1868" s="153">
        <f t="shared" si="184"/>
        <v>1</v>
      </c>
      <c r="R1868" s="154">
        <f t="shared" si="185"/>
        <v>0</v>
      </c>
      <c r="S1868" s="154">
        <f t="shared" si="186"/>
        <v>1</v>
      </c>
    </row>
    <row r="1869" spans="2:19" ht="18.75" x14ac:dyDescent="0.3">
      <c r="B1869" s="164">
        <v>44968</v>
      </c>
      <c r="C1869" s="95" t="s">
        <v>3150</v>
      </c>
      <c r="D1869" s="96" t="s">
        <v>619</v>
      </c>
      <c r="E1869" s="97">
        <v>4</v>
      </c>
      <c r="F1869" s="140">
        <v>27</v>
      </c>
      <c r="G1869" s="103">
        <v>5</v>
      </c>
      <c r="H1869" s="99" t="s">
        <v>557</v>
      </c>
      <c r="I1869" s="104" t="s">
        <v>16</v>
      </c>
      <c r="J1869" s="105">
        <v>0.5</v>
      </c>
      <c r="K1869" s="142">
        <f t="shared" si="183"/>
        <v>-0.5</v>
      </c>
      <c r="L1869" s="102">
        <f t="shared" si="182"/>
        <v>582.672604938272</v>
      </c>
      <c r="N1869" s="214">
        <f t="shared" si="181"/>
        <v>-124</v>
      </c>
      <c r="Q1869" s="153">
        <f t="shared" si="184"/>
        <v>1</v>
      </c>
      <c r="R1869" s="154">
        <f t="shared" si="185"/>
        <v>0</v>
      </c>
      <c r="S1869" s="154">
        <f t="shared" si="186"/>
        <v>1</v>
      </c>
    </row>
    <row r="1870" spans="2:19" ht="18.75" x14ac:dyDescent="0.3">
      <c r="B1870" s="164">
        <v>44968</v>
      </c>
      <c r="C1870" s="95" t="s">
        <v>3151</v>
      </c>
      <c r="D1870" s="96" t="s">
        <v>652</v>
      </c>
      <c r="E1870" s="97">
        <v>6</v>
      </c>
      <c r="F1870" s="140">
        <v>19</v>
      </c>
      <c r="G1870" s="103">
        <v>4</v>
      </c>
      <c r="H1870" s="99" t="s">
        <v>557</v>
      </c>
      <c r="I1870" s="104" t="s">
        <v>34</v>
      </c>
      <c r="J1870" s="105">
        <v>1.5</v>
      </c>
      <c r="K1870" s="142">
        <f t="shared" si="183"/>
        <v>-1.5</v>
      </c>
      <c r="L1870" s="102">
        <f t="shared" si="182"/>
        <v>581.172604938272</v>
      </c>
      <c r="N1870" s="214">
        <f t="shared" si="181"/>
        <v>-125.5</v>
      </c>
      <c r="Q1870" s="153">
        <f t="shared" si="184"/>
        <v>1</v>
      </c>
      <c r="R1870" s="154">
        <f t="shared" si="185"/>
        <v>0</v>
      </c>
      <c r="S1870" s="154">
        <f t="shared" si="186"/>
        <v>1</v>
      </c>
    </row>
    <row r="1871" spans="2:19" ht="18.75" x14ac:dyDescent="0.3">
      <c r="B1871" s="164">
        <v>44968</v>
      </c>
      <c r="C1871" s="95" t="s">
        <v>3057</v>
      </c>
      <c r="D1871" s="96" t="s">
        <v>610</v>
      </c>
      <c r="E1871" s="97">
        <v>3</v>
      </c>
      <c r="F1871" s="140">
        <v>3.4</v>
      </c>
      <c r="G1871" s="103">
        <v>1.3</v>
      </c>
      <c r="H1871" s="99" t="s">
        <v>557</v>
      </c>
      <c r="I1871" s="104" t="s">
        <v>34</v>
      </c>
      <c r="J1871" s="105">
        <v>3</v>
      </c>
      <c r="K1871" s="142">
        <f t="shared" si="183"/>
        <v>-3</v>
      </c>
      <c r="L1871" s="102">
        <f t="shared" si="182"/>
        <v>578.172604938272</v>
      </c>
      <c r="N1871" s="214">
        <f t="shared" si="181"/>
        <v>-128.5</v>
      </c>
      <c r="Q1871" s="153">
        <f t="shared" si="184"/>
        <v>1</v>
      </c>
      <c r="R1871" s="154">
        <f t="shared" si="185"/>
        <v>0</v>
      </c>
      <c r="S1871" s="154">
        <f t="shared" si="186"/>
        <v>1</v>
      </c>
    </row>
    <row r="1872" spans="2:19" ht="18.75" x14ac:dyDescent="0.3">
      <c r="B1872" s="164">
        <v>44969</v>
      </c>
      <c r="C1872" s="95" t="s">
        <v>3152</v>
      </c>
      <c r="D1872" s="96" t="s">
        <v>114</v>
      </c>
      <c r="E1872" s="97">
        <v>2</v>
      </c>
      <c r="F1872" s="140">
        <v>41</v>
      </c>
      <c r="G1872" s="103">
        <v>8</v>
      </c>
      <c r="H1872" s="99" t="s">
        <v>557</v>
      </c>
      <c r="I1872" s="104" t="s">
        <v>34</v>
      </c>
      <c r="J1872" s="105">
        <v>0.75</v>
      </c>
      <c r="K1872" s="142">
        <f t="shared" si="183"/>
        <v>-0.75</v>
      </c>
      <c r="L1872" s="102">
        <f t="shared" si="182"/>
        <v>577.422604938272</v>
      </c>
      <c r="N1872" s="214">
        <f t="shared" si="181"/>
        <v>-129.25</v>
      </c>
      <c r="Q1872" s="153">
        <f t="shared" si="184"/>
        <v>1</v>
      </c>
      <c r="R1872" s="154">
        <f t="shared" si="185"/>
        <v>0</v>
      </c>
      <c r="S1872" s="154">
        <f t="shared" si="186"/>
        <v>1</v>
      </c>
    </row>
    <row r="1873" spans="2:19" ht="18.75" x14ac:dyDescent="0.3">
      <c r="B1873" s="164">
        <v>44969</v>
      </c>
      <c r="C1873" s="95" t="s">
        <v>3153</v>
      </c>
      <c r="D1873" s="96" t="s">
        <v>114</v>
      </c>
      <c r="E1873" s="97">
        <v>2</v>
      </c>
      <c r="F1873" s="140">
        <v>16</v>
      </c>
      <c r="G1873" s="103">
        <v>3</v>
      </c>
      <c r="H1873" s="99" t="s">
        <v>557</v>
      </c>
      <c r="I1873" s="104" t="s">
        <v>171</v>
      </c>
      <c r="J1873" s="105">
        <v>1.75</v>
      </c>
      <c r="K1873" s="142">
        <f t="shared" si="183"/>
        <v>-1.75</v>
      </c>
      <c r="L1873" s="102">
        <f t="shared" si="182"/>
        <v>575.672604938272</v>
      </c>
      <c r="N1873" s="214">
        <f t="shared" si="181"/>
        <v>-131</v>
      </c>
      <c r="Q1873" s="153">
        <f t="shared" si="184"/>
        <v>1</v>
      </c>
      <c r="R1873" s="154">
        <f t="shared" si="185"/>
        <v>0</v>
      </c>
      <c r="S1873" s="154">
        <f t="shared" si="186"/>
        <v>1</v>
      </c>
    </row>
    <row r="1874" spans="2:19" ht="18.75" x14ac:dyDescent="0.3">
      <c r="B1874" s="164">
        <v>44969</v>
      </c>
      <c r="C1874" s="95" t="s">
        <v>3154</v>
      </c>
      <c r="D1874" s="96" t="s">
        <v>114</v>
      </c>
      <c r="E1874" s="97">
        <v>2</v>
      </c>
      <c r="F1874" s="140">
        <v>6</v>
      </c>
      <c r="G1874" s="103">
        <v>2</v>
      </c>
      <c r="H1874" s="99" t="s">
        <v>557</v>
      </c>
      <c r="I1874" s="104" t="s">
        <v>34</v>
      </c>
      <c r="J1874" s="105">
        <v>4.75</v>
      </c>
      <c r="K1874" s="142">
        <f t="shared" si="183"/>
        <v>-4.75</v>
      </c>
      <c r="L1874" s="102">
        <f t="shared" si="182"/>
        <v>570.922604938272</v>
      </c>
      <c r="N1874" s="214">
        <f t="shared" si="181"/>
        <v>-135.75</v>
      </c>
      <c r="Q1874" s="153">
        <f t="shared" si="184"/>
        <v>1</v>
      </c>
      <c r="R1874" s="154">
        <f t="shared" si="185"/>
        <v>0</v>
      </c>
      <c r="S1874" s="154">
        <f t="shared" si="186"/>
        <v>1</v>
      </c>
    </row>
    <row r="1875" spans="2:19" ht="18.75" x14ac:dyDescent="0.3">
      <c r="B1875" s="164">
        <v>44969</v>
      </c>
      <c r="C1875" s="95" t="s">
        <v>3155</v>
      </c>
      <c r="D1875" s="96" t="s">
        <v>114</v>
      </c>
      <c r="E1875" s="97">
        <v>3</v>
      </c>
      <c r="F1875" s="140">
        <v>4</v>
      </c>
      <c r="G1875" s="103">
        <v>2</v>
      </c>
      <c r="H1875" s="99" t="s">
        <v>557</v>
      </c>
      <c r="I1875" s="104" t="s">
        <v>16</v>
      </c>
      <c r="J1875" s="105">
        <v>6</v>
      </c>
      <c r="K1875" s="142">
        <f t="shared" si="183"/>
        <v>-6</v>
      </c>
      <c r="L1875" s="102">
        <f t="shared" si="182"/>
        <v>564.922604938272</v>
      </c>
      <c r="N1875" s="214">
        <f t="shared" si="181"/>
        <v>-141.75</v>
      </c>
      <c r="Q1875" s="153">
        <f t="shared" si="184"/>
        <v>1</v>
      </c>
      <c r="R1875" s="154">
        <f t="shared" si="185"/>
        <v>0</v>
      </c>
      <c r="S1875" s="154">
        <f t="shared" si="186"/>
        <v>1</v>
      </c>
    </row>
    <row r="1876" spans="2:19" ht="18.75" x14ac:dyDescent="0.3">
      <c r="B1876" s="164">
        <v>44969</v>
      </c>
      <c r="C1876" s="95" t="s">
        <v>3105</v>
      </c>
      <c r="D1876" s="96" t="s">
        <v>114</v>
      </c>
      <c r="E1876" s="97">
        <v>3</v>
      </c>
      <c r="F1876" s="140">
        <v>41</v>
      </c>
      <c r="G1876" s="103">
        <v>8</v>
      </c>
      <c r="H1876" s="99" t="s">
        <v>557</v>
      </c>
      <c r="I1876" s="104" t="s">
        <v>34</v>
      </c>
      <c r="J1876" s="105">
        <v>1.75</v>
      </c>
      <c r="K1876" s="142">
        <f t="shared" si="183"/>
        <v>-1.75</v>
      </c>
      <c r="L1876" s="102">
        <f t="shared" si="182"/>
        <v>563.172604938272</v>
      </c>
      <c r="N1876" s="214">
        <f t="shared" si="181"/>
        <v>-143.5</v>
      </c>
      <c r="Q1876" s="153">
        <f t="shared" si="184"/>
        <v>1</v>
      </c>
      <c r="R1876" s="154">
        <f t="shared" si="185"/>
        <v>0</v>
      </c>
      <c r="S1876" s="154">
        <f t="shared" si="186"/>
        <v>1</v>
      </c>
    </row>
    <row r="1877" spans="2:19" ht="18.75" x14ac:dyDescent="0.3">
      <c r="B1877" s="164">
        <v>44969</v>
      </c>
      <c r="C1877" s="95" t="s">
        <v>3036</v>
      </c>
      <c r="D1877" s="96" t="s">
        <v>114</v>
      </c>
      <c r="E1877" s="97">
        <v>3</v>
      </c>
      <c r="F1877" s="140">
        <v>23</v>
      </c>
      <c r="G1877" s="103">
        <v>4</v>
      </c>
      <c r="H1877" s="99" t="s">
        <v>557</v>
      </c>
      <c r="I1877" s="104" t="s">
        <v>34</v>
      </c>
      <c r="J1877" s="105">
        <v>0.25</v>
      </c>
      <c r="K1877" s="142">
        <f t="shared" si="183"/>
        <v>-0.25</v>
      </c>
      <c r="L1877" s="102">
        <f t="shared" si="182"/>
        <v>562.922604938272</v>
      </c>
      <c r="N1877" s="214">
        <f t="shared" si="181"/>
        <v>-143.75</v>
      </c>
      <c r="Q1877" s="153">
        <f t="shared" si="184"/>
        <v>1</v>
      </c>
      <c r="R1877" s="154">
        <f t="shared" si="185"/>
        <v>0</v>
      </c>
      <c r="S1877" s="154">
        <f t="shared" si="186"/>
        <v>1</v>
      </c>
    </row>
    <row r="1878" spans="2:19" ht="18.75" x14ac:dyDescent="0.3">
      <c r="B1878" s="164">
        <v>44969</v>
      </c>
      <c r="C1878" s="95" t="s">
        <v>3156</v>
      </c>
      <c r="D1878" s="96" t="s">
        <v>18</v>
      </c>
      <c r="E1878" s="97">
        <v>3</v>
      </c>
      <c r="F1878" s="140">
        <v>4.4000000000000004</v>
      </c>
      <c r="G1878" s="103">
        <v>2</v>
      </c>
      <c r="H1878" s="99" t="s">
        <v>557</v>
      </c>
      <c r="I1878" s="104" t="s">
        <v>24</v>
      </c>
      <c r="J1878" s="105">
        <v>1.75</v>
      </c>
      <c r="K1878" s="142">
        <f t="shared" si="183"/>
        <v>5.9500000000000011</v>
      </c>
      <c r="L1878" s="102">
        <f t="shared" si="182"/>
        <v>568.87260493827205</v>
      </c>
      <c r="N1878" s="214">
        <f t="shared" si="181"/>
        <v>-137.80000000000001</v>
      </c>
      <c r="Q1878" s="153">
        <f t="shared" si="184"/>
        <v>1</v>
      </c>
      <c r="R1878" s="154">
        <f t="shared" si="185"/>
        <v>1</v>
      </c>
      <c r="S1878" s="154">
        <f t="shared" si="186"/>
        <v>0</v>
      </c>
    </row>
    <row r="1879" spans="2:19" ht="18.75" x14ac:dyDescent="0.3">
      <c r="B1879" s="164">
        <v>44969</v>
      </c>
      <c r="C1879" s="95" t="s">
        <v>3157</v>
      </c>
      <c r="D1879" s="96" t="s">
        <v>2649</v>
      </c>
      <c r="E1879" s="97">
        <v>2</v>
      </c>
      <c r="F1879" s="140">
        <v>5.5</v>
      </c>
      <c r="G1879" s="103">
        <v>2</v>
      </c>
      <c r="H1879" s="99" t="s">
        <v>557</v>
      </c>
      <c r="I1879" s="104" t="s">
        <v>34</v>
      </c>
      <c r="J1879" s="105">
        <v>6</v>
      </c>
      <c r="K1879" s="142">
        <f t="shared" si="183"/>
        <v>-6</v>
      </c>
      <c r="L1879" s="102">
        <f t="shared" si="182"/>
        <v>562.87260493827205</v>
      </c>
      <c r="N1879" s="214">
        <f t="shared" ref="N1879:N1942" si="187">N1878+K1879</f>
        <v>-143.80000000000001</v>
      </c>
      <c r="Q1879" s="153">
        <f t="shared" si="184"/>
        <v>1</v>
      </c>
      <c r="R1879" s="154">
        <f t="shared" si="185"/>
        <v>0</v>
      </c>
      <c r="S1879" s="154">
        <f t="shared" si="186"/>
        <v>1</v>
      </c>
    </row>
    <row r="1880" spans="2:19" ht="18.75" x14ac:dyDescent="0.3">
      <c r="B1880" s="164">
        <v>44969</v>
      </c>
      <c r="C1880" s="95" t="s">
        <v>3085</v>
      </c>
      <c r="D1880" s="96" t="s">
        <v>2649</v>
      </c>
      <c r="E1880" s="97">
        <v>3</v>
      </c>
      <c r="F1880" s="140">
        <v>11</v>
      </c>
      <c r="G1880" s="103">
        <v>3</v>
      </c>
      <c r="H1880" s="99" t="s">
        <v>557</v>
      </c>
      <c r="I1880" s="104" t="s">
        <v>34</v>
      </c>
      <c r="J1880" s="105">
        <v>2</v>
      </c>
      <c r="K1880" s="142">
        <f t="shared" si="183"/>
        <v>-2</v>
      </c>
      <c r="L1880" s="102">
        <f t="shared" si="182"/>
        <v>560.87260493827205</v>
      </c>
      <c r="N1880" s="214">
        <f t="shared" si="187"/>
        <v>-145.80000000000001</v>
      </c>
      <c r="Q1880" s="153">
        <f t="shared" si="184"/>
        <v>1</v>
      </c>
      <c r="R1880" s="154">
        <f t="shared" si="185"/>
        <v>0</v>
      </c>
      <c r="S1880" s="154">
        <f t="shared" si="186"/>
        <v>1</v>
      </c>
    </row>
    <row r="1881" spans="2:19" ht="18.75" x14ac:dyDescent="0.3">
      <c r="B1881" s="164">
        <v>44969</v>
      </c>
      <c r="C1881" s="95" t="s">
        <v>3158</v>
      </c>
      <c r="D1881" s="96" t="s">
        <v>685</v>
      </c>
      <c r="E1881" s="97">
        <v>1</v>
      </c>
      <c r="F1881" s="140">
        <v>7</v>
      </c>
      <c r="G1881" s="103">
        <v>2</v>
      </c>
      <c r="H1881" s="99" t="s">
        <v>557</v>
      </c>
      <c r="I1881" s="104" t="s">
        <v>16</v>
      </c>
      <c r="J1881" s="105">
        <v>5</v>
      </c>
      <c r="K1881" s="142">
        <f t="shared" si="183"/>
        <v>-5</v>
      </c>
      <c r="L1881" s="102">
        <f t="shared" si="182"/>
        <v>555.87260493827205</v>
      </c>
      <c r="N1881" s="214">
        <f t="shared" si="187"/>
        <v>-150.80000000000001</v>
      </c>
      <c r="Q1881" s="153">
        <f t="shared" si="184"/>
        <v>1</v>
      </c>
      <c r="R1881" s="154">
        <f t="shared" si="185"/>
        <v>0</v>
      </c>
      <c r="S1881" s="154">
        <f t="shared" si="186"/>
        <v>1</v>
      </c>
    </row>
    <row r="1882" spans="2:19" ht="18.75" x14ac:dyDescent="0.3">
      <c r="B1882" s="164">
        <v>44969</v>
      </c>
      <c r="C1882" s="95" t="s">
        <v>3055</v>
      </c>
      <c r="D1882" s="96" t="s">
        <v>685</v>
      </c>
      <c r="E1882" s="97">
        <v>3</v>
      </c>
      <c r="F1882" s="140">
        <v>3</v>
      </c>
      <c r="G1882" s="103">
        <v>1.4</v>
      </c>
      <c r="H1882" s="99" t="s">
        <v>557</v>
      </c>
      <c r="I1882" s="104" t="s">
        <v>26</v>
      </c>
      <c r="J1882" s="105">
        <v>3.75</v>
      </c>
      <c r="K1882" s="142">
        <f t="shared" si="183"/>
        <v>-3.75</v>
      </c>
      <c r="L1882" s="102">
        <f t="shared" si="182"/>
        <v>552.12260493827205</v>
      </c>
      <c r="N1882" s="214">
        <f t="shared" si="187"/>
        <v>-154.55000000000001</v>
      </c>
      <c r="Q1882" s="153">
        <f t="shared" si="184"/>
        <v>1</v>
      </c>
      <c r="R1882" s="154">
        <f t="shared" si="185"/>
        <v>0</v>
      </c>
      <c r="S1882" s="154">
        <f t="shared" si="186"/>
        <v>1</v>
      </c>
    </row>
    <row r="1883" spans="2:19" ht="18.75" x14ac:dyDescent="0.3">
      <c r="B1883" s="164">
        <v>44969</v>
      </c>
      <c r="C1883" s="95" t="s">
        <v>2427</v>
      </c>
      <c r="D1883" s="96" t="s">
        <v>685</v>
      </c>
      <c r="E1883" s="97">
        <v>3</v>
      </c>
      <c r="F1883" s="140">
        <v>5.5</v>
      </c>
      <c r="G1883" s="103">
        <v>2</v>
      </c>
      <c r="H1883" s="99" t="s">
        <v>557</v>
      </c>
      <c r="I1883" s="104" t="s">
        <v>24</v>
      </c>
      <c r="J1883" s="105">
        <v>4</v>
      </c>
      <c r="K1883" s="142">
        <f t="shared" si="183"/>
        <v>18</v>
      </c>
      <c r="L1883" s="102">
        <f t="shared" si="182"/>
        <v>570.12260493827205</v>
      </c>
      <c r="N1883" s="214">
        <f t="shared" si="187"/>
        <v>-136.55000000000001</v>
      </c>
      <c r="Q1883" s="153">
        <f t="shared" si="184"/>
        <v>1</v>
      </c>
      <c r="R1883" s="154">
        <f t="shared" si="185"/>
        <v>1</v>
      </c>
      <c r="S1883" s="154">
        <f t="shared" si="186"/>
        <v>0</v>
      </c>
    </row>
    <row r="1884" spans="2:19" ht="18.75" x14ac:dyDescent="0.3">
      <c r="B1884" s="164">
        <v>44969</v>
      </c>
      <c r="C1884" s="95" t="s">
        <v>3159</v>
      </c>
      <c r="D1884" s="96" t="s">
        <v>573</v>
      </c>
      <c r="E1884" s="97">
        <v>4</v>
      </c>
      <c r="F1884" s="140">
        <v>2.35</v>
      </c>
      <c r="G1884" s="103">
        <v>1.2</v>
      </c>
      <c r="H1884" s="99" t="s">
        <v>557</v>
      </c>
      <c r="I1884" s="104" t="s">
        <v>24</v>
      </c>
      <c r="J1884" s="105">
        <v>9.75</v>
      </c>
      <c r="K1884" s="142">
        <f t="shared" si="183"/>
        <v>13.162500000000001</v>
      </c>
      <c r="L1884" s="102">
        <f t="shared" si="182"/>
        <v>583.28510493827207</v>
      </c>
      <c r="N1884" s="214">
        <f t="shared" si="187"/>
        <v>-123.38750000000002</v>
      </c>
      <c r="Q1884" s="153">
        <f t="shared" si="184"/>
        <v>1</v>
      </c>
      <c r="R1884" s="154">
        <f t="shared" si="185"/>
        <v>1</v>
      </c>
      <c r="S1884" s="154">
        <f t="shared" si="186"/>
        <v>0</v>
      </c>
    </row>
    <row r="1885" spans="2:19" ht="18.75" x14ac:dyDescent="0.3">
      <c r="B1885" s="164">
        <v>44970</v>
      </c>
      <c r="C1885" s="95" t="s">
        <v>3058</v>
      </c>
      <c r="D1885" s="96" t="s">
        <v>621</v>
      </c>
      <c r="E1885" s="97">
        <v>4</v>
      </c>
      <c r="F1885" s="140">
        <v>21</v>
      </c>
      <c r="G1885" s="103">
        <v>4</v>
      </c>
      <c r="H1885" s="99" t="s">
        <v>557</v>
      </c>
      <c r="I1885" s="104" t="s">
        <v>26</v>
      </c>
      <c r="J1885" s="105">
        <v>0.25</v>
      </c>
      <c r="K1885" s="142">
        <f t="shared" si="183"/>
        <v>-0.25</v>
      </c>
      <c r="L1885" s="102">
        <f t="shared" si="182"/>
        <v>583.03510493827207</v>
      </c>
      <c r="N1885" s="214">
        <f t="shared" si="187"/>
        <v>-123.63750000000002</v>
      </c>
      <c r="Q1885" s="153">
        <f t="shared" si="184"/>
        <v>1</v>
      </c>
      <c r="R1885" s="154">
        <f t="shared" si="185"/>
        <v>0</v>
      </c>
      <c r="S1885" s="154">
        <f t="shared" si="186"/>
        <v>1</v>
      </c>
    </row>
    <row r="1886" spans="2:19" ht="18.75" x14ac:dyDescent="0.3">
      <c r="B1886" s="164">
        <v>44970</v>
      </c>
      <c r="C1886" s="95" t="s">
        <v>3160</v>
      </c>
      <c r="D1886" s="96" t="s">
        <v>621</v>
      </c>
      <c r="E1886" s="97">
        <v>4</v>
      </c>
      <c r="F1886" s="140">
        <v>2.4</v>
      </c>
      <c r="G1886" s="103">
        <v>1.2</v>
      </c>
      <c r="H1886" s="99" t="s">
        <v>557</v>
      </c>
      <c r="I1886" s="104" t="s">
        <v>24</v>
      </c>
      <c r="J1886" s="105">
        <v>2</v>
      </c>
      <c r="K1886" s="142">
        <f t="shared" si="183"/>
        <v>2.8</v>
      </c>
      <c r="L1886" s="102">
        <f t="shared" ref="L1886:L1949" si="188">IF(K1886="",L1885,L1885+K1886)</f>
        <v>585.83510493827202</v>
      </c>
      <c r="N1886" s="214">
        <f t="shared" si="187"/>
        <v>-120.83750000000002</v>
      </c>
      <c r="Q1886" s="153">
        <f t="shared" si="184"/>
        <v>1</v>
      </c>
      <c r="R1886" s="154">
        <f t="shared" si="185"/>
        <v>1</v>
      </c>
      <c r="S1886" s="154">
        <f t="shared" si="186"/>
        <v>0</v>
      </c>
    </row>
    <row r="1887" spans="2:19" ht="18.75" x14ac:dyDescent="0.3">
      <c r="B1887" s="164">
        <v>44971</v>
      </c>
      <c r="C1887" s="95" t="s">
        <v>3161</v>
      </c>
      <c r="D1887" s="96" t="s">
        <v>608</v>
      </c>
      <c r="E1887" s="97">
        <v>1</v>
      </c>
      <c r="F1887" s="140">
        <v>3.2</v>
      </c>
      <c r="G1887" s="103">
        <v>1.2</v>
      </c>
      <c r="H1887" s="99" t="s">
        <v>557</v>
      </c>
      <c r="I1887" s="104" t="s">
        <v>34</v>
      </c>
      <c r="J1887" s="105">
        <v>4.5</v>
      </c>
      <c r="K1887" s="142">
        <f t="shared" si="183"/>
        <v>-4.5</v>
      </c>
      <c r="L1887" s="102">
        <f t="shared" si="188"/>
        <v>581.33510493827202</v>
      </c>
      <c r="N1887" s="214">
        <f t="shared" si="187"/>
        <v>-125.33750000000002</v>
      </c>
      <c r="Q1887" s="153">
        <f t="shared" si="184"/>
        <v>1</v>
      </c>
      <c r="R1887" s="154">
        <f t="shared" si="185"/>
        <v>0</v>
      </c>
      <c r="S1887" s="154">
        <f t="shared" si="186"/>
        <v>1</v>
      </c>
    </row>
    <row r="1888" spans="2:19" ht="18.75" x14ac:dyDescent="0.3">
      <c r="B1888" s="164">
        <v>44971</v>
      </c>
      <c r="C1888" s="95" t="s">
        <v>3162</v>
      </c>
      <c r="D1888" s="96" t="s">
        <v>608</v>
      </c>
      <c r="E1888" s="97">
        <v>2</v>
      </c>
      <c r="F1888" s="140">
        <v>4.5999999999999996</v>
      </c>
      <c r="G1888" s="103">
        <v>2</v>
      </c>
      <c r="H1888" s="99" t="s">
        <v>557</v>
      </c>
      <c r="I1888" s="104" t="s">
        <v>24</v>
      </c>
      <c r="J1888" s="105">
        <v>8</v>
      </c>
      <c r="K1888" s="142">
        <f t="shared" si="183"/>
        <v>28.799999999999997</v>
      </c>
      <c r="L1888" s="102">
        <f t="shared" si="188"/>
        <v>610.13510493827198</v>
      </c>
      <c r="N1888" s="214">
        <f t="shared" si="187"/>
        <v>-96.537500000000023</v>
      </c>
      <c r="Q1888" s="153">
        <f t="shared" si="184"/>
        <v>1</v>
      </c>
      <c r="R1888" s="154">
        <f t="shared" si="185"/>
        <v>1</v>
      </c>
      <c r="S1888" s="154">
        <f t="shared" si="186"/>
        <v>0</v>
      </c>
    </row>
    <row r="1889" spans="2:19" ht="18.75" x14ac:dyDescent="0.3">
      <c r="B1889" s="164">
        <v>44971</v>
      </c>
      <c r="C1889" s="95" t="s">
        <v>3044</v>
      </c>
      <c r="D1889" s="96" t="s">
        <v>608</v>
      </c>
      <c r="E1889" s="97">
        <v>2</v>
      </c>
      <c r="F1889" s="140">
        <v>51</v>
      </c>
      <c r="G1889" s="103">
        <v>8</v>
      </c>
      <c r="H1889" s="99" t="s">
        <v>557</v>
      </c>
      <c r="I1889" s="104" t="s">
        <v>34</v>
      </c>
      <c r="J1889" s="105">
        <v>0.75</v>
      </c>
      <c r="K1889" s="142">
        <f t="shared" si="183"/>
        <v>-0.75</v>
      </c>
      <c r="L1889" s="102">
        <f t="shared" si="188"/>
        <v>609.38510493827198</v>
      </c>
      <c r="N1889" s="214">
        <f t="shared" si="187"/>
        <v>-97.287500000000023</v>
      </c>
      <c r="Q1889" s="153">
        <f t="shared" si="184"/>
        <v>1</v>
      </c>
      <c r="R1889" s="154">
        <f t="shared" si="185"/>
        <v>0</v>
      </c>
      <c r="S1889" s="154">
        <f t="shared" si="186"/>
        <v>1</v>
      </c>
    </row>
    <row r="1890" spans="2:19" ht="18.75" x14ac:dyDescent="0.3">
      <c r="B1890" s="164">
        <v>44972</v>
      </c>
      <c r="C1890" s="95" t="s">
        <v>3163</v>
      </c>
      <c r="D1890" s="96" t="s">
        <v>91</v>
      </c>
      <c r="E1890" s="97">
        <v>2</v>
      </c>
      <c r="F1890" s="140">
        <v>5.7</v>
      </c>
      <c r="G1890" s="103">
        <v>2</v>
      </c>
      <c r="H1890" s="99" t="s">
        <v>557</v>
      </c>
      <c r="I1890" s="104" t="s">
        <v>24</v>
      </c>
      <c r="J1890" s="105">
        <v>6.75</v>
      </c>
      <c r="K1890" s="142">
        <f t="shared" si="183"/>
        <v>31.725000000000001</v>
      </c>
      <c r="L1890" s="102">
        <f t="shared" si="188"/>
        <v>641.110104938272</v>
      </c>
      <c r="N1890" s="214">
        <f t="shared" si="187"/>
        <v>-65.562500000000028</v>
      </c>
      <c r="Q1890" s="153">
        <f t="shared" si="184"/>
        <v>1</v>
      </c>
      <c r="R1890" s="154">
        <f t="shared" si="185"/>
        <v>1</v>
      </c>
      <c r="S1890" s="154">
        <f t="shared" si="186"/>
        <v>0</v>
      </c>
    </row>
    <row r="1891" spans="2:19" ht="18.75" x14ac:dyDescent="0.3">
      <c r="B1891" s="164">
        <v>44973</v>
      </c>
      <c r="C1891" s="95" t="s">
        <v>3164</v>
      </c>
      <c r="D1891" s="96" t="s">
        <v>616</v>
      </c>
      <c r="E1891" s="97">
        <v>1</v>
      </c>
      <c r="F1891" s="140">
        <v>6</v>
      </c>
      <c r="G1891" s="103">
        <v>2</v>
      </c>
      <c r="H1891" s="99" t="s">
        <v>557</v>
      </c>
      <c r="I1891" s="104" t="s">
        <v>34</v>
      </c>
      <c r="J1891" s="105">
        <v>8.75</v>
      </c>
      <c r="K1891" s="142">
        <f t="shared" si="183"/>
        <v>-8.75</v>
      </c>
      <c r="L1891" s="102">
        <f t="shared" si="188"/>
        <v>632.360104938272</v>
      </c>
      <c r="N1891" s="214">
        <f t="shared" si="187"/>
        <v>-74.312500000000028</v>
      </c>
      <c r="Q1891" s="153">
        <f t="shared" si="184"/>
        <v>1</v>
      </c>
      <c r="R1891" s="154">
        <f t="shared" si="185"/>
        <v>0</v>
      </c>
      <c r="S1891" s="154">
        <f t="shared" si="186"/>
        <v>1</v>
      </c>
    </row>
    <row r="1892" spans="2:19" ht="18.75" x14ac:dyDescent="0.3">
      <c r="B1892" s="164">
        <v>44973</v>
      </c>
      <c r="C1892" s="95" t="s">
        <v>3165</v>
      </c>
      <c r="D1892" s="96" t="s">
        <v>616</v>
      </c>
      <c r="E1892" s="97">
        <v>4</v>
      </c>
      <c r="F1892" s="140">
        <v>50</v>
      </c>
      <c r="G1892" s="103">
        <v>10</v>
      </c>
      <c r="H1892" s="99" t="s">
        <v>557</v>
      </c>
      <c r="I1892" s="104" t="s">
        <v>26</v>
      </c>
      <c r="J1892" s="105">
        <v>0.25</v>
      </c>
      <c r="K1892" s="142">
        <f t="shared" si="183"/>
        <v>-0.25</v>
      </c>
      <c r="L1892" s="102">
        <f t="shared" si="188"/>
        <v>632.110104938272</v>
      </c>
      <c r="N1892" s="214">
        <f t="shared" si="187"/>
        <v>-74.562500000000028</v>
      </c>
      <c r="Q1892" s="153">
        <f t="shared" si="184"/>
        <v>1</v>
      </c>
      <c r="R1892" s="154">
        <f t="shared" si="185"/>
        <v>0</v>
      </c>
      <c r="S1892" s="154">
        <f t="shared" si="186"/>
        <v>1</v>
      </c>
    </row>
    <row r="1893" spans="2:19" ht="18.75" x14ac:dyDescent="0.3">
      <c r="B1893" s="164">
        <v>44973</v>
      </c>
      <c r="C1893" s="95" t="s">
        <v>3166</v>
      </c>
      <c r="D1893" s="96" t="s">
        <v>616</v>
      </c>
      <c r="E1893" s="97">
        <v>4</v>
      </c>
      <c r="F1893" s="140">
        <v>4.8</v>
      </c>
      <c r="G1893" s="103">
        <v>2</v>
      </c>
      <c r="H1893" s="99" t="s">
        <v>557</v>
      </c>
      <c r="I1893" s="104" t="s">
        <v>26</v>
      </c>
      <c r="J1893" s="105">
        <v>4.25</v>
      </c>
      <c r="K1893" s="142">
        <f t="shared" si="183"/>
        <v>-4.25</v>
      </c>
      <c r="L1893" s="102">
        <f t="shared" si="188"/>
        <v>627.860104938272</v>
      </c>
      <c r="N1893" s="214">
        <f t="shared" si="187"/>
        <v>-78.812500000000028</v>
      </c>
      <c r="Q1893" s="153">
        <f t="shared" si="184"/>
        <v>1</v>
      </c>
      <c r="R1893" s="154">
        <f t="shared" si="185"/>
        <v>0</v>
      </c>
      <c r="S1893" s="154">
        <f t="shared" si="186"/>
        <v>1</v>
      </c>
    </row>
    <row r="1894" spans="2:19" ht="18.75" x14ac:dyDescent="0.3">
      <c r="B1894" s="164">
        <v>44973</v>
      </c>
      <c r="C1894" s="95" t="s">
        <v>3167</v>
      </c>
      <c r="D1894" s="96" t="s">
        <v>616</v>
      </c>
      <c r="E1894" s="97">
        <v>4</v>
      </c>
      <c r="F1894" s="140">
        <v>7</v>
      </c>
      <c r="G1894" s="103">
        <v>2.5</v>
      </c>
      <c r="H1894" s="99" t="s">
        <v>557</v>
      </c>
      <c r="I1894" s="104" t="s">
        <v>26</v>
      </c>
      <c r="J1894" s="105">
        <v>4.25</v>
      </c>
      <c r="K1894" s="142">
        <f t="shared" si="183"/>
        <v>-4.25</v>
      </c>
      <c r="L1894" s="102">
        <f t="shared" si="188"/>
        <v>623.610104938272</v>
      </c>
      <c r="N1894" s="214">
        <f t="shared" si="187"/>
        <v>-83.062500000000028</v>
      </c>
      <c r="Q1894" s="153">
        <f t="shared" si="184"/>
        <v>1</v>
      </c>
      <c r="R1894" s="154">
        <f t="shared" si="185"/>
        <v>0</v>
      </c>
      <c r="S1894" s="154">
        <f t="shared" si="186"/>
        <v>1</v>
      </c>
    </row>
    <row r="1895" spans="2:19" ht="18.75" x14ac:dyDescent="0.3">
      <c r="B1895" s="164">
        <v>44973</v>
      </c>
      <c r="C1895" s="95" t="s">
        <v>3124</v>
      </c>
      <c r="D1895" s="96" t="s">
        <v>616</v>
      </c>
      <c r="E1895" s="97">
        <v>6</v>
      </c>
      <c r="F1895" s="140">
        <v>4.5999999999999996</v>
      </c>
      <c r="G1895" s="103">
        <v>2</v>
      </c>
      <c r="H1895" s="99" t="s">
        <v>557</v>
      </c>
      <c r="I1895" s="104" t="s">
        <v>34</v>
      </c>
      <c r="J1895" s="105">
        <v>6</v>
      </c>
      <c r="K1895" s="142">
        <f t="shared" si="183"/>
        <v>-6</v>
      </c>
      <c r="L1895" s="102">
        <f t="shared" si="188"/>
        <v>617.610104938272</v>
      </c>
      <c r="N1895" s="214">
        <f t="shared" si="187"/>
        <v>-89.062500000000028</v>
      </c>
      <c r="Q1895" s="153">
        <f t="shared" si="184"/>
        <v>1</v>
      </c>
      <c r="R1895" s="154">
        <f t="shared" si="185"/>
        <v>0</v>
      </c>
      <c r="S1895" s="154">
        <f t="shared" si="186"/>
        <v>1</v>
      </c>
    </row>
    <row r="1896" spans="2:19" ht="18.75" x14ac:dyDescent="0.3">
      <c r="B1896" s="164">
        <v>44974</v>
      </c>
      <c r="C1896" s="95" t="s">
        <v>3168</v>
      </c>
      <c r="D1896" s="96" t="s">
        <v>2467</v>
      </c>
      <c r="E1896" s="97">
        <v>2</v>
      </c>
      <c r="F1896" s="140">
        <v>1.8</v>
      </c>
      <c r="G1896" s="103">
        <v>1.1000000000000001</v>
      </c>
      <c r="H1896" s="99" t="s">
        <v>557</v>
      </c>
      <c r="I1896" s="104" t="s">
        <v>24</v>
      </c>
      <c r="J1896" s="105">
        <v>10</v>
      </c>
      <c r="K1896" s="142">
        <f t="shared" si="183"/>
        <v>8</v>
      </c>
      <c r="L1896" s="102">
        <f t="shared" si="188"/>
        <v>625.610104938272</v>
      </c>
      <c r="N1896" s="214">
        <f t="shared" si="187"/>
        <v>-81.062500000000028</v>
      </c>
      <c r="Q1896" s="153">
        <f t="shared" si="184"/>
        <v>1</v>
      </c>
      <c r="R1896" s="154">
        <f t="shared" si="185"/>
        <v>1</v>
      </c>
      <c r="S1896" s="154">
        <f t="shared" si="186"/>
        <v>0</v>
      </c>
    </row>
    <row r="1897" spans="2:19" ht="18.75" x14ac:dyDescent="0.3">
      <c r="B1897" s="164">
        <v>44974</v>
      </c>
      <c r="C1897" s="95" t="s">
        <v>3169</v>
      </c>
      <c r="D1897" s="96" t="s">
        <v>2467</v>
      </c>
      <c r="E1897" s="97">
        <v>4</v>
      </c>
      <c r="F1897" s="140">
        <v>5.5</v>
      </c>
      <c r="G1897" s="103">
        <v>2</v>
      </c>
      <c r="H1897" s="99" t="s">
        <v>557</v>
      </c>
      <c r="I1897" s="104" t="s">
        <v>34</v>
      </c>
      <c r="J1897" s="105">
        <v>4</v>
      </c>
      <c r="K1897" s="142">
        <f t="shared" si="183"/>
        <v>-4</v>
      </c>
      <c r="L1897" s="102">
        <f t="shared" si="188"/>
        <v>621.610104938272</v>
      </c>
      <c r="N1897" s="214">
        <f t="shared" si="187"/>
        <v>-85.062500000000028</v>
      </c>
      <c r="Q1897" s="153">
        <f t="shared" si="184"/>
        <v>1</v>
      </c>
      <c r="R1897" s="154">
        <f t="shared" si="185"/>
        <v>0</v>
      </c>
      <c r="S1897" s="154">
        <f t="shared" si="186"/>
        <v>1</v>
      </c>
    </row>
    <row r="1898" spans="2:19" ht="18.75" x14ac:dyDescent="0.3">
      <c r="B1898" s="164">
        <v>44974</v>
      </c>
      <c r="C1898" s="95" t="s">
        <v>3170</v>
      </c>
      <c r="D1898" s="96" t="s">
        <v>634</v>
      </c>
      <c r="E1898" s="97">
        <v>6</v>
      </c>
      <c r="F1898" s="140">
        <v>3.6</v>
      </c>
      <c r="G1898" s="103">
        <v>1.4</v>
      </c>
      <c r="H1898" s="99" t="s">
        <v>557</v>
      </c>
      <c r="I1898" s="104" t="s">
        <v>24</v>
      </c>
      <c r="J1898" s="105">
        <v>3</v>
      </c>
      <c r="K1898" s="142">
        <f t="shared" si="183"/>
        <v>7.8000000000000007</v>
      </c>
      <c r="L1898" s="102">
        <f t="shared" si="188"/>
        <v>629.41010493827196</v>
      </c>
      <c r="N1898" s="214">
        <f t="shared" si="187"/>
        <v>-77.262500000000031</v>
      </c>
      <c r="Q1898" s="153">
        <f t="shared" si="184"/>
        <v>1</v>
      </c>
      <c r="R1898" s="154">
        <f t="shared" si="185"/>
        <v>1</v>
      </c>
      <c r="S1898" s="154">
        <f t="shared" si="186"/>
        <v>0</v>
      </c>
    </row>
    <row r="1899" spans="2:19" ht="18.75" x14ac:dyDescent="0.3">
      <c r="B1899" s="164">
        <v>44975</v>
      </c>
      <c r="C1899" s="95" t="s">
        <v>3171</v>
      </c>
      <c r="D1899" s="96" t="s">
        <v>587</v>
      </c>
      <c r="E1899" s="97">
        <v>3</v>
      </c>
      <c r="F1899" s="140">
        <v>41</v>
      </c>
      <c r="G1899" s="103">
        <v>9</v>
      </c>
      <c r="H1899" s="99" t="s">
        <v>557</v>
      </c>
      <c r="I1899" s="104" t="s">
        <v>34</v>
      </c>
      <c r="J1899" s="105">
        <v>1.75</v>
      </c>
      <c r="K1899" s="142">
        <f t="shared" si="183"/>
        <v>-1.75</v>
      </c>
      <c r="L1899" s="102">
        <f t="shared" si="188"/>
        <v>627.66010493827196</v>
      </c>
      <c r="N1899" s="214">
        <f t="shared" si="187"/>
        <v>-79.012500000000031</v>
      </c>
      <c r="Q1899" s="153">
        <f t="shared" si="184"/>
        <v>1</v>
      </c>
      <c r="R1899" s="154">
        <f t="shared" si="185"/>
        <v>0</v>
      </c>
      <c r="S1899" s="154">
        <f t="shared" si="186"/>
        <v>1</v>
      </c>
    </row>
    <row r="1900" spans="2:19" ht="18.75" x14ac:dyDescent="0.3">
      <c r="B1900" s="164">
        <v>44975</v>
      </c>
      <c r="C1900" s="95" t="s">
        <v>3171</v>
      </c>
      <c r="D1900" s="96" t="s">
        <v>587</v>
      </c>
      <c r="E1900" s="97">
        <v>3</v>
      </c>
      <c r="F1900" s="140">
        <v>41</v>
      </c>
      <c r="G1900" s="103">
        <v>9</v>
      </c>
      <c r="H1900" s="99" t="s">
        <v>567</v>
      </c>
      <c r="I1900" s="104" t="s">
        <v>34</v>
      </c>
      <c r="J1900" s="105">
        <v>1.75</v>
      </c>
      <c r="K1900" s="142">
        <f t="shared" si="183"/>
        <v>-1.75</v>
      </c>
      <c r="L1900" s="102">
        <f t="shared" si="188"/>
        <v>625.91010493827196</v>
      </c>
      <c r="N1900" s="214">
        <f t="shared" si="187"/>
        <v>-80.762500000000031</v>
      </c>
      <c r="Q1900" s="153">
        <f t="shared" si="184"/>
        <v>1</v>
      </c>
      <c r="R1900" s="154">
        <f t="shared" si="185"/>
        <v>0</v>
      </c>
      <c r="S1900" s="154">
        <f t="shared" si="186"/>
        <v>1</v>
      </c>
    </row>
    <row r="1901" spans="2:19" ht="18.75" x14ac:dyDescent="0.3">
      <c r="B1901" s="164">
        <v>44975</v>
      </c>
      <c r="C1901" s="95" t="s">
        <v>3143</v>
      </c>
      <c r="D1901" s="96" t="s">
        <v>114</v>
      </c>
      <c r="E1901" s="97">
        <v>1</v>
      </c>
      <c r="F1901" s="140">
        <v>16</v>
      </c>
      <c r="G1901" s="103">
        <v>4</v>
      </c>
      <c r="H1901" s="99" t="s">
        <v>557</v>
      </c>
      <c r="I1901" s="104" t="s">
        <v>26</v>
      </c>
      <c r="J1901" s="105">
        <v>0.5</v>
      </c>
      <c r="K1901" s="142">
        <f t="shared" si="183"/>
        <v>-0.5</v>
      </c>
      <c r="L1901" s="102">
        <f t="shared" si="188"/>
        <v>625.41010493827196</v>
      </c>
      <c r="N1901" s="214">
        <f t="shared" si="187"/>
        <v>-81.262500000000031</v>
      </c>
      <c r="Q1901" s="153">
        <f t="shared" si="184"/>
        <v>1</v>
      </c>
      <c r="R1901" s="154">
        <f t="shared" si="185"/>
        <v>0</v>
      </c>
      <c r="S1901" s="154">
        <f t="shared" si="186"/>
        <v>1</v>
      </c>
    </row>
    <row r="1902" spans="2:19" ht="18.75" x14ac:dyDescent="0.3">
      <c r="B1902" s="164">
        <v>44975</v>
      </c>
      <c r="C1902" s="95" t="s">
        <v>3172</v>
      </c>
      <c r="D1902" s="96" t="s">
        <v>114</v>
      </c>
      <c r="E1902" s="97">
        <v>1</v>
      </c>
      <c r="F1902" s="140">
        <v>4</v>
      </c>
      <c r="G1902" s="103">
        <v>2</v>
      </c>
      <c r="H1902" s="99" t="s">
        <v>557</v>
      </c>
      <c r="I1902" s="104" t="s">
        <v>26</v>
      </c>
      <c r="J1902" s="105">
        <v>1</v>
      </c>
      <c r="K1902" s="142">
        <f t="shared" si="183"/>
        <v>-1</v>
      </c>
      <c r="L1902" s="102">
        <f t="shared" si="188"/>
        <v>624.41010493827196</v>
      </c>
      <c r="N1902" s="214">
        <f t="shared" si="187"/>
        <v>-82.262500000000031</v>
      </c>
      <c r="Q1902" s="153">
        <f t="shared" si="184"/>
        <v>1</v>
      </c>
      <c r="R1902" s="154">
        <f t="shared" si="185"/>
        <v>0</v>
      </c>
      <c r="S1902" s="154">
        <f t="shared" si="186"/>
        <v>1</v>
      </c>
    </row>
    <row r="1903" spans="2:19" ht="18.75" x14ac:dyDescent="0.3">
      <c r="B1903" s="164">
        <v>44975</v>
      </c>
      <c r="C1903" s="95" t="s">
        <v>2447</v>
      </c>
      <c r="D1903" s="96" t="s">
        <v>114</v>
      </c>
      <c r="E1903" s="97">
        <v>2</v>
      </c>
      <c r="F1903" s="140">
        <v>4</v>
      </c>
      <c r="G1903" s="103">
        <v>2</v>
      </c>
      <c r="H1903" s="99" t="s">
        <v>557</v>
      </c>
      <c r="I1903" s="104" t="s">
        <v>24</v>
      </c>
      <c r="J1903" s="105">
        <v>2.75</v>
      </c>
      <c r="K1903" s="142">
        <f t="shared" si="183"/>
        <v>8.25</v>
      </c>
      <c r="L1903" s="102">
        <f t="shared" si="188"/>
        <v>632.66010493827196</v>
      </c>
      <c r="N1903" s="214">
        <f t="shared" si="187"/>
        <v>-74.012500000000031</v>
      </c>
      <c r="Q1903" s="153">
        <f t="shared" si="184"/>
        <v>1</v>
      </c>
      <c r="R1903" s="154">
        <f t="shared" si="185"/>
        <v>1</v>
      </c>
      <c r="S1903" s="154">
        <f t="shared" si="186"/>
        <v>0</v>
      </c>
    </row>
    <row r="1904" spans="2:19" ht="18.75" x14ac:dyDescent="0.3">
      <c r="B1904" s="164">
        <v>44975</v>
      </c>
      <c r="C1904" s="95" t="s">
        <v>3043</v>
      </c>
      <c r="D1904" s="96" t="s">
        <v>114</v>
      </c>
      <c r="E1904" s="97">
        <v>2</v>
      </c>
      <c r="F1904" s="140">
        <v>11</v>
      </c>
      <c r="G1904" s="103">
        <v>3</v>
      </c>
      <c r="H1904" s="99" t="s">
        <v>557</v>
      </c>
      <c r="I1904" s="104" t="s">
        <v>34</v>
      </c>
      <c r="J1904" s="105">
        <v>2.75</v>
      </c>
      <c r="K1904" s="142">
        <f t="shared" si="183"/>
        <v>-2.75</v>
      </c>
      <c r="L1904" s="102">
        <f t="shared" si="188"/>
        <v>629.91010493827196</v>
      </c>
      <c r="N1904" s="214">
        <f t="shared" si="187"/>
        <v>-76.762500000000031</v>
      </c>
      <c r="Q1904" s="153">
        <f t="shared" si="184"/>
        <v>1</v>
      </c>
      <c r="R1904" s="154">
        <f t="shared" si="185"/>
        <v>0</v>
      </c>
      <c r="S1904" s="154">
        <f t="shared" si="186"/>
        <v>1</v>
      </c>
    </row>
    <row r="1905" spans="2:19" ht="18.75" x14ac:dyDescent="0.3">
      <c r="B1905" s="164">
        <v>44975</v>
      </c>
      <c r="C1905" s="95" t="s">
        <v>3058</v>
      </c>
      <c r="D1905" s="96" t="s">
        <v>114</v>
      </c>
      <c r="E1905" s="97">
        <v>3</v>
      </c>
      <c r="F1905" s="140">
        <v>31</v>
      </c>
      <c r="G1905" s="103">
        <v>6</v>
      </c>
      <c r="H1905" s="99" t="s">
        <v>557</v>
      </c>
      <c r="I1905" s="104" t="s">
        <v>26</v>
      </c>
      <c r="J1905" s="105">
        <v>0.5</v>
      </c>
      <c r="K1905" s="142">
        <f t="shared" si="183"/>
        <v>-0.5</v>
      </c>
      <c r="L1905" s="102">
        <f t="shared" si="188"/>
        <v>629.41010493827196</v>
      </c>
      <c r="N1905" s="214">
        <f t="shared" si="187"/>
        <v>-77.262500000000031</v>
      </c>
      <c r="Q1905" s="153">
        <f t="shared" si="184"/>
        <v>1</v>
      </c>
      <c r="R1905" s="154">
        <f t="shared" si="185"/>
        <v>0</v>
      </c>
      <c r="S1905" s="154">
        <f t="shared" si="186"/>
        <v>1</v>
      </c>
    </row>
    <row r="1906" spans="2:19" ht="18.75" x14ac:dyDescent="0.3">
      <c r="B1906" s="164">
        <v>44975</v>
      </c>
      <c r="C1906" s="95" t="s">
        <v>3173</v>
      </c>
      <c r="D1906" s="96" t="s">
        <v>114</v>
      </c>
      <c r="E1906" s="97">
        <v>3</v>
      </c>
      <c r="F1906" s="140">
        <v>27</v>
      </c>
      <c r="G1906" s="103">
        <v>6</v>
      </c>
      <c r="H1906" s="99" t="s">
        <v>557</v>
      </c>
      <c r="I1906" s="104" t="s">
        <v>34</v>
      </c>
      <c r="J1906" s="105">
        <v>0.5</v>
      </c>
      <c r="K1906" s="142">
        <f t="shared" si="183"/>
        <v>-0.5</v>
      </c>
      <c r="L1906" s="102">
        <f t="shared" si="188"/>
        <v>628.91010493827196</v>
      </c>
      <c r="N1906" s="214">
        <f t="shared" si="187"/>
        <v>-77.762500000000031</v>
      </c>
      <c r="Q1906" s="153">
        <f t="shared" si="184"/>
        <v>1</v>
      </c>
      <c r="R1906" s="154">
        <f t="shared" si="185"/>
        <v>0</v>
      </c>
      <c r="S1906" s="154">
        <f t="shared" si="186"/>
        <v>1</v>
      </c>
    </row>
    <row r="1907" spans="2:19" ht="18.75" x14ac:dyDescent="0.3">
      <c r="B1907" s="164">
        <v>44976</v>
      </c>
      <c r="C1907" s="95" t="s">
        <v>3096</v>
      </c>
      <c r="D1907" s="96" t="s">
        <v>30</v>
      </c>
      <c r="E1907" s="97">
        <v>2</v>
      </c>
      <c r="F1907" s="140">
        <v>5</v>
      </c>
      <c r="G1907" s="103">
        <v>2</v>
      </c>
      <c r="H1907" s="99" t="s">
        <v>557</v>
      </c>
      <c r="I1907" s="104" t="s">
        <v>24</v>
      </c>
      <c r="J1907" s="105">
        <v>1</v>
      </c>
      <c r="K1907" s="142">
        <f t="shared" si="183"/>
        <v>4</v>
      </c>
      <c r="L1907" s="102">
        <f t="shared" si="188"/>
        <v>632.91010493827196</v>
      </c>
      <c r="N1907" s="214">
        <f t="shared" si="187"/>
        <v>-73.762500000000031</v>
      </c>
      <c r="Q1907" s="153">
        <f t="shared" si="184"/>
        <v>1</v>
      </c>
      <c r="R1907" s="154">
        <f t="shared" si="185"/>
        <v>1</v>
      </c>
      <c r="S1907" s="154">
        <f t="shared" si="186"/>
        <v>0</v>
      </c>
    </row>
    <row r="1908" spans="2:19" ht="18.75" x14ac:dyDescent="0.3">
      <c r="B1908" s="164">
        <v>44976</v>
      </c>
      <c r="C1908" s="95" t="s">
        <v>3174</v>
      </c>
      <c r="D1908" s="96" t="s">
        <v>30</v>
      </c>
      <c r="E1908" s="97">
        <v>2</v>
      </c>
      <c r="F1908" s="140">
        <v>8.5</v>
      </c>
      <c r="G1908" s="103">
        <v>3</v>
      </c>
      <c r="H1908" s="99" t="s">
        <v>557</v>
      </c>
      <c r="I1908" s="104" t="s">
        <v>26</v>
      </c>
      <c r="J1908" s="105">
        <v>1</v>
      </c>
      <c r="K1908" s="142">
        <f t="shared" si="183"/>
        <v>-1</v>
      </c>
      <c r="L1908" s="102">
        <f t="shared" si="188"/>
        <v>631.91010493827196</v>
      </c>
      <c r="N1908" s="214">
        <f t="shared" si="187"/>
        <v>-74.762500000000031</v>
      </c>
      <c r="Q1908" s="153">
        <f t="shared" si="184"/>
        <v>1</v>
      </c>
      <c r="R1908" s="154">
        <f t="shared" si="185"/>
        <v>0</v>
      </c>
      <c r="S1908" s="154">
        <f t="shared" si="186"/>
        <v>1</v>
      </c>
    </row>
    <row r="1909" spans="2:19" ht="18.75" x14ac:dyDescent="0.3">
      <c r="B1909" s="164">
        <v>44976</v>
      </c>
      <c r="C1909" s="95" t="s">
        <v>2526</v>
      </c>
      <c r="D1909" s="96" t="s">
        <v>801</v>
      </c>
      <c r="E1909" s="97">
        <v>4</v>
      </c>
      <c r="F1909" s="140">
        <v>4.5999999999999996</v>
      </c>
      <c r="G1909" s="103">
        <v>2</v>
      </c>
      <c r="H1909" s="99" t="s">
        <v>557</v>
      </c>
      <c r="I1909" s="104" t="s">
        <v>34</v>
      </c>
      <c r="J1909" s="105">
        <v>1</v>
      </c>
      <c r="K1909" s="142">
        <f t="shared" si="183"/>
        <v>-1</v>
      </c>
      <c r="L1909" s="102">
        <f t="shared" si="188"/>
        <v>630.91010493827196</v>
      </c>
      <c r="N1909" s="214">
        <f t="shared" si="187"/>
        <v>-75.762500000000031</v>
      </c>
      <c r="Q1909" s="153">
        <f t="shared" si="184"/>
        <v>1</v>
      </c>
      <c r="R1909" s="154">
        <f t="shared" si="185"/>
        <v>0</v>
      </c>
      <c r="S1909" s="154">
        <f t="shared" si="186"/>
        <v>1</v>
      </c>
    </row>
    <row r="1910" spans="2:19" ht="18.75" x14ac:dyDescent="0.3">
      <c r="B1910" s="164">
        <v>44976</v>
      </c>
      <c r="C1910" s="95" t="s">
        <v>3175</v>
      </c>
      <c r="D1910" s="96" t="s">
        <v>813</v>
      </c>
      <c r="E1910" s="97">
        <v>3</v>
      </c>
      <c r="F1910" s="140">
        <v>71</v>
      </c>
      <c r="G1910" s="103">
        <v>10</v>
      </c>
      <c r="H1910" s="99" t="s">
        <v>557</v>
      </c>
      <c r="I1910" s="104" t="s">
        <v>26</v>
      </c>
      <c r="J1910" s="105">
        <v>0.25</v>
      </c>
      <c r="K1910" s="142">
        <f t="shared" si="183"/>
        <v>-0.25</v>
      </c>
      <c r="L1910" s="102">
        <f t="shared" si="188"/>
        <v>630.66010493827196</v>
      </c>
      <c r="N1910" s="214">
        <f t="shared" si="187"/>
        <v>-76.012500000000031</v>
      </c>
      <c r="Q1910" s="153">
        <f t="shared" si="184"/>
        <v>1</v>
      </c>
      <c r="R1910" s="154">
        <f t="shared" si="185"/>
        <v>0</v>
      </c>
      <c r="S1910" s="154">
        <f t="shared" si="186"/>
        <v>1</v>
      </c>
    </row>
    <row r="1911" spans="2:19" ht="18.75" x14ac:dyDescent="0.3">
      <c r="B1911" s="164">
        <v>44976</v>
      </c>
      <c r="C1911" s="95" t="s">
        <v>3176</v>
      </c>
      <c r="D1911" s="96" t="s">
        <v>573</v>
      </c>
      <c r="E1911" s="97">
        <v>4</v>
      </c>
      <c r="F1911" s="140">
        <v>41</v>
      </c>
      <c r="G1911" s="103">
        <v>8</v>
      </c>
      <c r="H1911" s="99" t="s">
        <v>557</v>
      </c>
      <c r="I1911" s="104" t="s">
        <v>34</v>
      </c>
      <c r="J1911" s="105">
        <v>0.5</v>
      </c>
      <c r="K1911" s="142">
        <f t="shared" si="183"/>
        <v>-0.5</v>
      </c>
      <c r="L1911" s="102">
        <f t="shared" si="188"/>
        <v>630.16010493827196</v>
      </c>
      <c r="N1911" s="214">
        <f t="shared" si="187"/>
        <v>-76.512500000000031</v>
      </c>
      <c r="Q1911" s="153">
        <f t="shared" si="184"/>
        <v>1</v>
      </c>
      <c r="R1911" s="154">
        <f t="shared" si="185"/>
        <v>0</v>
      </c>
      <c r="S1911" s="154">
        <f t="shared" si="186"/>
        <v>1</v>
      </c>
    </row>
    <row r="1912" spans="2:19" ht="18.75" x14ac:dyDescent="0.3">
      <c r="B1912" s="164">
        <v>44977</v>
      </c>
      <c r="C1912" s="95" t="s">
        <v>2574</v>
      </c>
      <c r="D1912" s="96" t="s">
        <v>173</v>
      </c>
      <c r="E1912" s="97">
        <v>2</v>
      </c>
      <c r="F1912" s="140">
        <v>20</v>
      </c>
      <c r="G1912" s="103">
        <v>4</v>
      </c>
      <c r="H1912" s="99" t="s">
        <v>557</v>
      </c>
      <c r="I1912" s="104" t="s">
        <v>26</v>
      </c>
      <c r="J1912" s="105">
        <v>0.5</v>
      </c>
      <c r="K1912" s="142">
        <f t="shared" si="183"/>
        <v>-0.5</v>
      </c>
      <c r="L1912" s="102">
        <f t="shared" si="188"/>
        <v>629.66010493827196</v>
      </c>
      <c r="N1912" s="214">
        <f t="shared" si="187"/>
        <v>-77.012500000000031</v>
      </c>
      <c r="Q1912" s="153">
        <f t="shared" si="184"/>
        <v>1</v>
      </c>
      <c r="R1912" s="154">
        <f t="shared" si="185"/>
        <v>0</v>
      </c>
      <c r="S1912" s="154">
        <f t="shared" si="186"/>
        <v>1</v>
      </c>
    </row>
    <row r="1913" spans="2:19" ht="18.75" x14ac:dyDescent="0.3">
      <c r="B1913" s="164">
        <v>44977</v>
      </c>
      <c r="C1913" s="95" t="s">
        <v>3177</v>
      </c>
      <c r="D1913" s="96" t="s">
        <v>173</v>
      </c>
      <c r="E1913" s="97">
        <v>3</v>
      </c>
      <c r="F1913" s="140">
        <v>6.5</v>
      </c>
      <c r="G1913" s="103">
        <v>2</v>
      </c>
      <c r="H1913" s="99" t="s">
        <v>557</v>
      </c>
      <c r="I1913" s="104" t="s">
        <v>34</v>
      </c>
      <c r="J1913" s="105">
        <v>1</v>
      </c>
      <c r="K1913" s="142">
        <f t="shared" si="183"/>
        <v>-1</v>
      </c>
      <c r="L1913" s="102">
        <f t="shared" si="188"/>
        <v>628.66010493827196</v>
      </c>
      <c r="N1913" s="214">
        <f t="shared" si="187"/>
        <v>-78.012500000000031</v>
      </c>
      <c r="Q1913" s="153">
        <f t="shared" si="184"/>
        <v>1</v>
      </c>
      <c r="R1913" s="154">
        <f t="shared" si="185"/>
        <v>0</v>
      </c>
      <c r="S1913" s="154">
        <f t="shared" si="186"/>
        <v>1</v>
      </c>
    </row>
    <row r="1914" spans="2:19" ht="18.75" x14ac:dyDescent="0.3">
      <c r="B1914" s="164">
        <v>44977</v>
      </c>
      <c r="C1914" s="95" t="s">
        <v>3178</v>
      </c>
      <c r="D1914" s="96" t="s">
        <v>173</v>
      </c>
      <c r="E1914" s="97">
        <v>3</v>
      </c>
      <c r="F1914" s="140">
        <v>2.7</v>
      </c>
      <c r="G1914" s="103">
        <v>1.2</v>
      </c>
      <c r="H1914" s="99" t="s">
        <v>557</v>
      </c>
      <c r="I1914" s="104" t="s">
        <v>21</v>
      </c>
      <c r="J1914" s="105">
        <v>3</v>
      </c>
      <c r="K1914" s="142">
        <f t="shared" si="183"/>
        <v>-3</v>
      </c>
      <c r="L1914" s="102">
        <f t="shared" si="188"/>
        <v>625.66010493827196</v>
      </c>
      <c r="N1914" s="214">
        <f t="shared" si="187"/>
        <v>-81.012500000000031</v>
      </c>
      <c r="Q1914" s="153">
        <f t="shared" si="184"/>
        <v>1</v>
      </c>
      <c r="R1914" s="154">
        <f t="shared" si="185"/>
        <v>0</v>
      </c>
      <c r="S1914" s="154">
        <f t="shared" si="186"/>
        <v>1</v>
      </c>
    </row>
    <row r="1915" spans="2:19" ht="18.75" x14ac:dyDescent="0.3">
      <c r="B1915" s="164">
        <v>44977</v>
      </c>
      <c r="C1915" s="95" t="s">
        <v>3095</v>
      </c>
      <c r="D1915" s="96" t="s">
        <v>173</v>
      </c>
      <c r="E1915" s="97">
        <v>4</v>
      </c>
      <c r="F1915" s="140">
        <v>9</v>
      </c>
      <c r="G1915" s="103">
        <v>3</v>
      </c>
      <c r="H1915" s="99" t="s">
        <v>557</v>
      </c>
      <c r="I1915" s="104" t="s">
        <v>34</v>
      </c>
      <c r="J1915" s="105">
        <v>3</v>
      </c>
      <c r="K1915" s="142">
        <f t="shared" si="183"/>
        <v>-3</v>
      </c>
      <c r="L1915" s="102">
        <f t="shared" si="188"/>
        <v>622.66010493827196</v>
      </c>
      <c r="N1915" s="214">
        <f t="shared" si="187"/>
        <v>-84.012500000000031</v>
      </c>
      <c r="Q1915" s="153">
        <f t="shared" si="184"/>
        <v>1</v>
      </c>
      <c r="R1915" s="154">
        <f t="shared" si="185"/>
        <v>0</v>
      </c>
      <c r="S1915" s="154">
        <f t="shared" si="186"/>
        <v>1</v>
      </c>
    </row>
    <row r="1916" spans="2:19" ht="18.75" x14ac:dyDescent="0.3">
      <c r="B1916" s="164">
        <v>44978</v>
      </c>
      <c r="C1916" s="95" t="s">
        <v>2503</v>
      </c>
      <c r="D1916" s="96" t="s">
        <v>584</v>
      </c>
      <c r="E1916" s="97">
        <v>3</v>
      </c>
      <c r="F1916" s="140">
        <v>2.2999999999999998</v>
      </c>
      <c r="G1916" s="103">
        <v>1.3</v>
      </c>
      <c r="H1916" s="99" t="s">
        <v>557</v>
      </c>
      <c r="I1916" s="104" t="s">
        <v>26</v>
      </c>
      <c r="J1916" s="105">
        <v>5</v>
      </c>
      <c r="K1916" s="142">
        <f t="shared" si="183"/>
        <v>-5</v>
      </c>
      <c r="L1916" s="102">
        <f t="shared" si="188"/>
        <v>617.66010493827196</v>
      </c>
      <c r="N1916" s="214">
        <f t="shared" si="187"/>
        <v>-89.012500000000031</v>
      </c>
      <c r="Q1916" s="153">
        <f t="shared" si="184"/>
        <v>1</v>
      </c>
      <c r="R1916" s="154">
        <f t="shared" si="185"/>
        <v>0</v>
      </c>
      <c r="S1916" s="154">
        <f t="shared" si="186"/>
        <v>1</v>
      </c>
    </row>
    <row r="1917" spans="2:19" ht="18.75" x14ac:dyDescent="0.3">
      <c r="B1917" s="164">
        <v>44978</v>
      </c>
      <c r="C1917" s="95" t="s">
        <v>3179</v>
      </c>
      <c r="D1917" s="96" t="s">
        <v>578</v>
      </c>
      <c r="E1917" s="97">
        <v>1</v>
      </c>
      <c r="F1917" s="140">
        <v>2.6</v>
      </c>
      <c r="G1917" s="103">
        <v>1.2</v>
      </c>
      <c r="H1917" s="99" t="s">
        <v>557</v>
      </c>
      <c r="I1917" s="104" t="s">
        <v>34</v>
      </c>
      <c r="J1917" s="105">
        <v>5</v>
      </c>
      <c r="K1917" s="142">
        <f t="shared" si="183"/>
        <v>-5</v>
      </c>
      <c r="L1917" s="102">
        <f t="shared" si="188"/>
        <v>612.66010493827196</v>
      </c>
      <c r="N1917" s="214">
        <f t="shared" si="187"/>
        <v>-94.012500000000031</v>
      </c>
      <c r="Q1917" s="153">
        <f t="shared" si="184"/>
        <v>1</v>
      </c>
      <c r="R1917" s="154">
        <f t="shared" si="185"/>
        <v>0</v>
      </c>
      <c r="S1917" s="154">
        <f t="shared" si="186"/>
        <v>1</v>
      </c>
    </row>
    <row r="1918" spans="2:19" ht="18.75" x14ac:dyDescent="0.3">
      <c r="B1918" s="164">
        <v>44979</v>
      </c>
      <c r="C1918" s="95" t="s">
        <v>3180</v>
      </c>
      <c r="D1918" s="96" t="s">
        <v>1916</v>
      </c>
      <c r="E1918" s="97">
        <v>1</v>
      </c>
      <c r="F1918" s="140">
        <v>2.2999999999999998</v>
      </c>
      <c r="G1918" s="103">
        <v>1.2</v>
      </c>
      <c r="H1918" s="99" t="s">
        <v>557</v>
      </c>
      <c r="I1918" s="104" t="s">
        <v>24</v>
      </c>
      <c r="J1918" s="105">
        <v>9.75</v>
      </c>
      <c r="K1918" s="142">
        <f t="shared" si="183"/>
        <v>12.674999999999997</v>
      </c>
      <c r="L1918" s="102">
        <f t="shared" si="188"/>
        <v>625.33510493827191</v>
      </c>
      <c r="N1918" s="214">
        <f t="shared" si="187"/>
        <v>-81.337500000000034</v>
      </c>
      <c r="Q1918" s="153">
        <f t="shared" si="184"/>
        <v>1</v>
      </c>
      <c r="R1918" s="154">
        <f t="shared" si="185"/>
        <v>1</v>
      </c>
      <c r="S1918" s="154">
        <f t="shared" si="186"/>
        <v>0</v>
      </c>
    </row>
    <row r="1919" spans="2:19" ht="18.75" x14ac:dyDescent="0.3">
      <c r="B1919" s="164">
        <v>44979</v>
      </c>
      <c r="C1919" s="95" t="s">
        <v>3181</v>
      </c>
      <c r="D1919" s="96" t="s">
        <v>1916</v>
      </c>
      <c r="E1919" s="97">
        <v>3</v>
      </c>
      <c r="F1919" s="140">
        <v>2.9</v>
      </c>
      <c r="G1919" s="103">
        <v>1.2</v>
      </c>
      <c r="H1919" s="99" t="s">
        <v>557</v>
      </c>
      <c r="I1919" s="104" t="s">
        <v>26</v>
      </c>
      <c r="J1919" s="105">
        <v>3</v>
      </c>
      <c r="K1919" s="142">
        <f t="shared" si="183"/>
        <v>-3</v>
      </c>
      <c r="L1919" s="102">
        <f t="shared" si="188"/>
        <v>622.33510493827191</v>
      </c>
      <c r="N1919" s="214">
        <f t="shared" si="187"/>
        <v>-84.337500000000034</v>
      </c>
      <c r="Q1919" s="153">
        <f t="shared" si="184"/>
        <v>1</v>
      </c>
      <c r="R1919" s="154">
        <f t="shared" si="185"/>
        <v>0</v>
      </c>
      <c r="S1919" s="154">
        <f t="shared" si="186"/>
        <v>1</v>
      </c>
    </row>
    <row r="1920" spans="2:19" ht="18.75" x14ac:dyDescent="0.3">
      <c r="B1920" s="164">
        <v>44979</v>
      </c>
      <c r="C1920" s="95" t="s">
        <v>3182</v>
      </c>
      <c r="D1920" s="96" t="s">
        <v>93</v>
      </c>
      <c r="E1920" s="97">
        <v>3</v>
      </c>
      <c r="F1920" s="140">
        <v>2.7</v>
      </c>
      <c r="G1920" s="103">
        <v>1.2</v>
      </c>
      <c r="H1920" s="99" t="s">
        <v>557</v>
      </c>
      <c r="I1920" s="104" t="s">
        <v>24</v>
      </c>
      <c r="J1920" s="105">
        <v>1</v>
      </c>
      <c r="K1920" s="142">
        <f t="shared" si="183"/>
        <v>1.7000000000000002</v>
      </c>
      <c r="L1920" s="102">
        <f t="shared" si="188"/>
        <v>624.03510493827196</v>
      </c>
      <c r="N1920" s="214">
        <f t="shared" si="187"/>
        <v>-82.637500000000031</v>
      </c>
      <c r="Q1920" s="153">
        <f t="shared" si="184"/>
        <v>1</v>
      </c>
      <c r="R1920" s="154">
        <f t="shared" si="185"/>
        <v>1</v>
      </c>
      <c r="S1920" s="154">
        <f t="shared" si="186"/>
        <v>0</v>
      </c>
    </row>
    <row r="1921" spans="2:19" ht="18.75" x14ac:dyDescent="0.3">
      <c r="B1921" s="164">
        <v>44979</v>
      </c>
      <c r="C1921" s="95" t="s">
        <v>3183</v>
      </c>
      <c r="D1921" s="96" t="s">
        <v>1916</v>
      </c>
      <c r="E1921" s="97">
        <v>1</v>
      </c>
      <c r="F1921" s="140">
        <v>5.52</v>
      </c>
      <c r="G1921" s="103">
        <v>0</v>
      </c>
      <c r="H1921" s="99" t="s">
        <v>557</v>
      </c>
      <c r="I1921" s="104" t="s">
        <v>21</v>
      </c>
      <c r="J1921" s="105">
        <v>6</v>
      </c>
      <c r="K1921" s="142">
        <f t="shared" si="183"/>
        <v>-6</v>
      </c>
      <c r="L1921" s="102">
        <f t="shared" si="188"/>
        <v>618.03510493827196</v>
      </c>
      <c r="N1921" s="214">
        <f t="shared" si="187"/>
        <v>-88.637500000000031</v>
      </c>
      <c r="Q1921" s="153">
        <f t="shared" si="184"/>
        <v>1</v>
      </c>
      <c r="R1921" s="154">
        <f t="shared" si="185"/>
        <v>0</v>
      </c>
      <c r="S1921" s="154">
        <f t="shared" si="186"/>
        <v>1</v>
      </c>
    </row>
    <row r="1922" spans="2:19" ht="18.75" x14ac:dyDescent="0.3">
      <c r="B1922" s="164">
        <v>44980</v>
      </c>
      <c r="C1922" s="95" t="s">
        <v>3146</v>
      </c>
      <c r="D1922" s="96" t="s">
        <v>616</v>
      </c>
      <c r="E1922" s="97">
        <v>6</v>
      </c>
      <c r="F1922" s="140">
        <v>2.9</v>
      </c>
      <c r="G1922" s="103">
        <v>1.2</v>
      </c>
      <c r="H1922" s="99" t="s">
        <v>557</v>
      </c>
      <c r="I1922" s="104" t="s">
        <v>34</v>
      </c>
      <c r="J1922" s="105">
        <v>3</v>
      </c>
      <c r="K1922" s="142">
        <f t="shared" si="183"/>
        <v>-3</v>
      </c>
      <c r="L1922" s="102">
        <f t="shared" si="188"/>
        <v>615.03510493827196</v>
      </c>
      <c r="N1922" s="214">
        <f t="shared" si="187"/>
        <v>-91.637500000000031</v>
      </c>
      <c r="Q1922" s="153">
        <f t="shared" si="184"/>
        <v>1</v>
      </c>
      <c r="R1922" s="154">
        <f t="shared" si="185"/>
        <v>0</v>
      </c>
      <c r="S1922" s="154">
        <f t="shared" si="186"/>
        <v>1</v>
      </c>
    </row>
    <row r="1923" spans="2:19" ht="18.75" x14ac:dyDescent="0.3">
      <c r="B1923" s="164">
        <v>44980</v>
      </c>
      <c r="C1923" s="95" t="s">
        <v>3184</v>
      </c>
      <c r="D1923" s="96" t="s">
        <v>616</v>
      </c>
      <c r="E1923" s="97">
        <v>1</v>
      </c>
      <c r="F1923" s="140">
        <v>2.4</v>
      </c>
      <c r="G1923" s="103">
        <v>1.2</v>
      </c>
      <c r="H1923" s="99" t="s">
        <v>557</v>
      </c>
      <c r="I1923" s="104" t="s">
        <v>26</v>
      </c>
      <c r="J1923" s="105">
        <v>8</v>
      </c>
      <c r="K1923" s="142">
        <f t="shared" ref="K1923:K1986" si="189">IF(OR(I1923="",J1923=""),"",IF(AND(H1923="W",I1923="1st"),F1923*J1923-J1923,IF(AND(H1923="P",OR(I1923="1st",I1923="2nd",I1923="3rd")),G1923*J1923-J1923,IF(H1923="EW",-2*J1923,-J1923))))</f>
        <v>-8</v>
      </c>
      <c r="L1923" s="102">
        <f t="shared" si="188"/>
        <v>607.03510493827196</v>
      </c>
      <c r="N1923" s="214">
        <f t="shared" si="187"/>
        <v>-99.637500000000031</v>
      </c>
      <c r="Q1923" s="153">
        <f t="shared" si="184"/>
        <v>1</v>
      </c>
      <c r="R1923" s="154">
        <f t="shared" si="185"/>
        <v>0</v>
      </c>
      <c r="S1923" s="154">
        <f t="shared" si="186"/>
        <v>1</v>
      </c>
    </row>
    <row r="1924" spans="2:19" ht="18.75" x14ac:dyDescent="0.3">
      <c r="B1924" s="164">
        <v>44980</v>
      </c>
      <c r="C1924" s="95" t="s">
        <v>3185</v>
      </c>
      <c r="D1924" s="96" t="s">
        <v>561</v>
      </c>
      <c r="E1924" s="97">
        <v>2</v>
      </c>
      <c r="F1924" s="140">
        <v>4.4000000000000004</v>
      </c>
      <c r="G1924" s="103">
        <v>2</v>
      </c>
      <c r="H1924" s="99" t="s">
        <v>557</v>
      </c>
      <c r="I1924" s="104" t="s">
        <v>26</v>
      </c>
      <c r="J1924" s="105">
        <v>1.5</v>
      </c>
      <c r="K1924" s="142">
        <f t="shared" si="189"/>
        <v>-1.5</v>
      </c>
      <c r="L1924" s="102">
        <f t="shared" si="188"/>
        <v>605.53510493827196</v>
      </c>
      <c r="N1924" s="214">
        <f t="shared" si="187"/>
        <v>-101.13750000000003</v>
      </c>
      <c r="Q1924" s="153">
        <f t="shared" ref="Q1924:Q1987" si="190">IF(B1924="",0,1)</f>
        <v>1</v>
      </c>
      <c r="R1924" s="154">
        <f t="shared" ref="R1924:R1987" si="191">IF(K1924&gt;0,1,0)</f>
        <v>0</v>
      </c>
      <c r="S1924" s="154">
        <f t="shared" ref="S1924:S1987" si="192">IF(K1924&lt;0,1,0)</f>
        <v>1</v>
      </c>
    </row>
    <row r="1925" spans="2:19" ht="18.75" x14ac:dyDescent="0.3">
      <c r="B1925" s="164">
        <v>44981</v>
      </c>
      <c r="C1925" s="95" t="s">
        <v>3186</v>
      </c>
      <c r="D1925" s="96" t="s">
        <v>600</v>
      </c>
      <c r="E1925" s="97">
        <v>7</v>
      </c>
      <c r="F1925" s="140">
        <v>7.5</v>
      </c>
      <c r="G1925" s="103">
        <v>2</v>
      </c>
      <c r="H1925" s="99" t="s">
        <v>557</v>
      </c>
      <c r="I1925" s="104" t="s">
        <v>26</v>
      </c>
      <c r="J1925" s="105">
        <v>1.5</v>
      </c>
      <c r="K1925" s="142">
        <f t="shared" si="189"/>
        <v>-1.5</v>
      </c>
      <c r="L1925" s="102">
        <f t="shared" si="188"/>
        <v>604.03510493827196</v>
      </c>
      <c r="N1925" s="214">
        <f t="shared" si="187"/>
        <v>-102.63750000000003</v>
      </c>
      <c r="Q1925" s="153">
        <f t="shared" si="190"/>
        <v>1</v>
      </c>
      <c r="R1925" s="154">
        <f t="shared" si="191"/>
        <v>0</v>
      </c>
      <c r="S1925" s="154">
        <f t="shared" si="192"/>
        <v>1</v>
      </c>
    </row>
    <row r="1926" spans="2:19" ht="18.75" x14ac:dyDescent="0.3">
      <c r="B1926" s="164">
        <v>44981</v>
      </c>
      <c r="C1926" s="95" t="s">
        <v>3187</v>
      </c>
      <c r="D1926" s="96" t="s">
        <v>638</v>
      </c>
      <c r="E1926" s="97">
        <v>1</v>
      </c>
      <c r="F1926" s="140">
        <v>15</v>
      </c>
      <c r="G1926" s="103">
        <v>3</v>
      </c>
      <c r="H1926" s="99" t="s">
        <v>557</v>
      </c>
      <c r="I1926" s="104" t="s">
        <v>26</v>
      </c>
      <c r="J1926" s="105">
        <v>1</v>
      </c>
      <c r="K1926" s="142">
        <f t="shared" si="189"/>
        <v>-1</v>
      </c>
      <c r="L1926" s="102">
        <f t="shared" si="188"/>
        <v>603.03510493827196</v>
      </c>
      <c r="N1926" s="214">
        <f t="shared" si="187"/>
        <v>-103.63750000000003</v>
      </c>
      <c r="Q1926" s="153">
        <f t="shared" si="190"/>
        <v>1</v>
      </c>
      <c r="R1926" s="154">
        <f t="shared" si="191"/>
        <v>0</v>
      </c>
      <c r="S1926" s="154">
        <f t="shared" si="192"/>
        <v>1</v>
      </c>
    </row>
    <row r="1927" spans="2:19" ht="18.75" x14ac:dyDescent="0.3">
      <c r="B1927" s="164">
        <v>44981</v>
      </c>
      <c r="C1927" s="95" t="s">
        <v>3055</v>
      </c>
      <c r="D1927" s="96" t="s">
        <v>638</v>
      </c>
      <c r="E1927" s="97">
        <v>2</v>
      </c>
      <c r="F1927" s="140">
        <v>2.4</v>
      </c>
      <c r="G1927" s="103">
        <v>1.3</v>
      </c>
      <c r="H1927" s="99" t="s">
        <v>557</v>
      </c>
      <c r="I1927" s="104" t="s">
        <v>21</v>
      </c>
      <c r="J1927" s="105">
        <v>3</v>
      </c>
      <c r="K1927" s="142">
        <f t="shared" si="189"/>
        <v>-3</v>
      </c>
      <c r="L1927" s="102">
        <f t="shared" si="188"/>
        <v>600.03510493827196</v>
      </c>
      <c r="N1927" s="214">
        <f t="shared" si="187"/>
        <v>-106.63750000000003</v>
      </c>
      <c r="Q1927" s="153">
        <f t="shared" si="190"/>
        <v>1</v>
      </c>
      <c r="R1927" s="154">
        <f t="shared" si="191"/>
        <v>0</v>
      </c>
      <c r="S1927" s="154">
        <f t="shared" si="192"/>
        <v>1</v>
      </c>
    </row>
    <row r="1928" spans="2:19" ht="18.75" x14ac:dyDescent="0.3">
      <c r="B1928" s="164">
        <v>44981</v>
      </c>
      <c r="C1928" s="95" t="s">
        <v>3188</v>
      </c>
      <c r="D1928" s="96" t="s">
        <v>2001</v>
      </c>
      <c r="E1928" s="97">
        <v>1</v>
      </c>
      <c r="F1928" s="140">
        <v>2.8</v>
      </c>
      <c r="G1928" s="103">
        <v>1.2</v>
      </c>
      <c r="H1928" s="99" t="s">
        <v>557</v>
      </c>
      <c r="I1928" s="104" t="s">
        <v>24</v>
      </c>
      <c r="J1928" s="105">
        <v>8</v>
      </c>
      <c r="K1928" s="142">
        <f t="shared" si="189"/>
        <v>14.399999999999999</v>
      </c>
      <c r="L1928" s="102">
        <f t="shared" si="188"/>
        <v>614.43510493827193</v>
      </c>
      <c r="N1928" s="214">
        <f t="shared" si="187"/>
        <v>-92.23750000000004</v>
      </c>
      <c r="Q1928" s="153">
        <f t="shared" si="190"/>
        <v>1</v>
      </c>
      <c r="R1928" s="154">
        <f t="shared" si="191"/>
        <v>1</v>
      </c>
      <c r="S1928" s="154">
        <f t="shared" si="192"/>
        <v>0</v>
      </c>
    </row>
    <row r="1929" spans="2:19" ht="18.75" x14ac:dyDescent="0.3">
      <c r="B1929" s="164">
        <v>44981</v>
      </c>
      <c r="C1929" s="95" t="s">
        <v>2057</v>
      </c>
      <c r="D1929" s="96" t="s">
        <v>628</v>
      </c>
      <c r="E1929" s="97">
        <v>1</v>
      </c>
      <c r="F1929" s="140">
        <v>1</v>
      </c>
      <c r="G1929" s="103">
        <v>0</v>
      </c>
      <c r="H1929" s="99" t="s">
        <v>557</v>
      </c>
      <c r="I1929" s="104" t="s">
        <v>26</v>
      </c>
      <c r="J1929" s="105">
        <v>8</v>
      </c>
      <c r="K1929" s="142">
        <f t="shared" si="189"/>
        <v>-8</v>
      </c>
      <c r="L1929" s="102">
        <f t="shared" si="188"/>
        <v>606.43510493827193</v>
      </c>
      <c r="N1929" s="214">
        <f t="shared" si="187"/>
        <v>-100.23750000000004</v>
      </c>
      <c r="Q1929" s="153">
        <f t="shared" si="190"/>
        <v>1</v>
      </c>
      <c r="R1929" s="154">
        <f t="shared" si="191"/>
        <v>0</v>
      </c>
      <c r="S1929" s="154">
        <f t="shared" si="192"/>
        <v>1</v>
      </c>
    </row>
    <row r="1930" spans="2:19" ht="18.75" x14ac:dyDescent="0.3">
      <c r="B1930" s="164">
        <v>44982</v>
      </c>
      <c r="C1930" s="95" t="s">
        <v>3041</v>
      </c>
      <c r="D1930" s="96" t="s">
        <v>91</v>
      </c>
      <c r="E1930" s="97">
        <v>7</v>
      </c>
      <c r="F1930" s="140">
        <v>10</v>
      </c>
      <c r="G1930" s="103">
        <v>3</v>
      </c>
      <c r="H1930" s="99" t="s">
        <v>557</v>
      </c>
      <c r="I1930" s="104" t="s">
        <v>26</v>
      </c>
      <c r="J1930" s="105">
        <v>4</v>
      </c>
      <c r="K1930" s="142">
        <f t="shared" si="189"/>
        <v>-4</v>
      </c>
      <c r="L1930" s="102">
        <f t="shared" si="188"/>
        <v>602.43510493827193</v>
      </c>
      <c r="N1930" s="214">
        <f t="shared" si="187"/>
        <v>-104.23750000000004</v>
      </c>
      <c r="Q1930" s="153">
        <f t="shared" si="190"/>
        <v>1</v>
      </c>
      <c r="R1930" s="154">
        <f t="shared" si="191"/>
        <v>0</v>
      </c>
      <c r="S1930" s="154">
        <f t="shared" si="192"/>
        <v>1</v>
      </c>
    </row>
    <row r="1931" spans="2:19" ht="18.75" x14ac:dyDescent="0.3">
      <c r="B1931" s="164">
        <v>44982</v>
      </c>
      <c r="C1931" s="95" t="s">
        <v>3189</v>
      </c>
      <c r="D1931" s="96" t="s">
        <v>91</v>
      </c>
      <c r="E1931" s="97">
        <v>7</v>
      </c>
      <c r="F1931" s="140">
        <v>4.4000000000000004</v>
      </c>
      <c r="G1931" s="103">
        <v>2</v>
      </c>
      <c r="H1931" s="99" t="s">
        <v>557</v>
      </c>
      <c r="I1931" s="104" t="s">
        <v>34</v>
      </c>
      <c r="J1931" s="105">
        <v>1</v>
      </c>
      <c r="K1931" s="142">
        <f t="shared" si="189"/>
        <v>-1</v>
      </c>
      <c r="L1931" s="102">
        <f t="shared" si="188"/>
        <v>601.43510493827193</v>
      </c>
      <c r="N1931" s="214">
        <f t="shared" si="187"/>
        <v>-105.23750000000004</v>
      </c>
      <c r="Q1931" s="153">
        <f t="shared" si="190"/>
        <v>1</v>
      </c>
      <c r="R1931" s="154">
        <f t="shared" si="191"/>
        <v>0</v>
      </c>
      <c r="S1931" s="154">
        <f t="shared" si="192"/>
        <v>1</v>
      </c>
    </row>
    <row r="1932" spans="2:19" ht="18.75" x14ac:dyDescent="0.3">
      <c r="B1932" s="164">
        <v>44982</v>
      </c>
      <c r="C1932" s="95" t="s">
        <v>3190</v>
      </c>
      <c r="D1932" s="96" t="s">
        <v>619</v>
      </c>
      <c r="E1932" s="97">
        <v>2</v>
      </c>
      <c r="F1932" s="140">
        <v>10</v>
      </c>
      <c r="G1932" s="103">
        <v>3</v>
      </c>
      <c r="H1932" s="99" t="s">
        <v>557</v>
      </c>
      <c r="I1932" s="104" t="s">
        <v>26</v>
      </c>
      <c r="J1932" s="105">
        <v>0.5</v>
      </c>
      <c r="K1932" s="142">
        <f t="shared" si="189"/>
        <v>-0.5</v>
      </c>
      <c r="L1932" s="102">
        <f t="shared" si="188"/>
        <v>600.93510493827193</v>
      </c>
      <c r="N1932" s="214">
        <f t="shared" si="187"/>
        <v>-105.73750000000004</v>
      </c>
      <c r="Q1932" s="153">
        <f t="shared" si="190"/>
        <v>1</v>
      </c>
      <c r="R1932" s="154">
        <f t="shared" si="191"/>
        <v>0</v>
      </c>
      <c r="S1932" s="154">
        <f t="shared" si="192"/>
        <v>1</v>
      </c>
    </row>
    <row r="1933" spans="2:19" ht="18.75" x14ac:dyDescent="0.3">
      <c r="B1933" s="164">
        <v>44982</v>
      </c>
      <c r="C1933" s="95" t="s">
        <v>3191</v>
      </c>
      <c r="D1933" s="96" t="s">
        <v>619</v>
      </c>
      <c r="E1933" s="97">
        <v>4</v>
      </c>
      <c r="F1933" s="140">
        <v>1.35</v>
      </c>
      <c r="G1933" s="103">
        <v>1.2</v>
      </c>
      <c r="H1933" s="99" t="s">
        <v>557</v>
      </c>
      <c r="I1933" s="104" t="s">
        <v>24</v>
      </c>
      <c r="J1933" s="105">
        <v>3</v>
      </c>
      <c r="K1933" s="142">
        <f t="shared" si="189"/>
        <v>1.0500000000000007</v>
      </c>
      <c r="L1933" s="102">
        <f t="shared" si="188"/>
        <v>601.98510493827189</v>
      </c>
      <c r="N1933" s="214">
        <f t="shared" si="187"/>
        <v>-104.68750000000004</v>
      </c>
      <c r="Q1933" s="153">
        <f t="shared" si="190"/>
        <v>1</v>
      </c>
      <c r="R1933" s="154">
        <f t="shared" si="191"/>
        <v>1</v>
      </c>
      <c r="S1933" s="154">
        <f t="shared" si="192"/>
        <v>0</v>
      </c>
    </row>
    <row r="1934" spans="2:19" ht="18.75" x14ac:dyDescent="0.3">
      <c r="B1934" s="164">
        <v>44982</v>
      </c>
      <c r="C1934" s="95" t="s">
        <v>3192</v>
      </c>
      <c r="D1934" s="96" t="s">
        <v>619</v>
      </c>
      <c r="E1934" s="97">
        <v>5</v>
      </c>
      <c r="F1934" s="140">
        <v>3</v>
      </c>
      <c r="G1934" s="103">
        <v>1.2</v>
      </c>
      <c r="H1934" s="99" t="s">
        <v>557</v>
      </c>
      <c r="I1934" s="104" t="s">
        <v>24</v>
      </c>
      <c r="J1934" s="105">
        <v>3</v>
      </c>
      <c r="K1934" s="142">
        <f t="shared" si="189"/>
        <v>6</v>
      </c>
      <c r="L1934" s="102">
        <f t="shared" si="188"/>
        <v>607.98510493827189</v>
      </c>
      <c r="N1934" s="214">
        <f t="shared" si="187"/>
        <v>-98.687500000000043</v>
      </c>
      <c r="Q1934" s="153">
        <f t="shared" si="190"/>
        <v>1</v>
      </c>
      <c r="R1934" s="154">
        <f t="shared" si="191"/>
        <v>1</v>
      </c>
      <c r="S1934" s="154">
        <f t="shared" si="192"/>
        <v>0</v>
      </c>
    </row>
    <row r="1935" spans="2:19" ht="18.75" x14ac:dyDescent="0.3">
      <c r="B1935" s="164">
        <v>44982</v>
      </c>
      <c r="C1935" s="95" t="s">
        <v>3193</v>
      </c>
      <c r="D1935" s="96" t="s">
        <v>641</v>
      </c>
      <c r="E1935" s="97">
        <v>1</v>
      </c>
      <c r="F1935" s="140">
        <v>1.4</v>
      </c>
      <c r="G1935" s="103">
        <v>1.1000000000000001</v>
      </c>
      <c r="H1935" s="99" t="s">
        <v>557</v>
      </c>
      <c r="I1935" s="104" t="s">
        <v>24</v>
      </c>
      <c r="J1935" s="105">
        <v>3</v>
      </c>
      <c r="K1935" s="142">
        <f t="shared" si="189"/>
        <v>1.1999999999999993</v>
      </c>
      <c r="L1935" s="102">
        <f t="shared" si="188"/>
        <v>609.18510493827193</v>
      </c>
      <c r="N1935" s="214">
        <f t="shared" si="187"/>
        <v>-97.48750000000004</v>
      </c>
      <c r="Q1935" s="153">
        <f t="shared" si="190"/>
        <v>1</v>
      </c>
      <c r="R1935" s="154">
        <f t="shared" si="191"/>
        <v>1</v>
      </c>
      <c r="S1935" s="154">
        <f t="shared" si="192"/>
        <v>0</v>
      </c>
    </row>
    <row r="1936" spans="2:19" ht="18.75" x14ac:dyDescent="0.3">
      <c r="B1936" s="164">
        <v>44982</v>
      </c>
      <c r="C1936" s="95" t="s">
        <v>3194</v>
      </c>
      <c r="D1936" s="96" t="s">
        <v>641</v>
      </c>
      <c r="E1936" s="97">
        <v>3</v>
      </c>
      <c r="F1936" s="140">
        <v>2.4</v>
      </c>
      <c r="G1936" s="103">
        <v>1.2</v>
      </c>
      <c r="H1936" s="99" t="s">
        <v>557</v>
      </c>
      <c r="I1936" s="104" t="s">
        <v>24</v>
      </c>
      <c r="J1936" s="105">
        <v>9</v>
      </c>
      <c r="K1936" s="142">
        <f t="shared" si="189"/>
        <v>12.599999999999998</v>
      </c>
      <c r="L1936" s="102">
        <f t="shared" si="188"/>
        <v>621.78510493827196</v>
      </c>
      <c r="N1936" s="214">
        <f t="shared" si="187"/>
        <v>-84.887500000000045</v>
      </c>
      <c r="Q1936" s="153">
        <f t="shared" si="190"/>
        <v>1</v>
      </c>
      <c r="R1936" s="154">
        <f t="shared" si="191"/>
        <v>1</v>
      </c>
      <c r="S1936" s="154">
        <f t="shared" si="192"/>
        <v>0</v>
      </c>
    </row>
    <row r="1937" spans="2:19" ht="18.75" x14ac:dyDescent="0.3">
      <c r="B1937" s="164">
        <v>44982</v>
      </c>
      <c r="C1937" s="95" t="s">
        <v>3195</v>
      </c>
      <c r="D1937" s="96" t="s">
        <v>610</v>
      </c>
      <c r="E1937" s="97">
        <v>3</v>
      </c>
      <c r="F1937" s="140">
        <v>7</v>
      </c>
      <c r="G1937" s="103">
        <v>2</v>
      </c>
      <c r="H1937" s="99" t="s">
        <v>557</v>
      </c>
      <c r="I1937" s="104" t="s">
        <v>26</v>
      </c>
      <c r="J1937" s="105">
        <v>2.5</v>
      </c>
      <c r="K1937" s="142">
        <f t="shared" si="189"/>
        <v>-2.5</v>
      </c>
      <c r="L1937" s="102">
        <f t="shared" si="188"/>
        <v>619.28510493827196</v>
      </c>
      <c r="N1937" s="214">
        <f t="shared" si="187"/>
        <v>-87.387500000000045</v>
      </c>
      <c r="Q1937" s="153">
        <f t="shared" si="190"/>
        <v>1</v>
      </c>
      <c r="R1937" s="154">
        <f t="shared" si="191"/>
        <v>0</v>
      </c>
      <c r="S1937" s="154">
        <f t="shared" si="192"/>
        <v>1</v>
      </c>
    </row>
    <row r="1938" spans="2:19" ht="18.75" x14ac:dyDescent="0.3">
      <c r="B1938" s="164">
        <v>44982</v>
      </c>
      <c r="C1938" s="95" t="s">
        <v>3196</v>
      </c>
      <c r="D1938" s="96" t="s">
        <v>610</v>
      </c>
      <c r="E1938" s="97">
        <v>3</v>
      </c>
      <c r="F1938" s="140">
        <v>15</v>
      </c>
      <c r="G1938" s="103">
        <v>4</v>
      </c>
      <c r="H1938" s="99" t="s">
        <v>557</v>
      </c>
      <c r="I1938" s="104" t="s">
        <v>34</v>
      </c>
      <c r="J1938" s="105">
        <v>2.5</v>
      </c>
      <c r="K1938" s="142">
        <f t="shared" si="189"/>
        <v>-2.5</v>
      </c>
      <c r="L1938" s="102">
        <f t="shared" si="188"/>
        <v>616.78510493827196</v>
      </c>
      <c r="N1938" s="214">
        <f t="shared" si="187"/>
        <v>-89.887500000000045</v>
      </c>
      <c r="Q1938" s="153">
        <f t="shared" si="190"/>
        <v>1</v>
      </c>
      <c r="R1938" s="154">
        <f t="shared" si="191"/>
        <v>0</v>
      </c>
      <c r="S1938" s="154">
        <f t="shared" si="192"/>
        <v>1</v>
      </c>
    </row>
    <row r="1939" spans="2:19" ht="18.75" x14ac:dyDescent="0.3">
      <c r="B1939" s="164">
        <v>44983</v>
      </c>
      <c r="C1939" s="95" t="s">
        <v>3155</v>
      </c>
      <c r="D1939" s="96" t="s">
        <v>30</v>
      </c>
      <c r="E1939" s="97">
        <v>2</v>
      </c>
      <c r="F1939" s="140">
        <v>5</v>
      </c>
      <c r="G1939" s="103">
        <v>2</v>
      </c>
      <c r="H1939" s="99" t="s">
        <v>557</v>
      </c>
      <c r="I1939" s="104" t="s">
        <v>26</v>
      </c>
      <c r="J1939" s="105">
        <v>1.75</v>
      </c>
      <c r="K1939" s="142">
        <f t="shared" si="189"/>
        <v>-1.75</v>
      </c>
      <c r="L1939" s="102">
        <f t="shared" si="188"/>
        <v>615.03510493827196</v>
      </c>
      <c r="N1939" s="214">
        <f t="shared" si="187"/>
        <v>-91.637500000000045</v>
      </c>
      <c r="Q1939" s="153">
        <f t="shared" si="190"/>
        <v>1</v>
      </c>
      <c r="R1939" s="154">
        <f t="shared" si="191"/>
        <v>0</v>
      </c>
      <c r="S1939" s="154">
        <f t="shared" si="192"/>
        <v>1</v>
      </c>
    </row>
    <row r="1940" spans="2:19" ht="18.75" x14ac:dyDescent="0.3">
      <c r="B1940" s="164">
        <v>44983</v>
      </c>
      <c r="C1940" s="95" t="s">
        <v>3197</v>
      </c>
      <c r="D1940" s="96" t="s">
        <v>581</v>
      </c>
      <c r="E1940" s="97">
        <v>3</v>
      </c>
      <c r="F1940" s="140">
        <v>2.8</v>
      </c>
      <c r="G1940" s="103">
        <v>1.3</v>
      </c>
      <c r="H1940" s="99" t="s">
        <v>557</v>
      </c>
      <c r="I1940" s="104" t="s">
        <v>24</v>
      </c>
      <c r="J1940" s="105">
        <v>8</v>
      </c>
      <c r="K1940" s="142">
        <f t="shared" si="189"/>
        <v>14.399999999999999</v>
      </c>
      <c r="L1940" s="102">
        <f t="shared" si="188"/>
        <v>629.43510493827193</v>
      </c>
      <c r="N1940" s="214">
        <f t="shared" si="187"/>
        <v>-77.23750000000004</v>
      </c>
      <c r="Q1940" s="153">
        <f t="shared" si="190"/>
        <v>1</v>
      </c>
      <c r="R1940" s="154">
        <f t="shared" si="191"/>
        <v>1</v>
      </c>
      <c r="S1940" s="154">
        <f t="shared" si="192"/>
        <v>0</v>
      </c>
    </row>
    <row r="1941" spans="2:19" ht="18.75" x14ac:dyDescent="0.3">
      <c r="B1941" s="164">
        <v>44983</v>
      </c>
      <c r="C1941" s="95" t="s">
        <v>3198</v>
      </c>
      <c r="D1941" s="96" t="s">
        <v>581</v>
      </c>
      <c r="E1941" s="97">
        <v>4</v>
      </c>
      <c r="F1941" s="140">
        <v>8</v>
      </c>
      <c r="G1941" s="103">
        <v>3</v>
      </c>
      <c r="H1941" s="99" t="s">
        <v>557</v>
      </c>
      <c r="I1941" s="104" t="s">
        <v>24</v>
      </c>
      <c r="J1941" s="105">
        <v>1.75</v>
      </c>
      <c r="K1941" s="142">
        <f t="shared" si="189"/>
        <v>12.25</v>
      </c>
      <c r="L1941" s="102">
        <f t="shared" si="188"/>
        <v>641.68510493827193</v>
      </c>
      <c r="N1941" s="214">
        <f t="shared" si="187"/>
        <v>-64.98750000000004</v>
      </c>
      <c r="Q1941" s="153">
        <f t="shared" si="190"/>
        <v>1</v>
      </c>
      <c r="R1941" s="154">
        <f t="shared" si="191"/>
        <v>1</v>
      </c>
      <c r="S1941" s="154">
        <f t="shared" si="192"/>
        <v>0</v>
      </c>
    </row>
    <row r="1942" spans="2:19" ht="18.75" x14ac:dyDescent="0.3">
      <c r="B1942" s="164">
        <v>44983</v>
      </c>
      <c r="C1942" s="95" t="s">
        <v>3199</v>
      </c>
      <c r="D1942" s="96" t="s">
        <v>581</v>
      </c>
      <c r="E1942" s="97">
        <v>4</v>
      </c>
      <c r="F1942" s="140">
        <v>4.4000000000000004</v>
      </c>
      <c r="G1942" s="103">
        <v>2</v>
      </c>
      <c r="H1942" s="99" t="s">
        <v>557</v>
      </c>
      <c r="I1942" s="104" t="s">
        <v>26</v>
      </c>
      <c r="J1942" s="105">
        <v>1.5</v>
      </c>
      <c r="K1942" s="142">
        <f t="shared" si="189"/>
        <v>-1.5</v>
      </c>
      <c r="L1942" s="102">
        <f t="shared" si="188"/>
        <v>640.18510493827193</v>
      </c>
      <c r="N1942" s="214">
        <f t="shared" si="187"/>
        <v>-66.48750000000004</v>
      </c>
      <c r="Q1942" s="153">
        <f t="shared" si="190"/>
        <v>1</v>
      </c>
      <c r="R1942" s="154">
        <f t="shared" si="191"/>
        <v>0</v>
      </c>
      <c r="S1942" s="154">
        <f t="shared" si="192"/>
        <v>1</v>
      </c>
    </row>
    <row r="1943" spans="2:19" ht="18.75" x14ac:dyDescent="0.3">
      <c r="B1943" s="164">
        <v>44983</v>
      </c>
      <c r="C1943" s="95" t="s">
        <v>3200</v>
      </c>
      <c r="D1943" s="96" t="s">
        <v>30</v>
      </c>
      <c r="E1943" s="97">
        <v>3</v>
      </c>
      <c r="F1943" s="140">
        <v>2.4</v>
      </c>
      <c r="G1943" s="103">
        <v>1.1000000000000001</v>
      </c>
      <c r="H1943" s="99" t="s">
        <v>557</v>
      </c>
      <c r="I1943" s="104" t="s">
        <v>21</v>
      </c>
      <c r="J1943" s="105">
        <v>9.25</v>
      </c>
      <c r="K1943" s="142">
        <f t="shared" si="189"/>
        <v>-9.25</v>
      </c>
      <c r="L1943" s="102">
        <f t="shared" si="188"/>
        <v>630.93510493827193</v>
      </c>
      <c r="N1943" s="214">
        <f t="shared" ref="N1943:N1953" si="193">N1942+K1943</f>
        <v>-75.73750000000004</v>
      </c>
      <c r="Q1943" s="153">
        <f t="shared" si="190"/>
        <v>1</v>
      </c>
      <c r="R1943" s="154">
        <f t="shared" si="191"/>
        <v>0</v>
      </c>
      <c r="S1943" s="154">
        <f t="shared" si="192"/>
        <v>1</v>
      </c>
    </row>
    <row r="1944" spans="2:19" ht="18.75" x14ac:dyDescent="0.3">
      <c r="B1944" s="164">
        <v>44983</v>
      </c>
      <c r="C1944" s="95" t="s">
        <v>3201</v>
      </c>
      <c r="D1944" s="96" t="s">
        <v>30</v>
      </c>
      <c r="E1944" s="97">
        <v>3</v>
      </c>
      <c r="F1944" s="140">
        <v>8.4</v>
      </c>
      <c r="G1944" s="103">
        <v>0</v>
      </c>
      <c r="H1944" s="99" t="s">
        <v>557</v>
      </c>
      <c r="I1944" s="104" t="s">
        <v>34</v>
      </c>
      <c r="J1944" s="105">
        <v>6</v>
      </c>
      <c r="K1944" s="142">
        <f t="shared" si="189"/>
        <v>-6</v>
      </c>
      <c r="L1944" s="102">
        <f t="shared" si="188"/>
        <v>624.93510493827193</v>
      </c>
      <c r="N1944" s="214">
        <f t="shared" si="193"/>
        <v>-81.73750000000004</v>
      </c>
      <c r="Q1944" s="153">
        <f t="shared" si="190"/>
        <v>1</v>
      </c>
      <c r="R1944" s="154">
        <f t="shared" si="191"/>
        <v>0</v>
      </c>
      <c r="S1944" s="154">
        <f t="shared" si="192"/>
        <v>1</v>
      </c>
    </row>
    <row r="1945" spans="2:19" ht="18.75" x14ac:dyDescent="0.3">
      <c r="B1945" s="164">
        <v>44984</v>
      </c>
      <c r="C1945" s="95" t="s">
        <v>3202</v>
      </c>
      <c r="D1945" s="96" t="s">
        <v>2635</v>
      </c>
      <c r="E1945" s="97">
        <v>4</v>
      </c>
      <c r="F1945" s="140">
        <v>6</v>
      </c>
      <c r="G1945" s="103">
        <v>2</v>
      </c>
      <c r="H1945" s="99" t="s">
        <v>557</v>
      </c>
      <c r="I1945" s="104" t="s">
        <v>34</v>
      </c>
      <c r="J1945" s="105">
        <v>1.75</v>
      </c>
      <c r="K1945" s="142">
        <f t="shared" si="189"/>
        <v>-1.75</v>
      </c>
      <c r="L1945" s="102">
        <f t="shared" si="188"/>
        <v>623.18510493827193</v>
      </c>
      <c r="N1945" s="214">
        <f t="shared" si="193"/>
        <v>-83.48750000000004</v>
      </c>
      <c r="Q1945" s="153">
        <f t="shared" si="190"/>
        <v>1</v>
      </c>
      <c r="R1945" s="154">
        <f t="shared" si="191"/>
        <v>0</v>
      </c>
      <c r="S1945" s="154">
        <f t="shared" si="192"/>
        <v>1</v>
      </c>
    </row>
    <row r="1946" spans="2:19" ht="18.75" x14ac:dyDescent="0.3">
      <c r="B1946" s="164">
        <v>44984</v>
      </c>
      <c r="C1946" s="95" t="s">
        <v>3203</v>
      </c>
      <c r="D1946" s="96" t="s">
        <v>2635</v>
      </c>
      <c r="E1946" s="97">
        <v>4</v>
      </c>
      <c r="F1946" s="140">
        <v>19</v>
      </c>
      <c r="G1946" s="103">
        <v>3</v>
      </c>
      <c r="H1946" s="99" t="s">
        <v>557</v>
      </c>
      <c r="I1946" s="104" t="s">
        <v>26</v>
      </c>
      <c r="J1946" s="105">
        <v>0.5</v>
      </c>
      <c r="K1946" s="142">
        <f t="shared" si="189"/>
        <v>-0.5</v>
      </c>
      <c r="L1946" s="102">
        <f t="shared" si="188"/>
        <v>622.68510493827193</v>
      </c>
      <c r="N1946" s="214">
        <f t="shared" si="193"/>
        <v>-83.98750000000004</v>
      </c>
      <c r="Q1946" s="153">
        <f t="shared" si="190"/>
        <v>1</v>
      </c>
      <c r="R1946" s="154">
        <f t="shared" si="191"/>
        <v>0</v>
      </c>
      <c r="S1946" s="154">
        <f t="shared" si="192"/>
        <v>1</v>
      </c>
    </row>
    <row r="1947" spans="2:19" ht="18.75" x14ac:dyDescent="0.3">
      <c r="B1947" s="164">
        <v>44984</v>
      </c>
      <c r="C1947" s="95" t="s">
        <v>3204</v>
      </c>
      <c r="D1947" s="96" t="s">
        <v>608</v>
      </c>
      <c r="E1947" s="97">
        <v>1</v>
      </c>
      <c r="F1947" s="140">
        <v>11</v>
      </c>
      <c r="G1947" s="103">
        <v>3</v>
      </c>
      <c r="H1947" s="99" t="s">
        <v>557</v>
      </c>
      <c r="I1947" s="104" t="s">
        <v>34</v>
      </c>
      <c r="J1947" s="105">
        <v>2</v>
      </c>
      <c r="K1947" s="142">
        <f t="shared" si="189"/>
        <v>-2</v>
      </c>
      <c r="L1947" s="102">
        <f t="shared" si="188"/>
        <v>620.68510493827193</v>
      </c>
      <c r="N1947" s="214">
        <f t="shared" si="193"/>
        <v>-85.98750000000004</v>
      </c>
      <c r="Q1947" s="153">
        <f t="shared" si="190"/>
        <v>1</v>
      </c>
      <c r="R1947" s="154">
        <f t="shared" si="191"/>
        <v>0</v>
      </c>
      <c r="S1947" s="154">
        <f t="shared" si="192"/>
        <v>1</v>
      </c>
    </row>
    <row r="1948" spans="2:19" ht="18.75" x14ac:dyDescent="0.3">
      <c r="B1948" s="164">
        <v>44984</v>
      </c>
      <c r="C1948" s="95" t="s">
        <v>3205</v>
      </c>
      <c r="D1948" s="96" t="s">
        <v>608</v>
      </c>
      <c r="E1948" s="97">
        <v>2</v>
      </c>
      <c r="F1948" s="140">
        <v>9.5</v>
      </c>
      <c r="G1948" s="103">
        <v>2</v>
      </c>
      <c r="H1948" s="99" t="s">
        <v>557</v>
      </c>
      <c r="I1948" s="104" t="s">
        <v>26</v>
      </c>
      <c r="J1948" s="105">
        <v>7</v>
      </c>
      <c r="K1948" s="142">
        <f t="shared" si="189"/>
        <v>-7</v>
      </c>
      <c r="L1948" s="102">
        <f t="shared" si="188"/>
        <v>613.68510493827193</v>
      </c>
      <c r="N1948" s="214">
        <f t="shared" si="193"/>
        <v>-92.98750000000004</v>
      </c>
      <c r="Q1948" s="153">
        <f t="shared" si="190"/>
        <v>1</v>
      </c>
      <c r="R1948" s="154">
        <f t="shared" si="191"/>
        <v>0</v>
      </c>
      <c r="S1948" s="154">
        <f t="shared" si="192"/>
        <v>1</v>
      </c>
    </row>
    <row r="1949" spans="2:19" ht="18.75" x14ac:dyDescent="0.3">
      <c r="B1949" s="164">
        <v>44985</v>
      </c>
      <c r="C1949" s="95" t="s">
        <v>3206</v>
      </c>
      <c r="D1949" s="96" t="s">
        <v>2851</v>
      </c>
      <c r="E1949" s="97">
        <v>4</v>
      </c>
      <c r="F1949" s="140">
        <v>4.2</v>
      </c>
      <c r="G1949" s="103">
        <v>2</v>
      </c>
      <c r="H1949" s="99" t="s">
        <v>557</v>
      </c>
      <c r="I1949" s="104" t="s">
        <v>26</v>
      </c>
      <c r="J1949" s="105">
        <v>8.25</v>
      </c>
      <c r="K1949" s="142">
        <f t="shared" si="189"/>
        <v>-8.25</v>
      </c>
      <c r="L1949" s="102">
        <f t="shared" si="188"/>
        <v>605.43510493827193</v>
      </c>
      <c r="N1949" s="214">
        <f t="shared" si="193"/>
        <v>-101.23750000000004</v>
      </c>
      <c r="Q1949" s="153">
        <f t="shared" si="190"/>
        <v>1</v>
      </c>
      <c r="R1949" s="154">
        <f t="shared" si="191"/>
        <v>0</v>
      </c>
      <c r="S1949" s="154">
        <f t="shared" si="192"/>
        <v>1</v>
      </c>
    </row>
    <row r="1950" spans="2:19" ht="18.75" x14ac:dyDescent="0.3">
      <c r="B1950" s="164">
        <v>44985</v>
      </c>
      <c r="C1950" s="95" t="s">
        <v>3207</v>
      </c>
      <c r="D1950" s="96" t="s">
        <v>2851</v>
      </c>
      <c r="E1950" s="97">
        <v>4</v>
      </c>
      <c r="F1950" s="140">
        <v>12</v>
      </c>
      <c r="G1950" s="103">
        <v>3</v>
      </c>
      <c r="H1950" s="99" t="s">
        <v>557</v>
      </c>
      <c r="I1950" s="104" t="s">
        <v>26</v>
      </c>
      <c r="J1950" s="105">
        <v>1.75</v>
      </c>
      <c r="K1950" s="142">
        <f t="shared" si="189"/>
        <v>-1.75</v>
      </c>
      <c r="L1950" s="102">
        <f t="shared" ref="L1950:L1953" si="194">IF(K1950="",L1949,L1949+K1950)</f>
        <v>603.68510493827193</v>
      </c>
      <c r="N1950" s="214">
        <f t="shared" si="193"/>
        <v>-102.98750000000004</v>
      </c>
      <c r="Q1950" s="153">
        <f t="shared" si="190"/>
        <v>1</v>
      </c>
      <c r="R1950" s="154">
        <f t="shared" si="191"/>
        <v>0</v>
      </c>
      <c r="S1950" s="154">
        <f t="shared" si="192"/>
        <v>1</v>
      </c>
    </row>
    <row r="1951" spans="2:19" ht="18.75" x14ac:dyDescent="0.3">
      <c r="B1951" s="164">
        <v>44985</v>
      </c>
      <c r="C1951" s="95" t="s">
        <v>3208</v>
      </c>
      <c r="D1951" s="96" t="s">
        <v>114</v>
      </c>
      <c r="E1951" s="97">
        <v>1</v>
      </c>
      <c r="F1951" s="140">
        <v>3.4</v>
      </c>
      <c r="G1951" s="103">
        <v>1.2</v>
      </c>
      <c r="H1951" s="99" t="s">
        <v>557</v>
      </c>
      <c r="I1951" s="104" t="s">
        <v>24</v>
      </c>
      <c r="J1951" s="105">
        <v>2.75</v>
      </c>
      <c r="K1951" s="142">
        <f t="shared" si="189"/>
        <v>6.6</v>
      </c>
      <c r="L1951" s="102">
        <f t="shared" si="194"/>
        <v>610.28510493827196</v>
      </c>
      <c r="N1951" s="214">
        <f t="shared" si="193"/>
        <v>-96.387500000000045</v>
      </c>
      <c r="Q1951" s="153">
        <f t="shared" si="190"/>
        <v>1</v>
      </c>
      <c r="R1951" s="154">
        <f t="shared" si="191"/>
        <v>1</v>
      </c>
      <c r="S1951" s="154">
        <f t="shared" si="192"/>
        <v>0</v>
      </c>
    </row>
    <row r="1952" spans="2:19" ht="18.75" x14ac:dyDescent="0.3">
      <c r="B1952" s="164">
        <v>44985</v>
      </c>
      <c r="C1952" s="95" t="s">
        <v>3209</v>
      </c>
      <c r="D1952" s="96" t="s">
        <v>114</v>
      </c>
      <c r="E1952" s="97">
        <v>2</v>
      </c>
      <c r="F1952" s="140">
        <v>21</v>
      </c>
      <c r="G1952" s="103">
        <v>4</v>
      </c>
      <c r="H1952" s="99" t="s">
        <v>557</v>
      </c>
      <c r="I1952" s="104" t="s">
        <v>26</v>
      </c>
      <c r="J1952" s="105">
        <v>3.5</v>
      </c>
      <c r="K1952" s="142">
        <f t="shared" si="189"/>
        <v>-3.5</v>
      </c>
      <c r="L1952" s="102">
        <f t="shared" si="194"/>
        <v>606.78510493827196</v>
      </c>
      <c r="N1952" s="214">
        <f t="shared" si="193"/>
        <v>-99.887500000000045</v>
      </c>
      <c r="Q1952" s="153">
        <f t="shared" si="190"/>
        <v>1</v>
      </c>
      <c r="R1952" s="154">
        <f t="shared" si="191"/>
        <v>0</v>
      </c>
      <c r="S1952" s="154">
        <f t="shared" si="192"/>
        <v>1</v>
      </c>
    </row>
    <row r="1953" spans="2:19" ht="18.75" x14ac:dyDescent="0.3">
      <c r="B1953" s="164">
        <v>44985</v>
      </c>
      <c r="C1953" s="95" t="s">
        <v>3210</v>
      </c>
      <c r="D1953" s="96" t="s">
        <v>114</v>
      </c>
      <c r="E1953" s="97">
        <v>3</v>
      </c>
      <c r="F1953" s="140">
        <v>3</v>
      </c>
      <c r="G1953" s="103">
        <v>1.2</v>
      </c>
      <c r="H1953" s="99" t="s">
        <v>557</v>
      </c>
      <c r="I1953" s="104" t="s">
        <v>24</v>
      </c>
      <c r="J1953" s="105">
        <v>10</v>
      </c>
      <c r="K1953" s="142">
        <f t="shared" si="189"/>
        <v>20</v>
      </c>
      <c r="L1953" s="102">
        <f t="shared" si="194"/>
        <v>626.78510493827196</v>
      </c>
      <c r="N1953" s="214">
        <f t="shared" si="193"/>
        <v>-79.887500000000045</v>
      </c>
      <c r="Q1953" s="153">
        <f t="shared" si="190"/>
        <v>1</v>
      </c>
      <c r="R1953" s="154">
        <f t="shared" si="191"/>
        <v>1</v>
      </c>
      <c r="S1953" s="154">
        <f t="shared" si="192"/>
        <v>0</v>
      </c>
    </row>
    <row r="1954" spans="2:19" ht="18.75" x14ac:dyDescent="0.3">
      <c r="B1954" s="164">
        <v>44986</v>
      </c>
      <c r="C1954" s="95" t="s">
        <v>3167</v>
      </c>
      <c r="D1954" s="96" t="s">
        <v>91</v>
      </c>
      <c r="E1954" s="97">
        <v>2</v>
      </c>
      <c r="F1954" s="140">
        <v>3.2</v>
      </c>
      <c r="G1954" s="103">
        <v>1.2</v>
      </c>
      <c r="H1954" s="99" t="s">
        <v>557</v>
      </c>
      <c r="I1954" s="104" t="s">
        <v>24</v>
      </c>
      <c r="J1954" s="105">
        <v>3.75</v>
      </c>
      <c r="K1954" s="142">
        <f t="shared" si="189"/>
        <v>8.25</v>
      </c>
      <c r="L1954" s="102">
        <f t="shared" ref="L1954" si="195">IF(K1954="",L1953,L1953+K1954)</f>
        <v>635.03510493827196</v>
      </c>
      <c r="M1954" s="214">
        <f>K1954</f>
        <v>8.25</v>
      </c>
      <c r="Q1954" s="153">
        <f t="shared" si="190"/>
        <v>1</v>
      </c>
      <c r="R1954" s="154">
        <f t="shared" si="191"/>
        <v>1</v>
      </c>
      <c r="S1954" s="154">
        <f t="shared" si="192"/>
        <v>0</v>
      </c>
    </row>
    <row r="1955" spans="2:19" ht="18.75" x14ac:dyDescent="0.3">
      <c r="B1955" s="164">
        <v>44986</v>
      </c>
      <c r="C1955" s="95" t="s">
        <v>3211</v>
      </c>
      <c r="D1955" s="96" t="s">
        <v>91</v>
      </c>
      <c r="E1955" s="97">
        <v>2</v>
      </c>
      <c r="F1955" s="140">
        <v>8.5</v>
      </c>
      <c r="G1955" s="103">
        <v>2</v>
      </c>
      <c r="H1955" s="99" t="s">
        <v>557</v>
      </c>
      <c r="I1955" s="104" t="s">
        <v>26</v>
      </c>
      <c r="J1955" s="105">
        <v>1.75</v>
      </c>
      <c r="K1955" s="142">
        <f t="shared" si="189"/>
        <v>-1.75</v>
      </c>
      <c r="L1955" s="102">
        <f t="shared" ref="L1955:L2018" si="196">IF(K1955="",L1954,L1954+K1955)</f>
        <v>633.28510493827196</v>
      </c>
      <c r="M1955" s="214">
        <f>M1954+K1955</f>
        <v>6.5</v>
      </c>
      <c r="Q1955" s="153">
        <f t="shared" si="190"/>
        <v>1</v>
      </c>
      <c r="R1955" s="154">
        <f t="shared" si="191"/>
        <v>0</v>
      </c>
      <c r="S1955" s="154">
        <f t="shared" si="192"/>
        <v>1</v>
      </c>
    </row>
    <row r="1956" spans="2:19" ht="18.75" x14ac:dyDescent="0.3">
      <c r="B1956" s="164">
        <v>44987</v>
      </c>
      <c r="C1956" s="95" t="s">
        <v>3212</v>
      </c>
      <c r="D1956" s="96" t="s">
        <v>556</v>
      </c>
      <c r="E1956" s="97">
        <v>2</v>
      </c>
      <c r="F1956" s="140">
        <v>26</v>
      </c>
      <c r="G1956" s="103">
        <v>4.8</v>
      </c>
      <c r="H1956" s="99" t="s">
        <v>557</v>
      </c>
      <c r="I1956" s="104" t="s">
        <v>24</v>
      </c>
      <c r="J1956" s="105">
        <v>6</v>
      </c>
      <c r="K1956" s="142">
        <f t="shared" si="189"/>
        <v>150</v>
      </c>
      <c r="L1956" s="102">
        <f t="shared" si="196"/>
        <v>783.28510493827196</v>
      </c>
      <c r="M1956" s="214">
        <f t="shared" ref="M1956:M2019" si="197">M1955+K1956</f>
        <v>156.5</v>
      </c>
      <c r="Q1956" s="153">
        <f t="shared" si="190"/>
        <v>1</v>
      </c>
      <c r="R1956" s="154">
        <f t="shared" si="191"/>
        <v>1</v>
      </c>
      <c r="S1956" s="154">
        <f t="shared" si="192"/>
        <v>0</v>
      </c>
    </row>
    <row r="1957" spans="2:19" ht="18.75" x14ac:dyDescent="0.3">
      <c r="B1957" s="164">
        <v>44987</v>
      </c>
      <c r="C1957" s="95" t="s">
        <v>3212</v>
      </c>
      <c r="D1957" s="96" t="s">
        <v>556</v>
      </c>
      <c r="E1957" s="97">
        <v>2</v>
      </c>
      <c r="F1957" s="140">
        <v>26</v>
      </c>
      <c r="G1957" s="103">
        <v>4.8</v>
      </c>
      <c r="H1957" s="99" t="s">
        <v>567</v>
      </c>
      <c r="I1957" s="104" t="s">
        <v>24</v>
      </c>
      <c r="J1957" s="105">
        <v>4</v>
      </c>
      <c r="K1957" s="142">
        <f t="shared" si="189"/>
        <v>15.2</v>
      </c>
      <c r="L1957" s="102">
        <f t="shared" si="196"/>
        <v>798.485104938272</v>
      </c>
      <c r="M1957" s="214">
        <f t="shared" si="197"/>
        <v>171.7</v>
      </c>
      <c r="Q1957" s="153">
        <f t="shared" si="190"/>
        <v>1</v>
      </c>
      <c r="R1957" s="154">
        <f t="shared" si="191"/>
        <v>1</v>
      </c>
      <c r="S1957" s="154">
        <f t="shared" si="192"/>
        <v>0</v>
      </c>
    </row>
    <row r="1958" spans="2:19" ht="18.75" x14ac:dyDescent="0.3">
      <c r="B1958" s="164">
        <v>44987</v>
      </c>
      <c r="C1958" s="95" t="s">
        <v>3213</v>
      </c>
      <c r="D1958" s="96" t="s">
        <v>3033</v>
      </c>
      <c r="E1958" s="97">
        <v>2</v>
      </c>
      <c r="F1958" s="140">
        <v>6.5</v>
      </c>
      <c r="G1958" s="103">
        <v>2</v>
      </c>
      <c r="H1958" s="99" t="s">
        <v>557</v>
      </c>
      <c r="I1958" s="104" t="s">
        <v>21</v>
      </c>
      <c r="J1958" s="105">
        <v>1</v>
      </c>
      <c r="K1958" s="142">
        <f t="shared" si="189"/>
        <v>-1</v>
      </c>
      <c r="L1958" s="102">
        <f t="shared" si="196"/>
        <v>797.485104938272</v>
      </c>
      <c r="M1958" s="214">
        <f t="shared" si="197"/>
        <v>170.7</v>
      </c>
      <c r="Q1958" s="153">
        <f t="shared" si="190"/>
        <v>1</v>
      </c>
      <c r="R1958" s="154">
        <f t="shared" si="191"/>
        <v>0</v>
      </c>
      <c r="S1958" s="154">
        <f t="shared" si="192"/>
        <v>1</v>
      </c>
    </row>
    <row r="1959" spans="2:19" ht="18.75" x14ac:dyDescent="0.3">
      <c r="B1959" s="164">
        <v>44987</v>
      </c>
      <c r="C1959" s="95" t="s">
        <v>3214</v>
      </c>
      <c r="D1959" s="96" t="s">
        <v>3033</v>
      </c>
      <c r="E1959" s="97">
        <v>2</v>
      </c>
      <c r="F1959" s="140">
        <v>15</v>
      </c>
      <c r="G1959" s="103">
        <v>3</v>
      </c>
      <c r="H1959" s="99" t="s">
        <v>557</v>
      </c>
      <c r="I1959" s="104" t="s">
        <v>21</v>
      </c>
      <c r="J1959" s="105">
        <v>3.75</v>
      </c>
      <c r="K1959" s="142">
        <f t="shared" si="189"/>
        <v>-3.75</v>
      </c>
      <c r="L1959" s="102">
        <f t="shared" si="196"/>
        <v>793.735104938272</v>
      </c>
      <c r="M1959" s="214">
        <f t="shared" si="197"/>
        <v>166.95</v>
      </c>
      <c r="Q1959" s="153">
        <f t="shared" si="190"/>
        <v>1</v>
      </c>
      <c r="R1959" s="154">
        <f t="shared" si="191"/>
        <v>0</v>
      </c>
      <c r="S1959" s="154">
        <f t="shared" si="192"/>
        <v>1</v>
      </c>
    </row>
    <row r="1960" spans="2:19" ht="18.75" x14ac:dyDescent="0.3">
      <c r="B1960" s="164">
        <v>44987</v>
      </c>
      <c r="C1960" s="95" t="s">
        <v>2526</v>
      </c>
      <c r="D1960" s="96" t="s">
        <v>3033</v>
      </c>
      <c r="E1960" s="97">
        <v>7</v>
      </c>
      <c r="F1960" s="140">
        <v>3.8</v>
      </c>
      <c r="G1960" s="103">
        <v>1.5</v>
      </c>
      <c r="H1960" s="99" t="s">
        <v>557</v>
      </c>
      <c r="I1960" s="104" t="s">
        <v>24</v>
      </c>
      <c r="J1960" s="105">
        <v>4</v>
      </c>
      <c r="K1960" s="142">
        <f t="shared" si="189"/>
        <v>11.2</v>
      </c>
      <c r="L1960" s="102">
        <f t="shared" si="196"/>
        <v>804.93510493827205</v>
      </c>
      <c r="M1960" s="214">
        <f t="shared" si="197"/>
        <v>178.14999999999998</v>
      </c>
      <c r="Q1960" s="153">
        <f t="shared" si="190"/>
        <v>1</v>
      </c>
      <c r="R1960" s="154">
        <f t="shared" si="191"/>
        <v>1</v>
      </c>
      <c r="S1960" s="154">
        <f t="shared" si="192"/>
        <v>0</v>
      </c>
    </row>
    <row r="1961" spans="2:19" ht="18.75" x14ac:dyDescent="0.3">
      <c r="B1961" s="164">
        <v>44987</v>
      </c>
      <c r="C1961" s="95" t="s">
        <v>3215</v>
      </c>
      <c r="D1961" s="96" t="s">
        <v>616</v>
      </c>
      <c r="E1961" s="97">
        <v>1</v>
      </c>
      <c r="F1961" s="140">
        <v>6.5</v>
      </c>
      <c r="G1961" s="103">
        <v>2</v>
      </c>
      <c r="H1961" s="99" t="s">
        <v>557</v>
      </c>
      <c r="I1961" s="104" t="s">
        <v>26</v>
      </c>
      <c r="J1961" s="105">
        <v>1.75</v>
      </c>
      <c r="K1961" s="142">
        <f t="shared" si="189"/>
        <v>-1.75</v>
      </c>
      <c r="L1961" s="102">
        <f t="shared" si="196"/>
        <v>803.18510493827205</v>
      </c>
      <c r="M1961" s="214">
        <f t="shared" si="197"/>
        <v>176.39999999999998</v>
      </c>
      <c r="Q1961" s="153">
        <f t="shared" si="190"/>
        <v>1</v>
      </c>
      <c r="R1961" s="154">
        <f t="shared" si="191"/>
        <v>0</v>
      </c>
      <c r="S1961" s="154">
        <f t="shared" si="192"/>
        <v>1</v>
      </c>
    </row>
    <row r="1962" spans="2:19" ht="18.75" x14ac:dyDescent="0.3">
      <c r="B1962" s="164">
        <v>44987</v>
      </c>
      <c r="C1962" s="95" t="s">
        <v>3057</v>
      </c>
      <c r="D1962" s="96" t="s">
        <v>616</v>
      </c>
      <c r="E1962" s="97">
        <v>2</v>
      </c>
      <c r="F1962" s="140">
        <v>4.4000000000000004</v>
      </c>
      <c r="G1962" s="103">
        <v>2</v>
      </c>
      <c r="H1962" s="99" t="s">
        <v>557</v>
      </c>
      <c r="I1962" s="104" t="s">
        <v>26</v>
      </c>
      <c r="J1962" s="105">
        <v>3</v>
      </c>
      <c r="K1962" s="142">
        <f t="shared" si="189"/>
        <v>-3</v>
      </c>
      <c r="L1962" s="102">
        <f t="shared" si="196"/>
        <v>800.18510493827205</v>
      </c>
      <c r="M1962" s="214">
        <f t="shared" si="197"/>
        <v>173.39999999999998</v>
      </c>
      <c r="Q1962" s="153">
        <f t="shared" si="190"/>
        <v>1</v>
      </c>
      <c r="R1962" s="154">
        <f t="shared" si="191"/>
        <v>0</v>
      </c>
      <c r="S1962" s="154">
        <f t="shared" si="192"/>
        <v>1</v>
      </c>
    </row>
    <row r="1963" spans="2:19" ht="18.75" x14ac:dyDescent="0.3">
      <c r="B1963" s="164">
        <v>44987</v>
      </c>
      <c r="C1963" s="95" t="s">
        <v>3216</v>
      </c>
      <c r="D1963" s="96" t="s">
        <v>616</v>
      </c>
      <c r="E1963" s="97">
        <v>2</v>
      </c>
      <c r="F1963" s="140">
        <v>16</v>
      </c>
      <c r="G1963" s="103">
        <v>3</v>
      </c>
      <c r="H1963" s="99" t="s">
        <v>557</v>
      </c>
      <c r="I1963" s="104" t="s">
        <v>34</v>
      </c>
      <c r="J1963" s="105">
        <v>2.75</v>
      </c>
      <c r="K1963" s="142">
        <f t="shared" si="189"/>
        <v>-2.75</v>
      </c>
      <c r="L1963" s="102">
        <f t="shared" si="196"/>
        <v>797.43510493827205</v>
      </c>
      <c r="M1963" s="214">
        <f t="shared" si="197"/>
        <v>170.64999999999998</v>
      </c>
      <c r="Q1963" s="153">
        <f t="shared" si="190"/>
        <v>1</v>
      </c>
      <c r="R1963" s="154">
        <f t="shared" si="191"/>
        <v>0</v>
      </c>
      <c r="S1963" s="154">
        <f t="shared" si="192"/>
        <v>1</v>
      </c>
    </row>
    <row r="1964" spans="2:19" ht="18.75" x14ac:dyDescent="0.3">
      <c r="B1964" s="164">
        <v>44988</v>
      </c>
      <c r="C1964" s="95" t="s">
        <v>3331</v>
      </c>
      <c r="D1964" s="96" t="s">
        <v>619</v>
      </c>
      <c r="E1964" s="97">
        <v>2</v>
      </c>
      <c r="F1964" s="140">
        <v>3.4</v>
      </c>
      <c r="G1964" s="103">
        <v>1.3</v>
      </c>
      <c r="H1964" s="99" t="s">
        <v>557</v>
      </c>
      <c r="I1964" s="104" t="s">
        <v>26</v>
      </c>
      <c r="J1964" s="105">
        <v>1.25</v>
      </c>
      <c r="K1964" s="142">
        <f t="shared" si="189"/>
        <v>-1.25</v>
      </c>
      <c r="L1964" s="102">
        <f t="shared" si="196"/>
        <v>796.18510493827205</v>
      </c>
      <c r="M1964" s="214">
        <f t="shared" si="197"/>
        <v>169.39999999999998</v>
      </c>
      <c r="Q1964" s="153">
        <f t="shared" si="190"/>
        <v>1</v>
      </c>
      <c r="R1964" s="154">
        <f t="shared" si="191"/>
        <v>0</v>
      </c>
      <c r="S1964" s="154">
        <f t="shared" si="192"/>
        <v>1</v>
      </c>
    </row>
    <row r="1965" spans="2:19" ht="18.75" x14ac:dyDescent="0.3">
      <c r="B1965" s="164">
        <v>44988</v>
      </c>
      <c r="C1965" s="95" t="s">
        <v>3217</v>
      </c>
      <c r="D1965" s="96" t="s">
        <v>619</v>
      </c>
      <c r="E1965" s="97">
        <v>5</v>
      </c>
      <c r="F1965" s="140">
        <v>3.2</v>
      </c>
      <c r="G1965" s="103">
        <v>1.2</v>
      </c>
      <c r="H1965" s="99" t="s">
        <v>557</v>
      </c>
      <c r="I1965" s="104" t="s">
        <v>26</v>
      </c>
      <c r="J1965" s="105">
        <v>1</v>
      </c>
      <c r="K1965" s="142">
        <f t="shared" si="189"/>
        <v>-1</v>
      </c>
      <c r="L1965" s="102">
        <f t="shared" si="196"/>
        <v>795.18510493827205</v>
      </c>
      <c r="M1965" s="214">
        <f t="shared" si="197"/>
        <v>168.39999999999998</v>
      </c>
      <c r="Q1965" s="153">
        <f t="shared" si="190"/>
        <v>1</v>
      </c>
      <c r="R1965" s="154">
        <f t="shared" si="191"/>
        <v>0</v>
      </c>
      <c r="S1965" s="154">
        <f t="shared" si="192"/>
        <v>1</v>
      </c>
    </row>
    <row r="1966" spans="2:19" ht="18.75" x14ac:dyDescent="0.3">
      <c r="B1966" s="164">
        <v>44988</v>
      </c>
      <c r="C1966" s="95" t="s">
        <v>3218</v>
      </c>
      <c r="D1966" s="96" t="s">
        <v>616</v>
      </c>
      <c r="E1966" s="97">
        <v>1</v>
      </c>
      <c r="F1966" s="140">
        <v>2.2000000000000002</v>
      </c>
      <c r="G1966" s="103">
        <v>1.1000000000000001</v>
      </c>
      <c r="H1966" s="99" t="s">
        <v>557</v>
      </c>
      <c r="I1966" s="104" t="s">
        <v>26</v>
      </c>
      <c r="J1966" s="105">
        <v>5</v>
      </c>
      <c r="K1966" s="142">
        <f t="shared" si="189"/>
        <v>-5</v>
      </c>
      <c r="L1966" s="102">
        <f t="shared" si="196"/>
        <v>790.18510493827205</v>
      </c>
      <c r="M1966" s="214">
        <f t="shared" si="197"/>
        <v>163.39999999999998</v>
      </c>
      <c r="Q1966" s="153">
        <f t="shared" si="190"/>
        <v>1</v>
      </c>
      <c r="R1966" s="154">
        <f t="shared" si="191"/>
        <v>0</v>
      </c>
      <c r="S1966" s="154">
        <f t="shared" si="192"/>
        <v>1</v>
      </c>
    </row>
    <row r="1967" spans="2:19" ht="18.75" x14ac:dyDescent="0.3">
      <c r="B1967" s="164">
        <v>44988</v>
      </c>
      <c r="C1967" s="95" t="s">
        <v>3166</v>
      </c>
      <c r="D1967" s="96" t="s">
        <v>616</v>
      </c>
      <c r="E1967" s="97">
        <v>7</v>
      </c>
      <c r="F1967" s="140">
        <v>3.9</v>
      </c>
      <c r="G1967" s="103">
        <v>1.3</v>
      </c>
      <c r="H1967" s="99" t="s">
        <v>557</v>
      </c>
      <c r="I1967" s="104" t="s">
        <v>26</v>
      </c>
      <c r="J1967" s="105">
        <v>5</v>
      </c>
      <c r="K1967" s="142">
        <f t="shared" si="189"/>
        <v>-5</v>
      </c>
      <c r="L1967" s="102">
        <f t="shared" si="196"/>
        <v>785.18510493827205</v>
      </c>
      <c r="M1967" s="214">
        <f t="shared" si="197"/>
        <v>158.39999999999998</v>
      </c>
      <c r="Q1967" s="153">
        <f t="shared" si="190"/>
        <v>1</v>
      </c>
      <c r="R1967" s="154">
        <f t="shared" si="191"/>
        <v>0</v>
      </c>
      <c r="S1967" s="154">
        <f t="shared" si="192"/>
        <v>1</v>
      </c>
    </row>
    <row r="1968" spans="2:19" ht="18.75" x14ac:dyDescent="0.3">
      <c r="B1968" s="164">
        <v>44988</v>
      </c>
      <c r="C1968" s="95" t="s">
        <v>3219</v>
      </c>
      <c r="D1968" s="96" t="s">
        <v>616</v>
      </c>
      <c r="E1968" s="97">
        <v>7</v>
      </c>
      <c r="F1968" s="140">
        <v>17</v>
      </c>
      <c r="G1968" s="103">
        <v>4</v>
      </c>
      <c r="H1968" s="99" t="s">
        <v>557</v>
      </c>
      <c r="I1968" s="104" t="s">
        <v>34</v>
      </c>
      <c r="J1968" s="105">
        <v>3.75</v>
      </c>
      <c r="K1968" s="142">
        <f t="shared" si="189"/>
        <v>-3.75</v>
      </c>
      <c r="L1968" s="102">
        <f t="shared" si="196"/>
        <v>781.43510493827205</v>
      </c>
      <c r="M1968" s="214">
        <f t="shared" si="197"/>
        <v>154.64999999999998</v>
      </c>
      <c r="Q1968" s="153">
        <f t="shared" si="190"/>
        <v>1</v>
      </c>
      <c r="R1968" s="154">
        <f t="shared" si="191"/>
        <v>0</v>
      </c>
      <c r="S1968" s="154">
        <f t="shared" si="192"/>
        <v>1</v>
      </c>
    </row>
    <row r="1969" spans="2:19" ht="18.75" x14ac:dyDescent="0.3">
      <c r="B1969" s="164">
        <v>44988</v>
      </c>
      <c r="C1969" s="95" t="s">
        <v>3220</v>
      </c>
      <c r="D1969" s="96" t="s">
        <v>616</v>
      </c>
      <c r="E1969" s="97">
        <v>5</v>
      </c>
      <c r="F1969" s="140">
        <v>2.6</v>
      </c>
      <c r="G1969" s="103">
        <v>1.2</v>
      </c>
      <c r="H1969" s="99" t="s">
        <v>557</v>
      </c>
      <c r="I1969" s="104" t="s">
        <v>24</v>
      </c>
      <c r="J1969" s="105">
        <v>9.75</v>
      </c>
      <c r="K1969" s="142">
        <f t="shared" si="189"/>
        <v>15.600000000000001</v>
      </c>
      <c r="L1969" s="102">
        <f t="shared" si="196"/>
        <v>797.03510493827207</v>
      </c>
      <c r="M1969" s="214">
        <f t="shared" si="197"/>
        <v>170.24999999999997</v>
      </c>
      <c r="Q1969" s="153">
        <f t="shared" si="190"/>
        <v>1</v>
      </c>
      <c r="R1969" s="154">
        <f t="shared" si="191"/>
        <v>1</v>
      </c>
      <c r="S1969" s="154">
        <f t="shared" si="192"/>
        <v>0</v>
      </c>
    </row>
    <row r="1970" spans="2:19" ht="18.75" x14ac:dyDescent="0.3">
      <c r="B1970" s="164">
        <v>44988</v>
      </c>
      <c r="C1970" s="95" t="s">
        <v>2403</v>
      </c>
      <c r="D1970" s="96" t="s">
        <v>559</v>
      </c>
      <c r="E1970" s="97">
        <v>3</v>
      </c>
      <c r="F1970" s="140">
        <v>12</v>
      </c>
      <c r="G1970" s="103">
        <v>3</v>
      </c>
      <c r="H1970" s="99" t="s">
        <v>557</v>
      </c>
      <c r="I1970" s="104" t="s">
        <v>34</v>
      </c>
      <c r="J1970" s="105">
        <v>1.25</v>
      </c>
      <c r="K1970" s="142">
        <f t="shared" si="189"/>
        <v>-1.25</v>
      </c>
      <c r="L1970" s="102">
        <f t="shared" si="196"/>
        <v>795.78510493827207</v>
      </c>
      <c r="M1970" s="214">
        <f t="shared" si="197"/>
        <v>168.99999999999997</v>
      </c>
      <c r="Q1970" s="153">
        <f t="shared" si="190"/>
        <v>1</v>
      </c>
      <c r="R1970" s="154">
        <f t="shared" si="191"/>
        <v>0</v>
      </c>
      <c r="S1970" s="154">
        <f t="shared" si="192"/>
        <v>1</v>
      </c>
    </row>
    <row r="1971" spans="2:19" ht="18.75" x14ac:dyDescent="0.3">
      <c r="B1971" s="164">
        <v>44988</v>
      </c>
      <c r="C1971" s="95" t="s">
        <v>3221</v>
      </c>
      <c r="D1971" s="96" t="s">
        <v>559</v>
      </c>
      <c r="E1971" s="97">
        <v>3</v>
      </c>
      <c r="F1971" s="140">
        <v>11</v>
      </c>
      <c r="G1971" s="103">
        <v>3</v>
      </c>
      <c r="H1971" s="99" t="s">
        <v>557</v>
      </c>
      <c r="I1971" s="104" t="s">
        <v>34</v>
      </c>
      <c r="J1971" s="105">
        <v>5</v>
      </c>
      <c r="K1971" s="142">
        <f t="shared" si="189"/>
        <v>-5</v>
      </c>
      <c r="L1971" s="102">
        <f t="shared" si="196"/>
        <v>790.78510493827207</v>
      </c>
      <c r="M1971" s="214">
        <f t="shared" si="197"/>
        <v>163.99999999999997</v>
      </c>
      <c r="Q1971" s="153">
        <f t="shared" si="190"/>
        <v>1</v>
      </c>
      <c r="R1971" s="154">
        <f t="shared" si="191"/>
        <v>0</v>
      </c>
      <c r="S1971" s="154">
        <f t="shared" si="192"/>
        <v>1</v>
      </c>
    </row>
    <row r="1972" spans="2:19" ht="18.75" x14ac:dyDescent="0.3">
      <c r="B1972" s="164">
        <v>44988</v>
      </c>
      <c r="C1972" s="95" t="s">
        <v>3222</v>
      </c>
      <c r="D1972" s="96" t="s">
        <v>559</v>
      </c>
      <c r="E1972" s="97">
        <v>3</v>
      </c>
      <c r="F1972" s="140">
        <v>26</v>
      </c>
      <c r="G1972" s="103">
        <v>5</v>
      </c>
      <c r="H1972" s="99" t="s">
        <v>557</v>
      </c>
      <c r="I1972" s="104" t="s">
        <v>171</v>
      </c>
      <c r="J1972" s="105">
        <v>2</v>
      </c>
      <c r="K1972" s="142">
        <f t="shared" si="189"/>
        <v>-2</v>
      </c>
      <c r="L1972" s="102">
        <f t="shared" si="196"/>
        <v>788.78510493827207</v>
      </c>
      <c r="M1972" s="214">
        <f t="shared" si="197"/>
        <v>161.99999999999997</v>
      </c>
      <c r="Q1972" s="153">
        <f t="shared" si="190"/>
        <v>1</v>
      </c>
      <c r="R1972" s="154">
        <f t="shared" si="191"/>
        <v>0</v>
      </c>
      <c r="S1972" s="154">
        <f t="shared" si="192"/>
        <v>1</v>
      </c>
    </row>
    <row r="1973" spans="2:19" ht="18.75" x14ac:dyDescent="0.3">
      <c r="B1973" s="164">
        <v>44988</v>
      </c>
      <c r="C1973" s="95" t="s">
        <v>3223</v>
      </c>
      <c r="D1973" s="96" t="s">
        <v>2349</v>
      </c>
      <c r="E1973" s="97">
        <v>1</v>
      </c>
      <c r="F1973" s="140">
        <v>8.5</v>
      </c>
      <c r="G1973" s="103">
        <v>2</v>
      </c>
      <c r="H1973" s="99" t="s">
        <v>557</v>
      </c>
      <c r="I1973" s="104" t="s">
        <v>16</v>
      </c>
      <c r="J1973" s="105">
        <v>1</v>
      </c>
      <c r="K1973" s="142">
        <f t="shared" si="189"/>
        <v>-1</v>
      </c>
      <c r="L1973" s="102">
        <f t="shared" si="196"/>
        <v>787.78510493827207</v>
      </c>
      <c r="M1973" s="214">
        <f t="shared" si="197"/>
        <v>160.99999999999997</v>
      </c>
      <c r="Q1973" s="153">
        <f t="shared" si="190"/>
        <v>1</v>
      </c>
      <c r="R1973" s="154">
        <f t="shared" si="191"/>
        <v>0</v>
      </c>
      <c r="S1973" s="154">
        <f t="shared" si="192"/>
        <v>1</v>
      </c>
    </row>
    <row r="1974" spans="2:19" ht="18.75" x14ac:dyDescent="0.3">
      <c r="B1974" s="164">
        <v>44989</v>
      </c>
      <c r="C1974" s="95" t="s">
        <v>3224</v>
      </c>
      <c r="D1974" s="96" t="s">
        <v>587</v>
      </c>
      <c r="E1974" s="97">
        <v>1</v>
      </c>
      <c r="F1974" s="140">
        <v>34</v>
      </c>
      <c r="G1974" s="103">
        <v>6</v>
      </c>
      <c r="H1974" s="99" t="s">
        <v>557</v>
      </c>
      <c r="I1974" s="104" t="s">
        <v>21</v>
      </c>
      <c r="J1974" s="105">
        <v>1</v>
      </c>
      <c r="K1974" s="142">
        <f t="shared" si="189"/>
        <v>-1</v>
      </c>
      <c r="L1974" s="102">
        <f t="shared" si="196"/>
        <v>786.78510493827207</v>
      </c>
      <c r="M1974" s="214">
        <f t="shared" si="197"/>
        <v>159.99999999999997</v>
      </c>
      <c r="Q1974" s="153">
        <f t="shared" si="190"/>
        <v>1</v>
      </c>
      <c r="R1974" s="154">
        <f t="shared" si="191"/>
        <v>0</v>
      </c>
      <c r="S1974" s="154">
        <f t="shared" si="192"/>
        <v>1</v>
      </c>
    </row>
    <row r="1975" spans="2:19" ht="18.75" x14ac:dyDescent="0.3">
      <c r="B1975" s="164">
        <v>44989</v>
      </c>
      <c r="C1975" s="95" t="s">
        <v>3224</v>
      </c>
      <c r="D1975" s="96" t="s">
        <v>587</v>
      </c>
      <c r="E1975" s="97">
        <v>1</v>
      </c>
      <c r="F1975" s="140">
        <v>34</v>
      </c>
      <c r="G1975" s="103">
        <v>6</v>
      </c>
      <c r="H1975" s="99" t="s">
        <v>567</v>
      </c>
      <c r="I1975" s="104" t="s">
        <v>21</v>
      </c>
      <c r="J1975" s="105">
        <v>1</v>
      </c>
      <c r="K1975" s="142">
        <f t="shared" si="189"/>
        <v>5</v>
      </c>
      <c r="L1975" s="102">
        <f t="shared" si="196"/>
        <v>791.78510493827207</v>
      </c>
      <c r="M1975" s="214">
        <f t="shared" si="197"/>
        <v>164.99999999999997</v>
      </c>
      <c r="Q1975" s="153">
        <f t="shared" si="190"/>
        <v>1</v>
      </c>
      <c r="R1975" s="154">
        <f t="shared" si="191"/>
        <v>1</v>
      </c>
      <c r="S1975" s="154">
        <f t="shared" si="192"/>
        <v>0</v>
      </c>
    </row>
    <row r="1976" spans="2:19" ht="18.75" x14ac:dyDescent="0.3">
      <c r="B1976" s="164">
        <v>44989</v>
      </c>
      <c r="C1976" s="95" t="s">
        <v>3225</v>
      </c>
      <c r="D1976" s="96" t="s">
        <v>3226</v>
      </c>
      <c r="E1976" s="97">
        <v>2</v>
      </c>
      <c r="F1976" s="140">
        <v>5</v>
      </c>
      <c r="G1976" s="103">
        <v>2</v>
      </c>
      <c r="H1976" s="99" t="s">
        <v>557</v>
      </c>
      <c r="I1976" s="104" t="s">
        <v>16</v>
      </c>
      <c r="J1976" s="105">
        <v>3</v>
      </c>
      <c r="K1976" s="142">
        <f t="shared" si="189"/>
        <v>-3</v>
      </c>
      <c r="L1976" s="102">
        <f t="shared" si="196"/>
        <v>788.78510493827207</v>
      </c>
      <c r="M1976" s="214">
        <f t="shared" si="197"/>
        <v>161.99999999999997</v>
      </c>
      <c r="Q1976" s="153">
        <f t="shared" si="190"/>
        <v>1</v>
      </c>
      <c r="R1976" s="154">
        <f t="shared" si="191"/>
        <v>0</v>
      </c>
      <c r="S1976" s="154">
        <f t="shared" si="192"/>
        <v>1</v>
      </c>
    </row>
    <row r="1977" spans="2:19" ht="18.75" x14ac:dyDescent="0.3">
      <c r="B1977" s="164">
        <v>44989</v>
      </c>
      <c r="C1977" s="95" t="s">
        <v>3227</v>
      </c>
      <c r="D1977" s="96" t="s">
        <v>3226</v>
      </c>
      <c r="E1977" s="97">
        <v>2</v>
      </c>
      <c r="F1977" s="140">
        <v>8</v>
      </c>
      <c r="G1977" s="103">
        <v>2</v>
      </c>
      <c r="H1977" s="99" t="s">
        <v>557</v>
      </c>
      <c r="I1977" s="104" t="s">
        <v>34</v>
      </c>
      <c r="J1977" s="105">
        <v>1.25</v>
      </c>
      <c r="K1977" s="142">
        <f t="shared" si="189"/>
        <v>-1.25</v>
      </c>
      <c r="L1977" s="102">
        <f t="shared" si="196"/>
        <v>787.53510493827207</v>
      </c>
      <c r="M1977" s="214">
        <f t="shared" si="197"/>
        <v>160.74999999999997</v>
      </c>
      <c r="Q1977" s="153">
        <f t="shared" si="190"/>
        <v>1</v>
      </c>
      <c r="R1977" s="154">
        <f t="shared" si="191"/>
        <v>0</v>
      </c>
      <c r="S1977" s="154">
        <f t="shared" si="192"/>
        <v>1</v>
      </c>
    </row>
    <row r="1978" spans="2:19" ht="18.75" x14ac:dyDescent="0.3">
      <c r="B1978" s="164">
        <v>44990</v>
      </c>
      <c r="C1978" s="95" t="s">
        <v>3228</v>
      </c>
      <c r="D1978" s="96" t="s">
        <v>628</v>
      </c>
      <c r="E1978" s="97">
        <v>1</v>
      </c>
      <c r="F1978" s="140">
        <v>1.55</v>
      </c>
      <c r="G1978" s="103">
        <v>1.1000000000000001</v>
      </c>
      <c r="H1978" s="99" t="s">
        <v>557</v>
      </c>
      <c r="I1978" s="104" t="s">
        <v>24</v>
      </c>
      <c r="J1978" s="105">
        <v>5</v>
      </c>
      <c r="K1978" s="142">
        <f t="shared" si="189"/>
        <v>2.75</v>
      </c>
      <c r="L1978" s="102">
        <f t="shared" si="196"/>
        <v>790.28510493827207</v>
      </c>
      <c r="M1978" s="214">
        <f t="shared" si="197"/>
        <v>163.49999999999997</v>
      </c>
      <c r="Q1978" s="153">
        <f t="shared" si="190"/>
        <v>1</v>
      </c>
      <c r="R1978" s="154">
        <f t="shared" si="191"/>
        <v>1</v>
      </c>
      <c r="S1978" s="154">
        <f t="shared" si="192"/>
        <v>0</v>
      </c>
    </row>
    <row r="1979" spans="2:19" ht="18.75" x14ac:dyDescent="0.3">
      <c r="B1979" s="164">
        <v>44991</v>
      </c>
      <c r="C1979" s="95" t="s">
        <v>3229</v>
      </c>
      <c r="D1979" s="96" t="s">
        <v>634</v>
      </c>
      <c r="E1979" s="97">
        <v>3</v>
      </c>
      <c r="F1979" s="140">
        <v>3.2</v>
      </c>
      <c r="G1979" s="103">
        <v>1.2</v>
      </c>
      <c r="H1979" s="99" t="s">
        <v>557</v>
      </c>
      <c r="I1979" s="104" t="s">
        <v>34</v>
      </c>
      <c r="J1979" s="105">
        <v>4.25</v>
      </c>
      <c r="K1979" s="142">
        <f t="shared" si="189"/>
        <v>-4.25</v>
      </c>
      <c r="L1979" s="102">
        <f t="shared" si="196"/>
        <v>786.03510493827207</v>
      </c>
      <c r="M1979" s="214">
        <f t="shared" si="197"/>
        <v>159.24999999999997</v>
      </c>
      <c r="Q1979" s="153">
        <f t="shared" si="190"/>
        <v>1</v>
      </c>
      <c r="R1979" s="154">
        <f t="shared" si="191"/>
        <v>0</v>
      </c>
      <c r="S1979" s="154">
        <f t="shared" si="192"/>
        <v>1</v>
      </c>
    </row>
    <row r="1980" spans="2:19" ht="18.75" x14ac:dyDescent="0.3">
      <c r="B1980" s="164">
        <v>44992</v>
      </c>
      <c r="C1980" s="95" t="s">
        <v>3230</v>
      </c>
      <c r="D1980" s="96" t="s">
        <v>30</v>
      </c>
      <c r="E1980" s="97">
        <v>1</v>
      </c>
      <c r="F1980" s="140">
        <v>2.9</v>
      </c>
      <c r="G1980" s="103">
        <v>1.1000000000000001</v>
      </c>
      <c r="H1980" s="99" t="s">
        <v>557</v>
      </c>
      <c r="I1980" s="104" t="s">
        <v>24</v>
      </c>
      <c r="J1980" s="105">
        <v>8</v>
      </c>
      <c r="K1980" s="142">
        <f t="shared" si="189"/>
        <v>15.2</v>
      </c>
      <c r="L1980" s="102">
        <f t="shared" si="196"/>
        <v>801.23510493827212</v>
      </c>
      <c r="M1980" s="214">
        <f t="shared" si="197"/>
        <v>174.44999999999996</v>
      </c>
      <c r="Q1980" s="153">
        <f t="shared" si="190"/>
        <v>1</v>
      </c>
      <c r="R1980" s="154">
        <f t="shared" si="191"/>
        <v>1</v>
      </c>
      <c r="S1980" s="154">
        <f t="shared" si="192"/>
        <v>0</v>
      </c>
    </row>
    <row r="1981" spans="2:19" ht="18.75" x14ac:dyDescent="0.3">
      <c r="B1981" s="164">
        <v>44992</v>
      </c>
      <c r="C1981" s="95" t="s">
        <v>3231</v>
      </c>
      <c r="D1981" s="96" t="s">
        <v>30</v>
      </c>
      <c r="E1981" s="97">
        <v>1</v>
      </c>
      <c r="F1981" s="140">
        <v>19</v>
      </c>
      <c r="G1981" s="103">
        <v>3</v>
      </c>
      <c r="H1981" s="99" t="s">
        <v>557</v>
      </c>
      <c r="I1981" s="104" t="s">
        <v>34</v>
      </c>
      <c r="J1981" s="105">
        <v>1</v>
      </c>
      <c r="K1981" s="142">
        <f t="shared" si="189"/>
        <v>-1</v>
      </c>
      <c r="L1981" s="102">
        <f t="shared" si="196"/>
        <v>800.23510493827212</v>
      </c>
      <c r="M1981" s="214">
        <f t="shared" si="197"/>
        <v>173.44999999999996</v>
      </c>
      <c r="Q1981" s="153">
        <f t="shared" si="190"/>
        <v>1</v>
      </c>
      <c r="R1981" s="154">
        <f t="shared" si="191"/>
        <v>0</v>
      </c>
      <c r="S1981" s="154">
        <f t="shared" si="192"/>
        <v>1</v>
      </c>
    </row>
    <row r="1982" spans="2:19" ht="18.75" x14ac:dyDescent="0.3">
      <c r="B1982" s="164">
        <v>44992</v>
      </c>
      <c r="C1982" s="95" t="s">
        <v>3232</v>
      </c>
      <c r="D1982" s="96" t="s">
        <v>30</v>
      </c>
      <c r="E1982" s="97">
        <v>2</v>
      </c>
      <c r="F1982" s="140">
        <v>4.25</v>
      </c>
      <c r="G1982" s="103">
        <v>2</v>
      </c>
      <c r="H1982" s="99" t="s">
        <v>557</v>
      </c>
      <c r="I1982" s="104" t="s">
        <v>24</v>
      </c>
      <c r="J1982" s="105">
        <v>8.75</v>
      </c>
      <c r="K1982" s="142">
        <f t="shared" si="189"/>
        <v>28.4375</v>
      </c>
      <c r="L1982" s="102">
        <f t="shared" si="196"/>
        <v>828.67260493827212</v>
      </c>
      <c r="M1982" s="214">
        <f t="shared" si="197"/>
        <v>201.88749999999996</v>
      </c>
      <c r="Q1982" s="153">
        <f t="shared" si="190"/>
        <v>1</v>
      </c>
      <c r="R1982" s="154">
        <f t="shared" si="191"/>
        <v>1</v>
      </c>
      <c r="S1982" s="154">
        <f t="shared" si="192"/>
        <v>0</v>
      </c>
    </row>
    <row r="1983" spans="2:19" ht="18.75" x14ac:dyDescent="0.3">
      <c r="B1983" s="164">
        <v>44992</v>
      </c>
      <c r="C1983" s="95" t="s">
        <v>3152</v>
      </c>
      <c r="D1983" s="96" t="s">
        <v>30</v>
      </c>
      <c r="E1983" s="97">
        <v>2</v>
      </c>
      <c r="F1983" s="140">
        <v>12</v>
      </c>
      <c r="G1983" s="103">
        <v>3</v>
      </c>
      <c r="H1983" s="99" t="s">
        <v>557</v>
      </c>
      <c r="I1983" s="104" t="s">
        <v>34</v>
      </c>
      <c r="J1983" s="105">
        <v>2.25</v>
      </c>
      <c r="K1983" s="142">
        <f t="shared" si="189"/>
        <v>-2.25</v>
      </c>
      <c r="L1983" s="102">
        <f t="shared" si="196"/>
        <v>826.42260493827212</v>
      </c>
      <c r="M1983" s="214">
        <f t="shared" si="197"/>
        <v>199.63749999999996</v>
      </c>
      <c r="Q1983" s="153">
        <f t="shared" si="190"/>
        <v>1</v>
      </c>
      <c r="R1983" s="154">
        <f t="shared" si="191"/>
        <v>0</v>
      </c>
      <c r="S1983" s="154">
        <f t="shared" si="192"/>
        <v>1</v>
      </c>
    </row>
    <row r="1984" spans="2:19" ht="18.75" x14ac:dyDescent="0.3">
      <c r="B1984" s="164">
        <v>44992</v>
      </c>
      <c r="C1984" s="95" t="s">
        <v>3233</v>
      </c>
      <c r="D1984" s="96" t="s">
        <v>30</v>
      </c>
      <c r="E1984" s="97">
        <v>2</v>
      </c>
      <c r="F1984" s="140">
        <v>8.5</v>
      </c>
      <c r="G1984" s="103">
        <v>2</v>
      </c>
      <c r="H1984" s="99" t="s">
        <v>557</v>
      </c>
      <c r="I1984" s="104" t="s">
        <v>16</v>
      </c>
      <c r="J1984" s="105">
        <v>1.25</v>
      </c>
      <c r="K1984" s="142">
        <f t="shared" si="189"/>
        <v>-1.25</v>
      </c>
      <c r="L1984" s="102">
        <f t="shared" si="196"/>
        <v>825.17260493827212</v>
      </c>
      <c r="M1984" s="214">
        <f t="shared" si="197"/>
        <v>198.38749999999996</v>
      </c>
      <c r="Q1984" s="153">
        <f t="shared" si="190"/>
        <v>1</v>
      </c>
      <c r="R1984" s="154">
        <f t="shared" si="191"/>
        <v>0</v>
      </c>
      <c r="S1984" s="154">
        <f t="shared" si="192"/>
        <v>1</v>
      </c>
    </row>
    <row r="1985" spans="2:19" ht="18.75" x14ac:dyDescent="0.3">
      <c r="B1985" s="164">
        <v>44992</v>
      </c>
      <c r="C1985" s="95" t="s">
        <v>3154</v>
      </c>
      <c r="D1985" s="96" t="s">
        <v>30</v>
      </c>
      <c r="E1985" s="97">
        <v>3</v>
      </c>
      <c r="F1985" s="140">
        <v>3</v>
      </c>
      <c r="G1985" s="103">
        <v>1.2</v>
      </c>
      <c r="H1985" s="99" t="s">
        <v>557</v>
      </c>
      <c r="I1985" s="104" t="s">
        <v>24</v>
      </c>
      <c r="J1985" s="105">
        <v>3</v>
      </c>
      <c r="K1985" s="142">
        <f t="shared" si="189"/>
        <v>6</v>
      </c>
      <c r="L1985" s="102">
        <f t="shared" si="196"/>
        <v>831.17260493827212</v>
      </c>
      <c r="M1985" s="214">
        <f t="shared" si="197"/>
        <v>204.38749999999996</v>
      </c>
      <c r="Q1985" s="153">
        <f t="shared" si="190"/>
        <v>1</v>
      </c>
      <c r="R1985" s="154">
        <f t="shared" si="191"/>
        <v>1</v>
      </c>
      <c r="S1985" s="154">
        <f t="shared" si="192"/>
        <v>0</v>
      </c>
    </row>
    <row r="1986" spans="2:19" ht="18.75" x14ac:dyDescent="0.3">
      <c r="B1986" s="164">
        <v>44993</v>
      </c>
      <c r="C1986" s="95" t="s">
        <v>3234</v>
      </c>
      <c r="D1986" s="96" t="s">
        <v>623</v>
      </c>
      <c r="E1986" s="97">
        <v>2</v>
      </c>
      <c r="F1986" s="140">
        <v>4.75</v>
      </c>
      <c r="G1986" s="103">
        <v>2</v>
      </c>
      <c r="H1986" s="99" t="s">
        <v>557</v>
      </c>
      <c r="I1986" s="104" t="s">
        <v>24</v>
      </c>
      <c r="J1986" s="105">
        <v>7.75</v>
      </c>
      <c r="K1986" s="142">
        <f t="shared" si="189"/>
        <v>29.0625</v>
      </c>
      <c r="L1986" s="102">
        <f t="shared" si="196"/>
        <v>860.23510493827212</v>
      </c>
      <c r="M1986" s="214">
        <f t="shared" si="197"/>
        <v>233.44999999999996</v>
      </c>
      <c r="Q1986" s="153">
        <f t="shared" si="190"/>
        <v>1</v>
      </c>
      <c r="R1986" s="154">
        <f t="shared" si="191"/>
        <v>1</v>
      </c>
      <c r="S1986" s="154">
        <f t="shared" si="192"/>
        <v>0</v>
      </c>
    </row>
    <row r="1987" spans="2:19" ht="18.75" x14ac:dyDescent="0.3">
      <c r="B1987" s="164">
        <v>44993</v>
      </c>
      <c r="C1987" s="95" t="s">
        <v>3235</v>
      </c>
      <c r="D1987" s="96" t="s">
        <v>623</v>
      </c>
      <c r="E1987" s="97">
        <v>3</v>
      </c>
      <c r="F1987" s="140">
        <v>26</v>
      </c>
      <c r="G1987" s="103">
        <v>5</v>
      </c>
      <c r="H1987" s="99" t="s">
        <v>557</v>
      </c>
      <c r="I1987" s="104" t="s">
        <v>26</v>
      </c>
      <c r="J1987" s="105">
        <v>2</v>
      </c>
      <c r="K1987" s="142">
        <f t="shared" ref="K1987:K2050" si="198">IF(OR(I1987="",J1987=""),"",IF(AND(H1987="W",I1987="1st"),F1987*J1987-J1987,IF(AND(H1987="P",OR(I1987="1st",I1987="2nd",I1987="3rd")),G1987*J1987-J1987,IF(H1987="EW",-2*J1987,-J1987))))</f>
        <v>-2</v>
      </c>
      <c r="L1987" s="102">
        <f t="shared" si="196"/>
        <v>858.23510493827212</v>
      </c>
      <c r="M1987" s="214">
        <f t="shared" si="197"/>
        <v>231.44999999999996</v>
      </c>
      <c r="Q1987" s="153">
        <f t="shared" si="190"/>
        <v>1</v>
      </c>
      <c r="R1987" s="154">
        <f t="shared" si="191"/>
        <v>0</v>
      </c>
      <c r="S1987" s="154">
        <f t="shared" si="192"/>
        <v>1</v>
      </c>
    </row>
    <row r="1988" spans="2:19" ht="18.75" x14ac:dyDescent="0.3">
      <c r="B1988" s="164">
        <v>44993</v>
      </c>
      <c r="C1988" s="95" t="s">
        <v>3236</v>
      </c>
      <c r="D1988" s="96" t="s">
        <v>623</v>
      </c>
      <c r="E1988" s="97">
        <v>3</v>
      </c>
      <c r="F1988" s="140">
        <v>26</v>
      </c>
      <c r="G1988" s="103">
        <v>6</v>
      </c>
      <c r="H1988" s="99" t="s">
        <v>557</v>
      </c>
      <c r="I1988" s="104" t="s">
        <v>16</v>
      </c>
      <c r="J1988" s="105">
        <v>3.75</v>
      </c>
      <c r="K1988" s="142">
        <f t="shared" si="198"/>
        <v>-3.75</v>
      </c>
      <c r="L1988" s="102">
        <f t="shared" si="196"/>
        <v>854.48510493827212</v>
      </c>
      <c r="M1988" s="214">
        <f t="shared" si="197"/>
        <v>227.69999999999996</v>
      </c>
      <c r="Q1988" s="153">
        <f t="shared" ref="Q1988:Q2051" si="199">IF(B1988="",0,1)</f>
        <v>1</v>
      </c>
      <c r="R1988" s="154">
        <f t="shared" ref="R1988:R2051" si="200">IF(K1988&gt;0,1,0)</f>
        <v>0</v>
      </c>
      <c r="S1988" s="154">
        <f t="shared" ref="S1988:S2051" si="201">IF(K1988&lt;0,1,0)</f>
        <v>1</v>
      </c>
    </row>
    <row r="1989" spans="2:19" ht="18.75" x14ac:dyDescent="0.3">
      <c r="B1989" s="164">
        <v>44993</v>
      </c>
      <c r="C1989" s="95" t="s">
        <v>3236</v>
      </c>
      <c r="D1989" s="96" t="s">
        <v>623</v>
      </c>
      <c r="E1989" s="97">
        <v>3</v>
      </c>
      <c r="F1989" s="140">
        <v>26</v>
      </c>
      <c r="G1989" s="103">
        <v>6</v>
      </c>
      <c r="H1989" s="99" t="s">
        <v>567</v>
      </c>
      <c r="I1989" s="104" t="s">
        <v>16</v>
      </c>
      <c r="J1989" s="105">
        <v>3</v>
      </c>
      <c r="K1989" s="142">
        <f t="shared" si="198"/>
        <v>-3</v>
      </c>
      <c r="L1989" s="102">
        <f t="shared" si="196"/>
        <v>851.48510493827212</v>
      </c>
      <c r="M1989" s="214">
        <f t="shared" si="197"/>
        <v>224.69999999999996</v>
      </c>
      <c r="Q1989" s="153">
        <f t="shared" si="199"/>
        <v>1</v>
      </c>
      <c r="R1989" s="154">
        <f t="shared" si="200"/>
        <v>0</v>
      </c>
      <c r="S1989" s="154">
        <f t="shared" si="201"/>
        <v>1</v>
      </c>
    </row>
    <row r="1990" spans="2:19" ht="18.75" x14ac:dyDescent="0.3">
      <c r="B1990" s="164">
        <v>44994</v>
      </c>
      <c r="C1990" s="95" t="s">
        <v>3237</v>
      </c>
      <c r="D1990" s="96" t="s">
        <v>619</v>
      </c>
      <c r="E1990" s="97">
        <v>3</v>
      </c>
      <c r="F1990" s="140">
        <v>15</v>
      </c>
      <c r="G1990" s="103">
        <v>3</v>
      </c>
      <c r="H1990" s="99" t="s">
        <v>557</v>
      </c>
      <c r="I1990" s="104" t="s">
        <v>24</v>
      </c>
      <c r="J1990" s="105">
        <v>3.75</v>
      </c>
      <c r="K1990" s="142">
        <f t="shared" si="198"/>
        <v>52.5</v>
      </c>
      <c r="L1990" s="102">
        <f t="shared" si="196"/>
        <v>903.98510493827212</v>
      </c>
      <c r="M1990" s="214">
        <f t="shared" si="197"/>
        <v>277.19999999999993</v>
      </c>
      <c r="Q1990" s="153">
        <f t="shared" si="199"/>
        <v>1</v>
      </c>
      <c r="R1990" s="154">
        <f t="shared" si="200"/>
        <v>1</v>
      </c>
      <c r="S1990" s="154">
        <f t="shared" si="201"/>
        <v>0</v>
      </c>
    </row>
    <row r="1991" spans="2:19" ht="18.75" x14ac:dyDescent="0.3">
      <c r="B1991" s="164">
        <v>44994</v>
      </c>
      <c r="C1991" s="95" t="s">
        <v>3237</v>
      </c>
      <c r="D1991" s="96" t="s">
        <v>619</v>
      </c>
      <c r="E1991" s="97">
        <v>3</v>
      </c>
      <c r="F1991" s="140">
        <v>15</v>
      </c>
      <c r="G1991" s="103">
        <v>3</v>
      </c>
      <c r="H1991" s="99" t="s">
        <v>567</v>
      </c>
      <c r="I1991" s="104" t="s">
        <v>24</v>
      </c>
      <c r="J1991" s="105">
        <v>3.75</v>
      </c>
      <c r="K1991" s="142">
        <f t="shared" si="198"/>
        <v>7.5</v>
      </c>
      <c r="L1991" s="102">
        <f t="shared" si="196"/>
        <v>911.48510493827212</v>
      </c>
      <c r="M1991" s="214">
        <f t="shared" si="197"/>
        <v>284.69999999999993</v>
      </c>
      <c r="Q1991" s="153">
        <f t="shared" si="199"/>
        <v>1</v>
      </c>
      <c r="R1991" s="154">
        <f t="shared" si="200"/>
        <v>1</v>
      </c>
      <c r="S1991" s="154">
        <f t="shared" si="201"/>
        <v>0</v>
      </c>
    </row>
    <row r="1992" spans="2:19" ht="18.75" x14ac:dyDescent="0.3">
      <c r="B1992" s="164">
        <v>44994</v>
      </c>
      <c r="C1992" s="95" t="s">
        <v>2788</v>
      </c>
      <c r="D1992" s="96" t="s">
        <v>114</v>
      </c>
      <c r="E1992" s="97">
        <v>1</v>
      </c>
      <c r="F1992" s="140">
        <v>1.4</v>
      </c>
      <c r="G1992" s="103">
        <v>1.1000000000000001</v>
      </c>
      <c r="H1992" s="99" t="s">
        <v>557</v>
      </c>
      <c r="I1992" s="104" t="s">
        <v>24</v>
      </c>
      <c r="J1992" s="105">
        <v>5</v>
      </c>
      <c r="K1992" s="142">
        <f t="shared" si="198"/>
        <v>2</v>
      </c>
      <c r="L1992" s="102">
        <f t="shared" si="196"/>
        <v>913.48510493827212</v>
      </c>
      <c r="M1992" s="214">
        <f t="shared" si="197"/>
        <v>286.69999999999993</v>
      </c>
      <c r="Q1992" s="153">
        <f t="shared" si="199"/>
        <v>1</v>
      </c>
      <c r="R1992" s="154">
        <f t="shared" si="200"/>
        <v>1</v>
      </c>
      <c r="S1992" s="154">
        <f t="shared" si="201"/>
        <v>0</v>
      </c>
    </row>
    <row r="1993" spans="2:19" ht="18.75" x14ac:dyDescent="0.3">
      <c r="B1993" s="164">
        <v>44994</v>
      </c>
      <c r="C1993" s="95" t="s">
        <v>3238</v>
      </c>
      <c r="D1993" s="96" t="s">
        <v>114</v>
      </c>
      <c r="E1993" s="97">
        <v>3</v>
      </c>
      <c r="F1993" s="140">
        <v>11</v>
      </c>
      <c r="G1993" s="103">
        <v>3</v>
      </c>
      <c r="H1993" s="99" t="s">
        <v>557</v>
      </c>
      <c r="I1993" s="104" t="s">
        <v>16</v>
      </c>
      <c r="J1993" s="105">
        <v>0.25</v>
      </c>
      <c r="K1993" s="142">
        <f t="shared" si="198"/>
        <v>-0.25</v>
      </c>
      <c r="L1993" s="102">
        <f t="shared" si="196"/>
        <v>913.23510493827212</v>
      </c>
      <c r="M1993" s="214">
        <f t="shared" si="197"/>
        <v>286.44999999999993</v>
      </c>
      <c r="Q1993" s="153">
        <f t="shared" si="199"/>
        <v>1</v>
      </c>
      <c r="R1993" s="154">
        <f t="shared" si="200"/>
        <v>0</v>
      </c>
      <c r="S1993" s="154">
        <f t="shared" si="201"/>
        <v>1</v>
      </c>
    </row>
    <row r="1994" spans="2:19" ht="18.75" x14ac:dyDescent="0.3">
      <c r="B1994" s="164">
        <v>44994</v>
      </c>
      <c r="C1994" s="95" t="s">
        <v>3238</v>
      </c>
      <c r="D1994" s="96" t="s">
        <v>114</v>
      </c>
      <c r="E1994" s="97">
        <v>3</v>
      </c>
      <c r="F1994" s="140">
        <v>11</v>
      </c>
      <c r="G1994" s="103">
        <v>3</v>
      </c>
      <c r="H1994" s="99" t="s">
        <v>567</v>
      </c>
      <c r="I1994" s="104" t="s">
        <v>16</v>
      </c>
      <c r="J1994" s="105">
        <v>0.25</v>
      </c>
      <c r="K1994" s="142">
        <f t="shared" si="198"/>
        <v>-0.25</v>
      </c>
      <c r="L1994" s="102">
        <f t="shared" si="196"/>
        <v>912.98510493827212</v>
      </c>
      <c r="M1994" s="214">
        <f t="shared" si="197"/>
        <v>286.19999999999993</v>
      </c>
      <c r="Q1994" s="153">
        <f t="shared" si="199"/>
        <v>1</v>
      </c>
      <c r="R1994" s="154">
        <f t="shared" si="200"/>
        <v>0</v>
      </c>
      <c r="S1994" s="154">
        <f t="shared" si="201"/>
        <v>1</v>
      </c>
    </row>
    <row r="1995" spans="2:19" ht="18.75" x14ac:dyDescent="0.3">
      <c r="B1995" s="164">
        <v>44994</v>
      </c>
      <c r="C1995" s="95" t="s">
        <v>3177</v>
      </c>
      <c r="D1995" s="96" t="s">
        <v>114</v>
      </c>
      <c r="E1995" s="97">
        <v>3</v>
      </c>
      <c r="F1995" s="140">
        <v>9</v>
      </c>
      <c r="G1995" s="103">
        <v>2</v>
      </c>
      <c r="H1995" s="99" t="s">
        <v>557</v>
      </c>
      <c r="I1995" s="104" t="s">
        <v>16</v>
      </c>
      <c r="J1995" s="105">
        <v>0.25</v>
      </c>
      <c r="K1995" s="142">
        <f t="shared" si="198"/>
        <v>-0.25</v>
      </c>
      <c r="L1995" s="102">
        <f t="shared" si="196"/>
        <v>912.73510493827212</v>
      </c>
      <c r="M1995" s="214">
        <f t="shared" si="197"/>
        <v>285.94999999999993</v>
      </c>
      <c r="Q1995" s="153">
        <f t="shared" si="199"/>
        <v>1</v>
      </c>
      <c r="R1995" s="154">
        <f t="shared" si="200"/>
        <v>0</v>
      </c>
      <c r="S1995" s="154">
        <f t="shared" si="201"/>
        <v>1</v>
      </c>
    </row>
    <row r="1996" spans="2:19" ht="18.75" x14ac:dyDescent="0.3">
      <c r="B1996" s="164">
        <v>44994</v>
      </c>
      <c r="C1996" s="95" t="s">
        <v>3239</v>
      </c>
      <c r="D1996" s="96" t="s">
        <v>114</v>
      </c>
      <c r="E1996" s="97">
        <v>4</v>
      </c>
      <c r="F1996" s="140">
        <v>2.2999999999999998</v>
      </c>
      <c r="G1996" s="103">
        <v>1.1000000000000001</v>
      </c>
      <c r="H1996" s="99" t="s">
        <v>557</v>
      </c>
      <c r="I1996" s="104" t="s">
        <v>34</v>
      </c>
      <c r="J1996" s="105">
        <v>9.25</v>
      </c>
      <c r="K1996" s="142">
        <f t="shared" si="198"/>
        <v>-9.25</v>
      </c>
      <c r="L1996" s="102">
        <f t="shared" si="196"/>
        <v>903.48510493827212</v>
      </c>
      <c r="M1996" s="214">
        <f t="shared" si="197"/>
        <v>276.69999999999993</v>
      </c>
      <c r="Q1996" s="153">
        <f t="shared" si="199"/>
        <v>1</v>
      </c>
      <c r="R1996" s="154">
        <f t="shared" si="200"/>
        <v>0</v>
      </c>
      <c r="S1996" s="154">
        <f t="shared" si="201"/>
        <v>1</v>
      </c>
    </row>
    <row r="1997" spans="2:19" ht="18.75" x14ac:dyDescent="0.3">
      <c r="B1997" s="164">
        <v>44994</v>
      </c>
      <c r="C1997" s="95" t="s">
        <v>3240</v>
      </c>
      <c r="D1997" s="96" t="s">
        <v>616</v>
      </c>
      <c r="E1997" s="97">
        <v>1</v>
      </c>
      <c r="F1997" s="140">
        <v>2.5</v>
      </c>
      <c r="G1997" s="103">
        <v>1.2</v>
      </c>
      <c r="H1997" s="99" t="s">
        <v>557</v>
      </c>
      <c r="I1997" s="104" t="s">
        <v>24</v>
      </c>
      <c r="J1997" s="105">
        <v>5</v>
      </c>
      <c r="K1997" s="142">
        <f t="shared" si="198"/>
        <v>7.5</v>
      </c>
      <c r="L1997" s="102">
        <f t="shared" si="196"/>
        <v>910.98510493827212</v>
      </c>
      <c r="M1997" s="214">
        <f t="shared" si="197"/>
        <v>284.19999999999993</v>
      </c>
      <c r="Q1997" s="153">
        <f t="shared" si="199"/>
        <v>1</v>
      </c>
      <c r="R1997" s="154">
        <f t="shared" si="200"/>
        <v>1</v>
      </c>
      <c r="S1997" s="154">
        <f t="shared" si="201"/>
        <v>0</v>
      </c>
    </row>
    <row r="1998" spans="2:19" ht="18.75" x14ac:dyDescent="0.3">
      <c r="B1998" s="164">
        <v>44994</v>
      </c>
      <c r="C1998" s="95" t="s">
        <v>3241</v>
      </c>
      <c r="D1998" s="96" t="s">
        <v>616</v>
      </c>
      <c r="E1998" s="97">
        <v>2</v>
      </c>
      <c r="F1998" s="140">
        <v>21</v>
      </c>
      <c r="G1998" s="103">
        <v>4</v>
      </c>
      <c r="H1998" s="99" t="s">
        <v>557</v>
      </c>
      <c r="I1998" s="104" t="s">
        <v>26</v>
      </c>
      <c r="J1998" s="105">
        <v>3</v>
      </c>
      <c r="K1998" s="142">
        <f t="shared" si="198"/>
        <v>-3</v>
      </c>
      <c r="L1998" s="102">
        <f t="shared" si="196"/>
        <v>907.98510493827212</v>
      </c>
      <c r="M1998" s="214">
        <f t="shared" si="197"/>
        <v>281.19999999999993</v>
      </c>
      <c r="Q1998" s="153">
        <f t="shared" si="199"/>
        <v>1</v>
      </c>
      <c r="R1998" s="154">
        <f t="shared" si="200"/>
        <v>0</v>
      </c>
      <c r="S1998" s="154">
        <f t="shared" si="201"/>
        <v>1</v>
      </c>
    </row>
    <row r="1999" spans="2:19" ht="18.75" x14ac:dyDescent="0.3">
      <c r="B1999" s="164">
        <v>44994</v>
      </c>
      <c r="C1999" s="95" t="s">
        <v>3242</v>
      </c>
      <c r="D1999" s="96" t="s">
        <v>616</v>
      </c>
      <c r="E1999" s="97">
        <v>2</v>
      </c>
      <c r="F1999" s="140">
        <v>2.15</v>
      </c>
      <c r="G1999" s="103">
        <v>1.3</v>
      </c>
      <c r="H1999" s="99" t="s">
        <v>557</v>
      </c>
      <c r="I1999" s="104" t="s">
        <v>24</v>
      </c>
      <c r="J1999" s="105">
        <v>3.75</v>
      </c>
      <c r="K1999" s="142">
        <f t="shared" si="198"/>
        <v>4.3125</v>
      </c>
      <c r="L1999" s="102">
        <f t="shared" si="196"/>
        <v>912.29760493827212</v>
      </c>
      <c r="M1999" s="214">
        <f t="shared" si="197"/>
        <v>285.51249999999993</v>
      </c>
      <c r="Q1999" s="153">
        <f t="shared" si="199"/>
        <v>1</v>
      </c>
      <c r="R1999" s="154">
        <f t="shared" si="200"/>
        <v>1</v>
      </c>
      <c r="S1999" s="154">
        <f t="shared" si="201"/>
        <v>0</v>
      </c>
    </row>
    <row r="2000" spans="2:19" ht="18.75" x14ac:dyDescent="0.3">
      <c r="B2000" s="164">
        <v>44994</v>
      </c>
      <c r="C2000" s="95" t="s">
        <v>2512</v>
      </c>
      <c r="D2000" s="96" t="s">
        <v>616</v>
      </c>
      <c r="E2000" s="97">
        <v>2</v>
      </c>
      <c r="F2000" s="140">
        <v>31</v>
      </c>
      <c r="G2000" s="103">
        <v>6</v>
      </c>
      <c r="H2000" s="99" t="s">
        <v>557</v>
      </c>
      <c r="I2000" s="104" t="s">
        <v>34</v>
      </c>
      <c r="J2000" s="105">
        <v>1</v>
      </c>
      <c r="K2000" s="142">
        <f t="shared" si="198"/>
        <v>-1</v>
      </c>
      <c r="L2000" s="102">
        <f t="shared" si="196"/>
        <v>911.29760493827212</v>
      </c>
      <c r="M2000" s="214">
        <f t="shared" si="197"/>
        <v>284.51249999999993</v>
      </c>
      <c r="Q2000" s="153">
        <f t="shared" si="199"/>
        <v>1</v>
      </c>
      <c r="R2000" s="154">
        <f t="shared" si="200"/>
        <v>0</v>
      </c>
      <c r="S2000" s="154">
        <f t="shared" si="201"/>
        <v>1</v>
      </c>
    </row>
    <row r="2001" spans="2:19" ht="18.75" x14ac:dyDescent="0.3">
      <c r="B2001" s="164">
        <v>44994</v>
      </c>
      <c r="C2001" s="95" t="s">
        <v>3243</v>
      </c>
      <c r="D2001" s="96" t="s">
        <v>616</v>
      </c>
      <c r="E2001" s="97">
        <v>5</v>
      </c>
      <c r="F2001" s="140">
        <v>25</v>
      </c>
      <c r="G2001" s="103">
        <v>4</v>
      </c>
      <c r="H2001" s="99" t="s">
        <v>557</v>
      </c>
      <c r="I2001" s="104" t="s">
        <v>34</v>
      </c>
      <c r="J2001" s="105">
        <v>3.5</v>
      </c>
      <c r="K2001" s="142">
        <f t="shared" si="198"/>
        <v>-3.5</v>
      </c>
      <c r="L2001" s="102">
        <f t="shared" si="196"/>
        <v>907.79760493827212</v>
      </c>
      <c r="M2001" s="214">
        <f t="shared" si="197"/>
        <v>281.01249999999993</v>
      </c>
      <c r="Q2001" s="153">
        <f t="shared" si="199"/>
        <v>1</v>
      </c>
      <c r="R2001" s="154">
        <f t="shared" si="200"/>
        <v>0</v>
      </c>
      <c r="S2001" s="154">
        <f t="shared" si="201"/>
        <v>1</v>
      </c>
    </row>
    <row r="2002" spans="2:19" ht="18.75" x14ac:dyDescent="0.3">
      <c r="B2002" s="164">
        <v>44994</v>
      </c>
      <c r="C2002" s="95" t="s">
        <v>3243</v>
      </c>
      <c r="D2002" s="96" t="s">
        <v>616</v>
      </c>
      <c r="E2002" s="97">
        <v>5</v>
      </c>
      <c r="F2002" s="140">
        <v>25</v>
      </c>
      <c r="G2002" s="103">
        <v>4</v>
      </c>
      <c r="H2002" s="99" t="s">
        <v>567</v>
      </c>
      <c r="I2002" s="104" t="s">
        <v>34</v>
      </c>
      <c r="J2002" s="105">
        <v>2.5</v>
      </c>
      <c r="K2002" s="142">
        <f t="shared" si="198"/>
        <v>-2.5</v>
      </c>
      <c r="L2002" s="102">
        <f t="shared" si="196"/>
        <v>905.29760493827212</v>
      </c>
      <c r="M2002" s="214">
        <f t="shared" si="197"/>
        <v>278.51249999999993</v>
      </c>
      <c r="Q2002" s="153">
        <f t="shared" si="199"/>
        <v>1</v>
      </c>
      <c r="R2002" s="154">
        <f t="shared" si="200"/>
        <v>0</v>
      </c>
      <c r="S2002" s="154">
        <f t="shared" si="201"/>
        <v>1</v>
      </c>
    </row>
    <row r="2003" spans="2:19" ht="18.75" x14ac:dyDescent="0.3">
      <c r="B2003" s="164">
        <v>44995</v>
      </c>
      <c r="C2003" s="95" t="s">
        <v>3244</v>
      </c>
      <c r="D2003" s="96" t="s">
        <v>638</v>
      </c>
      <c r="E2003" s="97">
        <v>3</v>
      </c>
      <c r="F2003" s="140">
        <v>11</v>
      </c>
      <c r="G2003" s="103">
        <v>3</v>
      </c>
      <c r="H2003" s="99" t="s">
        <v>557</v>
      </c>
      <c r="I2003" s="104" t="s">
        <v>16</v>
      </c>
      <c r="J2003" s="105">
        <v>2</v>
      </c>
      <c r="K2003" s="142">
        <f t="shared" si="198"/>
        <v>-2</v>
      </c>
      <c r="L2003" s="102">
        <f t="shared" si="196"/>
        <v>903.29760493827212</v>
      </c>
      <c r="M2003" s="214">
        <f t="shared" si="197"/>
        <v>276.51249999999993</v>
      </c>
      <c r="Q2003" s="153">
        <f t="shared" si="199"/>
        <v>1</v>
      </c>
      <c r="R2003" s="154">
        <f t="shared" si="200"/>
        <v>0</v>
      </c>
      <c r="S2003" s="154">
        <f t="shared" si="201"/>
        <v>1</v>
      </c>
    </row>
    <row r="2004" spans="2:19" ht="18.75" x14ac:dyDescent="0.3">
      <c r="B2004" s="164">
        <v>44996</v>
      </c>
      <c r="C2004" s="95" t="s">
        <v>2988</v>
      </c>
      <c r="D2004" s="96" t="s">
        <v>2064</v>
      </c>
      <c r="E2004" s="97">
        <v>2</v>
      </c>
      <c r="F2004" s="140">
        <v>10</v>
      </c>
      <c r="G2004" s="103">
        <v>3</v>
      </c>
      <c r="H2004" s="99" t="s">
        <v>557</v>
      </c>
      <c r="I2004" s="104" t="s">
        <v>16</v>
      </c>
      <c r="J2004" s="105">
        <v>1</v>
      </c>
      <c r="K2004" s="142">
        <f t="shared" si="198"/>
        <v>-1</v>
      </c>
      <c r="L2004" s="102">
        <f t="shared" si="196"/>
        <v>902.29760493827212</v>
      </c>
      <c r="M2004" s="214">
        <f t="shared" si="197"/>
        <v>275.51249999999993</v>
      </c>
      <c r="Q2004" s="153">
        <f t="shared" si="199"/>
        <v>1</v>
      </c>
      <c r="R2004" s="154">
        <f t="shared" si="200"/>
        <v>0</v>
      </c>
      <c r="S2004" s="154">
        <f t="shared" si="201"/>
        <v>1</v>
      </c>
    </row>
    <row r="2005" spans="2:19" ht="18.75" x14ac:dyDescent="0.3">
      <c r="B2005" s="164">
        <v>44996</v>
      </c>
      <c r="C2005" s="95" t="s">
        <v>2988</v>
      </c>
      <c r="D2005" s="96" t="s">
        <v>2064</v>
      </c>
      <c r="E2005" s="97">
        <v>2</v>
      </c>
      <c r="F2005" s="140">
        <v>10</v>
      </c>
      <c r="G2005" s="103">
        <v>3</v>
      </c>
      <c r="H2005" s="99" t="s">
        <v>567</v>
      </c>
      <c r="I2005" s="104" t="s">
        <v>16</v>
      </c>
      <c r="J2005" s="105">
        <v>1</v>
      </c>
      <c r="K2005" s="142">
        <f t="shared" si="198"/>
        <v>-1</v>
      </c>
      <c r="L2005" s="102">
        <f t="shared" si="196"/>
        <v>901.29760493827212</v>
      </c>
      <c r="M2005" s="214">
        <f t="shared" si="197"/>
        <v>274.51249999999993</v>
      </c>
      <c r="Q2005" s="153">
        <f t="shared" si="199"/>
        <v>1</v>
      </c>
      <c r="R2005" s="154">
        <f t="shared" si="200"/>
        <v>0</v>
      </c>
      <c r="S2005" s="154">
        <f t="shared" si="201"/>
        <v>1</v>
      </c>
    </row>
    <row r="2006" spans="2:19" ht="18.75" x14ac:dyDescent="0.3">
      <c r="B2006" s="164">
        <v>44996</v>
      </c>
      <c r="C2006" s="95" t="s">
        <v>3245</v>
      </c>
      <c r="D2006" s="96" t="s">
        <v>2064</v>
      </c>
      <c r="E2006" s="97">
        <v>4</v>
      </c>
      <c r="F2006" s="140">
        <v>5</v>
      </c>
      <c r="G2006" s="103">
        <v>2</v>
      </c>
      <c r="H2006" s="99" t="s">
        <v>557</v>
      </c>
      <c r="I2006" s="104" t="s">
        <v>34</v>
      </c>
      <c r="J2006" s="105">
        <v>1.5</v>
      </c>
      <c r="K2006" s="142">
        <f t="shared" si="198"/>
        <v>-1.5</v>
      </c>
      <c r="L2006" s="102">
        <f t="shared" si="196"/>
        <v>899.79760493827212</v>
      </c>
      <c r="M2006" s="214">
        <f t="shared" si="197"/>
        <v>273.01249999999993</v>
      </c>
      <c r="Q2006" s="153">
        <f t="shared" si="199"/>
        <v>1</v>
      </c>
      <c r="R2006" s="154">
        <f t="shared" si="200"/>
        <v>0</v>
      </c>
      <c r="S2006" s="154">
        <f t="shared" si="201"/>
        <v>1</v>
      </c>
    </row>
    <row r="2007" spans="2:19" ht="18.75" x14ac:dyDescent="0.3">
      <c r="B2007" s="164">
        <v>44996</v>
      </c>
      <c r="C2007" s="95" t="s">
        <v>2612</v>
      </c>
      <c r="D2007" s="96" t="s">
        <v>3246</v>
      </c>
      <c r="E2007" s="97">
        <v>1</v>
      </c>
      <c r="F2007" s="140">
        <v>13</v>
      </c>
      <c r="G2007" s="103">
        <v>3</v>
      </c>
      <c r="H2007" s="99" t="s">
        <v>557</v>
      </c>
      <c r="I2007" s="104" t="s">
        <v>16</v>
      </c>
      <c r="J2007" s="105">
        <v>3</v>
      </c>
      <c r="K2007" s="142">
        <f t="shared" si="198"/>
        <v>-3</v>
      </c>
      <c r="L2007" s="102">
        <f t="shared" si="196"/>
        <v>896.79760493827212</v>
      </c>
      <c r="M2007" s="214">
        <f t="shared" si="197"/>
        <v>270.01249999999993</v>
      </c>
      <c r="Q2007" s="153">
        <f t="shared" si="199"/>
        <v>1</v>
      </c>
      <c r="R2007" s="154">
        <f t="shared" si="200"/>
        <v>0</v>
      </c>
      <c r="S2007" s="154">
        <f t="shared" si="201"/>
        <v>1</v>
      </c>
    </row>
    <row r="2008" spans="2:19" ht="18.75" x14ac:dyDescent="0.3">
      <c r="B2008" s="164">
        <v>44996</v>
      </c>
      <c r="C2008" s="95" t="s">
        <v>3247</v>
      </c>
      <c r="D2008" s="96" t="s">
        <v>231</v>
      </c>
      <c r="E2008" s="97">
        <v>1</v>
      </c>
      <c r="F2008" s="140">
        <v>1.45</v>
      </c>
      <c r="G2008" s="103">
        <v>1.1000000000000001</v>
      </c>
      <c r="H2008" s="99" t="s">
        <v>557</v>
      </c>
      <c r="I2008" s="104" t="s">
        <v>24</v>
      </c>
      <c r="J2008" s="105">
        <v>5</v>
      </c>
      <c r="K2008" s="142">
        <f t="shared" si="198"/>
        <v>2.25</v>
      </c>
      <c r="L2008" s="102">
        <f t="shared" si="196"/>
        <v>899.04760493827212</v>
      </c>
      <c r="M2008" s="214">
        <f t="shared" si="197"/>
        <v>272.26249999999993</v>
      </c>
      <c r="Q2008" s="153">
        <f t="shared" si="199"/>
        <v>1</v>
      </c>
      <c r="R2008" s="154">
        <f t="shared" si="200"/>
        <v>1</v>
      </c>
      <c r="S2008" s="154">
        <f t="shared" si="201"/>
        <v>0</v>
      </c>
    </row>
    <row r="2009" spans="2:19" ht="18.75" x14ac:dyDescent="0.3">
      <c r="B2009" s="164">
        <v>44996</v>
      </c>
      <c r="C2009" s="95" t="s">
        <v>3248</v>
      </c>
      <c r="D2009" s="96" t="s">
        <v>231</v>
      </c>
      <c r="E2009" s="97">
        <v>6</v>
      </c>
      <c r="F2009" s="140">
        <v>3.4</v>
      </c>
      <c r="G2009" s="103">
        <v>1.5</v>
      </c>
      <c r="H2009" s="99" t="s">
        <v>557</v>
      </c>
      <c r="I2009" s="104" t="s">
        <v>24</v>
      </c>
      <c r="J2009" s="105">
        <v>4.25</v>
      </c>
      <c r="K2009" s="142">
        <f t="shared" si="198"/>
        <v>10.199999999999999</v>
      </c>
      <c r="L2009" s="102">
        <f t="shared" si="196"/>
        <v>909.24760493827216</v>
      </c>
      <c r="M2009" s="214">
        <f t="shared" si="197"/>
        <v>282.46249999999992</v>
      </c>
      <c r="Q2009" s="153">
        <f t="shared" si="199"/>
        <v>1</v>
      </c>
      <c r="R2009" s="154">
        <f t="shared" si="200"/>
        <v>1</v>
      </c>
      <c r="S2009" s="154">
        <f t="shared" si="201"/>
        <v>0</v>
      </c>
    </row>
    <row r="2010" spans="2:19" ht="18.75" x14ac:dyDescent="0.3">
      <c r="B2010" s="164">
        <v>44996</v>
      </c>
      <c r="C2010" s="95" t="s">
        <v>3249</v>
      </c>
      <c r="D2010" s="96" t="s">
        <v>3250</v>
      </c>
      <c r="E2010" s="97">
        <v>2</v>
      </c>
      <c r="F2010" s="140">
        <v>2.15</v>
      </c>
      <c r="G2010" s="103">
        <v>1.2</v>
      </c>
      <c r="H2010" s="99" t="s">
        <v>557</v>
      </c>
      <c r="I2010" s="104" t="s">
        <v>24</v>
      </c>
      <c r="J2010" s="105">
        <v>3.5</v>
      </c>
      <c r="K2010" s="142">
        <f t="shared" si="198"/>
        <v>4.0249999999999995</v>
      </c>
      <c r="L2010" s="102">
        <f t="shared" si="196"/>
        <v>913.27260493827214</v>
      </c>
      <c r="M2010" s="214">
        <f t="shared" si="197"/>
        <v>286.4874999999999</v>
      </c>
      <c r="Q2010" s="153">
        <f t="shared" si="199"/>
        <v>1</v>
      </c>
      <c r="R2010" s="154">
        <f t="shared" si="200"/>
        <v>1</v>
      </c>
      <c r="S2010" s="154">
        <f t="shared" si="201"/>
        <v>0</v>
      </c>
    </row>
    <row r="2011" spans="2:19" ht="18.75" x14ac:dyDescent="0.3">
      <c r="B2011" s="164">
        <v>44996</v>
      </c>
      <c r="C2011" s="95" t="s">
        <v>3251</v>
      </c>
      <c r="D2011" s="96" t="s">
        <v>573</v>
      </c>
      <c r="E2011" s="97">
        <v>2</v>
      </c>
      <c r="F2011" s="140">
        <v>20</v>
      </c>
      <c r="G2011" s="103">
        <v>4</v>
      </c>
      <c r="H2011" s="99" t="s">
        <v>557</v>
      </c>
      <c r="I2011" s="104" t="s">
        <v>16</v>
      </c>
      <c r="J2011" s="105">
        <v>2.5</v>
      </c>
      <c r="K2011" s="142">
        <f t="shared" si="198"/>
        <v>-2.5</v>
      </c>
      <c r="L2011" s="102">
        <f t="shared" si="196"/>
        <v>910.77260493827214</v>
      </c>
      <c r="M2011" s="214">
        <f t="shared" si="197"/>
        <v>283.9874999999999</v>
      </c>
      <c r="Q2011" s="153">
        <f t="shared" si="199"/>
        <v>1</v>
      </c>
      <c r="R2011" s="154">
        <f t="shared" si="200"/>
        <v>0</v>
      </c>
      <c r="S2011" s="154">
        <f t="shared" si="201"/>
        <v>1</v>
      </c>
    </row>
    <row r="2012" spans="2:19" ht="18.75" x14ac:dyDescent="0.3">
      <c r="B2012" s="164">
        <v>44996</v>
      </c>
      <c r="C2012" s="95" t="s">
        <v>3251</v>
      </c>
      <c r="D2012" s="96" t="s">
        <v>573</v>
      </c>
      <c r="E2012" s="97">
        <v>2</v>
      </c>
      <c r="F2012" s="140">
        <v>20</v>
      </c>
      <c r="G2012" s="103">
        <v>4</v>
      </c>
      <c r="H2012" s="99" t="s">
        <v>567</v>
      </c>
      <c r="I2012" s="104" t="s">
        <v>16</v>
      </c>
      <c r="J2012" s="105">
        <v>2.5</v>
      </c>
      <c r="K2012" s="142">
        <f t="shared" si="198"/>
        <v>-2.5</v>
      </c>
      <c r="L2012" s="102">
        <f t="shared" si="196"/>
        <v>908.27260493827214</v>
      </c>
      <c r="M2012" s="214">
        <f t="shared" si="197"/>
        <v>281.4874999999999</v>
      </c>
      <c r="Q2012" s="153">
        <f t="shared" si="199"/>
        <v>1</v>
      </c>
      <c r="R2012" s="154">
        <f t="shared" si="200"/>
        <v>0</v>
      </c>
      <c r="S2012" s="154">
        <f t="shared" si="201"/>
        <v>1</v>
      </c>
    </row>
    <row r="2013" spans="2:19" ht="18.75" x14ac:dyDescent="0.3">
      <c r="B2013" s="164">
        <v>44997</v>
      </c>
      <c r="C2013" s="95" t="s">
        <v>3252</v>
      </c>
      <c r="D2013" s="96" t="s">
        <v>3253</v>
      </c>
      <c r="E2013" s="97">
        <v>1</v>
      </c>
      <c r="F2013" s="140">
        <v>4.2</v>
      </c>
      <c r="G2013" s="103">
        <v>2</v>
      </c>
      <c r="H2013" s="99" t="s">
        <v>557</v>
      </c>
      <c r="I2013" s="104" t="s">
        <v>16</v>
      </c>
      <c r="J2013" s="105">
        <v>3.75</v>
      </c>
      <c r="K2013" s="142">
        <f t="shared" si="198"/>
        <v>-3.75</v>
      </c>
      <c r="L2013" s="102">
        <f t="shared" si="196"/>
        <v>904.52260493827214</v>
      </c>
      <c r="M2013" s="214">
        <f t="shared" si="197"/>
        <v>277.7374999999999</v>
      </c>
      <c r="Q2013" s="153">
        <f t="shared" si="199"/>
        <v>1</v>
      </c>
      <c r="R2013" s="154">
        <f t="shared" si="200"/>
        <v>0</v>
      </c>
      <c r="S2013" s="154">
        <f t="shared" si="201"/>
        <v>1</v>
      </c>
    </row>
    <row r="2014" spans="2:19" ht="18.75" x14ac:dyDescent="0.3">
      <c r="B2014" s="164">
        <v>44997</v>
      </c>
      <c r="C2014" s="95" t="s">
        <v>3254</v>
      </c>
      <c r="D2014" s="96" t="s">
        <v>3253</v>
      </c>
      <c r="E2014" s="97">
        <v>1</v>
      </c>
      <c r="F2014" s="140">
        <v>8.5</v>
      </c>
      <c r="G2014" s="103">
        <v>2</v>
      </c>
      <c r="H2014" s="99" t="s">
        <v>557</v>
      </c>
      <c r="I2014" s="104" t="s">
        <v>34</v>
      </c>
      <c r="J2014" s="105">
        <v>1</v>
      </c>
      <c r="K2014" s="142">
        <f t="shared" si="198"/>
        <v>-1</v>
      </c>
      <c r="L2014" s="102">
        <f t="shared" si="196"/>
        <v>903.52260493827214</v>
      </c>
      <c r="M2014" s="214">
        <f t="shared" si="197"/>
        <v>276.7374999999999</v>
      </c>
      <c r="Q2014" s="153">
        <f t="shared" si="199"/>
        <v>1</v>
      </c>
      <c r="R2014" s="154">
        <f t="shared" si="200"/>
        <v>0</v>
      </c>
      <c r="S2014" s="154">
        <f t="shared" si="201"/>
        <v>1</v>
      </c>
    </row>
    <row r="2015" spans="2:19" ht="18.75" x14ac:dyDescent="0.3">
      <c r="B2015" s="164">
        <v>44997</v>
      </c>
      <c r="C2015" s="95" t="s">
        <v>3255</v>
      </c>
      <c r="D2015" s="96" t="s">
        <v>600</v>
      </c>
      <c r="E2015" s="97">
        <v>1</v>
      </c>
      <c r="F2015" s="140">
        <v>12</v>
      </c>
      <c r="G2015" s="103">
        <v>3</v>
      </c>
      <c r="H2015" s="99" t="s">
        <v>557</v>
      </c>
      <c r="I2015" s="104" t="s">
        <v>24</v>
      </c>
      <c r="J2015" s="105">
        <v>6</v>
      </c>
      <c r="K2015" s="142">
        <f t="shared" si="198"/>
        <v>66</v>
      </c>
      <c r="L2015" s="102">
        <f t="shared" si="196"/>
        <v>969.52260493827214</v>
      </c>
      <c r="M2015" s="214">
        <f t="shared" si="197"/>
        <v>342.7374999999999</v>
      </c>
      <c r="Q2015" s="153">
        <f t="shared" si="199"/>
        <v>1</v>
      </c>
      <c r="R2015" s="154">
        <f t="shared" si="200"/>
        <v>1</v>
      </c>
      <c r="S2015" s="154">
        <f t="shared" si="201"/>
        <v>0</v>
      </c>
    </row>
    <row r="2016" spans="2:19" ht="18.75" x14ac:dyDescent="0.3">
      <c r="B2016" s="164">
        <v>44997</v>
      </c>
      <c r="C2016" s="95" t="s">
        <v>3194</v>
      </c>
      <c r="D2016" s="96" t="s">
        <v>600</v>
      </c>
      <c r="E2016" s="97">
        <v>8</v>
      </c>
      <c r="F2016" s="140">
        <v>34</v>
      </c>
      <c r="G2016" s="103">
        <v>5</v>
      </c>
      <c r="H2016" s="99" t="s">
        <v>557</v>
      </c>
      <c r="I2016" s="104" t="s">
        <v>16</v>
      </c>
      <c r="J2016" s="105">
        <v>1.25</v>
      </c>
      <c r="K2016" s="142">
        <f t="shared" si="198"/>
        <v>-1.25</v>
      </c>
      <c r="L2016" s="102">
        <f t="shared" si="196"/>
        <v>968.27260493827214</v>
      </c>
      <c r="M2016" s="214">
        <f t="shared" si="197"/>
        <v>341.4874999999999</v>
      </c>
      <c r="Q2016" s="153">
        <f t="shared" si="199"/>
        <v>1</v>
      </c>
      <c r="R2016" s="154">
        <f t="shared" si="200"/>
        <v>0</v>
      </c>
      <c r="S2016" s="154">
        <f t="shared" si="201"/>
        <v>1</v>
      </c>
    </row>
    <row r="2017" spans="2:19" ht="18.75" x14ac:dyDescent="0.3">
      <c r="B2017" s="164">
        <v>44997</v>
      </c>
      <c r="C2017" s="95" t="s">
        <v>3256</v>
      </c>
      <c r="D2017" s="96" t="s">
        <v>600</v>
      </c>
      <c r="E2017" s="97">
        <v>8</v>
      </c>
      <c r="F2017" s="140">
        <v>4.2</v>
      </c>
      <c r="G2017" s="103">
        <v>2</v>
      </c>
      <c r="H2017" s="99" t="s">
        <v>557</v>
      </c>
      <c r="I2017" s="104" t="s">
        <v>16</v>
      </c>
      <c r="J2017" s="105">
        <v>8.75</v>
      </c>
      <c r="K2017" s="142">
        <f t="shared" si="198"/>
        <v>-8.75</v>
      </c>
      <c r="L2017" s="102">
        <f t="shared" si="196"/>
        <v>959.52260493827214</v>
      </c>
      <c r="M2017" s="214">
        <f t="shared" si="197"/>
        <v>332.7374999999999</v>
      </c>
      <c r="Q2017" s="153">
        <f t="shared" si="199"/>
        <v>1</v>
      </c>
      <c r="R2017" s="154">
        <f t="shared" si="200"/>
        <v>0</v>
      </c>
      <c r="S2017" s="154">
        <f t="shared" si="201"/>
        <v>1</v>
      </c>
    </row>
    <row r="2018" spans="2:19" ht="18.75" x14ac:dyDescent="0.3">
      <c r="B2018" s="164">
        <v>44997</v>
      </c>
      <c r="C2018" s="95" t="s">
        <v>3257</v>
      </c>
      <c r="D2018" s="96" t="s">
        <v>3258</v>
      </c>
      <c r="E2018" s="97">
        <v>1</v>
      </c>
      <c r="F2018" s="140">
        <v>5</v>
      </c>
      <c r="G2018" s="103">
        <v>2</v>
      </c>
      <c r="H2018" s="99" t="s">
        <v>557</v>
      </c>
      <c r="I2018" s="104" t="s">
        <v>26</v>
      </c>
      <c r="J2018" s="105">
        <v>4</v>
      </c>
      <c r="K2018" s="142">
        <f t="shared" si="198"/>
        <v>-4</v>
      </c>
      <c r="L2018" s="102">
        <f t="shared" si="196"/>
        <v>955.52260493827214</v>
      </c>
      <c r="M2018" s="214">
        <f t="shared" si="197"/>
        <v>328.7374999999999</v>
      </c>
      <c r="Q2018" s="153">
        <f t="shared" si="199"/>
        <v>1</v>
      </c>
      <c r="R2018" s="154">
        <f t="shared" si="200"/>
        <v>0</v>
      </c>
      <c r="S2018" s="154">
        <f t="shared" si="201"/>
        <v>1</v>
      </c>
    </row>
    <row r="2019" spans="2:19" ht="18.75" x14ac:dyDescent="0.3">
      <c r="B2019" s="164">
        <v>44997</v>
      </c>
      <c r="C2019" s="95" t="s">
        <v>3196</v>
      </c>
      <c r="D2019" s="96" t="s">
        <v>3258</v>
      </c>
      <c r="E2019" s="97">
        <v>1</v>
      </c>
      <c r="F2019" s="140">
        <v>6.5</v>
      </c>
      <c r="G2019" s="103">
        <v>2</v>
      </c>
      <c r="H2019" s="99" t="s">
        <v>557</v>
      </c>
      <c r="I2019" s="104" t="s">
        <v>16</v>
      </c>
      <c r="J2019" s="105">
        <v>4</v>
      </c>
      <c r="K2019" s="142">
        <f t="shared" si="198"/>
        <v>-4</v>
      </c>
      <c r="L2019" s="102">
        <f t="shared" ref="L2019:L2082" si="202">IF(K2019="",L2018,L2018+K2019)</f>
        <v>951.52260493827214</v>
      </c>
      <c r="M2019" s="214">
        <f t="shared" si="197"/>
        <v>324.7374999999999</v>
      </c>
      <c r="Q2019" s="153">
        <f t="shared" si="199"/>
        <v>1</v>
      </c>
      <c r="R2019" s="154">
        <f t="shared" si="200"/>
        <v>0</v>
      </c>
      <c r="S2019" s="154">
        <f t="shared" si="201"/>
        <v>1</v>
      </c>
    </row>
    <row r="2020" spans="2:19" ht="18.75" x14ac:dyDescent="0.3">
      <c r="B2020" s="164">
        <v>44998</v>
      </c>
      <c r="C2020" s="95" t="s">
        <v>3259</v>
      </c>
      <c r="D2020" s="96" t="s">
        <v>173</v>
      </c>
      <c r="E2020" s="97">
        <v>3</v>
      </c>
      <c r="F2020" s="140">
        <v>1</v>
      </c>
      <c r="G2020" s="103">
        <v>0</v>
      </c>
      <c r="H2020" s="99" t="s">
        <v>557</v>
      </c>
      <c r="I2020" s="104" t="s">
        <v>34</v>
      </c>
      <c r="J2020" s="105">
        <v>6</v>
      </c>
      <c r="K2020" s="142">
        <f t="shared" si="198"/>
        <v>-6</v>
      </c>
      <c r="L2020" s="102">
        <f t="shared" si="202"/>
        <v>945.52260493827214</v>
      </c>
      <c r="M2020" s="214">
        <f t="shared" ref="M2020:M2083" si="203">M2019+K2020</f>
        <v>318.7374999999999</v>
      </c>
      <c r="Q2020" s="153">
        <f t="shared" si="199"/>
        <v>1</v>
      </c>
      <c r="R2020" s="154">
        <f t="shared" si="200"/>
        <v>0</v>
      </c>
      <c r="S2020" s="154">
        <f t="shared" si="201"/>
        <v>1</v>
      </c>
    </row>
    <row r="2021" spans="2:19" ht="18.75" x14ac:dyDescent="0.3">
      <c r="B2021" s="164">
        <v>44998</v>
      </c>
      <c r="C2021" s="95" t="s">
        <v>3260</v>
      </c>
      <c r="D2021" s="96" t="s">
        <v>173</v>
      </c>
      <c r="E2021" s="97">
        <v>4</v>
      </c>
      <c r="F2021" s="140">
        <v>10</v>
      </c>
      <c r="G2021" s="103">
        <v>3</v>
      </c>
      <c r="H2021" s="99" t="s">
        <v>557</v>
      </c>
      <c r="I2021" s="104" t="s">
        <v>24</v>
      </c>
      <c r="J2021" s="105">
        <v>6</v>
      </c>
      <c r="K2021" s="142">
        <f t="shared" si="198"/>
        <v>54</v>
      </c>
      <c r="L2021" s="102">
        <f t="shared" si="202"/>
        <v>999.52260493827214</v>
      </c>
      <c r="M2021" s="214">
        <f t="shared" si="203"/>
        <v>372.7374999999999</v>
      </c>
      <c r="Q2021" s="153">
        <f t="shared" si="199"/>
        <v>1</v>
      </c>
      <c r="R2021" s="154">
        <f t="shared" si="200"/>
        <v>1</v>
      </c>
      <c r="S2021" s="154">
        <f t="shared" si="201"/>
        <v>0</v>
      </c>
    </row>
    <row r="2022" spans="2:19" ht="18.75" x14ac:dyDescent="0.3">
      <c r="B2022" s="164">
        <v>44998</v>
      </c>
      <c r="C2022" s="95" t="s">
        <v>3261</v>
      </c>
      <c r="D2022" s="96" t="s">
        <v>173</v>
      </c>
      <c r="E2022" s="97">
        <v>5</v>
      </c>
      <c r="F2022" s="140">
        <v>10</v>
      </c>
      <c r="G2022" s="103">
        <v>3</v>
      </c>
      <c r="H2022" s="99" t="s">
        <v>557</v>
      </c>
      <c r="I2022" s="104" t="s">
        <v>26</v>
      </c>
      <c r="J2022" s="105">
        <v>6</v>
      </c>
      <c r="K2022" s="142">
        <f t="shared" si="198"/>
        <v>-6</v>
      </c>
      <c r="L2022" s="102">
        <f t="shared" si="202"/>
        <v>993.52260493827214</v>
      </c>
      <c r="M2022" s="214">
        <f t="shared" si="203"/>
        <v>366.7374999999999</v>
      </c>
      <c r="Q2022" s="153">
        <f t="shared" si="199"/>
        <v>1</v>
      </c>
      <c r="R2022" s="154">
        <f t="shared" si="200"/>
        <v>0</v>
      </c>
      <c r="S2022" s="154">
        <f t="shared" si="201"/>
        <v>1</v>
      </c>
    </row>
    <row r="2023" spans="2:19" ht="18.75" x14ac:dyDescent="0.3">
      <c r="B2023" s="164">
        <v>44998</v>
      </c>
      <c r="C2023" s="95" t="s">
        <v>2427</v>
      </c>
      <c r="D2023" s="96" t="s">
        <v>173</v>
      </c>
      <c r="E2023" s="97">
        <v>7</v>
      </c>
      <c r="F2023" s="140">
        <v>3.4</v>
      </c>
      <c r="G2023" s="103">
        <v>1.2</v>
      </c>
      <c r="H2023" s="99" t="s">
        <v>557</v>
      </c>
      <c r="I2023" s="104" t="s">
        <v>16</v>
      </c>
      <c r="J2023" s="105">
        <v>1</v>
      </c>
      <c r="K2023" s="142">
        <f t="shared" si="198"/>
        <v>-1</v>
      </c>
      <c r="L2023" s="102">
        <f t="shared" si="202"/>
        <v>992.52260493827214</v>
      </c>
      <c r="M2023" s="214">
        <f t="shared" si="203"/>
        <v>365.7374999999999</v>
      </c>
      <c r="Q2023" s="153">
        <f t="shared" si="199"/>
        <v>1</v>
      </c>
      <c r="R2023" s="154">
        <f t="shared" si="200"/>
        <v>0</v>
      </c>
      <c r="S2023" s="154">
        <f t="shared" si="201"/>
        <v>1</v>
      </c>
    </row>
    <row r="2024" spans="2:19" ht="18.75" x14ac:dyDescent="0.3">
      <c r="B2024" s="164">
        <v>44998</v>
      </c>
      <c r="C2024" s="95" t="s">
        <v>3262</v>
      </c>
      <c r="D2024" s="96" t="s">
        <v>3263</v>
      </c>
      <c r="E2024" s="97">
        <v>4</v>
      </c>
      <c r="F2024" s="140">
        <v>2.1</v>
      </c>
      <c r="G2024" s="103">
        <v>1.1000000000000001</v>
      </c>
      <c r="H2024" s="99" t="s">
        <v>557</v>
      </c>
      <c r="I2024" s="104" t="s">
        <v>26</v>
      </c>
      <c r="J2024" s="105">
        <v>1.5</v>
      </c>
      <c r="K2024" s="142">
        <f t="shared" si="198"/>
        <v>-1.5</v>
      </c>
      <c r="L2024" s="102">
        <f t="shared" si="202"/>
        <v>991.02260493827214</v>
      </c>
      <c r="M2024" s="214">
        <f t="shared" si="203"/>
        <v>364.2374999999999</v>
      </c>
      <c r="Q2024" s="153">
        <f t="shared" si="199"/>
        <v>1</v>
      </c>
      <c r="R2024" s="154">
        <f t="shared" si="200"/>
        <v>0</v>
      </c>
      <c r="S2024" s="154">
        <f t="shared" si="201"/>
        <v>1</v>
      </c>
    </row>
    <row r="2025" spans="2:19" ht="18.75" x14ac:dyDescent="0.3">
      <c r="B2025" s="164">
        <v>44998</v>
      </c>
      <c r="C2025" s="95" t="s">
        <v>3264</v>
      </c>
      <c r="D2025" s="96" t="s">
        <v>3263</v>
      </c>
      <c r="E2025" s="97">
        <v>4</v>
      </c>
      <c r="F2025" s="140">
        <v>13</v>
      </c>
      <c r="G2025" s="103">
        <v>3</v>
      </c>
      <c r="H2025" s="99" t="s">
        <v>557</v>
      </c>
      <c r="I2025" s="104" t="s">
        <v>34</v>
      </c>
      <c r="J2025" s="105">
        <v>1</v>
      </c>
      <c r="K2025" s="142">
        <f t="shared" si="198"/>
        <v>-1</v>
      </c>
      <c r="L2025" s="102">
        <f t="shared" si="202"/>
        <v>990.02260493827214</v>
      </c>
      <c r="M2025" s="214">
        <f t="shared" si="203"/>
        <v>363.2374999999999</v>
      </c>
      <c r="Q2025" s="153">
        <f t="shared" si="199"/>
        <v>1</v>
      </c>
      <c r="R2025" s="154">
        <f t="shared" si="200"/>
        <v>0</v>
      </c>
      <c r="S2025" s="154">
        <f t="shared" si="201"/>
        <v>1</v>
      </c>
    </row>
    <row r="2026" spans="2:19" ht="18.75" x14ac:dyDescent="0.3">
      <c r="B2026" s="164">
        <v>44998</v>
      </c>
      <c r="C2026" s="95" t="s">
        <v>2104</v>
      </c>
      <c r="D2026" s="96" t="s">
        <v>3263</v>
      </c>
      <c r="E2026" s="97">
        <v>4</v>
      </c>
      <c r="F2026" s="140">
        <v>1</v>
      </c>
      <c r="G2026" s="103">
        <v>0</v>
      </c>
      <c r="H2026" s="99" t="s">
        <v>557</v>
      </c>
      <c r="I2026" s="104" t="s">
        <v>34</v>
      </c>
      <c r="J2026" s="105">
        <v>0.5</v>
      </c>
      <c r="K2026" s="142">
        <f t="shared" si="198"/>
        <v>-0.5</v>
      </c>
      <c r="L2026" s="102">
        <f t="shared" si="202"/>
        <v>989.52260493827214</v>
      </c>
      <c r="M2026" s="214">
        <f t="shared" si="203"/>
        <v>362.7374999999999</v>
      </c>
      <c r="Q2026" s="153">
        <f t="shared" si="199"/>
        <v>1</v>
      </c>
      <c r="R2026" s="154">
        <f t="shared" si="200"/>
        <v>0</v>
      </c>
      <c r="S2026" s="154">
        <f t="shared" si="201"/>
        <v>1</v>
      </c>
    </row>
    <row r="2027" spans="2:19" ht="18.75" x14ac:dyDescent="0.3">
      <c r="B2027" s="164">
        <v>44999</v>
      </c>
      <c r="C2027" s="95" t="s">
        <v>3265</v>
      </c>
      <c r="D2027" s="96" t="s">
        <v>788</v>
      </c>
      <c r="E2027" s="97">
        <v>1</v>
      </c>
      <c r="F2027" s="140">
        <v>2.7</v>
      </c>
      <c r="G2027" s="103">
        <v>1.2</v>
      </c>
      <c r="H2027" s="99" t="s">
        <v>557</v>
      </c>
      <c r="I2027" s="104" t="s">
        <v>24</v>
      </c>
      <c r="J2027" s="105">
        <v>4</v>
      </c>
      <c r="K2027" s="142">
        <f t="shared" si="198"/>
        <v>6.8000000000000007</v>
      </c>
      <c r="L2027" s="102">
        <f t="shared" si="202"/>
        <v>996.32260493827209</v>
      </c>
      <c r="M2027" s="214">
        <f t="shared" si="203"/>
        <v>369.53749999999991</v>
      </c>
      <c r="Q2027" s="153">
        <f t="shared" si="199"/>
        <v>1</v>
      </c>
      <c r="R2027" s="154">
        <f t="shared" si="200"/>
        <v>1</v>
      </c>
      <c r="S2027" s="154">
        <f t="shared" si="201"/>
        <v>0</v>
      </c>
    </row>
    <row r="2028" spans="2:19" ht="18.75" x14ac:dyDescent="0.3">
      <c r="B2028" s="164">
        <v>44999</v>
      </c>
      <c r="C2028" s="95" t="s">
        <v>3192</v>
      </c>
      <c r="D2028" s="96" t="s">
        <v>788</v>
      </c>
      <c r="E2028" s="97">
        <v>2</v>
      </c>
      <c r="F2028" s="140">
        <v>1.85</v>
      </c>
      <c r="G2028" s="103">
        <v>1.1000000000000001</v>
      </c>
      <c r="H2028" s="99" t="s">
        <v>557</v>
      </c>
      <c r="I2028" s="104" t="s">
        <v>24</v>
      </c>
      <c r="J2028" s="105">
        <v>2</v>
      </c>
      <c r="K2028" s="142">
        <f t="shared" si="198"/>
        <v>1.7000000000000002</v>
      </c>
      <c r="L2028" s="102">
        <f t="shared" si="202"/>
        <v>998.02260493827214</v>
      </c>
      <c r="M2028" s="214">
        <f t="shared" si="203"/>
        <v>371.2374999999999</v>
      </c>
      <c r="Q2028" s="153">
        <f t="shared" si="199"/>
        <v>1</v>
      </c>
      <c r="R2028" s="154">
        <f t="shared" si="200"/>
        <v>1</v>
      </c>
      <c r="S2028" s="154">
        <f t="shared" si="201"/>
        <v>0</v>
      </c>
    </row>
    <row r="2029" spans="2:19" ht="18.75" x14ac:dyDescent="0.3">
      <c r="B2029" s="164">
        <v>44999</v>
      </c>
      <c r="C2029" s="95" t="s">
        <v>3185</v>
      </c>
      <c r="D2029" s="96" t="s">
        <v>788</v>
      </c>
      <c r="E2029" s="97">
        <v>5</v>
      </c>
      <c r="F2029" s="140">
        <v>4.5</v>
      </c>
      <c r="G2029" s="103">
        <v>2</v>
      </c>
      <c r="H2029" s="99" t="s">
        <v>557</v>
      </c>
      <c r="I2029" s="104" t="s">
        <v>16</v>
      </c>
      <c r="J2029" s="105">
        <v>0.75</v>
      </c>
      <c r="K2029" s="142">
        <f t="shared" si="198"/>
        <v>-0.75</v>
      </c>
      <c r="L2029" s="102">
        <f t="shared" si="202"/>
        <v>997.27260493827214</v>
      </c>
      <c r="M2029" s="214">
        <f t="shared" si="203"/>
        <v>370.4874999999999</v>
      </c>
      <c r="Q2029" s="153">
        <f t="shared" si="199"/>
        <v>1</v>
      </c>
      <c r="R2029" s="154">
        <f t="shared" si="200"/>
        <v>0</v>
      </c>
      <c r="S2029" s="154">
        <f t="shared" si="201"/>
        <v>1</v>
      </c>
    </row>
    <row r="2030" spans="2:19" ht="18.75" x14ac:dyDescent="0.3">
      <c r="B2030" s="164">
        <v>44999</v>
      </c>
      <c r="C2030" s="95" t="s">
        <v>3266</v>
      </c>
      <c r="D2030" s="96" t="s">
        <v>788</v>
      </c>
      <c r="E2030" s="97">
        <v>5</v>
      </c>
      <c r="F2030" s="140">
        <v>12</v>
      </c>
      <c r="G2030" s="103">
        <v>4</v>
      </c>
      <c r="H2030" s="99" t="s">
        <v>557</v>
      </c>
      <c r="I2030" s="104" t="s">
        <v>16</v>
      </c>
      <c r="J2030" s="105">
        <v>3</v>
      </c>
      <c r="K2030" s="142">
        <f t="shared" si="198"/>
        <v>-3</v>
      </c>
      <c r="L2030" s="102">
        <f t="shared" si="202"/>
        <v>994.27260493827214</v>
      </c>
      <c r="M2030" s="214">
        <f t="shared" si="203"/>
        <v>367.4874999999999</v>
      </c>
      <c r="Q2030" s="153">
        <f t="shared" si="199"/>
        <v>1</v>
      </c>
      <c r="R2030" s="154">
        <f t="shared" si="200"/>
        <v>0</v>
      </c>
      <c r="S2030" s="154">
        <f t="shared" si="201"/>
        <v>1</v>
      </c>
    </row>
    <row r="2031" spans="2:19" ht="18.75" x14ac:dyDescent="0.3">
      <c r="B2031" s="164">
        <v>44999</v>
      </c>
      <c r="C2031" s="95" t="s">
        <v>3267</v>
      </c>
      <c r="D2031" s="96" t="s">
        <v>30</v>
      </c>
      <c r="E2031" s="97">
        <v>1</v>
      </c>
      <c r="F2031" s="140">
        <v>2.7</v>
      </c>
      <c r="G2031" s="103">
        <v>1.3</v>
      </c>
      <c r="H2031" s="99" t="s">
        <v>557</v>
      </c>
      <c r="I2031" s="104" t="s">
        <v>16</v>
      </c>
      <c r="J2031" s="105">
        <v>1.75</v>
      </c>
      <c r="K2031" s="142">
        <f t="shared" si="198"/>
        <v>-1.75</v>
      </c>
      <c r="L2031" s="102">
        <f t="shared" si="202"/>
        <v>992.52260493827214</v>
      </c>
      <c r="M2031" s="214">
        <f t="shared" si="203"/>
        <v>365.7374999999999</v>
      </c>
      <c r="Q2031" s="153">
        <f t="shared" si="199"/>
        <v>1</v>
      </c>
      <c r="R2031" s="154">
        <f t="shared" si="200"/>
        <v>0</v>
      </c>
      <c r="S2031" s="154">
        <f t="shared" si="201"/>
        <v>1</v>
      </c>
    </row>
    <row r="2032" spans="2:19" ht="18.75" x14ac:dyDescent="0.3">
      <c r="B2032" s="164">
        <v>44999</v>
      </c>
      <c r="C2032" s="95" t="s">
        <v>3268</v>
      </c>
      <c r="D2032" s="96" t="s">
        <v>30</v>
      </c>
      <c r="E2032" s="97">
        <v>4</v>
      </c>
      <c r="F2032" s="140">
        <v>3.3</v>
      </c>
      <c r="G2032" s="103">
        <v>1.2</v>
      </c>
      <c r="H2032" s="99" t="s">
        <v>557</v>
      </c>
      <c r="I2032" s="104" t="s">
        <v>16</v>
      </c>
      <c r="J2032" s="105">
        <v>3.75</v>
      </c>
      <c r="K2032" s="142">
        <f t="shared" si="198"/>
        <v>-3.75</v>
      </c>
      <c r="L2032" s="102">
        <f t="shared" si="202"/>
        <v>988.77260493827214</v>
      </c>
      <c r="M2032" s="214">
        <f t="shared" si="203"/>
        <v>361.9874999999999</v>
      </c>
      <c r="Q2032" s="153">
        <f t="shared" si="199"/>
        <v>1</v>
      </c>
      <c r="R2032" s="154">
        <f t="shared" si="200"/>
        <v>0</v>
      </c>
      <c r="S2032" s="154">
        <f t="shared" si="201"/>
        <v>1</v>
      </c>
    </row>
    <row r="2033" spans="2:19" ht="18.75" x14ac:dyDescent="0.3">
      <c r="B2033" s="164">
        <v>45000</v>
      </c>
      <c r="C2033" s="95" t="s">
        <v>2387</v>
      </c>
      <c r="D2033" s="96" t="s">
        <v>91</v>
      </c>
      <c r="E2033" s="97">
        <v>5</v>
      </c>
      <c r="F2033" s="140">
        <v>3.3</v>
      </c>
      <c r="G2033" s="103">
        <v>1.5</v>
      </c>
      <c r="H2033" s="99" t="s">
        <v>557</v>
      </c>
      <c r="I2033" s="104" t="s">
        <v>34</v>
      </c>
      <c r="J2033" s="105">
        <v>1</v>
      </c>
      <c r="K2033" s="142">
        <f t="shared" si="198"/>
        <v>-1</v>
      </c>
      <c r="L2033" s="102">
        <f t="shared" si="202"/>
        <v>987.77260493827214</v>
      </c>
      <c r="M2033" s="214">
        <f t="shared" si="203"/>
        <v>360.9874999999999</v>
      </c>
      <c r="Q2033" s="153">
        <f t="shared" si="199"/>
        <v>1</v>
      </c>
      <c r="R2033" s="154">
        <f t="shared" si="200"/>
        <v>0</v>
      </c>
      <c r="S2033" s="154">
        <f t="shared" si="201"/>
        <v>1</v>
      </c>
    </row>
    <row r="2034" spans="2:19" ht="18.75" x14ac:dyDescent="0.3">
      <c r="B2034" s="164">
        <v>45000</v>
      </c>
      <c r="C2034" s="95" t="s">
        <v>3269</v>
      </c>
      <c r="D2034" s="96" t="s">
        <v>1916</v>
      </c>
      <c r="E2034" s="97">
        <v>3</v>
      </c>
      <c r="F2034" s="140">
        <v>9.5</v>
      </c>
      <c r="G2034" s="103">
        <v>2</v>
      </c>
      <c r="H2034" s="99" t="s">
        <v>557</v>
      </c>
      <c r="I2034" s="104" t="s">
        <v>16</v>
      </c>
      <c r="J2034" s="105">
        <v>0.5</v>
      </c>
      <c r="K2034" s="142">
        <f t="shared" si="198"/>
        <v>-0.5</v>
      </c>
      <c r="L2034" s="102">
        <f t="shared" si="202"/>
        <v>987.27260493827214</v>
      </c>
      <c r="M2034" s="214">
        <f t="shared" si="203"/>
        <v>360.4874999999999</v>
      </c>
      <c r="Q2034" s="153">
        <f t="shared" si="199"/>
        <v>1</v>
      </c>
      <c r="R2034" s="154">
        <f t="shared" si="200"/>
        <v>0</v>
      </c>
      <c r="S2034" s="154">
        <f t="shared" si="201"/>
        <v>1</v>
      </c>
    </row>
    <row r="2035" spans="2:19" ht="18.75" x14ac:dyDescent="0.3">
      <c r="B2035" s="164">
        <v>45000</v>
      </c>
      <c r="C2035" s="95" t="s">
        <v>3269</v>
      </c>
      <c r="D2035" s="96" t="s">
        <v>1916</v>
      </c>
      <c r="E2035" s="97">
        <v>3</v>
      </c>
      <c r="F2035" s="140">
        <v>9.5</v>
      </c>
      <c r="G2035" s="103">
        <v>2</v>
      </c>
      <c r="H2035" s="99" t="s">
        <v>567</v>
      </c>
      <c r="I2035" s="104" t="s">
        <v>16</v>
      </c>
      <c r="J2035" s="105">
        <v>3</v>
      </c>
      <c r="K2035" s="142">
        <f t="shared" si="198"/>
        <v>-3</v>
      </c>
      <c r="L2035" s="102">
        <f t="shared" si="202"/>
        <v>984.27260493827214</v>
      </c>
      <c r="M2035" s="214">
        <f t="shared" si="203"/>
        <v>357.4874999999999</v>
      </c>
      <c r="Q2035" s="153">
        <f t="shared" si="199"/>
        <v>1</v>
      </c>
      <c r="R2035" s="154">
        <f t="shared" si="200"/>
        <v>0</v>
      </c>
      <c r="S2035" s="154">
        <f t="shared" si="201"/>
        <v>1</v>
      </c>
    </row>
    <row r="2036" spans="2:19" ht="18.75" x14ac:dyDescent="0.3">
      <c r="B2036" s="164">
        <v>45000</v>
      </c>
      <c r="C2036" s="95" t="s">
        <v>3200</v>
      </c>
      <c r="D2036" s="96" t="s">
        <v>1916</v>
      </c>
      <c r="E2036" s="97">
        <v>2</v>
      </c>
      <c r="F2036" s="140">
        <v>4</v>
      </c>
      <c r="G2036" s="103">
        <v>2</v>
      </c>
      <c r="H2036" s="99" t="s">
        <v>557</v>
      </c>
      <c r="I2036" s="104" t="s">
        <v>16</v>
      </c>
      <c r="J2036" s="105">
        <v>3</v>
      </c>
      <c r="K2036" s="142">
        <f t="shared" si="198"/>
        <v>-3</v>
      </c>
      <c r="L2036" s="102">
        <f t="shared" si="202"/>
        <v>981.27260493827214</v>
      </c>
      <c r="M2036" s="214">
        <f t="shared" si="203"/>
        <v>354.4874999999999</v>
      </c>
      <c r="Q2036" s="153">
        <f t="shared" si="199"/>
        <v>1</v>
      </c>
      <c r="R2036" s="154">
        <f t="shared" si="200"/>
        <v>0</v>
      </c>
      <c r="S2036" s="154">
        <f t="shared" si="201"/>
        <v>1</v>
      </c>
    </row>
    <row r="2037" spans="2:19" ht="18.75" x14ac:dyDescent="0.3">
      <c r="B2037" s="164">
        <v>45000</v>
      </c>
      <c r="C2037" s="95" t="s">
        <v>3270</v>
      </c>
      <c r="D2037" s="96" t="s">
        <v>1916</v>
      </c>
      <c r="E2037" s="97">
        <v>2</v>
      </c>
      <c r="F2037" s="140">
        <v>8</v>
      </c>
      <c r="G2037" s="103">
        <v>2</v>
      </c>
      <c r="H2037" s="99" t="s">
        <v>557</v>
      </c>
      <c r="I2037" s="104" t="s">
        <v>24</v>
      </c>
      <c r="J2037" s="105">
        <v>3</v>
      </c>
      <c r="K2037" s="142">
        <f t="shared" si="198"/>
        <v>21</v>
      </c>
      <c r="L2037" s="102">
        <f t="shared" si="202"/>
        <v>1002.2726049382721</v>
      </c>
      <c r="M2037" s="214">
        <f t="shared" si="203"/>
        <v>375.4874999999999</v>
      </c>
      <c r="Q2037" s="153">
        <f t="shared" si="199"/>
        <v>1</v>
      </c>
      <c r="R2037" s="154">
        <f t="shared" si="200"/>
        <v>1</v>
      </c>
      <c r="S2037" s="154">
        <f t="shared" si="201"/>
        <v>0</v>
      </c>
    </row>
    <row r="2038" spans="2:19" ht="18.75" x14ac:dyDescent="0.3">
      <c r="B2038" s="164">
        <v>45000</v>
      </c>
      <c r="C2038" s="95" t="s">
        <v>3270</v>
      </c>
      <c r="D2038" s="96" t="s">
        <v>1916</v>
      </c>
      <c r="E2038" s="97">
        <v>2</v>
      </c>
      <c r="F2038" s="140">
        <v>8</v>
      </c>
      <c r="G2038" s="103">
        <v>2</v>
      </c>
      <c r="H2038" s="99" t="s">
        <v>567</v>
      </c>
      <c r="I2038" s="104" t="s">
        <v>24</v>
      </c>
      <c r="J2038" s="105">
        <v>4</v>
      </c>
      <c r="K2038" s="142">
        <f t="shared" si="198"/>
        <v>4</v>
      </c>
      <c r="L2038" s="102">
        <f t="shared" si="202"/>
        <v>1006.2726049382721</v>
      </c>
      <c r="M2038" s="214">
        <f t="shared" si="203"/>
        <v>379.4874999999999</v>
      </c>
      <c r="Q2038" s="153">
        <f t="shared" si="199"/>
        <v>1</v>
      </c>
      <c r="R2038" s="154">
        <f t="shared" si="200"/>
        <v>1</v>
      </c>
      <c r="S2038" s="154">
        <f t="shared" si="201"/>
        <v>0</v>
      </c>
    </row>
    <row r="2039" spans="2:19" ht="18.75" x14ac:dyDescent="0.3">
      <c r="B2039" s="164">
        <v>45000</v>
      </c>
      <c r="C2039" s="95" t="s">
        <v>2947</v>
      </c>
      <c r="D2039" s="96" t="s">
        <v>91</v>
      </c>
      <c r="E2039" s="97">
        <v>4</v>
      </c>
      <c r="F2039" s="140">
        <v>5.5</v>
      </c>
      <c r="G2039" s="103">
        <v>2</v>
      </c>
      <c r="H2039" s="99" t="s">
        <v>557</v>
      </c>
      <c r="I2039" s="104" t="s">
        <v>16</v>
      </c>
      <c r="J2039" s="105">
        <v>3.25</v>
      </c>
      <c r="K2039" s="142">
        <f t="shared" si="198"/>
        <v>-3.25</v>
      </c>
      <c r="L2039" s="102">
        <f t="shared" si="202"/>
        <v>1003.0226049382721</v>
      </c>
      <c r="M2039" s="214">
        <f t="shared" si="203"/>
        <v>376.2374999999999</v>
      </c>
      <c r="Q2039" s="153">
        <f t="shared" si="199"/>
        <v>1</v>
      </c>
      <c r="R2039" s="154">
        <f t="shared" si="200"/>
        <v>0</v>
      </c>
      <c r="S2039" s="154">
        <f t="shared" si="201"/>
        <v>1</v>
      </c>
    </row>
    <row r="2040" spans="2:19" ht="18.75" x14ac:dyDescent="0.3">
      <c r="B2040" s="164">
        <v>45001</v>
      </c>
      <c r="C2040" s="95" t="s">
        <v>3271</v>
      </c>
      <c r="D2040" s="96" t="s">
        <v>231</v>
      </c>
      <c r="E2040" s="97">
        <v>3</v>
      </c>
      <c r="F2040" s="140">
        <v>7.5</v>
      </c>
      <c r="G2040" s="103">
        <v>3</v>
      </c>
      <c r="H2040" s="99" t="s">
        <v>557</v>
      </c>
      <c r="I2040" s="104" t="s">
        <v>34</v>
      </c>
      <c r="J2040" s="105">
        <v>0.5</v>
      </c>
      <c r="K2040" s="142">
        <f t="shared" si="198"/>
        <v>-0.5</v>
      </c>
      <c r="L2040" s="102">
        <f t="shared" si="202"/>
        <v>1002.5226049382721</v>
      </c>
      <c r="M2040" s="214">
        <f t="shared" si="203"/>
        <v>375.7374999999999</v>
      </c>
      <c r="Q2040" s="153">
        <f t="shared" si="199"/>
        <v>1</v>
      </c>
      <c r="R2040" s="154">
        <f t="shared" si="200"/>
        <v>0</v>
      </c>
      <c r="S2040" s="154">
        <f t="shared" si="201"/>
        <v>1</v>
      </c>
    </row>
    <row r="2041" spans="2:19" ht="18.75" x14ac:dyDescent="0.3">
      <c r="B2041" s="164">
        <v>45001</v>
      </c>
      <c r="C2041" s="95" t="s">
        <v>3271</v>
      </c>
      <c r="D2041" s="96" t="s">
        <v>231</v>
      </c>
      <c r="E2041" s="97">
        <v>3</v>
      </c>
      <c r="F2041" s="140">
        <v>7.5</v>
      </c>
      <c r="G2041" s="103">
        <v>3</v>
      </c>
      <c r="H2041" s="99" t="s">
        <v>567</v>
      </c>
      <c r="I2041" s="104" t="s">
        <v>34</v>
      </c>
      <c r="J2041" s="105">
        <v>3</v>
      </c>
      <c r="K2041" s="142">
        <f t="shared" si="198"/>
        <v>-3</v>
      </c>
      <c r="L2041" s="102">
        <f t="shared" si="202"/>
        <v>999.52260493827214</v>
      </c>
      <c r="M2041" s="214">
        <f t="shared" si="203"/>
        <v>372.7374999999999</v>
      </c>
      <c r="Q2041" s="153">
        <f t="shared" si="199"/>
        <v>1</v>
      </c>
      <c r="R2041" s="154">
        <f t="shared" si="200"/>
        <v>0</v>
      </c>
      <c r="S2041" s="154">
        <f t="shared" si="201"/>
        <v>1</v>
      </c>
    </row>
    <row r="2042" spans="2:19" ht="18.75" x14ac:dyDescent="0.3">
      <c r="B2042" s="164">
        <v>45001</v>
      </c>
      <c r="C2042" s="95" t="s">
        <v>3206</v>
      </c>
      <c r="D2042" s="96" t="s">
        <v>231</v>
      </c>
      <c r="E2042" s="97">
        <v>4</v>
      </c>
      <c r="F2042" s="140">
        <v>3.8</v>
      </c>
      <c r="G2042" s="103">
        <v>1.8</v>
      </c>
      <c r="H2042" s="99" t="s">
        <v>557</v>
      </c>
      <c r="I2042" s="104" t="s">
        <v>24</v>
      </c>
      <c r="J2042" s="105">
        <v>4</v>
      </c>
      <c r="K2042" s="142">
        <f t="shared" si="198"/>
        <v>11.2</v>
      </c>
      <c r="L2042" s="102">
        <f t="shared" si="202"/>
        <v>1010.7226049382722</v>
      </c>
      <c r="M2042" s="214">
        <f t="shared" si="203"/>
        <v>383.93749999999989</v>
      </c>
      <c r="Q2042" s="153">
        <f t="shared" si="199"/>
        <v>1</v>
      </c>
      <c r="R2042" s="154">
        <f t="shared" si="200"/>
        <v>1</v>
      </c>
      <c r="S2042" s="154">
        <f t="shared" si="201"/>
        <v>0</v>
      </c>
    </row>
    <row r="2043" spans="2:19" ht="18.75" x14ac:dyDescent="0.3">
      <c r="B2043" s="164">
        <v>45001</v>
      </c>
      <c r="C2043" s="95" t="s">
        <v>3272</v>
      </c>
      <c r="D2043" s="96" t="s">
        <v>556</v>
      </c>
      <c r="E2043" s="97">
        <v>1</v>
      </c>
      <c r="F2043" s="140">
        <v>3.9</v>
      </c>
      <c r="G2043" s="103">
        <v>2</v>
      </c>
      <c r="H2043" s="99" t="s">
        <v>557</v>
      </c>
      <c r="I2043" s="104" t="s">
        <v>16</v>
      </c>
      <c r="J2043" s="105">
        <v>2</v>
      </c>
      <c r="K2043" s="142">
        <f t="shared" si="198"/>
        <v>-2</v>
      </c>
      <c r="L2043" s="102">
        <f t="shared" si="202"/>
        <v>1008.7226049382722</v>
      </c>
      <c r="M2043" s="214">
        <f t="shared" si="203"/>
        <v>381.93749999999989</v>
      </c>
      <c r="Q2043" s="153">
        <f t="shared" si="199"/>
        <v>1</v>
      </c>
      <c r="R2043" s="154">
        <f t="shared" si="200"/>
        <v>0</v>
      </c>
      <c r="S2043" s="154">
        <f t="shared" si="201"/>
        <v>1</v>
      </c>
    </row>
    <row r="2044" spans="2:19" ht="18.75" x14ac:dyDescent="0.3">
      <c r="B2044" s="164">
        <v>45001</v>
      </c>
      <c r="C2044" s="95" t="s">
        <v>3273</v>
      </c>
      <c r="D2044" s="96" t="s">
        <v>556</v>
      </c>
      <c r="E2044" s="97">
        <v>2</v>
      </c>
      <c r="F2044" s="140">
        <v>5.5</v>
      </c>
      <c r="G2044" s="103">
        <v>2</v>
      </c>
      <c r="H2044" s="99" t="s">
        <v>557</v>
      </c>
      <c r="I2044" s="104" t="s">
        <v>24</v>
      </c>
      <c r="J2044" s="105">
        <v>6</v>
      </c>
      <c r="K2044" s="142">
        <f t="shared" si="198"/>
        <v>27</v>
      </c>
      <c r="L2044" s="102">
        <f t="shared" si="202"/>
        <v>1035.7226049382721</v>
      </c>
      <c r="M2044" s="214">
        <f t="shared" si="203"/>
        <v>408.93749999999989</v>
      </c>
      <c r="Q2044" s="153">
        <f t="shared" si="199"/>
        <v>1</v>
      </c>
      <c r="R2044" s="154">
        <f t="shared" si="200"/>
        <v>1</v>
      </c>
      <c r="S2044" s="154">
        <f t="shared" si="201"/>
        <v>0</v>
      </c>
    </row>
    <row r="2045" spans="2:19" ht="18.75" x14ac:dyDescent="0.3">
      <c r="B2045" s="164">
        <v>45001</v>
      </c>
      <c r="C2045" s="95" t="s">
        <v>3273</v>
      </c>
      <c r="D2045" s="96" t="s">
        <v>556</v>
      </c>
      <c r="E2045" s="97">
        <v>2</v>
      </c>
      <c r="F2045" s="140">
        <v>5.5</v>
      </c>
      <c r="G2045" s="103">
        <v>2</v>
      </c>
      <c r="H2045" s="99" t="s">
        <v>567</v>
      </c>
      <c r="I2045" s="104" t="s">
        <v>24</v>
      </c>
      <c r="J2045" s="105">
        <v>4</v>
      </c>
      <c r="K2045" s="142">
        <f t="shared" si="198"/>
        <v>4</v>
      </c>
      <c r="L2045" s="102">
        <f t="shared" si="202"/>
        <v>1039.7226049382721</v>
      </c>
      <c r="M2045" s="214">
        <f t="shared" si="203"/>
        <v>412.93749999999989</v>
      </c>
      <c r="Q2045" s="153">
        <f t="shared" si="199"/>
        <v>1</v>
      </c>
      <c r="R2045" s="154">
        <f t="shared" si="200"/>
        <v>1</v>
      </c>
      <c r="S2045" s="154">
        <f t="shared" si="201"/>
        <v>0</v>
      </c>
    </row>
    <row r="2046" spans="2:19" ht="18.75" x14ac:dyDescent="0.3">
      <c r="B2046" s="164">
        <v>45001</v>
      </c>
      <c r="C2046" s="95" t="s">
        <v>3274</v>
      </c>
      <c r="D2046" s="96" t="s">
        <v>3275</v>
      </c>
      <c r="E2046" s="97">
        <v>4</v>
      </c>
      <c r="F2046" s="140">
        <v>4.5</v>
      </c>
      <c r="G2046" s="103">
        <v>2</v>
      </c>
      <c r="H2046" s="99" t="s">
        <v>557</v>
      </c>
      <c r="I2046" s="104" t="s">
        <v>24</v>
      </c>
      <c r="J2046" s="105">
        <v>2.75</v>
      </c>
      <c r="K2046" s="142">
        <f t="shared" si="198"/>
        <v>9.625</v>
      </c>
      <c r="L2046" s="102">
        <f t="shared" si="202"/>
        <v>1049.3476049382721</v>
      </c>
      <c r="M2046" s="214">
        <f t="shared" si="203"/>
        <v>422.56249999999989</v>
      </c>
      <c r="Q2046" s="153">
        <f t="shared" si="199"/>
        <v>1</v>
      </c>
      <c r="R2046" s="154">
        <f t="shared" si="200"/>
        <v>1</v>
      </c>
      <c r="S2046" s="154">
        <f t="shared" si="201"/>
        <v>0</v>
      </c>
    </row>
    <row r="2047" spans="2:19" ht="18.75" x14ac:dyDescent="0.3">
      <c r="B2047" s="164">
        <v>45001</v>
      </c>
      <c r="C2047" s="95" t="s">
        <v>3276</v>
      </c>
      <c r="D2047" s="96" t="s">
        <v>634</v>
      </c>
      <c r="E2047" s="97">
        <v>3</v>
      </c>
      <c r="F2047" s="140">
        <v>3.5</v>
      </c>
      <c r="G2047" s="103">
        <v>1.5</v>
      </c>
      <c r="H2047" s="99" t="s">
        <v>557</v>
      </c>
      <c r="I2047" s="104" t="s">
        <v>16</v>
      </c>
      <c r="J2047" s="105">
        <v>4</v>
      </c>
      <c r="K2047" s="142">
        <f t="shared" si="198"/>
        <v>-4</v>
      </c>
      <c r="L2047" s="102">
        <f t="shared" si="202"/>
        <v>1045.3476049382721</v>
      </c>
      <c r="M2047" s="214">
        <f t="shared" si="203"/>
        <v>418.56249999999989</v>
      </c>
      <c r="Q2047" s="153">
        <f t="shared" si="199"/>
        <v>1</v>
      </c>
      <c r="R2047" s="154">
        <f t="shared" si="200"/>
        <v>0</v>
      </c>
      <c r="S2047" s="154">
        <f t="shared" si="201"/>
        <v>1</v>
      </c>
    </row>
    <row r="2048" spans="2:19" ht="18.75" x14ac:dyDescent="0.3">
      <c r="B2048" s="164">
        <v>45001</v>
      </c>
      <c r="C2048" s="95" t="s">
        <v>3277</v>
      </c>
      <c r="D2048" s="96" t="s">
        <v>616</v>
      </c>
      <c r="E2048" s="97">
        <v>3</v>
      </c>
      <c r="F2048" s="140">
        <v>7.5</v>
      </c>
      <c r="G2048" s="103">
        <v>2</v>
      </c>
      <c r="H2048" s="99" t="s">
        <v>557</v>
      </c>
      <c r="I2048" s="104" t="s">
        <v>16</v>
      </c>
      <c r="J2048" s="105">
        <v>7</v>
      </c>
      <c r="K2048" s="142">
        <f t="shared" si="198"/>
        <v>-7</v>
      </c>
      <c r="L2048" s="102">
        <f t="shared" si="202"/>
        <v>1038.3476049382721</v>
      </c>
      <c r="M2048" s="214">
        <f t="shared" si="203"/>
        <v>411.56249999999989</v>
      </c>
      <c r="Q2048" s="153">
        <f t="shared" si="199"/>
        <v>1</v>
      </c>
      <c r="R2048" s="154">
        <f t="shared" si="200"/>
        <v>0</v>
      </c>
      <c r="S2048" s="154">
        <f t="shared" si="201"/>
        <v>1</v>
      </c>
    </row>
    <row r="2049" spans="2:19" ht="18.75" x14ac:dyDescent="0.3">
      <c r="B2049" s="164">
        <v>45001</v>
      </c>
      <c r="C2049" s="95" t="s">
        <v>3209</v>
      </c>
      <c r="D2049" s="96" t="s">
        <v>616</v>
      </c>
      <c r="E2049" s="97">
        <v>3</v>
      </c>
      <c r="F2049" s="140">
        <v>3.7</v>
      </c>
      <c r="G2049" s="103">
        <v>1.5</v>
      </c>
      <c r="H2049" s="99" t="s">
        <v>557</v>
      </c>
      <c r="I2049" s="104" t="s">
        <v>16</v>
      </c>
      <c r="J2049" s="105">
        <v>3</v>
      </c>
      <c r="K2049" s="142">
        <f t="shared" si="198"/>
        <v>-3</v>
      </c>
      <c r="L2049" s="102">
        <f t="shared" si="202"/>
        <v>1035.3476049382721</v>
      </c>
      <c r="M2049" s="214">
        <f t="shared" si="203"/>
        <v>408.56249999999989</v>
      </c>
      <c r="Q2049" s="153">
        <f t="shared" si="199"/>
        <v>1</v>
      </c>
      <c r="R2049" s="154">
        <f t="shared" si="200"/>
        <v>0</v>
      </c>
      <c r="S2049" s="154">
        <f t="shared" si="201"/>
        <v>1</v>
      </c>
    </row>
    <row r="2050" spans="2:19" ht="18.75" x14ac:dyDescent="0.3">
      <c r="B2050" s="164">
        <v>45001</v>
      </c>
      <c r="C2050" s="95" t="s">
        <v>3278</v>
      </c>
      <c r="D2050" s="96" t="s">
        <v>616</v>
      </c>
      <c r="E2050" s="97">
        <v>4</v>
      </c>
      <c r="F2050" s="140">
        <v>2</v>
      </c>
      <c r="G2050" s="103">
        <v>1.1000000000000001</v>
      </c>
      <c r="H2050" s="99" t="s">
        <v>557</v>
      </c>
      <c r="I2050" s="104" t="s">
        <v>24</v>
      </c>
      <c r="J2050" s="105">
        <v>10</v>
      </c>
      <c r="K2050" s="142">
        <f t="shared" si="198"/>
        <v>10</v>
      </c>
      <c r="L2050" s="102">
        <f t="shared" si="202"/>
        <v>1045.3476049382721</v>
      </c>
      <c r="M2050" s="214">
        <f t="shared" si="203"/>
        <v>418.56249999999989</v>
      </c>
      <c r="Q2050" s="153">
        <f t="shared" si="199"/>
        <v>1</v>
      </c>
      <c r="R2050" s="154">
        <f t="shared" si="200"/>
        <v>1</v>
      </c>
      <c r="S2050" s="154">
        <f t="shared" si="201"/>
        <v>0</v>
      </c>
    </row>
    <row r="2051" spans="2:19" ht="18.75" x14ac:dyDescent="0.3">
      <c r="B2051" s="164">
        <v>45001</v>
      </c>
      <c r="C2051" s="95" t="s">
        <v>3219</v>
      </c>
      <c r="D2051" s="96" t="s">
        <v>616</v>
      </c>
      <c r="E2051" s="97">
        <v>5</v>
      </c>
      <c r="F2051" s="140">
        <v>8.5</v>
      </c>
      <c r="G2051" s="103">
        <v>2</v>
      </c>
      <c r="H2051" s="99" t="s">
        <v>557</v>
      </c>
      <c r="I2051" s="104" t="s">
        <v>171</v>
      </c>
      <c r="J2051" s="105">
        <v>3.75</v>
      </c>
      <c r="K2051" s="142">
        <f t="shared" ref="K2051:K2114" si="204">IF(OR(I2051="",J2051=""),"",IF(AND(H2051="W",I2051="1st"),F2051*J2051-J2051,IF(AND(H2051="P",OR(I2051="1st",I2051="2nd",I2051="3rd")),G2051*J2051-J2051,IF(H2051="EW",-2*J2051,-J2051))))</f>
        <v>-3.75</v>
      </c>
      <c r="L2051" s="102">
        <f t="shared" si="202"/>
        <v>1041.5976049382721</v>
      </c>
      <c r="M2051" s="214">
        <f t="shared" si="203"/>
        <v>414.81249999999989</v>
      </c>
      <c r="Q2051" s="153">
        <f t="shared" si="199"/>
        <v>1</v>
      </c>
      <c r="R2051" s="154">
        <f t="shared" si="200"/>
        <v>0</v>
      </c>
      <c r="S2051" s="154">
        <f t="shared" si="201"/>
        <v>1</v>
      </c>
    </row>
    <row r="2052" spans="2:19" ht="18.75" x14ac:dyDescent="0.3">
      <c r="B2052" s="164">
        <v>45002</v>
      </c>
      <c r="C2052" s="95" t="s">
        <v>3279</v>
      </c>
      <c r="D2052" s="96" t="s">
        <v>93</v>
      </c>
      <c r="E2052" s="97">
        <v>2</v>
      </c>
      <c r="F2052" s="140">
        <v>3.4</v>
      </c>
      <c r="G2052" s="103">
        <v>1.5</v>
      </c>
      <c r="H2052" s="99" t="s">
        <v>557</v>
      </c>
      <c r="I2052" s="104" t="s">
        <v>16</v>
      </c>
      <c r="J2052" s="105">
        <v>8.75</v>
      </c>
      <c r="K2052" s="142">
        <f t="shared" si="204"/>
        <v>-8.75</v>
      </c>
      <c r="L2052" s="102">
        <f t="shared" si="202"/>
        <v>1032.8476049382721</v>
      </c>
      <c r="M2052" s="214">
        <f t="shared" si="203"/>
        <v>406.06249999999989</v>
      </c>
      <c r="Q2052" s="153">
        <f t="shared" ref="Q2052:Q2115" si="205">IF(B2052="",0,1)</f>
        <v>1</v>
      </c>
      <c r="R2052" s="154">
        <f t="shared" ref="R2052:R2115" si="206">IF(K2052&gt;0,1,0)</f>
        <v>0</v>
      </c>
      <c r="S2052" s="154">
        <f t="shared" ref="S2052:S2115" si="207">IF(K2052&lt;0,1,0)</f>
        <v>1</v>
      </c>
    </row>
    <row r="2053" spans="2:19" ht="18.75" x14ac:dyDescent="0.3">
      <c r="B2053" s="164">
        <v>45002</v>
      </c>
      <c r="C2053" s="95" t="s">
        <v>3280</v>
      </c>
      <c r="D2053" s="96" t="s">
        <v>2011</v>
      </c>
      <c r="E2053" s="97">
        <v>3</v>
      </c>
      <c r="F2053" s="140">
        <v>2.6</v>
      </c>
      <c r="G2053" s="103">
        <v>1.2</v>
      </c>
      <c r="H2053" s="99" t="s">
        <v>557</v>
      </c>
      <c r="I2053" s="104" t="s">
        <v>34</v>
      </c>
      <c r="J2053" s="105">
        <v>4</v>
      </c>
      <c r="K2053" s="142">
        <f t="shared" si="204"/>
        <v>-4</v>
      </c>
      <c r="L2053" s="102">
        <f t="shared" si="202"/>
        <v>1028.8476049382721</v>
      </c>
      <c r="M2053" s="214">
        <f t="shared" si="203"/>
        <v>402.06249999999989</v>
      </c>
      <c r="Q2053" s="153">
        <f t="shared" si="205"/>
        <v>1</v>
      </c>
      <c r="R2053" s="154">
        <f t="shared" si="206"/>
        <v>0</v>
      </c>
      <c r="S2053" s="154">
        <f t="shared" si="207"/>
        <v>1</v>
      </c>
    </row>
    <row r="2054" spans="2:19" ht="18.75" x14ac:dyDescent="0.3">
      <c r="B2054" s="164">
        <v>45002</v>
      </c>
      <c r="C2054" s="95" t="s">
        <v>3281</v>
      </c>
      <c r="D2054" s="96" t="s">
        <v>93</v>
      </c>
      <c r="E2054" s="97">
        <v>3</v>
      </c>
      <c r="F2054" s="140">
        <v>2.8</v>
      </c>
      <c r="G2054" s="103">
        <v>1.2</v>
      </c>
      <c r="H2054" s="99" t="s">
        <v>557</v>
      </c>
      <c r="I2054" s="104" t="s">
        <v>16</v>
      </c>
      <c r="J2054" s="105">
        <v>3</v>
      </c>
      <c r="K2054" s="142">
        <f t="shared" si="204"/>
        <v>-3</v>
      </c>
      <c r="L2054" s="102">
        <f t="shared" si="202"/>
        <v>1025.8476049382721</v>
      </c>
      <c r="M2054" s="214">
        <f t="shared" si="203"/>
        <v>399.06249999999989</v>
      </c>
      <c r="Q2054" s="153">
        <f t="shared" si="205"/>
        <v>1</v>
      </c>
      <c r="R2054" s="154">
        <f t="shared" si="206"/>
        <v>0</v>
      </c>
      <c r="S2054" s="154">
        <f t="shared" si="207"/>
        <v>1</v>
      </c>
    </row>
    <row r="2055" spans="2:19" ht="18.75" x14ac:dyDescent="0.3">
      <c r="B2055" s="164">
        <v>45002</v>
      </c>
      <c r="C2055" s="95" t="s">
        <v>3282</v>
      </c>
      <c r="D2055" s="96" t="s">
        <v>93</v>
      </c>
      <c r="E2055" s="97">
        <v>3</v>
      </c>
      <c r="F2055" s="140">
        <v>6</v>
      </c>
      <c r="G2055" s="103">
        <v>2</v>
      </c>
      <c r="H2055" s="99" t="s">
        <v>557</v>
      </c>
      <c r="I2055" s="104" t="s">
        <v>16</v>
      </c>
      <c r="J2055" s="105">
        <v>1</v>
      </c>
      <c r="K2055" s="142">
        <f t="shared" si="204"/>
        <v>-1</v>
      </c>
      <c r="L2055" s="102">
        <f t="shared" si="202"/>
        <v>1024.8476049382721</v>
      </c>
      <c r="M2055" s="214">
        <f t="shared" si="203"/>
        <v>398.06249999999989</v>
      </c>
      <c r="Q2055" s="153">
        <f t="shared" si="205"/>
        <v>1</v>
      </c>
      <c r="R2055" s="154">
        <f t="shared" si="206"/>
        <v>0</v>
      </c>
      <c r="S2055" s="154">
        <f t="shared" si="207"/>
        <v>1</v>
      </c>
    </row>
    <row r="2056" spans="2:19" ht="18.75" x14ac:dyDescent="0.3">
      <c r="B2056" s="164">
        <v>45002</v>
      </c>
      <c r="C2056" s="95" t="s">
        <v>2436</v>
      </c>
      <c r="D2056" s="96" t="s">
        <v>1912</v>
      </c>
      <c r="E2056" s="97">
        <v>4</v>
      </c>
      <c r="F2056" s="140">
        <v>26</v>
      </c>
      <c r="G2056" s="103">
        <v>5</v>
      </c>
      <c r="H2056" s="99" t="s">
        <v>557</v>
      </c>
      <c r="I2056" s="104" t="s">
        <v>34</v>
      </c>
      <c r="J2056" s="105">
        <v>1</v>
      </c>
      <c r="K2056" s="142">
        <f t="shared" si="204"/>
        <v>-1</v>
      </c>
      <c r="L2056" s="102">
        <f t="shared" si="202"/>
        <v>1023.8476049382721</v>
      </c>
      <c r="M2056" s="214">
        <f t="shared" si="203"/>
        <v>397.06249999999989</v>
      </c>
      <c r="Q2056" s="153">
        <f t="shared" si="205"/>
        <v>1</v>
      </c>
      <c r="R2056" s="154">
        <f t="shared" si="206"/>
        <v>0</v>
      </c>
      <c r="S2056" s="154">
        <f t="shared" si="207"/>
        <v>1</v>
      </c>
    </row>
    <row r="2057" spans="2:19" ht="18.75" x14ac:dyDescent="0.3">
      <c r="B2057" s="164">
        <v>45002</v>
      </c>
      <c r="C2057" s="95" t="s">
        <v>2436</v>
      </c>
      <c r="D2057" s="96" t="s">
        <v>1912</v>
      </c>
      <c r="E2057" s="97">
        <v>4</v>
      </c>
      <c r="F2057" s="140">
        <v>26</v>
      </c>
      <c r="G2057" s="103">
        <v>5</v>
      </c>
      <c r="H2057" s="99" t="s">
        <v>567</v>
      </c>
      <c r="I2057" s="104" t="s">
        <v>34</v>
      </c>
      <c r="J2057" s="105">
        <v>2</v>
      </c>
      <c r="K2057" s="142">
        <f t="shared" si="204"/>
        <v>-2</v>
      </c>
      <c r="L2057" s="102">
        <f t="shared" si="202"/>
        <v>1021.8476049382721</v>
      </c>
      <c r="M2057" s="214">
        <f t="shared" si="203"/>
        <v>395.06249999999989</v>
      </c>
      <c r="Q2057" s="153">
        <f t="shared" si="205"/>
        <v>1</v>
      </c>
      <c r="R2057" s="154">
        <f t="shared" si="206"/>
        <v>0</v>
      </c>
      <c r="S2057" s="154">
        <f t="shared" si="207"/>
        <v>1</v>
      </c>
    </row>
    <row r="2058" spans="2:19" ht="18.75" x14ac:dyDescent="0.3">
      <c r="B2058" s="164">
        <v>45002</v>
      </c>
      <c r="C2058" s="95" t="s">
        <v>3283</v>
      </c>
      <c r="D2058" s="96" t="s">
        <v>2242</v>
      </c>
      <c r="E2058" s="97">
        <v>2</v>
      </c>
      <c r="F2058" s="140">
        <v>8</v>
      </c>
      <c r="G2058" s="103">
        <v>2</v>
      </c>
      <c r="H2058" s="99" t="s">
        <v>557</v>
      </c>
      <c r="I2058" s="104" t="s">
        <v>16</v>
      </c>
      <c r="J2058" s="105">
        <v>1.25</v>
      </c>
      <c r="K2058" s="142">
        <f t="shared" si="204"/>
        <v>-1.25</v>
      </c>
      <c r="L2058" s="102">
        <f t="shared" si="202"/>
        <v>1020.5976049382721</v>
      </c>
      <c r="M2058" s="214">
        <f t="shared" si="203"/>
        <v>393.81249999999989</v>
      </c>
      <c r="Q2058" s="153">
        <f t="shared" si="205"/>
        <v>1</v>
      </c>
      <c r="R2058" s="154">
        <f t="shared" si="206"/>
        <v>0</v>
      </c>
      <c r="S2058" s="154">
        <f t="shared" si="207"/>
        <v>1</v>
      </c>
    </row>
    <row r="2059" spans="2:19" ht="18.75" x14ac:dyDescent="0.3">
      <c r="B2059" s="164">
        <v>45002</v>
      </c>
      <c r="C2059" s="95" t="s">
        <v>3284</v>
      </c>
      <c r="D2059" s="96" t="s">
        <v>2242</v>
      </c>
      <c r="E2059" s="97">
        <v>2</v>
      </c>
      <c r="F2059" s="140">
        <v>5</v>
      </c>
      <c r="G2059" s="103">
        <v>2</v>
      </c>
      <c r="H2059" s="99" t="s">
        <v>557</v>
      </c>
      <c r="I2059" s="104" t="s">
        <v>24</v>
      </c>
      <c r="J2059" s="105">
        <v>5.5</v>
      </c>
      <c r="K2059" s="142">
        <f t="shared" si="204"/>
        <v>22</v>
      </c>
      <c r="L2059" s="102">
        <f t="shared" si="202"/>
        <v>1042.5976049382721</v>
      </c>
      <c r="M2059" s="214">
        <f t="shared" si="203"/>
        <v>415.81249999999989</v>
      </c>
      <c r="Q2059" s="153">
        <f t="shared" si="205"/>
        <v>1</v>
      </c>
      <c r="R2059" s="154">
        <f t="shared" si="206"/>
        <v>1</v>
      </c>
      <c r="S2059" s="154">
        <f t="shared" si="207"/>
        <v>0</v>
      </c>
    </row>
    <row r="2060" spans="2:19" ht="18.75" x14ac:dyDescent="0.3">
      <c r="B2060" s="164">
        <v>45003</v>
      </c>
      <c r="C2060" s="95" t="s">
        <v>3217</v>
      </c>
      <c r="D2060" s="96" t="s">
        <v>561</v>
      </c>
      <c r="E2060" s="97">
        <v>3</v>
      </c>
      <c r="F2060" s="140">
        <v>2.15</v>
      </c>
      <c r="G2060" s="103">
        <v>1.2</v>
      </c>
      <c r="H2060" s="99" t="s">
        <v>557</v>
      </c>
      <c r="I2060" s="104" t="s">
        <v>24</v>
      </c>
      <c r="J2060" s="105">
        <v>3</v>
      </c>
      <c r="K2060" s="142">
        <f t="shared" si="204"/>
        <v>3.4499999999999993</v>
      </c>
      <c r="L2060" s="102">
        <f t="shared" si="202"/>
        <v>1046.0476049382721</v>
      </c>
      <c r="M2060" s="214">
        <f t="shared" si="203"/>
        <v>419.26249999999987</v>
      </c>
      <c r="Q2060" s="153">
        <f t="shared" si="205"/>
        <v>1</v>
      </c>
      <c r="R2060" s="154">
        <f t="shared" si="206"/>
        <v>1</v>
      </c>
      <c r="S2060" s="154">
        <f t="shared" si="207"/>
        <v>0</v>
      </c>
    </row>
    <row r="2061" spans="2:19" ht="18.75" x14ac:dyDescent="0.3">
      <c r="B2061" s="164">
        <v>45003</v>
      </c>
      <c r="C2061" s="95" t="s">
        <v>2116</v>
      </c>
      <c r="D2061" s="96" t="s">
        <v>561</v>
      </c>
      <c r="E2061" s="97">
        <v>5</v>
      </c>
      <c r="F2061" s="140">
        <v>3</v>
      </c>
      <c r="G2061" s="103">
        <v>1.1000000000000001</v>
      </c>
      <c r="H2061" s="99" t="s">
        <v>557</v>
      </c>
      <c r="I2061" s="104" t="s">
        <v>26</v>
      </c>
      <c r="J2061" s="105">
        <v>1</v>
      </c>
      <c r="K2061" s="142">
        <f t="shared" si="204"/>
        <v>-1</v>
      </c>
      <c r="L2061" s="102">
        <f t="shared" si="202"/>
        <v>1045.0476049382721</v>
      </c>
      <c r="M2061" s="214">
        <f t="shared" si="203"/>
        <v>418.26249999999987</v>
      </c>
      <c r="Q2061" s="153">
        <f t="shared" si="205"/>
        <v>1</v>
      </c>
      <c r="R2061" s="154">
        <f t="shared" si="206"/>
        <v>0</v>
      </c>
      <c r="S2061" s="154">
        <f t="shared" si="207"/>
        <v>1</v>
      </c>
    </row>
    <row r="2062" spans="2:19" ht="18.75" x14ac:dyDescent="0.3">
      <c r="B2062" s="164">
        <v>45003</v>
      </c>
      <c r="C2062" s="95" t="s">
        <v>2460</v>
      </c>
      <c r="D2062" s="96" t="s">
        <v>43</v>
      </c>
      <c r="E2062" s="97">
        <v>1</v>
      </c>
      <c r="F2062" s="140">
        <v>1</v>
      </c>
      <c r="G2062" s="103">
        <v>0</v>
      </c>
      <c r="H2062" s="99" t="s">
        <v>557</v>
      </c>
      <c r="I2062" s="104" t="s">
        <v>16</v>
      </c>
      <c r="J2062" s="105">
        <v>3</v>
      </c>
      <c r="K2062" s="142">
        <f t="shared" si="204"/>
        <v>-3</v>
      </c>
      <c r="L2062" s="102">
        <f t="shared" si="202"/>
        <v>1042.0476049382721</v>
      </c>
      <c r="M2062" s="214">
        <f t="shared" si="203"/>
        <v>415.26249999999987</v>
      </c>
      <c r="Q2062" s="153">
        <f t="shared" si="205"/>
        <v>1</v>
      </c>
      <c r="R2062" s="154">
        <f t="shared" si="206"/>
        <v>0</v>
      </c>
      <c r="S2062" s="154">
        <f t="shared" si="207"/>
        <v>1</v>
      </c>
    </row>
    <row r="2063" spans="2:19" ht="18.75" x14ac:dyDescent="0.3">
      <c r="B2063" s="164">
        <v>45003</v>
      </c>
      <c r="C2063" s="95" t="s">
        <v>3285</v>
      </c>
      <c r="D2063" s="96" t="s">
        <v>43</v>
      </c>
      <c r="E2063" s="97">
        <v>1</v>
      </c>
      <c r="F2063" s="140">
        <v>1</v>
      </c>
      <c r="G2063" s="103">
        <v>0</v>
      </c>
      <c r="H2063" s="99" t="s">
        <v>557</v>
      </c>
      <c r="I2063" s="104" t="s">
        <v>16</v>
      </c>
      <c r="J2063" s="105">
        <v>1</v>
      </c>
      <c r="K2063" s="142">
        <f t="shared" si="204"/>
        <v>-1</v>
      </c>
      <c r="L2063" s="102">
        <f t="shared" si="202"/>
        <v>1041.0476049382721</v>
      </c>
      <c r="M2063" s="214">
        <f t="shared" si="203"/>
        <v>414.26249999999987</v>
      </c>
      <c r="Q2063" s="153">
        <f t="shared" si="205"/>
        <v>1</v>
      </c>
      <c r="R2063" s="154">
        <f t="shared" si="206"/>
        <v>0</v>
      </c>
      <c r="S2063" s="154">
        <f t="shared" si="207"/>
        <v>1</v>
      </c>
    </row>
    <row r="2064" spans="2:19" ht="18.75" x14ac:dyDescent="0.3">
      <c r="B2064" s="164">
        <v>45003</v>
      </c>
      <c r="C2064" s="95" t="s">
        <v>3204</v>
      </c>
      <c r="D2064" s="96" t="s">
        <v>43</v>
      </c>
      <c r="E2064" s="97">
        <v>3</v>
      </c>
      <c r="F2064" s="140">
        <v>4.2</v>
      </c>
      <c r="G2064" s="103">
        <v>2</v>
      </c>
      <c r="H2064" s="99" t="s">
        <v>557</v>
      </c>
      <c r="I2064" s="104" t="s">
        <v>26</v>
      </c>
      <c r="J2064" s="105">
        <v>3</v>
      </c>
      <c r="K2064" s="142">
        <f t="shared" si="204"/>
        <v>-3</v>
      </c>
      <c r="L2064" s="102">
        <f t="shared" si="202"/>
        <v>1038.0476049382721</v>
      </c>
      <c r="M2064" s="214">
        <f t="shared" si="203"/>
        <v>411.26249999999987</v>
      </c>
      <c r="Q2064" s="153">
        <f t="shared" si="205"/>
        <v>1</v>
      </c>
      <c r="R2064" s="154">
        <f t="shared" si="206"/>
        <v>0</v>
      </c>
      <c r="S2064" s="154">
        <f t="shared" si="207"/>
        <v>1</v>
      </c>
    </row>
    <row r="2065" spans="2:19" ht="18.75" x14ac:dyDescent="0.3">
      <c r="B2065" s="164">
        <v>45003</v>
      </c>
      <c r="C2065" s="95" t="s">
        <v>3286</v>
      </c>
      <c r="D2065" s="96" t="s">
        <v>43</v>
      </c>
      <c r="E2065" s="97">
        <v>4</v>
      </c>
      <c r="F2065" s="140">
        <v>15</v>
      </c>
      <c r="G2065" s="103">
        <v>3</v>
      </c>
      <c r="H2065" s="99" t="s">
        <v>557</v>
      </c>
      <c r="I2065" s="104" t="s">
        <v>16</v>
      </c>
      <c r="J2065" s="105">
        <v>2</v>
      </c>
      <c r="K2065" s="142">
        <f t="shared" si="204"/>
        <v>-2</v>
      </c>
      <c r="L2065" s="102">
        <f t="shared" si="202"/>
        <v>1036.0476049382721</v>
      </c>
      <c r="M2065" s="214">
        <f t="shared" si="203"/>
        <v>409.26249999999987</v>
      </c>
      <c r="Q2065" s="153">
        <f t="shared" si="205"/>
        <v>1</v>
      </c>
      <c r="R2065" s="154">
        <f t="shared" si="206"/>
        <v>0</v>
      </c>
      <c r="S2065" s="154">
        <f t="shared" si="207"/>
        <v>1</v>
      </c>
    </row>
    <row r="2066" spans="2:19" ht="18.75" x14ac:dyDescent="0.3">
      <c r="B2066" s="164">
        <v>45003</v>
      </c>
      <c r="C2066" s="95" t="s">
        <v>3287</v>
      </c>
      <c r="D2066" s="96" t="s">
        <v>43</v>
      </c>
      <c r="E2066" s="97">
        <v>4</v>
      </c>
      <c r="F2066" s="140">
        <v>2.5</v>
      </c>
      <c r="G2066" s="103">
        <v>1.2</v>
      </c>
      <c r="H2066" s="99" t="s">
        <v>557</v>
      </c>
      <c r="I2066" s="104" t="s">
        <v>24</v>
      </c>
      <c r="J2066" s="105">
        <v>3</v>
      </c>
      <c r="K2066" s="142">
        <f t="shared" si="204"/>
        <v>4.5</v>
      </c>
      <c r="L2066" s="102">
        <f t="shared" si="202"/>
        <v>1040.5476049382721</v>
      </c>
      <c r="M2066" s="214">
        <f t="shared" si="203"/>
        <v>413.76249999999987</v>
      </c>
      <c r="Q2066" s="153">
        <f t="shared" si="205"/>
        <v>1</v>
      </c>
      <c r="R2066" s="154">
        <f t="shared" si="206"/>
        <v>1</v>
      </c>
      <c r="S2066" s="154">
        <f t="shared" si="207"/>
        <v>0</v>
      </c>
    </row>
    <row r="2067" spans="2:19" ht="18.75" x14ac:dyDescent="0.3">
      <c r="B2067" s="164">
        <v>45004</v>
      </c>
      <c r="C2067" s="95" t="s">
        <v>3288</v>
      </c>
      <c r="D2067" s="96" t="s">
        <v>747</v>
      </c>
      <c r="E2067" s="97">
        <v>1</v>
      </c>
      <c r="F2067" s="140">
        <v>3</v>
      </c>
      <c r="G2067" s="103">
        <v>1.2</v>
      </c>
      <c r="H2067" s="99" t="s">
        <v>557</v>
      </c>
      <c r="I2067" s="104" t="s">
        <v>107</v>
      </c>
      <c r="J2067" s="105">
        <v>4.5</v>
      </c>
      <c r="K2067" s="142">
        <f t="shared" si="204"/>
        <v>-4.5</v>
      </c>
      <c r="L2067" s="102">
        <f t="shared" si="202"/>
        <v>1036.0476049382721</v>
      </c>
      <c r="M2067" s="214">
        <f t="shared" si="203"/>
        <v>409.26249999999987</v>
      </c>
      <c r="Q2067" s="153">
        <f t="shared" si="205"/>
        <v>1</v>
      </c>
      <c r="R2067" s="154">
        <f t="shared" si="206"/>
        <v>0</v>
      </c>
      <c r="S2067" s="154">
        <f t="shared" si="207"/>
        <v>1</v>
      </c>
    </row>
    <row r="2068" spans="2:19" ht="18.75" x14ac:dyDescent="0.3">
      <c r="B2068" s="164">
        <v>45004</v>
      </c>
      <c r="C2068" s="95" t="s">
        <v>3289</v>
      </c>
      <c r="D2068" s="96" t="s">
        <v>747</v>
      </c>
      <c r="E2068" s="97">
        <v>1</v>
      </c>
      <c r="F2068" s="140">
        <v>4.2</v>
      </c>
      <c r="G2068" s="103">
        <v>2</v>
      </c>
      <c r="H2068" s="99" t="s">
        <v>557</v>
      </c>
      <c r="I2068" s="104" t="s">
        <v>16</v>
      </c>
      <c r="J2068" s="105">
        <v>3</v>
      </c>
      <c r="K2068" s="142">
        <f t="shared" si="204"/>
        <v>-3</v>
      </c>
      <c r="L2068" s="102">
        <f t="shared" si="202"/>
        <v>1033.0476049382721</v>
      </c>
      <c r="M2068" s="214">
        <f t="shared" si="203"/>
        <v>406.26249999999987</v>
      </c>
      <c r="Q2068" s="153">
        <f t="shared" si="205"/>
        <v>1</v>
      </c>
      <c r="R2068" s="154">
        <f t="shared" si="206"/>
        <v>0</v>
      </c>
      <c r="S2068" s="154">
        <f t="shared" si="207"/>
        <v>1</v>
      </c>
    </row>
    <row r="2069" spans="2:19" ht="18.75" x14ac:dyDescent="0.3">
      <c r="B2069" s="164">
        <v>45004</v>
      </c>
      <c r="C2069" s="95" t="s">
        <v>3223</v>
      </c>
      <c r="D2069" s="96" t="s">
        <v>3290</v>
      </c>
      <c r="E2069" s="97">
        <v>1</v>
      </c>
      <c r="F2069" s="140">
        <v>6</v>
      </c>
      <c r="G2069" s="103">
        <v>2</v>
      </c>
      <c r="H2069" s="99" t="s">
        <v>557</v>
      </c>
      <c r="I2069" s="104" t="s">
        <v>34</v>
      </c>
      <c r="J2069" s="105">
        <v>2.75</v>
      </c>
      <c r="K2069" s="142">
        <f t="shared" si="204"/>
        <v>-2.75</v>
      </c>
      <c r="L2069" s="102">
        <f t="shared" si="202"/>
        <v>1030.2976049382721</v>
      </c>
      <c r="M2069" s="214">
        <f t="shared" si="203"/>
        <v>403.51249999999987</v>
      </c>
      <c r="Q2069" s="153">
        <f t="shared" si="205"/>
        <v>1</v>
      </c>
      <c r="R2069" s="154">
        <f t="shared" si="206"/>
        <v>0</v>
      </c>
      <c r="S2069" s="154">
        <f t="shared" si="207"/>
        <v>1</v>
      </c>
    </row>
    <row r="2070" spans="2:19" ht="18.75" x14ac:dyDescent="0.3">
      <c r="B2070" s="164">
        <v>45004</v>
      </c>
      <c r="C2070" s="95" t="s">
        <v>3291</v>
      </c>
      <c r="D2070" s="96" t="s">
        <v>3290</v>
      </c>
      <c r="E2070" s="97">
        <v>1</v>
      </c>
      <c r="F2070" s="140">
        <v>5</v>
      </c>
      <c r="G2070" s="103">
        <v>2</v>
      </c>
      <c r="H2070" s="99" t="s">
        <v>557</v>
      </c>
      <c r="I2070" s="104" t="s">
        <v>34</v>
      </c>
      <c r="J2070" s="105">
        <v>0.5</v>
      </c>
      <c r="K2070" s="142">
        <f t="shared" si="204"/>
        <v>-0.5</v>
      </c>
      <c r="L2070" s="102">
        <f t="shared" si="202"/>
        <v>1029.7976049382721</v>
      </c>
      <c r="M2070" s="214">
        <f t="shared" si="203"/>
        <v>403.01249999999987</v>
      </c>
      <c r="Q2070" s="153">
        <f t="shared" si="205"/>
        <v>1</v>
      </c>
      <c r="R2070" s="154">
        <f t="shared" si="206"/>
        <v>0</v>
      </c>
      <c r="S2070" s="154">
        <f t="shared" si="207"/>
        <v>1</v>
      </c>
    </row>
    <row r="2071" spans="2:19" ht="18.75" x14ac:dyDescent="0.3">
      <c r="B2071" s="164">
        <v>45004</v>
      </c>
      <c r="C2071" s="95" t="s">
        <v>2506</v>
      </c>
      <c r="D2071" s="96" t="s">
        <v>747</v>
      </c>
      <c r="E2071" s="97">
        <v>2</v>
      </c>
      <c r="F2071" s="140">
        <v>16</v>
      </c>
      <c r="G2071" s="103">
        <v>3</v>
      </c>
      <c r="H2071" s="99" t="s">
        <v>557</v>
      </c>
      <c r="I2071" s="104" t="s">
        <v>34</v>
      </c>
      <c r="J2071" s="105">
        <v>0.5</v>
      </c>
      <c r="K2071" s="142">
        <f t="shared" si="204"/>
        <v>-0.5</v>
      </c>
      <c r="L2071" s="102">
        <f t="shared" si="202"/>
        <v>1029.2976049382721</v>
      </c>
      <c r="M2071" s="214">
        <f t="shared" si="203"/>
        <v>402.51249999999987</v>
      </c>
      <c r="Q2071" s="153">
        <f t="shared" si="205"/>
        <v>1</v>
      </c>
      <c r="R2071" s="154">
        <f t="shared" si="206"/>
        <v>0</v>
      </c>
      <c r="S2071" s="154">
        <f t="shared" si="207"/>
        <v>1</v>
      </c>
    </row>
    <row r="2072" spans="2:19" ht="18.75" x14ac:dyDescent="0.3">
      <c r="B2072" s="164">
        <v>45004</v>
      </c>
      <c r="C2072" s="95" t="s">
        <v>3292</v>
      </c>
      <c r="D2072" s="96" t="s">
        <v>747</v>
      </c>
      <c r="E2072" s="97">
        <v>2</v>
      </c>
      <c r="F2072" s="140">
        <v>4.2</v>
      </c>
      <c r="G2072" s="103">
        <v>2</v>
      </c>
      <c r="H2072" s="99" t="s">
        <v>557</v>
      </c>
      <c r="I2072" s="104" t="s">
        <v>34</v>
      </c>
      <c r="J2072" s="105">
        <v>5.75</v>
      </c>
      <c r="K2072" s="142">
        <f t="shared" si="204"/>
        <v>-5.75</v>
      </c>
      <c r="L2072" s="102">
        <f t="shared" si="202"/>
        <v>1023.5476049382721</v>
      </c>
      <c r="M2072" s="214">
        <f t="shared" si="203"/>
        <v>396.76249999999987</v>
      </c>
      <c r="Q2072" s="153">
        <f t="shared" si="205"/>
        <v>1</v>
      </c>
      <c r="R2072" s="154">
        <f t="shared" si="206"/>
        <v>0</v>
      </c>
      <c r="S2072" s="154">
        <f t="shared" si="207"/>
        <v>1</v>
      </c>
    </row>
    <row r="2073" spans="2:19" ht="18.75" x14ac:dyDescent="0.3">
      <c r="B2073" s="164">
        <v>45005</v>
      </c>
      <c r="C2073" s="95" t="s">
        <v>3293</v>
      </c>
      <c r="D2073" s="96" t="s">
        <v>662</v>
      </c>
      <c r="E2073" s="97">
        <v>5</v>
      </c>
      <c r="F2073" s="140">
        <v>26</v>
      </c>
      <c r="G2073" s="103">
        <v>6</v>
      </c>
      <c r="H2073" s="99" t="s">
        <v>557</v>
      </c>
      <c r="I2073" s="104" t="s">
        <v>16</v>
      </c>
      <c r="J2073" s="105">
        <v>1.25</v>
      </c>
      <c r="K2073" s="142">
        <f t="shared" si="204"/>
        <v>-1.25</v>
      </c>
      <c r="L2073" s="102">
        <f t="shared" si="202"/>
        <v>1022.2976049382721</v>
      </c>
      <c r="M2073" s="214">
        <f t="shared" si="203"/>
        <v>395.51249999999987</v>
      </c>
      <c r="Q2073" s="153">
        <f t="shared" si="205"/>
        <v>1</v>
      </c>
      <c r="R2073" s="154">
        <f t="shared" si="206"/>
        <v>0</v>
      </c>
      <c r="S2073" s="154">
        <f t="shared" si="207"/>
        <v>1</v>
      </c>
    </row>
    <row r="2074" spans="2:19" ht="18.75" x14ac:dyDescent="0.3">
      <c r="B2074" s="164">
        <v>45005</v>
      </c>
      <c r="C2074" s="95" t="s">
        <v>3293</v>
      </c>
      <c r="D2074" s="96" t="s">
        <v>662</v>
      </c>
      <c r="E2074" s="97">
        <v>5</v>
      </c>
      <c r="F2074" s="140">
        <v>26</v>
      </c>
      <c r="G2074" s="103">
        <v>6</v>
      </c>
      <c r="H2074" s="99" t="s">
        <v>567</v>
      </c>
      <c r="I2074" s="104" t="s">
        <v>16</v>
      </c>
      <c r="J2074" s="105">
        <v>1.25</v>
      </c>
      <c r="K2074" s="142">
        <f t="shared" si="204"/>
        <v>-1.25</v>
      </c>
      <c r="L2074" s="102">
        <f t="shared" si="202"/>
        <v>1021.0476049382721</v>
      </c>
      <c r="M2074" s="214">
        <f t="shared" si="203"/>
        <v>394.26249999999987</v>
      </c>
      <c r="Q2074" s="153">
        <f t="shared" si="205"/>
        <v>1</v>
      </c>
      <c r="R2074" s="154">
        <f t="shared" si="206"/>
        <v>0</v>
      </c>
      <c r="S2074" s="154">
        <f t="shared" si="207"/>
        <v>1</v>
      </c>
    </row>
    <row r="2075" spans="2:19" ht="18.75" x14ac:dyDescent="0.3">
      <c r="B2075" s="164">
        <v>45005</v>
      </c>
      <c r="C2075" s="95" t="s">
        <v>2776</v>
      </c>
      <c r="D2075" s="96" t="s">
        <v>662</v>
      </c>
      <c r="E2075" s="97">
        <v>5</v>
      </c>
      <c r="F2075" s="140">
        <v>26</v>
      </c>
      <c r="G2075" s="103">
        <v>5</v>
      </c>
      <c r="H2075" s="99" t="s">
        <v>557</v>
      </c>
      <c r="I2075" s="104" t="s">
        <v>16</v>
      </c>
      <c r="J2075" s="105">
        <v>0.25</v>
      </c>
      <c r="K2075" s="142">
        <f t="shared" si="204"/>
        <v>-0.25</v>
      </c>
      <c r="L2075" s="102">
        <f t="shared" si="202"/>
        <v>1020.7976049382721</v>
      </c>
      <c r="M2075" s="214">
        <f t="shared" si="203"/>
        <v>394.01249999999987</v>
      </c>
      <c r="Q2075" s="153">
        <f t="shared" si="205"/>
        <v>1</v>
      </c>
      <c r="R2075" s="154">
        <f t="shared" si="206"/>
        <v>0</v>
      </c>
      <c r="S2075" s="154">
        <f t="shared" si="207"/>
        <v>1</v>
      </c>
    </row>
    <row r="2076" spans="2:19" ht="18.75" x14ac:dyDescent="0.3">
      <c r="B2076" s="164">
        <v>45006</v>
      </c>
      <c r="C2076" s="95" t="s">
        <v>3294</v>
      </c>
      <c r="D2076" s="96" t="s">
        <v>674</v>
      </c>
      <c r="E2076" s="97">
        <v>1</v>
      </c>
      <c r="F2076" s="140">
        <v>31</v>
      </c>
      <c r="G2076" s="103">
        <v>4</v>
      </c>
      <c r="H2076" s="99" t="s">
        <v>557</v>
      </c>
      <c r="I2076" s="104" t="s">
        <v>34</v>
      </c>
      <c r="J2076" s="105">
        <v>2.5</v>
      </c>
      <c r="K2076" s="142">
        <f t="shared" si="204"/>
        <v>-2.5</v>
      </c>
      <c r="L2076" s="102">
        <f t="shared" si="202"/>
        <v>1018.2976049382721</v>
      </c>
      <c r="M2076" s="214">
        <f t="shared" si="203"/>
        <v>391.51249999999987</v>
      </c>
      <c r="Q2076" s="153">
        <f t="shared" si="205"/>
        <v>1</v>
      </c>
      <c r="R2076" s="154">
        <f t="shared" si="206"/>
        <v>0</v>
      </c>
      <c r="S2076" s="154">
        <f t="shared" si="207"/>
        <v>1</v>
      </c>
    </row>
    <row r="2077" spans="2:19" ht="18.75" x14ac:dyDescent="0.3">
      <c r="B2077" s="164">
        <v>45006</v>
      </c>
      <c r="C2077" s="95" t="s">
        <v>3294</v>
      </c>
      <c r="D2077" s="96" t="s">
        <v>674</v>
      </c>
      <c r="E2077" s="97">
        <v>1</v>
      </c>
      <c r="F2077" s="140">
        <v>31</v>
      </c>
      <c r="G2077" s="103">
        <v>4</v>
      </c>
      <c r="H2077" s="99" t="s">
        <v>567</v>
      </c>
      <c r="I2077" s="104" t="s">
        <v>34</v>
      </c>
      <c r="J2077" s="105">
        <v>2.5</v>
      </c>
      <c r="K2077" s="142">
        <f t="shared" si="204"/>
        <v>-2.5</v>
      </c>
      <c r="L2077" s="102">
        <f t="shared" si="202"/>
        <v>1015.7976049382721</v>
      </c>
      <c r="M2077" s="214">
        <f t="shared" si="203"/>
        <v>389.01249999999987</v>
      </c>
      <c r="Q2077" s="153">
        <f t="shared" si="205"/>
        <v>1</v>
      </c>
      <c r="R2077" s="154">
        <f t="shared" si="206"/>
        <v>0</v>
      </c>
      <c r="S2077" s="154">
        <f t="shared" si="207"/>
        <v>1</v>
      </c>
    </row>
    <row r="2078" spans="2:19" ht="18.75" x14ac:dyDescent="0.3">
      <c r="B2078" s="164">
        <v>45006</v>
      </c>
      <c r="C2078" s="95" t="s">
        <v>3295</v>
      </c>
      <c r="D2078" s="96" t="s">
        <v>674</v>
      </c>
      <c r="E2078" s="97">
        <v>6</v>
      </c>
      <c r="F2078" s="140">
        <v>8</v>
      </c>
      <c r="G2078" s="103">
        <v>2</v>
      </c>
      <c r="H2078" s="99" t="s">
        <v>557</v>
      </c>
      <c r="I2078" s="104" t="s">
        <v>16</v>
      </c>
      <c r="J2078" s="105">
        <v>1.25</v>
      </c>
      <c r="K2078" s="142">
        <f t="shared" si="204"/>
        <v>-1.25</v>
      </c>
      <c r="L2078" s="102">
        <f t="shared" si="202"/>
        <v>1014.5476049382721</v>
      </c>
      <c r="M2078" s="214">
        <f t="shared" si="203"/>
        <v>387.76249999999987</v>
      </c>
      <c r="Q2078" s="153">
        <f t="shared" si="205"/>
        <v>1</v>
      </c>
      <c r="R2078" s="154">
        <f t="shared" si="206"/>
        <v>0</v>
      </c>
      <c r="S2078" s="154">
        <f t="shared" si="207"/>
        <v>1</v>
      </c>
    </row>
    <row r="2079" spans="2:19" ht="18.75" x14ac:dyDescent="0.3">
      <c r="B2079" s="164">
        <v>45006</v>
      </c>
      <c r="C2079" s="95" t="s">
        <v>3296</v>
      </c>
      <c r="D2079" s="96" t="s">
        <v>2821</v>
      </c>
      <c r="E2079" s="97">
        <v>5</v>
      </c>
      <c r="F2079" s="140">
        <v>2.4</v>
      </c>
      <c r="G2079" s="103">
        <v>1.2</v>
      </c>
      <c r="H2079" s="99" t="s">
        <v>557</v>
      </c>
      <c r="I2079" s="104" t="s">
        <v>24</v>
      </c>
      <c r="J2079" s="105">
        <v>3.25</v>
      </c>
      <c r="K2079" s="142">
        <f t="shared" si="204"/>
        <v>4.55</v>
      </c>
      <c r="L2079" s="102">
        <f t="shared" si="202"/>
        <v>1019.0976049382721</v>
      </c>
      <c r="M2079" s="214">
        <f t="shared" si="203"/>
        <v>392.31249999999989</v>
      </c>
      <c r="Q2079" s="153">
        <f t="shared" si="205"/>
        <v>1</v>
      </c>
      <c r="R2079" s="154">
        <f t="shared" si="206"/>
        <v>1</v>
      </c>
      <c r="S2079" s="154">
        <f t="shared" si="207"/>
        <v>0</v>
      </c>
    </row>
    <row r="2080" spans="2:19" ht="18.75" x14ac:dyDescent="0.3">
      <c r="B2080" s="164">
        <v>45007</v>
      </c>
      <c r="C2080" s="95" t="s">
        <v>2757</v>
      </c>
      <c r="D2080" s="96" t="s">
        <v>623</v>
      </c>
      <c r="E2080" s="97">
        <v>1</v>
      </c>
      <c r="F2080" s="140">
        <v>4.5999999999999996</v>
      </c>
      <c r="G2080" s="103">
        <v>2</v>
      </c>
      <c r="H2080" s="99" t="s">
        <v>557</v>
      </c>
      <c r="I2080" s="104" t="s">
        <v>16</v>
      </c>
      <c r="J2080" s="105">
        <v>1</v>
      </c>
      <c r="K2080" s="142">
        <f t="shared" si="204"/>
        <v>-1</v>
      </c>
      <c r="L2080" s="102">
        <f t="shared" si="202"/>
        <v>1018.0976049382721</v>
      </c>
      <c r="M2080" s="214">
        <f t="shared" si="203"/>
        <v>391.31249999999989</v>
      </c>
      <c r="Q2080" s="153">
        <f t="shared" si="205"/>
        <v>1</v>
      </c>
      <c r="R2080" s="154">
        <f t="shared" si="206"/>
        <v>0</v>
      </c>
      <c r="S2080" s="154">
        <f t="shared" si="207"/>
        <v>1</v>
      </c>
    </row>
    <row r="2081" spans="2:19" ht="18.75" x14ac:dyDescent="0.3">
      <c r="B2081" s="164">
        <v>45007</v>
      </c>
      <c r="C2081" s="95" t="s">
        <v>3297</v>
      </c>
      <c r="D2081" s="96" t="s">
        <v>623</v>
      </c>
      <c r="E2081" s="97">
        <v>2</v>
      </c>
      <c r="F2081" s="140">
        <v>6</v>
      </c>
      <c r="G2081" s="103">
        <v>2</v>
      </c>
      <c r="H2081" s="99" t="s">
        <v>557</v>
      </c>
      <c r="I2081" s="104" t="s">
        <v>16</v>
      </c>
      <c r="J2081" s="105">
        <v>1</v>
      </c>
      <c r="K2081" s="142">
        <f t="shared" si="204"/>
        <v>-1</v>
      </c>
      <c r="L2081" s="102">
        <f t="shared" si="202"/>
        <v>1017.0976049382721</v>
      </c>
      <c r="M2081" s="214">
        <f t="shared" si="203"/>
        <v>390.31249999999989</v>
      </c>
      <c r="Q2081" s="153">
        <f t="shared" si="205"/>
        <v>1</v>
      </c>
      <c r="R2081" s="154">
        <f t="shared" si="206"/>
        <v>0</v>
      </c>
      <c r="S2081" s="154">
        <f t="shared" si="207"/>
        <v>1</v>
      </c>
    </row>
    <row r="2082" spans="2:19" ht="18.75" x14ac:dyDescent="0.3">
      <c r="B2082" s="164">
        <v>45007</v>
      </c>
      <c r="C2082" s="95" t="s">
        <v>3298</v>
      </c>
      <c r="D2082" s="96" t="s">
        <v>91</v>
      </c>
      <c r="E2082" s="97">
        <v>1</v>
      </c>
      <c r="F2082" s="140">
        <v>2.2000000000000002</v>
      </c>
      <c r="G2082" s="103">
        <v>1.2</v>
      </c>
      <c r="H2082" s="99" t="s">
        <v>557</v>
      </c>
      <c r="I2082" s="104" t="s">
        <v>24</v>
      </c>
      <c r="J2082" s="105">
        <v>3</v>
      </c>
      <c r="K2082" s="142">
        <f t="shared" si="204"/>
        <v>3.6000000000000005</v>
      </c>
      <c r="L2082" s="102">
        <f t="shared" si="202"/>
        <v>1020.6976049382721</v>
      </c>
      <c r="M2082" s="214">
        <f t="shared" si="203"/>
        <v>393.91249999999991</v>
      </c>
      <c r="Q2082" s="153">
        <f t="shared" si="205"/>
        <v>1</v>
      </c>
      <c r="R2082" s="154">
        <f t="shared" si="206"/>
        <v>1</v>
      </c>
      <c r="S2082" s="154">
        <f t="shared" si="207"/>
        <v>0</v>
      </c>
    </row>
    <row r="2083" spans="2:19" ht="18.75" x14ac:dyDescent="0.3">
      <c r="B2083" s="164">
        <v>45007</v>
      </c>
      <c r="C2083" s="95" t="s">
        <v>3168</v>
      </c>
      <c r="D2083" s="96" t="s">
        <v>91</v>
      </c>
      <c r="E2083" s="97">
        <v>7</v>
      </c>
      <c r="F2083" s="140">
        <v>9</v>
      </c>
      <c r="G2083" s="103">
        <v>3</v>
      </c>
      <c r="H2083" s="99" t="s">
        <v>557</v>
      </c>
      <c r="I2083" s="104" t="s">
        <v>26</v>
      </c>
      <c r="J2083" s="105">
        <v>1.75</v>
      </c>
      <c r="K2083" s="142">
        <f t="shared" si="204"/>
        <v>-1.75</v>
      </c>
      <c r="L2083" s="102">
        <f t="shared" ref="L2083:L2137" si="208">IF(K2083="",L2082,L2082+K2083)</f>
        <v>1018.9476049382721</v>
      </c>
      <c r="M2083" s="214">
        <f t="shared" si="203"/>
        <v>392.16249999999991</v>
      </c>
      <c r="Q2083" s="153">
        <f t="shared" si="205"/>
        <v>1</v>
      </c>
      <c r="R2083" s="154">
        <f t="shared" si="206"/>
        <v>0</v>
      </c>
      <c r="S2083" s="154">
        <f t="shared" si="207"/>
        <v>1</v>
      </c>
    </row>
    <row r="2084" spans="2:19" ht="18.75" x14ac:dyDescent="0.3">
      <c r="B2084" s="164">
        <v>45007</v>
      </c>
      <c r="C2084" s="95" t="s">
        <v>3212</v>
      </c>
      <c r="D2084" s="96" t="s">
        <v>91</v>
      </c>
      <c r="E2084" s="97">
        <v>7</v>
      </c>
      <c r="F2084" s="140">
        <v>20</v>
      </c>
      <c r="G2084" s="103">
        <v>4</v>
      </c>
      <c r="H2084" s="99" t="s">
        <v>557</v>
      </c>
      <c r="I2084" s="104" t="s">
        <v>34</v>
      </c>
      <c r="J2084" s="105">
        <v>1.75</v>
      </c>
      <c r="K2084" s="142">
        <f t="shared" si="204"/>
        <v>-1.75</v>
      </c>
      <c r="L2084" s="102">
        <f t="shared" si="208"/>
        <v>1017.1976049382721</v>
      </c>
      <c r="M2084" s="214">
        <f t="shared" ref="M2084:M2137" si="209">M2083+K2084</f>
        <v>390.41249999999991</v>
      </c>
      <c r="Q2084" s="153">
        <f t="shared" si="205"/>
        <v>1</v>
      </c>
      <c r="R2084" s="154">
        <f t="shared" si="206"/>
        <v>0</v>
      </c>
      <c r="S2084" s="154">
        <f t="shared" si="207"/>
        <v>1</v>
      </c>
    </row>
    <row r="2085" spans="2:19" ht="18.75" x14ac:dyDescent="0.3">
      <c r="B2085" s="164">
        <v>45008</v>
      </c>
      <c r="C2085" s="95" t="s">
        <v>3299</v>
      </c>
      <c r="D2085" s="96" t="s">
        <v>616</v>
      </c>
      <c r="E2085" s="97">
        <v>1</v>
      </c>
      <c r="F2085" s="140">
        <v>2.6</v>
      </c>
      <c r="G2085" s="103">
        <v>1.2</v>
      </c>
      <c r="H2085" s="99" t="s">
        <v>557</v>
      </c>
      <c r="I2085" s="104" t="s">
        <v>16</v>
      </c>
      <c r="J2085" s="105">
        <v>8</v>
      </c>
      <c r="K2085" s="142">
        <f t="shared" si="204"/>
        <v>-8</v>
      </c>
      <c r="L2085" s="102">
        <f t="shared" si="208"/>
        <v>1009.1976049382721</v>
      </c>
      <c r="M2085" s="214">
        <f t="shared" si="209"/>
        <v>382.41249999999991</v>
      </c>
      <c r="Q2085" s="153">
        <f t="shared" si="205"/>
        <v>1</v>
      </c>
      <c r="R2085" s="154">
        <f t="shared" si="206"/>
        <v>0</v>
      </c>
      <c r="S2085" s="154">
        <f t="shared" si="207"/>
        <v>1</v>
      </c>
    </row>
    <row r="2086" spans="2:19" ht="18.75" x14ac:dyDescent="0.3">
      <c r="B2086" s="164">
        <v>45008</v>
      </c>
      <c r="C2086" s="95" t="s">
        <v>3300</v>
      </c>
      <c r="D2086" s="96" t="s">
        <v>616</v>
      </c>
      <c r="E2086" s="97">
        <v>2</v>
      </c>
      <c r="F2086" s="140">
        <v>6.5</v>
      </c>
      <c r="G2086" s="103">
        <v>2</v>
      </c>
      <c r="H2086" s="99" t="s">
        <v>557</v>
      </c>
      <c r="I2086" s="104" t="s">
        <v>24</v>
      </c>
      <c r="J2086" s="105">
        <v>4</v>
      </c>
      <c r="K2086" s="142">
        <f t="shared" si="204"/>
        <v>22</v>
      </c>
      <c r="L2086" s="102">
        <f t="shared" si="208"/>
        <v>1031.197604938272</v>
      </c>
      <c r="M2086" s="214">
        <f t="shared" si="209"/>
        <v>404.41249999999991</v>
      </c>
      <c r="Q2086" s="153">
        <f t="shared" si="205"/>
        <v>1</v>
      </c>
      <c r="R2086" s="154">
        <f t="shared" si="206"/>
        <v>1</v>
      </c>
      <c r="S2086" s="154">
        <f t="shared" si="207"/>
        <v>0</v>
      </c>
    </row>
    <row r="2087" spans="2:19" ht="18.75" x14ac:dyDescent="0.3">
      <c r="B2087" s="164">
        <v>45008</v>
      </c>
      <c r="C2087" s="95" t="s">
        <v>3301</v>
      </c>
      <c r="D2087" s="96" t="s">
        <v>616</v>
      </c>
      <c r="E2087" s="97">
        <v>2</v>
      </c>
      <c r="F2087" s="140">
        <v>16</v>
      </c>
      <c r="G2087" s="103">
        <v>3</v>
      </c>
      <c r="H2087" s="99" t="s">
        <v>557</v>
      </c>
      <c r="I2087" s="104" t="s">
        <v>16</v>
      </c>
      <c r="J2087" s="105">
        <v>1.25</v>
      </c>
      <c r="K2087" s="142">
        <f t="shared" si="204"/>
        <v>-1.25</v>
      </c>
      <c r="L2087" s="102">
        <f t="shared" si="208"/>
        <v>1029.947604938272</v>
      </c>
      <c r="M2087" s="214">
        <f t="shared" si="209"/>
        <v>403.16249999999991</v>
      </c>
      <c r="Q2087" s="153">
        <f t="shared" si="205"/>
        <v>1</v>
      </c>
      <c r="R2087" s="154">
        <f t="shared" si="206"/>
        <v>0</v>
      </c>
      <c r="S2087" s="154">
        <f t="shared" si="207"/>
        <v>1</v>
      </c>
    </row>
    <row r="2088" spans="2:19" ht="18.75" x14ac:dyDescent="0.3">
      <c r="B2088" s="164">
        <v>45008</v>
      </c>
      <c r="C2088" s="95" t="s">
        <v>3301</v>
      </c>
      <c r="D2088" s="96" t="s">
        <v>616</v>
      </c>
      <c r="E2088" s="97">
        <v>2</v>
      </c>
      <c r="F2088" s="140">
        <v>16</v>
      </c>
      <c r="G2088" s="103">
        <v>3</v>
      </c>
      <c r="H2088" s="99" t="s">
        <v>567</v>
      </c>
      <c r="I2088" s="104" t="s">
        <v>16</v>
      </c>
      <c r="J2088" s="105">
        <v>1.25</v>
      </c>
      <c r="K2088" s="142">
        <f t="shared" si="204"/>
        <v>-1.25</v>
      </c>
      <c r="L2088" s="102">
        <f t="shared" si="208"/>
        <v>1028.697604938272</v>
      </c>
      <c r="M2088" s="214">
        <f t="shared" si="209"/>
        <v>401.91249999999991</v>
      </c>
      <c r="Q2088" s="153">
        <f t="shared" si="205"/>
        <v>1</v>
      </c>
      <c r="R2088" s="154">
        <f t="shared" si="206"/>
        <v>0</v>
      </c>
      <c r="S2088" s="154">
        <f t="shared" si="207"/>
        <v>1</v>
      </c>
    </row>
    <row r="2089" spans="2:19" ht="18.75" x14ac:dyDescent="0.3">
      <c r="B2089" s="164">
        <v>45008</v>
      </c>
      <c r="C2089" s="95" t="s">
        <v>3124</v>
      </c>
      <c r="D2089" s="96" t="s">
        <v>616</v>
      </c>
      <c r="E2089" s="97">
        <v>5</v>
      </c>
      <c r="F2089" s="140">
        <v>2.8</v>
      </c>
      <c r="G2089" s="103">
        <v>1.2</v>
      </c>
      <c r="H2089" s="99" t="s">
        <v>557</v>
      </c>
      <c r="I2089" s="104" t="s">
        <v>24</v>
      </c>
      <c r="J2089" s="105">
        <v>3.5</v>
      </c>
      <c r="K2089" s="142">
        <f t="shared" si="204"/>
        <v>6.2999999999999989</v>
      </c>
      <c r="L2089" s="102">
        <f t="shared" si="208"/>
        <v>1034.9976049382719</v>
      </c>
      <c r="M2089" s="214">
        <f t="shared" si="209"/>
        <v>408.21249999999992</v>
      </c>
      <c r="Q2089" s="153">
        <f t="shared" si="205"/>
        <v>1</v>
      </c>
      <c r="R2089" s="154">
        <f t="shared" si="206"/>
        <v>1</v>
      </c>
      <c r="S2089" s="154">
        <f t="shared" si="207"/>
        <v>0</v>
      </c>
    </row>
    <row r="2090" spans="2:19" ht="18.75" x14ac:dyDescent="0.3">
      <c r="B2090" s="164">
        <v>45008</v>
      </c>
      <c r="C2090" s="95" t="s">
        <v>3302</v>
      </c>
      <c r="D2090" s="96" t="s">
        <v>788</v>
      </c>
      <c r="E2090" s="97">
        <v>2</v>
      </c>
      <c r="F2090" s="140">
        <v>2.2000000000000002</v>
      </c>
      <c r="G2090" s="103">
        <v>1.2</v>
      </c>
      <c r="H2090" s="99" t="s">
        <v>557</v>
      </c>
      <c r="I2090" s="104" t="s">
        <v>24</v>
      </c>
      <c r="J2090" s="105">
        <v>2</v>
      </c>
      <c r="K2090" s="142">
        <f t="shared" si="204"/>
        <v>2.4000000000000004</v>
      </c>
      <c r="L2090" s="102">
        <f t="shared" si="208"/>
        <v>1037.397604938272</v>
      </c>
      <c r="M2090" s="214">
        <f t="shared" si="209"/>
        <v>410.6124999999999</v>
      </c>
      <c r="Q2090" s="153">
        <f t="shared" si="205"/>
        <v>1</v>
      </c>
      <c r="R2090" s="154">
        <f t="shared" si="206"/>
        <v>1</v>
      </c>
      <c r="S2090" s="154">
        <f t="shared" si="207"/>
        <v>0</v>
      </c>
    </row>
    <row r="2091" spans="2:19" ht="18.75" x14ac:dyDescent="0.3">
      <c r="B2091" s="164">
        <v>45008</v>
      </c>
      <c r="C2091" s="95" t="s">
        <v>3303</v>
      </c>
      <c r="D2091" s="96" t="s">
        <v>788</v>
      </c>
      <c r="E2091" s="97">
        <v>2</v>
      </c>
      <c r="F2091" s="140">
        <v>20</v>
      </c>
      <c r="G2091" s="103">
        <v>4</v>
      </c>
      <c r="H2091" s="99" t="s">
        <v>557</v>
      </c>
      <c r="I2091" s="104" t="s">
        <v>34</v>
      </c>
      <c r="J2091" s="105">
        <v>0.25</v>
      </c>
      <c r="K2091" s="142">
        <f t="shared" si="204"/>
        <v>-0.25</v>
      </c>
      <c r="L2091" s="102">
        <f t="shared" si="208"/>
        <v>1037.147604938272</v>
      </c>
      <c r="M2091" s="214">
        <f t="shared" si="209"/>
        <v>410.3624999999999</v>
      </c>
      <c r="Q2091" s="153">
        <f t="shared" si="205"/>
        <v>1</v>
      </c>
      <c r="R2091" s="154">
        <f t="shared" si="206"/>
        <v>0</v>
      </c>
      <c r="S2091" s="154">
        <f t="shared" si="207"/>
        <v>1</v>
      </c>
    </row>
    <row r="2092" spans="2:19" ht="18.75" x14ac:dyDescent="0.3">
      <c r="B2092" s="164">
        <v>45009</v>
      </c>
      <c r="C2092" s="95" t="s">
        <v>3304</v>
      </c>
      <c r="D2092" s="96" t="s">
        <v>43</v>
      </c>
      <c r="E2092" s="97">
        <v>2</v>
      </c>
      <c r="F2092" s="140">
        <v>3.5</v>
      </c>
      <c r="G2092" s="103">
        <v>1.3</v>
      </c>
      <c r="H2092" s="99" t="s">
        <v>557</v>
      </c>
      <c r="I2092" s="104" t="s">
        <v>26</v>
      </c>
      <c r="J2092" s="105">
        <v>3</v>
      </c>
      <c r="K2092" s="142">
        <f t="shared" si="204"/>
        <v>-3</v>
      </c>
      <c r="L2092" s="102">
        <f t="shared" si="208"/>
        <v>1034.147604938272</v>
      </c>
      <c r="M2092" s="214">
        <f t="shared" si="209"/>
        <v>407.3624999999999</v>
      </c>
      <c r="Q2092" s="153">
        <f t="shared" si="205"/>
        <v>1</v>
      </c>
      <c r="R2092" s="154">
        <f t="shared" si="206"/>
        <v>0</v>
      </c>
      <c r="S2092" s="154">
        <f t="shared" si="207"/>
        <v>1</v>
      </c>
    </row>
    <row r="2093" spans="2:19" ht="18.75" x14ac:dyDescent="0.3">
      <c r="B2093" s="164">
        <v>45009</v>
      </c>
      <c r="C2093" s="95" t="s">
        <v>3305</v>
      </c>
      <c r="D2093" s="96" t="s">
        <v>43</v>
      </c>
      <c r="E2093" s="97">
        <v>2</v>
      </c>
      <c r="F2093" s="140">
        <v>19</v>
      </c>
      <c r="G2093" s="103">
        <v>4</v>
      </c>
      <c r="H2093" s="99" t="s">
        <v>557</v>
      </c>
      <c r="I2093" s="104" t="s">
        <v>24</v>
      </c>
      <c r="J2093" s="105">
        <v>2</v>
      </c>
      <c r="K2093" s="142">
        <f t="shared" si="204"/>
        <v>36</v>
      </c>
      <c r="L2093" s="102">
        <f t="shared" si="208"/>
        <v>1070.147604938272</v>
      </c>
      <c r="M2093" s="214">
        <f t="shared" si="209"/>
        <v>443.3624999999999</v>
      </c>
      <c r="Q2093" s="153">
        <f t="shared" si="205"/>
        <v>1</v>
      </c>
      <c r="R2093" s="154">
        <f t="shared" si="206"/>
        <v>1</v>
      </c>
      <c r="S2093" s="154">
        <f t="shared" si="207"/>
        <v>0</v>
      </c>
    </row>
    <row r="2094" spans="2:19" ht="18.75" x14ac:dyDescent="0.3">
      <c r="B2094" s="164">
        <v>45009</v>
      </c>
      <c r="C2094" s="95" t="s">
        <v>3306</v>
      </c>
      <c r="D2094" s="96" t="s">
        <v>43</v>
      </c>
      <c r="E2094" s="97">
        <v>4</v>
      </c>
      <c r="F2094" s="140">
        <v>12</v>
      </c>
      <c r="G2094" s="103">
        <v>3</v>
      </c>
      <c r="H2094" s="99" t="s">
        <v>557</v>
      </c>
      <c r="I2094" s="104" t="s">
        <v>16</v>
      </c>
      <c r="J2094" s="105">
        <v>4</v>
      </c>
      <c r="K2094" s="142">
        <f t="shared" si="204"/>
        <v>-4</v>
      </c>
      <c r="L2094" s="102">
        <f t="shared" si="208"/>
        <v>1066.147604938272</v>
      </c>
      <c r="M2094" s="214">
        <f t="shared" si="209"/>
        <v>439.3624999999999</v>
      </c>
      <c r="Q2094" s="153">
        <f t="shared" si="205"/>
        <v>1</v>
      </c>
      <c r="R2094" s="154">
        <f t="shared" si="206"/>
        <v>0</v>
      </c>
      <c r="S2094" s="154">
        <f t="shared" si="207"/>
        <v>1</v>
      </c>
    </row>
    <row r="2095" spans="2:19" ht="18.75" x14ac:dyDescent="0.3">
      <c r="B2095" s="164">
        <v>45009</v>
      </c>
      <c r="C2095" s="95" t="s">
        <v>3306</v>
      </c>
      <c r="D2095" s="96" t="s">
        <v>43</v>
      </c>
      <c r="E2095" s="97">
        <v>4</v>
      </c>
      <c r="F2095" s="140">
        <v>12</v>
      </c>
      <c r="G2095" s="103">
        <v>3</v>
      </c>
      <c r="H2095" s="99" t="s">
        <v>567</v>
      </c>
      <c r="I2095" s="104" t="s">
        <v>16</v>
      </c>
      <c r="J2095" s="105">
        <v>2</v>
      </c>
      <c r="K2095" s="142">
        <f t="shared" si="204"/>
        <v>-2</v>
      </c>
      <c r="L2095" s="102">
        <f t="shared" si="208"/>
        <v>1064.147604938272</v>
      </c>
      <c r="M2095" s="214">
        <f t="shared" si="209"/>
        <v>437.3624999999999</v>
      </c>
      <c r="Q2095" s="153">
        <f t="shared" si="205"/>
        <v>1</v>
      </c>
      <c r="R2095" s="154">
        <f t="shared" si="206"/>
        <v>0</v>
      </c>
      <c r="S2095" s="154">
        <f t="shared" si="207"/>
        <v>1</v>
      </c>
    </row>
    <row r="2096" spans="2:19" ht="18.75" x14ac:dyDescent="0.3">
      <c r="B2096" s="164">
        <v>45009</v>
      </c>
      <c r="C2096" s="95" t="s">
        <v>3209</v>
      </c>
      <c r="D2096" s="96" t="s">
        <v>43</v>
      </c>
      <c r="E2096" s="97">
        <v>4</v>
      </c>
      <c r="F2096" s="140">
        <v>4.2</v>
      </c>
      <c r="G2096" s="103">
        <v>2</v>
      </c>
      <c r="H2096" s="99" t="s">
        <v>557</v>
      </c>
      <c r="I2096" s="104" t="s">
        <v>24</v>
      </c>
      <c r="J2096" s="105">
        <v>3</v>
      </c>
      <c r="K2096" s="142">
        <f t="shared" si="204"/>
        <v>9.6000000000000014</v>
      </c>
      <c r="L2096" s="102">
        <f t="shared" si="208"/>
        <v>1073.7476049382719</v>
      </c>
      <c r="M2096" s="214">
        <f t="shared" si="209"/>
        <v>446.96249999999992</v>
      </c>
      <c r="Q2096" s="153">
        <f t="shared" si="205"/>
        <v>1</v>
      </c>
      <c r="R2096" s="154">
        <f t="shared" si="206"/>
        <v>1</v>
      </c>
      <c r="S2096" s="154">
        <f t="shared" si="207"/>
        <v>0</v>
      </c>
    </row>
    <row r="2097" spans="2:19" ht="18.75" x14ac:dyDescent="0.3">
      <c r="B2097" s="164">
        <v>45010</v>
      </c>
      <c r="C2097" s="95" t="s">
        <v>3307</v>
      </c>
      <c r="D2097" s="96" t="s">
        <v>2191</v>
      </c>
      <c r="E2097" s="97">
        <v>4</v>
      </c>
      <c r="F2097" s="140">
        <v>3.3</v>
      </c>
      <c r="G2097" s="103">
        <v>1.4</v>
      </c>
      <c r="H2097" s="99" t="s">
        <v>557</v>
      </c>
      <c r="I2097" s="104" t="s">
        <v>24</v>
      </c>
      <c r="J2097" s="105">
        <v>8.5</v>
      </c>
      <c r="K2097" s="142">
        <f t="shared" si="204"/>
        <v>19.549999999999997</v>
      </c>
      <c r="L2097" s="102">
        <f t="shared" si="208"/>
        <v>1093.2976049382719</v>
      </c>
      <c r="M2097" s="214">
        <f t="shared" si="209"/>
        <v>466.51249999999993</v>
      </c>
      <c r="Q2097" s="153">
        <f t="shared" si="205"/>
        <v>1</v>
      </c>
      <c r="R2097" s="154">
        <f t="shared" si="206"/>
        <v>1</v>
      </c>
      <c r="S2097" s="154">
        <f t="shared" si="207"/>
        <v>0</v>
      </c>
    </row>
    <row r="2098" spans="2:19" ht="18.75" x14ac:dyDescent="0.3">
      <c r="B2098" s="164">
        <v>45010</v>
      </c>
      <c r="C2098" s="95" t="s">
        <v>3308</v>
      </c>
      <c r="D2098" s="96" t="s">
        <v>2191</v>
      </c>
      <c r="E2098" s="97">
        <v>5</v>
      </c>
      <c r="F2098" s="140">
        <v>2.4</v>
      </c>
      <c r="G2098" s="103">
        <v>1.2</v>
      </c>
      <c r="H2098" s="99" t="s">
        <v>557</v>
      </c>
      <c r="I2098" s="104" t="s">
        <v>24</v>
      </c>
      <c r="J2098" s="105">
        <v>2</v>
      </c>
      <c r="K2098" s="142">
        <f t="shared" si="204"/>
        <v>2.8</v>
      </c>
      <c r="L2098" s="102">
        <f t="shared" si="208"/>
        <v>1096.0976049382718</v>
      </c>
      <c r="M2098" s="214">
        <f t="shared" si="209"/>
        <v>469.31249999999994</v>
      </c>
      <c r="Q2098" s="153">
        <f t="shared" si="205"/>
        <v>1</v>
      </c>
      <c r="R2098" s="154">
        <f t="shared" si="206"/>
        <v>1</v>
      </c>
      <c r="S2098" s="154">
        <f t="shared" si="207"/>
        <v>0</v>
      </c>
    </row>
    <row r="2099" spans="2:19" ht="18.75" x14ac:dyDescent="0.3">
      <c r="B2099" s="164">
        <v>45010</v>
      </c>
      <c r="C2099" s="95" t="s">
        <v>3309</v>
      </c>
      <c r="D2099" s="96" t="s">
        <v>2191</v>
      </c>
      <c r="E2099" s="97">
        <v>5</v>
      </c>
      <c r="F2099" s="140">
        <v>26</v>
      </c>
      <c r="G2099" s="103">
        <v>5</v>
      </c>
      <c r="H2099" s="99" t="s">
        <v>557</v>
      </c>
      <c r="I2099" s="104" t="s">
        <v>16</v>
      </c>
      <c r="J2099" s="105">
        <v>1.25</v>
      </c>
      <c r="K2099" s="142">
        <f t="shared" si="204"/>
        <v>-1.25</v>
      </c>
      <c r="L2099" s="102">
        <f t="shared" si="208"/>
        <v>1094.8476049382718</v>
      </c>
      <c r="M2099" s="214">
        <f t="shared" si="209"/>
        <v>468.06249999999994</v>
      </c>
      <c r="Q2099" s="153">
        <f t="shared" si="205"/>
        <v>1</v>
      </c>
      <c r="R2099" s="154">
        <f t="shared" si="206"/>
        <v>0</v>
      </c>
      <c r="S2099" s="154">
        <f t="shared" si="207"/>
        <v>1</v>
      </c>
    </row>
    <row r="2100" spans="2:19" ht="18.75" x14ac:dyDescent="0.3">
      <c r="B2100" s="164">
        <v>45010</v>
      </c>
      <c r="C2100" s="95" t="s">
        <v>3310</v>
      </c>
      <c r="D2100" s="96" t="s">
        <v>3263</v>
      </c>
      <c r="E2100" s="97">
        <v>1</v>
      </c>
      <c r="F2100" s="140">
        <v>0.3</v>
      </c>
      <c r="G2100" s="103">
        <v>1.2</v>
      </c>
      <c r="H2100" s="99" t="s">
        <v>557</v>
      </c>
      <c r="I2100" s="104" t="s">
        <v>24</v>
      </c>
      <c r="J2100" s="105">
        <v>2.5</v>
      </c>
      <c r="K2100" s="142">
        <f t="shared" si="204"/>
        <v>-1.75</v>
      </c>
      <c r="L2100" s="102">
        <f t="shared" si="208"/>
        <v>1093.0976049382718</v>
      </c>
      <c r="M2100" s="214">
        <f t="shared" si="209"/>
        <v>466.31249999999994</v>
      </c>
      <c r="Q2100" s="153">
        <f t="shared" si="205"/>
        <v>1</v>
      </c>
      <c r="R2100" s="154">
        <f t="shared" si="206"/>
        <v>0</v>
      </c>
      <c r="S2100" s="154">
        <f t="shared" si="207"/>
        <v>1</v>
      </c>
    </row>
    <row r="2101" spans="2:19" ht="18.75" x14ac:dyDescent="0.3">
      <c r="B2101" s="164">
        <v>45011</v>
      </c>
      <c r="C2101" s="95" t="s">
        <v>3166</v>
      </c>
      <c r="D2101" s="96" t="s">
        <v>2195</v>
      </c>
      <c r="E2101" s="97">
        <v>1</v>
      </c>
      <c r="F2101" s="140">
        <v>2.5</v>
      </c>
      <c r="G2101" s="103">
        <v>1.2</v>
      </c>
      <c r="H2101" s="99" t="s">
        <v>557</v>
      </c>
      <c r="I2101" s="104" t="s">
        <v>24</v>
      </c>
      <c r="J2101" s="105">
        <v>4</v>
      </c>
      <c r="K2101" s="142">
        <f t="shared" si="204"/>
        <v>6</v>
      </c>
      <c r="L2101" s="102">
        <f t="shared" si="208"/>
        <v>1099.0976049382718</v>
      </c>
      <c r="M2101" s="214">
        <f t="shared" si="209"/>
        <v>472.31249999999994</v>
      </c>
      <c r="Q2101" s="153">
        <f t="shared" si="205"/>
        <v>1</v>
      </c>
      <c r="R2101" s="154">
        <f t="shared" si="206"/>
        <v>1</v>
      </c>
      <c r="S2101" s="154">
        <f t="shared" si="207"/>
        <v>0</v>
      </c>
    </row>
    <row r="2102" spans="2:19" ht="18.75" x14ac:dyDescent="0.3">
      <c r="B2102" s="164">
        <v>45011</v>
      </c>
      <c r="C2102" s="95" t="s">
        <v>3311</v>
      </c>
      <c r="D2102" s="96" t="s">
        <v>2195</v>
      </c>
      <c r="E2102" s="97">
        <v>3</v>
      </c>
      <c r="F2102" s="140">
        <v>4.2</v>
      </c>
      <c r="G2102" s="103">
        <v>2</v>
      </c>
      <c r="H2102" s="99" t="s">
        <v>557</v>
      </c>
      <c r="I2102" s="104" t="s">
        <v>34</v>
      </c>
      <c r="J2102" s="105">
        <v>5.75</v>
      </c>
      <c r="K2102" s="142">
        <f t="shared" si="204"/>
        <v>-5.75</v>
      </c>
      <c r="L2102" s="102">
        <f t="shared" si="208"/>
        <v>1093.3476049382718</v>
      </c>
      <c r="M2102" s="214">
        <f t="shared" si="209"/>
        <v>466.56249999999994</v>
      </c>
      <c r="Q2102" s="153">
        <f t="shared" si="205"/>
        <v>1</v>
      </c>
      <c r="R2102" s="154">
        <f t="shared" si="206"/>
        <v>0</v>
      </c>
      <c r="S2102" s="154">
        <f t="shared" si="207"/>
        <v>1</v>
      </c>
    </row>
    <row r="2103" spans="2:19" ht="18.75" x14ac:dyDescent="0.3">
      <c r="B2103" s="164">
        <v>45011</v>
      </c>
      <c r="C2103" s="95" t="s">
        <v>3312</v>
      </c>
      <c r="D2103" s="96" t="s">
        <v>705</v>
      </c>
      <c r="E2103" s="97">
        <v>1</v>
      </c>
      <c r="F2103" s="140">
        <v>7</v>
      </c>
      <c r="G2103" s="103">
        <v>2</v>
      </c>
      <c r="H2103" s="99" t="s">
        <v>557</v>
      </c>
      <c r="I2103" s="104" t="s">
        <v>24</v>
      </c>
      <c r="J2103" s="105">
        <v>3</v>
      </c>
      <c r="K2103" s="142">
        <f t="shared" si="204"/>
        <v>18</v>
      </c>
      <c r="L2103" s="102">
        <f t="shared" si="208"/>
        <v>1111.3476049382718</v>
      </c>
      <c r="M2103" s="214">
        <f t="shared" si="209"/>
        <v>484.56249999999994</v>
      </c>
      <c r="Q2103" s="153">
        <f t="shared" si="205"/>
        <v>1</v>
      </c>
      <c r="R2103" s="154">
        <f t="shared" si="206"/>
        <v>1</v>
      </c>
      <c r="S2103" s="154">
        <f t="shared" si="207"/>
        <v>0</v>
      </c>
    </row>
    <row r="2104" spans="2:19" ht="18.75" x14ac:dyDescent="0.3">
      <c r="B2104" s="164">
        <v>45011</v>
      </c>
      <c r="C2104" s="95" t="s">
        <v>3313</v>
      </c>
      <c r="D2104" s="96" t="s">
        <v>705</v>
      </c>
      <c r="E2104" s="97">
        <v>3</v>
      </c>
      <c r="F2104" s="140">
        <v>2.8</v>
      </c>
      <c r="G2104" s="103">
        <v>1.2</v>
      </c>
      <c r="H2104" s="99" t="s">
        <v>557</v>
      </c>
      <c r="I2104" s="104" t="s">
        <v>21</v>
      </c>
      <c r="J2104" s="105">
        <v>2</v>
      </c>
      <c r="K2104" s="142">
        <f t="shared" si="204"/>
        <v>-2</v>
      </c>
      <c r="L2104" s="102">
        <f t="shared" si="208"/>
        <v>1109.3476049382718</v>
      </c>
      <c r="M2104" s="214">
        <f t="shared" si="209"/>
        <v>482.56249999999994</v>
      </c>
      <c r="Q2104" s="153">
        <f t="shared" si="205"/>
        <v>1</v>
      </c>
      <c r="R2104" s="154">
        <f t="shared" si="206"/>
        <v>0</v>
      </c>
      <c r="S2104" s="154">
        <f t="shared" si="207"/>
        <v>1</v>
      </c>
    </row>
    <row r="2105" spans="2:19" ht="18.75" x14ac:dyDescent="0.3">
      <c r="B2105" s="164">
        <v>45013</v>
      </c>
      <c r="C2105" s="95" t="s">
        <v>2574</v>
      </c>
      <c r="D2105" s="96" t="s">
        <v>30</v>
      </c>
      <c r="E2105" s="97">
        <v>4</v>
      </c>
      <c r="F2105" s="140">
        <v>3.6</v>
      </c>
      <c r="G2105" s="103">
        <v>1.2</v>
      </c>
      <c r="H2105" s="99" t="s">
        <v>557</v>
      </c>
      <c r="I2105" s="104" t="s">
        <v>24</v>
      </c>
      <c r="J2105" s="105">
        <v>3</v>
      </c>
      <c r="K2105" s="142">
        <f t="shared" si="204"/>
        <v>7.8000000000000007</v>
      </c>
      <c r="L2105" s="102">
        <f t="shared" si="208"/>
        <v>1117.1476049382718</v>
      </c>
      <c r="M2105" s="214">
        <f t="shared" si="209"/>
        <v>490.36249999999995</v>
      </c>
      <c r="Q2105" s="153">
        <f t="shared" si="205"/>
        <v>1</v>
      </c>
      <c r="R2105" s="154">
        <f t="shared" si="206"/>
        <v>1</v>
      </c>
      <c r="S2105" s="154">
        <f t="shared" si="207"/>
        <v>0</v>
      </c>
    </row>
    <row r="2106" spans="2:19" ht="18.75" x14ac:dyDescent="0.3">
      <c r="B2106" s="164">
        <v>45013</v>
      </c>
      <c r="C2106" s="95" t="s">
        <v>3177</v>
      </c>
      <c r="D2106" s="96" t="s">
        <v>30</v>
      </c>
      <c r="E2106" s="97">
        <v>4</v>
      </c>
      <c r="F2106" s="140">
        <v>7</v>
      </c>
      <c r="G2106" s="103">
        <v>2</v>
      </c>
      <c r="H2106" s="99" t="s">
        <v>557</v>
      </c>
      <c r="I2106" s="104" t="s">
        <v>26</v>
      </c>
      <c r="J2106" s="105">
        <v>1.75</v>
      </c>
      <c r="K2106" s="142">
        <f t="shared" si="204"/>
        <v>-1.75</v>
      </c>
      <c r="L2106" s="102">
        <f t="shared" si="208"/>
        <v>1115.3976049382718</v>
      </c>
      <c r="M2106" s="214">
        <f t="shared" si="209"/>
        <v>488.61249999999995</v>
      </c>
      <c r="Q2106" s="153">
        <f t="shared" si="205"/>
        <v>1</v>
      </c>
      <c r="R2106" s="154">
        <f t="shared" si="206"/>
        <v>0</v>
      </c>
      <c r="S2106" s="154">
        <f t="shared" si="207"/>
        <v>1</v>
      </c>
    </row>
    <row r="2107" spans="2:19" ht="18.75" x14ac:dyDescent="0.3">
      <c r="B2107" s="164">
        <v>45013</v>
      </c>
      <c r="C2107" s="95" t="s">
        <v>3314</v>
      </c>
      <c r="D2107" s="96" t="s">
        <v>561</v>
      </c>
      <c r="E2107" s="97">
        <v>1</v>
      </c>
      <c r="F2107" s="140">
        <v>3.5</v>
      </c>
      <c r="G2107" s="103">
        <v>1.5</v>
      </c>
      <c r="H2107" s="99" t="s">
        <v>557</v>
      </c>
      <c r="I2107" s="104" t="s">
        <v>26</v>
      </c>
      <c r="J2107" s="105">
        <v>1.5</v>
      </c>
      <c r="K2107" s="142">
        <f t="shared" si="204"/>
        <v>-1.5</v>
      </c>
      <c r="L2107" s="102">
        <f t="shared" si="208"/>
        <v>1113.8976049382718</v>
      </c>
      <c r="M2107" s="214">
        <f t="shared" si="209"/>
        <v>487.11249999999995</v>
      </c>
      <c r="Q2107" s="153">
        <f t="shared" si="205"/>
        <v>1</v>
      </c>
      <c r="R2107" s="154">
        <f t="shared" si="206"/>
        <v>0</v>
      </c>
      <c r="S2107" s="154">
        <f t="shared" si="207"/>
        <v>1</v>
      </c>
    </row>
    <row r="2108" spans="2:19" ht="18.75" x14ac:dyDescent="0.3">
      <c r="B2108" s="164">
        <v>45013</v>
      </c>
      <c r="C2108" s="95" t="s">
        <v>3315</v>
      </c>
      <c r="D2108" s="96" t="s">
        <v>30</v>
      </c>
      <c r="E2108" s="97">
        <v>2</v>
      </c>
      <c r="F2108" s="140">
        <v>3.4</v>
      </c>
      <c r="G2108" s="103">
        <v>1.3</v>
      </c>
      <c r="H2108" s="99" t="s">
        <v>557</v>
      </c>
      <c r="I2108" s="104" t="s">
        <v>26</v>
      </c>
      <c r="J2108" s="105">
        <v>8.75</v>
      </c>
      <c r="K2108" s="142">
        <f t="shared" si="204"/>
        <v>-8.75</v>
      </c>
      <c r="L2108" s="102">
        <f t="shared" si="208"/>
        <v>1105.1476049382718</v>
      </c>
      <c r="M2108" s="214">
        <f t="shared" si="209"/>
        <v>478.36249999999995</v>
      </c>
      <c r="Q2108" s="153">
        <f t="shared" si="205"/>
        <v>1</v>
      </c>
      <c r="R2108" s="154">
        <f t="shared" si="206"/>
        <v>0</v>
      </c>
      <c r="S2108" s="154">
        <f t="shared" si="207"/>
        <v>1</v>
      </c>
    </row>
    <row r="2109" spans="2:19" ht="18.75" x14ac:dyDescent="0.3">
      <c r="B2109" s="164">
        <v>45013</v>
      </c>
      <c r="C2109" s="95" t="s">
        <v>3316</v>
      </c>
      <c r="D2109" s="96" t="s">
        <v>30</v>
      </c>
      <c r="E2109" s="97">
        <v>2</v>
      </c>
      <c r="F2109" s="140">
        <v>5</v>
      </c>
      <c r="G2109" s="103">
        <v>2</v>
      </c>
      <c r="H2109" s="99" t="s">
        <v>557</v>
      </c>
      <c r="I2109" s="104" t="s">
        <v>34</v>
      </c>
      <c r="J2109" s="105">
        <v>1.25</v>
      </c>
      <c r="K2109" s="142">
        <f t="shared" si="204"/>
        <v>-1.25</v>
      </c>
      <c r="L2109" s="102">
        <f t="shared" si="208"/>
        <v>1103.8976049382718</v>
      </c>
      <c r="M2109" s="214">
        <f t="shared" si="209"/>
        <v>477.11249999999995</v>
      </c>
      <c r="Q2109" s="153">
        <f t="shared" si="205"/>
        <v>1</v>
      </c>
      <c r="R2109" s="154">
        <f t="shared" si="206"/>
        <v>0</v>
      </c>
      <c r="S2109" s="154">
        <f t="shared" si="207"/>
        <v>1</v>
      </c>
    </row>
    <row r="2110" spans="2:19" ht="18.75" x14ac:dyDescent="0.3">
      <c r="B2110" s="164">
        <v>45013</v>
      </c>
      <c r="C2110" s="95" t="s">
        <v>3317</v>
      </c>
      <c r="D2110" s="96" t="s">
        <v>30</v>
      </c>
      <c r="E2110" s="97">
        <v>3</v>
      </c>
      <c r="F2110" s="140">
        <v>10</v>
      </c>
      <c r="G2110" s="103">
        <v>3</v>
      </c>
      <c r="H2110" s="99" t="s">
        <v>557</v>
      </c>
      <c r="I2110" s="104" t="s">
        <v>21</v>
      </c>
      <c r="J2110" s="105">
        <v>7</v>
      </c>
      <c r="K2110" s="142">
        <f t="shared" si="204"/>
        <v>-7</v>
      </c>
      <c r="L2110" s="102">
        <f t="shared" si="208"/>
        <v>1096.8976049382718</v>
      </c>
      <c r="M2110" s="214">
        <f t="shared" si="209"/>
        <v>470.11249999999995</v>
      </c>
      <c r="Q2110" s="153">
        <f t="shared" si="205"/>
        <v>1</v>
      </c>
      <c r="R2110" s="154">
        <f t="shared" si="206"/>
        <v>0</v>
      </c>
      <c r="S2110" s="154">
        <f t="shared" si="207"/>
        <v>1</v>
      </c>
    </row>
    <row r="2111" spans="2:19" ht="18.75" x14ac:dyDescent="0.3">
      <c r="B2111" s="164">
        <v>45013</v>
      </c>
      <c r="C2111" s="95" t="s">
        <v>3317</v>
      </c>
      <c r="D2111" s="96" t="s">
        <v>30</v>
      </c>
      <c r="E2111" s="97">
        <v>3</v>
      </c>
      <c r="F2111" s="140">
        <v>10</v>
      </c>
      <c r="G2111" s="103">
        <v>3</v>
      </c>
      <c r="H2111" s="99" t="s">
        <v>567</v>
      </c>
      <c r="I2111" s="104" t="s">
        <v>21</v>
      </c>
      <c r="J2111" s="105">
        <v>2</v>
      </c>
      <c r="K2111" s="142">
        <f t="shared" si="204"/>
        <v>4</v>
      </c>
      <c r="L2111" s="102">
        <f t="shared" si="208"/>
        <v>1100.8976049382718</v>
      </c>
      <c r="M2111" s="214">
        <f t="shared" si="209"/>
        <v>474.11249999999995</v>
      </c>
      <c r="Q2111" s="153">
        <f t="shared" si="205"/>
        <v>1</v>
      </c>
      <c r="R2111" s="154">
        <f t="shared" si="206"/>
        <v>1</v>
      </c>
      <c r="S2111" s="154">
        <f t="shared" si="207"/>
        <v>0</v>
      </c>
    </row>
    <row r="2112" spans="2:19" ht="18.75" x14ac:dyDescent="0.3">
      <c r="B2112" s="164">
        <v>45013</v>
      </c>
      <c r="C2112" s="95" t="s">
        <v>3318</v>
      </c>
      <c r="D2112" s="96" t="s">
        <v>30</v>
      </c>
      <c r="E2112" s="97">
        <v>3</v>
      </c>
      <c r="F2112" s="140">
        <v>12</v>
      </c>
      <c r="G2112" s="103">
        <v>3</v>
      </c>
      <c r="H2112" s="99" t="s">
        <v>557</v>
      </c>
      <c r="I2112" s="104" t="s">
        <v>24</v>
      </c>
      <c r="J2112" s="105">
        <v>1</v>
      </c>
      <c r="K2112" s="142">
        <f t="shared" si="204"/>
        <v>11</v>
      </c>
      <c r="L2112" s="102">
        <f t="shared" si="208"/>
        <v>1111.8976049382718</v>
      </c>
      <c r="M2112" s="214">
        <f t="shared" si="209"/>
        <v>485.11249999999995</v>
      </c>
      <c r="Q2112" s="153">
        <f t="shared" si="205"/>
        <v>1</v>
      </c>
      <c r="R2112" s="154">
        <f t="shared" si="206"/>
        <v>1</v>
      </c>
      <c r="S2112" s="154">
        <f t="shared" si="207"/>
        <v>0</v>
      </c>
    </row>
    <row r="2113" spans="2:19" ht="18.75" x14ac:dyDescent="0.3">
      <c r="B2113" s="164">
        <v>45014</v>
      </c>
      <c r="C2113" s="95" t="s">
        <v>3319</v>
      </c>
      <c r="D2113" s="96" t="s">
        <v>1916</v>
      </c>
      <c r="E2113" s="97">
        <v>1</v>
      </c>
      <c r="F2113" s="140">
        <v>3.6</v>
      </c>
      <c r="G2113" s="103">
        <v>1.2</v>
      </c>
      <c r="H2113" s="99" t="s">
        <v>557</v>
      </c>
      <c r="I2113" s="104" t="s">
        <v>26</v>
      </c>
      <c r="J2113" s="105">
        <v>3</v>
      </c>
      <c r="K2113" s="142">
        <f t="shared" si="204"/>
        <v>-3</v>
      </c>
      <c r="L2113" s="102">
        <f t="shared" si="208"/>
        <v>1108.8976049382718</v>
      </c>
      <c r="M2113" s="214">
        <f t="shared" si="209"/>
        <v>482.11249999999995</v>
      </c>
      <c r="Q2113" s="153">
        <f t="shared" si="205"/>
        <v>1</v>
      </c>
      <c r="R2113" s="154">
        <f t="shared" si="206"/>
        <v>0</v>
      </c>
      <c r="S2113" s="154">
        <f t="shared" si="207"/>
        <v>1</v>
      </c>
    </row>
    <row r="2114" spans="2:19" ht="18.75" x14ac:dyDescent="0.3">
      <c r="B2114" s="164">
        <v>45014</v>
      </c>
      <c r="C2114" s="95" t="s">
        <v>3235</v>
      </c>
      <c r="D2114" s="96" t="s">
        <v>1916</v>
      </c>
      <c r="E2114" s="97">
        <v>1</v>
      </c>
      <c r="F2114" s="140">
        <v>6.5</v>
      </c>
      <c r="G2114" s="103">
        <v>2</v>
      </c>
      <c r="H2114" s="99" t="s">
        <v>557</v>
      </c>
      <c r="I2114" s="104" t="s">
        <v>34</v>
      </c>
      <c r="J2114" s="105">
        <v>3.25</v>
      </c>
      <c r="K2114" s="142">
        <f t="shared" si="204"/>
        <v>-3.25</v>
      </c>
      <c r="L2114" s="102">
        <f t="shared" si="208"/>
        <v>1105.6476049382718</v>
      </c>
      <c r="M2114" s="214">
        <f t="shared" si="209"/>
        <v>478.86249999999995</v>
      </c>
      <c r="Q2114" s="153">
        <f t="shared" si="205"/>
        <v>1</v>
      </c>
      <c r="R2114" s="154">
        <f t="shared" si="206"/>
        <v>0</v>
      </c>
      <c r="S2114" s="154">
        <f t="shared" si="207"/>
        <v>1</v>
      </c>
    </row>
    <row r="2115" spans="2:19" ht="18.75" x14ac:dyDescent="0.3">
      <c r="B2115" s="164">
        <v>45015</v>
      </c>
      <c r="C2115" s="95" t="s">
        <v>3144</v>
      </c>
      <c r="D2115" s="96" t="s">
        <v>638</v>
      </c>
      <c r="E2115" s="97">
        <v>3</v>
      </c>
      <c r="F2115" s="140">
        <v>13</v>
      </c>
      <c r="G2115" s="103">
        <v>3</v>
      </c>
      <c r="H2115" s="99" t="s">
        <v>557</v>
      </c>
      <c r="I2115" s="104" t="s">
        <v>16</v>
      </c>
      <c r="J2115" s="105">
        <v>2</v>
      </c>
      <c r="K2115" s="142">
        <f t="shared" ref="K2115:K2178" si="210">IF(OR(I2115="",J2115=""),"",IF(AND(H2115="W",I2115="1st"),F2115*J2115-J2115,IF(AND(H2115="P",OR(I2115="1st",I2115="2nd",I2115="3rd")),G2115*J2115-J2115,IF(H2115="EW",-2*J2115,-J2115))))</f>
        <v>-2</v>
      </c>
      <c r="L2115" s="102">
        <f t="shared" si="208"/>
        <v>1103.6476049382718</v>
      </c>
      <c r="M2115" s="214">
        <f t="shared" si="209"/>
        <v>476.86249999999995</v>
      </c>
      <c r="Q2115" s="153">
        <f t="shared" si="205"/>
        <v>1</v>
      </c>
      <c r="R2115" s="154">
        <f t="shared" si="206"/>
        <v>0</v>
      </c>
      <c r="S2115" s="154">
        <f t="shared" si="207"/>
        <v>1</v>
      </c>
    </row>
    <row r="2116" spans="2:19" ht="18.75" x14ac:dyDescent="0.3">
      <c r="B2116" s="164">
        <v>45015</v>
      </c>
      <c r="C2116" s="95" t="s">
        <v>3144</v>
      </c>
      <c r="D2116" s="96" t="s">
        <v>638</v>
      </c>
      <c r="E2116" s="97">
        <v>3</v>
      </c>
      <c r="F2116" s="140">
        <v>13</v>
      </c>
      <c r="G2116" s="103">
        <v>3</v>
      </c>
      <c r="H2116" s="99" t="s">
        <v>567</v>
      </c>
      <c r="I2116" s="104" t="s">
        <v>16</v>
      </c>
      <c r="J2116" s="105">
        <v>2</v>
      </c>
      <c r="K2116" s="142">
        <f t="shared" si="210"/>
        <v>-2</v>
      </c>
      <c r="L2116" s="102">
        <f t="shared" si="208"/>
        <v>1101.6476049382718</v>
      </c>
      <c r="M2116" s="214">
        <f t="shared" si="209"/>
        <v>474.86249999999995</v>
      </c>
      <c r="Q2116" s="153">
        <f t="shared" ref="Q2116:Q2179" si="211">IF(B2116="",0,1)</f>
        <v>1</v>
      </c>
      <c r="R2116" s="154">
        <f t="shared" ref="R2116:R2179" si="212">IF(K2116&gt;0,1,0)</f>
        <v>0</v>
      </c>
      <c r="S2116" s="154">
        <f t="shared" ref="S2116:S2179" si="213">IF(K2116&lt;0,1,0)</f>
        <v>1</v>
      </c>
    </row>
    <row r="2117" spans="2:19" ht="18.75" x14ac:dyDescent="0.3">
      <c r="B2117" s="164">
        <v>45015</v>
      </c>
      <c r="C2117" s="95" t="s">
        <v>2572</v>
      </c>
      <c r="D2117" s="96" t="s">
        <v>638</v>
      </c>
      <c r="E2117" s="97">
        <v>3</v>
      </c>
      <c r="F2117" s="140">
        <v>2.4</v>
      </c>
      <c r="G2117" s="103">
        <v>1.2</v>
      </c>
      <c r="H2117" s="99" t="s">
        <v>557</v>
      </c>
      <c r="I2117" s="104" t="s">
        <v>171</v>
      </c>
      <c r="J2117" s="105">
        <v>3</v>
      </c>
      <c r="K2117" s="142">
        <f t="shared" si="210"/>
        <v>-3</v>
      </c>
      <c r="L2117" s="102">
        <f t="shared" si="208"/>
        <v>1098.6476049382718</v>
      </c>
      <c r="M2117" s="214">
        <f t="shared" si="209"/>
        <v>471.86249999999995</v>
      </c>
      <c r="Q2117" s="153">
        <f t="shared" si="211"/>
        <v>1</v>
      </c>
      <c r="R2117" s="154">
        <f t="shared" si="212"/>
        <v>0</v>
      </c>
      <c r="S2117" s="154">
        <f t="shared" si="213"/>
        <v>1</v>
      </c>
    </row>
    <row r="2118" spans="2:19" ht="18.75" x14ac:dyDescent="0.3">
      <c r="B2118" s="164">
        <v>45015</v>
      </c>
      <c r="C2118" s="95" t="s">
        <v>3320</v>
      </c>
      <c r="D2118" s="96" t="s">
        <v>616</v>
      </c>
      <c r="E2118" s="97">
        <v>1</v>
      </c>
      <c r="F2118" s="140">
        <v>1.9</v>
      </c>
      <c r="G2118" s="103">
        <v>1.1000000000000001</v>
      </c>
      <c r="H2118" s="99" t="s">
        <v>557</v>
      </c>
      <c r="I2118" s="104" t="s">
        <v>24</v>
      </c>
      <c r="J2118" s="105">
        <v>8</v>
      </c>
      <c r="K2118" s="142">
        <f t="shared" si="210"/>
        <v>7.1999999999999993</v>
      </c>
      <c r="L2118" s="102">
        <f t="shared" si="208"/>
        <v>1105.8476049382718</v>
      </c>
      <c r="M2118" s="214">
        <f t="shared" si="209"/>
        <v>479.06249999999994</v>
      </c>
      <c r="Q2118" s="153">
        <f t="shared" si="211"/>
        <v>1</v>
      </c>
      <c r="R2118" s="154">
        <f t="shared" si="212"/>
        <v>1</v>
      </c>
      <c r="S2118" s="154">
        <f t="shared" si="213"/>
        <v>0</v>
      </c>
    </row>
    <row r="2119" spans="2:19" ht="18.75" x14ac:dyDescent="0.3">
      <c r="B2119" s="164">
        <v>45015</v>
      </c>
      <c r="C2119" s="95" t="s">
        <v>3241</v>
      </c>
      <c r="D2119" s="96" t="s">
        <v>616</v>
      </c>
      <c r="E2119" s="97">
        <v>2</v>
      </c>
      <c r="F2119" s="140">
        <v>6</v>
      </c>
      <c r="G2119" s="103">
        <v>2</v>
      </c>
      <c r="H2119" s="99" t="s">
        <v>557</v>
      </c>
      <c r="I2119" s="104" t="s">
        <v>21</v>
      </c>
      <c r="J2119" s="105">
        <v>3</v>
      </c>
      <c r="K2119" s="142">
        <f t="shared" si="210"/>
        <v>-3</v>
      </c>
      <c r="L2119" s="102">
        <f t="shared" si="208"/>
        <v>1102.8476049382718</v>
      </c>
      <c r="M2119" s="214">
        <f t="shared" si="209"/>
        <v>476.06249999999994</v>
      </c>
      <c r="Q2119" s="153">
        <f t="shared" si="211"/>
        <v>1</v>
      </c>
      <c r="R2119" s="154">
        <f t="shared" si="212"/>
        <v>0</v>
      </c>
      <c r="S2119" s="154">
        <f t="shared" si="213"/>
        <v>1</v>
      </c>
    </row>
    <row r="2120" spans="2:19" ht="18.75" x14ac:dyDescent="0.3">
      <c r="B2120" s="164">
        <v>45015</v>
      </c>
      <c r="C2120" s="95" t="s">
        <v>2317</v>
      </c>
      <c r="D2120" s="96" t="s">
        <v>616</v>
      </c>
      <c r="E2120" s="97">
        <v>2</v>
      </c>
      <c r="F2120" s="140">
        <v>11</v>
      </c>
      <c r="G2120" s="103">
        <v>3</v>
      </c>
      <c r="H2120" s="99" t="s">
        <v>557</v>
      </c>
      <c r="I2120" s="104" t="s">
        <v>26</v>
      </c>
      <c r="J2120" s="105">
        <v>1</v>
      </c>
      <c r="K2120" s="142">
        <f t="shared" si="210"/>
        <v>-1</v>
      </c>
      <c r="L2120" s="102">
        <f t="shared" si="208"/>
        <v>1101.8476049382718</v>
      </c>
      <c r="M2120" s="214">
        <f t="shared" si="209"/>
        <v>475.06249999999994</v>
      </c>
      <c r="Q2120" s="153">
        <f t="shared" si="211"/>
        <v>1</v>
      </c>
      <c r="R2120" s="154">
        <f t="shared" si="212"/>
        <v>0</v>
      </c>
      <c r="S2120" s="154">
        <f t="shared" si="213"/>
        <v>1</v>
      </c>
    </row>
    <row r="2121" spans="2:19" ht="18.75" x14ac:dyDescent="0.3">
      <c r="B2121" s="164">
        <v>45015</v>
      </c>
      <c r="C2121" s="95" t="s">
        <v>3239</v>
      </c>
      <c r="D2121" s="96" t="s">
        <v>616</v>
      </c>
      <c r="E2121" s="97">
        <v>3</v>
      </c>
      <c r="F2121" s="140">
        <v>4.4000000000000004</v>
      </c>
      <c r="G2121" s="103">
        <v>2</v>
      </c>
      <c r="H2121" s="99" t="s">
        <v>557</v>
      </c>
      <c r="I2121" s="104" t="s">
        <v>21</v>
      </c>
      <c r="J2121" s="105">
        <v>4</v>
      </c>
      <c r="K2121" s="142">
        <f t="shared" si="210"/>
        <v>-4</v>
      </c>
      <c r="L2121" s="102">
        <f t="shared" si="208"/>
        <v>1097.8476049382718</v>
      </c>
      <c r="M2121" s="214">
        <f t="shared" si="209"/>
        <v>471.06249999999994</v>
      </c>
      <c r="Q2121" s="153">
        <f t="shared" si="211"/>
        <v>1</v>
      </c>
      <c r="R2121" s="154">
        <f t="shared" si="212"/>
        <v>0</v>
      </c>
      <c r="S2121" s="154">
        <f t="shared" si="213"/>
        <v>1</v>
      </c>
    </row>
    <row r="2122" spans="2:19" ht="18.75" x14ac:dyDescent="0.3">
      <c r="B2122" s="164">
        <v>45015</v>
      </c>
      <c r="C2122" s="95" t="s">
        <v>3321</v>
      </c>
      <c r="D2122" s="96" t="s">
        <v>616</v>
      </c>
      <c r="E2122" s="97">
        <v>3</v>
      </c>
      <c r="F2122" s="140">
        <v>19</v>
      </c>
      <c r="G2122" s="103">
        <v>3</v>
      </c>
      <c r="H2122" s="99" t="s">
        <v>557</v>
      </c>
      <c r="I2122" s="104" t="s">
        <v>26</v>
      </c>
      <c r="J2122" s="105">
        <v>4</v>
      </c>
      <c r="K2122" s="142">
        <f t="shared" si="210"/>
        <v>-4</v>
      </c>
      <c r="L2122" s="102">
        <f t="shared" si="208"/>
        <v>1093.8476049382718</v>
      </c>
      <c r="M2122" s="214">
        <f t="shared" si="209"/>
        <v>467.06249999999994</v>
      </c>
      <c r="Q2122" s="153">
        <f t="shared" si="211"/>
        <v>1</v>
      </c>
      <c r="R2122" s="154">
        <f t="shared" si="212"/>
        <v>0</v>
      </c>
      <c r="S2122" s="154">
        <f t="shared" si="213"/>
        <v>1</v>
      </c>
    </row>
    <row r="2123" spans="2:19" ht="18.75" x14ac:dyDescent="0.3">
      <c r="B2123" s="164">
        <v>45015</v>
      </c>
      <c r="C2123" s="95" t="s">
        <v>3321</v>
      </c>
      <c r="D2123" s="96" t="s">
        <v>616</v>
      </c>
      <c r="E2123" s="97">
        <v>3</v>
      </c>
      <c r="F2123" s="140">
        <v>19</v>
      </c>
      <c r="G2123" s="103">
        <v>3</v>
      </c>
      <c r="H2123" s="99" t="s">
        <v>567</v>
      </c>
      <c r="I2123" s="104" t="s">
        <v>26</v>
      </c>
      <c r="J2123" s="105">
        <v>2</v>
      </c>
      <c r="K2123" s="142">
        <f t="shared" si="210"/>
        <v>4</v>
      </c>
      <c r="L2123" s="102">
        <f t="shared" si="208"/>
        <v>1097.8476049382718</v>
      </c>
      <c r="M2123" s="214">
        <f t="shared" si="209"/>
        <v>471.06249999999994</v>
      </c>
      <c r="Q2123" s="153">
        <f t="shared" si="211"/>
        <v>1</v>
      </c>
      <c r="R2123" s="154">
        <f t="shared" si="212"/>
        <v>1</v>
      </c>
      <c r="S2123" s="154">
        <f t="shared" si="213"/>
        <v>0</v>
      </c>
    </row>
    <row r="2124" spans="2:19" ht="18.75" x14ac:dyDescent="0.3">
      <c r="B2124" s="164">
        <v>45015</v>
      </c>
      <c r="C2124" s="95" t="s">
        <v>3322</v>
      </c>
      <c r="D2124" s="96" t="s">
        <v>616</v>
      </c>
      <c r="E2124" s="97">
        <v>4</v>
      </c>
      <c r="F2124" s="140">
        <v>11</v>
      </c>
      <c r="G2124" s="103">
        <v>3</v>
      </c>
      <c r="H2124" s="99" t="s">
        <v>557</v>
      </c>
      <c r="I2124" s="104" t="s">
        <v>34</v>
      </c>
      <c r="J2124" s="105">
        <v>4</v>
      </c>
      <c r="K2124" s="142">
        <f t="shared" si="210"/>
        <v>-4</v>
      </c>
      <c r="L2124" s="102">
        <f t="shared" si="208"/>
        <v>1093.8476049382718</v>
      </c>
      <c r="M2124" s="214">
        <f t="shared" si="209"/>
        <v>467.06249999999994</v>
      </c>
      <c r="Q2124" s="153">
        <f t="shared" si="211"/>
        <v>1</v>
      </c>
      <c r="R2124" s="154">
        <f t="shared" si="212"/>
        <v>0</v>
      </c>
      <c r="S2124" s="154">
        <f t="shared" si="213"/>
        <v>1</v>
      </c>
    </row>
    <row r="2125" spans="2:19" ht="18.75" x14ac:dyDescent="0.3">
      <c r="B2125" s="164">
        <v>45015</v>
      </c>
      <c r="C2125" s="95" t="s">
        <v>3323</v>
      </c>
      <c r="D2125" s="96" t="s">
        <v>616</v>
      </c>
      <c r="E2125" s="97">
        <v>4</v>
      </c>
      <c r="F2125" s="140">
        <v>4</v>
      </c>
      <c r="G2125" s="103">
        <v>2</v>
      </c>
      <c r="H2125" s="99" t="s">
        <v>557</v>
      </c>
      <c r="I2125" s="104" t="s">
        <v>24</v>
      </c>
      <c r="J2125" s="105">
        <v>2.5</v>
      </c>
      <c r="K2125" s="142">
        <f t="shared" si="210"/>
        <v>7.5</v>
      </c>
      <c r="L2125" s="102">
        <f t="shared" si="208"/>
        <v>1101.3476049382718</v>
      </c>
      <c r="M2125" s="214">
        <f t="shared" si="209"/>
        <v>474.56249999999994</v>
      </c>
      <c r="Q2125" s="153">
        <f t="shared" si="211"/>
        <v>1</v>
      </c>
      <c r="R2125" s="154">
        <f t="shared" si="212"/>
        <v>1</v>
      </c>
      <c r="S2125" s="154">
        <f t="shared" si="213"/>
        <v>0</v>
      </c>
    </row>
    <row r="2126" spans="2:19" ht="18.75" x14ac:dyDescent="0.3">
      <c r="B2126" s="164">
        <v>45016</v>
      </c>
      <c r="C2126" s="95" t="s">
        <v>3324</v>
      </c>
      <c r="D2126" s="96" t="s">
        <v>32</v>
      </c>
      <c r="E2126" s="97">
        <v>2</v>
      </c>
      <c r="F2126" s="140">
        <v>19</v>
      </c>
      <c r="G2126" s="103">
        <v>4</v>
      </c>
      <c r="H2126" s="99" t="s">
        <v>557</v>
      </c>
      <c r="I2126" s="104" t="s">
        <v>34</v>
      </c>
      <c r="J2126" s="105">
        <v>2</v>
      </c>
      <c r="K2126" s="142">
        <f t="shared" si="210"/>
        <v>-2</v>
      </c>
      <c r="L2126" s="102">
        <f t="shared" si="208"/>
        <v>1099.3476049382718</v>
      </c>
      <c r="M2126" s="214">
        <f t="shared" si="209"/>
        <v>472.56249999999994</v>
      </c>
      <c r="Q2126" s="153">
        <f t="shared" si="211"/>
        <v>1</v>
      </c>
      <c r="R2126" s="154">
        <f t="shared" si="212"/>
        <v>0</v>
      </c>
      <c r="S2126" s="154">
        <f t="shared" si="213"/>
        <v>1</v>
      </c>
    </row>
    <row r="2127" spans="2:19" ht="18.75" x14ac:dyDescent="0.3">
      <c r="B2127" s="164">
        <v>45016</v>
      </c>
      <c r="C2127" s="95" t="s">
        <v>3324</v>
      </c>
      <c r="D2127" s="96" t="s">
        <v>32</v>
      </c>
      <c r="E2127" s="97">
        <v>2</v>
      </c>
      <c r="F2127" s="140">
        <v>19</v>
      </c>
      <c r="G2127" s="103">
        <v>4</v>
      </c>
      <c r="H2127" s="99" t="s">
        <v>567</v>
      </c>
      <c r="I2127" s="104" t="s">
        <v>34</v>
      </c>
      <c r="J2127" s="105">
        <v>2</v>
      </c>
      <c r="K2127" s="142">
        <f t="shared" si="210"/>
        <v>-2</v>
      </c>
      <c r="L2127" s="102">
        <f t="shared" si="208"/>
        <v>1097.3476049382718</v>
      </c>
      <c r="M2127" s="214">
        <f t="shared" si="209"/>
        <v>470.56249999999994</v>
      </c>
      <c r="Q2127" s="153">
        <f t="shared" si="211"/>
        <v>1</v>
      </c>
      <c r="R2127" s="154">
        <f t="shared" si="212"/>
        <v>0</v>
      </c>
      <c r="S2127" s="154">
        <f t="shared" si="213"/>
        <v>1</v>
      </c>
    </row>
    <row r="2128" spans="2:19" ht="18.75" x14ac:dyDescent="0.3">
      <c r="B2128" s="164">
        <v>45016</v>
      </c>
      <c r="C2128" s="95" t="s">
        <v>3325</v>
      </c>
      <c r="D2128" s="96" t="s">
        <v>32</v>
      </c>
      <c r="E2128" s="97">
        <v>3</v>
      </c>
      <c r="F2128" s="140">
        <v>16</v>
      </c>
      <c r="G2128" s="103">
        <v>4</v>
      </c>
      <c r="H2128" s="99" t="s">
        <v>557</v>
      </c>
      <c r="I2128" s="104" t="s">
        <v>34</v>
      </c>
      <c r="J2128" s="105">
        <v>7.75</v>
      </c>
      <c r="K2128" s="142">
        <f t="shared" si="210"/>
        <v>-7.75</v>
      </c>
      <c r="L2128" s="102">
        <f t="shared" si="208"/>
        <v>1089.5976049382718</v>
      </c>
      <c r="M2128" s="214">
        <f t="shared" si="209"/>
        <v>462.81249999999994</v>
      </c>
      <c r="Q2128" s="153">
        <f t="shared" si="211"/>
        <v>1</v>
      </c>
      <c r="R2128" s="154">
        <f t="shared" si="212"/>
        <v>0</v>
      </c>
      <c r="S2128" s="154">
        <f t="shared" si="213"/>
        <v>1</v>
      </c>
    </row>
    <row r="2129" spans="2:19" ht="18.75" x14ac:dyDescent="0.3">
      <c r="B2129" s="164">
        <v>45016</v>
      </c>
      <c r="C2129" s="95" t="s">
        <v>3325</v>
      </c>
      <c r="D2129" s="96" t="s">
        <v>32</v>
      </c>
      <c r="E2129" s="97">
        <v>3</v>
      </c>
      <c r="F2129" s="140">
        <v>16</v>
      </c>
      <c r="G2129" s="103">
        <v>4</v>
      </c>
      <c r="H2129" s="99" t="s">
        <v>567</v>
      </c>
      <c r="I2129" s="104" t="s">
        <v>34</v>
      </c>
      <c r="J2129" s="105">
        <v>2.25</v>
      </c>
      <c r="K2129" s="142">
        <f t="shared" si="210"/>
        <v>-2.25</v>
      </c>
      <c r="L2129" s="102">
        <f t="shared" si="208"/>
        <v>1087.3476049382718</v>
      </c>
      <c r="M2129" s="214">
        <f t="shared" si="209"/>
        <v>460.56249999999994</v>
      </c>
      <c r="Q2129" s="153">
        <f t="shared" si="211"/>
        <v>1</v>
      </c>
      <c r="R2129" s="154">
        <f t="shared" si="212"/>
        <v>0</v>
      </c>
      <c r="S2129" s="154">
        <f t="shared" si="213"/>
        <v>1</v>
      </c>
    </row>
    <row r="2130" spans="2:19" ht="18.75" x14ac:dyDescent="0.3">
      <c r="B2130" s="164">
        <v>45016</v>
      </c>
      <c r="C2130" s="95" t="s">
        <v>3277</v>
      </c>
      <c r="D2130" s="96" t="s">
        <v>32</v>
      </c>
      <c r="E2130" s="97">
        <v>4</v>
      </c>
      <c r="F2130" s="140">
        <v>2.6</v>
      </c>
      <c r="G2130" s="103">
        <v>1.2</v>
      </c>
      <c r="H2130" s="99" t="s">
        <v>557</v>
      </c>
      <c r="I2130" s="104" t="s">
        <v>34</v>
      </c>
      <c r="J2130" s="105">
        <v>9.5</v>
      </c>
      <c r="K2130" s="142">
        <f t="shared" si="210"/>
        <v>-9.5</v>
      </c>
      <c r="L2130" s="102">
        <f t="shared" si="208"/>
        <v>1077.8476049382718</v>
      </c>
      <c r="M2130" s="214">
        <f t="shared" si="209"/>
        <v>451.06249999999994</v>
      </c>
      <c r="Q2130" s="153">
        <f t="shared" si="211"/>
        <v>1</v>
      </c>
      <c r="R2130" s="154">
        <f t="shared" si="212"/>
        <v>0</v>
      </c>
      <c r="S2130" s="154">
        <f t="shared" si="213"/>
        <v>1</v>
      </c>
    </row>
    <row r="2131" spans="2:19" ht="18.75" x14ac:dyDescent="0.3">
      <c r="B2131" s="164">
        <v>45016</v>
      </c>
      <c r="C2131" s="95" t="s">
        <v>3326</v>
      </c>
      <c r="D2131" s="96" t="s">
        <v>608</v>
      </c>
      <c r="E2131" s="97">
        <v>1</v>
      </c>
      <c r="F2131" s="140">
        <v>3.7</v>
      </c>
      <c r="G2131" s="103">
        <v>1.2</v>
      </c>
      <c r="H2131" s="99" t="s">
        <v>557</v>
      </c>
      <c r="I2131" s="104" t="s">
        <v>24</v>
      </c>
      <c r="J2131" s="105">
        <v>2.5</v>
      </c>
      <c r="K2131" s="142">
        <f t="shared" si="210"/>
        <v>6.75</v>
      </c>
      <c r="L2131" s="102">
        <f t="shared" si="208"/>
        <v>1084.5976049382718</v>
      </c>
      <c r="M2131" s="214">
        <f t="shared" si="209"/>
        <v>457.81249999999994</v>
      </c>
      <c r="Q2131" s="153">
        <f t="shared" si="211"/>
        <v>1</v>
      </c>
      <c r="R2131" s="154">
        <f t="shared" si="212"/>
        <v>1</v>
      </c>
      <c r="S2131" s="154">
        <f t="shared" si="213"/>
        <v>0</v>
      </c>
    </row>
    <row r="2132" spans="2:19" ht="18.75" x14ac:dyDescent="0.3">
      <c r="B2132" s="164">
        <v>45016</v>
      </c>
      <c r="C2132" s="95" t="s">
        <v>3327</v>
      </c>
      <c r="D2132" s="96" t="s">
        <v>608</v>
      </c>
      <c r="E2132" s="97">
        <v>1</v>
      </c>
      <c r="F2132" s="140">
        <v>23</v>
      </c>
      <c r="G2132" s="103">
        <v>4</v>
      </c>
      <c r="H2132" s="99" t="s">
        <v>557</v>
      </c>
      <c r="I2132" s="104" t="s">
        <v>16</v>
      </c>
      <c r="J2132" s="105">
        <v>3</v>
      </c>
      <c r="K2132" s="142">
        <f t="shared" si="210"/>
        <v>-3</v>
      </c>
      <c r="L2132" s="102">
        <f t="shared" si="208"/>
        <v>1081.5976049382718</v>
      </c>
      <c r="M2132" s="214">
        <f t="shared" si="209"/>
        <v>454.81249999999994</v>
      </c>
      <c r="Q2132" s="153">
        <f t="shared" si="211"/>
        <v>1</v>
      </c>
      <c r="R2132" s="154">
        <f t="shared" si="212"/>
        <v>0</v>
      </c>
      <c r="S2132" s="154">
        <f t="shared" si="213"/>
        <v>1</v>
      </c>
    </row>
    <row r="2133" spans="2:19" ht="18.75" x14ac:dyDescent="0.3">
      <c r="B2133" s="164">
        <v>45016</v>
      </c>
      <c r="C2133" s="95" t="s">
        <v>3327</v>
      </c>
      <c r="D2133" s="96" t="s">
        <v>608</v>
      </c>
      <c r="E2133" s="97">
        <v>1</v>
      </c>
      <c r="F2133" s="140">
        <v>23</v>
      </c>
      <c r="G2133" s="103">
        <v>4</v>
      </c>
      <c r="H2133" s="99" t="s">
        <v>567</v>
      </c>
      <c r="I2133" s="104" t="s">
        <v>16</v>
      </c>
      <c r="J2133" s="105">
        <v>2</v>
      </c>
      <c r="K2133" s="142">
        <f t="shared" si="210"/>
        <v>-2</v>
      </c>
      <c r="L2133" s="102">
        <f t="shared" si="208"/>
        <v>1079.5976049382718</v>
      </c>
      <c r="M2133" s="214">
        <f t="shared" si="209"/>
        <v>452.81249999999994</v>
      </c>
      <c r="Q2133" s="153">
        <f t="shared" si="211"/>
        <v>1</v>
      </c>
      <c r="R2133" s="154">
        <f t="shared" si="212"/>
        <v>0</v>
      </c>
      <c r="S2133" s="154">
        <f t="shared" si="213"/>
        <v>1</v>
      </c>
    </row>
    <row r="2134" spans="2:19" ht="18.75" x14ac:dyDescent="0.3">
      <c r="B2134" s="164">
        <v>45016</v>
      </c>
      <c r="C2134" s="95" t="s">
        <v>3204</v>
      </c>
      <c r="D2134" s="96" t="s">
        <v>608</v>
      </c>
      <c r="E2134" s="97">
        <v>3</v>
      </c>
      <c r="F2134" s="140">
        <v>2.2999999999999998</v>
      </c>
      <c r="G2134" s="103">
        <v>1.2</v>
      </c>
      <c r="H2134" s="99" t="s">
        <v>557</v>
      </c>
      <c r="I2134" s="104" t="s">
        <v>24</v>
      </c>
      <c r="J2134" s="105">
        <v>3</v>
      </c>
      <c r="K2134" s="142">
        <f t="shared" si="210"/>
        <v>3.8999999999999995</v>
      </c>
      <c r="L2134" s="102">
        <f t="shared" si="208"/>
        <v>1083.4976049382719</v>
      </c>
      <c r="M2134" s="214">
        <f t="shared" si="209"/>
        <v>456.71249999999992</v>
      </c>
      <c r="Q2134" s="153">
        <f t="shared" si="211"/>
        <v>1</v>
      </c>
      <c r="R2134" s="154">
        <f t="shared" si="212"/>
        <v>1</v>
      </c>
      <c r="S2134" s="154">
        <f t="shared" si="213"/>
        <v>0</v>
      </c>
    </row>
    <row r="2135" spans="2:19" ht="18.75" x14ac:dyDescent="0.3">
      <c r="B2135" s="164">
        <v>45016</v>
      </c>
      <c r="C2135" s="95" t="s">
        <v>3328</v>
      </c>
      <c r="D2135" s="96" t="s">
        <v>608</v>
      </c>
      <c r="E2135" s="97">
        <v>4</v>
      </c>
      <c r="F2135" s="140">
        <v>5</v>
      </c>
      <c r="G2135" s="103">
        <v>2</v>
      </c>
      <c r="H2135" s="99" t="s">
        <v>557</v>
      </c>
      <c r="I2135" s="104" t="s">
        <v>24</v>
      </c>
      <c r="J2135" s="105">
        <v>6</v>
      </c>
      <c r="K2135" s="142">
        <f t="shared" si="210"/>
        <v>24</v>
      </c>
      <c r="L2135" s="102">
        <f t="shared" si="208"/>
        <v>1107.4976049382719</v>
      </c>
      <c r="M2135" s="214">
        <f t="shared" si="209"/>
        <v>480.71249999999992</v>
      </c>
      <c r="Q2135" s="153">
        <f t="shared" si="211"/>
        <v>1</v>
      </c>
      <c r="R2135" s="154">
        <f t="shared" si="212"/>
        <v>1</v>
      </c>
      <c r="S2135" s="154">
        <f t="shared" si="213"/>
        <v>0</v>
      </c>
    </row>
    <row r="2136" spans="2:19" ht="18.75" x14ac:dyDescent="0.3">
      <c r="B2136" s="164">
        <v>45016</v>
      </c>
      <c r="C2136" s="95" t="s">
        <v>3329</v>
      </c>
      <c r="D2136" s="96" t="s">
        <v>2792</v>
      </c>
      <c r="E2136" s="97">
        <v>3</v>
      </c>
      <c r="F2136" s="140">
        <v>4</v>
      </c>
      <c r="G2136" s="103">
        <v>2</v>
      </c>
      <c r="H2136" s="99" t="s">
        <v>557</v>
      </c>
      <c r="I2136" s="104" t="s">
        <v>16</v>
      </c>
      <c r="J2136" s="105">
        <v>1</v>
      </c>
      <c r="K2136" s="142">
        <f t="shared" si="210"/>
        <v>-1</v>
      </c>
      <c r="L2136" s="102">
        <f t="shared" si="208"/>
        <v>1106.4976049382719</v>
      </c>
      <c r="M2136" s="214">
        <f t="shared" si="209"/>
        <v>479.71249999999992</v>
      </c>
      <c r="Q2136" s="153">
        <f t="shared" si="211"/>
        <v>1</v>
      </c>
      <c r="R2136" s="154">
        <f t="shared" si="212"/>
        <v>0</v>
      </c>
      <c r="S2136" s="154">
        <f t="shared" si="213"/>
        <v>1</v>
      </c>
    </row>
    <row r="2137" spans="2:19" ht="18.75" x14ac:dyDescent="0.3">
      <c r="B2137" s="164">
        <v>45016</v>
      </c>
      <c r="C2137" s="95" t="s">
        <v>3330</v>
      </c>
      <c r="D2137" s="96" t="s">
        <v>2043</v>
      </c>
      <c r="E2137" s="97">
        <v>2</v>
      </c>
      <c r="F2137" s="140">
        <v>1.8</v>
      </c>
      <c r="G2137" s="103">
        <v>1.1000000000000001</v>
      </c>
      <c r="H2137" s="99" t="s">
        <v>557</v>
      </c>
      <c r="I2137" s="104" t="s">
        <v>24</v>
      </c>
      <c r="J2137" s="105">
        <v>10</v>
      </c>
      <c r="K2137" s="142">
        <f t="shared" si="210"/>
        <v>8</v>
      </c>
      <c r="L2137" s="102">
        <f t="shared" si="208"/>
        <v>1114.4976049382719</v>
      </c>
      <c r="M2137" s="214">
        <f t="shared" si="209"/>
        <v>487.71249999999992</v>
      </c>
      <c r="Q2137" s="153">
        <f t="shared" si="211"/>
        <v>1</v>
      </c>
      <c r="R2137" s="154">
        <f t="shared" si="212"/>
        <v>1</v>
      </c>
      <c r="S2137" s="154">
        <f t="shared" si="213"/>
        <v>0</v>
      </c>
    </row>
    <row r="2138" spans="2:19" ht="18.75" x14ac:dyDescent="0.3">
      <c r="B2138" s="164">
        <v>45016</v>
      </c>
      <c r="C2138" s="95" t="s">
        <v>2506</v>
      </c>
      <c r="D2138" s="96" t="s">
        <v>2242</v>
      </c>
      <c r="E2138" s="97">
        <v>2</v>
      </c>
      <c r="F2138" s="140">
        <v>3.4</v>
      </c>
      <c r="G2138" s="103">
        <v>1.5</v>
      </c>
      <c r="H2138" s="99" t="s">
        <v>557</v>
      </c>
      <c r="I2138" s="104" t="s">
        <v>16</v>
      </c>
      <c r="J2138" s="105">
        <v>1</v>
      </c>
      <c r="K2138" s="142">
        <f t="shared" si="210"/>
        <v>-1</v>
      </c>
      <c r="L2138" s="102">
        <f>IF(K2138="",L2137,L2137+K2138)</f>
        <v>1113.4976049382719</v>
      </c>
      <c r="M2138" s="214">
        <f>M2137+K2138</f>
        <v>486.71249999999992</v>
      </c>
      <c r="Q2138" s="153">
        <f t="shared" si="211"/>
        <v>1</v>
      </c>
      <c r="R2138" s="154">
        <f t="shared" si="212"/>
        <v>0</v>
      </c>
      <c r="S2138" s="154">
        <f t="shared" si="213"/>
        <v>1</v>
      </c>
    </row>
    <row r="2139" spans="2:19" ht="18.75" x14ac:dyDescent="0.3">
      <c r="B2139" s="164">
        <v>45017</v>
      </c>
      <c r="C2139" s="95" t="s">
        <v>3335</v>
      </c>
      <c r="D2139" s="96" t="s">
        <v>788</v>
      </c>
      <c r="E2139" s="97">
        <v>1</v>
      </c>
      <c r="F2139" s="140">
        <v>2.7</v>
      </c>
      <c r="G2139" s="103">
        <v>1.2</v>
      </c>
      <c r="H2139" s="99" t="s">
        <v>557</v>
      </c>
      <c r="I2139" s="104" t="s">
        <v>34</v>
      </c>
      <c r="J2139" s="105">
        <v>7.5</v>
      </c>
      <c r="K2139" s="142">
        <f t="shared" si="210"/>
        <v>-7.5</v>
      </c>
      <c r="L2139" s="102">
        <f t="shared" ref="L2139:L2202" si="214">IF(K2139="",L2138,L2138+K2139)</f>
        <v>1105.9976049382719</v>
      </c>
      <c r="N2139" s="214">
        <f>K2139</f>
        <v>-7.5</v>
      </c>
      <c r="Q2139" s="153">
        <f t="shared" si="211"/>
        <v>1</v>
      </c>
      <c r="R2139" s="154">
        <f t="shared" si="212"/>
        <v>0</v>
      </c>
      <c r="S2139" s="154">
        <f t="shared" si="213"/>
        <v>1</v>
      </c>
    </row>
    <row r="2140" spans="2:19" ht="18.75" x14ac:dyDescent="0.3">
      <c r="B2140" s="164">
        <v>45017</v>
      </c>
      <c r="C2140" s="95" t="s">
        <v>3336</v>
      </c>
      <c r="D2140" s="96" t="s">
        <v>788</v>
      </c>
      <c r="E2140" s="97">
        <v>1</v>
      </c>
      <c r="F2140" s="140">
        <v>15</v>
      </c>
      <c r="G2140" s="103">
        <v>3</v>
      </c>
      <c r="H2140" s="99" t="s">
        <v>557</v>
      </c>
      <c r="I2140" s="104" t="s">
        <v>34</v>
      </c>
      <c r="J2140" s="105">
        <v>1</v>
      </c>
      <c r="K2140" s="142">
        <f t="shared" si="210"/>
        <v>-1</v>
      </c>
      <c r="L2140" s="102">
        <f t="shared" si="214"/>
        <v>1104.9976049382719</v>
      </c>
      <c r="N2140" s="214">
        <f>N2139+K2140</f>
        <v>-8.5</v>
      </c>
      <c r="Q2140" s="153">
        <f t="shared" si="211"/>
        <v>1</v>
      </c>
      <c r="R2140" s="154">
        <f t="shared" si="212"/>
        <v>0</v>
      </c>
      <c r="S2140" s="154">
        <f t="shared" si="213"/>
        <v>1</v>
      </c>
    </row>
    <row r="2141" spans="2:19" ht="18.75" x14ac:dyDescent="0.3">
      <c r="B2141" s="164">
        <v>45017</v>
      </c>
      <c r="C2141" s="95" t="s">
        <v>3266</v>
      </c>
      <c r="D2141" s="96" t="s">
        <v>788</v>
      </c>
      <c r="E2141" s="97">
        <v>2</v>
      </c>
      <c r="F2141" s="140">
        <v>5.5</v>
      </c>
      <c r="G2141" s="103">
        <v>2</v>
      </c>
      <c r="H2141" s="99" t="s">
        <v>557</v>
      </c>
      <c r="I2141" s="104" t="s">
        <v>16</v>
      </c>
      <c r="J2141" s="105">
        <v>1</v>
      </c>
      <c r="K2141" s="142">
        <f t="shared" si="210"/>
        <v>-1</v>
      </c>
      <c r="L2141" s="102">
        <f t="shared" si="214"/>
        <v>1103.9976049382719</v>
      </c>
      <c r="N2141" s="214">
        <f t="shared" ref="N2141:N2204" si="215">N2140+K2141</f>
        <v>-9.5</v>
      </c>
      <c r="Q2141" s="153">
        <f t="shared" si="211"/>
        <v>1</v>
      </c>
      <c r="R2141" s="154">
        <f t="shared" si="212"/>
        <v>0</v>
      </c>
      <c r="S2141" s="154">
        <f t="shared" si="213"/>
        <v>1</v>
      </c>
    </row>
    <row r="2142" spans="2:19" ht="18.75" x14ac:dyDescent="0.3">
      <c r="B2142" s="164">
        <v>45017</v>
      </c>
      <c r="C2142" s="95" t="s">
        <v>3337</v>
      </c>
      <c r="D2142" s="96" t="s">
        <v>559</v>
      </c>
      <c r="E2142" s="97">
        <v>1</v>
      </c>
      <c r="F2142" s="140">
        <v>4.4000000000000004</v>
      </c>
      <c r="G2142" s="103">
        <v>1.6</v>
      </c>
      <c r="H2142" s="99" t="s">
        <v>557</v>
      </c>
      <c r="I2142" s="104" t="s">
        <v>16</v>
      </c>
      <c r="J2142" s="105">
        <v>6</v>
      </c>
      <c r="K2142" s="142">
        <f t="shared" si="210"/>
        <v>-6</v>
      </c>
      <c r="L2142" s="102">
        <f t="shared" si="214"/>
        <v>1097.9976049382719</v>
      </c>
      <c r="N2142" s="214">
        <f t="shared" si="215"/>
        <v>-15.5</v>
      </c>
      <c r="Q2142" s="153">
        <f t="shared" si="211"/>
        <v>1</v>
      </c>
      <c r="R2142" s="154">
        <f t="shared" si="212"/>
        <v>0</v>
      </c>
      <c r="S2142" s="154">
        <f t="shared" si="213"/>
        <v>1</v>
      </c>
    </row>
    <row r="2143" spans="2:19" ht="18.75" x14ac:dyDescent="0.3">
      <c r="B2143" s="164">
        <v>45017</v>
      </c>
      <c r="C2143" s="95" t="s">
        <v>3338</v>
      </c>
      <c r="D2143" s="96" t="s">
        <v>559</v>
      </c>
      <c r="E2143" s="97">
        <v>2</v>
      </c>
      <c r="F2143" s="140">
        <v>5</v>
      </c>
      <c r="G2143" s="103">
        <v>2</v>
      </c>
      <c r="H2143" s="99" t="s">
        <v>557</v>
      </c>
      <c r="I2143" s="104" t="s">
        <v>16</v>
      </c>
      <c r="J2143" s="105">
        <v>4</v>
      </c>
      <c r="K2143" s="142">
        <f t="shared" si="210"/>
        <v>-4</v>
      </c>
      <c r="L2143" s="102">
        <f t="shared" si="214"/>
        <v>1093.9976049382719</v>
      </c>
      <c r="N2143" s="214">
        <f t="shared" si="215"/>
        <v>-19.5</v>
      </c>
      <c r="Q2143" s="153">
        <f t="shared" si="211"/>
        <v>1</v>
      </c>
      <c r="R2143" s="154">
        <f t="shared" si="212"/>
        <v>0</v>
      </c>
      <c r="S2143" s="154">
        <f t="shared" si="213"/>
        <v>1</v>
      </c>
    </row>
    <row r="2144" spans="2:19" ht="18.75" x14ac:dyDescent="0.3">
      <c r="B2144" s="164">
        <v>45017</v>
      </c>
      <c r="C2144" s="95" t="s">
        <v>3339</v>
      </c>
      <c r="D2144" s="96" t="s">
        <v>559</v>
      </c>
      <c r="E2144" s="97">
        <v>3</v>
      </c>
      <c r="F2144" s="140">
        <v>1.9</v>
      </c>
      <c r="G2144" s="103">
        <v>1.1000000000000001</v>
      </c>
      <c r="H2144" s="99" t="s">
        <v>557</v>
      </c>
      <c r="I2144" s="104" t="s">
        <v>24</v>
      </c>
      <c r="J2144" s="105">
        <v>3</v>
      </c>
      <c r="K2144" s="142">
        <f t="shared" si="210"/>
        <v>2.6999999999999993</v>
      </c>
      <c r="L2144" s="102">
        <f t="shared" si="214"/>
        <v>1096.697604938272</v>
      </c>
      <c r="N2144" s="214">
        <f t="shared" si="215"/>
        <v>-16.8</v>
      </c>
      <c r="Q2144" s="153">
        <f t="shared" si="211"/>
        <v>1</v>
      </c>
      <c r="R2144" s="154">
        <f t="shared" si="212"/>
        <v>1</v>
      </c>
      <c r="S2144" s="154">
        <f t="shared" si="213"/>
        <v>0</v>
      </c>
    </row>
    <row r="2145" spans="2:19" ht="18.75" x14ac:dyDescent="0.3">
      <c r="B2145" s="164">
        <v>45017</v>
      </c>
      <c r="C2145" s="95" t="s">
        <v>2436</v>
      </c>
      <c r="D2145" s="96" t="s">
        <v>801</v>
      </c>
      <c r="E2145" s="97">
        <v>4</v>
      </c>
      <c r="F2145" s="140">
        <v>10</v>
      </c>
      <c r="G2145" s="103">
        <v>3</v>
      </c>
      <c r="H2145" s="99" t="s">
        <v>557</v>
      </c>
      <c r="I2145" s="104" t="s">
        <v>26</v>
      </c>
      <c r="J2145" s="105">
        <v>1</v>
      </c>
      <c r="K2145" s="142">
        <f t="shared" si="210"/>
        <v>-1</v>
      </c>
      <c r="L2145" s="102">
        <f t="shared" si="214"/>
        <v>1095.697604938272</v>
      </c>
      <c r="N2145" s="214">
        <f t="shared" si="215"/>
        <v>-17.8</v>
      </c>
      <c r="Q2145" s="153">
        <f t="shared" si="211"/>
        <v>1</v>
      </c>
      <c r="R2145" s="154">
        <f t="shared" si="212"/>
        <v>0</v>
      </c>
      <c r="S2145" s="154">
        <f t="shared" si="213"/>
        <v>1</v>
      </c>
    </row>
    <row r="2146" spans="2:19" ht="18.75" x14ac:dyDescent="0.3">
      <c r="B2146" s="164">
        <v>45018</v>
      </c>
      <c r="C2146" s="95" t="s">
        <v>3340</v>
      </c>
      <c r="D2146" s="96" t="s">
        <v>707</v>
      </c>
      <c r="E2146" s="97">
        <v>5</v>
      </c>
      <c r="F2146" s="140">
        <v>6</v>
      </c>
      <c r="G2146" s="103">
        <v>2</v>
      </c>
      <c r="H2146" s="99" t="s">
        <v>557</v>
      </c>
      <c r="I2146" s="104" t="s">
        <v>24</v>
      </c>
      <c r="J2146" s="105">
        <v>3</v>
      </c>
      <c r="K2146" s="142">
        <f t="shared" si="210"/>
        <v>15</v>
      </c>
      <c r="L2146" s="102">
        <f t="shared" si="214"/>
        <v>1110.697604938272</v>
      </c>
      <c r="N2146" s="214">
        <f t="shared" si="215"/>
        <v>-2.8000000000000007</v>
      </c>
      <c r="Q2146" s="153">
        <f t="shared" si="211"/>
        <v>1</v>
      </c>
      <c r="R2146" s="154">
        <f t="shared" si="212"/>
        <v>1</v>
      </c>
      <c r="S2146" s="154">
        <f t="shared" si="213"/>
        <v>0</v>
      </c>
    </row>
    <row r="2147" spans="2:19" ht="18.75" x14ac:dyDescent="0.3">
      <c r="B2147" s="164">
        <v>45018</v>
      </c>
      <c r="C2147" s="95" t="s">
        <v>3341</v>
      </c>
      <c r="D2147" s="96" t="s">
        <v>634</v>
      </c>
      <c r="E2147" s="97">
        <v>3</v>
      </c>
      <c r="F2147" s="140">
        <v>2.5</v>
      </c>
      <c r="G2147" s="103">
        <v>1.3</v>
      </c>
      <c r="H2147" s="99" t="s">
        <v>557</v>
      </c>
      <c r="I2147" s="104" t="s">
        <v>24</v>
      </c>
      <c r="J2147" s="105">
        <v>3</v>
      </c>
      <c r="K2147" s="142">
        <f t="shared" si="210"/>
        <v>4.5</v>
      </c>
      <c r="L2147" s="102">
        <f t="shared" si="214"/>
        <v>1115.197604938272</v>
      </c>
      <c r="N2147" s="214">
        <f t="shared" si="215"/>
        <v>1.6999999999999993</v>
      </c>
      <c r="Q2147" s="153">
        <f t="shared" si="211"/>
        <v>1</v>
      </c>
      <c r="R2147" s="154">
        <f t="shared" si="212"/>
        <v>1</v>
      </c>
      <c r="S2147" s="154">
        <f t="shared" si="213"/>
        <v>0</v>
      </c>
    </row>
    <row r="2148" spans="2:19" ht="18.75" x14ac:dyDescent="0.3">
      <c r="B2148" s="164">
        <v>45018</v>
      </c>
      <c r="C2148" s="95" t="s">
        <v>3276</v>
      </c>
      <c r="D2148" s="96" t="s">
        <v>634</v>
      </c>
      <c r="E2148" s="97">
        <v>4</v>
      </c>
      <c r="F2148" s="140">
        <v>7.5</v>
      </c>
      <c r="G2148" s="103">
        <v>2</v>
      </c>
      <c r="H2148" s="99" t="s">
        <v>557</v>
      </c>
      <c r="I2148" s="104" t="s">
        <v>16</v>
      </c>
      <c r="J2148" s="105">
        <v>2.25</v>
      </c>
      <c r="K2148" s="142">
        <f t="shared" si="210"/>
        <v>-2.25</v>
      </c>
      <c r="L2148" s="102">
        <f t="shared" si="214"/>
        <v>1112.947604938272</v>
      </c>
      <c r="N2148" s="214">
        <f t="shared" si="215"/>
        <v>-0.55000000000000071</v>
      </c>
      <c r="Q2148" s="153">
        <f t="shared" si="211"/>
        <v>1</v>
      </c>
      <c r="R2148" s="154">
        <f t="shared" si="212"/>
        <v>0</v>
      </c>
      <c r="S2148" s="154">
        <f t="shared" si="213"/>
        <v>1</v>
      </c>
    </row>
    <row r="2149" spans="2:19" ht="18.75" x14ac:dyDescent="0.3">
      <c r="B2149" s="164">
        <v>45018</v>
      </c>
      <c r="C2149" s="95" t="s">
        <v>3342</v>
      </c>
      <c r="D2149" s="96" t="s">
        <v>1991</v>
      </c>
      <c r="E2149" s="97">
        <v>4</v>
      </c>
      <c r="F2149" s="140">
        <v>100</v>
      </c>
      <c r="G2149" s="103">
        <v>15</v>
      </c>
      <c r="H2149" s="99" t="s">
        <v>557</v>
      </c>
      <c r="I2149" s="104" t="s">
        <v>16</v>
      </c>
      <c r="J2149" s="105">
        <v>0.25</v>
      </c>
      <c r="K2149" s="142">
        <f t="shared" si="210"/>
        <v>-0.25</v>
      </c>
      <c r="L2149" s="102">
        <f t="shared" si="214"/>
        <v>1112.697604938272</v>
      </c>
      <c r="N2149" s="214">
        <f t="shared" si="215"/>
        <v>-0.80000000000000071</v>
      </c>
      <c r="Q2149" s="153">
        <f t="shared" si="211"/>
        <v>1</v>
      </c>
      <c r="R2149" s="154">
        <f t="shared" si="212"/>
        <v>0</v>
      </c>
      <c r="S2149" s="154">
        <f t="shared" si="213"/>
        <v>1</v>
      </c>
    </row>
    <row r="2150" spans="2:19" ht="18.75" x14ac:dyDescent="0.3">
      <c r="B2150" s="164">
        <v>45018</v>
      </c>
      <c r="C2150" s="95" t="s">
        <v>3342</v>
      </c>
      <c r="D2150" s="96" t="s">
        <v>1991</v>
      </c>
      <c r="E2150" s="97">
        <v>4</v>
      </c>
      <c r="F2150" s="140">
        <v>100</v>
      </c>
      <c r="G2150" s="103">
        <v>15</v>
      </c>
      <c r="H2150" s="99" t="s">
        <v>567</v>
      </c>
      <c r="I2150" s="104" t="s">
        <v>16</v>
      </c>
      <c r="J2150" s="105">
        <v>0.25</v>
      </c>
      <c r="K2150" s="142">
        <f t="shared" si="210"/>
        <v>-0.25</v>
      </c>
      <c r="L2150" s="102">
        <f t="shared" si="214"/>
        <v>1112.447604938272</v>
      </c>
      <c r="N2150" s="214">
        <f t="shared" si="215"/>
        <v>-1.0500000000000007</v>
      </c>
      <c r="Q2150" s="153">
        <f t="shared" si="211"/>
        <v>1</v>
      </c>
      <c r="R2150" s="154">
        <f t="shared" si="212"/>
        <v>0</v>
      </c>
      <c r="S2150" s="154">
        <f t="shared" si="213"/>
        <v>1</v>
      </c>
    </row>
    <row r="2151" spans="2:19" ht="18.75" x14ac:dyDescent="0.3">
      <c r="B2151" s="164">
        <v>45020</v>
      </c>
      <c r="C2151" s="95" t="s">
        <v>3301</v>
      </c>
      <c r="D2151" s="96" t="s">
        <v>556</v>
      </c>
      <c r="E2151" s="97">
        <v>3</v>
      </c>
      <c r="F2151" s="140">
        <v>5</v>
      </c>
      <c r="G2151" s="103">
        <v>1.7</v>
      </c>
      <c r="H2151" s="99" t="s">
        <v>557</v>
      </c>
      <c r="I2151" s="104" t="s">
        <v>24</v>
      </c>
      <c r="J2151" s="105">
        <v>2</v>
      </c>
      <c r="K2151" s="142">
        <f t="shared" si="210"/>
        <v>8</v>
      </c>
      <c r="L2151" s="102">
        <f t="shared" si="214"/>
        <v>1120.447604938272</v>
      </c>
      <c r="N2151" s="214">
        <f t="shared" si="215"/>
        <v>6.9499999999999993</v>
      </c>
      <c r="Q2151" s="153">
        <f t="shared" si="211"/>
        <v>1</v>
      </c>
      <c r="R2151" s="154">
        <f t="shared" si="212"/>
        <v>1</v>
      </c>
      <c r="S2151" s="154">
        <f t="shared" si="213"/>
        <v>0</v>
      </c>
    </row>
    <row r="2152" spans="2:19" ht="18.75" x14ac:dyDescent="0.3">
      <c r="B2152" s="164">
        <v>45020</v>
      </c>
      <c r="C2152" s="95" t="s">
        <v>3301</v>
      </c>
      <c r="D2152" s="96" t="s">
        <v>556</v>
      </c>
      <c r="E2152" s="97">
        <v>3</v>
      </c>
      <c r="F2152" s="140">
        <v>5</v>
      </c>
      <c r="G2152" s="103">
        <v>1.7</v>
      </c>
      <c r="H2152" s="99" t="s">
        <v>567</v>
      </c>
      <c r="I2152" s="104" t="s">
        <v>24</v>
      </c>
      <c r="J2152" s="105">
        <v>2</v>
      </c>
      <c r="K2152" s="142">
        <f t="shared" si="210"/>
        <v>1.4</v>
      </c>
      <c r="L2152" s="102">
        <f t="shared" si="214"/>
        <v>1121.8476049382721</v>
      </c>
      <c r="N2152" s="214">
        <f t="shared" si="215"/>
        <v>8.35</v>
      </c>
      <c r="Q2152" s="153">
        <f t="shared" si="211"/>
        <v>1</v>
      </c>
      <c r="R2152" s="154">
        <f t="shared" si="212"/>
        <v>1</v>
      </c>
      <c r="S2152" s="154">
        <f t="shared" si="213"/>
        <v>0</v>
      </c>
    </row>
    <row r="2153" spans="2:19" ht="18.75" x14ac:dyDescent="0.3">
      <c r="B2153" s="164">
        <v>45020</v>
      </c>
      <c r="C2153" s="95" t="s">
        <v>3343</v>
      </c>
      <c r="D2153" s="96" t="s">
        <v>556</v>
      </c>
      <c r="E2153" s="97">
        <v>7</v>
      </c>
      <c r="F2153" s="140">
        <v>2.9</v>
      </c>
      <c r="G2153" s="103">
        <v>1.1000000000000001</v>
      </c>
      <c r="H2153" s="99" t="s">
        <v>557</v>
      </c>
      <c r="I2153" s="104" t="s">
        <v>26</v>
      </c>
      <c r="J2153" s="105">
        <v>1.75</v>
      </c>
      <c r="K2153" s="142">
        <f t="shared" si="210"/>
        <v>-1.75</v>
      </c>
      <c r="L2153" s="102">
        <f t="shared" si="214"/>
        <v>1120.0976049382721</v>
      </c>
      <c r="N2153" s="214">
        <f t="shared" si="215"/>
        <v>6.6</v>
      </c>
      <c r="Q2153" s="153">
        <f t="shared" si="211"/>
        <v>1</v>
      </c>
      <c r="R2153" s="154">
        <f t="shared" si="212"/>
        <v>0</v>
      </c>
      <c r="S2153" s="154">
        <f t="shared" si="213"/>
        <v>1</v>
      </c>
    </row>
    <row r="2154" spans="2:19" ht="18.75" x14ac:dyDescent="0.3">
      <c r="B2154" s="164">
        <v>45021</v>
      </c>
      <c r="C2154" s="95" t="s">
        <v>3344</v>
      </c>
      <c r="D2154" s="96" t="s">
        <v>83</v>
      </c>
      <c r="E2154" s="97">
        <v>6</v>
      </c>
      <c r="F2154" s="140">
        <v>3</v>
      </c>
      <c r="G2154" s="103">
        <v>1.3</v>
      </c>
      <c r="H2154" s="99" t="s">
        <v>557</v>
      </c>
      <c r="I2154" s="104" t="s">
        <v>24</v>
      </c>
      <c r="J2154" s="105">
        <v>2.75</v>
      </c>
      <c r="K2154" s="142">
        <f t="shared" si="210"/>
        <v>5.5</v>
      </c>
      <c r="L2154" s="102">
        <f t="shared" si="214"/>
        <v>1125.5976049382721</v>
      </c>
      <c r="N2154" s="214">
        <f t="shared" si="215"/>
        <v>12.1</v>
      </c>
      <c r="Q2154" s="153">
        <f t="shared" si="211"/>
        <v>1</v>
      </c>
      <c r="R2154" s="154">
        <f t="shared" si="212"/>
        <v>1</v>
      </c>
      <c r="S2154" s="154">
        <f t="shared" si="213"/>
        <v>0</v>
      </c>
    </row>
    <row r="2155" spans="2:19" ht="18.75" x14ac:dyDescent="0.3">
      <c r="B2155" s="164">
        <v>45021</v>
      </c>
      <c r="C2155" s="95" t="s">
        <v>3345</v>
      </c>
      <c r="D2155" s="96" t="s">
        <v>30</v>
      </c>
      <c r="E2155" s="97">
        <v>2</v>
      </c>
      <c r="F2155" s="140">
        <v>2</v>
      </c>
      <c r="G2155" s="103">
        <v>1.2</v>
      </c>
      <c r="H2155" s="99" t="s">
        <v>557</v>
      </c>
      <c r="I2155" s="104" t="s">
        <v>26</v>
      </c>
      <c r="J2155" s="105">
        <v>4</v>
      </c>
      <c r="K2155" s="142">
        <f t="shared" si="210"/>
        <v>-4</v>
      </c>
      <c r="L2155" s="102">
        <f t="shared" si="214"/>
        <v>1121.5976049382721</v>
      </c>
      <c r="N2155" s="214">
        <f t="shared" si="215"/>
        <v>8.1</v>
      </c>
      <c r="Q2155" s="153">
        <f t="shared" si="211"/>
        <v>1</v>
      </c>
      <c r="R2155" s="154">
        <f t="shared" si="212"/>
        <v>0</v>
      </c>
      <c r="S2155" s="154">
        <f t="shared" si="213"/>
        <v>1</v>
      </c>
    </row>
    <row r="2156" spans="2:19" ht="18.75" x14ac:dyDescent="0.3">
      <c r="B2156" s="164">
        <v>45021</v>
      </c>
      <c r="C2156" s="95" t="s">
        <v>3233</v>
      </c>
      <c r="D2156" s="96" t="s">
        <v>30</v>
      </c>
      <c r="E2156" s="97">
        <v>3</v>
      </c>
      <c r="F2156" s="140">
        <v>3.7</v>
      </c>
      <c r="G2156" s="103">
        <v>1.5</v>
      </c>
      <c r="H2156" s="99" t="s">
        <v>557</v>
      </c>
      <c r="I2156" s="104" t="s">
        <v>34</v>
      </c>
      <c r="J2156" s="105">
        <v>2</v>
      </c>
      <c r="K2156" s="142">
        <f t="shared" si="210"/>
        <v>-2</v>
      </c>
      <c r="L2156" s="102">
        <f t="shared" si="214"/>
        <v>1119.5976049382721</v>
      </c>
      <c r="N2156" s="214">
        <f t="shared" si="215"/>
        <v>6.1</v>
      </c>
      <c r="Q2156" s="153">
        <f t="shared" si="211"/>
        <v>1</v>
      </c>
      <c r="R2156" s="154">
        <f t="shared" si="212"/>
        <v>0</v>
      </c>
      <c r="S2156" s="154">
        <f t="shared" si="213"/>
        <v>1</v>
      </c>
    </row>
    <row r="2157" spans="2:19" ht="18.75" x14ac:dyDescent="0.3">
      <c r="B2157" s="164">
        <v>45021</v>
      </c>
      <c r="C2157" s="95" t="s">
        <v>3306</v>
      </c>
      <c r="D2157" s="96" t="s">
        <v>30</v>
      </c>
      <c r="E2157" s="97">
        <v>4</v>
      </c>
      <c r="F2157" s="140">
        <v>6</v>
      </c>
      <c r="G2157" s="103">
        <v>2</v>
      </c>
      <c r="H2157" s="99" t="s">
        <v>557</v>
      </c>
      <c r="I2157" s="104" t="s">
        <v>34</v>
      </c>
      <c r="J2157" s="105">
        <v>1</v>
      </c>
      <c r="K2157" s="142">
        <f t="shared" si="210"/>
        <v>-1</v>
      </c>
      <c r="L2157" s="102">
        <f t="shared" si="214"/>
        <v>1118.5976049382721</v>
      </c>
      <c r="N2157" s="214">
        <f t="shared" si="215"/>
        <v>5.0999999999999996</v>
      </c>
      <c r="Q2157" s="153">
        <f t="shared" si="211"/>
        <v>1</v>
      </c>
      <c r="R2157" s="154">
        <f t="shared" si="212"/>
        <v>0</v>
      </c>
      <c r="S2157" s="154">
        <f t="shared" si="213"/>
        <v>1</v>
      </c>
    </row>
    <row r="2158" spans="2:19" ht="18.75" x14ac:dyDescent="0.3">
      <c r="B2158" s="164">
        <v>45022</v>
      </c>
      <c r="C2158" s="95" t="s">
        <v>3346</v>
      </c>
      <c r="D2158" s="96" t="s">
        <v>616</v>
      </c>
      <c r="E2158" s="97">
        <v>1</v>
      </c>
      <c r="F2158" s="140">
        <v>4</v>
      </c>
      <c r="G2158" s="103">
        <v>2</v>
      </c>
      <c r="H2158" s="99" t="s">
        <v>557</v>
      </c>
      <c r="I2158" s="104" t="s">
        <v>24</v>
      </c>
      <c r="J2158" s="105">
        <v>8</v>
      </c>
      <c r="K2158" s="142">
        <f t="shared" si="210"/>
        <v>24</v>
      </c>
      <c r="L2158" s="102">
        <f t="shared" si="214"/>
        <v>1142.5976049382721</v>
      </c>
      <c r="N2158" s="214">
        <f t="shared" si="215"/>
        <v>29.1</v>
      </c>
      <c r="Q2158" s="153">
        <f t="shared" si="211"/>
        <v>1</v>
      </c>
      <c r="R2158" s="154">
        <f t="shared" si="212"/>
        <v>1</v>
      </c>
      <c r="S2158" s="154">
        <f t="shared" si="213"/>
        <v>0</v>
      </c>
    </row>
    <row r="2159" spans="2:19" ht="18.75" x14ac:dyDescent="0.3">
      <c r="B2159" s="164">
        <v>45022</v>
      </c>
      <c r="C2159" s="95" t="s">
        <v>818</v>
      </c>
      <c r="D2159" s="96" t="s">
        <v>616</v>
      </c>
      <c r="E2159" s="97">
        <v>1</v>
      </c>
      <c r="F2159" s="140">
        <v>1</v>
      </c>
      <c r="G2159" s="103">
        <v>0</v>
      </c>
      <c r="H2159" s="99" t="s">
        <v>557</v>
      </c>
      <c r="I2159" s="104" t="s">
        <v>16</v>
      </c>
      <c r="J2159" s="105">
        <v>0.5</v>
      </c>
      <c r="K2159" s="142">
        <f t="shared" si="210"/>
        <v>-0.5</v>
      </c>
      <c r="L2159" s="102">
        <f t="shared" si="214"/>
        <v>1142.0976049382721</v>
      </c>
      <c r="N2159" s="214">
        <f t="shared" si="215"/>
        <v>28.6</v>
      </c>
      <c r="Q2159" s="153">
        <f t="shared" si="211"/>
        <v>1</v>
      </c>
      <c r="R2159" s="154">
        <f t="shared" si="212"/>
        <v>0</v>
      </c>
      <c r="S2159" s="154">
        <f t="shared" si="213"/>
        <v>1</v>
      </c>
    </row>
    <row r="2160" spans="2:19" ht="18.75" x14ac:dyDescent="0.3">
      <c r="B2160" s="164">
        <v>45022</v>
      </c>
      <c r="C2160" s="95" t="s">
        <v>3347</v>
      </c>
      <c r="D2160" s="96" t="s">
        <v>616</v>
      </c>
      <c r="E2160" s="97">
        <v>3</v>
      </c>
      <c r="F2160" s="140">
        <v>9</v>
      </c>
      <c r="G2160" s="103">
        <v>3</v>
      </c>
      <c r="H2160" s="99" t="s">
        <v>557</v>
      </c>
      <c r="I2160" s="104" t="s">
        <v>16</v>
      </c>
      <c r="J2160" s="105">
        <v>8</v>
      </c>
      <c r="K2160" s="142">
        <f t="shared" si="210"/>
        <v>-8</v>
      </c>
      <c r="L2160" s="102">
        <f t="shared" si="214"/>
        <v>1134.0976049382721</v>
      </c>
      <c r="N2160" s="214">
        <f t="shared" si="215"/>
        <v>20.6</v>
      </c>
      <c r="Q2160" s="153">
        <f t="shared" si="211"/>
        <v>1</v>
      </c>
      <c r="R2160" s="154">
        <f t="shared" si="212"/>
        <v>0</v>
      </c>
      <c r="S2160" s="154">
        <f t="shared" si="213"/>
        <v>1</v>
      </c>
    </row>
    <row r="2161" spans="2:19" ht="18.75" x14ac:dyDescent="0.3">
      <c r="B2161" s="164">
        <v>45022</v>
      </c>
      <c r="C2161" s="95" t="s">
        <v>3347</v>
      </c>
      <c r="D2161" s="96" t="s">
        <v>616</v>
      </c>
      <c r="E2161" s="97">
        <v>3</v>
      </c>
      <c r="F2161" s="140">
        <v>4</v>
      </c>
      <c r="G2161" s="103">
        <v>2</v>
      </c>
      <c r="H2161" s="99" t="s">
        <v>567</v>
      </c>
      <c r="I2161" s="104" t="s">
        <v>16</v>
      </c>
      <c r="J2161" s="105">
        <v>2</v>
      </c>
      <c r="K2161" s="142">
        <f t="shared" si="210"/>
        <v>-2</v>
      </c>
      <c r="L2161" s="102">
        <f t="shared" si="214"/>
        <v>1132.0976049382721</v>
      </c>
      <c r="N2161" s="214">
        <f t="shared" si="215"/>
        <v>18.600000000000001</v>
      </c>
      <c r="Q2161" s="153">
        <f t="shared" si="211"/>
        <v>1</v>
      </c>
      <c r="R2161" s="154">
        <f t="shared" si="212"/>
        <v>0</v>
      </c>
      <c r="S2161" s="154">
        <f t="shared" si="213"/>
        <v>1</v>
      </c>
    </row>
    <row r="2162" spans="2:19" ht="18.75" x14ac:dyDescent="0.3">
      <c r="B2162" s="164">
        <v>45022</v>
      </c>
      <c r="C2162" s="95" t="s">
        <v>3348</v>
      </c>
      <c r="D2162" s="96" t="s">
        <v>616</v>
      </c>
      <c r="E2162" s="97">
        <v>4</v>
      </c>
      <c r="F2162" s="140">
        <v>6</v>
      </c>
      <c r="G2162" s="103">
        <v>2</v>
      </c>
      <c r="H2162" s="99" t="s">
        <v>557</v>
      </c>
      <c r="I2162" s="104" t="s">
        <v>24</v>
      </c>
      <c r="J2162" s="105">
        <v>2</v>
      </c>
      <c r="K2162" s="142">
        <f t="shared" si="210"/>
        <v>10</v>
      </c>
      <c r="L2162" s="102">
        <f t="shared" si="214"/>
        <v>1142.0976049382721</v>
      </c>
      <c r="N2162" s="214">
        <f t="shared" si="215"/>
        <v>28.6</v>
      </c>
      <c r="Q2162" s="153">
        <f t="shared" si="211"/>
        <v>1</v>
      </c>
      <c r="R2162" s="154">
        <f t="shared" si="212"/>
        <v>1</v>
      </c>
      <c r="S2162" s="154">
        <f t="shared" si="213"/>
        <v>0</v>
      </c>
    </row>
    <row r="2163" spans="2:19" ht="18.75" x14ac:dyDescent="0.3">
      <c r="B2163" s="164">
        <v>45022</v>
      </c>
      <c r="C2163" s="95" t="s">
        <v>2752</v>
      </c>
      <c r="D2163" s="96" t="s">
        <v>608</v>
      </c>
      <c r="E2163" s="97">
        <v>2</v>
      </c>
      <c r="F2163" s="140">
        <v>10</v>
      </c>
      <c r="G2163" s="103">
        <v>3</v>
      </c>
      <c r="H2163" s="99" t="s">
        <v>557</v>
      </c>
      <c r="I2163" s="104" t="s">
        <v>16</v>
      </c>
      <c r="J2163" s="105">
        <v>3</v>
      </c>
      <c r="K2163" s="142">
        <f t="shared" si="210"/>
        <v>-3</v>
      </c>
      <c r="L2163" s="102">
        <f t="shared" si="214"/>
        <v>1139.0976049382721</v>
      </c>
      <c r="N2163" s="214">
        <f t="shared" si="215"/>
        <v>25.6</v>
      </c>
      <c r="Q2163" s="153">
        <f t="shared" si="211"/>
        <v>1</v>
      </c>
      <c r="R2163" s="154">
        <f t="shared" si="212"/>
        <v>0</v>
      </c>
      <c r="S2163" s="154">
        <f t="shared" si="213"/>
        <v>1</v>
      </c>
    </row>
    <row r="2164" spans="2:19" ht="18.75" x14ac:dyDescent="0.3">
      <c r="B2164" s="164">
        <v>45022</v>
      </c>
      <c r="C2164" s="95" t="s">
        <v>3219</v>
      </c>
      <c r="D2164" s="96" t="s">
        <v>608</v>
      </c>
      <c r="E2164" s="97">
        <v>4</v>
      </c>
      <c r="F2164" s="140">
        <v>2.2000000000000002</v>
      </c>
      <c r="G2164" s="103">
        <v>1.2</v>
      </c>
      <c r="H2164" s="99" t="s">
        <v>557</v>
      </c>
      <c r="I2164" s="104" t="s">
        <v>16</v>
      </c>
      <c r="J2164" s="105">
        <v>5</v>
      </c>
      <c r="K2164" s="142">
        <f t="shared" si="210"/>
        <v>-5</v>
      </c>
      <c r="L2164" s="102">
        <f t="shared" si="214"/>
        <v>1134.0976049382721</v>
      </c>
      <c r="N2164" s="214">
        <f t="shared" si="215"/>
        <v>20.6</v>
      </c>
      <c r="Q2164" s="153">
        <f t="shared" si="211"/>
        <v>1</v>
      </c>
      <c r="R2164" s="154">
        <f t="shared" si="212"/>
        <v>0</v>
      </c>
      <c r="S2164" s="154">
        <f t="shared" si="213"/>
        <v>1</v>
      </c>
    </row>
    <row r="2165" spans="2:19" ht="18.75" x14ac:dyDescent="0.3">
      <c r="B2165" s="164">
        <v>45024</v>
      </c>
      <c r="C2165" s="95" t="s">
        <v>3264</v>
      </c>
      <c r="D2165" s="96" t="s">
        <v>652</v>
      </c>
      <c r="E2165" s="97">
        <v>3</v>
      </c>
      <c r="F2165" s="140">
        <v>7</v>
      </c>
      <c r="G2165" s="103">
        <v>2</v>
      </c>
      <c r="H2165" s="99" t="s">
        <v>557</v>
      </c>
      <c r="I2165" s="104" t="s">
        <v>34</v>
      </c>
      <c r="J2165" s="105">
        <v>1.5</v>
      </c>
      <c r="K2165" s="142">
        <f t="shared" si="210"/>
        <v>-1.5</v>
      </c>
      <c r="L2165" s="102">
        <f t="shared" si="214"/>
        <v>1132.5976049382721</v>
      </c>
      <c r="N2165" s="214">
        <f t="shared" si="215"/>
        <v>19.100000000000001</v>
      </c>
      <c r="Q2165" s="153">
        <f t="shared" si="211"/>
        <v>1</v>
      </c>
      <c r="R2165" s="154">
        <f t="shared" si="212"/>
        <v>0</v>
      </c>
      <c r="S2165" s="154">
        <f t="shared" si="213"/>
        <v>1</v>
      </c>
    </row>
    <row r="2166" spans="2:19" ht="18.75" x14ac:dyDescent="0.3">
      <c r="B2166" s="164">
        <v>45024</v>
      </c>
      <c r="C2166" s="95" t="s">
        <v>3256</v>
      </c>
      <c r="D2166" s="96" t="s">
        <v>652</v>
      </c>
      <c r="E2166" s="97">
        <v>3</v>
      </c>
      <c r="F2166" s="140">
        <v>7</v>
      </c>
      <c r="G2166" s="103">
        <v>2</v>
      </c>
      <c r="H2166" s="99" t="s">
        <v>557</v>
      </c>
      <c r="I2166" s="104" t="s">
        <v>34</v>
      </c>
      <c r="J2166" s="105">
        <v>3</v>
      </c>
      <c r="K2166" s="142">
        <f t="shared" si="210"/>
        <v>-3</v>
      </c>
      <c r="L2166" s="102">
        <f t="shared" si="214"/>
        <v>1129.5976049382721</v>
      </c>
      <c r="N2166" s="214">
        <f t="shared" si="215"/>
        <v>16.100000000000001</v>
      </c>
      <c r="Q2166" s="153">
        <f t="shared" si="211"/>
        <v>1</v>
      </c>
      <c r="R2166" s="154">
        <f t="shared" si="212"/>
        <v>0</v>
      </c>
      <c r="S2166" s="154">
        <f t="shared" si="213"/>
        <v>1</v>
      </c>
    </row>
    <row r="2167" spans="2:19" ht="18.75" x14ac:dyDescent="0.3">
      <c r="B2167" s="164">
        <v>45024</v>
      </c>
      <c r="C2167" s="95" t="s">
        <v>2668</v>
      </c>
      <c r="D2167" s="96" t="s">
        <v>619</v>
      </c>
      <c r="E2167" s="97">
        <v>5</v>
      </c>
      <c r="F2167" s="140">
        <v>6</v>
      </c>
      <c r="G2167" s="103">
        <v>2</v>
      </c>
      <c r="H2167" s="99" t="s">
        <v>557</v>
      </c>
      <c r="I2167" s="104" t="s">
        <v>21</v>
      </c>
      <c r="J2167" s="105">
        <v>4</v>
      </c>
      <c r="K2167" s="142">
        <f t="shared" si="210"/>
        <v>-4</v>
      </c>
      <c r="L2167" s="102">
        <f t="shared" si="214"/>
        <v>1125.5976049382721</v>
      </c>
      <c r="N2167" s="214">
        <f t="shared" si="215"/>
        <v>12.100000000000001</v>
      </c>
      <c r="Q2167" s="153">
        <f t="shared" si="211"/>
        <v>1</v>
      </c>
      <c r="R2167" s="154">
        <f t="shared" si="212"/>
        <v>0</v>
      </c>
      <c r="S2167" s="154">
        <f t="shared" si="213"/>
        <v>1</v>
      </c>
    </row>
    <row r="2168" spans="2:19" ht="18.75" x14ac:dyDescent="0.3">
      <c r="B2168" s="164">
        <v>45024</v>
      </c>
      <c r="C2168" s="95" t="s">
        <v>2668</v>
      </c>
      <c r="D2168" s="96" t="s">
        <v>619</v>
      </c>
      <c r="E2168" s="97">
        <v>5</v>
      </c>
      <c r="F2168" s="140">
        <v>6</v>
      </c>
      <c r="G2168" s="103">
        <v>2</v>
      </c>
      <c r="H2168" s="99" t="s">
        <v>567</v>
      </c>
      <c r="I2168" s="104" t="s">
        <v>21</v>
      </c>
      <c r="J2168" s="105">
        <v>4</v>
      </c>
      <c r="K2168" s="142">
        <f t="shared" si="210"/>
        <v>4</v>
      </c>
      <c r="L2168" s="102">
        <f t="shared" si="214"/>
        <v>1129.5976049382721</v>
      </c>
      <c r="N2168" s="214">
        <f t="shared" si="215"/>
        <v>16.100000000000001</v>
      </c>
      <c r="Q2168" s="153">
        <f t="shared" si="211"/>
        <v>1</v>
      </c>
      <c r="R2168" s="154">
        <f t="shared" si="212"/>
        <v>1</v>
      </c>
      <c r="S2168" s="154">
        <f t="shared" si="213"/>
        <v>0</v>
      </c>
    </row>
    <row r="2169" spans="2:19" ht="18.75" x14ac:dyDescent="0.3">
      <c r="B2169" s="164">
        <v>45024</v>
      </c>
      <c r="C2169" s="95" t="s">
        <v>3349</v>
      </c>
      <c r="D2169" s="96" t="s">
        <v>761</v>
      </c>
      <c r="E2169" s="97">
        <v>2</v>
      </c>
      <c r="F2169" s="140">
        <v>5.25</v>
      </c>
      <c r="G2169" s="103">
        <v>2</v>
      </c>
      <c r="H2169" s="99" t="s">
        <v>557</v>
      </c>
      <c r="I2169" s="104" t="s">
        <v>24</v>
      </c>
      <c r="J2169" s="105">
        <v>5</v>
      </c>
      <c r="K2169" s="142">
        <f t="shared" si="210"/>
        <v>21.25</v>
      </c>
      <c r="L2169" s="102">
        <f t="shared" si="214"/>
        <v>1150.8476049382721</v>
      </c>
      <c r="N2169" s="214">
        <f t="shared" si="215"/>
        <v>37.35</v>
      </c>
      <c r="Q2169" s="153">
        <f t="shared" si="211"/>
        <v>1</v>
      </c>
      <c r="R2169" s="154">
        <f t="shared" si="212"/>
        <v>1</v>
      </c>
      <c r="S2169" s="154">
        <f t="shared" si="213"/>
        <v>0</v>
      </c>
    </row>
    <row r="2170" spans="2:19" ht="18.75" x14ac:dyDescent="0.3">
      <c r="B2170" s="164">
        <v>45024</v>
      </c>
      <c r="C2170" s="95" t="s">
        <v>3349</v>
      </c>
      <c r="D2170" s="96" t="s">
        <v>761</v>
      </c>
      <c r="E2170" s="97">
        <v>2</v>
      </c>
      <c r="F2170" s="140">
        <v>5.25</v>
      </c>
      <c r="G2170" s="103">
        <v>2</v>
      </c>
      <c r="H2170" s="99" t="s">
        <v>567</v>
      </c>
      <c r="I2170" s="104" t="s">
        <v>24</v>
      </c>
      <c r="J2170" s="105">
        <v>3</v>
      </c>
      <c r="K2170" s="142">
        <f t="shared" si="210"/>
        <v>3</v>
      </c>
      <c r="L2170" s="102">
        <f t="shared" si="214"/>
        <v>1153.8476049382721</v>
      </c>
      <c r="N2170" s="214">
        <f t="shared" si="215"/>
        <v>40.35</v>
      </c>
      <c r="Q2170" s="153">
        <f t="shared" si="211"/>
        <v>1</v>
      </c>
      <c r="R2170" s="154">
        <f t="shared" si="212"/>
        <v>1</v>
      </c>
      <c r="S2170" s="154">
        <f t="shared" si="213"/>
        <v>0</v>
      </c>
    </row>
    <row r="2171" spans="2:19" ht="18.75" x14ac:dyDescent="0.3">
      <c r="B2171" s="164">
        <v>45025</v>
      </c>
      <c r="C2171" s="95" t="s">
        <v>3350</v>
      </c>
      <c r="D2171" s="96" t="s">
        <v>578</v>
      </c>
      <c r="E2171" s="97">
        <v>3</v>
      </c>
      <c r="F2171" s="140">
        <v>2</v>
      </c>
      <c r="G2171" s="103">
        <v>1.1000000000000001</v>
      </c>
      <c r="H2171" s="99" t="s">
        <v>557</v>
      </c>
      <c r="I2171" s="104" t="s">
        <v>16</v>
      </c>
      <c r="J2171" s="105">
        <v>2.5</v>
      </c>
      <c r="K2171" s="142">
        <f t="shared" si="210"/>
        <v>-2.5</v>
      </c>
      <c r="L2171" s="102">
        <f t="shared" si="214"/>
        <v>1151.3476049382721</v>
      </c>
      <c r="N2171" s="214">
        <f t="shared" si="215"/>
        <v>37.85</v>
      </c>
      <c r="Q2171" s="153">
        <f t="shared" si="211"/>
        <v>1</v>
      </c>
      <c r="R2171" s="154">
        <f t="shared" si="212"/>
        <v>0</v>
      </c>
      <c r="S2171" s="154">
        <f t="shared" si="213"/>
        <v>1</v>
      </c>
    </row>
    <row r="2172" spans="2:19" ht="18.75" x14ac:dyDescent="0.3">
      <c r="B2172" s="164">
        <v>45025</v>
      </c>
      <c r="C2172" s="95" t="s">
        <v>3351</v>
      </c>
      <c r="D2172" s="96" t="s">
        <v>573</v>
      </c>
      <c r="E2172" s="97">
        <v>3</v>
      </c>
      <c r="F2172" s="140">
        <v>3</v>
      </c>
      <c r="G2172" s="103">
        <v>1.2</v>
      </c>
      <c r="H2172" s="99" t="s">
        <v>557</v>
      </c>
      <c r="I2172" s="104" t="s">
        <v>24</v>
      </c>
      <c r="J2172" s="105">
        <v>3.5</v>
      </c>
      <c r="K2172" s="142">
        <f t="shared" si="210"/>
        <v>7</v>
      </c>
      <c r="L2172" s="102">
        <f t="shared" si="214"/>
        <v>1158.3476049382721</v>
      </c>
      <c r="N2172" s="214">
        <f t="shared" si="215"/>
        <v>44.85</v>
      </c>
      <c r="Q2172" s="153">
        <f t="shared" si="211"/>
        <v>1</v>
      </c>
      <c r="R2172" s="154">
        <f t="shared" si="212"/>
        <v>1</v>
      </c>
      <c r="S2172" s="154">
        <f t="shared" si="213"/>
        <v>0</v>
      </c>
    </row>
    <row r="2173" spans="2:19" ht="18.75" x14ac:dyDescent="0.3">
      <c r="B2173" s="164">
        <v>45025</v>
      </c>
      <c r="C2173" s="95" t="s">
        <v>3352</v>
      </c>
      <c r="D2173" s="96" t="s">
        <v>573</v>
      </c>
      <c r="E2173" s="97">
        <v>3</v>
      </c>
      <c r="F2173" s="140">
        <v>6</v>
      </c>
      <c r="G2173" s="103">
        <v>2</v>
      </c>
      <c r="H2173" s="99" t="s">
        <v>557</v>
      </c>
      <c r="I2173" s="104" t="s">
        <v>16</v>
      </c>
      <c r="J2173" s="105">
        <v>6.5</v>
      </c>
      <c r="K2173" s="142">
        <f t="shared" si="210"/>
        <v>-6.5</v>
      </c>
      <c r="L2173" s="102">
        <f t="shared" si="214"/>
        <v>1151.8476049382721</v>
      </c>
      <c r="N2173" s="214">
        <f t="shared" si="215"/>
        <v>38.35</v>
      </c>
      <c r="Q2173" s="153">
        <f t="shared" si="211"/>
        <v>1</v>
      </c>
      <c r="R2173" s="154">
        <f t="shared" si="212"/>
        <v>0</v>
      </c>
      <c r="S2173" s="154">
        <f t="shared" si="213"/>
        <v>1</v>
      </c>
    </row>
    <row r="2174" spans="2:19" ht="18.75" x14ac:dyDescent="0.3">
      <c r="B2174" s="164">
        <v>45025</v>
      </c>
      <c r="C2174" s="95" t="s">
        <v>3353</v>
      </c>
      <c r="D2174" s="96" t="s">
        <v>674</v>
      </c>
      <c r="E2174" s="97">
        <v>1</v>
      </c>
      <c r="F2174" s="140">
        <v>3.5</v>
      </c>
      <c r="G2174" s="103">
        <v>1.3</v>
      </c>
      <c r="H2174" s="99" t="s">
        <v>557</v>
      </c>
      <c r="I2174" s="104" t="s">
        <v>24</v>
      </c>
      <c r="J2174" s="105">
        <v>8.75</v>
      </c>
      <c r="K2174" s="142">
        <f t="shared" si="210"/>
        <v>21.875</v>
      </c>
      <c r="L2174" s="102">
        <f t="shared" si="214"/>
        <v>1173.7226049382721</v>
      </c>
      <c r="N2174" s="214">
        <f t="shared" si="215"/>
        <v>60.225000000000001</v>
      </c>
      <c r="Q2174" s="153">
        <f t="shared" si="211"/>
        <v>1</v>
      </c>
      <c r="R2174" s="154">
        <f t="shared" si="212"/>
        <v>1</v>
      </c>
      <c r="S2174" s="154">
        <f t="shared" si="213"/>
        <v>0</v>
      </c>
    </row>
    <row r="2175" spans="2:19" ht="18.75" x14ac:dyDescent="0.3">
      <c r="B2175" s="164">
        <v>45025</v>
      </c>
      <c r="C2175" s="95" t="s">
        <v>818</v>
      </c>
      <c r="D2175" s="96" t="s">
        <v>674</v>
      </c>
      <c r="E2175" s="97">
        <v>2</v>
      </c>
      <c r="F2175" s="140">
        <v>1</v>
      </c>
      <c r="G2175" s="103">
        <v>0</v>
      </c>
      <c r="H2175" s="99" t="s">
        <v>557</v>
      </c>
      <c r="I2175" s="104" t="s">
        <v>21</v>
      </c>
      <c r="J2175" s="105">
        <v>1</v>
      </c>
      <c r="K2175" s="142">
        <f t="shared" si="210"/>
        <v>-1</v>
      </c>
      <c r="L2175" s="102">
        <f t="shared" si="214"/>
        <v>1172.7226049382721</v>
      </c>
      <c r="N2175" s="214">
        <f t="shared" si="215"/>
        <v>59.225000000000001</v>
      </c>
      <c r="Q2175" s="153">
        <f t="shared" si="211"/>
        <v>1</v>
      </c>
      <c r="R2175" s="154">
        <f t="shared" si="212"/>
        <v>0</v>
      </c>
      <c r="S2175" s="154">
        <f t="shared" si="213"/>
        <v>1</v>
      </c>
    </row>
    <row r="2176" spans="2:19" ht="18.75" x14ac:dyDescent="0.3">
      <c r="B2176" s="164">
        <v>45025</v>
      </c>
      <c r="C2176" s="95" t="s">
        <v>819</v>
      </c>
      <c r="D2176" s="96" t="s">
        <v>674</v>
      </c>
      <c r="E2176" s="97">
        <v>2</v>
      </c>
      <c r="F2176" s="140">
        <v>1</v>
      </c>
      <c r="G2176" s="103">
        <v>0</v>
      </c>
      <c r="H2176" s="99" t="s">
        <v>557</v>
      </c>
      <c r="I2176" s="104" t="s">
        <v>21</v>
      </c>
      <c r="J2176" s="105">
        <v>1</v>
      </c>
      <c r="K2176" s="142">
        <f t="shared" si="210"/>
        <v>-1</v>
      </c>
      <c r="L2176" s="102">
        <f t="shared" si="214"/>
        <v>1171.7226049382721</v>
      </c>
      <c r="N2176" s="214">
        <f t="shared" si="215"/>
        <v>58.225000000000001</v>
      </c>
      <c r="Q2176" s="153">
        <f t="shared" si="211"/>
        <v>1</v>
      </c>
      <c r="R2176" s="154">
        <f t="shared" si="212"/>
        <v>0</v>
      </c>
      <c r="S2176" s="154">
        <f t="shared" si="213"/>
        <v>1</v>
      </c>
    </row>
    <row r="2177" spans="2:19" ht="18.75" x14ac:dyDescent="0.3">
      <c r="B2177" s="164">
        <v>45025</v>
      </c>
      <c r="C2177" s="95" t="s">
        <v>3354</v>
      </c>
      <c r="D2177" s="96" t="s">
        <v>674</v>
      </c>
      <c r="E2177" s="97">
        <v>3</v>
      </c>
      <c r="F2177" s="140">
        <v>1.8</v>
      </c>
      <c r="G2177" s="103">
        <v>1.1000000000000001</v>
      </c>
      <c r="H2177" s="99" t="s">
        <v>557</v>
      </c>
      <c r="I2177" s="104" t="s">
        <v>24</v>
      </c>
      <c r="J2177" s="105">
        <v>7</v>
      </c>
      <c r="K2177" s="142">
        <f t="shared" si="210"/>
        <v>5.6</v>
      </c>
      <c r="L2177" s="102">
        <f t="shared" si="214"/>
        <v>1177.322604938272</v>
      </c>
      <c r="N2177" s="214">
        <f t="shared" si="215"/>
        <v>63.825000000000003</v>
      </c>
      <c r="Q2177" s="153">
        <f t="shared" si="211"/>
        <v>1</v>
      </c>
      <c r="R2177" s="154">
        <f t="shared" si="212"/>
        <v>1</v>
      </c>
      <c r="S2177" s="154">
        <f t="shared" si="213"/>
        <v>0</v>
      </c>
    </row>
    <row r="2178" spans="2:19" ht="18.75" x14ac:dyDescent="0.3">
      <c r="B2178" s="164">
        <v>45025</v>
      </c>
      <c r="C2178" s="95" t="s">
        <v>3355</v>
      </c>
      <c r="D2178" s="96" t="s">
        <v>18</v>
      </c>
      <c r="E2178" s="97">
        <v>5</v>
      </c>
      <c r="F2178" s="140">
        <v>2.15</v>
      </c>
      <c r="G2178" s="103">
        <v>1.2</v>
      </c>
      <c r="H2178" s="99" t="s">
        <v>557</v>
      </c>
      <c r="I2178" s="104" t="s">
        <v>24</v>
      </c>
      <c r="J2178" s="105">
        <v>9.75</v>
      </c>
      <c r="K2178" s="142">
        <f t="shared" si="210"/>
        <v>11.212499999999999</v>
      </c>
      <c r="L2178" s="102">
        <f t="shared" si="214"/>
        <v>1188.5351049382721</v>
      </c>
      <c r="N2178" s="214">
        <f t="shared" si="215"/>
        <v>75.037499999999994</v>
      </c>
      <c r="Q2178" s="153">
        <f t="shared" si="211"/>
        <v>1</v>
      </c>
      <c r="R2178" s="154">
        <f t="shared" si="212"/>
        <v>1</v>
      </c>
      <c r="S2178" s="154">
        <f t="shared" si="213"/>
        <v>0</v>
      </c>
    </row>
    <row r="2179" spans="2:19" ht="18.75" x14ac:dyDescent="0.3">
      <c r="B2179" s="164">
        <v>45026</v>
      </c>
      <c r="C2179" s="95" t="s">
        <v>2757</v>
      </c>
      <c r="D2179" s="96" t="s">
        <v>1916</v>
      </c>
      <c r="E2179" s="97">
        <v>2</v>
      </c>
      <c r="F2179" s="140">
        <v>2.5</v>
      </c>
      <c r="G2179" s="103">
        <v>1.2</v>
      </c>
      <c r="H2179" s="99" t="s">
        <v>557</v>
      </c>
      <c r="I2179" s="104" t="s">
        <v>24</v>
      </c>
      <c r="J2179" s="105">
        <v>6</v>
      </c>
      <c r="K2179" s="142">
        <f t="shared" ref="K2179:K2242" si="216">IF(OR(I2179="",J2179=""),"",IF(AND(H2179="W",I2179="1st"),F2179*J2179-J2179,IF(AND(H2179="P",OR(I2179="1st",I2179="2nd",I2179="3rd")),G2179*J2179-J2179,IF(H2179="EW",-2*J2179,-J2179))))</f>
        <v>9</v>
      </c>
      <c r="L2179" s="102">
        <f t="shared" si="214"/>
        <v>1197.5351049382721</v>
      </c>
      <c r="N2179" s="214">
        <f t="shared" si="215"/>
        <v>84.037499999999994</v>
      </c>
      <c r="Q2179" s="153">
        <f t="shared" si="211"/>
        <v>1</v>
      </c>
      <c r="R2179" s="154">
        <f t="shared" si="212"/>
        <v>1</v>
      </c>
      <c r="S2179" s="154">
        <f t="shared" si="213"/>
        <v>0</v>
      </c>
    </row>
    <row r="2180" spans="2:19" ht="18.75" x14ac:dyDescent="0.3">
      <c r="B2180" s="164">
        <v>45026</v>
      </c>
      <c r="C2180" s="95" t="s">
        <v>3356</v>
      </c>
      <c r="D2180" s="96" t="s">
        <v>1916</v>
      </c>
      <c r="E2180" s="97">
        <v>1</v>
      </c>
      <c r="F2180" s="140">
        <v>8</v>
      </c>
      <c r="G2180" s="103">
        <v>2</v>
      </c>
      <c r="H2180" s="99" t="s">
        <v>557</v>
      </c>
      <c r="I2180" s="104" t="s">
        <v>26</v>
      </c>
      <c r="J2180" s="105">
        <v>5.25</v>
      </c>
      <c r="K2180" s="142">
        <f t="shared" si="216"/>
        <v>-5.25</v>
      </c>
      <c r="L2180" s="102">
        <f t="shared" si="214"/>
        <v>1192.2851049382721</v>
      </c>
      <c r="N2180" s="214">
        <f t="shared" si="215"/>
        <v>78.787499999999994</v>
      </c>
      <c r="Q2180" s="153">
        <f t="shared" ref="Q2180:Q2243" si="217">IF(B2180="",0,1)</f>
        <v>1</v>
      </c>
      <c r="R2180" s="154">
        <f t="shared" ref="R2180:R2243" si="218">IF(K2180&gt;0,1,0)</f>
        <v>0</v>
      </c>
      <c r="S2180" s="154">
        <f t="shared" ref="S2180:S2243" si="219">IF(K2180&lt;0,1,0)</f>
        <v>1</v>
      </c>
    </row>
    <row r="2181" spans="2:19" ht="18.75" x14ac:dyDescent="0.3">
      <c r="B2181" s="164">
        <v>45026</v>
      </c>
      <c r="C2181" s="95" t="s">
        <v>3297</v>
      </c>
      <c r="D2181" s="96" t="s">
        <v>1916</v>
      </c>
      <c r="E2181" s="97">
        <v>1</v>
      </c>
      <c r="F2181" s="140">
        <v>2</v>
      </c>
      <c r="G2181" s="103">
        <v>1.1000000000000001</v>
      </c>
      <c r="H2181" s="99" t="s">
        <v>557</v>
      </c>
      <c r="I2181" s="104" t="s">
        <v>34</v>
      </c>
      <c r="J2181" s="105">
        <v>4.75</v>
      </c>
      <c r="K2181" s="142">
        <f t="shared" si="216"/>
        <v>-4.75</v>
      </c>
      <c r="L2181" s="102">
        <f t="shared" si="214"/>
        <v>1187.5351049382721</v>
      </c>
      <c r="N2181" s="214">
        <f t="shared" si="215"/>
        <v>74.037499999999994</v>
      </c>
      <c r="Q2181" s="153">
        <f t="shared" si="217"/>
        <v>1</v>
      </c>
      <c r="R2181" s="154">
        <f t="shared" si="218"/>
        <v>0</v>
      </c>
      <c r="S2181" s="154">
        <f t="shared" si="219"/>
        <v>1</v>
      </c>
    </row>
    <row r="2182" spans="2:19" ht="18.75" x14ac:dyDescent="0.3">
      <c r="B2182" s="164">
        <v>45027</v>
      </c>
      <c r="C2182" s="95" t="s">
        <v>3357</v>
      </c>
      <c r="D2182" s="96" t="s">
        <v>114</v>
      </c>
      <c r="E2182" s="97">
        <v>1</v>
      </c>
      <c r="F2182" s="140">
        <v>9</v>
      </c>
      <c r="G2182" s="103">
        <v>2.5</v>
      </c>
      <c r="H2182" s="99" t="s">
        <v>557</v>
      </c>
      <c r="I2182" s="104" t="s">
        <v>24</v>
      </c>
      <c r="J2182" s="105">
        <v>3.5</v>
      </c>
      <c r="K2182" s="142">
        <f t="shared" si="216"/>
        <v>28</v>
      </c>
      <c r="L2182" s="102">
        <f t="shared" si="214"/>
        <v>1215.5351049382721</v>
      </c>
      <c r="N2182" s="214">
        <f t="shared" si="215"/>
        <v>102.03749999999999</v>
      </c>
      <c r="Q2182" s="153">
        <f t="shared" si="217"/>
        <v>1</v>
      </c>
      <c r="R2182" s="154">
        <f t="shared" si="218"/>
        <v>1</v>
      </c>
      <c r="S2182" s="154">
        <f t="shared" si="219"/>
        <v>0</v>
      </c>
    </row>
    <row r="2183" spans="2:19" ht="18.75" x14ac:dyDescent="0.3">
      <c r="B2183" s="164">
        <v>45027</v>
      </c>
      <c r="C2183" s="95" t="s">
        <v>3357</v>
      </c>
      <c r="D2183" s="96" t="s">
        <v>114</v>
      </c>
      <c r="E2183" s="97">
        <v>1</v>
      </c>
      <c r="F2183" s="140">
        <v>9</v>
      </c>
      <c r="G2183" s="103">
        <v>2.5</v>
      </c>
      <c r="H2183" s="99" t="s">
        <v>567</v>
      </c>
      <c r="I2183" s="104" t="s">
        <v>24</v>
      </c>
      <c r="J2183" s="105">
        <v>3</v>
      </c>
      <c r="K2183" s="142">
        <f t="shared" si="216"/>
        <v>4.5</v>
      </c>
      <c r="L2183" s="102">
        <f t="shared" si="214"/>
        <v>1220.0351049382721</v>
      </c>
      <c r="N2183" s="214">
        <f t="shared" si="215"/>
        <v>106.53749999999999</v>
      </c>
      <c r="Q2183" s="153">
        <f t="shared" si="217"/>
        <v>1</v>
      </c>
      <c r="R2183" s="154">
        <f t="shared" si="218"/>
        <v>1</v>
      </c>
      <c r="S2183" s="154">
        <f t="shared" si="219"/>
        <v>0</v>
      </c>
    </row>
    <row r="2184" spans="2:19" ht="18.75" x14ac:dyDescent="0.3">
      <c r="B2184" s="164">
        <v>45027</v>
      </c>
      <c r="C2184" s="95" t="s">
        <v>3216</v>
      </c>
      <c r="D2184" s="96" t="s">
        <v>114</v>
      </c>
      <c r="E2184" s="97">
        <v>2</v>
      </c>
      <c r="F2184" s="140">
        <v>4</v>
      </c>
      <c r="G2184" s="103">
        <v>2</v>
      </c>
      <c r="H2184" s="99" t="s">
        <v>557</v>
      </c>
      <c r="I2184" s="104" t="s">
        <v>26</v>
      </c>
      <c r="J2184" s="105">
        <v>0.75</v>
      </c>
      <c r="K2184" s="142">
        <f t="shared" si="216"/>
        <v>-0.75</v>
      </c>
      <c r="L2184" s="102">
        <f t="shared" si="214"/>
        <v>1219.2851049382721</v>
      </c>
      <c r="N2184" s="214">
        <f t="shared" si="215"/>
        <v>105.78749999999999</v>
      </c>
      <c r="Q2184" s="153">
        <f t="shared" si="217"/>
        <v>1</v>
      </c>
      <c r="R2184" s="154">
        <f t="shared" si="218"/>
        <v>0</v>
      </c>
      <c r="S2184" s="154">
        <f t="shared" si="219"/>
        <v>1</v>
      </c>
    </row>
    <row r="2185" spans="2:19" ht="18.75" x14ac:dyDescent="0.3">
      <c r="B2185" s="164">
        <v>45027</v>
      </c>
      <c r="C2185" s="95" t="s">
        <v>3358</v>
      </c>
      <c r="D2185" s="96" t="s">
        <v>114</v>
      </c>
      <c r="E2185" s="97">
        <v>3</v>
      </c>
      <c r="F2185" s="140">
        <v>2.7</v>
      </c>
      <c r="G2185" s="103">
        <v>1.2</v>
      </c>
      <c r="H2185" s="99" t="s">
        <v>557</v>
      </c>
      <c r="I2185" s="104" t="s">
        <v>26</v>
      </c>
      <c r="J2185" s="105">
        <v>1</v>
      </c>
      <c r="K2185" s="142">
        <f t="shared" si="216"/>
        <v>-1</v>
      </c>
      <c r="L2185" s="102">
        <f t="shared" si="214"/>
        <v>1218.2851049382721</v>
      </c>
      <c r="N2185" s="214">
        <f t="shared" si="215"/>
        <v>104.78749999999999</v>
      </c>
      <c r="Q2185" s="153">
        <f t="shared" si="217"/>
        <v>1</v>
      </c>
      <c r="R2185" s="154">
        <f t="shared" si="218"/>
        <v>0</v>
      </c>
      <c r="S2185" s="154">
        <f t="shared" si="219"/>
        <v>1</v>
      </c>
    </row>
    <row r="2186" spans="2:19" ht="18.75" x14ac:dyDescent="0.3">
      <c r="B2186" s="164">
        <v>45028</v>
      </c>
      <c r="C2186" s="95" t="s">
        <v>2804</v>
      </c>
      <c r="D2186" s="96" t="s">
        <v>619</v>
      </c>
      <c r="E2186" s="97">
        <v>1</v>
      </c>
      <c r="F2186" s="140">
        <v>7</v>
      </c>
      <c r="G2186" s="103">
        <v>2</v>
      </c>
      <c r="H2186" s="99" t="s">
        <v>557</v>
      </c>
      <c r="I2186" s="104" t="s">
        <v>34</v>
      </c>
      <c r="J2186" s="105">
        <v>0.5</v>
      </c>
      <c r="K2186" s="142">
        <f t="shared" si="216"/>
        <v>-0.5</v>
      </c>
      <c r="L2186" s="102">
        <f t="shared" si="214"/>
        <v>1217.7851049382721</v>
      </c>
      <c r="N2186" s="214">
        <f t="shared" si="215"/>
        <v>104.28749999999999</v>
      </c>
      <c r="Q2186" s="153">
        <f t="shared" si="217"/>
        <v>1</v>
      </c>
      <c r="R2186" s="154">
        <f t="shared" si="218"/>
        <v>0</v>
      </c>
      <c r="S2186" s="154">
        <f t="shared" si="219"/>
        <v>1</v>
      </c>
    </row>
    <row r="2187" spans="2:19" ht="18.75" x14ac:dyDescent="0.3">
      <c r="B2187" s="164">
        <v>45028</v>
      </c>
      <c r="C2187" s="95" t="s">
        <v>3359</v>
      </c>
      <c r="D2187" s="96" t="s">
        <v>619</v>
      </c>
      <c r="E2187" s="97">
        <v>6</v>
      </c>
      <c r="F2187" s="140">
        <v>30</v>
      </c>
      <c r="G2187" s="103">
        <v>3.8</v>
      </c>
      <c r="H2187" s="99" t="s">
        <v>557</v>
      </c>
      <c r="I2187" s="104" t="s">
        <v>21</v>
      </c>
      <c r="J2187" s="105">
        <v>1.75</v>
      </c>
      <c r="K2187" s="142">
        <f t="shared" si="216"/>
        <v>-1.75</v>
      </c>
      <c r="L2187" s="102">
        <f t="shared" si="214"/>
        <v>1216.0351049382721</v>
      </c>
      <c r="N2187" s="214">
        <f t="shared" si="215"/>
        <v>102.53749999999999</v>
      </c>
      <c r="Q2187" s="153">
        <f t="shared" si="217"/>
        <v>1</v>
      </c>
      <c r="R2187" s="154">
        <f t="shared" si="218"/>
        <v>0</v>
      </c>
      <c r="S2187" s="154">
        <f t="shared" si="219"/>
        <v>1</v>
      </c>
    </row>
    <row r="2188" spans="2:19" ht="18.75" x14ac:dyDescent="0.3">
      <c r="B2188" s="164">
        <v>45028</v>
      </c>
      <c r="C2188" s="95" t="s">
        <v>3359</v>
      </c>
      <c r="D2188" s="96" t="s">
        <v>619</v>
      </c>
      <c r="E2188" s="97">
        <v>6</v>
      </c>
      <c r="F2188" s="140">
        <v>30</v>
      </c>
      <c r="G2188" s="103">
        <v>3.8</v>
      </c>
      <c r="H2188" s="99" t="s">
        <v>567</v>
      </c>
      <c r="I2188" s="104" t="s">
        <v>21</v>
      </c>
      <c r="J2188" s="105">
        <v>3</v>
      </c>
      <c r="K2188" s="142">
        <f t="shared" si="216"/>
        <v>8.3999999999999986</v>
      </c>
      <c r="L2188" s="102">
        <f t="shared" si="214"/>
        <v>1224.4351049382722</v>
      </c>
      <c r="N2188" s="214">
        <f t="shared" si="215"/>
        <v>110.9375</v>
      </c>
      <c r="Q2188" s="153">
        <f t="shared" si="217"/>
        <v>1</v>
      </c>
      <c r="R2188" s="154">
        <f t="shared" si="218"/>
        <v>1</v>
      </c>
      <c r="S2188" s="154">
        <f t="shared" si="219"/>
        <v>0</v>
      </c>
    </row>
    <row r="2189" spans="2:19" ht="18.75" x14ac:dyDescent="0.3">
      <c r="B2189" s="164">
        <v>45029</v>
      </c>
      <c r="C2189" s="95" t="s">
        <v>3360</v>
      </c>
      <c r="D2189" s="96" t="s">
        <v>788</v>
      </c>
      <c r="E2189" s="97">
        <v>2</v>
      </c>
      <c r="F2189" s="140">
        <v>13</v>
      </c>
      <c r="G2189" s="103">
        <v>2</v>
      </c>
      <c r="H2189" s="99" t="s">
        <v>557</v>
      </c>
      <c r="I2189" s="104" t="s">
        <v>16</v>
      </c>
      <c r="J2189" s="105">
        <v>6</v>
      </c>
      <c r="K2189" s="142">
        <f t="shared" si="216"/>
        <v>-6</v>
      </c>
      <c r="L2189" s="102">
        <f t="shared" si="214"/>
        <v>1218.4351049382722</v>
      </c>
      <c r="N2189" s="214">
        <f t="shared" si="215"/>
        <v>104.9375</v>
      </c>
      <c r="Q2189" s="153">
        <f t="shared" si="217"/>
        <v>1</v>
      </c>
      <c r="R2189" s="154">
        <f t="shared" si="218"/>
        <v>0</v>
      </c>
      <c r="S2189" s="154">
        <f t="shared" si="219"/>
        <v>1</v>
      </c>
    </row>
    <row r="2190" spans="2:19" ht="18.75" x14ac:dyDescent="0.3">
      <c r="B2190" s="164">
        <v>45029</v>
      </c>
      <c r="C2190" s="95" t="s">
        <v>3360</v>
      </c>
      <c r="D2190" s="96" t="s">
        <v>788</v>
      </c>
      <c r="E2190" s="97">
        <v>2</v>
      </c>
      <c r="F2190" s="140">
        <v>13</v>
      </c>
      <c r="G2190" s="103">
        <v>3</v>
      </c>
      <c r="H2190" s="99" t="s">
        <v>567</v>
      </c>
      <c r="I2190" s="104" t="s">
        <v>16</v>
      </c>
      <c r="J2190" s="105">
        <v>4</v>
      </c>
      <c r="K2190" s="142">
        <f t="shared" si="216"/>
        <v>-4</v>
      </c>
      <c r="L2190" s="102">
        <f t="shared" si="214"/>
        <v>1214.4351049382722</v>
      </c>
      <c r="N2190" s="214">
        <f t="shared" si="215"/>
        <v>100.9375</v>
      </c>
      <c r="Q2190" s="153">
        <f t="shared" si="217"/>
        <v>1</v>
      </c>
      <c r="R2190" s="154">
        <f t="shared" si="218"/>
        <v>0</v>
      </c>
      <c r="S2190" s="154">
        <f t="shared" si="219"/>
        <v>1</v>
      </c>
    </row>
    <row r="2191" spans="2:19" ht="18.75" x14ac:dyDescent="0.3">
      <c r="B2191" s="164">
        <v>45029</v>
      </c>
      <c r="C2191" s="95" t="s">
        <v>3361</v>
      </c>
      <c r="D2191" s="96" t="s">
        <v>616</v>
      </c>
      <c r="E2191" s="97">
        <v>1</v>
      </c>
      <c r="F2191" s="140">
        <v>2</v>
      </c>
      <c r="G2191" s="103">
        <v>1.1000000000000001</v>
      </c>
      <c r="H2191" s="99" t="s">
        <v>557</v>
      </c>
      <c r="I2191" s="104" t="s">
        <v>16</v>
      </c>
      <c r="J2191" s="105">
        <v>9.75</v>
      </c>
      <c r="K2191" s="142">
        <f t="shared" si="216"/>
        <v>-9.75</v>
      </c>
      <c r="L2191" s="102">
        <f t="shared" si="214"/>
        <v>1204.6851049382722</v>
      </c>
      <c r="N2191" s="214">
        <f t="shared" si="215"/>
        <v>91.1875</v>
      </c>
      <c r="Q2191" s="153">
        <f t="shared" si="217"/>
        <v>1</v>
      </c>
      <c r="R2191" s="154">
        <f t="shared" si="218"/>
        <v>0</v>
      </c>
      <c r="S2191" s="154">
        <f t="shared" si="219"/>
        <v>1</v>
      </c>
    </row>
    <row r="2192" spans="2:19" ht="18.75" x14ac:dyDescent="0.3">
      <c r="B2192" s="164">
        <v>45029</v>
      </c>
      <c r="C2192" s="95" t="s">
        <v>3362</v>
      </c>
      <c r="D2192" s="96" t="s">
        <v>638</v>
      </c>
      <c r="E2192" s="97">
        <v>2</v>
      </c>
      <c r="F2192" s="140">
        <v>13</v>
      </c>
      <c r="G2192" s="103">
        <v>3</v>
      </c>
      <c r="H2192" s="99" t="s">
        <v>557</v>
      </c>
      <c r="I2192" s="104" t="s">
        <v>16</v>
      </c>
      <c r="J2192" s="105">
        <v>0.5</v>
      </c>
      <c r="K2192" s="142">
        <f t="shared" si="216"/>
        <v>-0.5</v>
      </c>
      <c r="L2192" s="102">
        <f t="shared" si="214"/>
        <v>1204.1851049382722</v>
      </c>
      <c r="N2192" s="214">
        <f t="shared" si="215"/>
        <v>90.6875</v>
      </c>
      <c r="Q2192" s="153">
        <f t="shared" si="217"/>
        <v>1</v>
      </c>
      <c r="R2192" s="154">
        <f t="shared" si="218"/>
        <v>0</v>
      </c>
      <c r="S2192" s="154">
        <f t="shared" si="219"/>
        <v>1</v>
      </c>
    </row>
    <row r="2193" spans="2:19" ht="18.75" x14ac:dyDescent="0.3">
      <c r="B2193" s="164">
        <v>45029</v>
      </c>
      <c r="C2193" s="95" t="s">
        <v>3362</v>
      </c>
      <c r="D2193" s="96" t="s">
        <v>638</v>
      </c>
      <c r="E2193" s="97">
        <v>2</v>
      </c>
      <c r="F2193" s="140">
        <v>13</v>
      </c>
      <c r="G2193" s="103">
        <v>3</v>
      </c>
      <c r="H2193" s="99" t="s">
        <v>567</v>
      </c>
      <c r="I2193" s="104" t="s">
        <v>16</v>
      </c>
      <c r="J2193" s="105">
        <v>1.75</v>
      </c>
      <c r="K2193" s="142">
        <f t="shared" si="216"/>
        <v>-1.75</v>
      </c>
      <c r="L2193" s="102">
        <f t="shared" si="214"/>
        <v>1202.4351049382722</v>
      </c>
      <c r="N2193" s="214">
        <f t="shared" si="215"/>
        <v>88.9375</v>
      </c>
      <c r="Q2193" s="153">
        <f t="shared" si="217"/>
        <v>1</v>
      </c>
      <c r="R2193" s="154">
        <f t="shared" si="218"/>
        <v>0</v>
      </c>
      <c r="S2193" s="154">
        <f t="shared" si="219"/>
        <v>1</v>
      </c>
    </row>
    <row r="2194" spans="2:19" ht="18.75" x14ac:dyDescent="0.3">
      <c r="B2194" s="164">
        <v>45030</v>
      </c>
      <c r="C2194" s="95" t="s">
        <v>3317</v>
      </c>
      <c r="D2194" s="96" t="s">
        <v>32</v>
      </c>
      <c r="E2194" s="97">
        <v>1</v>
      </c>
      <c r="F2194" s="140">
        <v>4</v>
      </c>
      <c r="G2194" s="103">
        <v>2</v>
      </c>
      <c r="H2194" s="99" t="s">
        <v>557</v>
      </c>
      <c r="I2194" s="104" t="s">
        <v>34</v>
      </c>
      <c r="J2194" s="105">
        <v>5</v>
      </c>
      <c r="K2194" s="142">
        <f t="shared" si="216"/>
        <v>-5</v>
      </c>
      <c r="L2194" s="102">
        <f t="shared" si="214"/>
        <v>1197.4351049382722</v>
      </c>
      <c r="N2194" s="214">
        <f t="shared" si="215"/>
        <v>83.9375</v>
      </c>
      <c r="Q2194" s="153">
        <f t="shared" si="217"/>
        <v>1</v>
      </c>
      <c r="R2194" s="154">
        <f t="shared" si="218"/>
        <v>0</v>
      </c>
      <c r="S2194" s="154">
        <f t="shared" si="219"/>
        <v>1</v>
      </c>
    </row>
    <row r="2195" spans="2:19" ht="18.75" x14ac:dyDescent="0.3">
      <c r="B2195" s="164">
        <v>45030</v>
      </c>
      <c r="C2195" s="95" t="s">
        <v>3363</v>
      </c>
      <c r="D2195" s="96" t="s">
        <v>32</v>
      </c>
      <c r="E2195" s="97">
        <v>2</v>
      </c>
      <c r="F2195" s="140">
        <v>3</v>
      </c>
      <c r="G2195" s="103">
        <v>1.4</v>
      </c>
      <c r="H2195" s="99" t="s">
        <v>557</v>
      </c>
      <c r="I2195" s="104" t="s">
        <v>34</v>
      </c>
      <c r="J2195" s="105">
        <v>9.25</v>
      </c>
      <c r="K2195" s="142">
        <f t="shared" si="216"/>
        <v>-9.25</v>
      </c>
      <c r="L2195" s="102">
        <f t="shared" si="214"/>
        <v>1188.1851049382722</v>
      </c>
      <c r="N2195" s="214">
        <f t="shared" si="215"/>
        <v>74.6875</v>
      </c>
      <c r="Q2195" s="153">
        <f t="shared" si="217"/>
        <v>1</v>
      </c>
      <c r="R2195" s="154">
        <f t="shared" si="218"/>
        <v>0</v>
      </c>
      <c r="S2195" s="154">
        <f t="shared" si="219"/>
        <v>1</v>
      </c>
    </row>
    <row r="2196" spans="2:19" ht="18.75" x14ac:dyDescent="0.3">
      <c r="B2196" s="164">
        <v>45030</v>
      </c>
      <c r="C2196" s="95" t="s">
        <v>3325</v>
      </c>
      <c r="D2196" s="96" t="s">
        <v>32</v>
      </c>
      <c r="E2196" s="97">
        <v>3</v>
      </c>
      <c r="F2196" s="140">
        <v>2</v>
      </c>
      <c r="G2196" s="103">
        <v>1.1000000000000001</v>
      </c>
      <c r="H2196" s="99" t="s">
        <v>557</v>
      </c>
      <c r="I2196" s="104" t="s">
        <v>34</v>
      </c>
      <c r="J2196" s="105">
        <v>2.75</v>
      </c>
      <c r="K2196" s="142">
        <f t="shared" si="216"/>
        <v>-2.75</v>
      </c>
      <c r="L2196" s="102">
        <f t="shared" si="214"/>
        <v>1185.4351049382722</v>
      </c>
      <c r="N2196" s="214">
        <f t="shared" si="215"/>
        <v>71.9375</v>
      </c>
      <c r="Q2196" s="153">
        <f t="shared" si="217"/>
        <v>1</v>
      </c>
      <c r="R2196" s="154">
        <f t="shared" si="218"/>
        <v>0</v>
      </c>
      <c r="S2196" s="154">
        <f t="shared" si="219"/>
        <v>1</v>
      </c>
    </row>
    <row r="2197" spans="2:19" ht="18.75" x14ac:dyDescent="0.3">
      <c r="B2197" s="164">
        <v>45030</v>
      </c>
      <c r="C2197" s="95" t="s">
        <v>3364</v>
      </c>
      <c r="D2197" s="96" t="s">
        <v>3290</v>
      </c>
      <c r="E2197" s="97">
        <v>1</v>
      </c>
      <c r="F2197" s="140">
        <v>2</v>
      </c>
      <c r="G2197" s="103">
        <v>1.1000000000000001</v>
      </c>
      <c r="H2197" s="99" t="s">
        <v>557</v>
      </c>
      <c r="I2197" s="104" t="s">
        <v>16</v>
      </c>
      <c r="J2197" s="105">
        <v>7</v>
      </c>
      <c r="K2197" s="142">
        <f t="shared" si="216"/>
        <v>-7</v>
      </c>
      <c r="L2197" s="102">
        <f t="shared" si="214"/>
        <v>1178.4351049382722</v>
      </c>
      <c r="N2197" s="214">
        <f t="shared" si="215"/>
        <v>64.9375</v>
      </c>
      <c r="Q2197" s="153">
        <f t="shared" si="217"/>
        <v>1</v>
      </c>
      <c r="R2197" s="154">
        <f t="shared" si="218"/>
        <v>0</v>
      </c>
      <c r="S2197" s="154">
        <f t="shared" si="219"/>
        <v>1</v>
      </c>
    </row>
    <row r="2198" spans="2:19" ht="18.75" x14ac:dyDescent="0.3">
      <c r="B2198" s="164">
        <v>45030</v>
      </c>
      <c r="C2198" s="95" t="s">
        <v>3365</v>
      </c>
      <c r="D2198" s="96" t="s">
        <v>3290</v>
      </c>
      <c r="E2198" s="97">
        <v>1</v>
      </c>
      <c r="F2198" s="140">
        <v>3.9</v>
      </c>
      <c r="G2198" s="103">
        <v>1.5</v>
      </c>
      <c r="H2198" s="99" t="s">
        <v>557</v>
      </c>
      <c r="I2198" s="104" t="s">
        <v>24</v>
      </c>
      <c r="J2198" s="105">
        <v>3</v>
      </c>
      <c r="K2198" s="142">
        <f t="shared" si="216"/>
        <v>8.6999999999999993</v>
      </c>
      <c r="L2198" s="102">
        <f t="shared" si="214"/>
        <v>1187.1351049382722</v>
      </c>
      <c r="N2198" s="214">
        <f t="shared" si="215"/>
        <v>73.637500000000003</v>
      </c>
      <c r="Q2198" s="153">
        <f t="shared" si="217"/>
        <v>1</v>
      </c>
      <c r="R2198" s="154">
        <f t="shared" si="218"/>
        <v>1</v>
      </c>
      <c r="S2198" s="154">
        <f t="shared" si="219"/>
        <v>0</v>
      </c>
    </row>
    <row r="2199" spans="2:19" ht="18.75" x14ac:dyDescent="0.3">
      <c r="B2199" s="164">
        <v>45030</v>
      </c>
      <c r="C2199" s="95" t="s">
        <v>3366</v>
      </c>
      <c r="D2199" s="96" t="s">
        <v>3290</v>
      </c>
      <c r="E2199" s="97">
        <v>2</v>
      </c>
      <c r="F2199" s="140">
        <v>2</v>
      </c>
      <c r="G2199" s="103">
        <v>1.3</v>
      </c>
      <c r="H2199" s="99" t="s">
        <v>557</v>
      </c>
      <c r="I2199" s="104" t="s">
        <v>16</v>
      </c>
      <c r="J2199" s="105">
        <v>3.75</v>
      </c>
      <c r="K2199" s="142">
        <f t="shared" si="216"/>
        <v>-3.75</v>
      </c>
      <c r="L2199" s="102">
        <f t="shared" si="214"/>
        <v>1183.3851049382722</v>
      </c>
      <c r="N2199" s="214">
        <f t="shared" si="215"/>
        <v>69.887500000000003</v>
      </c>
      <c r="Q2199" s="153">
        <f t="shared" si="217"/>
        <v>1</v>
      </c>
      <c r="R2199" s="154">
        <f t="shared" si="218"/>
        <v>0</v>
      </c>
      <c r="S2199" s="154">
        <f t="shared" si="219"/>
        <v>1</v>
      </c>
    </row>
    <row r="2200" spans="2:19" ht="18.75" x14ac:dyDescent="0.3">
      <c r="B2200" s="164">
        <v>45030</v>
      </c>
      <c r="C2200" s="95" t="s">
        <v>3367</v>
      </c>
      <c r="D2200" s="96" t="s">
        <v>2814</v>
      </c>
      <c r="E2200" s="97">
        <v>2</v>
      </c>
      <c r="F2200" s="140">
        <v>6</v>
      </c>
      <c r="G2200" s="103">
        <v>2</v>
      </c>
      <c r="H2200" s="99" t="s">
        <v>557</v>
      </c>
      <c r="I2200" s="104" t="s">
        <v>16</v>
      </c>
      <c r="J2200" s="105">
        <v>1.75</v>
      </c>
      <c r="K2200" s="142">
        <f t="shared" si="216"/>
        <v>-1.75</v>
      </c>
      <c r="L2200" s="102">
        <f t="shared" si="214"/>
        <v>1181.6351049382722</v>
      </c>
      <c r="N2200" s="214">
        <f t="shared" si="215"/>
        <v>68.137500000000003</v>
      </c>
      <c r="Q2200" s="153">
        <f t="shared" si="217"/>
        <v>1</v>
      </c>
      <c r="R2200" s="154">
        <f t="shared" si="218"/>
        <v>0</v>
      </c>
      <c r="S2200" s="154">
        <f t="shared" si="219"/>
        <v>1</v>
      </c>
    </row>
    <row r="2201" spans="2:19" ht="18.75" x14ac:dyDescent="0.3">
      <c r="B2201" s="164">
        <v>45030</v>
      </c>
      <c r="C2201" s="95" t="s">
        <v>3368</v>
      </c>
      <c r="D2201" s="96" t="s">
        <v>2814</v>
      </c>
      <c r="E2201" s="97">
        <v>2</v>
      </c>
      <c r="F2201" s="140">
        <v>10</v>
      </c>
      <c r="G2201" s="103">
        <v>3</v>
      </c>
      <c r="H2201" s="99" t="s">
        <v>557</v>
      </c>
      <c r="I2201" s="104" t="s">
        <v>16</v>
      </c>
      <c r="J2201" s="105">
        <v>0.25</v>
      </c>
      <c r="K2201" s="142">
        <f t="shared" si="216"/>
        <v>-0.25</v>
      </c>
      <c r="L2201" s="102">
        <f t="shared" si="214"/>
        <v>1181.3851049382722</v>
      </c>
      <c r="N2201" s="214">
        <f t="shared" si="215"/>
        <v>67.887500000000003</v>
      </c>
      <c r="Q2201" s="153">
        <f t="shared" si="217"/>
        <v>1</v>
      </c>
      <c r="R2201" s="154">
        <f t="shared" si="218"/>
        <v>0</v>
      </c>
      <c r="S2201" s="154">
        <f t="shared" si="219"/>
        <v>1</v>
      </c>
    </row>
    <row r="2202" spans="2:19" ht="18.75" x14ac:dyDescent="0.3">
      <c r="B2202" s="164">
        <v>45030</v>
      </c>
      <c r="C2202" s="95" t="s">
        <v>3288</v>
      </c>
      <c r="D2202" s="96" t="s">
        <v>2814</v>
      </c>
      <c r="E2202" s="97">
        <v>3</v>
      </c>
      <c r="F2202" s="140">
        <v>2</v>
      </c>
      <c r="G2202" s="103">
        <v>1.1000000000000001</v>
      </c>
      <c r="H2202" s="99" t="s">
        <v>557</v>
      </c>
      <c r="I2202" s="104" t="s">
        <v>34</v>
      </c>
      <c r="J2202" s="105">
        <v>2.75</v>
      </c>
      <c r="K2202" s="142">
        <f t="shared" si="216"/>
        <v>-2.75</v>
      </c>
      <c r="L2202" s="102">
        <f t="shared" si="214"/>
        <v>1178.6351049382722</v>
      </c>
      <c r="N2202" s="214">
        <f t="shared" si="215"/>
        <v>65.137500000000003</v>
      </c>
      <c r="Q2202" s="153">
        <f t="shared" si="217"/>
        <v>1</v>
      </c>
      <c r="R2202" s="154">
        <f t="shared" si="218"/>
        <v>0</v>
      </c>
      <c r="S2202" s="154">
        <f t="shared" si="219"/>
        <v>1</v>
      </c>
    </row>
    <row r="2203" spans="2:19" ht="18.75" x14ac:dyDescent="0.3">
      <c r="B2203" s="164">
        <v>45031</v>
      </c>
      <c r="C2203" s="95" t="s">
        <v>3369</v>
      </c>
      <c r="D2203" s="96" t="s">
        <v>561</v>
      </c>
      <c r="E2203" s="97">
        <v>5</v>
      </c>
      <c r="F2203" s="140">
        <v>3</v>
      </c>
      <c r="G2203" s="103">
        <v>1.3</v>
      </c>
      <c r="H2203" s="99" t="s">
        <v>557</v>
      </c>
      <c r="I2203" s="104" t="s">
        <v>34</v>
      </c>
      <c r="J2203" s="105">
        <v>10</v>
      </c>
      <c r="K2203" s="142">
        <f t="shared" si="216"/>
        <v>-10</v>
      </c>
      <c r="L2203" s="102">
        <f t="shared" ref="L2203:L2266" si="220">IF(K2203="",L2202,L2202+K2203)</f>
        <v>1168.6351049382722</v>
      </c>
      <c r="N2203" s="214">
        <f t="shared" si="215"/>
        <v>55.137500000000003</v>
      </c>
      <c r="Q2203" s="153">
        <f t="shared" si="217"/>
        <v>1</v>
      </c>
      <c r="R2203" s="154">
        <f t="shared" si="218"/>
        <v>0</v>
      </c>
      <c r="S2203" s="154">
        <f t="shared" si="219"/>
        <v>1</v>
      </c>
    </row>
    <row r="2204" spans="2:19" ht="18.75" x14ac:dyDescent="0.3">
      <c r="B2204" s="164">
        <v>45031</v>
      </c>
      <c r="C2204" s="95" t="s">
        <v>3370</v>
      </c>
      <c r="D2204" s="96" t="s">
        <v>685</v>
      </c>
      <c r="E2204" s="97">
        <v>3</v>
      </c>
      <c r="F2204" s="140">
        <v>2</v>
      </c>
      <c r="G2204" s="103">
        <v>1.1000000000000001</v>
      </c>
      <c r="H2204" s="99" t="s">
        <v>557</v>
      </c>
      <c r="I2204" s="104" t="s">
        <v>34</v>
      </c>
      <c r="J2204" s="105">
        <v>7</v>
      </c>
      <c r="K2204" s="142">
        <f t="shared" si="216"/>
        <v>-7</v>
      </c>
      <c r="L2204" s="102">
        <f t="shared" si="220"/>
        <v>1161.6351049382722</v>
      </c>
      <c r="N2204" s="214">
        <f t="shared" si="215"/>
        <v>48.137500000000003</v>
      </c>
      <c r="Q2204" s="153">
        <f t="shared" si="217"/>
        <v>1</v>
      </c>
      <c r="R2204" s="154">
        <f t="shared" si="218"/>
        <v>0</v>
      </c>
      <c r="S2204" s="154">
        <f t="shared" si="219"/>
        <v>1</v>
      </c>
    </row>
    <row r="2205" spans="2:19" ht="18.75" x14ac:dyDescent="0.3">
      <c r="B2205" s="164">
        <v>45031</v>
      </c>
      <c r="C2205" s="95" t="s">
        <v>3371</v>
      </c>
      <c r="D2205" s="96" t="s">
        <v>685</v>
      </c>
      <c r="E2205" s="97">
        <v>3</v>
      </c>
      <c r="F2205" s="140">
        <v>1</v>
      </c>
      <c r="G2205" s="103">
        <v>0</v>
      </c>
      <c r="H2205" s="99" t="s">
        <v>557</v>
      </c>
      <c r="I2205" s="104" t="s">
        <v>34</v>
      </c>
      <c r="J2205" s="105">
        <v>2</v>
      </c>
      <c r="K2205" s="142">
        <f t="shared" si="216"/>
        <v>-2</v>
      </c>
      <c r="L2205" s="102">
        <f t="shared" si="220"/>
        <v>1159.6351049382722</v>
      </c>
      <c r="N2205" s="214">
        <f t="shared" ref="N2205:N2268" si="221">N2204+K2205</f>
        <v>46.137500000000003</v>
      </c>
      <c r="Q2205" s="153">
        <f t="shared" si="217"/>
        <v>1</v>
      </c>
      <c r="R2205" s="154">
        <f t="shared" si="218"/>
        <v>0</v>
      </c>
      <c r="S2205" s="154">
        <f t="shared" si="219"/>
        <v>1</v>
      </c>
    </row>
    <row r="2206" spans="2:19" ht="18.75" x14ac:dyDescent="0.3">
      <c r="B2206" s="164">
        <v>45031</v>
      </c>
      <c r="C2206" s="95" t="s">
        <v>3372</v>
      </c>
      <c r="D2206" s="96" t="s">
        <v>685</v>
      </c>
      <c r="E2206" s="97">
        <v>4</v>
      </c>
      <c r="F2206" s="140">
        <v>2</v>
      </c>
      <c r="G2206" s="103">
        <v>1.1000000000000001</v>
      </c>
      <c r="H2206" s="99" t="s">
        <v>557</v>
      </c>
      <c r="I2206" s="104" t="s">
        <v>16</v>
      </c>
      <c r="J2206" s="105">
        <v>1</v>
      </c>
      <c r="K2206" s="142">
        <f t="shared" si="216"/>
        <v>-1</v>
      </c>
      <c r="L2206" s="102">
        <f t="shared" si="220"/>
        <v>1158.6351049382722</v>
      </c>
      <c r="N2206" s="214">
        <f t="shared" si="221"/>
        <v>45.137500000000003</v>
      </c>
      <c r="Q2206" s="153">
        <f t="shared" si="217"/>
        <v>1</v>
      </c>
      <c r="R2206" s="154">
        <f t="shared" si="218"/>
        <v>0</v>
      </c>
      <c r="S2206" s="154">
        <f t="shared" si="219"/>
        <v>1</v>
      </c>
    </row>
    <row r="2207" spans="2:19" ht="18.75" x14ac:dyDescent="0.3">
      <c r="B2207" s="164">
        <v>45032</v>
      </c>
      <c r="C2207" s="95" t="s">
        <v>3373</v>
      </c>
      <c r="D2207" s="96" t="s">
        <v>581</v>
      </c>
      <c r="E2207" s="97">
        <v>1</v>
      </c>
      <c r="F2207" s="140">
        <v>4</v>
      </c>
      <c r="G2207" s="103">
        <v>2</v>
      </c>
      <c r="H2207" s="99" t="s">
        <v>557</v>
      </c>
      <c r="I2207" s="104" t="s">
        <v>26</v>
      </c>
      <c r="J2207" s="105">
        <v>9.75</v>
      </c>
      <c r="K2207" s="142">
        <f t="shared" si="216"/>
        <v>-9.75</v>
      </c>
      <c r="L2207" s="102">
        <f t="shared" si="220"/>
        <v>1148.8851049382722</v>
      </c>
      <c r="N2207" s="214">
        <f t="shared" si="221"/>
        <v>35.387500000000003</v>
      </c>
      <c r="Q2207" s="153">
        <f t="shared" si="217"/>
        <v>1</v>
      </c>
      <c r="R2207" s="154">
        <f t="shared" si="218"/>
        <v>0</v>
      </c>
      <c r="S2207" s="154">
        <f t="shared" si="219"/>
        <v>1</v>
      </c>
    </row>
    <row r="2208" spans="2:19" ht="18.75" x14ac:dyDescent="0.3">
      <c r="B2208" s="164">
        <v>45032</v>
      </c>
      <c r="C2208" s="95" t="s">
        <v>3060</v>
      </c>
      <c r="D2208" s="96" t="s">
        <v>581</v>
      </c>
      <c r="E2208" s="97">
        <v>2</v>
      </c>
      <c r="F2208" s="140">
        <v>1.7</v>
      </c>
      <c r="G2208" s="103">
        <v>1.2</v>
      </c>
      <c r="H2208" s="99" t="s">
        <v>557</v>
      </c>
      <c r="I2208" s="104" t="s">
        <v>16</v>
      </c>
      <c r="J2208" s="105">
        <v>2</v>
      </c>
      <c r="K2208" s="142">
        <f t="shared" si="216"/>
        <v>-2</v>
      </c>
      <c r="L2208" s="102">
        <f t="shared" si="220"/>
        <v>1146.8851049382722</v>
      </c>
      <c r="N2208" s="214">
        <f t="shared" si="221"/>
        <v>33.387500000000003</v>
      </c>
      <c r="Q2208" s="153">
        <f t="shared" si="217"/>
        <v>1</v>
      </c>
      <c r="R2208" s="154">
        <f t="shared" si="218"/>
        <v>0</v>
      </c>
      <c r="S2208" s="154">
        <f t="shared" si="219"/>
        <v>1</v>
      </c>
    </row>
    <row r="2209" spans="2:19" ht="18.75" x14ac:dyDescent="0.3">
      <c r="B2209" s="164">
        <v>45032</v>
      </c>
      <c r="C2209" s="95" t="s">
        <v>3374</v>
      </c>
      <c r="D2209" s="96" t="s">
        <v>581</v>
      </c>
      <c r="E2209" s="97">
        <v>2</v>
      </c>
      <c r="F2209" s="140">
        <v>2</v>
      </c>
      <c r="G2209" s="103">
        <v>1.1000000000000001</v>
      </c>
      <c r="H2209" s="99" t="s">
        <v>557</v>
      </c>
      <c r="I2209" s="104" t="s">
        <v>24</v>
      </c>
      <c r="J2209" s="105">
        <v>2</v>
      </c>
      <c r="K2209" s="142">
        <f t="shared" si="216"/>
        <v>2</v>
      </c>
      <c r="L2209" s="102">
        <f t="shared" si="220"/>
        <v>1148.8851049382722</v>
      </c>
      <c r="N2209" s="214">
        <f t="shared" si="221"/>
        <v>35.387500000000003</v>
      </c>
      <c r="Q2209" s="153">
        <f t="shared" si="217"/>
        <v>1</v>
      </c>
      <c r="R2209" s="154">
        <f t="shared" si="218"/>
        <v>1</v>
      </c>
      <c r="S2209" s="154">
        <f t="shared" si="219"/>
        <v>0</v>
      </c>
    </row>
    <row r="2210" spans="2:19" ht="18.75" x14ac:dyDescent="0.3">
      <c r="B2210" s="164">
        <v>45032</v>
      </c>
      <c r="C2210" s="95" t="s">
        <v>3375</v>
      </c>
      <c r="D2210" s="96" t="s">
        <v>581</v>
      </c>
      <c r="E2210" s="97">
        <v>3</v>
      </c>
      <c r="F2210" s="140">
        <v>30</v>
      </c>
      <c r="G2210" s="103">
        <v>5</v>
      </c>
      <c r="H2210" s="99" t="s">
        <v>557</v>
      </c>
      <c r="I2210" s="104" t="s">
        <v>16</v>
      </c>
      <c r="J2210" s="105">
        <v>3.5</v>
      </c>
      <c r="K2210" s="142">
        <f t="shared" si="216"/>
        <v>-3.5</v>
      </c>
      <c r="L2210" s="102">
        <f t="shared" si="220"/>
        <v>1145.3851049382722</v>
      </c>
      <c r="N2210" s="214">
        <f t="shared" si="221"/>
        <v>31.887500000000003</v>
      </c>
      <c r="Q2210" s="153">
        <f t="shared" si="217"/>
        <v>1</v>
      </c>
      <c r="R2210" s="154">
        <f t="shared" si="218"/>
        <v>0</v>
      </c>
      <c r="S2210" s="154">
        <f t="shared" si="219"/>
        <v>1</v>
      </c>
    </row>
    <row r="2211" spans="2:19" ht="18.75" x14ac:dyDescent="0.3">
      <c r="B2211" s="164">
        <v>45032</v>
      </c>
      <c r="C2211" s="95" t="s">
        <v>3329</v>
      </c>
      <c r="D2211" s="96" t="s">
        <v>2385</v>
      </c>
      <c r="E2211" s="97">
        <v>3</v>
      </c>
      <c r="F2211" s="140">
        <v>3</v>
      </c>
      <c r="G2211" s="103">
        <v>1.3</v>
      </c>
      <c r="H2211" s="99" t="s">
        <v>557</v>
      </c>
      <c r="I2211" s="104" t="s">
        <v>16</v>
      </c>
      <c r="J2211" s="105">
        <v>2.5</v>
      </c>
      <c r="K2211" s="142">
        <f t="shared" si="216"/>
        <v>-2.5</v>
      </c>
      <c r="L2211" s="102">
        <f t="shared" si="220"/>
        <v>1142.8851049382722</v>
      </c>
      <c r="N2211" s="214">
        <f t="shared" si="221"/>
        <v>29.387500000000003</v>
      </c>
      <c r="Q2211" s="153">
        <f t="shared" si="217"/>
        <v>1</v>
      </c>
      <c r="R2211" s="154">
        <f t="shared" si="218"/>
        <v>0</v>
      </c>
      <c r="S2211" s="154">
        <f t="shared" si="219"/>
        <v>1</v>
      </c>
    </row>
    <row r="2212" spans="2:19" ht="18.75" x14ac:dyDescent="0.3">
      <c r="B2212" s="164">
        <v>45033</v>
      </c>
      <c r="C2212" s="95" t="s">
        <v>3376</v>
      </c>
      <c r="D2212" s="96" t="s">
        <v>662</v>
      </c>
      <c r="E2212" s="97">
        <v>2</v>
      </c>
      <c r="F2212" s="140">
        <v>2</v>
      </c>
      <c r="G2212" s="103">
        <v>1.1000000000000001</v>
      </c>
      <c r="H2212" s="99" t="s">
        <v>557</v>
      </c>
      <c r="I2212" s="104" t="s">
        <v>16</v>
      </c>
      <c r="J2212" s="105">
        <v>8.75</v>
      </c>
      <c r="K2212" s="142">
        <f t="shared" si="216"/>
        <v>-8.75</v>
      </c>
      <c r="L2212" s="102">
        <f t="shared" si="220"/>
        <v>1134.1351049382722</v>
      </c>
      <c r="N2212" s="214">
        <f t="shared" si="221"/>
        <v>20.637500000000003</v>
      </c>
      <c r="Q2212" s="153">
        <f t="shared" si="217"/>
        <v>1</v>
      </c>
      <c r="R2212" s="154">
        <f t="shared" si="218"/>
        <v>0</v>
      </c>
      <c r="S2212" s="154">
        <f t="shared" si="219"/>
        <v>1</v>
      </c>
    </row>
    <row r="2213" spans="2:19" ht="18.75" x14ac:dyDescent="0.3">
      <c r="B2213" s="164">
        <v>45033</v>
      </c>
      <c r="C2213" s="95" t="s">
        <v>3377</v>
      </c>
      <c r="D2213" s="96" t="s">
        <v>662</v>
      </c>
      <c r="E2213" s="97">
        <v>4</v>
      </c>
      <c r="F2213" s="140">
        <v>5</v>
      </c>
      <c r="G2213" s="103">
        <v>2</v>
      </c>
      <c r="H2213" s="99" t="s">
        <v>557</v>
      </c>
      <c r="I2213" s="104" t="s">
        <v>16</v>
      </c>
      <c r="J2213" s="105">
        <v>7</v>
      </c>
      <c r="K2213" s="142">
        <f t="shared" si="216"/>
        <v>-7</v>
      </c>
      <c r="L2213" s="102">
        <f t="shared" si="220"/>
        <v>1127.1351049382722</v>
      </c>
      <c r="N2213" s="214">
        <f t="shared" si="221"/>
        <v>13.637500000000003</v>
      </c>
      <c r="Q2213" s="153">
        <f t="shared" si="217"/>
        <v>1</v>
      </c>
      <c r="R2213" s="154">
        <f t="shared" si="218"/>
        <v>0</v>
      </c>
      <c r="S2213" s="154">
        <f t="shared" si="219"/>
        <v>1</v>
      </c>
    </row>
    <row r="2214" spans="2:19" ht="18.75" x14ac:dyDescent="0.3">
      <c r="B2214" s="164">
        <v>45033</v>
      </c>
      <c r="C2214" s="95" t="s">
        <v>3309</v>
      </c>
      <c r="D2214" s="96" t="s">
        <v>747</v>
      </c>
      <c r="E2214" s="97">
        <v>1</v>
      </c>
      <c r="F2214" s="140">
        <v>19</v>
      </c>
      <c r="G2214" s="103">
        <v>4</v>
      </c>
      <c r="H2214" s="99" t="s">
        <v>557</v>
      </c>
      <c r="I2214" s="104" t="s">
        <v>34</v>
      </c>
      <c r="J2214" s="105">
        <v>2.75</v>
      </c>
      <c r="K2214" s="142">
        <f t="shared" si="216"/>
        <v>-2.75</v>
      </c>
      <c r="L2214" s="102">
        <f t="shared" si="220"/>
        <v>1124.3851049382722</v>
      </c>
      <c r="N2214" s="214">
        <f t="shared" si="221"/>
        <v>10.887500000000003</v>
      </c>
      <c r="Q2214" s="153">
        <f t="shared" si="217"/>
        <v>1</v>
      </c>
      <c r="R2214" s="154">
        <f t="shared" si="218"/>
        <v>0</v>
      </c>
      <c r="S2214" s="154">
        <f t="shared" si="219"/>
        <v>1</v>
      </c>
    </row>
    <row r="2215" spans="2:19" ht="18.75" x14ac:dyDescent="0.3">
      <c r="B2215" s="164">
        <v>45033</v>
      </c>
      <c r="C2215" s="95" t="s">
        <v>3309</v>
      </c>
      <c r="D2215" s="96" t="s">
        <v>747</v>
      </c>
      <c r="E2215" s="97">
        <v>1</v>
      </c>
      <c r="F2215" s="140">
        <v>13</v>
      </c>
      <c r="G2215" s="103">
        <v>3</v>
      </c>
      <c r="H2215" s="99" t="s">
        <v>567</v>
      </c>
      <c r="I2215" s="104" t="s">
        <v>34</v>
      </c>
      <c r="J2215" s="105">
        <v>3</v>
      </c>
      <c r="K2215" s="142">
        <f t="shared" si="216"/>
        <v>-3</v>
      </c>
      <c r="L2215" s="102">
        <f t="shared" si="220"/>
        <v>1121.3851049382722</v>
      </c>
      <c r="N2215" s="214">
        <f t="shared" si="221"/>
        <v>7.8875000000000028</v>
      </c>
      <c r="Q2215" s="153">
        <f t="shared" si="217"/>
        <v>1</v>
      </c>
      <c r="R2215" s="154">
        <f t="shared" si="218"/>
        <v>0</v>
      </c>
      <c r="S2215" s="154">
        <f t="shared" si="219"/>
        <v>1</v>
      </c>
    </row>
    <row r="2216" spans="2:19" ht="18.75" x14ac:dyDescent="0.3">
      <c r="B2216" s="164">
        <v>45033</v>
      </c>
      <c r="C2216" s="95" t="s">
        <v>3378</v>
      </c>
      <c r="D2216" s="96" t="s">
        <v>747</v>
      </c>
      <c r="E2216" s="97">
        <v>3</v>
      </c>
      <c r="F2216" s="140">
        <v>13</v>
      </c>
      <c r="G2216" s="103">
        <v>3</v>
      </c>
      <c r="H2216" s="99" t="s">
        <v>557</v>
      </c>
      <c r="I2216" s="104" t="s">
        <v>26</v>
      </c>
      <c r="J2216" s="105">
        <v>3</v>
      </c>
      <c r="K2216" s="142">
        <f t="shared" si="216"/>
        <v>-3</v>
      </c>
      <c r="L2216" s="102">
        <f t="shared" si="220"/>
        <v>1118.3851049382722</v>
      </c>
      <c r="N2216" s="214">
        <f t="shared" si="221"/>
        <v>4.8875000000000028</v>
      </c>
      <c r="Q2216" s="153">
        <f t="shared" si="217"/>
        <v>1</v>
      </c>
      <c r="R2216" s="154">
        <f t="shared" si="218"/>
        <v>0</v>
      </c>
      <c r="S2216" s="154">
        <f t="shared" si="219"/>
        <v>1</v>
      </c>
    </row>
    <row r="2217" spans="2:19" ht="18.75" x14ac:dyDescent="0.3">
      <c r="B2217" s="164">
        <v>45033</v>
      </c>
      <c r="C2217" s="95" t="s">
        <v>3378</v>
      </c>
      <c r="D2217" s="96" t="s">
        <v>747</v>
      </c>
      <c r="E2217" s="97">
        <v>3</v>
      </c>
      <c r="F2217" s="140">
        <v>13</v>
      </c>
      <c r="G2217" s="103">
        <v>3</v>
      </c>
      <c r="H2217" s="99" t="s">
        <v>567</v>
      </c>
      <c r="I2217" s="104" t="s">
        <v>26</v>
      </c>
      <c r="J2217" s="105">
        <v>3</v>
      </c>
      <c r="K2217" s="142">
        <f t="shared" si="216"/>
        <v>6</v>
      </c>
      <c r="L2217" s="102">
        <f t="shared" si="220"/>
        <v>1124.3851049382722</v>
      </c>
      <c r="N2217" s="214">
        <f t="shared" si="221"/>
        <v>10.887500000000003</v>
      </c>
      <c r="Q2217" s="153">
        <f t="shared" si="217"/>
        <v>1</v>
      </c>
      <c r="R2217" s="154">
        <f t="shared" si="218"/>
        <v>1</v>
      </c>
      <c r="S2217" s="154">
        <f t="shared" si="219"/>
        <v>0</v>
      </c>
    </row>
    <row r="2218" spans="2:19" ht="18.75" x14ac:dyDescent="0.3">
      <c r="B2218" s="164">
        <v>45034</v>
      </c>
      <c r="C2218" s="95" t="s">
        <v>3379</v>
      </c>
      <c r="D2218" s="96" t="s">
        <v>43</v>
      </c>
      <c r="E2218" s="97">
        <v>4</v>
      </c>
      <c r="F2218" s="140">
        <v>1.85</v>
      </c>
      <c r="G2218" s="103">
        <v>1.1000000000000001</v>
      </c>
      <c r="H2218" s="99" t="s">
        <v>557</v>
      </c>
      <c r="I2218" s="104" t="s">
        <v>24</v>
      </c>
      <c r="J2218" s="105">
        <v>4</v>
      </c>
      <c r="K2218" s="142">
        <f t="shared" si="216"/>
        <v>3.4000000000000004</v>
      </c>
      <c r="L2218" s="102">
        <f t="shared" si="220"/>
        <v>1127.7851049382723</v>
      </c>
      <c r="N2218" s="214">
        <f t="shared" si="221"/>
        <v>14.287500000000003</v>
      </c>
      <c r="Q2218" s="153">
        <f t="shared" si="217"/>
        <v>1</v>
      </c>
      <c r="R2218" s="154">
        <f t="shared" si="218"/>
        <v>1</v>
      </c>
      <c r="S2218" s="154">
        <f t="shared" si="219"/>
        <v>0</v>
      </c>
    </row>
    <row r="2219" spans="2:19" ht="18.75" x14ac:dyDescent="0.3">
      <c r="B2219" s="164">
        <v>45034</v>
      </c>
      <c r="C2219" s="95" t="s">
        <v>3380</v>
      </c>
      <c r="D2219" s="96" t="s">
        <v>660</v>
      </c>
      <c r="E2219" s="97">
        <v>3</v>
      </c>
      <c r="F2219" s="140">
        <v>12</v>
      </c>
      <c r="G2219" s="103">
        <v>3</v>
      </c>
      <c r="H2219" s="99" t="s">
        <v>557</v>
      </c>
      <c r="I2219" s="104" t="s">
        <v>34</v>
      </c>
      <c r="J2219" s="105">
        <v>1</v>
      </c>
      <c r="K2219" s="142">
        <f t="shared" si="216"/>
        <v>-1</v>
      </c>
      <c r="L2219" s="102">
        <f t="shared" si="220"/>
        <v>1126.7851049382723</v>
      </c>
      <c r="N2219" s="214">
        <f t="shared" si="221"/>
        <v>13.287500000000003</v>
      </c>
      <c r="Q2219" s="153">
        <f t="shared" si="217"/>
        <v>1</v>
      </c>
      <c r="R2219" s="154">
        <f t="shared" si="218"/>
        <v>0</v>
      </c>
      <c r="S2219" s="154">
        <f t="shared" si="219"/>
        <v>1</v>
      </c>
    </row>
    <row r="2220" spans="2:19" ht="18.75" x14ac:dyDescent="0.3">
      <c r="B2220" s="164">
        <v>45034</v>
      </c>
      <c r="C2220" s="95" t="s">
        <v>3380</v>
      </c>
      <c r="D2220" s="96" t="s">
        <v>660</v>
      </c>
      <c r="E2220" s="97">
        <v>3</v>
      </c>
      <c r="F2220" s="140">
        <v>12</v>
      </c>
      <c r="G2220" s="103">
        <v>3</v>
      </c>
      <c r="H2220" s="99" t="s">
        <v>567</v>
      </c>
      <c r="I2220" s="104" t="s">
        <v>34</v>
      </c>
      <c r="J2220" s="105">
        <v>1</v>
      </c>
      <c r="K2220" s="142">
        <f t="shared" si="216"/>
        <v>-1</v>
      </c>
      <c r="L2220" s="102">
        <f t="shared" si="220"/>
        <v>1125.7851049382723</v>
      </c>
      <c r="N2220" s="214">
        <f t="shared" si="221"/>
        <v>12.287500000000003</v>
      </c>
      <c r="Q2220" s="153">
        <f t="shared" si="217"/>
        <v>1</v>
      </c>
      <c r="R2220" s="154">
        <f t="shared" si="218"/>
        <v>0</v>
      </c>
      <c r="S2220" s="154">
        <f t="shared" si="219"/>
        <v>1</v>
      </c>
    </row>
    <row r="2221" spans="2:19" ht="18.75" x14ac:dyDescent="0.3">
      <c r="B2221" s="164">
        <v>45035</v>
      </c>
      <c r="C2221" s="95" t="s">
        <v>3381</v>
      </c>
      <c r="D2221" s="96" t="s">
        <v>3382</v>
      </c>
      <c r="E2221" s="97">
        <v>2</v>
      </c>
      <c r="F2221" s="140">
        <v>4</v>
      </c>
      <c r="G2221" s="103">
        <v>2</v>
      </c>
      <c r="H2221" s="99" t="s">
        <v>557</v>
      </c>
      <c r="I2221" s="104" t="s">
        <v>21</v>
      </c>
      <c r="J2221" s="105">
        <v>3.75</v>
      </c>
      <c r="K2221" s="142">
        <f t="shared" si="216"/>
        <v>-3.75</v>
      </c>
      <c r="L2221" s="102">
        <f t="shared" si="220"/>
        <v>1122.0351049382723</v>
      </c>
      <c r="N2221" s="214">
        <f t="shared" si="221"/>
        <v>8.5375000000000032</v>
      </c>
      <c r="Q2221" s="153">
        <f t="shared" si="217"/>
        <v>1</v>
      </c>
      <c r="R2221" s="154">
        <f t="shared" si="218"/>
        <v>0</v>
      </c>
      <c r="S2221" s="154">
        <f t="shared" si="219"/>
        <v>1</v>
      </c>
    </row>
    <row r="2222" spans="2:19" ht="18.75" x14ac:dyDescent="0.3">
      <c r="B2222" s="164">
        <v>45035</v>
      </c>
      <c r="C2222" s="95" t="s">
        <v>3383</v>
      </c>
      <c r="D2222" s="96" t="s">
        <v>1916</v>
      </c>
      <c r="E2222" s="97">
        <v>2</v>
      </c>
      <c r="F2222" s="140">
        <v>13</v>
      </c>
      <c r="G2222" s="103">
        <v>4</v>
      </c>
      <c r="H2222" s="99" t="s">
        <v>557</v>
      </c>
      <c r="I2222" s="104" t="s">
        <v>21</v>
      </c>
      <c r="J2222" s="105">
        <v>1.75</v>
      </c>
      <c r="K2222" s="142">
        <f t="shared" si="216"/>
        <v>-1.75</v>
      </c>
      <c r="L2222" s="102">
        <f t="shared" si="220"/>
        <v>1120.2851049382723</v>
      </c>
      <c r="N2222" s="214">
        <f t="shared" si="221"/>
        <v>6.7875000000000032</v>
      </c>
      <c r="Q2222" s="153">
        <f t="shared" si="217"/>
        <v>1</v>
      </c>
      <c r="R2222" s="154">
        <f t="shared" si="218"/>
        <v>0</v>
      </c>
      <c r="S2222" s="154">
        <f t="shared" si="219"/>
        <v>1</v>
      </c>
    </row>
    <row r="2223" spans="2:19" ht="18.75" x14ac:dyDescent="0.3">
      <c r="B2223" s="164">
        <v>45035</v>
      </c>
      <c r="C2223" s="95" t="s">
        <v>3335</v>
      </c>
      <c r="D2223" s="96" t="s">
        <v>1916</v>
      </c>
      <c r="E2223" s="97">
        <v>3</v>
      </c>
      <c r="F2223" s="140">
        <v>5</v>
      </c>
      <c r="G2223" s="103">
        <v>2</v>
      </c>
      <c r="H2223" s="99" t="s">
        <v>557</v>
      </c>
      <c r="I2223" s="104" t="s">
        <v>34</v>
      </c>
      <c r="J2223" s="105">
        <v>2.75</v>
      </c>
      <c r="K2223" s="142">
        <f t="shared" si="216"/>
        <v>-2.75</v>
      </c>
      <c r="L2223" s="102">
        <f t="shared" si="220"/>
        <v>1117.5351049382723</v>
      </c>
      <c r="N2223" s="214">
        <f t="shared" si="221"/>
        <v>4.0375000000000032</v>
      </c>
      <c r="Q2223" s="153">
        <f t="shared" si="217"/>
        <v>1</v>
      </c>
      <c r="R2223" s="154">
        <f t="shared" si="218"/>
        <v>0</v>
      </c>
      <c r="S2223" s="154">
        <f t="shared" si="219"/>
        <v>1</v>
      </c>
    </row>
    <row r="2224" spans="2:19" ht="18.75" x14ac:dyDescent="0.3">
      <c r="B2224" s="164">
        <v>45036</v>
      </c>
      <c r="C2224" s="95" t="s">
        <v>3311</v>
      </c>
      <c r="D2224" s="96" t="s">
        <v>616</v>
      </c>
      <c r="E2224" s="97">
        <v>3</v>
      </c>
      <c r="F2224" s="140">
        <v>9</v>
      </c>
      <c r="G2224" s="103">
        <v>3</v>
      </c>
      <c r="H2224" s="99" t="s">
        <v>557</v>
      </c>
      <c r="I2224" s="104" t="s">
        <v>16</v>
      </c>
      <c r="J2224" s="105">
        <v>1</v>
      </c>
      <c r="K2224" s="142">
        <f t="shared" si="216"/>
        <v>-1</v>
      </c>
      <c r="L2224" s="102">
        <f t="shared" si="220"/>
        <v>1116.5351049382723</v>
      </c>
      <c r="N2224" s="214">
        <f t="shared" si="221"/>
        <v>3.0375000000000032</v>
      </c>
      <c r="Q2224" s="153">
        <f t="shared" si="217"/>
        <v>1</v>
      </c>
      <c r="R2224" s="154">
        <f t="shared" si="218"/>
        <v>0</v>
      </c>
      <c r="S2224" s="154">
        <f t="shared" si="219"/>
        <v>1</v>
      </c>
    </row>
    <row r="2225" spans="2:19" ht="18.75" x14ac:dyDescent="0.3">
      <c r="B2225" s="164">
        <v>45036</v>
      </c>
      <c r="C2225" s="95" t="s">
        <v>3384</v>
      </c>
      <c r="D2225" s="96" t="s">
        <v>616</v>
      </c>
      <c r="E2225" s="97">
        <v>3</v>
      </c>
      <c r="F2225" s="140">
        <v>6</v>
      </c>
      <c r="G2225" s="103">
        <v>2</v>
      </c>
      <c r="H2225" s="99" t="s">
        <v>557</v>
      </c>
      <c r="I2225" s="104" t="s">
        <v>16</v>
      </c>
      <c r="J2225" s="105">
        <v>0.75</v>
      </c>
      <c r="K2225" s="142">
        <f t="shared" si="216"/>
        <v>-0.75</v>
      </c>
      <c r="L2225" s="102">
        <f t="shared" si="220"/>
        <v>1115.7851049382723</v>
      </c>
      <c r="N2225" s="214">
        <f t="shared" si="221"/>
        <v>2.2875000000000032</v>
      </c>
      <c r="Q2225" s="153">
        <f t="shared" si="217"/>
        <v>1</v>
      </c>
      <c r="R2225" s="154">
        <f t="shared" si="218"/>
        <v>0</v>
      </c>
      <c r="S2225" s="154">
        <f t="shared" si="219"/>
        <v>1</v>
      </c>
    </row>
    <row r="2226" spans="2:19" ht="18.75" x14ac:dyDescent="0.3">
      <c r="B2226" s="164">
        <v>45036</v>
      </c>
      <c r="C2226" s="95" t="s">
        <v>3385</v>
      </c>
      <c r="D2226" s="96" t="s">
        <v>559</v>
      </c>
      <c r="E2226" s="97">
        <v>2</v>
      </c>
      <c r="F2226" s="140">
        <v>2</v>
      </c>
      <c r="G2226" s="103">
        <v>1.1000000000000001</v>
      </c>
      <c r="H2226" s="99" t="s">
        <v>557</v>
      </c>
      <c r="I2226" s="104" t="s">
        <v>16</v>
      </c>
      <c r="J2226" s="105">
        <v>2</v>
      </c>
      <c r="K2226" s="142">
        <f t="shared" si="216"/>
        <v>-2</v>
      </c>
      <c r="L2226" s="102">
        <f t="shared" si="220"/>
        <v>1113.7851049382723</v>
      </c>
      <c r="N2226" s="214">
        <f t="shared" si="221"/>
        <v>0.2875000000000032</v>
      </c>
      <c r="Q2226" s="153">
        <f t="shared" si="217"/>
        <v>1</v>
      </c>
      <c r="R2226" s="154">
        <f t="shared" si="218"/>
        <v>0</v>
      </c>
      <c r="S2226" s="154">
        <f t="shared" si="219"/>
        <v>1</v>
      </c>
    </row>
    <row r="2227" spans="2:19" ht="18.75" x14ac:dyDescent="0.3">
      <c r="B2227" s="164">
        <v>45036</v>
      </c>
      <c r="C2227" s="95" t="s">
        <v>3169</v>
      </c>
      <c r="D2227" s="96" t="s">
        <v>559</v>
      </c>
      <c r="E2227" s="97">
        <v>5</v>
      </c>
      <c r="F2227" s="140">
        <v>2.7</v>
      </c>
      <c r="G2227" s="103">
        <v>1.2</v>
      </c>
      <c r="H2227" s="99" t="s">
        <v>557</v>
      </c>
      <c r="I2227" s="104" t="s">
        <v>24</v>
      </c>
      <c r="J2227" s="105">
        <v>5</v>
      </c>
      <c r="K2227" s="142">
        <f t="shared" si="216"/>
        <v>8.5</v>
      </c>
      <c r="L2227" s="102">
        <f t="shared" si="220"/>
        <v>1122.2851049382723</v>
      </c>
      <c r="N2227" s="214">
        <f t="shared" si="221"/>
        <v>8.7875000000000032</v>
      </c>
      <c r="Q2227" s="153">
        <f t="shared" si="217"/>
        <v>1</v>
      </c>
      <c r="R2227" s="154">
        <f t="shared" si="218"/>
        <v>1</v>
      </c>
      <c r="S2227" s="154">
        <f t="shared" si="219"/>
        <v>0</v>
      </c>
    </row>
    <row r="2228" spans="2:19" ht="18.75" x14ac:dyDescent="0.3">
      <c r="B2228" s="164">
        <v>45037</v>
      </c>
      <c r="C2228" s="95" t="s">
        <v>3386</v>
      </c>
      <c r="D2228" s="96" t="s">
        <v>668</v>
      </c>
      <c r="E2228" s="97">
        <v>2</v>
      </c>
      <c r="F2228" s="140">
        <v>9</v>
      </c>
      <c r="G2228" s="103">
        <v>2.7</v>
      </c>
      <c r="H2228" s="99" t="s">
        <v>557</v>
      </c>
      <c r="I2228" s="104" t="s">
        <v>21</v>
      </c>
      <c r="J2228" s="105">
        <v>3</v>
      </c>
      <c r="K2228" s="142">
        <f t="shared" si="216"/>
        <v>-3</v>
      </c>
      <c r="L2228" s="102">
        <f t="shared" si="220"/>
        <v>1119.2851049382723</v>
      </c>
      <c r="N2228" s="214">
        <f t="shared" si="221"/>
        <v>5.7875000000000032</v>
      </c>
      <c r="Q2228" s="153">
        <f t="shared" si="217"/>
        <v>1</v>
      </c>
      <c r="R2228" s="154">
        <f t="shared" si="218"/>
        <v>0</v>
      </c>
      <c r="S2228" s="154">
        <f t="shared" si="219"/>
        <v>1</v>
      </c>
    </row>
    <row r="2229" spans="2:19" ht="18.75" x14ac:dyDescent="0.3">
      <c r="B2229" s="164">
        <v>45037</v>
      </c>
      <c r="C2229" s="95" t="s">
        <v>3386</v>
      </c>
      <c r="D2229" s="96" t="s">
        <v>668</v>
      </c>
      <c r="E2229" s="97">
        <v>2</v>
      </c>
      <c r="F2229" s="140">
        <v>9</v>
      </c>
      <c r="G2229" s="103">
        <v>2.7</v>
      </c>
      <c r="H2229" s="99" t="s">
        <v>567</v>
      </c>
      <c r="I2229" s="104" t="s">
        <v>21</v>
      </c>
      <c r="J2229" s="105">
        <v>1.25</v>
      </c>
      <c r="K2229" s="142">
        <f t="shared" si="216"/>
        <v>2.125</v>
      </c>
      <c r="L2229" s="102">
        <f t="shared" si="220"/>
        <v>1121.4101049382723</v>
      </c>
      <c r="N2229" s="214">
        <f t="shared" si="221"/>
        <v>7.9125000000000032</v>
      </c>
      <c r="Q2229" s="153">
        <f t="shared" si="217"/>
        <v>1</v>
      </c>
      <c r="R2229" s="154">
        <f t="shared" si="218"/>
        <v>1</v>
      </c>
      <c r="S2229" s="154">
        <f t="shared" si="219"/>
        <v>0</v>
      </c>
    </row>
    <row r="2230" spans="2:19" ht="18.75" x14ac:dyDescent="0.3">
      <c r="B2230" s="164">
        <v>45037</v>
      </c>
      <c r="C2230" s="95" t="s">
        <v>3277</v>
      </c>
      <c r="D2230" s="96" t="s">
        <v>32</v>
      </c>
      <c r="E2230" s="97">
        <v>2</v>
      </c>
      <c r="F2230" s="140">
        <v>2.2999999999999998</v>
      </c>
      <c r="G2230" s="103">
        <v>1.2</v>
      </c>
      <c r="H2230" s="99" t="s">
        <v>557</v>
      </c>
      <c r="I2230" s="104" t="s">
        <v>24</v>
      </c>
      <c r="J2230" s="105">
        <v>8</v>
      </c>
      <c r="K2230" s="142">
        <f t="shared" si="216"/>
        <v>10.399999999999999</v>
      </c>
      <c r="L2230" s="102">
        <f t="shared" si="220"/>
        <v>1131.8101049382724</v>
      </c>
      <c r="N2230" s="214">
        <f t="shared" si="221"/>
        <v>18.3125</v>
      </c>
      <c r="Q2230" s="153">
        <f t="shared" si="217"/>
        <v>1</v>
      </c>
      <c r="R2230" s="154">
        <f t="shared" si="218"/>
        <v>1</v>
      </c>
      <c r="S2230" s="154">
        <f t="shared" si="219"/>
        <v>0</v>
      </c>
    </row>
    <row r="2231" spans="2:19" ht="18.75" x14ac:dyDescent="0.3">
      <c r="B2231" s="164">
        <v>45037</v>
      </c>
      <c r="C2231" s="95" t="s">
        <v>3387</v>
      </c>
      <c r="D2231" s="96" t="s">
        <v>2467</v>
      </c>
      <c r="E2231" s="97">
        <v>4</v>
      </c>
      <c r="F2231" s="140">
        <v>2.4</v>
      </c>
      <c r="G2231" s="103">
        <v>1.3</v>
      </c>
      <c r="H2231" s="99" t="s">
        <v>557</v>
      </c>
      <c r="I2231" s="104" t="s">
        <v>24</v>
      </c>
      <c r="J2231" s="105">
        <v>2</v>
      </c>
      <c r="K2231" s="142">
        <f t="shared" si="216"/>
        <v>2.8</v>
      </c>
      <c r="L2231" s="102">
        <f t="shared" si="220"/>
        <v>1134.6101049382723</v>
      </c>
      <c r="N2231" s="214">
        <f t="shared" si="221"/>
        <v>21.112500000000001</v>
      </c>
      <c r="Q2231" s="153">
        <f t="shared" si="217"/>
        <v>1</v>
      </c>
      <c r="R2231" s="154">
        <f t="shared" si="218"/>
        <v>1</v>
      </c>
      <c r="S2231" s="154">
        <f t="shared" si="219"/>
        <v>0</v>
      </c>
    </row>
    <row r="2232" spans="2:19" ht="18.75" x14ac:dyDescent="0.3">
      <c r="B2232" s="164">
        <v>45037</v>
      </c>
      <c r="C2232" s="95" t="s">
        <v>3321</v>
      </c>
      <c r="D2232" s="96" t="s">
        <v>2467</v>
      </c>
      <c r="E2232" s="97">
        <v>5</v>
      </c>
      <c r="F2232" s="140">
        <v>2.2999999999999998</v>
      </c>
      <c r="G2232" s="103">
        <v>1.3</v>
      </c>
      <c r="H2232" s="99" t="s">
        <v>557</v>
      </c>
      <c r="I2232" s="104" t="s">
        <v>24</v>
      </c>
      <c r="J2232" s="105">
        <v>2</v>
      </c>
      <c r="K2232" s="142">
        <f t="shared" si="216"/>
        <v>2.5999999999999996</v>
      </c>
      <c r="L2232" s="102">
        <f t="shared" si="220"/>
        <v>1137.2101049382723</v>
      </c>
      <c r="N2232" s="214">
        <f t="shared" si="221"/>
        <v>23.712499999999999</v>
      </c>
      <c r="Q2232" s="153">
        <f t="shared" si="217"/>
        <v>1</v>
      </c>
      <c r="R2232" s="154">
        <f t="shared" si="218"/>
        <v>1</v>
      </c>
      <c r="S2232" s="154">
        <f t="shared" si="219"/>
        <v>0</v>
      </c>
    </row>
    <row r="2233" spans="2:19" ht="18.75" x14ac:dyDescent="0.3">
      <c r="B2233" s="164">
        <v>45038</v>
      </c>
      <c r="C2233" s="95" t="s">
        <v>3388</v>
      </c>
      <c r="D2233" s="96" t="s">
        <v>674</v>
      </c>
      <c r="E2233" s="97">
        <v>1</v>
      </c>
      <c r="F2233" s="140">
        <v>1</v>
      </c>
      <c r="G2233" s="103">
        <v>0</v>
      </c>
      <c r="H2233" s="99" t="s">
        <v>557</v>
      </c>
      <c r="I2233" s="104" t="s">
        <v>34</v>
      </c>
      <c r="J2233" s="105">
        <v>0.75</v>
      </c>
      <c r="K2233" s="142">
        <f t="shared" si="216"/>
        <v>-0.75</v>
      </c>
      <c r="L2233" s="102">
        <f t="shared" si="220"/>
        <v>1136.4601049382723</v>
      </c>
      <c r="N2233" s="214">
        <f t="shared" si="221"/>
        <v>22.962499999999999</v>
      </c>
      <c r="Q2233" s="153">
        <f t="shared" si="217"/>
        <v>1</v>
      </c>
      <c r="R2233" s="154">
        <f t="shared" si="218"/>
        <v>0</v>
      </c>
      <c r="S2233" s="154">
        <f t="shared" si="219"/>
        <v>1</v>
      </c>
    </row>
    <row r="2234" spans="2:19" ht="18.75" x14ac:dyDescent="0.3">
      <c r="B2234" s="164">
        <v>45038</v>
      </c>
      <c r="C2234" s="95" t="s">
        <v>3389</v>
      </c>
      <c r="D2234" s="96" t="s">
        <v>619</v>
      </c>
      <c r="E2234" s="97">
        <v>2</v>
      </c>
      <c r="F2234" s="140">
        <v>2.9</v>
      </c>
      <c r="G2234" s="103">
        <v>1.4</v>
      </c>
      <c r="H2234" s="99" t="s">
        <v>557</v>
      </c>
      <c r="I2234" s="104" t="s">
        <v>21</v>
      </c>
      <c r="J2234" s="105">
        <v>8.5</v>
      </c>
      <c r="K2234" s="142">
        <f t="shared" si="216"/>
        <v>-8.5</v>
      </c>
      <c r="L2234" s="102">
        <f t="shared" si="220"/>
        <v>1127.9601049382723</v>
      </c>
      <c r="N2234" s="214">
        <f t="shared" si="221"/>
        <v>14.462499999999999</v>
      </c>
      <c r="Q2234" s="153">
        <f t="shared" si="217"/>
        <v>1</v>
      </c>
      <c r="R2234" s="154">
        <f t="shared" si="218"/>
        <v>0</v>
      </c>
      <c r="S2234" s="154">
        <f t="shared" si="219"/>
        <v>1</v>
      </c>
    </row>
    <row r="2235" spans="2:19" ht="18.75" x14ac:dyDescent="0.3">
      <c r="B2235" s="164">
        <v>45038</v>
      </c>
      <c r="C2235" s="95" t="s">
        <v>2668</v>
      </c>
      <c r="D2235" s="96" t="s">
        <v>619</v>
      </c>
      <c r="E2235" s="97">
        <v>5</v>
      </c>
      <c r="F2235" s="140">
        <v>3</v>
      </c>
      <c r="G2235" s="103">
        <v>1.4</v>
      </c>
      <c r="H2235" s="99" t="s">
        <v>557</v>
      </c>
      <c r="I2235" s="104" t="s">
        <v>21</v>
      </c>
      <c r="J2235" s="105">
        <v>5</v>
      </c>
      <c r="K2235" s="142">
        <f t="shared" si="216"/>
        <v>-5</v>
      </c>
      <c r="L2235" s="102">
        <f t="shared" si="220"/>
        <v>1122.9601049382723</v>
      </c>
      <c r="N2235" s="214">
        <f t="shared" si="221"/>
        <v>9.4624999999999986</v>
      </c>
      <c r="Q2235" s="153">
        <f t="shared" si="217"/>
        <v>1</v>
      </c>
      <c r="R2235" s="154">
        <f t="shared" si="218"/>
        <v>0</v>
      </c>
      <c r="S2235" s="154">
        <f t="shared" si="219"/>
        <v>1</v>
      </c>
    </row>
    <row r="2236" spans="2:19" ht="18.75" x14ac:dyDescent="0.3">
      <c r="B2236" s="164">
        <v>45039</v>
      </c>
      <c r="C2236" s="95" t="s">
        <v>3390</v>
      </c>
      <c r="D2236" s="96" t="s">
        <v>1936</v>
      </c>
      <c r="E2236" s="97">
        <v>4</v>
      </c>
      <c r="F2236" s="140">
        <v>2.9</v>
      </c>
      <c r="G2236" s="103">
        <v>1.4</v>
      </c>
      <c r="H2236" s="99" t="s">
        <v>557</v>
      </c>
      <c r="I2236" s="104" t="s">
        <v>148</v>
      </c>
      <c r="J2236" s="105">
        <v>3.75</v>
      </c>
      <c r="K2236" s="142">
        <f t="shared" si="216"/>
        <v>-3.75</v>
      </c>
      <c r="L2236" s="102">
        <f t="shared" si="220"/>
        <v>1119.2101049382723</v>
      </c>
      <c r="N2236" s="214">
        <f t="shared" si="221"/>
        <v>5.7124999999999986</v>
      </c>
      <c r="Q2236" s="153">
        <f t="shared" si="217"/>
        <v>1</v>
      </c>
      <c r="R2236" s="154">
        <f t="shared" si="218"/>
        <v>0</v>
      </c>
      <c r="S2236" s="154">
        <f t="shared" si="219"/>
        <v>1</v>
      </c>
    </row>
    <row r="2237" spans="2:19" ht="18.75" x14ac:dyDescent="0.3">
      <c r="B2237" s="164">
        <v>45039</v>
      </c>
      <c r="C2237" s="95" t="s">
        <v>3391</v>
      </c>
      <c r="D2237" s="96" t="s">
        <v>93</v>
      </c>
      <c r="E2237" s="97">
        <v>2</v>
      </c>
      <c r="F2237" s="140">
        <v>2.2999999999999998</v>
      </c>
      <c r="G2237" s="103">
        <v>1.2</v>
      </c>
      <c r="H2237" s="99" t="s">
        <v>557</v>
      </c>
      <c r="I2237" s="104" t="s">
        <v>24</v>
      </c>
      <c r="J2237" s="105">
        <v>3.75</v>
      </c>
      <c r="K2237" s="142">
        <f t="shared" si="216"/>
        <v>4.875</v>
      </c>
      <c r="L2237" s="102">
        <f t="shared" si="220"/>
        <v>1124.0851049382723</v>
      </c>
      <c r="N2237" s="214">
        <f t="shared" si="221"/>
        <v>10.587499999999999</v>
      </c>
      <c r="Q2237" s="153">
        <f t="shared" si="217"/>
        <v>1</v>
      </c>
      <c r="R2237" s="154">
        <f t="shared" si="218"/>
        <v>1</v>
      </c>
      <c r="S2237" s="154">
        <f t="shared" si="219"/>
        <v>0</v>
      </c>
    </row>
    <row r="2238" spans="2:19" ht="18.75" x14ac:dyDescent="0.3">
      <c r="B2238" s="164">
        <v>45039</v>
      </c>
      <c r="C2238" s="95" t="s">
        <v>3252</v>
      </c>
      <c r="D2238" s="96" t="s">
        <v>93</v>
      </c>
      <c r="E2238" s="97">
        <v>4</v>
      </c>
      <c r="F2238" s="140">
        <v>1.7</v>
      </c>
      <c r="G2238" s="103">
        <v>1.2</v>
      </c>
      <c r="H2238" s="99" t="s">
        <v>557</v>
      </c>
      <c r="I2238" s="104" t="s">
        <v>21</v>
      </c>
      <c r="J2238" s="105">
        <v>5</v>
      </c>
      <c r="K2238" s="142">
        <f t="shared" si="216"/>
        <v>-5</v>
      </c>
      <c r="L2238" s="102">
        <f t="shared" si="220"/>
        <v>1119.0851049382723</v>
      </c>
      <c r="N2238" s="214">
        <f t="shared" si="221"/>
        <v>5.5874999999999986</v>
      </c>
      <c r="Q2238" s="153">
        <f t="shared" si="217"/>
        <v>1</v>
      </c>
      <c r="R2238" s="154">
        <f t="shared" si="218"/>
        <v>0</v>
      </c>
      <c r="S2238" s="154">
        <f t="shared" si="219"/>
        <v>1</v>
      </c>
    </row>
    <row r="2239" spans="2:19" ht="18.75" x14ac:dyDescent="0.3">
      <c r="B2239" s="164">
        <v>45039</v>
      </c>
      <c r="C2239" s="95" t="s">
        <v>3392</v>
      </c>
      <c r="D2239" s="96" t="s">
        <v>634</v>
      </c>
      <c r="E2239" s="97">
        <v>1</v>
      </c>
      <c r="F2239" s="140">
        <v>3</v>
      </c>
      <c r="G2239" s="103">
        <v>1.2</v>
      </c>
      <c r="H2239" s="99" t="s">
        <v>557</v>
      </c>
      <c r="I2239" s="104" t="s">
        <v>171</v>
      </c>
      <c r="J2239" s="105">
        <v>2.5</v>
      </c>
      <c r="K2239" s="142">
        <f t="shared" si="216"/>
        <v>-2.5</v>
      </c>
      <c r="L2239" s="102">
        <f t="shared" si="220"/>
        <v>1116.5851049382723</v>
      </c>
      <c r="N2239" s="214">
        <f t="shared" si="221"/>
        <v>3.0874999999999986</v>
      </c>
      <c r="Q2239" s="153">
        <f t="shared" si="217"/>
        <v>1</v>
      </c>
      <c r="R2239" s="154">
        <f t="shared" si="218"/>
        <v>0</v>
      </c>
      <c r="S2239" s="154">
        <f t="shared" si="219"/>
        <v>1</v>
      </c>
    </row>
    <row r="2240" spans="2:19" ht="18.75" x14ac:dyDescent="0.3">
      <c r="B2240" s="164">
        <v>45039</v>
      </c>
      <c r="C2240" s="95" t="s">
        <v>3393</v>
      </c>
      <c r="D2240" s="96" t="s">
        <v>634</v>
      </c>
      <c r="E2240" s="97">
        <v>1</v>
      </c>
      <c r="F2240" s="140">
        <v>1</v>
      </c>
      <c r="G2240" s="103">
        <v>0</v>
      </c>
      <c r="H2240" s="99" t="s">
        <v>557</v>
      </c>
      <c r="I2240" s="104" t="s">
        <v>171</v>
      </c>
      <c r="J2240" s="105">
        <v>1.5</v>
      </c>
      <c r="K2240" s="142">
        <f t="shared" si="216"/>
        <v>-1.5</v>
      </c>
      <c r="L2240" s="102">
        <f t="shared" si="220"/>
        <v>1115.0851049382723</v>
      </c>
      <c r="N2240" s="214">
        <f t="shared" si="221"/>
        <v>1.5874999999999986</v>
      </c>
      <c r="Q2240" s="153">
        <f t="shared" si="217"/>
        <v>1</v>
      </c>
      <c r="R2240" s="154">
        <f t="shared" si="218"/>
        <v>0</v>
      </c>
      <c r="S2240" s="154">
        <f t="shared" si="219"/>
        <v>1</v>
      </c>
    </row>
    <row r="2241" spans="2:19" ht="18.75" x14ac:dyDescent="0.3">
      <c r="B2241" s="164">
        <v>45039</v>
      </c>
      <c r="C2241" s="95" t="s">
        <v>3061</v>
      </c>
      <c r="D2241" s="96" t="s">
        <v>634</v>
      </c>
      <c r="E2241" s="97">
        <v>2</v>
      </c>
      <c r="F2241" s="140">
        <v>2.6</v>
      </c>
      <c r="G2241" s="103">
        <v>1.2</v>
      </c>
      <c r="H2241" s="99" t="s">
        <v>557</v>
      </c>
      <c r="I2241" s="104" t="s">
        <v>24</v>
      </c>
      <c r="J2241" s="105">
        <v>3.5</v>
      </c>
      <c r="K2241" s="142">
        <f t="shared" si="216"/>
        <v>5.6</v>
      </c>
      <c r="L2241" s="102">
        <f t="shared" si="220"/>
        <v>1120.6851049382722</v>
      </c>
      <c r="N2241" s="214">
        <f t="shared" si="221"/>
        <v>7.1874999999999982</v>
      </c>
      <c r="Q2241" s="153">
        <f t="shared" si="217"/>
        <v>1</v>
      </c>
      <c r="R2241" s="154">
        <f t="shared" si="218"/>
        <v>1</v>
      </c>
      <c r="S2241" s="154">
        <f t="shared" si="219"/>
        <v>0</v>
      </c>
    </row>
    <row r="2242" spans="2:19" ht="18.75" x14ac:dyDescent="0.3">
      <c r="B2242" s="164">
        <v>45039</v>
      </c>
      <c r="C2242" s="95" t="s">
        <v>3214</v>
      </c>
      <c r="D2242" s="96" t="s">
        <v>1912</v>
      </c>
      <c r="E2242" s="97">
        <v>3</v>
      </c>
      <c r="F2242" s="140">
        <v>7</v>
      </c>
      <c r="G2242" s="103">
        <v>2</v>
      </c>
      <c r="H2242" s="99" t="s">
        <v>557</v>
      </c>
      <c r="I2242" s="104" t="s">
        <v>24</v>
      </c>
      <c r="J2242" s="105">
        <v>2.75</v>
      </c>
      <c r="K2242" s="142">
        <f t="shared" si="216"/>
        <v>16.5</v>
      </c>
      <c r="L2242" s="102">
        <f t="shared" si="220"/>
        <v>1137.1851049382722</v>
      </c>
      <c r="N2242" s="214">
        <f t="shared" si="221"/>
        <v>23.6875</v>
      </c>
      <c r="Q2242" s="153">
        <f t="shared" si="217"/>
        <v>1</v>
      </c>
      <c r="R2242" s="154">
        <f t="shared" si="218"/>
        <v>1</v>
      </c>
      <c r="S2242" s="154">
        <f t="shared" si="219"/>
        <v>0</v>
      </c>
    </row>
    <row r="2243" spans="2:19" ht="18.75" x14ac:dyDescent="0.3">
      <c r="B2243" s="164">
        <v>45039</v>
      </c>
      <c r="C2243" s="95" t="s">
        <v>3394</v>
      </c>
      <c r="D2243" s="96" t="s">
        <v>3253</v>
      </c>
      <c r="E2243" s="97">
        <v>1</v>
      </c>
      <c r="F2243" s="140">
        <v>2</v>
      </c>
      <c r="G2243" s="103">
        <v>1.2</v>
      </c>
      <c r="H2243" s="99" t="s">
        <v>557</v>
      </c>
      <c r="I2243" s="104" t="s">
        <v>21</v>
      </c>
      <c r="J2243" s="105">
        <v>1.25</v>
      </c>
      <c r="K2243" s="142">
        <f t="shared" ref="K2243:K2306" si="222">IF(OR(I2243="",J2243=""),"",IF(AND(H2243="W",I2243="1st"),F2243*J2243-J2243,IF(AND(H2243="P",OR(I2243="1st",I2243="2nd",I2243="3rd")),G2243*J2243-J2243,IF(H2243="EW",-2*J2243,-J2243))))</f>
        <v>-1.25</v>
      </c>
      <c r="L2243" s="102">
        <f t="shared" si="220"/>
        <v>1135.9351049382722</v>
      </c>
      <c r="N2243" s="214">
        <f t="shared" si="221"/>
        <v>22.4375</v>
      </c>
      <c r="Q2243" s="153">
        <f t="shared" si="217"/>
        <v>1</v>
      </c>
      <c r="R2243" s="154">
        <f t="shared" si="218"/>
        <v>0</v>
      </c>
      <c r="S2243" s="154">
        <f t="shared" si="219"/>
        <v>1</v>
      </c>
    </row>
    <row r="2244" spans="2:19" ht="18.75" x14ac:dyDescent="0.3">
      <c r="B2244" s="164">
        <v>45039</v>
      </c>
      <c r="C2244" s="95" t="s">
        <v>3395</v>
      </c>
      <c r="D2244" s="96" t="s">
        <v>3253</v>
      </c>
      <c r="E2244" s="97">
        <v>2</v>
      </c>
      <c r="F2244" s="140">
        <v>5</v>
      </c>
      <c r="G2244" s="103">
        <v>2</v>
      </c>
      <c r="H2244" s="99" t="s">
        <v>557</v>
      </c>
      <c r="I2244" s="104" t="s">
        <v>26</v>
      </c>
      <c r="J2244" s="105">
        <v>1</v>
      </c>
      <c r="K2244" s="142">
        <f t="shared" si="222"/>
        <v>-1</v>
      </c>
      <c r="L2244" s="102">
        <f t="shared" si="220"/>
        <v>1134.9351049382722</v>
      </c>
      <c r="N2244" s="214">
        <f t="shared" si="221"/>
        <v>21.4375</v>
      </c>
      <c r="Q2244" s="153">
        <f t="shared" ref="Q2244:Q2269" si="223">IF(B2244="",0,1)</f>
        <v>1</v>
      </c>
      <c r="R2244" s="154">
        <f t="shared" ref="R2244:R2269" si="224">IF(K2244&gt;0,1,0)</f>
        <v>0</v>
      </c>
      <c r="S2244" s="154">
        <f t="shared" ref="S2244:S2269" si="225">IF(K2244&lt;0,1,0)</f>
        <v>1</v>
      </c>
    </row>
    <row r="2245" spans="2:19" ht="18.75" x14ac:dyDescent="0.3">
      <c r="B2245" s="164">
        <v>45040</v>
      </c>
      <c r="C2245" s="95" t="s">
        <v>3396</v>
      </c>
      <c r="D2245" s="96" t="s">
        <v>705</v>
      </c>
      <c r="E2245" s="97">
        <v>1</v>
      </c>
      <c r="F2245" s="140">
        <v>5</v>
      </c>
      <c r="G2245" s="103">
        <v>2</v>
      </c>
      <c r="H2245" s="99" t="s">
        <v>557</v>
      </c>
      <c r="I2245" s="104" t="s">
        <v>34</v>
      </c>
      <c r="J2245" s="105">
        <v>9.75</v>
      </c>
      <c r="K2245" s="142">
        <f t="shared" si="222"/>
        <v>-9.75</v>
      </c>
      <c r="L2245" s="102">
        <f t="shared" si="220"/>
        <v>1125.1851049382722</v>
      </c>
      <c r="N2245" s="214">
        <f t="shared" si="221"/>
        <v>11.6875</v>
      </c>
      <c r="Q2245" s="153">
        <f t="shared" si="223"/>
        <v>1</v>
      </c>
      <c r="R2245" s="154">
        <f t="shared" si="224"/>
        <v>0</v>
      </c>
      <c r="S2245" s="154">
        <f t="shared" si="225"/>
        <v>1</v>
      </c>
    </row>
    <row r="2246" spans="2:19" ht="18.75" x14ac:dyDescent="0.3">
      <c r="B2246" s="164">
        <v>45041</v>
      </c>
      <c r="C2246" s="95" t="s">
        <v>3397</v>
      </c>
      <c r="D2246" s="96" t="s">
        <v>231</v>
      </c>
      <c r="E2246" s="97">
        <v>2</v>
      </c>
      <c r="F2246" s="140">
        <v>15</v>
      </c>
      <c r="G2246" s="103">
        <v>4</v>
      </c>
      <c r="H2246" s="99" t="s">
        <v>557</v>
      </c>
      <c r="I2246" s="104" t="s">
        <v>34</v>
      </c>
      <c r="J2246" s="105">
        <v>6</v>
      </c>
      <c r="K2246" s="142">
        <f t="shared" si="222"/>
        <v>-6</v>
      </c>
      <c r="L2246" s="102">
        <f t="shared" si="220"/>
        <v>1119.1851049382722</v>
      </c>
      <c r="N2246" s="214">
        <f t="shared" si="221"/>
        <v>5.6875</v>
      </c>
      <c r="Q2246" s="153">
        <f t="shared" si="223"/>
        <v>1</v>
      </c>
      <c r="R2246" s="154">
        <f t="shared" si="224"/>
        <v>0</v>
      </c>
      <c r="S2246" s="154">
        <f t="shared" si="225"/>
        <v>1</v>
      </c>
    </row>
    <row r="2247" spans="2:19" ht="18.75" x14ac:dyDescent="0.3">
      <c r="B2247" s="164">
        <v>45041</v>
      </c>
      <c r="C2247" s="95" t="s">
        <v>3397</v>
      </c>
      <c r="D2247" s="96" t="s">
        <v>231</v>
      </c>
      <c r="E2247" s="97">
        <v>2</v>
      </c>
      <c r="F2247" s="140">
        <v>15</v>
      </c>
      <c r="G2247" s="103">
        <v>4</v>
      </c>
      <c r="H2247" s="99" t="s">
        <v>567</v>
      </c>
      <c r="I2247" s="104" t="s">
        <v>34</v>
      </c>
      <c r="J2247" s="105">
        <v>4</v>
      </c>
      <c r="K2247" s="142">
        <f t="shared" si="222"/>
        <v>-4</v>
      </c>
      <c r="L2247" s="102">
        <f t="shared" si="220"/>
        <v>1115.1851049382722</v>
      </c>
      <c r="N2247" s="214">
        <f t="shared" si="221"/>
        <v>1.6875</v>
      </c>
      <c r="Q2247" s="153">
        <f t="shared" si="223"/>
        <v>1</v>
      </c>
      <c r="R2247" s="154">
        <f t="shared" si="224"/>
        <v>0</v>
      </c>
      <c r="S2247" s="154">
        <f t="shared" si="225"/>
        <v>1</v>
      </c>
    </row>
    <row r="2248" spans="2:19" ht="18.75" x14ac:dyDescent="0.3">
      <c r="B2248" s="164">
        <v>45042</v>
      </c>
      <c r="C2248" s="95" t="s">
        <v>3297</v>
      </c>
      <c r="D2248" s="96" t="s">
        <v>561</v>
      </c>
      <c r="E2248" s="97">
        <v>2</v>
      </c>
      <c r="F2248" s="140">
        <v>3.3</v>
      </c>
      <c r="G2248" s="103">
        <v>1.2</v>
      </c>
      <c r="H2248" s="99" t="s">
        <v>557</v>
      </c>
      <c r="I2248" s="104" t="s">
        <v>24</v>
      </c>
      <c r="J2248" s="105">
        <v>1</v>
      </c>
      <c r="K2248" s="142">
        <f t="shared" si="222"/>
        <v>2.2999999999999998</v>
      </c>
      <c r="L2248" s="102">
        <f t="shared" si="220"/>
        <v>1117.4851049382721</v>
      </c>
      <c r="N2248" s="214">
        <f t="shared" si="221"/>
        <v>3.9874999999999998</v>
      </c>
      <c r="Q2248" s="153">
        <f t="shared" si="223"/>
        <v>1</v>
      </c>
      <c r="R2248" s="154">
        <f t="shared" si="224"/>
        <v>1</v>
      </c>
      <c r="S2248" s="154">
        <f t="shared" si="225"/>
        <v>0</v>
      </c>
    </row>
    <row r="2249" spans="2:19" ht="18.75" x14ac:dyDescent="0.3">
      <c r="B2249" s="164">
        <v>45042</v>
      </c>
      <c r="C2249" s="95" t="s">
        <v>2843</v>
      </c>
      <c r="D2249" s="96" t="s">
        <v>561</v>
      </c>
      <c r="E2249" s="97">
        <v>7</v>
      </c>
      <c r="F2249" s="140">
        <v>3</v>
      </c>
      <c r="G2249" s="103">
        <v>1.4</v>
      </c>
      <c r="H2249" s="99" t="s">
        <v>557</v>
      </c>
      <c r="I2249" s="104" t="s">
        <v>34</v>
      </c>
      <c r="J2249" s="105">
        <v>2</v>
      </c>
      <c r="K2249" s="142">
        <f t="shared" si="222"/>
        <v>-2</v>
      </c>
      <c r="L2249" s="102">
        <f t="shared" si="220"/>
        <v>1115.4851049382721</v>
      </c>
      <c r="N2249" s="214">
        <f t="shared" si="221"/>
        <v>1.9874999999999998</v>
      </c>
      <c r="Q2249" s="153">
        <f t="shared" si="223"/>
        <v>1</v>
      </c>
      <c r="R2249" s="154">
        <f t="shared" si="224"/>
        <v>0</v>
      </c>
      <c r="S2249" s="154">
        <f t="shared" si="225"/>
        <v>1</v>
      </c>
    </row>
    <row r="2250" spans="2:19" ht="18.75" x14ac:dyDescent="0.3">
      <c r="B2250" s="164">
        <v>45042</v>
      </c>
      <c r="C2250" s="95" t="s">
        <v>3345</v>
      </c>
      <c r="D2250" s="96" t="s">
        <v>30</v>
      </c>
      <c r="E2250" s="97">
        <v>2</v>
      </c>
      <c r="F2250" s="140">
        <v>1.4</v>
      </c>
      <c r="G2250" s="103">
        <v>1.1000000000000001</v>
      </c>
      <c r="H2250" s="99" t="s">
        <v>557</v>
      </c>
      <c r="I2250" s="104" t="s">
        <v>24</v>
      </c>
      <c r="J2250" s="105">
        <v>4</v>
      </c>
      <c r="K2250" s="142">
        <f t="shared" si="222"/>
        <v>1.5999999999999996</v>
      </c>
      <c r="L2250" s="102">
        <f t="shared" si="220"/>
        <v>1117.085104938272</v>
      </c>
      <c r="N2250" s="214">
        <f t="shared" si="221"/>
        <v>3.5874999999999995</v>
      </c>
      <c r="Q2250" s="153">
        <f t="shared" si="223"/>
        <v>1</v>
      </c>
      <c r="R2250" s="154">
        <f t="shared" si="224"/>
        <v>1</v>
      </c>
      <c r="S2250" s="154">
        <f t="shared" si="225"/>
        <v>0</v>
      </c>
    </row>
    <row r="2251" spans="2:19" ht="18.75" x14ac:dyDescent="0.3">
      <c r="B2251" s="164">
        <v>45043</v>
      </c>
      <c r="C2251" s="95" t="s">
        <v>3398</v>
      </c>
      <c r="D2251" s="96" t="s">
        <v>2814</v>
      </c>
      <c r="E2251" s="97">
        <v>3</v>
      </c>
      <c r="F2251" s="140">
        <v>100</v>
      </c>
      <c r="G2251" s="103">
        <v>24</v>
      </c>
      <c r="H2251" s="99" t="s">
        <v>557</v>
      </c>
      <c r="I2251" s="104" t="s">
        <v>34</v>
      </c>
      <c r="J2251" s="105">
        <v>1</v>
      </c>
      <c r="K2251" s="142">
        <f t="shared" si="222"/>
        <v>-1</v>
      </c>
      <c r="L2251" s="102">
        <f t="shared" si="220"/>
        <v>1116.085104938272</v>
      </c>
      <c r="N2251" s="214">
        <f t="shared" si="221"/>
        <v>2.5874999999999995</v>
      </c>
      <c r="Q2251" s="153">
        <f t="shared" si="223"/>
        <v>1</v>
      </c>
      <c r="R2251" s="154">
        <f t="shared" si="224"/>
        <v>0</v>
      </c>
      <c r="S2251" s="154">
        <f t="shared" si="225"/>
        <v>1</v>
      </c>
    </row>
    <row r="2252" spans="2:19" ht="18.75" x14ac:dyDescent="0.3">
      <c r="B2252" s="164">
        <v>45043</v>
      </c>
      <c r="C2252" s="95" t="s">
        <v>3398</v>
      </c>
      <c r="D2252" s="96" t="s">
        <v>2814</v>
      </c>
      <c r="E2252" s="97">
        <v>3</v>
      </c>
      <c r="F2252" s="140">
        <v>100</v>
      </c>
      <c r="G2252" s="103">
        <v>24</v>
      </c>
      <c r="H2252" s="99" t="s">
        <v>567</v>
      </c>
      <c r="I2252" s="104" t="s">
        <v>34</v>
      </c>
      <c r="J2252" s="105">
        <v>2</v>
      </c>
      <c r="K2252" s="142">
        <f t="shared" si="222"/>
        <v>-2</v>
      </c>
      <c r="L2252" s="102">
        <f t="shared" si="220"/>
        <v>1114.085104938272</v>
      </c>
      <c r="N2252" s="214">
        <f t="shared" si="221"/>
        <v>0.58749999999999947</v>
      </c>
      <c r="Q2252" s="153">
        <f t="shared" si="223"/>
        <v>1</v>
      </c>
      <c r="R2252" s="154">
        <f t="shared" si="224"/>
        <v>0</v>
      </c>
      <c r="S2252" s="154">
        <f t="shared" si="225"/>
        <v>1</v>
      </c>
    </row>
    <row r="2253" spans="2:19" ht="18.75" x14ac:dyDescent="0.3">
      <c r="B2253" s="164">
        <v>45043</v>
      </c>
      <c r="C2253" s="95" t="s">
        <v>3347</v>
      </c>
      <c r="D2253" s="96" t="s">
        <v>616</v>
      </c>
      <c r="E2253" s="97">
        <v>4</v>
      </c>
      <c r="F2253" s="140">
        <v>15</v>
      </c>
      <c r="G2253" s="103">
        <v>3</v>
      </c>
      <c r="H2253" s="99" t="s">
        <v>557</v>
      </c>
      <c r="I2253" s="104" t="s">
        <v>34</v>
      </c>
      <c r="J2253" s="105">
        <v>2</v>
      </c>
      <c r="K2253" s="142">
        <f t="shared" si="222"/>
        <v>-2</v>
      </c>
      <c r="L2253" s="102">
        <f t="shared" si="220"/>
        <v>1112.085104938272</v>
      </c>
      <c r="N2253" s="214">
        <f t="shared" si="221"/>
        <v>-1.4125000000000005</v>
      </c>
      <c r="Q2253" s="153">
        <f t="shared" si="223"/>
        <v>1</v>
      </c>
      <c r="R2253" s="154">
        <f t="shared" si="224"/>
        <v>0</v>
      </c>
      <c r="S2253" s="154">
        <f t="shared" si="225"/>
        <v>1</v>
      </c>
    </row>
    <row r="2254" spans="2:19" ht="18.75" x14ac:dyDescent="0.3">
      <c r="B2254" s="164">
        <v>45043</v>
      </c>
      <c r="C2254" s="95" t="s">
        <v>3347</v>
      </c>
      <c r="D2254" s="96" t="s">
        <v>616</v>
      </c>
      <c r="E2254" s="97">
        <v>4</v>
      </c>
      <c r="F2254" s="140">
        <v>15</v>
      </c>
      <c r="G2254" s="103">
        <v>3</v>
      </c>
      <c r="H2254" s="99" t="s">
        <v>567</v>
      </c>
      <c r="I2254" s="104" t="s">
        <v>34</v>
      </c>
      <c r="J2254" s="105">
        <v>2</v>
      </c>
      <c r="K2254" s="142">
        <f t="shared" si="222"/>
        <v>-2</v>
      </c>
      <c r="L2254" s="102">
        <f t="shared" si="220"/>
        <v>1110.085104938272</v>
      </c>
      <c r="N2254" s="214">
        <f t="shared" si="221"/>
        <v>-3.4125000000000005</v>
      </c>
      <c r="Q2254" s="153">
        <f t="shared" si="223"/>
        <v>1</v>
      </c>
      <c r="R2254" s="154">
        <f>IF(K2254&gt;0,1,0)</f>
        <v>0</v>
      </c>
      <c r="S2254" s="154">
        <f t="shared" si="225"/>
        <v>1</v>
      </c>
    </row>
    <row r="2255" spans="2:19" ht="18.75" x14ac:dyDescent="0.3">
      <c r="B2255" s="164">
        <v>45043</v>
      </c>
      <c r="C2255" s="95" t="s">
        <v>3231</v>
      </c>
      <c r="D2255" s="96" t="s">
        <v>2814</v>
      </c>
      <c r="E2255" s="97">
        <v>2</v>
      </c>
      <c r="F2255" s="140">
        <v>3</v>
      </c>
      <c r="G2255" s="103">
        <v>1.2</v>
      </c>
      <c r="H2255" s="99" t="s">
        <v>557</v>
      </c>
      <c r="I2255" s="104" t="s">
        <v>16</v>
      </c>
      <c r="J2255" s="105">
        <v>9</v>
      </c>
      <c r="K2255" s="142">
        <f t="shared" si="222"/>
        <v>-9</v>
      </c>
      <c r="L2255" s="102">
        <f t="shared" si="220"/>
        <v>1101.085104938272</v>
      </c>
      <c r="N2255" s="214">
        <f t="shared" si="221"/>
        <v>-12.412500000000001</v>
      </c>
      <c r="Q2255" s="153">
        <f t="shared" si="223"/>
        <v>1</v>
      </c>
      <c r="R2255" s="154">
        <f t="shared" si="224"/>
        <v>0</v>
      </c>
      <c r="S2255" s="154">
        <f t="shared" si="225"/>
        <v>1</v>
      </c>
    </row>
    <row r="2256" spans="2:19" ht="18.75" x14ac:dyDescent="0.3">
      <c r="B2256" s="164">
        <v>45044</v>
      </c>
      <c r="C2256" s="95" t="s">
        <v>3399</v>
      </c>
      <c r="D2256" s="96" t="s">
        <v>43</v>
      </c>
      <c r="E2256" s="97">
        <v>3</v>
      </c>
      <c r="F2256" s="140">
        <v>8</v>
      </c>
      <c r="G2256" s="103">
        <v>3</v>
      </c>
      <c r="H2256" s="99" t="s">
        <v>557</v>
      </c>
      <c r="I2256" s="104" t="s">
        <v>34</v>
      </c>
      <c r="J2256" s="105">
        <v>2.75</v>
      </c>
      <c r="K2256" s="142">
        <f t="shared" si="222"/>
        <v>-2.75</v>
      </c>
      <c r="L2256" s="102">
        <f t="shared" si="220"/>
        <v>1098.335104938272</v>
      </c>
      <c r="N2256" s="214">
        <f t="shared" si="221"/>
        <v>-15.162500000000001</v>
      </c>
      <c r="Q2256" s="153">
        <f t="shared" si="223"/>
        <v>1</v>
      </c>
      <c r="R2256" s="154">
        <f t="shared" si="224"/>
        <v>0</v>
      </c>
      <c r="S2256" s="154">
        <f t="shared" si="225"/>
        <v>1</v>
      </c>
    </row>
    <row r="2257" spans="2:19" ht="18.75" x14ac:dyDescent="0.3">
      <c r="B2257" s="164">
        <v>45044</v>
      </c>
      <c r="C2257" s="95" t="s">
        <v>3400</v>
      </c>
      <c r="D2257" s="96" t="s">
        <v>641</v>
      </c>
      <c r="E2257" s="97">
        <v>5</v>
      </c>
      <c r="F2257" s="140">
        <v>4</v>
      </c>
      <c r="G2257" s="103">
        <v>2</v>
      </c>
      <c r="H2257" s="99" t="s">
        <v>557</v>
      </c>
      <c r="I2257" s="104" t="s">
        <v>16</v>
      </c>
      <c r="J2257" s="105">
        <v>3</v>
      </c>
      <c r="K2257" s="142">
        <f t="shared" si="222"/>
        <v>-3</v>
      </c>
      <c r="L2257" s="102">
        <f t="shared" si="220"/>
        <v>1095.335104938272</v>
      </c>
      <c r="N2257" s="214">
        <f t="shared" si="221"/>
        <v>-18.162500000000001</v>
      </c>
      <c r="Q2257" s="153">
        <f t="shared" si="223"/>
        <v>1</v>
      </c>
      <c r="R2257" s="154">
        <f t="shared" si="224"/>
        <v>0</v>
      </c>
      <c r="S2257" s="154">
        <f t="shared" si="225"/>
        <v>1</v>
      </c>
    </row>
    <row r="2258" spans="2:19" ht="18.75" x14ac:dyDescent="0.3">
      <c r="B2258" s="164">
        <v>45044</v>
      </c>
      <c r="C2258" s="95" t="s">
        <v>3401</v>
      </c>
      <c r="D2258" s="96" t="s">
        <v>2043</v>
      </c>
      <c r="E2258" s="97">
        <v>4</v>
      </c>
      <c r="F2258" s="140">
        <v>5</v>
      </c>
      <c r="G2258" s="103">
        <v>2</v>
      </c>
      <c r="H2258" s="99" t="s">
        <v>557</v>
      </c>
      <c r="I2258" s="104" t="s">
        <v>24</v>
      </c>
      <c r="J2258" s="105">
        <v>5</v>
      </c>
      <c r="K2258" s="142">
        <f t="shared" si="222"/>
        <v>20</v>
      </c>
      <c r="L2258" s="102">
        <f t="shared" si="220"/>
        <v>1115.335104938272</v>
      </c>
      <c r="N2258" s="214">
        <f t="shared" si="221"/>
        <v>1.8374999999999986</v>
      </c>
      <c r="Q2258" s="153">
        <f t="shared" si="223"/>
        <v>1</v>
      </c>
      <c r="R2258" s="154">
        <f t="shared" si="224"/>
        <v>1</v>
      </c>
      <c r="S2258" s="154">
        <f t="shared" si="225"/>
        <v>0</v>
      </c>
    </row>
    <row r="2259" spans="2:19" ht="18.75" x14ac:dyDescent="0.3">
      <c r="B2259" s="164">
        <v>45044</v>
      </c>
      <c r="C2259" s="95" t="s">
        <v>3402</v>
      </c>
      <c r="D2259" s="96" t="s">
        <v>2043</v>
      </c>
      <c r="E2259" s="97">
        <v>5</v>
      </c>
      <c r="F2259" s="140">
        <v>2</v>
      </c>
      <c r="G2259" s="103">
        <v>1.1000000000000001</v>
      </c>
      <c r="H2259" s="99" t="s">
        <v>557</v>
      </c>
      <c r="I2259" s="104" t="s">
        <v>16</v>
      </c>
      <c r="J2259" s="105">
        <v>7</v>
      </c>
      <c r="K2259" s="142">
        <f t="shared" si="222"/>
        <v>-7</v>
      </c>
      <c r="L2259" s="102">
        <f t="shared" si="220"/>
        <v>1108.335104938272</v>
      </c>
      <c r="N2259" s="214">
        <f t="shared" si="221"/>
        <v>-5.1625000000000014</v>
      </c>
      <c r="Q2259" s="153">
        <f t="shared" si="223"/>
        <v>1</v>
      </c>
      <c r="R2259" s="154">
        <f t="shared" si="224"/>
        <v>0</v>
      </c>
      <c r="S2259" s="154">
        <f t="shared" si="225"/>
        <v>1</v>
      </c>
    </row>
    <row r="2260" spans="2:19" ht="18.75" x14ac:dyDescent="0.3">
      <c r="B2260" s="164">
        <v>45044</v>
      </c>
      <c r="C2260" s="95" t="s">
        <v>3403</v>
      </c>
      <c r="D2260" s="96" t="s">
        <v>32</v>
      </c>
      <c r="E2260" s="97">
        <v>2</v>
      </c>
      <c r="F2260" s="140">
        <v>7</v>
      </c>
      <c r="G2260" s="103">
        <v>2</v>
      </c>
      <c r="H2260" s="99" t="s">
        <v>557</v>
      </c>
      <c r="I2260" s="104" t="s">
        <v>16</v>
      </c>
      <c r="J2260" s="105">
        <v>7</v>
      </c>
      <c r="K2260" s="142">
        <f t="shared" si="222"/>
        <v>-7</v>
      </c>
      <c r="L2260" s="102">
        <f t="shared" si="220"/>
        <v>1101.335104938272</v>
      </c>
      <c r="N2260" s="214">
        <f t="shared" si="221"/>
        <v>-12.162500000000001</v>
      </c>
      <c r="Q2260" s="153">
        <f t="shared" si="223"/>
        <v>1</v>
      </c>
      <c r="R2260" s="154">
        <f t="shared" si="224"/>
        <v>0</v>
      </c>
      <c r="S2260" s="154">
        <f t="shared" si="225"/>
        <v>1</v>
      </c>
    </row>
    <row r="2261" spans="2:19" ht="18.75" x14ac:dyDescent="0.3">
      <c r="B2261" s="164">
        <v>45045</v>
      </c>
      <c r="C2261" s="95" t="s">
        <v>3404</v>
      </c>
      <c r="D2261" s="96" t="s">
        <v>3405</v>
      </c>
      <c r="E2261" s="97">
        <v>1</v>
      </c>
      <c r="F2261" s="140">
        <v>5</v>
      </c>
      <c r="G2261" s="103">
        <v>2</v>
      </c>
      <c r="H2261" s="99" t="s">
        <v>557</v>
      </c>
      <c r="I2261" s="104" t="s">
        <v>24</v>
      </c>
      <c r="J2261" s="105">
        <v>2</v>
      </c>
      <c r="K2261" s="142">
        <f t="shared" si="222"/>
        <v>8</v>
      </c>
      <c r="L2261" s="102">
        <f t="shared" si="220"/>
        <v>1109.335104938272</v>
      </c>
      <c r="N2261" s="214">
        <f t="shared" si="221"/>
        <v>-4.1625000000000014</v>
      </c>
      <c r="Q2261" s="153">
        <f t="shared" si="223"/>
        <v>1</v>
      </c>
      <c r="R2261" s="154">
        <f t="shared" si="224"/>
        <v>1</v>
      </c>
      <c r="S2261" s="154">
        <f t="shared" si="225"/>
        <v>0</v>
      </c>
    </row>
    <row r="2262" spans="2:19" ht="18.75" x14ac:dyDescent="0.3">
      <c r="B2262" s="164">
        <v>45045</v>
      </c>
      <c r="C2262" s="95" t="s">
        <v>3360</v>
      </c>
      <c r="D2262" s="96" t="s">
        <v>619</v>
      </c>
      <c r="E2262" s="97">
        <v>6</v>
      </c>
      <c r="F2262" s="140">
        <v>6</v>
      </c>
      <c r="G2262" s="103">
        <v>2</v>
      </c>
      <c r="H2262" s="99" t="s">
        <v>557</v>
      </c>
      <c r="I2262" s="104" t="s">
        <v>24</v>
      </c>
      <c r="J2262" s="105">
        <v>4.75</v>
      </c>
      <c r="K2262" s="142">
        <f t="shared" si="222"/>
        <v>23.75</v>
      </c>
      <c r="L2262" s="102">
        <f t="shared" si="220"/>
        <v>1133.085104938272</v>
      </c>
      <c r="N2262" s="214">
        <f t="shared" si="221"/>
        <v>19.587499999999999</v>
      </c>
      <c r="Q2262" s="153">
        <f t="shared" si="223"/>
        <v>1</v>
      </c>
      <c r="R2262" s="154">
        <f t="shared" si="224"/>
        <v>1</v>
      </c>
      <c r="S2262" s="154">
        <f t="shared" si="225"/>
        <v>0</v>
      </c>
    </row>
    <row r="2263" spans="2:19" ht="18.75" x14ac:dyDescent="0.3">
      <c r="B2263" s="164">
        <v>45045</v>
      </c>
      <c r="C2263" s="95" t="s">
        <v>3406</v>
      </c>
      <c r="D2263" s="96" t="s">
        <v>619</v>
      </c>
      <c r="E2263" s="97">
        <v>7</v>
      </c>
      <c r="F2263" s="140">
        <v>7</v>
      </c>
      <c r="G2263" s="103">
        <v>3</v>
      </c>
      <c r="H2263" s="99" t="s">
        <v>557</v>
      </c>
      <c r="I2263" s="104" t="s">
        <v>16</v>
      </c>
      <c r="J2263" s="105">
        <v>7</v>
      </c>
      <c r="K2263" s="142">
        <f t="shared" si="222"/>
        <v>-7</v>
      </c>
      <c r="L2263" s="102">
        <f t="shared" si="220"/>
        <v>1126.085104938272</v>
      </c>
      <c r="N2263" s="214">
        <f t="shared" si="221"/>
        <v>12.587499999999999</v>
      </c>
      <c r="Q2263" s="153">
        <f t="shared" si="223"/>
        <v>1</v>
      </c>
      <c r="R2263" s="154">
        <f t="shared" si="224"/>
        <v>0</v>
      </c>
      <c r="S2263" s="154">
        <f t="shared" si="225"/>
        <v>1</v>
      </c>
    </row>
    <row r="2264" spans="2:19" ht="18.75" x14ac:dyDescent="0.3">
      <c r="B2264" s="164">
        <v>45045</v>
      </c>
      <c r="C2264" s="95" t="s">
        <v>2875</v>
      </c>
      <c r="D2264" s="96" t="s">
        <v>619</v>
      </c>
      <c r="E2264" s="97">
        <v>7</v>
      </c>
      <c r="F2264" s="140">
        <v>7</v>
      </c>
      <c r="G2264" s="103">
        <v>3</v>
      </c>
      <c r="H2264" s="99" t="s">
        <v>557</v>
      </c>
      <c r="I2264" s="104" t="s">
        <v>34</v>
      </c>
      <c r="J2264" s="105">
        <v>1</v>
      </c>
      <c r="K2264" s="142">
        <f t="shared" si="222"/>
        <v>-1</v>
      </c>
      <c r="L2264" s="102">
        <f t="shared" si="220"/>
        <v>1125.085104938272</v>
      </c>
      <c r="N2264" s="214">
        <f t="shared" si="221"/>
        <v>11.587499999999999</v>
      </c>
      <c r="Q2264" s="153">
        <f t="shared" si="223"/>
        <v>1</v>
      </c>
      <c r="R2264" s="154">
        <f t="shared" si="224"/>
        <v>0</v>
      </c>
      <c r="S2264" s="154">
        <f t="shared" si="225"/>
        <v>1</v>
      </c>
    </row>
    <row r="2265" spans="2:19" ht="18.75" x14ac:dyDescent="0.3">
      <c r="B2265" s="164">
        <v>45046</v>
      </c>
      <c r="C2265" s="95" t="s">
        <v>3367</v>
      </c>
      <c r="D2265" s="96" t="s">
        <v>114</v>
      </c>
      <c r="E2265" s="97">
        <v>4</v>
      </c>
      <c r="F2265" s="218">
        <v>4.8</v>
      </c>
      <c r="G2265" s="217">
        <v>2</v>
      </c>
      <c r="H2265" s="99" t="s">
        <v>557</v>
      </c>
      <c r="I2265" s="104" t="s">
        <v>24</v>
      </c>
      <c r="J2265" s="105">
        <v>2</v>
      </c>
      <c r="K2265" s="142">
        <f t="shared" si="222"/>
        <v>7.6</v>
      </c>
      <c r="L2265" s="102">
        <f t="shared" si="220"/>
        <v>1132.6851049382719</v>
      </c>
      <c r="N2265" s="214">
        <f t="shared" si="221"/>
        <v>19.1875</v>
      </c>
      <c r="Q2265" s="153">
        <f t="shared" si="223"/>
        <v>1</v>
      </c>
      <c r="R2265" s="154">
        <f t="shared" si="224"/>
        <v>1</v>
      </c>
      <c r="S2265" s="154">
        <f t="shared" si="225"/>
        <v>0</v>
      </c>
    </row>
    <row r="2266" spans="2:19" ht="18.75" x14ac:dyDescent="0.3">
      <c r="B2266" s="164">
        <v>45046</v>
      </c>
      <c r="C2266" s="95" t="s">
        <v>3317</v>
      </c>
      <c r="D2266" s="96" t="s">
        <v>114</v>
      </c>
      <c r="E2266" s="97">
        <v>1</v>
      </c>
      <c r="F2266" s="218">
        <v>2.6</v>
      </c>
      <c r="G2266" s="217">
        <v>1.2</v>
      </c>
      <c r="H2266" s="99" t="s">
        <v>557</v>
      </c>
      <c r="I2266" s="104" t="s">
        <v>24</v>
      </c>
      <c r="J2266" s="105">
        <v>6</v>
      </c>
      <c r="K2266" s="142">
        <f t="shared" si="222"/>
        <v>9.6000000000000014</v>
      </c>
      <c r="L2266" s="102">
        <f t="shared" si="220"/>
        <v>1142.2851049382718</v>
      </c>
      <c r="N2266" s="214">
        <f t="shared" si="221"/>
        <v>28.787500000000001</v>
      </c>
      <c r="Q2266" s="153">
        <f t="shared" si="223"/>
        <v>1</v>
      </c>
      <c r="R2266" s="154">
        <f t="shared" si="224"/>
        <v>1</v>
      </c>
      <c r="S2266" s="154">
        <f t="shared" si="225"/>
        <v>0</v>
      </c>
    </row>
    <row r="2267" spans="2:19" ht="18.75" x14ac:dyDescent="0.3">
      <c r="B2267" s="164">
        <v>45046</v>
      </c>
      <c r="C2267" s="95" t="s">
        <v>3407</v>
      </c>
      <c r="D2267" s="96" t="s">
        <v>660</v>
      </c>
      <c r="E2267" s="97">
        <v>2</v>
      </c>
      <c r="F2267" s="218">
        <v>26</v>
      </c>
      <c r="G2267" s="217">
        <v>6</v>
      </c>
      <c r="H2267" s="99" t="s">
        <v>557</v>
      </c>
      <c r="I2267" s="104" t="s">
        <v>34</v>
      </c>
      <c r="J2267" s="105">
        <v>1.25</v>
      </c>
      <c r="K2267" s="142">
        <f t="shared" si="222"/>
        <v>-1.25</v>
      </c>
      <c r="L2267" s="102">
        <f t="shared" ref="L2267:L2330" si="226">IF(K2267="",L2266,L2266+K2267)</f>
        <v>1141.0351049382718</v>
      </c>
      <c r="N2267" s="214">
        <f t="shared" si="221"/>
        <v>27.537500000000001</v>
      </c>
      <c r="Q2267" s="153">
        <f t="shared" si="223"/>
        <v>1</v>
      </c>
      <c r="R2267" s="154">
        <f t="shared" si="224"/>
        <v>0</v>
      </c>
      <c r="S2267" s="154">
        <f t="shared" si="225"/>
        <v>1</v>
      </c>
    </row>
    <row r="2268" spans="2:19" ht="18.75" x14ac:dyDescent="0.3">
      <c r="B2268" s="164">
        <v>45046</v>
      </c>
      <c r="C2268" s="95" t="s">
        <v>3407</v>
      </c>
      <c r="D2268" s="96" t="s">
        <v>660</v>
      </c>
      <c r="E2268" s="97">
        <v>2</v>
      </c>
      <c r="F2268" s="218">
        <v>26</v>
      </c>
      <c r="G2268" s="217">
        <v>5</v>
      </c>
      <c r="H2268" s="99" t="s">
        <v>567</v>
      </c>
      <c r="I2268" s="104" t="s">
        <v>34</v>
      </c>
      <c r="J2268" s="105">
        <v>1.75</v>
      </c>
      <c r="K2268" s="142">
        <f t="shared" si="222"/>
        <v>-1.75</v>
      </c>
      <c r="L2268" s="102">
        <f t="shared" si="226"/>
        <v>1139.2851049382718</v>
      </c>
      <c r="N2268" s="214">
        <f t="shared" si="221"/>
        <v>25.787500000000001</v>
      </c>
      <c r="Q2268" s="153">
        <f t="shared" si="223"/>
        <v>1</v>
      </c>
      <c r="R2268" s="154">
        <f t="shared" si="224"/>
        <v>0</v>
      </c>
      <c r="S2268" s="154">
        <f t="shared" si="225"/>
        <v>1</v>
      </c>
    </row>
    <row r="2269" spans="2:19" ht="18.75" x14ac:dyDescent="0.3">
      <c r="B2269" s="164">
        <v>45046</v>
      </c>
      <c r="C2269" s="95" t="s">
        <v>3352</v>
      </c>
      <c r="D2269" s="96" t="s">
        <v>573</v>
      </c>
      <c r="E2269" s="97">
        <v>2</v>
      </c>
      <c r="F2269" s="218">
        <v>5.5</v>
      </c>
      <c r="G2269" s="217">
        <v>2</v>
      </c>
      <c r="H2269" s="99" t="s">
        <v>557</v>
      </c>
      <c r="I2269" s="104" t="s">
        <v>24</v>
      </c>
      <c r="J2269" s="105">
        <v>1.5</v>
      </c>
      <c r="K2269" s="142">
        <f t="shared" si="222"/>
        <v>6.75</v>
      </c>
      <c r="L2269" s="102">
        <f t="shared" si="226"/>
        <v>1146.0351049382718</v>
      </c>
      <c r="N2269" s="214">
        <f t="shared" ref="N2269" si="227">N2268+K2269</f>
        <v>32.537500000000001</v>
      </c>
      <c r="Q2269" s="153">
        <f t="shared" si="223"/>
        <v>1</v>
      </c>
      <c r="R2269" s="154">
        <f t="shared" si="224"/>
        <v>1</v>
      </c>
      <c r="S2269" s="154">
        <f t="shared" si="225"/>
        <v>0</v>
      </c>
    </row>
    <row r="2270" spans="2:19" ht="18.75" x14ac:dyDescent="0.3">
      <c r="B2270" s="164">
        <v>45047</v>
      </c>
      <c r="C2270" s="95" t="s">
        <v>3363</v>
      </c>
      <c r="D2270" s="96" t="s">
        <v>2195</v>
      </c>
      <c r="E2270" s="97">
        <v>2</v>
      </c>
      <c r="F2270" s="218">
        <v>5</v>
      </c>
      <c r="G2270" s="217">
        <v>2</v>
      </c>
      <c r="H2270" s="99" t="s">
        <v>557</v>
      </c>
      <c r="I2270" s="104" t="s">
        <v>21</v>
      </c>
      <c r="J2270" s="105">
        <v>2.5</v>
      </c>
      <c r="K2270" s="142">
        <f t="shared" si="222"/>
        <v>-2.5</v>
      </c>
      <c r="L2270" s="102">
        <f t="shared" si="226"/>
        <v>1143.5351049382718</v>
      </c>
      <c r="M2270" s="214">
        <f>K2270</f>
        <v>-2.5</v>
      </c>
      <c r="Q2270" s="153">
        <f t="shared" ref="Q2270:Q2333" si="228">IF(B2270="",0,1)</f>
        <v>1</v>
      </c>
      <c r="R2270" s="154">
        <f t="shared" ref="R2270:R2333" si="229">IF(K2270&gt;0,1,0)</f>
        <v>0</v>
      </c>
      <c r="S2270" s="154">
        <f t="shared" ref="S2270:S2333" si="230">IF(K2270&lt;0,1,0)</f>
        <v>1</v>
      </c>
    </row>
    <row r="2271" spans="2:19" ht="18.75" x14ac:dyDescent="0.3">
      <c r="B2271" s="164">
        <v>45047</v>
      </c>
      <c r="C2271" s="95" t="s">
        <v>3363</v>
      </c>
      <c r="D2271" s="96" t="s">
        <v>2195</v>
      </c>
      <c r="E2271" s="97">
        <v>2</v>
      </c>
      <c r="F2271" s="218">
        <v>5</v>
      </c>
      <c r="G2271" s="217">
        <v>2.2000000000000002</v>
      </c>
      <c r="H2271" s="99" t="s">
        <v>567</v>
      </c>
      <c r="I2271" s="104" t="s">
        <v>21</v>
      </c>
      <c r="J2271" s="105">
        <v>2.5</v>
      </c>
      <c r="K2271" s="142">
        <f t="shared" si="222"/>
        <v>3</v>
      </c>
      <c r="L2271" s="102">
        <f t="shared" si="226"/>
        <v>1146.5351049382718</v>
      </c>
      <c r="M2271" s="214">
        <f>M2270+K2271</f>
        <v>0.5</v>
      </c>
      <c r="Q2271" s="153">
        <f t="shared" si="228"/>
        <v>1</v>
      </c>
      <c r="R2271" s="154">
        <f t="shared" si="229"/>
        <v>1</v>
      </c>
      <c r="S2271" s="154">
        <f t="shared" si="230"/>
        <v>0</v>
      </c>
    </row>
    <row r="2272" spans="2:19" ht="18.75" x14ac:dyDescent="0.3">
      <c r="B2272" s="164">
        <v>45047</v>
      </c>
      <c r="C2272" s="95" t="s">
        <v>3215</v>
      </c>
      <c r="D2272" s="96" t="s">
        <v>2195</v>
      </c>
      <c r="E2272" s="97">
        <v>1</v>
      </c>
      <c r="F2272" s="218">
        <v>10</v>
      </c>
      <c r="G2272" s="217">
        <v>3.3333333333333335</v>
      </c>
      <c r="H2272" s="99" t="s">
        <v>557</v>
      </c>
      <c r="I2272" s="104" t="s">
        <v>21</v>
      </c>
      <c r="J2272" s="105">
        <v>0.25</v>
      </c>
      <c r="K2272" s="142">
        <f t="shared" si="222"/>
        <v>-0.25</v>
      </c>
      <c r="L2272" s="102">
        <f t="shared" si="226"/>
        <v>1146.2851049382718</v>
      </c>
      <c r="M2272" s="214">
        <f t="shared" ref="M2272:M2335" si="231">M2271+K2272</f>
        <v>0.25</v>
      </c>
      <c r="Q2272" s="153">
        <f t="shared" si="228"/>
        <v>1</v>
      </c>
      <c r="R2272" s="154">
        <f t="shared" si="229"/>
        <v>0</v>
      </c>
      <c r="S2272" s="154">
        <f t="shared" si="230"/>
        <v>1</v>
      </c>
    </row>
    <row r="2273" spans="2:19" ht="18.75" x14ac:dyDescent="0.3">
      <c r="B2273" s="164">
        <v>45047</v>
      </c>
      <c r="C2273" s="95" t="s">
        <v>3408</v>
      </c>
      <c r="D2273" s="96" t="s">
        <v>2195</v>
      </c>
      <c r="E2273" s="97">
        <v>3</v>
      </c>
      <c r="F2273" s="218">
        <v>6</v>
      </c>
      <c r="G2273" s="217">
        <v>2</v>
      </c>
      <c r="H2273" s="99" t="s">
        <v>557</v>
      </c>
      <c r="I2273" s="104" t="s">
        <v>24</v>
      </c>
      <c r="J2273" s="105">
        <v>0.25</v>
      </c>
      <c r="K2273" s="142">
        <f t="shared" si="222"/>
        <v>1.25</v>
      </c>
      <c r="L2273" s="102">
        <f t="shared" si="226"/>
        <v>1147.5351049382718</v>
      </c>
      <c r="M2273" s="214">
        <f t="shared" si="231"/>
        <v>1.5</v>
      </c>
      <c r="Q2273" s="153">
        <f t="shared" si="228"/>
        <v>1</v>
      </c>
      <c r="R2273" s="154">
        <f t="shared" si="229"/>
        <v>1</v>
      </c>
      <c r="S2273" s="154">
        <f t="shared" si="230"/>
        <v>0</v>
      </c>
    </row>
    <row r="2274" spans="2:19" ht="18.75" x14ac:dyDescent="0.3">
      <c r="B2274" s="164">
        <v>45047</v>
      </c>
      <c r="C2274" s="95" t="s">
        <v>3409</v>
      </c>
      <c r="D2274" s="96" t="s">
        <v>2195</v>
      </c>
      <c r="E2274" s="97">
        <v>4</v>
      </c>
      <c r="F2274" s="218">
        <v>2</v>
      </c>
      <c r="G2274" s="217">
        <v>1.1000000000000001</v>
      </c>
      <c r="H2274" s="99" t="s">
        <v>557</v>
      </c>
      <c r="I2274" s="104" t="s">
        <v>26</v>
      </c>
      <c r="J2274" s="105">
        <v>2</v>
      </c>
      <c r="K2274" s="142">
        <f t="shared" si="222"/>
        <v>-2</v>
      </c>
      <c r="L2274" s="102">
        <f t="shared" si="226"/>
        <v>1145.5351049382718</v>
      </c>
      <c r="M2274" s="214">
        <f t="shared" si="231"/>
        <v>-0.5</v>
      </c>
      <c r="Q2274" s="153">
        <f t="shared" si="228"/>
        <v>1</v>
      </c>
      <c r="R2274" s="154">
        <f t="shared" si="229"/>
        <v>0</v>
      </c>
      <c r="S2274" s="154">
        <f t="shared" si="230"/>
        <v>1</v>
      </c>
    </row>
    <row r="2275" spans="2:19" ht="18.75" x14ac:dyDescent="0.3">
      <c r="B2275" s="164">
        <v>45048</v>
      </c>
      <c r="C2275" s="95" t="s">
        <v>3410</v>
      </c>
      <c r="D2275" s="96" t="s">
        <v>173</v>
      </c>
      <c r="E2275" s="97">
        <v>2</v>
      </c>
      <c r="F2275" s="218">
        <v>19</v>
      </c>
      <c r="G2275" s="217">
        <v>3.7</v>
      </c>
      <c r="H2275" s="99" t="s">
        <v>557</v>
      </c>
      <c r="I2275" s="104" t="s">
        <v>148</v>
      </c>
      <c r="J2275" s="105">
        <v>0.25</v>
      </c>
      <c r="K2275" s="142">
        <f t="shared" si="222"/>
        <v>-0.25</v>
      </c>
      <c r="L2275" s="102">
        <f t="shared" si="226"/>
        <v>1145.2851049382718</v>
      </c>
      <c r="M2275" s="214">
        <f t="shared" si="231"/>
        <v>-0.75</v>
      </c>
      <c r="Q2275" s="153">
        <f t="shared" si="228"/>
        <v>1</v>
      </c>
      <c r="R2275" s="154">
        <f t="shared" si="229"/>
        <v>0</v>
      </c>
      <c r="S2275" s="154">
        <f t="shared" si="230"/>
        <v>1</v>
      </c>
    </row>
    <row r="2276" spans="2:19" ht="18.75" x14ac:dyDescent="0.3">
      <c r="B2276" s="164">
        <v>45048</v>
      </c>
      <c r="C2276" s="95" t="s">
        <v>3410</v>
      </c>
      <c r="D2276" s="96" t="s">
        <v>173</v>
      </c>
      <c r="E2276" s="97">
        <v>2</v>
      </c>
      <c r="F2276" s="218">
        <v>19</v>
      </c>
      <c r="G2276" s="217">
        <v>3.7</v>
      </c>
      <c r="H2276" s="99" t="s">
        <v>567</v>
      </c>
      <c r="I2276" s="104" t="s">
        <v>148</v>
      </c>
      <c r="J2276" s="105">
        <v>0.25</v>
      </c>
      <c r="K2276" s="142">
        <f t="shared" si="222"/>
        <v>-0.25</v>
      </c>
      <c r="L2276" s="102">
        <f t="shared" si="226"/>
        <v>1145.0351049382718</v>
      </c>
      <c r="M2276" s="214">
        <f t="shared" si="231"/>
        <v>-1</v>
      </c>
      <c r="Q2276" s="153">
        <f t="shared" si="228"/>
        <v>1</v>
      </c>
      <c r="R2276" s="154">
        <f t="shared" si="229"/>
        <v>0</v>
      </c>
      <c r="S2276" s="154">
        <f t="shared" si="230"/>
        <v>1</v>
      </c>
    </row>
    <row r="2277" spans="2:19" ht="18.75" x14ac:dyDescent="0.3">
      <c r="B2277" s="164">
        <v>45048</v>
      </c>
      <c r="C2277" s="95" t="s">
        <v>3411</v>
      </c>
      <c r="D2277" s="96" t="s">
        <v>173</v>
      </c>
      <c r="E2277" s="97">
        <v>4</v>
      </c>
      <c r="F2277" s="218">
        <v>8</v>
      </c>
      <c r="G2277" s="217">
        <v>2.6666666666666665</v>
      </c>
      <c r="H2277" s="99" t="s">
        <v>557</v>
      </c>
      <c r="I2277" s="104" t="s">
        <v>24</v>
      </c>
      <c r="J2277" s="105">
        <v>6</v>
      </c>
      <c r="K2277" s="142">
        <f t="shared" si="222"/>
        <v>42</v>
      </c>
      <c r="L2277" s="102">
        <f t="shared" si="226"/>
        <v>1187.0351049382718</v>
      </c>
      <c r="M2277" s="214">
        <f t="shared" si="231"/>
        <v>41</v>
      </c>
      <c r="Q2277" s="153">
        <f t="shared" si="228"/>
        <v>1</v>
      </c>
      <c r="R2277" s="154">
        <f t="shared" si="229"/>
        <v>1</v>
      </c>
      <c r="S2277" s="154">
        <f t="shared" si="230"/>
        <v>0</v>
      </c>
    </row>
    <row r="2278" spans="2:19" ht="18.75" x14ac:dyDescent="0.3">
      <c r="B2278" s="164">
        <v>45048</v>
      </c>
      <c r="C2278" s="95" t="s">
        <v>3396</v>
      </c>
      <c r="D2278" s="96" t="s">
        <v>173</v>
      </c>
      <c r="E2278" s="97">
        <v>4</v>
      </c>
      <c r="F2278" s="218">
        <v>11</v>
      </c>
      <c r="G2278" s="217">
        <v>3.6666666666666665</v>
      </c>
      <c r="H2278" s="99" t="s">
        <v>557</v>
      </c>
      <c r="I2278" s="104" t="s">
        <v>107</v>
      </c>
      <c r="J2278" s="105">
        <v>4</v>
      </c>
      <c r="K2278" s="142">
        <f t="shared" si="222"/>
        <v>-4</v>
      </c>
      <c r="L2278" s="102">
        <f t="shared" si="226"/>
        <v>1183.0351049382718</v>
      </c>
      <c r="M2278" s="214">
        <f t="shared" si="231"/>
        <v>37</v>
      </c>
      <c r="Q2278" s="153">
        <f t="shared" si="228"/>
        <v>1</v>
      </c>
      <c r="R2278" s="154">
        <f t="shared" si="229"/>
        <v>0</v>
      </c>
      <c r="S2278" s="154">
        <f t="shared" si="230"/>
        <v>1</v>
      </c>
    </row>
    <row r="2279" spans="2:19" ht="18.75" x14ac:dyDescent="0.3">
      <c r="B2279" s="164">
        <v>45048</v>
      </c>
      <c r="C2279" s="95" t="s">
        <v>3412</v>
      </c>
      <c r="D2279" s="96" t="s">
        <v>173</v>
      </c>
      <c r="E2279" s="97">
        <v>5</v>
      </c>
      <c r="F2279" s="218">
        <v>18</v>
      </c>
      <c r="G2279" s="217">
        <v>7</v>
      </c>
      <c r="H2279" s="99" t="s">
        <v>557</v>
      </c>
      <c r="I2279" s="104" t="s">
        <v>107</v>
      </c>
      <c r="J2279" s="105">
        <v>1.75</v>
      </c>
      <c r="K2279" s="142">
        <f t="shared" si="222"/>
        <v>-1.75</v>
      </c>
      <c r="L2279" s="102">
        <f t="shared" si="226"/>
        <v>1181.2851049382718</v>
      </c>
      <c r="M2279" s="214">
        <f t="shared" si="231"/>
        <v>35.25</v>
      </c>
      <c r="Q2279" s="153">
        <f t="shared" si="228"/>
        <v>1</v>
      </c>
      <c r="R2279" s="154">
        <f t="shared" si="229"/>
        <v>0</v>
      </c>
      <c r="S2279" s="154">
        <f t="shared" si="230"/>
        <v>1</v>
      </c>
    </row>
    <row r="2280" spans="2:19" ht="18.75" x14ac:dyDescent="0.3">
      <c r="B2280" s="164">
        <v>45048</v>
      </c>
      <c r="C2280" s="95" t="s">
        <v>3412</v>
      </c>
      <c r="D2280" s="96" t="s">
        <v>173</v>
      </c>
      <c r="E2280" s="97">
        <v>5</v>
      </c>
      <c r="F2280" s="218">
        <v>18</v>
      </c>
      <c r="G2280" s="217">
        <v>7</v>
      </c>
      <c r="H2280" s="99" t="s">
        <v>567</v>
      </c>
      <c r="I2280" s="104" t="s">
        <v>107</v>
      </c>
      <c r="J2280" s="105">
        <v>1.75</v>
      </c>
      <c r="K2280" s="142">
        <f t="shared" si="222"/>
        <v>-1.75</v>
      </c>
      <c r="L2280" s="102">
        <f t="shared" si="226"/>
        <v>1179.5351049382718</v>
      </c>
      <c r="M2280" s="214">
        <f t="shared" si="231"/>
        <v>33.5</v>
      </c>
      <c r="Q2280" s="153">
        <f t="shared" si="228"/>
        <v>1</v>
      </c>
      <c r="R2280" s="154">
        <f t="shared" si="229"/>
        <v>0</v>
      </c>
      <c r="S2280" s="154">
        <f t="shared" si="230"/>
        <v>1</v>
      </c>
    </row>
    <row r="2281" spans="2:19" ht="18.75" x14ac:dyDescent="0.3">
      <c r="B2281" s="164">
        <v>45049</v>
      </c>
      <c r="C2281" s="95" t="s">
        <v>3413</v>
      </c>
      <c r="D2281" s="96" t="s">
        <v>173</v>
      </c>
      <c r="E2281" s="97">
        <v>5</v>
      </c>
      <c r="F2281" s="218">
        <v>4</v>
      </c>
      <c r="G2281" s="217">
        <v>1.3333333333333333</v>
      </c>
      <c r="H2281" s="99" t="s">
        <v>557</v>
      </c>
      <c r="I2281" s="104" t="s">
        <v>24</v>
      </c>
      <c r="J2281" s="105">
        <v>2</v>
      </c>
      <c r="K2281" s="142">
        <f t="shared" si="222"/>
        <v>6</v>
      </c>
      <c r="L2281" s="102">
        <f t="shared" si="226"/>
        <v>1185.5351049382718</v>
      </c>
      <c r="M2281" s="214">
        <f t="shared" si="231"/>
        <v>39.5</v>
      </c>
      <c r="Q2281" s="153">
        <f t="shared" si="228"/>
        <v>1</v>
      </c>
      <c r="R2281" s="154">
        <f t="shared" si="229"/>
        <v>1</v>
      </c>
      <c r="S2281" s="154">
        <f t="shared" si="230"/>
        <v>0</v>
      </c>
    </row>
    <row r="2282" spans="2:19" ht="18.75" x14ac:dyDescent="0.3">
      <c r="B2282" s="164">
        <v>45049</v>
      </c>
      <c r="C2282" s="95" t="s">
        <v>3414</v>
      </c>
      <c r="D2282" s="96" t="s">
        <v>3035</v>
      </c>
      <c r="E2282" s="97">
        <v>1</v>
      </c>
      <c r="F2282" s="218">
        <v>5</v>
      </c>
      <c r="G2282" s="217">
        <v>1.6666666666666667</v>
      </c>
      <c r="H2282" s="99" t="s">
        <v>557</v>
      </c>
      <c r="I2282" s="104" t="s">
        <v>16</v>
      </c>
      <c r="J2282" s="105">
        <v>6.25</v>
      </c>
      <c r="K2282" s="142">
        <f t="shared" si="222"/>
        <v>-6.25</v>
      </c>
      <c r="L2282" s="102">
        <f t="shared" si="226"/>
        <v>1179.2851049382718</v>
      </c>
      <c r="M2282" s="214">
        <f t="shared" si="231"/>
        <v>33.25</v>
      </c>
      <c r="Q2282" s="153">
        <f t="shared" si="228"/>
        <v>1</v>
      </c>
      <c r="R2282" s="154">
        <f t="shared" si="229"/>
        <v>0</v>
      </c>
      <c r="S2282" s="154">
        <f t="shared" si="230"/>
        <v>1</v>
      </c>
    </row>
    <row r="2283" spans="2:19" ht="18.75" x14ac:dyDescent="0.3">
      <c r="B2283" s="164">
        <v>45049</v>
      </c>
      <c r="C2283" s="95" t="s">
        <v>3415</v>
      </c>
      <c r="D2283" s="96" t="s">
        <v>173</v>
      </c>
      <c r="E2283" s="97">
        <v>2</v>
      </c>
      <c r="F2283" s="218">
        <v>2</v>
      </c>
      <c r="G2283" s="217">
        <v>1.2</v>
      </c>
      <c r="H2283" s="99" t="s">
        <v>557</v>
      </c>
      <c r="I2283" s="104" t="s">
        <v>16</v>
      </c>
      <c r="J2283" s="105">
        <v>5</v>
      </c>
      <c r="K2283" s="142">
        <f t="shared" si="222"/>
        <v>-5</v>
      </c>
      <c r="L2283" s="102">
        <f t="shared" si="226"/>
        <v>1174.2851049382718</v>
      </c>
      <c r="M2283" s="214">
        <f t="shared" si="231"/>
        <v>28.25</v>
      </c>
      <c r="Q2283" s="153">
        <f t="shared" si="228"/>
        <v>1</v>
      </c>
      <c r="R2283" s="154">
        <f t="shared" si="229"/>
        <v>0</v>
      </c>
      <c r="S2283" s="154">
        <f t="shared" si="230"/>
        <v>1</v>
      </c>
    </row>
    <row r="2284" spans="2:19" ht="18.75" x14ac:dyDescent="0.3">
      <c r="B2284" s="164">
        <v>45049</v>
      </c>
      <c r="C2284" s="95" t="s">
        <v>3416</v>
      </c>
      <c r="D2284" s="96" t="s">
        <v>2001</v>
      </c>
      <c r="E2284" s="97">
        <v>1</v>
      </c>
      <c r="F2284" s="218">
        <v>11</v>
      </c>
      <c r="G2284" s="217">
        <v>3.6666666666666665</v>
      </c>
      <c r="H2284" s="99" t="s">
        <v>557</v>
      </c>
      <c r="I2284" s="104" t="s">
        <v>16</v>
      </c>
      <c r="J2284" s="105">
        <v>6.5</v>
      </c>
      <c r="K2284" s="142">
        <f t="shared" si="222"/>
        <v>-6.5</v>
      </c>
      <c r="L2284" s="102">
        <f t="shared" si="226"/>
        <v>1167.7851049382718</v>
      </c>
      <c r="M2284" s="214">
        <f t="shared" si="231"/>
        <v>21.75</v>
      </c>
      <c r="Q2284" s="153">
        <f t="shared" si="228"/>
        <v>1</v>
      </c>
      <c r="R2284" s="154">
        <f t="shared" si="229"/>
        <v>0</v>
      </c>
      <c r="S2284" s="154">
        <f t="shared" si="230"/>
        <v>1</v>
      </c>
    </row>
    <row r="2285" spans="2:19" ht="18.75" x14ac:dyDescent="0.3">
      <c r="B2285" s="164">
        <v>45049</v>
      </c>
      <c r="C2285" s="95" t="s">
        <v>3417</v>
      </c>
      <c r="D2285" s="96" t="s">
        <v>2001</v>
      </c>
      <c r="E2285" s="97">
        <v>1</v>
      </c>
      <c r="F2285" s="218">
        <v>10</v>
      </c>
      <c r="G2285" s="217">
        <v>3</v>
      </c>
      <c r="H2285" s="99" t="s">
        <v>557</v>
      </c>
      <c r="I2285" s="104" t="s">
        <v>148</v>
      </c>
      <c r="J2285" s="105">
        <v>1.75</v>
      </c>
      <c r="K2285" s="142">
        <f t="shared" si="222"/>
        <v>-1.75</v>
      </c>
      <c r="L2285" s="102">
        <f t="shared" si="226"/>
        <v>1166.0351049382718</v>
      </c>
      <c r="M2285" s="214">
        <f t="shared" si="231"/>
        <v>20</v>
      </c>
      <c r="Q2285" s="153">
        <f t="shared" si="228"/>
        <v>1</v>
      </c>
      <c r="R2285" s="154">
        <f t="shared" si="229"/>
        <v>0</v>
      </c>
      <c r="S2285" s="154">
        <f t="shared" si="230"/>
        <v>1</v>
      </c>
    </row>
    <row r="2286" spans="2:19" ht="18.75" x14ac:dyDescent="0.3">
      <c r="B2286" s="164">
        <v>45049</v>
      </c>
      <c r="C2286" s="95" t="s">
        <v>3418</v>
      </c>
      <c r="D2286" s="96" t="s">
        <v>2001</v>
      </c>
      <c r="E2286" s="97">
        <v>2</v>
      </c>
      <c r="F2286" s="218">
        <v>20</v>
      </c>
      <c r="G2286" s="217">
        <v>4</v>
      </c>
      <c r="H2286" s="99" t="s">
        <v>557</v>
      </c>
      <c r="I2286" s="104" t="s">
        <v>21</v>
      </c>
      <c r="J2286" s="105">
        <v>4</v>
      </c>
      <c r="K2286" s="142">
        <f t="shared" si="222"/>
        <v>-4</v>
      </c>
      <c r="L2286" s="102">
        <f t="shared" si="226"/>
        <v>1162.0351049382718</v>
      </c>
      <c r="M2286" s="214">
        <f t="shared" si="231"/>
        <v>16</v>
      </c>
      <c r="Q2286" s="153">
        <f t="shared" si="228"/>
        <v>1</v>
      </c>
      <c r="R2286" s="154">
        <f t="shared" si="229"/>
        <v>0</v>
      </c>
      <c r="S2286" s="154">
        <f t="shared" si="230"/>
        <v>1</v>
      </c>
    </row>
    <row r="2287" spans="2:19" ht="18.75" x14ac:dyDescent="0.3">
      <c r="B2287" s="164">
        <v>45049</v>
      </c>
      <c r="C2287" s="95" t="s">
        <v>3418</v>
      </c>
      <c r="D2287" s="96" t="s">
        <v>2001</v>
      </c>
      <c r="E2287" s="97">
        <v>2</v>
      </c>
      <c r="F2287" s="218">
        <v>10</v>
      </c>
      <c r="G2287" s="217">
        <v>3.5</v>
      </c>
      <c r="H2287" s="99" t="s">
        <v>567</v>
      </c>
      <c r="I2287" s="104" t="s">
        <v>21</v>
      </c>
      <c r="J2287" s="105">
        <v>2</v>
      </c>
      <c r="K2287" s="142">
        <f t="shared" si="222"/>
        <v>5</v>
      </c>
      <c r="L2287" s="102">
        <f t="shared" si="226"/>
        <v>1167.0351049382718</v>
      </c>
      <c r="M2287" s="214">
        <f t="shared" si="231"/>
        <v>21</v>
      </c>
      <c r="Q2287" s="153">
        <f t="shared" si="228"/>
        <v>1</v>
      </c>
      <c r="R2287" s="154">
        <f t="shared" si="229"/>
        <v>1</v>
      </c>
      <c r="S2287" s="154">
        <f t="shared" si="230"/>
        <v>0</v>
      </c>
    </row>
    <row r="2288" spans="2:19" ht="18.75" x14ac:dyDescent="0.3">
      <c r="B2288" s="164">
        <v>45049</v>
      </c>
      <c r="C2288" s="95" t="s">
        <v>3114</v>
      </c>
      <c r="D2288" s="96" t="s">
        <v>2001</v>
      </c>
      <c r="E2288" s="97">
        <v>2</v>
      </c>
      <c r="F2288" s="218">
        <v>10</v>
      </c>
      <c r="G2288" s="217">
        <v>3</v>
      </c>
      <c r="H2288" s="99" t="s">
        <v>557</v>
      </c>
      <c r="I2288" s="104" t="s">
        <v>16</v>
      </c>
      <c r="J2288" s="105">
        <v>2.25</v>
      </c>
      <c r="K2288" s="142">
        <f t="shared" si="222"/>
        <v>-2.25</v>
      </c>
      <c r="L2288" s="102">
        <f t="shared" si="226"/>
        <v>1164.7851049382718</v>
      </c>
      <c r="M2288" s="214">
        <f t="shared" si="231"/>
        <v>18.75</v>
      </c>
      <c r="Q2288" s="153">
        <f t="shared" si="228"/>
        <v>1</v>
      </c>
      <c r="R2288" s="154">
        <f t="shared" si="229"/>
        <v>0</v>
      </c>
      <c r="S2288" s="154">
        <f t="shared" si="230"/>
        <v>1</v>
      </c>
    </row>
    <row r="2289" spans="2:19" ht="18.75" x14ac:dyDescent="0.3">
      <c r="B2289" s="165">
        <v>45049</v>
      </c>
      <c r="C2289" s="95" t="s">
        <v>3419</v>
      </c>
      <c r="D2289" s="96" t="s">
        <v>2001</v>
      </c>
      <c r="E2289" s="97">
        <v>3</v>
      </c>
      <c r="F2289" s="218">
        <v>6</v>
      </c>
      <c r="G2289" s="217">
        <v>2</v>
      </c>
      <c r="H2289" s="99" t="s">
        <v>557</v>
      </c>
      <c r="I2289" s="104" t="s">
        <v>26</v>
      </c>
      <c r="J2289" s="105">
        <v>3.75</v>
      </c>
      <c r="K2289" s="142">
        <f t="shared" si="222"/>
        <v>-3.75</v>
      </c>
      <c r="L2289" s="102">
        <f t="shared" si="226"/>
        <v>1161.0351049382718</v>
      </c>
      <c r="M2289" s="214">
        <f t="shared" si="231"/>
        <v>15</v>
      </c>
      <c r="Q2289" s="153">
        <f t="shared" si="228"/>
        <v>1</v>
      </c>
      <c r="R2289" s="154">
        <f t="shared" si="229"/>
        <v>0</v>
      </c>
      <c r="S2289" s="154">
        <f t="shared" si="230"/>
        <v>1</v>
      </c>
    </row>
    <row r="2290" spans="2:19" ht="18.75" x14ac:dyDescent="0.3">
      <c r="B2290" s="164">
        <v>45050</v>
      </c>
      <c r="C2290" s="95" t="s">
        <v>3359</v>
      </c>
      <c r="D2290" s="96" t="s">
        <v>619</v>
      </c>
      <c r="E2290" s="97">
        <v>5</v>
      </c>
      <c r="F2290" s="218">
        <v>2.2999999999999998</v>
      </c>
      <c r="G2290" s="217">
        <v>1.3</v>
      </c>
      <c r="H2290" s="99" t="s">
        <v>557</v>
      </c>
      <c r="I2290" s="104" t="s">
        <v>171</v>
      </c>
      <c r="J2290" s="105">
        <v>10</v>
      </c>
      <c r="K2290" s="142">
        <f t="shared" si="222"/>
        <v>-10</v>
      </c>
      <c r="L2290" s="102">
        <f t="shared" si="226"/>
        <v>1151.0351049382718</v>
      </c>
      <c r="M2290" s="214">
        <f t="shared" si="231"/>
        <v>5</v>
      </c>
      <c r="Q2290" s="153">
        <f t="shared" si="228"/>
        <v>1</v>
      </c>
      <c r="R2290" s="154">
        <f t="shared" si="229"/>
        <v>0</v>
      </c>
      <c r="S2290" s="154">
        <f t="shared" si="230"/>
        <v>1</v>
      </c>
    </row>
    <row r="2291" spans="2:19" ht="18.75" x14ac:dyDescent="0.3">
      <c r="B2291" s="164">
        <v>45050</v>
      </c>
      <c r="C2291" s="95" t="s">
        <v>3420</v>
      </c>
      <c r="D2291" s="96" t="s">
        <v>619</v>
      </c>
      <c r="E2291" s="97">
        <v>7</v>
      </c>
      <c r="F2291" s="218">
        <v>20</v>
      </c>
      <c r="G2291" s="217">
        <v>4</v>
      </c>
      <c r="H2291" s="99" t="s">
        <v>557</v>
      </c>
      <c r="I2291" s="104" t="s">
        <v>171</v>
      </c>
      <c r="J2291" s="105">
        <v>1</v>
      </c>
      <c r="K2291" s="142">
        <f t="shared" si="222"/>
        <v>-1</v>
      </c>
      <c r="L2291" s="102">
        <f t="shared" si="226"/>
        <v>1150.0351049382718</v>
      </c>
      <c r="M2291" s="214">
        <f t="shared" si="231"/>
        <v>4</v>
      </c>
      <c r="Q2291" s="153">
        <f t="shared" si="228"/>
        <v>1</v>
      </c>
      <c r="R2291" s="154">
        <f t="shared" si="229"/>
        <v>0</v>
      </c>
      <c r="S2291" s="154">
        <f t="shared" si="230"/>
        <v>1</v>
      </c>
    </row>
    <row r="2292" spans="2:19" ht="18.75" x14ac:dyDescent="0.3">
      <c r="B2292" s="164">
        <v>45050</v>
      </c>
      <c r="C2292" s="95" t="s">
        <v>3420</v>
      </c>
      <c r="D2292" s="96" t="s">
        <v>619</v>
      </c>
      <c r="E2292" s="97">
        <v>7</v>
      </c>
      <c r="F2292" s="218">
        <v>20</v>
      </c>
      <c r="G2292" s="217">
        <v>5</v>
      </c>
      <c r="H2292" s="99" t="s">
        <v>567</v>
      </c>
      <c r="I2292" s="104" t="s">
        <v>171</v>
      </c>
      <c r="J2292" s="105">
        <v>2.5</v>
      </c>
      <c r="K2292" s="142">
        <f t="shared" si="222"/>
        <v>-2.5</v>
      </c>
      <c r="L2292" s="102">
        <f t="shared" si="226"/>
        <v>1147.5351049382718</v>
      </c>
      <c r="M2292" s="214">
        <f t="shared" si="231"/>
        <v>1.5</v>
      </c>
      <c r="Q2292" s="153">
        <f t="shared" si="228"/>
        <v>1</v>
      </c>
      <c r="R2292" s="154">
        <f t="shared" si="229"/>
        <v>0</v>
      </c>
      <c r="S2292" s="154">
        <f t="shared" si="230"/>
        <v>1</v>
      </c>
    </row>
    <row r="2293" spans="2:19" ht="18.75" x14ac:dyDescent="0.3">
      <c r="B2293" s="164">
        <v>45051</v>
      </c>
      <c r="C2293" s="95" t="s">
        <v>3421</v>
      </c>
      <c r="D2293" s="96" t="s">
        <v>634</v>
      </c>
      <c r="E2293" s="97">
        <v>1</v>
      </c>
      <c r="F2293" s="218">
        <v>5</v>
      </c>
      <c r="G2293" s="217">
        <v>2</v>
      </c>
      <c r="H2293" s="99" t="s">
        <v>557</v>
      </c>
      <c r="I2293" s="104" t="s">
        <v>148</v>
      </c>
      <c r="J2293" s="105">
        <v>2.75</v>
      </c>
      <c r="K2293" s="142">
        <f t="shared" si="222"/>
        <v>-2.75</v>
      </c>
      <c r="L2293" s="102">
        <f t="shared" si="226"/>
        <v>1144.7851049382718</v>
      </c>
      <c r="M2293" s="214">
        <f t="shared" si="231"/>
        <v>-1.25</v>
      </c>
      <c r="Q2293" s="153">
        <f t="shared" si="228"/>
        <v>1</v>
      </c>
      <c r="R2293" s="154">
        <f t="shared" si="229"/>
        <v>0</v>
      </c>
      <c r="S2293" s="154">
        <f t="shared" si="230"/>
        <v>1</v>
      </c>
    </row>
    <row r="2294" spans="2:19" ht="18.75" x14ac:dyDescent="0.3">
      <c r="B2294" s="164">
        <v>45051</v>
      </c>
      <c r="C2294" s="95" t="s">
        <v>3422</v>
      </c>
      <c r="D2294" s="96" t="s">
        <v>32</v>
      </c>
      <c r="E2294" s="97">
        <v>1</v>
      </c>
      <c r="F2294" s="218">
        <v>5</v>
      </c>
      <c r="G2294" s="217">
        <v>2</v>
      </c>
      <c r="H2294" s="99" t="s">
        <v>557</v>
      </c>
      <c r="I2294" s="104" t="s">
        <v>148</v>
      </c>
      <c r="J2294" s="105">
        <v>1.5</v>
      </c>
      <c r="K2294" s="142">
        <f t="shared" si="222"/>
        <v>-1.5</v>
      </c>
      <c r="L2294" s="102">
        <f t="shared" si="226"/>
        <v>1143.2851049382718</v>
      </c>
      <c r="M2294" s="214">
        <f t="shared" si="231"/>
        <v>-2.75</v>
      </c>
      <c r="Q2294" s="153">
        <f t="shared" si="228"/>
        <v>1</v>
      </c>
      <c r="R2294" s="154">
        <f t="shared" si="229"/>
        <v>0</v>
      </c>
      <c r="S2294" s="154">
        <f t="shared" si="230"/>
        <v>1</v>
      </c>
    </row>
    <row r="2295" spans="2:19" ht="18.75" x14ac:dyDescent="0.3">
      <c r="B2295" s="164">
        <v>45051</v>
      </c>
      <c r="C2295" s="95" t="s">
        <v>3398</v>
      </c>
      <c r="D2295" s="96" t="s">
        <v>32</v>
      </c>
      <c r="E2295" s="97">
        <v>2</v>
      </c>
      <c r="F2295" s="218">
        <v>80</v>
      </c>
      <c r="G2295" s="217">
        <v>20</v>
      </c>
      <c r="H2295" s="99" t="s">
        <v>557</v>
      </c>
      <c r="I2295" s="104" t="s">
        <v>2189</v>
      </c>
      <c r="J2295" s="105">
        <v>0.25</v>
      </c>
      <c r="K2295" s="142">
        <f t="shared" si="222"/>
        <v>-0.25</v>
      </c>
      <c r="L2295" s="102">
        <f t="shared" si="226"/>
        <v>1143.0351049382718</v>
      </c>
      <c r="M2295" s="214">
        <f t="shared" si="231"/>
        <v>-3</v>
      </c>
      <c r="Q2295" s="153">
        <f t="shared" si="228"/>
        <v>1</v>
      </c>
      <c r="R2295" s="154">
        <f t="shared" si="229"/>
        <v>0</v>
      </c>
      <c r="S2295" s="154">
        <f t="shared" si="230"/>
        <v>1</v>
      </c>
    </row>
    <row r="2296" spans="2:19" ht="18.75" x14ac:dyDescent="0.3">
      <c r="B2296" s="164">
        <v>45051</v>
      </c>
      <c r="C2296" s="95" t="s">
        <v>3423</v>
      </c>
      <c r="D2296" s="96" t="s">
        <v>556</v>
      </c>
      <c r="E2296" s="97">
        <v>1</v>
      </c>
      <c r="F2296" s="218">
        <v>6</v>
      </c>
      <c r="G2296" s="217">
        <v>2</v>
      </c>
      <c r="H2296" s="99" t="s">
        <v>557</v>
      </c>
      <c r="I2296" s="104" t="s">
        <v>2189</v>
      </c>
      <c r="J2296" s="105">
        <v>0.5</v>
      </c>
      <c r="K2296" s="142">
        <f t="shared" si="222"/>
        <v>-0.5</v>
      </c>
      <c r="L2296" s="102">
        <f t="shared" si="226"/>
        <v>1142.5351049382718</v>
      </c>
      <c r="M2296" s="214">
        <f t="shared" si="231"/>
        <v>-3.5</v>
      </c>
      <c r="Q2296" s="153">
        <f t="shared" si="228"/>
        <v>1</v>
      </c>
      <c r="R2296" s="154">
        <f t="shared" si="229"/>
        <v>0</v>
      </c>
      <c r="S2296" s="154">
        <f t="shared" si="230"/>
        <v>1</v>
      </c>
    </row>
    <row r="2297" spans="2:19" ht="18.75" x14ac:dyDescent="0.3">
      <c r="B2297" s="164">
        <v>45051</v>
      </c>
      <c r="C2297" s="95" t="s">
        <v>2360</v>
      </c>
      <c r="D2297" s="96" t="s">
        <v>556</v>
      </c>
      <c r="E2297" s="97">
        <v>1</v>
      </c>
      <c r="F2297" s="218">
        <v>10</v>
      </c>
      <c r="G2297" s="217">
        <v>2</v>
      </c>
      <c r="H2297" s="99" t="s">
        <v>557</v>
      </c>
      <c r="I2297" s="104" t="s">
        <v>171</v>
      </c>
      <c r="J2297" s="105">
        <v>3.75</v>
      </c>
      <c r="K2297" s="142">
        <f t="shared" si="222"/>
        <v>-3.75</v>
      </c>
      <c r="L2297" s="102">
        <f t="shared" si="226"/>
        <v>1138.7851049382718</v>
      </c>
      <c r="M2297" s="214">
        <f t="shared" si="231"/>
        <v>-7.25</v>
      </c>
      <c r="Q2297" s="153">
        <f t="shared" si="228"/>
        <v>1</v>
      </c>
      <c r="R2297" s="154">
        <f t="shared" si="229"/>
        <v>0</v>
      </c>
      <c r="S2297" s="154">
        <f t="shared" si="230"/>
        <v>1</v>
      </c>
    </row>
    <row r="2298" spans="2:19" ht="18.75" x14ac:dyDescent="0.3">
      <c r="B2298" s="164">
        <v>45051</v>
      </c>
      <c r="C2298" s="95" t="s">
        <v>3424</v>
      </c>
      <c r="D2298" s="96" t="s">
        <v>556</v>
      </c>
      <c r="E2298" s="97">
        <v>3</v>
      </c>
      <c r="F2298" s="218">
        <v>3</v>
      </c>
      <c r="G2298" s="217">
        <v>1.2</v>
      </c>
      <c r="H2298" s="99" t="s">
        <v>557</v>
      </c>
      <c r="I2298" s="104" t="s">
        <v>21</v>
      </c>
      <c r="J2298" s="105">
        <v>3.75</v>
      </c>
      <c r="K2298" s="142">
        <f t="shared" si="222"/>
        <v>-3.75</v>
      </c>
      <c r="L2298" s="102">
        <f t="shared" si="226"/>
        <v>1135.0351049382718</v>
      </c>
      <c r="M2298" s="214">
        <f t="shared" si="231"/>
        <v>-11</v>
      </c>
      <c r="Q2298" s="153">
        <f t="shared" si="228"/>
        <v>1</v>
      </c>
      <c r="R2298" s="154">
        <f t="shared" si="229"/>
        <v>0</v>
      </c>
      <c r="S2298" s="154">
        <f t="shared" si="230"/>
        <v>1</v>
      </c>
    </row>
    <row r="2299" spans="2:19" ht="18.75" x14ac:dyDescent="0.3">
      <c r="B2299" s="164">
        <v>45052</v>
      </c>
      <c r="C2299" s="95" t="s">
        <v>3356</v>
      </c>
      <c r="D2299" s="96" t="s">
        <v>231</v>
      </c>
      <c r="E2299" s="97">
        <v>1</v>
      </c>
      <c r="F2299" s="218">
        <v>4</v>
      </c>
      <c r="G2299" s="217">
        <v>2</v>
      </c>
      <c r="H2299" s="99" t="s">
        <v>557</v>
      </c>
      <c r="I2299" s="104" t="s">
        <v>34</v>
      </c>
      <c r="J2299" s="105">
        <v>3.25</v>
      </c>
      <c r="K2299" s="142">
        <f t="shared" si="222"/>
        <v>-3.25</v>
      </c>
      <c r="L2299" s="102">
        <f t="shared" si="226"/>
        <v>1131.7851049382718</v>
      </c>
      <c r="M2299" s="214">
        <f t="shared" si="231"/>
        <v>-14.25</v>
      </c>
      <c r="Q2299" s="153">
        <f t="shared" si="228"/>
        <v>1</v>
      </c>
      <c r="R2299" s="154">
        <f t="shared" si="229"/>
        <v>0</v>
      </c>
      <c r="S2299" s="154">
        <f t="shared" si="230"/>
        <v>1</v>
      </c>
    </row>
    <row r="2300" spans="2:19" ht="18.75" x14ac:dyDescent="0.3">
      <c r="B2300" s="164">
        <v>45052</v>
      </c>
      <c r="C2300" s="95" t="s">
        <v>3425</v>
      </c>
      <c r="D2300" s="96" t="s">
        <v>231</v>
      </c>
      <c r="E2300" s="97">
        <v>1</v>
      </c>
      <c r="F2300" s="218">
        <v>12</v>
      </c>
      <c r="G2300" s="217">
        <v>3</v>
      </c>
      <c r="H2300" s="99" t="s">
        <v>557</v>
      </c>
      <c r="I2300" s="104" t="s">
        <v>614</v>
      </c>
      <c r="J2300" s="105">
        <v>1.25</v>
      </c>
      <c r="K2300" s="142">
        <f t="shared" si="222"/>
        <v>-1.25</v>
      </c>
      <c r="L2300" s="102">
        <f t="shared" si="226"/>
        <v>1130.5351049382718</v>
      </c>
      <c r="M2300" s="214">
        <f t="shared" si="231"/>
        <v>-15.5</v>
      </c>
      <c r="Q2300" s="153">
        <f t="shared" si="228"/>
        <v>1</v>
      </c>
      <c r="R2300" s="154">
        <f t="shared" si="229"/>
        <v>0</v>
      </c>
      <c r="S2300" s="154">
        <f t="shared" si="230"/>
        <v>1</v>
      </c>
    </row>
    <row r="2301" spans="2:19" ht="18.75" x14ac:dyDescent="0.3">
      <c r="B2301" s="164">
        <v>45052</v>
      </c>
      <c r="C2301" s="95" t="s">
        <v>3369</v>
      </c>
      <c r="D2301" s="96" t="s">
        <v>561</v>
      </c>
      <c r="E2301" s="97">
        <v>1</v>
      </c>
      <c r="F2301" s="218">
        <v>2</v>
      </c>
      <c r="G2301" s="217">
        <v>1.2</v>
      </c>
      <c r="H2301" s="99" t="s">
        <v>557</v>
      </c>
      <c r="I2301" s="104" t="s">
        <v>148</v>
      </c>
      <c r="J2301" s="105">
        <v>3.75</v>
      </c>
      <c r="K2301" s="142">
        <f t="shared" si="222"/>
        <v>-3.75</v>
      </c>
      <c r="L2301" s="102">
        <f t="shared" si="226"/>
        <v>1126.7851049382718</v>
      </c>
      <c r="M2301" s="214">
        <f t="shared" si="231"/>
        <v>-19.25</v>
      </c>
      <c r="Q2301" s="153">
        <f t="shared" si="228"/>
        <v>1</v>
      </c>
      <c r="R2301" s="154">
        <f t="shared" si="229"/>
        <v>0</v>
      </c>
      <c r="S2301" s="154">
        <f t="shared" si="230"/>
        <v>1</v>
      </c>
    </row>
    <row r="2302" spans="2:19" ht="18.75" x14ac:dyDescent="0.3">
      <c r="B2302" s="164">
        <v>45052</v>
      </c>
      <c r="C2302" s="95" t="s">
        <v>3397</v>
      </c>
      <c r="D2302" s="96" t="s">
        <v>561</v>
      </c>
      <c r="E2302" s="97">
        <v>4</v>
      </c>
      <c r="F2302" s="218">
        <v>17</v>
      </c>
      <c r="G2302" s="217">
        <v>4</v>
      </c>
      <c r="H2302" s="99" t="s">
        <v>557</v>
      </c>
      <c r="I2302" s="104" t="s">
        <v>16</v>
      </c>
      <c r="J2302" s="105">
        <v>1.75</v>
      </c>
      <c r="K2302" s="142">
        <f t="shared" si="222"/>
        <v>-1.75</v>
      </c>
      <c r="L2302" s="102">
        <f t="shared" si="226"/>
        <v>1125.0351049382718</v>
      </c>
      <c r="M2302" s="214">
        <f t="shared" si="231"/>
        <v>-21</v>
      </c>
      <c r="Q2302" s="153">
        <f t="shared" si="228"/>
        <v>1</v>
      </c>
      <c r="R2302" s="154">
        <f t="shared" si="229"/>
        <v>0</v>
      </c>
      <c r="S2302" s="154">
        <f t="shared" si="230"/>
        <v>1</v>
      </c>
    </row>
    <row r="2303" spans="2:19" ht="18.75" x14ac:dyDescent="0.3">
      <c r="B2303" s="164">
        <v>45052</v>
      </c>
      <c r="C2303" s="95" t="s">
        <v>3426</v>
      </c>
      <c r="D2303" s="96" t="s">
        <v>561</v>
      </c>
      <c r="E2303" s="97">
        <v>6</v>
      </c>
      <c r="F2303" s="218">
        <v>6.25</v>
      </c>
      <c r="G2303" s="217">
        <v>2</v>
      </c>
      <c r="H2303" s="99" t="s">
        <v>557</v>
      </c>
      <c r="I2303" s="104" t="s">
        <v>24</v>
      </c>
      <c r="J2303" s="105">
        <v>8.5</v>
      </c>
      <c r="K2303" s="142">
        <f t="shared" si="222"/>
        <v>44.625</v>
      </c>
      <c r="L2303" s="102">
        <f t="shared" si="226"/>
        <v>1169.6601049382718</v>
      </c>
      <c r="M2303" s="214">
        <f t="shared" si="231"/>
        <v>23.625</v>
      </c>
      <c r="Q2303" s="153">
        <f t="shared" si="228"/>
        <v>1</v>
      </c>
      <c r="R2303" s="154">
        <f t="shared" si="229"/>
        <v>1</v>
      </c>
      <c r="S2303" s="154">
        <f t="shared" si="230"/>
        <v>0</v>
      </c>
    </row>
    <row r="2304" spans="2:19" ht="18.75" x14ac:dyDescent="0.3">
      <c r="B2304" s="164">
        <v>45052</v>
      </c>
      <c r="C2304" s="95" t="s">
        <v>3381</v>
      </c>
      <c r="D2304" s="96" t="s">
        <v>1936</v>
      </c>
      <c r="E2304" s="97">
        <v>4</v>
      </c>
      <c r="F2304" s="218">
        <v>3</v>
      </c>
      <c r="G2304" s="217">
        <v>1.1000000000000001</v>
      </c>
      <c r="H2304" s="99" t="s">
        <v>557</v>
      </c>
      <c r="I2304" s="104" t="s">
        <v>16</v>
      </c>
      <c r="J2304" s="105">
        <v>3</v>
      </c>
      <c r="K2304" s="142">
        <f t="shared" si="222"/>
        <v>-3</v>
      </c>
      <c r="L2304" s="102">
        <f t="shared" si="226"/>
        <v>1166.6601049382718</v>
      </c>
      <c r="M2304" s="214">
        <f t="shared" si="231"/>
        <v>20.625</v>
      </c>
      <c r="Q2304" s="153">
        <f t="shared" si="228"/>
        <v>1</v>
      </c>
      <c r="R2304" s="154">
        <f t="shared" si="229"/>
        <v>0</v>
      </c>
      <c r="S2304" s="154">
        <f t="shared" si="230"/>
        <v>1</v>
      </c>
    </row>
    <row r="2305" spans="2:19" ht="18.75" x14ac:dyDescent="0.3">
      <c r="B2305" s="164">
        <v>45052</v>
      </c>
      <c r="C2305" s="95" t="s">
        <v>3427</v>
      </c>
      <c r="D2305" s="96" t="s">
        <v>761</v>
      </c>
      <c r="E2305" s="97">
        <v>1</v>
      </c>
      <c r="F2305" s="218">
        <v>6</v>
      </c>
      <c r="G2305" s="217">
        <v>2</v>
      </c>
      <c r="H2305" s="99" t="s">
        <v>557</v>
      </c>
      <c r="I2305" s="104" t="s">
        <v>171</v>
      </c>
      <c r="J2305" s="105">
        <v>5</v>
      </c>
      <c r="K2305" s="142">
        <f t="shared" si="222"/>
        <v>-5</v>
      </c>
      <c r="L2305" s="102">
        <f t="shared" si="226"/>
        <v>1161.6601049382718</v>
      </c>
      <c r="M2305" s="214">
        <f t="shared" si="231"/>
        <v>15.625</v>
      </c>
      <c r="Q2305" s="153">
        <f t="shared" si="228"/>
        <v>1</v>
      </c>
      <c r="R2305" s="154">
        <f t="shared" si="229"/>
        <v>0</v>
      </c>
      <c r="S2305" s="154">
        <f t="shared" si="230"/>
        <v>1</v>
      </c>
    </row>
    <row r="2306" spans="2:19" ht="18.75" x14ac:dyDescent="0.3">
      <c r="B2306" s="164">
        <v>45053</v>
      </c>
      <c r="C2306" s="95" t="s">
        <v>3342</v>
      </c>
      <c r="D2306" s="96" t="s">
        <v>1991</v>
      </c>
      <c r="E2306" s="97">
        <v>1</v>
      </c>
      <c r="F2306" s="218">
        <v>14</v>
      </c>
      <c r="G2306" s="217">
        <v>3</v>
      </c>
      <c r="H2306" s="99" t="s">
        <v>557</v>
      </c>
      <c r="I2306" s="104" t="s">
        <v>16</v>
      </c>
      <c r="J2306" s="105">
        <v>2.25</v>
      </c>
      <c r="K2306" s="142">
        <f t="shared" si="222"/>
        <v>-2.25</v>
      </c>
      <c r="L2306" s="102">
        <f t="shared" si="226"/>
        <v>1159.4101049382718</v>
      </c>
      <c r="M2306" s="214">
        <f t="shared" si="231"/>
        <v>13.375</v>
      </c>
      <c r="Q2306" s="153">
        <f t="shared" si="228"/>
        <v>1</v>
      </c>
      <c r="R2306" s="154">
        <f t="shared" si="229"/>
        <v>0</v>
      </c>
      <c r="S2306" s="154">
        <f t="shared" si="230"/>
        <v>1</v>
      </c>
    </row>
    <row r="2307" spans="2:19" ht="18.75" x14ac:dyDescent="0.3">
      <c r="B2307" s="164">
        <v>45053</v>
      </c>
      <c r="C2307" s="95" t="s">
        <v>3342</v>
      </c>
      <c r="D2307" s="96" t="s">
        <v>1991</v>
      </c>
      <c r="E2307" s="97">
        <v>1</v>
      </c>
      <c r="F2307" s="218">
        <v>14</v>
      </c>
      <c r="G2307" s="217">
        <v>3</v>
      </c>
      <c r="H2307" s="99" t="s">
        <v>567</v>
      </c>
      <c r="I2307" s="104" t="s">
        <v>16</v>
      </c>
      <c r="J2307" s="105">
        <v>1.75</v>
      </c>
      <c r="K2307" s="142">
        <f t="shared" ref="K2307:K2370" si="232">IF(OR(I2307="",J2307=""),"",IF(AND(H2307="W",I2307="1st"),F2307*J2307-J2307,IF(AND(H2307="P",OR(I2307="1st",I2307="2nd",I2307="3rd")),G2307*J2307-J2307,IF(H2307="EW",-2*J2307,-J2307))))</f>
        <v>-1.75</v>
      </c>
      <c r="L2307" s="102">
        <f t="shared" si="226"/>
        <v>1157.6601049382718</v>
      </c>
      <c r="M2307" s="214">
        <f t="shared" si="231"/>
        <v>11.625</v>
      </c>
      <c r="Q2307" s="153">
        <f t="shared" si="228"/>
        <v>1</v>
      </c>
      <c r="R2307" s="154">
        <f t="shared" si="229"/>
        <v>0</v>
      </c>
      <c r="S2307" s="154">
        <f t="shared" si="230"/>
        <v>1</v>
      </c>
    </row>
    <row r="2308" spans="2:19" ht="18.75" x14ac:dyDescent="0.3">
      <c r="B2308" s="164">
        <v>45054</v>
      </c>
      <c r="C2308" s="95" t="s">
        <v>3428</v>
      </c>
      <c r="D2308" s="96" t="s">
        <v>2845</v>
      </c>
      <c r="E2308" s="97">
        <v>2</v>
      </c>
      <c r="F2308" s="218">
        <v>30</v>
      </c>
      <c r="G2308" s="217">
        <v>5</v>
      </c>
      <c r="H2308" s="99" t="s">
        <v>557</v>
      </c>
      <c r="I2308" s="104" t="s">
        <v>107</v>
      </c>
      <c r="J2308" s="105">
        <v>1.75</v>
      </c>
      <c r="K2308" s="142">
        <f t="shared" si="232"/>
        <v>-1.75</v>
      </c>
      <c r="L2308" s="102">
        <f t="shared" si="226"/>
        <v>1155.9101049382718</v>
      </c>
      <c r="M2308" s="214">
        <f t="shared" si="231"/>
        <v>9.875</v>
      </c>
      <c r="Q2308" s="153">
        <f t="shared" si="228"/>
        <v>1</v>
      </c>
      <c r="R2308" s="154">
        <f t="shared" si="229"/>
        <v>0</v>
      </c>
      <c r="S2308" s="154">
        <f t="shared" si="230"/>
        <v>1</v>
      </c>
    </row>
    <row r="2309" spans="2:19" ht="18.75" x14ac:dyDescent="0.3">
      <c r="B2309" s="164">
        <v>45054</v>
      </c>
      <c r="C2309" s="95" t="s">
        <v>3428</v>
      </c>
      <c r="D2309" s="96" t="s">
        <v>2845</v>
      </c>
      <c r="E2309" s="97">
        <v>2</v>
      </c>
      <c r="F2309" s="218">
        <v>30</v>
      </c>
      <c r="G2309" s="217">
        <v>5</v>
      </c>
      <c r="H2309" s="99" t="s">
        <v>567</v>
      </c>
      <c r="I2309" s="104" t="s">
        <v>107</v>
      </c>
      <c r="J2309" s="105">
        <v>1.75</v>
      </c>
      <c r="K2309" s="142">
        <f t="shared" si="232"/>
        <v>-1.75</v>
      </c>
      <c r="L2309" s="102">
        <f t="shared" si="226"/>
        <v>1154.1601049382718</v>
      </c>
      <c r="M2309" s="214">
        <f t="shared" si="231"/>
        <v>8.125</v>
      </c>
      <c r="Q2309" s="153">
        <f t="shared" si="228"/>
        <v>1</v>
      </c>
      <c r="R2309" s="154">
        <f t="shared" si="229"/>
        <v>0</v>
      </c>
      <c r="S2309" s="154">
        <f t="shared" si="230"/>
        <v>1</v>
      </c>
    </row>
    <row r="2310" spans="2:19" ht="18.75" x14ac:dyDescent="0.3">
      <c r="B2310" s="164">
        <v>45054</v>
      </c>
      <c r="C2310" s="95" t="s">
        <v>3376</v>
      </c>
      <c r="D2310" s="96" t="s">
        <v>2845</v>
      </c>
      <c r="E2310" s="97">
        <v>2</v>
      </c>
      <c r="F2310" s="218">
        <v>2.7</v>
      </c>
      <c r="G2310" s="217">
        <v>1.2</v>
      </c>
      <c r="H2310" s="99" t="s">
        <v>557</v>
      </c>
      <c r="I2310" s="104" t="s">
        <v>24</v>
      </c>
      <c r="J2310" s="105">
        <v>2</v>
      </c>
      <c r="K2310" s="142">
        <f t="shared" si="232"/>
        <v>3.4000000000000004</v>
      </c>
      <c r="L2310" s="102">
        <f t="shared" si="226"/>
        <v>1157.5601049382719</v>
      </c>
      <c r="M2310" s="214">
        <f t="shared" si="231"/>
        <v>11.525</v>
      </c>
      <c r="Q2310" s="153">
        <f t="shared" si="228"/>
        <v>1</v>
      </c>
      <c r="R2310" s="154">
        <f t="shared" si="229"/>
        <v>1</v>
      </c>
      <c r="S2310" s="154">
        <f t="shared" si="230"/>
        <v>0</v>
      </c>
    </row>
    <row r="2311" spans="2:19" ht="18.75" x14ac:dyDescent="0.3">
      <c r="B2311" s="164">
        <v>45055</v>
      </c>
      <c r="C2311" s="95" t="s">
        <v>3429</v>
      </c>
      <c r="D2311" s="96" t="s">
        <v>2011</v>
      </c>
      <c r="E2311" s="97">
        <v>5</v>
      </c>
      <c r="F2311" s="218">
        <v>3</v>
      </c>
      <c r="G2311" s="217">
        <v>1.2</v>
      </c>
      <c r="H2311" s="99" t="s">
        <v>557</v>
      </c>
      <c r="I2311" s="104" t="s">
        <v>2281</v>
      </c>
      <c r="J2311" s="105">
        <v>4.75</v>
      </c>
      <c r="K2311" s="142">
        <f t="shared" si="232"/>
        <v>-4.75</v>
      </c>
      <c r="L2311" s="102">
        <f t="shared" si="226"/>
        <v>1152.8101049382719</v>
      </c>
      <c r="M2311" s="214">
        <f t="shared" si="231"/>
        <v>6.7750000000000004</v>
      </c>
      <c r="Q2311" s="153">
        <f t="shared" si="228"/>
        <v>1</v>
      </c>
      <c r="R2311" s="154">
        <f t="shared" si="229"/>
        <v>0</v>
      </c>
      <c r="S2311" s="154">
        <f t="shared" si="230"/>
        <v>1</v>
      </c>
    </row>
    <row r="2312" spans="2:19" ht="18.75" x14ac:dyDescent="0.3">
      <c r="B2312" s="164">
        <v>45056</v>
      </c>
      <c r="C2312" s="95" t="s">
        <v>3364</v>
      </c>
      <c r="D2312" s="96" t="s">
        <v>3405</v>
      </c>
      <c r="E2312" s="97">
        <v>1</v>
      </c>
      <c r="F2312" s="218">
        <v>4</v>
      </c>
      <c r="G2312" s="217">
        <v>2</v>
      </c>
      <c r="H2312" s="99" t="s">
        <v>557</v>
      </c>
      <c r="I2312" s="104" t="s">
        <v>26</v>
      </c>
      <c r="J2312" s="105">
        <v>0.75</v>
      </c>
      <c r="K2312" s="142">
        <f t="shared" si="232"/>
        <v>-0.75</v>
      </c>
      <c r="L2312" s="102">
        <f t="shared" si="226"/>
        <v>1152.0601049382719</v>
      </c>
      <c r="M2312" s="214">
        <f t="shared" si="231"/>
        <v>6.0250000000000004</v>
      </c>
      <c r="Q2312" s="153">
        <f t="shared" si="228"/>
        <v>1</v>
      </c>
      <c r="R2312" s="154">
        <f t="shared" si="229"/>
        <v>0</v>
      </c>
      <c r="S2312" s="154">
        <f t="shared" si="230"/>
        <v>1</v>
      </c>
    </row>
    <row r="2313" spans="2:19" ht="18.75" x14ac:dyDescent="0.3">
      <c r="B2313" s="164">
        <v>45057</v>
      </c>
      <c r="C2313" s="95" t="s">
        <v>3430</v>
      </c>
      <c r="D2313" s="96" t="s">
        <v>584</v>
      </c>
      <c r="E2313" s="97">
        <v>2</v>
      </c>
      <c r="F2313" s="218">
        <v>80</v>
      </c>
      <c r="G2313" s="217">
        <v>11</v>
      </c>
      <c r="H2313" s="99" t="s">
        <v>557</v>
      </c>
      <c r="I2313" s="104" t="s">
        <v>34</v>
      </c>
      <c r="J2313" s="105">
        <v>0.75</v>
      </c>
      <c r="K2313" s="142">
        <f t="shared" si="232"/>
        <v>-0.75</v>
      </c>
      <c r="L2313" s="102">
        <f t="shared" si="226"/>
        <v>1151.3101049382719</v>
      </c>
      <c r="M2313" s="214">
        <f t="shared" si="231"/>
        <v>5.2750000000000004</v>
      </c>
      <c r="Q2313" s="153">
        <f t="shared" si="228"/>
        <v>1</v>
      </c>
      <c r="R2313" s="154">
        <f t="shared" si="229"/>
        <v>0</v>
      </c>
      <c r="S2313" s="154">
        <f t="shared" si="230"/>
        <v>1</v>
      </c>
    </row>
    <row r="2314" spans="2:19" ht="18.75" x14ac:dyDescent="0.3">
      <c r="B2314" s="164">
        <v>45057</v>
      </c>
      <c r="C2314" s="95" t="s">
        <v>3430</v>
      </c>
      <c r="D2314" s="96" t="s">
        <v>584</v>
      </c>
      <c r="E2314" s="97">
        <v>2</v>
      </c>
      <c r="F2314" s="218">
        <v>80</v>
      </c>
      <c r="G2314" s="217">
        <v>11</v>
      </c>
      <c r="H2314" s="99" t="s">
        <v>567</v>
      </c>
      <c r="I2314" s="104" t="s">
        <v>34</v>
      </c>
      <c r="J2314" s="105">
        <v>3</v>
      </c>
      <c r="K2314" s="142">
        <f t="shared" si="232"/>
        <v>-3</v>
      </c>
      <c r="L2314" s="102">
        <f t="shared" si="226"/>
        <v>1148.3101049382719</v>
      </c>
      <c r="M2314" s="214">
        <f t="shared" si="231"/>
        <v>2.2750000000000004</v>
      </c>
      <c r="Q2314" s="153">
        <f t="shared" si="228"/>
        <v>1</v>
      </c>
      <c r="R2314" s="154">
        <f t="shared" si="229"/>
        <v>0</v>
      </c>
      <c r="S2314" s="154">
        <f t="shared" si="230"/>
        <v>1</v>
      </c>
    </row>
    <row r="2315" spans="2:19" ht="18.75" x14ac:dyDescent="0.3">
      <c r="B2315" s="164">
        <v>45057</v>
      </c>
      <c r="C2315" s="95" t="s">
        <v>3431</v>
      </c>
      <c r="D2315" s="96" t="s">
        <v>584</v>
      </c>
      <c r="E2315" s="97">
        <v>3</v>
      </c>
      <c r="F2315" s="218">
        <v>8</v>
      </c>
      <c r="G2315" s="217">
        <v>2</v>
      </c>
      <c r="H2315" s="99" t="s">
        <v>557</v>
      </c>
      <c r="I2315" s="104" t="s">
        <v>24</v>
      </c>
      <c r="J2315" s="105">
        <v>2.25</v>
      </c>
      <c r="K2315" s="142">
        <f t="shared" si="232"/>
        <v>15.75</v>
      </c>
      <c r="L2315" s="102">
        <f t="shared" si="226"/>
        <v>1164.0601049382719</v>
      </c>
      <c r="M2315" s="214">
        <f t="shared" si="231"/>
        <v>18.024999999999999</v>
      </c>
      <c r="Q2315" s="153">
        <f t="shared" si="228"/>
        <v>1</v>
      </c>
      <c r="R2315" s="154">
        <f t="shared" si="229"/>
        <v>1</v>
      </c>
      <c r="S2315" s="154">
        <f t="shared" si="230"/>
        <v>0</v>
      </c>
    </row>
    <row r="2316" spans="2:19" ht="18.75" x14ac:dyDescent="0.3">
      <c r="B2316" s="164">
        <v>45057</v>
      </c>
      <c r="C2316" s="95" t="s">
        <v>3431</v>
      </c>
      <c r="D2316" s="96" t="s">
        <v>584</v>
      </c>
      <c r="E2316" s="97">
        <v>3</v>
      </c>
      <c r="F2316" s="218">
        <v>8</v>
      </c>
      <c r="G2316" s="217">
        <v>2</v>
      </c>
      <c r="H2316" s="99" t="s">
        <v>567</v>
      </c>
      <c r="I2316" s="104" t="s">
        <v>24</v>
      </c>
      <c r="J2316" s="105">
        <v>3</v>
      </c>
      <c r="K2316" s="142">
        <f t="shared" si="232"/>
        <v>3</v>
      </c>
      <c r="L2316" s="102">
        <f t="shared" si="226"/>
        <v>1167.0601049382719</v>
      </c>
      <c r="M2316" s="214">
        <f t="shared" si="231"/>
        <v>21.024999999999999</v>
      </c>
      <c r="Q2316" s="153">
        <f t="shared" si="228"/>
        <v>1</v>
      </c>
      <c r="R2316" s="154">
        <f t="shared" si="229"/>
        <v>1</v>
      </c>
      <c r="S2316" s="154">
        <f t="shared" si="230"/>
        <v>0</v>
      </c>
    </row>
    <row r="2317" spans="2:19" ht="18.75" x14ac:dyDescent="0.3">
      <c r="B2317" s="164">
        <v>45057</v>
      </c>
      <c r="C2317" s="95" t="s">
        <v>3432</v>
      </c>
      <c r="D2317" s="96" t="s">
        <v>638</v>
      </c>
      <c r="E2317" s="97">
        <v>1</v>
      </c>
      <c r="F2317" s="218">
        <v>15</v>
      </c>
      <c r="G2317" s="217">
        <v>3</v>
      </c>
      <c r="H2317" s="99" t="s">
        <v>557</v>
      </c>
      <c r="I2317" s="104" t="s">
        <v>16</v>
      </c>
      <c r="J2317" s="105">
        <v>1.75</v>
      </c>
      <c r="K2317" s="142">
        <f t="shared" si="232"/>
        <v>-1.75</v>
      </c>
      <c r="L2317" s="102">
        <f t="shared" si="226"/>
        <v>1165.3101049382719</v>
      </c>
      <c r="M2317" s="214">
        <f t="shared" si="231"/>
        <v>19.274999999999999</v>
      </c>
      <c r="Q2317" s="153">
        <f t="shared" si="228"/>
        <v>1</v>
      </c>
      <c r="R2317" s="154">
        <f t="shared" si="229"/>
        <v>0</v>
      </c>
      <c r="S2317" s="154">
        <f t="shared" si="230"/>
        <v>1</v>
      </c>
    </row>
    <row r="2318" spans="2:19" ht="18.75" x14ac:dyDescent="0.3">
      <c r="B2318" s="164">
        <v>45057</v>
      </c>
      <c r="C2318" s="95" t="s">
        <v>3433</v>
      </c>
      <c r="D2318" s="96" t="s">
        <v>638</v>
      </c>
      <c r="E2318" s="97">
        <v>1</v>
      </c>
      <c r="F2318" s="218">
        <v>13</v>
      </c>
      <c r="G2318" s="217">
        <v>3</v>
      </c>
      <c r="H2318" s="99" t="s">
        <v>557</v>
      </c>
      <c r="I2318" s="104" t="s">
        <v>16</v>
      </c>
      <c r="J2318" s="105">
        <v>4.25</v>
      </c>
      <c r="K2318" s="142">
        <f t="shared" si="232"/>
        <v>-4.25</v>
      </c>
      <c r="L2318" s="102">
        <f t="shared" si="226"/>
        <v>1161.0601049382719</v>
      </c>
      <c r="M2318" s="214">
        <f t="shared" si="231"/>
        <v>15.024999999999999</v>
      </c>
      <c r="Q2318" s="153">
        <f t="shared" si="228"/>
        <v>1</v>
      </c>
      <c r="R2318" s="154">
        <f t="shared" si="229"/>
        <v>0</v>
      </c>
      <c r="S2318" s="154">
        <f t="shared" si="230"/>
        <v>1</v>
      </c>
    </row>
    <row r="2319" spans="2:19" ht="18.75" x14ac:dyDescent="0.3">
      <c r="B2319" s="164">
        <v>45057</v>
      </c>
      <c r="C2319" s="95" t="s">
        <v>3433</v>
      </c>
      <c r="D2319" s="96" t="s">
        <v>638</v>
      </c>
      <c r="E2319" s="97">
        <v>1</v>
      </c>
      <c r="F2319" s="218">
        <v>13</v>
      </c>
      <c r="G2319" s="217">
        <v>3</v>
      </c>
      <c r="H2319" s="99" t="s">
        <v>567</v>
      </c>
      <c r="I2319" s="104" t="s">
        <v>16</v>
      </c>
      <c r="J2319" s="105">
        <v>2.25</v>
      </c>
      <c r="K2319" s="142">
        <f t="shared" si="232"/>
        <v>-2.25</v>
      </c>
      <c r="L2319" s="102">
        <f t="shared" si="226"/>
        <v>1158.8101049382719</v>
      </c>
      <c r="M2319" s="214">
        <f t="shared" si="231"/>
        <v>12.774999999999999</v>
      </c>
      <c r="Q2319" s="153">
        <f t="shared" si="228"/>
        <v>1</v>
      </c>
      <c r="R2319" s="154">
        <f t="shared" si="229"/>
        <v>0</v>
      </c>
      <c r="S2319" s="154">
        <f t="shared" si="230"/>
        <v>1</v>
      </c>
    </row>
    <row r="2320" spans="2:19" ht="18.75" x14ac:dyDescent="0.3">
      <c r="B2320" s="164">
        <v>45057</v>
      </c>
      <c r="C2320" s="95" t="s">
        <v>3434</v>
      </c>
      <c r="D2320" s="96" t="s">
        <v>638</v>
      </c>
      <c r="E2320" s="97">
        <v>2</v>
      </c>
      <c r="F2320" s="218">
        <v>4</v>
      </c>
      <c r="G2320" s="217">
        <v>2</v>
      </c>
      <c r="H2320" s="99" t="s">
        <v>557</v>
      </c>
      <c r="I2320" s="104" t="s">
        <v>21</v>
      </c>
      <c r="J2320" s="105">
        <v>7</v>
      </c>
      <c r="K2320" s="142">
        <f t="shared" si="232"/>
        <v>-7</v>
      </c>
      <c r="L2320" s="102">
        <f t="shared" si="226"/>
        <v>1151.8101049382719</v>
      </c>
      <c r="M2320" s="214">
        <f t="shared" si="231"/>
        <v>5.7749999999999986</v>
      </c>
      <c r="Q2320" s="153">
        <f t="shared" si="228"/>
        <v>1</v>
      </c>
      <c r="R2320" s="154">
        <f t="shared" si="229"/>
        <v>0</v>
      </c>
      <c r="S2320" s="154">
        <f t="shared" si="230"/>
        <v>1</v>
      </c>
    </row>
    <row r="2321" spans="2:19" ht="18.75" x14ac:dyDescent="0.3">
      <c r="B2321" s="164">
        <v>45057</v>
      </c>
      <c r="C2321" s="95" t="s">
        <v>3435</v>
      </c>
      <c r="D2321" s="96" t="s">
        <v>616</v>
      </c>
      <c r="E2321" s="97">
        <v>1</v>
      </c>
      <c r="F2321" s="218">
        <v>13</v>
      </c>
      <c r="G2321" s="217">
        <v>3</v>
      </c>
      <c r="H2321" s="99" t="s">
        <v>557</v>
      </c>
      <c r="I2321" s="104" t="s">
        <v>16</v>
      </c>
      <c r="J2321" s="105">
        <v>0.75</v>
      </c>
      <c r="K2321" s="142">
        <f t="shared" si="232"/>
        <v>-0.75</v>
      </c>
      <c r="L2321" s="102">
        <f t="shared" si="226"/>
        <v>1151.0601049382719</v>
      </c>
      <c r="M2321" s="214">
        <f t="shared" si="231"/>
        <v>5.0249999999999986</v>
      </c>
      <c r="Q2321" s="153">
        <f t="shared" si="228"/>
        <v>1</v>
      </c>
      <c r="R2321" s="154">
        <f t="shared" si="229"/>
        <v>0</v>
      </c>
      <c r="S2321" s="154">
        <f t="shared" si="230"/>
        <v>1</v>
      </c>
    </row>
    <row r="2322" spans="2:19" ht="18.75" x14ac:dyDescent="0.3">
      <c r="B2322" s="164">
        <v>45057</v>
      </c>
      <c r="C2322" s="95" t="s">
        <v>3436</v>
      </c>
      <c r="D2322" s="96" t="s">
        <v>616</v>
      </c>
      <c r="E2322" s="97">
        <v>1</v>
      </c>
      <c r="F2322" s="218">
        <v>15</v>
      </c>
      <c r="G2322" s="217">
        <v>3</v>
      </c>
      <c r="H2322" s="99" t="s">
        <v>557</v>
      </c>
      <c r="I2322" s="104" t="s">
        <v>24</v>
      </c>
      <c r="J2322" s="105">
        <v>0.25</v>
      </c>
      <c r="K2322" s="142">
        <f t="shared" si="232"/>
        <v>3.5</v>
      </c>
      <c r="L2322" s="102">
        <f t="shared" si="226"/>
        <v>1154.5601049382719</v>
      </c>
      <c r="M2322" s="214">
        <f t="shared" si="231"/>
        <v>8.5249999999999986</v>
      </c>
      <c r="Q2322" s="153">
        <f t="shared" si="228"/>
        <v>1</v>
      </c>
      <c r="R2322" s="154">
        <f t="shared" si="229"/>
        <v>1</v>
      </c>
      <c r="S2322" s="154">
        <f t="shared" si="230"/>
        <v>0</v>
      </c>
    </row>
    <row r="2323" spans="2:19" ht="18.75" x14ac:dyDescent="0.3">
      <c r="B2323" s="164">
        <v>45057</v>
      </c>
      <c r="C2323" s="95" t="s">
        <v>3437</v>
      </c>
      <c r="D2323" s="96" t="s">
        <v>616</v>
      </c>
      <c r="E2323" s="97">
        <v>2</v>
      </c>
      <c r="F2323" s="218">
        <v>8</v>
      </c>
      <c r="G2323" s="217">
        <v>2</v>
      </c>
      <c r="H2323" s="99" t="s">
        <v>557</v>
      </c>
      <c r="I2323" s="104" t="s">
        <v>26</v>
      </c>
      <c r="J2323" s="105">
        <v>7</v>
      </c>
      <c r="K2323" s="142">
        <f t="shared" si="232"/>
        <v>-7</v>
      </c>
      <c r="L2323" s="102">
        <f t="shared" si="226"/>
        <v>1147.5601049382719</v>
      </c>
      <c r="M2323" s="214">
        <f t="shared" si="231"/>
        <v>1.5249999999999986</v>
      </c>
      <c r="Q2323" s="153">
        <f t="shared" si="228"/>
        <v>1</v>
      </c>
      <c r="R2323" s="154">
        <f t="shared" si="229"/>
        <v>0</v>
      </c>
      <c r="S2323" s="154">
        <f t="shared" si="230"/>
        <v>1</v>
      </c>
    </row>
    <row r="2324" spans="2:19" ht="18.75" x14ac:dyDescent="0.3">
      <c r="B2324" s="164">
        <v>45057</v>
      </c>
      <c r="C2324" s="95" t="s">
        <v>2953</v>
      </c>
      <c r="D2324" s="96" t="s">
        <v>616</v>
      </c>
      <c r="E2324" s="97">
        <v>2</v>
      </c>
      <c r="F2324" s="218">
        <v>4.4000000000000004</v>
      </c>
      <c r="G2324" s="217">
        <v>1.3</v>
      </c>
      <c r="H2324" s="99" t="s">
        <v>557</v>
      </c>
      <c r="I2324" s="104" t="s">
        <v>24</v>
      </c>
      <c r="J2324" s="105">
        <v>2.75</v>
      </c>
      <c r="K2324" s="142">
        <f t="shared" si="232"/>
        <v>9.3500000000000014</v>
      </c>
      <c r="L2324" s="102">
        <f t="shared" si="226"/>
        <v>1156.9101049382718</v>
      </c>
      <c r="M2324" s="214">
        <f t="shared" si="231"/>
        <v>10.875</v>
      </c>
      <c r="Q2324" s="153">
        <f t="shared" si="228"/>
        <v>1</v>
      </c>
      <c r="R2324" s="154">
        <f t="shared" si="229"/>
        <v>1</v>
      </c>
      <c r="S2324" s="154">
        <f t="shared" si="230"/>
        <v>0</v>
      </c>
    </row>
    <row r="2325" spans="2:19" ht="18.75" x14ac:dyDescent="0.3">
      <c r="B2325" s="164">
        <v>45057</v>
      </c>
      <c r="C2325" s="95" t="s">
        <v>2633</v>
      </c>
      <c r="D2325" s="96" t="s">
        <v>616</v>
      </c>
      <c r="E2325" s="97">
        <v>2</v>
      </c>
      <c r="F2325" s="218">
        <v>20</v>
      </c>
      <c r="G2325" s="217">
        <v>4</v>
      </c>
      <c r="H2325" s="99" t="s">
        <v>557</v>
      </c>
      <c r="I2325" s="104" t="s">
        <v>171</v>
      </c>
      <c r="J2325" s="105">
        <v>0.25</v>
      </c>
      <c r="K2325" s="142">
        <f t="shared" si="232"/>
        <v>-0.25</v>
      </c>
      <c r="L2325" s="102">
        <f t="shared" si="226"/>
        <v>1156.6601049382718</v>
      </c>
      <c r="M2325" s="214">
        <f t="shared" si="231"/>
        <v>10.625</v>
      </c>
      <c r="Q2325" s="153">
        <f t="shared" si="228"/>
        <v>1</v>
      </c>
      <c r="R2325" s="154">
        <f t="shared" si="229"/>
        <v>0</v>
      </c>
      <c r="S2325" s="154">
        <f t="shared" si="230"/>
        <v>1</v>
      </c>
    </row>
    <row r="2326" spans="2:19" ht="18.75" x14ac:dyDescent="0.3">
      <c r="B2326" s="164">
        <v>45057</v>
      </c>
      <c r="C2326" s="95" t="s">
        <v>3438</v>
      </c>
      <c r="D2326" s="96" t="s">
        <v>616</v>
      </c>
      <c r="E2326" s="97">
        <v>3</v>
      </c>
      <c r="F2326" s="218">
        <v>3</v>
      </c>
      <c r="G2326" s="217">
        <v>1.2</v>
      </c>
      <c r="H2326" s="99" t="s">
        <v>557</v>
      </c>
      <c r="I2326" s="104" t="s">
        <v>21</v>
      </c>
      <c r="J2326" s="105">
        <v>5</v>
      </c>
      <c r="K2326" s="142">
        <f t="shared" si="232"/>
        <v>-5</v>
      </c>
      <c r="L2326" s="102">
        <f t="shared" si="226"/>
        <v>1151.6601049382718</v>
      </c>
      <c r="M2326" s="214">
        <f t="shared" si="231"/>
        <v>5.625</v>
      </c>
      <c r="Q2326" s="153">
        <f t="shared" si="228"/>
        <v>1</v>
      </c>
      <c r="R2326" s="154">
        <f t="shared" si="229"/>
        <v>0</v>
      </c>
      <c r="S2326" s="154">
        <f t="shared" si="230"/>
        <v>1</v>
      </c>
    </row>
    <row r="2327" spans="2:19" ht="18.75" x14ac:dyDescent="0.3">
      <c r="B2327" s="164">
        <v>45058</v>
      </c>
      <c r="C2327" s="95" t="s">
        <v>3439</v>
      </c>
      <c r="D2327" s="96" t="s">
        <v>43</v>
      </c>
      <c r="E2327" s="97">
        <v>3</v>
      </c>
      <c r="F2327" s="218">
        <v>3</v>
      </c>
      <c r="G2327" s="217">
        <v>1.2</v>
      </c>
      <c r="H2327" s="99" t="s">
        <v>557</v>
      </c>
      <c r="I2327" s="104" t="s">
        <v>148</v>
      </c>
      <c r="J2327" s="105">
        <v>2.5</v>
      </c>
      <c r="K2327" s="142">
        <f t="shared" si="232"/>
        <v>-2.5</v>
      </c>
      <c r="L2327" s="102">
        <f t="shared" si="226"/>
        <v>1149.1601049382718</v>
      </c>
      <c r="M2327" s="214">
        <f t="shared" si="231"/>
        <v>3.125</v>
      </c>
      <c r="Q2327" s="153">
        <f t="shared" si="228"/>
        <v>1</v>
      </c>
      <c r="R2327" s="154">
        <f t="shared" si="229"/>
        <v>0</v>
      </c>
      <c r="S2327" s="154">
        <f t="shared" si="230"/>
        <v>1</v>
      </c>
    </row>
    <row r="2328" spans="2:19" ht="18.75" x14ac:dyDescent="0.3">
      <c r="B2328" s="164">
        <v>45058</v>
      </c>
      <c r="C2328" s="95" t="s">
        <v>3440</v>
      </c>
      <c r="D2328" s="96" t="s">
        <v>43</v>
      </c>
      <c r="E2328" s="97">
        <v>4</v>
      </c>
      <c r="F2328" s="218">
        <v>7</v>
      </c>
      <c r="G2328" s="217">
        <v>2</v>
      </c>
      <c r="H2328" s="99" t="s">
        <v>557</v>
      </c>
      <c r="I2328" s="104" t="s">
        <v>16</v>
      </c>
      <c r="J2328" s="105">
        <v>3.75</v>
      </c>
      <c r="K2328" s="142">
        <f t="shared" si="232"/>
        <v>-3.75</v>
      </c>
      <c r="L2328" s="102">
        <f t="shared" si="226"/>
        <v>1145.4101049382718</v>
      </c>
      <c r="M2328" s="214">
        <f t="shared" si="231"/>
        <v>-0.625</v>
      </c>
      <c r="Q2328" s="153">
        <f t="shared" si="228"/>
        <v>1</v>
      </c>
      <c r="R2328" s="154">
        <f t="shared" si="229"/>
        <v>0</v>
      </c>
      <c r="S2328" s="154">
        <f t="shared" si="230"/>
        <v>1</v>
      </c>
    </row>
    <row r="2329" spans="2:19" ht="18.75" x14ac:dyDescent="0.3">
      <c r="B2329" s="164">
        <v>45058</v>
      </c>
      <c r="C2329" s="95" t="s">
        <v>3441</v>
      </c>
      <c r="D2329" s="96" t="s">
        <v>43</v>
      </c>
      <c r="E2329" s="97">
        <v>5</v>
      </c>
      <c r="F2329" s="218">
        <v>17</v>
      </c>
      <c r="G2329" s="217">
        <v>4</v>
      </c>
      <c r="H2329" s="99" t="s">
        <v>557</v>
      </c>
      <c r="I2329" s="104" t="s">
        <v>16</v>
      </c>
      <c r="J2329" s="105">
        <v>2.5</v>
      </c>
      <c r="K2329" s="142">
        <f t="shared" si="232"/>
        <v>-2.5</v>
      </c>
      <c r="L2329" s="102">
        <f t="shared" si="226"/>
        <v>1142.9101049382718</v>
      </c>
      <c r="M2329" s="214">
        <f t="shared" si="231"/>
        <v>-3.125</v>
      </c>
      <c r="Q2329" s="153">
        <f t="shared" si="228"/>
        <v>1</v>
      </c>
      <c r="R2329" s="154">
        <f t="shared" si="229"/>
        <v>0</v>
      </c>
      <c r="S2329" s="154">
        <f t="shared" si="230"/>
        <v>1</v>
      </c>
    </row>
    <row r="2330" spans="2:19" ht="18.75" x14ac:dyDescent="0.3">
      <c r="B2330" s="164">
        <v>45058</v>
      </c>
      <c r="C2330" s="95" t="s">
        <v>3441</v>
      </c>
      <c r="D2330" s="96" t="s">
        <v>43</v>
      </c>
      <c r="E2330" s="97">
        <v>5</v>
      </c>
      <c r="F2330" s="218">
        <v>17</v>
      </c>
      <c r="G2330" s="217">
        <v>4</v>
      </c>
      <c r="H2330" s="99" t="s">
        <v>567</v>
      </c>
      <c r="I2330" s="104" t="s">
        <v>16</v>
      </c>
      <c r="J2330" s="105">
        <v>2</v>
      </c>
      <c r="K2330" s="142">
        <f t="shared" si="232"/>
        <v>-2</v>
      </c>
      <c r="L2330" s="102">
        <f t="shared" si="226"/>
        <v>1140.9101049382718</v>
      </c>
      <c r="M2330" s="214">
        <f t="shared" si="231"/>
        <v>-5.125</v>
      </c>
      <c r="Q2330" s="153">
        <f t="shared" si="228"/>
        <v>1</v>
      </c>
      <c r="R2330" s="154">
        <f t="shared" si="229"/>
        <v>0</v>
      </c>
      <c r="S2330" s="154">
        <f t="shared" si="230"/>
        <v>1</v>
      </c>
    </row>
    <row r="2331" spans="2:19" ht="18.75" x14ac:dyDescent="0.3">
      <c r="B2331" s="164">
        <v>45058</v>
      </c>
      <c r="C2331" s="95" t="s">
        <v>3442</v>
      </c>
      <c r="D2331" s="96" t="s">
        <v>43</v>
      </c>
      <c r="E2331" s="97">
        <v>5</v>
      </c>
      <c r="F2331" s="218">
        <v>10</v>
      </c>
      <c r="G2331" s="217">
        <v>2</v>
      </c>
      <c r="H2331" s="99" t="s">
        <v>557</v>
      </c>
      <c r="I2331" s="104" t="s">
        <v>171</v>
      </c>
      <c r="J2331" s="105">
        <v>3.5</v>
      </c>
      <c r="K2331" s="142">
        <f t="shared" si="232"/>
        <v>-3.5</v>
      </c>
      <c r="L2331" s="102">
        <f t="shared" ref="L2331:L2394" si="233">IF(K2331="",L2330,L2330+K2331)</f>
        <v>1137.4101049382718</v>
      </c>
      <c r="M2331" s="214">
        <f t="shared" si="231"/>
        <v>-8.625</v>
      </c>
      <c r="Q2331" s="153">
        <f t="shared" si="228"/>
        <v>1</v>
      </c>
      <c r="R2331" s="154">
        <f t="shared" si="229"/>
        <v>0</v>
      </c>
      <c r="S2331" s="154">
        <f t="shared" si="230"/>
        <v>1</v>
      </c>
    </row>
    <row r="2332" spans="2:19" ht="18.75" x14ac:dyDescent="0.3">
      <c r="B2332" s="164">
        <v>45058</v>
      </c>
      <c r="C2332" s="95" t="s">
        <v>3442</v>
      </c>
      <c r="D2332" s="96" t="s">
        <v>43</v>
      </c>
      <c r="E2332" s="97">
        <v>5</v>
      </c>
      <c r="F2332" s="218">
        <v>10</v>
      </c>
      <c r="G2332" s="217">
        <v>2</v>
      </c>
      <c r="H2332" s="99" t="s">
        <v>567</v>
      </c>
      <c r="I2332" s="104" t="s">
        <v>171</v>
      </c>
      <c r="J2332" s="105">
        <v>2</v>
      </c>
      <c r="K2332" s="142">
        <f t="shared" si="232"/>
        <v>-2</v>
      </c>
      <c r="L2332" s="102">
        <f t="shared" si="233"/>
        <v>1135.4101049382718</v>
      </c>
      <c r="M2332" s="214">
        <f t="shared" si="231"/>
        <v>-10.625</v>
      </c>
      <c r="Q2332" s="153">
        <f t="shared" si="228"/>
        <v>1</v>
      </c>
      <c r="R2332" s="154">
        <f t="shared" si="229"/>
        <v>0</v>
      </c>
      <c r="S2332" s="154">
        <f t="shared" si="230"/>
        <v>1</v>
      </c>
    </row>
    <row r="2333" spans="2:19" ht="18.75" x14ac:dyDescent="0.3">
      <c r="B2333" s="164">
        <v>45058</v>
      </c>
      <c r="C2333" s="95" t="s">
        <v>3443</v>
      </c>
      <c r="D2333" s="96" t="s">
        <v>32</v>
      </c>
      <c r="E2333" s="97">
        <v>2</v>
      </c>
      <c r="F2333" s="218">
        <v>4</v>
      </c>
      <c r="G2333" s="217">
        <v>2</v>
      </c>
      <c r="H2333" s="99" t="s">
        <v>557</v>
      </c>
      <c r="I2333" s="104" t="s">
        <v>148</v>
      </c>
      <c r="J2333" s="105">
        <v>5</v>
      </c>
      <c r="K2333" s="142">
        <f t="shared" si="232"/>
        <v>-5</v>
      </c>
      <c r="L2333" s="102">
        <f t="shared" si="233"/>
        <v>1130.4101049382718</v>
      </c>
      <c r="M2333" s="214">
        <f t="shared" si="231"/>
        <v>-15.625</v>
      </c>
      <c r="Q2333" s="153">
        <f t="shared" si="228"/>
        <v>1</v>
      </c>
      <c r="R2333" s="154">
        <f t="shared" si="229"/>
        <v>0</v>
      </c>
      <c r="S2333" s="154">
        <f t="shared" si="230"/>
        <v>1</v>
      </c>
    </row>
    <row r="2334" spans="2:19" ht="18.75" x14ac:dyDescent="0.3">
      <c r="B2334" s="164">
        <v>45059</v>
      </c>
      <c r="C2334" s="95" t="s">
        <v>3395</v>
      </c>
      <c r="D2334" s="96" t="s">
        <v>3253</v>
      </c>
      <c r="E2334" s="97">
        <v>2</v>
      </c>
      <c r="F2334" s="218">
        <v>2</v>
      </c>
      <c r="G2334" s="217">
        <v>1.3</v>
      </c>
      <c r="H2334" s="99" t="s">
        <v>557</v>
      </c>
      <c r="I2334" s="104" t="s">
        <v>24</v>
      </c>
      <c r="J2334" s="105">
        <v>3.5</v>
      </c>
      <c r="K2334" s="142">
        <f t="shared" si="232"/>
        <v>3.5</v>
      </c>
      <c r="L2334" s="102">
        <f t="shared" si="233"/>
        <v>1133.9101049382718</v>
      </c>
      <c r="M2334" s="214">
        <f t="shared" si="231"/>
        <v>-12.125</v>
      </c>
      <c r="Q2334" s="153">
        <f t="shared" ref="Q2334:Q2397" si="234">IF(B2334="",0,1)</f>
        <v>1</v>
      </c>
      <c r="R2334" s="154">
        <f t="shared" ref="R2334:R2397" si="235">IF(K2334&gt;0,1,0)</f>
        <v>1</v>
      </c>
      <c r="S2334" s="154">
        <f t="shared" ref="S2334:S2397" si="236">IF(K2334&lt;0,1,0)</f>
        <v>0</v>
      </c>
    </row>
    <row r="2335" spans="2:19" ht="18.75" x14ac:dyDescent="0.3">
      <c r="B2335" s="164">
        <v>45059</v>
      </c>
      <c r="C2335" s="95" t="s">
        <v>3444</v>
      </c>
      <c r="D2335" s="96" t="s">
        <v>3253</v>
      </c>
      <c r="E2335" s="97">
        <v>4</v>
      </c>
      <c r="F2335" s="218">
        <v>4</v>
      </c>
      <c r="G2335" s="217">
        <v>2</v>
      </c>
      <c r="H2335" s="99" t="s">
        <v>557</v>
      </c>
      <c r="I2335" s="104" t="s">
        <v>16</v>
      </c>
      <c r="J2335" s="105">
        <v>9.5</v>
      </c>
      <c r="K2335" s="142">
        <f t="shared" si="232"/>
        <v>-9.5</v>
      </c>
      <c r="L2335" s="102">
        <f t="shared" si="233"/>
        <v>1124.4101049382718</v>
      </c>
      <c r="M2335" s="214">
        <f t="shared" si="231"/>
        <v>-21.625</v>
      </c>
      <c r="Q2335" s="153">
        <f t="shared" si="234"/>
        <v>1</v>
      </c>
      <c r="R2335" s="154">
        <f t="shared" si="235"/>
        <v>0</v>
      </c>
      <c r="S2335" s="154">
        <f t="shared" si="236"/>
        <v>1</v>
      </c>
    </row>
    <row r="2336" spans="2:19" ht="18.75" x14ac:dyDescent="0.3">
      <c r="B2336" s="164">
        <v>45059</v>
      </c>
      <c r="C2336" s="95" t="s">
        <v>3373</v>
      </c>
      <c r="D2336" s="96" t="s">
        <v>587</v>
      </c>
      <c r="E2336" s="97">
        <v>1</v>
      </c>
      <c r="F2336" s="218">
        <v>10</v>
      </c>
      <c r="G2336" s="217">
        <v>2</v>
      </c>
      <c r="H2336" s="99" t="s">
        <v>557</v>
      </c>
      <c r="I2336" s="104" t="s">
        <v>16</v>
      </c>
      <c r="J2336" s="105">
        <v>5</v>
      </c>
      <c r="K2336" s="142">
        <f t="shared" si="232"/>
        <v>-5</v>
      </c>
      <c r="L2336" s="102">
        <f t="shared" si="233"/>
        <v>1119.4101049382718</v>
      </c>
      <c r="M2336" s="214">
        <f t="shared" ref="M2336:M2399" si="237">M2335+K2336</f>
        <v>-26.625</v>
      </c>
      <c r="Q2336" s="153">
        <f t="shared" si="234"/>
        <v>1</v>
      </c>
      <c r="R2336" s="154">
        <f t="shared" si="235"/>
        <v>0</v>
      </c>
      <c r="S2336" s="154">
        <f t="shared" si="236"/>
        <v>1</v>
      </c>
    </row>
    <row r="2337" spans="2:19" ht="18.75" x14ac:dyDescent="0.3">
      <c r="B2337" s="164">
        <v>45060</v>
      </c>
      <c r="C2337" s="95" t="s">
        <v>3445</v>
      </c>
      <c r="D2337" s="96" t="s">
        <v>772</v>
      </c>
      <c r="E2337" s="97">
        <v>4</v>
      </c>
      <c r="F2337" s="218">
        <v>23</v>
      </c>
      <c r="G2337" s="217">
        <v>4</v>
      </c>
      <c r="H2337" s="99" t="s">
        <v>557</v>
      </c>
      <c r="I2337" s="104" t="s">
        <v>16</v>
      </c>
      <c r="J2337" s="105">
        <v>1.25</v>
      </c>
      <c r="K2337" s="142">
        <f t="shared" si="232"/>
        <v>-1.25</v>
      </c>
      <c r="L2337" s="102">
        <f t="shared" si="233"/>
        <v>1118.1601049382718</v>
      </c>
      <c r="M2337" s="214">
        <f t="shared" si="237"/>
        <v>-27.875</v>
      </c>
      <c r="Q2337" s="153">
        <f t="shared" si="234"/>
        <v>1</v>
      </c>
      <c r="R2337" s="154">
        <f t="shared" si="235"/>
        <v>0</v>
      </c>
      <c r="S2337" s="154">
        <f t="shared" si="236"/>
        <v>1</v>
      </c>
    </row>
    <row r="2338" spans="2:19" ht="18.75" x14ac:dyDescent="0.3">
      <c r="B2338" s="164">
        <v>45060</v>
      </c>
      <c r="C2338" s="95" t="s">
        <v>3445</v>
      </c>
      <c r="D2338" s="96" t="s">
        <v>772</v>
      </c>
      <c r="E2338" s="97">
        <v>4</v>
      </c>
      <c r="F2338" s="218">
        <v>23</v>
      </c>
      <c r="G2338" s="217">
        <v>4</v>
      </c>
      <c r="H2338" s="99" t="s">
        <v>567</v>
      </c>
      <c r="I2338" s="104" t="s">
        <v>16</v>
      </c>
      <c r="J2338" s="105">
        <v>1</v>
      </c>
      <c r="K2338" s="142">
        <f t="shared" si="232"/>
        <v>-1</v>
      </c>
      <c r="L2338" s="102">
        <f t="shared" si="233"/>
        <v>1117.1601049382718</v>
      </c>
      <c r="M2338" s="214">
        <f t="shared" si="237"/>
        <v>-28.875</v>
      </c>
      <c r="Q2338" s="153">
        <f t="shared" si="234"/>
        <v>1</v>
      </c>
      <c r="R2338" s="154">
        <f t="shared" si="235"/>
        <v>0</v>
      </c>
      <c r="S2338" s="154">
        <f t="shared" si="236"/>
        <v>1</v>
      </c>
    </row>
    <row r="2339" spans="2:19" ht="18.75" x14ac:dyDescent="0.3">
      <c r="B2339" s="164">
        <v>45060</v>
      </c>
      <c r="C2339" s="95" t="s">
        <v>3446</v>
      </c>
      <c r="D2339" s="96" t="s">
        <v>30</v>
      </c>
      <c r="E2339" s="97">
        <v>1</v>
      </c>
      <c r="F2339" s="218">
        <v>3</v>
      </c>
      <c r="G2339" s="217">
        <v>1.1000000000000001</v>
      </c>
      <c r="H2339" s="99" t="s">
        <v>557</v>
      </c>
      <c r="I2339" s="104" t="s">
        <v>16</v>
      </c>
      <c r="J2339" s="105">
        <v>5</v>
      </c>
      <c r="K2339" s="142">
        <f t="shared" si="232"/>
        <v>-5</v>
      </c>
      <c r="L2339" s="102">
        <f t="shared" si="233"/>
        <v>1112.1601049382718</v>
      </c>
      <c r="M2339" s="214">
        <f t="shared" si="237"/>
        <v>-33.875</v>
      </c>
      <c r="Q2339" s="153">
        <f t="shared" si="234"/>
        <v>1</v>
      </c>
      <c r="R2339" s="154">
        <f t="shared" si="235"/>
        <v>0</v>
      </c>
      <c r="S2339" s="154">
        <f t="shared" si="236"/>
        <v>1</v>
      </c>
    </row>
    <row r="2340" spans="2:19" ht="18.75" x14ac:dyDescent="0.3">
      <c r="B2340" s="164">
        <v>45060</v>
      </c>
      <c r="C2340" s="95" t="s">
        <v>3221</v>
      </c>
      <c r="D2340" s="96" t="s">
        <v>30</v>
      </c>
      <c r="E2340" s="97">
        <v>2</v>
      </c>
      <c r="F2340" s="218">
        <v>21</v>
      </c>
      <c r="G2340" s="217">
        <v>3</v>
      </c>
      <c r="H2340" s="99" t="s">
        <v>557</v>
      </c>
      <c r="I2340" s="104" t="s">
        <v>16</v>
      </c>
      <c r="J2340" s="105">
        <v>0.5</v>
      </c>
      <c r="K2340" s="142">
        <f t="shared" si="232"/>
        <v>-0.5</v>
      </c>
      <c r="L2340" s="102">
        <f t="shared" si="233"/>
        <v>1111.6601049382718</v>
      </c>
      <c r="M2340" s="214">
        <f t="shared" si="237"/>
        <v>-34.375</v>
      </c>
      <c r="Q2340" s="153">
        <f t="shared" si="234"/>
        <v>1</v>
      </c>
      <c r="R2340" s="154">
        <f t="shared" si="235"/>
        <v>0</v>
      </c>
      <c r="S2340" s="154">
        <f t="shared" si="236"/>
        <v>1</v>
      </c>
    </row>
    <row r="2341" spans="2:19" ht="18.75" x14ac:dyDescent="0.3">
      <c r="B2341" s="164">
        <v>45062</v>
      </c>
      <c r="C2341" s="95" t="s">
        <v>3447</v>
      </c>
      <c r="D2341" s="96" t="s">
        <v>1912</v>
      </c>
      <c r="E2341" s="97">
        <v>3</v>
      </c>
      <c r="F2341" s="218">
        <v>100</v>
      </c>
      <c r="G2341" s="217">
        <v>16</v>
      </c>
      <c r="H2341" s="99" t="s">
        <v>557</v>
      </c>
      <c r="I2341" s="104" t="s">
        <v>148</v>
      </c>
      <c r="J2341" s="105">
        <v>0.25</v>
      </c>
      <c r="K2341" s="142">
        <f t="shared" si="232"/>
        <v>-0.25</v>
      </c>
      <c r="L2341" s="102">
        <f t="shared" si="233"/>
        <v>1111.4101049382718</v>
      </c>
      <c r="M2341" s="214">
        <f t="shared" si="237"/>
        <v>-34.625</v>
      </c>
      <c r="Q2341" s="153">
        <f t="shared" si="234"/>
        <v>1</v>
      </c>
      <c r="R2341" s="154">
        <f t="shared" si="235"/>
        <v>0</v>
      </c>
      <c r="S2341" s="154">
        <f t="shared" si="236"/>
        <v>1</v>
      </c>
    </row>
    <row r="2342" spans="2:19" ht="18.75" x14ac:dyDescent="0.3">
      <c r="B2342" s="164">
        <v>45062</v>
      </c>
      <c r="C2342" s="95" t="s">
        <v>3447</v>
      </c>
      <c r="D2342" s="96" t="s">
        <v>1912</v>
      </c>
      <c r="E2342" s="97">
        <v>3</v>
      </c>
      <c r="F2342" s="218">
        <v>100</v>
      </c>
      <c r="G2342" s="217">
        <v>16</v>
      </c>
      <c r="H2342" s="99" t="s">
        <v>567</v>
      </c>
      <c r="I2342" s="104" t="s">
        <v>148</v>
      </c>
      <c r="J2342" s="105">
        <v>0.25</v>
      </c>
      <c r="K2342" s="142">
        <f t="shared" si="232"/>
        <v>-0.25</v>
      </c>
      <c r="L2342" s="102">
        <f t="shared" si="233"/>
        <v>1111.1601049382718</v>
      </c>
      <c r="M2342" s="214">
        <f t="shared" si="237"/>
        <v>-34.875</v>
      </c>
      <c r="Q2342" s="153">
        <f t="shared" si="234"/>
        <v>1</v>
      </c>
      <c r="R2342" s="154">
        <f t="shared" si="235"/>
        <v>0</v>
      </c>
      <c r="S2342" s="154">
        <f t="shared" si="236"/>
        <v>1</v>
      </c>
    </row>
    <row r="2343" spans="2:19" ht="18.75" x14ac:dyDescent="0.3">
      <c r="B2343" s="164">
        <v>45062</v>
      </c>
      <c r="C2343" s="95" t="s">
        <v>3448</v>
      </c>
      <c r="D2343" s="96" t="s">
        <v>578</v>
      </c>
      <c r="E2343" s="97">
        <v>5</v>
      </c>
      <c r="F2343" s="218">
        <v>3</v>
      </c>
      <c r="G2343" s="217">
        <v>1.2</v>
      </c>
      <c r="H2343" s="99" t="s">
        <v>557</v>
      </c>
      <c r="I2343" s="104" t="s">
        <v>614</v>
      </c>
      <c r="J2343" s="105">
        <v>7.5</v>
      </c>
      <c r="K2343" s="142">
        <f t="shared" si="232"/>
        <v>-7.5</v>
      </c>
      <c r="L2343" s="102">
        <f t="shared" si="233"/>
        <v>1103.6601049382718</v>
      </c>
      <c r="M2343" s="214">
        <f t="shared" si="237"/>
        <v>-42.375</v>
      </c>
      <c r="Q2343" s="153">
        <f t="shared" si="234"/>
        <v>1</v>
      </c>
      <c r="R2343" s="154">
        <f t="shared" si="235"/>
        <v>0</v>
      </c>
      <c r="S2343" s="154">
        <f t="shared" si="236"/>
        <v>1</v>
      </c>
    </row>
    <row r="2344" spans="2:19" ht="18.75" x14ac:dyDescent="0.3">
      <c r="B2344" s="164">
        <v>45062</v>
      </c>
      <c r="C2344" s="95" t="s">
        <v>3449</v>
      </c>
      <c r="D2344" s="96" t="s">
        <v>578</v>
      </c>
      <c r="E2344" s="97">
        <v>1</v>
      </c>
      <c r="F2344" s="218">
        <v>8</v>
      </c>
      <c r="G2344" s="217">
        <v>2</v>
      </c>
      <c r="H2344" s="99" t="s">
        <v>557</v>
      </c>
      <c r="I2344" s="104" t="s">
        <v>16</v>
      </c>
      <c r="J2344" s="105">
        <v>2.75</v>
      </c>
      <c r="K2344" s="142">
        <f t="shared" si="232"/>
        <v>-2.75</v>
      </c>
      <c r="L2344" s="102">
        <f t="shared" si="233"/>
        <v>1100.9101049382718</v>
      </c>
      <c r="M2344" s="214">
        <f t="shared" si="237"/>
        <v>-45.125</v>
      </c>
      <c r="Q2344" s="153">
        <f t="shared" si="234"/>
        <v>1</v>
      </c>
      <c r="R2344" s="154">
        <f t="shared" si="235"/>
        <v>0</v>
      </c>
      <c r="S2344" s="154">
        <f t="shared" si="236"/>
        <v>1</v>
      </c>
    </row>
    <row r="2345" spans="2:19" ht="18.75" x14ac:dyDescent="0.3">
      <c r="B2345" s="164">
        <v>45063</v>
      </c>
      <c r="C2345" s="95" t="s">
        <v>3450</v>
      </c>
      <c r="D2345" s="96" t="s">
        <v>114</v>
      </c>
      <c r="E2345" s="97">
        <v>1</v>
      </c>
      <c r="F2345" s="218">
        <v>5</v>
      </c>
      <c r="G2345" s="217">
        <v>1.3</v>
      </c>
      <c r="H2345" s="99" t="s">
        <v>557</v>
      </c>
      <c r="I2345" s="104" t="s">
        <v>26</v>
      </c>
      <c r="J2345" s="105">
        <v>6</v>
      </c>
      <c r="K2345" s="142">
        <f t="shared" si="232"/>
        <v>-6</v>
      </c>
      <c r="L2345" s="102">
        <f t="shared" si="233"/>
        <v>1094.9101049382718</v>
      </c>
      <c r="M2345" s="214">
        <f t="shared" si="237"/>
        <v>-51.125</v>
      </c>
      <c r="Q2345" s="153">
        <f t="shared" si="234"/>
        <v>1</v>
      </c>
      <c r="R2345" s="154">
        <f t="shared" si="235"/>
        <v>0</v>
      </c>
      <c r="S2345" s="154">
        <f t="shared" si="236"/>
        <v>1</v>
      </c>
    </row>
    <row r="2346" spans="2:19" ht="18.75" x14ac:dyDescent="0.3">
      <c r="B2346" s="164">
        <v>45063</v>
      </c>
      <c r="C2346" s="95" t="s">
        <v>3451</v>
      </c>
      <c r="D2346" s="96" t="s">
        <v>114</v>
      </c>
      <c r="E2346" s="97">
        <v>1</v>
      </c>
      <c r="F2346" s="218">
        <v>4</v>
      </c>
      <c r="G2346" s="217">
        <v>2</v>
      </c>
      <c r="H2346" s="99" t="s">
        <v>557</v>
      </c>
      <c r="I2346" s="104" t="s">
        <v>21</v>
      </c>
      <c r="J2346" s="105">
        <v>3.25</v>
      </c>
      <c r="K2346" s="142">
        <f t="shared" si="232"/>
        <v>-3.25</v>
      </c>
      <c r="L2346" s="102">
        <f t="shared" si="233"/>
        <v>1091.6601049382718</v>
      </c>
      <c r="M2346" s="214">
        <f t="shared" si="237"/>
        <v>-54.375</v>
      </c>
      <c r="Q2346" s="153">
        <f t="shared" si="234"/>
        <v>1</v>
      </c>
      <c r="R2346" s="154">
        <f t="shared" si="235"/>
        <v>0</v>
      </c>
      <c r="S2346" s="154">
        <f t="shared" si="236"/>
        <v>1</v>
      </c>
    </row>
    <row r="2347" spans="2:19" ht="18.75" x14ac:dyDescent="0.3">
      <c r="B2347" s="164">
        <v>45063</v>
      </c>
      <c r="C2347" s="95" t="s">
        <v>3452</v>
      </c>
      <c r="D2347" s="96" t="s">
        <v>114</v>
      </c>
      <c r="E2347" s="97">
        <v>1</v>
      </c>
      <c r="F2347" s="218">
        <v>30</v>
      </c>
      <c r="G2347" s="217">
        <v>4</v>
      </c>
      <c r="H2347" s="99" t="s">
        <v>557</v>
      </c>
      <c r="I2347" s="104" t="s">
        <v>16</v>
      </c>
      <c r="J2347" s="105">
        <v>0.75</v>
      </c>
      <c r="K2347" s="142">
        <f t="shared" si="232"/>
        <v>-0.75</v>
      </c>
      <c r="L2347" s="102">
        <f t="shared" si="233"/>
        <v>1090.9101049382718</v>
      </c>
      <c r="M2347" s="214">
        <f t="shared" si="237"/>
        <v>-55.125</v>
      </c>
      <c r="Q2347" s="153">
        <f t="shared" si="234"/>
        <v>1</v>
      </c>
      <c r="R2347" s="154">
        <f t="shared" si="235"/>
        <v>0</v>
      </c>
      <c r="S2347" s="154">
        <f t="shared" si="236"/>
        <v>1</v>
      </c>
    </row>
    <row r="2348" spans="2:19" ht="18.75" x14ac:dyDescent="0.3">
      <c r="B2348" s="164">
        <v>45064</v>
      </c>
      <c r="C2348" s="95" t="s">
        <v>3420</v>
      </c>
      <c r="D2348" s="96" t="s">
        <v>788</v>
      </c>
      <c r="E2348" s="97">
        <v>3</v>
      </c>
      <c r="F2348" s="218">
        <v>50</v>
      </c>
      <c r="G2348" s="217">
        <v>8</v>
      </c>
      <c r="H2348" s="99" t="s">
        <v>557</v>
      </c>
      <c r="I2348" s="104" t="s">
        <v>16</v>
      </c>
      <c r="J2348" s="105">
        <v>0.25</v>
      </c>
      <c r="K2348" s="142">
        <f t="shared" si="232"/>
        <v>-0.25</v>
      </c>
      <c r="L2348" s="102">
        <f t="shared" si="233"/>
        <v>1090.6601049382718</v>
      </c>
      <c r="M2348" s="214">
        <f t="shared" si="237"/>
        <v>-55.375</v>
      </c>
      <c r="Q2348" s="153">
        <f t="shared" si="234"/>
        <v>1</v>
      </c>
      <c r="R2348" s="154">
        <f t="shared" si="235"/>
        <v>0</v>
      </c>
      <c r="S2348" s="154">
        <f t="shared" si="236"/>
        <v>1</v>
      </c>
    </row>
    <row r="2349" spans="2:19" ht="18.75" x14ac:dyDescent="0.3">
      <c r="B2349" s="164">
        <v>45064</v>
      </c>
      <c r="C2349" s="95" t="s">
        <v>3428</v>
      </c>
      <c r="D2349" s="96" t="s">
        <v>3453</v>
      </c>
      <c r="E2349" s="97">
        <v>4</v>
      </c>
      <c r="F2349" s="218">
        <v>8</v>
      </c>
      <c r="G2349" s="217">
        <v>2</v>
      </c>
      <c r="H2349" s="99" t="s">
        <v>557</v>
      </c>
      <c r="I2349" s="104" t="s">
        <v>3506</v>
      </c>
      <c r="J2349" s="105">
        <v>3.75</v>
      </c>
      <c r="K2349" s="142">
        <f t="shared" si="232"/>
        <v>-3.75</v>
      </c>
      <c r="L2349" s="102">
        <f t="shared" si="233"/>
        <v>1086.9101049382718</v>
      </c>
      <c r="M2349" s="214">
        <f t="shared" si="237"/>
        <v>-59.125</v>
      </c>
      <c r="Q2349" s="153">
        <f t="shared" si="234"/>
        <v>1</v>
      </c>
      <c r="R2349" s="154">
        <f t="shared" si="235"/>
        <v>0</v>
      </c>
      <c r="S2349" s="154">
        <f t="shared" si="236"/>
        <v>1</v>
      </c>
    </row>
    <row r="2350" spans="2:19" ht="18.75" x14ac:dyDescent="0.3">
      <c r="B2350" s="164">
        <v>45064</v>
      </c>
      <c r="C2350" s="95" t="s">
        <v>3454</v>
      </c>
      <c r="D2350" s="96" t="s">
        <v>556</v>
      </c>
      <c r="E2350" s="97">
        <v>1</v>
      </c>
      <c r="F2350" s="218">
        <v>17</v>
      </c>
      <c r="G2350" s="217">
        <v>2.8</v>
      </c>
      <c r="H2350" s="99" t="s">
        <v>557</v>
      </c>
      <c r="I2350" s="104" t="s">
        <v>26</v>
      </c>
      <c r="J2350" s="105">
        <v>3.75</v>
      </c>
      <c r="K2350" s="142">
        <f t="shared" si="232"/>
        <v>-3.75</v>
      </c>
      <c r="L2350" s="102">
        <f t="shared" si="233"/>
        <v>1083.1601049382718</v>
      </c>
      <c r="M2350" s="214">
        <f t="shared" si="237"/>
        <v>-62.875</v>
      </c>
      <c r="Q2350" s="153">
        <f t="shared" si="234"/>
        <v>1</v>
      </c>
      <c r="R2350" s="154">
        <f t="shared" si="235"/>
        <v>0</v>
      </c>
      <c r="S2350" s="154">
        <f t="shared" si="236"/>
        <v>1</v>
      </c>
    </row>
    <row r="2351" spans="2:19" ht="18.75" x14ac:dyDescent="0.3">
      <c r="B2351" s="164">
        <v>45064</v>
      </c>
      <c r="C2351" s="95" t="s">
        <v>3454</v>
      </c>
      <c r="D2351" s="96" t="s">
        <v>556</v>
      </c>
      <c r="E2351" s="97">
        <v>1</v>
      </c>
      <c r="F2351" s="218">
        <v>17</v>
      </c>
      <c r="G2351" s="217">
        <v>2.8</v>
      </c>
      <c r="H2351" s="99" t="s">
        <v>567</v>
      </c>
      <c r="I2351" s="104" t="s">
        <v>26</v>
      </c>
      <c r="J2351" s="105">
        <v>2.25</v>
      </c>
      <c r="K2351" s="142">
        <f t="shared" si="232"/>
        <v>4.05</v>
      </c>
      <c r="L2351" s="102">
        <f t="shared" si="233"/>
        <v>1087.2101049382718</v>
      </c>
      <c r="M2351" s="214">
        <f t="shared" si="237"/>
        <v>-58.825000000000003</v>
      </c>
      <c r="Q2351" s="153">
        <f t="shared" si="234"/>
        <v>1</v>
      </c>
      <c r="R2351" s="154">
        <f t="shared" si="235"/>
        <v>1</v>
      </c>
      <c r="S2351" s="154">
        <f t="shared" si="236"/>
        <v>0</v>
      </c>
    </row>
    <row r="2352" spans="2:19" ht="18.75" x14ac:dyDescent="0.3">
      <c r="B2352" s="164">
        <v>45064</v>
      </c>
      <c r="C2352" s="95" t="s">
        <v>3455</v>
      </c>
      <c r="D2352" s="96" t="s">
        <v>556</v>
      </c>
      <c r="E2352" s="97">
        <v>2</v>
      </c>
      <c r="F2352" s="218">
        <v>4.4000000000000004</v>
      </c>
      <c r="G2352" s="217">
        <v>2</v>
      </c>
      <c r="H2352" s="99" t="s">
        <v>557</v>
      </c>
      <c r="I2352" s="104" t="s">
        <v>24</v>
      </c>
      <c r="J2352" s="105">
        <v>7</v>
      </c>
      <c r="K2352" s="142">
        <f t="shared" si="232"/>
        <v>23.800000000000004</v>
      </c>
      <c r="L2352" s="102">
        <f t="shared" si="233"/>
        <v>1111.0101049382718</v>
      </c>
      <c r="M2352" s="214">
        <f t="shared" si="237"/>
        <v>-35.024999999999999</v>
      </c>
      <c r="Q2352" s="153">
        <f t="shared" si="234"/>
        <v>1</v>
      </c>
      <c r="R2352" s="154">
        <f t="shared" si="235"/>
        <v>1</v>
      </c>
      <c r="S2352" s="154">
        <f t="shared" si="236"/>
        <v>0</v>
      </c>
    </row>
    <row r="2353" spans="2:19" ht="18.75" x14ac:dyDescent="0.3">
      <c r="B2353" s="164">
        <v>45064</v>
      </c>
      <c r="C2353" s="95" t="s">
        <v>3456</v>
      </c>
      <c r="D2353" s="96" t="s">
        <v>616</v>
      </c>
      <c r="E2353" s="97">
        <v>1</v>
      </c>
      <c r="F2353" s="218">
        <v>2</v>
      </c>
      <c r="G2353" s="217">
        <v>1.1000000000000001</v>
      </c>
      <c r="H2353" s="99" t="s">
        <v>557</v>
      </c>
      <c r="I2353" s="104" t="s">
        <v>21</v>
      </c>
      <c r="J2353" s="105">
        <v>3</v>
      </c>
      <c r="K2353" s="142">
        <f t="shared" si="232"/>
        <v>-3</v>
      </c>
      <c r="L2353" s="102">
        <f t="shared" si="233"/>
        <v>1108.0101049382718</v>
      </c>
      <c r="M2353" s="214">
        <f t="shared" si="237"/>
        <v>-38.024999999999999</v>
      </c>
      <c r="Q2353" s="153">
        <f t="shared" si="234"/>
        <v>1</v>
      </c>
      <c r="R2353" s="154">
        <f t="shared" si="235"/>
        <v>0</v>
      </c>
      <c r="S2353" s="154">
        <f t="shared" si="236"/>
        <v>1</v>
      </c>
    </row>
    <row r="2354" spans="2:19" ht="18.75" x14ac:dyDescent="0.3">
      <c r="B2354" s="164">
        <v>45064</v>
      </c>
      <c r="C2354" s="95" t="s">
        <v>3215</v>
      </c>
      <c r="D2354" s="96" t="s">
        <v>616</v>
      </c>
      <c r="E2354" s="97">
        <v>2</v>
      </c>
      <c r="F2354" s="218">
        <v>20</v>
      </c>
      <c r="G2354" s="217">
        <v>4</v>
      </c>
      <c r="H2354" s="99" t="s">
        <v>557</v>
      </c>
      <c r="I2354" s="104" t="s">
        <v>26</v>
      </c>
      <c r="J2354" s="105">
        <v>0.25</v>
      </c>
      <c r="K2354" s="142">
        <f t="shared" si="232"/>
        <v>-0.25</v>
      </c>
      <c r="L2354" s="102">
        <f t="shared" si="233"/>
        <v>1107.7601049382718</v>
      </c>
      <c r="M2354" s="214">
        <f t="shared" si="237"/>
        <v>-38.274999999999999</v>
      </c>
      <c r="Q2354" s="153">
        <f t="shared" si="234"/>
        <v>1</v>
      </c>
      <c r="R2354" s="154">
        <f t="shared" si="235"/>
        <v>0</v>
      </c>
      <c r="S2354" s="154">
        <f t="shared" si="236"/>
        <v>1</v>
      </c>
    </row>
    <row r="2355" spans="2:19" ht="18.75" x14ac:dyDescent="0.3">
      <c r="B2355" s="164">
        <v>45064</v>
      </c>
      <c r="C2355" s="95" t="s">
        <v>3457</v>
      </c>
      <c r="D2355" s="96" t="s">
        <v>616</v>
      </c>
      <c r="E2355" s="97">
        <v>4</v>
      </c>
      <c r="F2355" s="218">
        <v>3.4</v>
      </c>
      <c r="G2355" s="217">
        <v>1.2</v>
      </c>
      <c r="H2355" s="99" t="s">
        <v>557</v>
      </c>
      <c r="I2355" s="104" t="s">
        <v>24</v>
      </c>
      <c r="J2355" s="105">
        <v>6</v>
      </c>
      <c r="K2355" s="142">
        <f t="shared" si="232"/>
        <v>14.399999999999999</v>
      </c>
      <c r="L2355" s="102">
        <f t="shared" si="233"/>
        <v>1122.1601049382718</v>
      </c>
      <c r="M2355" s="214">
        <f t="shared" si="237"/>
        <v>-23.875</v>
      </c>
      <c r="Q2355" s="153">
        <f t="shared" si="234"/>
        <v>1</v>
      </c>
      <c r="R2355" s="154">
        <f t="shared" si="235"/>
        <v>1</v>
      </c>
      <c r="S2355" s="154">
        <f t="shared" si="236"/>
        <v>0</v>
      </c>
    </row>
    <row r="2356" spans="2:19" ht="18.75" x14ac:dyDescent="0.3">
      <c r="B2356" s="164">
        <v>45064</v>
      </c>
      <c r="C2356" s="95" t="s">
        <v>3458</v>
      </c>
      <c r="D2356" s="96" t="s">
        <v>616</v>
      </c>
      <c r="E2356" s="97">
        <v>4</v>
      </c>
      <c r="F2356" s="218">
        <v>1</v>
      </c>
      <c r="G2356" s="217">
        <v>0</v>
      </c>
      <c r="H2356" s="99" t="s">
        <v>557</v>
      </c>
      <c r="I2356" s="104" t="s">
        <v>34</v>
      </c>
      <c r="J2356" s="105">
        <v>4</v>
      </c>
      <c r="K2356" s="142">
        <f t="shared" si="232"/>
        <v>-4</v>
      </c>
      <c r="L2356" s="102">
        <f t="shared" si="233"/>
        <v>1118.1601049382718</v>
      </c>
      <c r="M2356" s="214">
        <f t="shared" si="237"/>
        <v>-27.875</v>
      </c>
      <c r="Q2356" s="153">
        <f t="shared" si="234"/>
        <v>1</v>
      </c>
      <c r="R2356" s="154">
        <f t="shared" si="235"/>
        <v>0</v>
      </c>
      <c r="S2356" s="154">
        <f t="shared" si="236"/>
        <v>1</v>
      </c>
    </row>
    <row r="2357" spans="2:19" ht="18.75" x14ac:dyDescent="0.3">
      <c r="B2357" s="164">
        <v>45065</v>
      </c>
      <c r="C2357" s="95" t="s">
        <v>3459</v>
      </c>
      <c r="D2357" s="96" t="s">
        <v>600</v>
      </c>
      <c r="E2357" s="97">
        <v>4</v>
      </c>
      <c r="F2357" s="218">
        <v>5</v>
      </c>
      <c r="G2357" s="217">
        <v>2</v>
      </c>
      <c r="H2357" s="99" t="s">
        <v>557</v>
      </c>
      <c r="I2357" s="104" t="s">
        <v>16</v>
      </c>
      <c r="J2357" s="105">
        <v>8.5</v>
      </c>
      <c r="K2357" s="142">
        <f t="shared" si="232"/>
        <v>-8.5</v>
      </c>
      <c r="L2357" s="102">
        <f t="shared" si="233"/>
        <v>1109.6601049382718</v>
      </c>
      <c r="M2357" s="214">
        <f t="shared" si="237"/>
        <v>-36.375</v>
      </c>
      <c r="Q2357" s="153">
        <f t="shared" si="234"/>
        <v>1</v>
      </c>
      <c r="R2357" s="154">
        <f t="shared" si="235"/>
        <v>0</v>
      </c>
      <c r="S2357" s="154">
        <f t="shared" si="236"/>
        <v>1</v>
      </c>
    </row>
    <row r="2358" spans="2:19" ht="18.75" x14ac:dyDescent="0.3">
      <c r="B2358" s="164">
        <v>45065</v>
      </c>
      <c r="C2358" s="95" t="s">
        <v>2816</v>
      </c>
      <c r="D2358" s="96" t="s">
        <v>600</v>
      </c>
      <c r="E2358" s="97">
        <v>4</v>
      </c>
      <c r="F2358" s="218">
        <v>3</v>
      </c>
      <c r="G2358" s="217">
        <v>1.2</v>
      </c>
      <c r="H2358" s="99" t="s">
        <v>557</v>
      </c>
      <c r="I2358" s="104" t="s">
        <v>21</v>
      </c>
      <c r="J2358" s="105">
        <v>1.75</v>
      </c>
      <c r="K2358" s="142">
        <f t="shared" si="232"/>
        <v>-1.75</v>
      </c>
      <c r="L2358" s="102">
        <f t="shared" si="233"/>
        <v>1107.9101049382718</v>
      </c>
      <c r="M2358" s="214">
        <f t="shared" si="237"/>
        <v>-38.125</v>
      </c>
      <c r="Q2358" s="153">
        <f t="shared" si="234"/>
        <v>1</v>
      </c>
      <c r="R2358" s="154">
        <f t="shared" si="235"/>
        <v>0</v>
      </c>
      <c r="S2358" s="154">
        <f t="shared" si="236"/>
        <v>1</v>
      </c>
    </row>
    <row r="2359" spans="2:19" ht="18.75" x14ac:dyDescent="0.3">
      <c r="B2359" s="164">
        <v>45065</v>
      </c>
      <c r="C2359" s="95" t="s">
        <v>3460</v>
      </c>
      <c r="D2359" s="96" t="s">
        <v>43</v>
      </c>
      <c r="E2359" s="97">
        <v>2</v>
      </c>
      <c r="F2359" s="218">
        <v>4.8</v>
      </c>
      <c r="G2359" s="217">
        <v>2</v>
      </c>
      <c r="H2359" s="99" t="s">
        <v>557</v>
      </c>
      <c r="I2359" s="104" t="s">
        <v>24</v>
      </c>
      <c r="J2359" s="105">
        <v>7</v>
      </c>
      <c r="K2359" s="142">
        <f t="shared" si="232"/>
        <v>26.6</v>
      </c>
      <c r="L2359" s="102">
        <f t="shared" si="233"/>
        <v>1134.5101049382718</v>
      </c>
      <c r="M2359" s="214">
        <f t="shared" si="237"/>
        <v>-11.524999999999999</v>
      </c>
      <c r="Q2359" s="153">
        <f t="shared" si="234"/>
        <v>1</v>
      </c>
      <c r="R2359" s="154">
        <f t="shared" si="235"/>
        <v>1</v>
      </c>
      <c r="S2359" s="154">
        <f t="shared" si="236"/>
        <v>0</v>
      </c>
    </row>
    <row r="2360" spans="2:19" ht="18.75" x14ac:dyDescent="0.3">
      <c r="B2360" s="164">
        <v>45065</v>
      </c>
      <c r="C2360" s="95" t="s">
        <v>3461</v>
      </c>
      <c r="D2360" s="96" t="s">
        <v>43</v>
      </c>
      <c r="E2360" s="97">
        <v>2</v>
      </c>
      <c r="F2360" s="218">
        <v>6</v>
      </c>
      <c r="G2360" s="217">
        <v>2.5</v>
      </c>
      <c r="H2360" s="99" t="s">
        <v>557</v>
      </c>
      <c r="I2360" s="104" t="s">
        <v>16</v>
      </c>
      <c r="J2360" s="105">
        <v>3</v>
      </c>
      <c r="K2360" s="142">
        <f t="shared" si="232"/>
        <v>-3</v>
      </c>
      <c r="L2360" s="102">
        <f t="shared" si="233"/>
        <v>1131.5101049382718</v>
      </c>
      <c r="M2360" s="214">
        <f t="shared" si="237"/>
        <v>-14.524999999999999</v>
      </c>
      <c r="Q2360" s="153">
        <f t="shared" si="234"/>
        <v>1</v>
      </c>
      <c r="R2360" s="154">
        <f t="shared" si="235"/>
        <v>0</v>
      </c>
      <c r="S2360" s="154">
        <f t="shared" si="236"/>
        <v>1</v>
      </c>
    </row>
    <row r="2361" spans="2:19" ht="18.75" x14ac:dyDescent="0.3">
      <c r="B2361" s="164">
        <v>45065</v>
      </c>
      <c r="C2361" s="95" t="s">
        <v>3462</v>
      </c>
      <c r="D2361" s="96" t="s">
        <v>43</v>
      </c>
      <c r="E2361" s="97">
        <v>3</v>
      </c>
      <c r="F2361" s="218">
        <v>1.6</v>
      </c>
      <c r="G2361" s="217">
        <v>1.1000000000000001</v>
      </c>
      <c r="H2361" s="99" t="s">
        <v>557</v>
      </c>
      <c r="I2361" s="104" t="s">
        <v>24</v>
      </c>
      <c r="J2361" s="105">
        <v>10</v>
      </c>
      <c r="K2361" s="142">
        <f t="shared" si="232"/>
        <v>6</v>
      </c>
      <c r="L2361" s="102">
        <f t="shared" si="233"/>
        <v>1137.5101049382718</v>
      </c>
      <c r="M2361" s="214">
        <f t="shared" si="237"/>
        <v>-8.5249999999999986</v>
      </c>
      <c r="Q2361" s="153">
        <f t="shared" si="234"/>
        <v>1</v>
      </c>
      <c r="R2361" s="154">
        <f t="shared" si="235"/>
        <v>1</v>
      </c>
      <c r="S2361" s="154">
        <f t="shared" si="236"/>
        <v>0</v>
      </c>
    </row>
    <row r="2362" spans="2:19" ht="18.75" x14ac:dyDescent="0.3">
      <c r="B2362" s="164">
        <v>45065</v>
      </c>
      <c r="C2362" s="95" t="s">
        <v>3463</v>
      </c>
      <c r="D2362" s="96" t="s">
        <v>43</v>
      </c>
      <c r="E2362" s="97">
        <v>4</v>
      </c>
      <c r="F2362" s="218">
        <v>8</v>
      </c>
      <c r="G2362" s="217">
        <v>2</v>
      </c>
      <c r="H2362" s="99" t="s">
        <v>557</v>
      </c>
      <c r="I2362" s="104" t="s">
        <v>24</v>
      </c>
      <c r="J2362" s="105">
        <v>6</v>
      </c>
      <c r="K2362" s="142">
        <f t="shared" si="232"/>
        <v>42</v>
      </c>
      <c r="L2362" s="102">
        <f t="shared" si="233"/>
        <v>1179.5101049382718</v>
      </c>
      <c r="M2362" s="214">
        <f t="shared" si="237"/>
        <v>33.475000000000001</v>
      </c>
      <c r="Q2362" s="153">
        <f t="shared" si="234"/>
        <v>1</v>
      </c>
      <c r="R2362" s="154">
        <f t="shared" si="235"/>
        <v>1</v>
      </c>
      <c r="S2362" s="154">
        <f t="shared" si="236"/>
        <v>0</v>
      </c>
    </row>
    <row r="2363" spans="2:19" ht="18.75" x14ac:dyDescent="0.3">
      <c r="B2363" s="164">
        <v>45065</v>
      </c>
      <c r="C2363" s="95" t="s">
        <v>3098</v>
      </c>
      <c r="D2363" s="96" t="s">
        <v>43</v>
      </c>
      <c r="E2363" s="97">
        <v>4</v>
      </c>
      <c r="F2363" s="218">
        <v>3</v>
      </c>
      <c r="G2363" s="217">
        <v>1.2</v>
      </c>
      <c r="H2363" s="99" t="s">
        <v>557</v>
      </c>
      <c r="I2363" s="104" t="s">
        <v>26</v>
      </c>
      <c r="J2363" s="105">
        <v>1.5</v>
      </c>
      <c r="K2363" s="142">
        <f t="shared" si="232"/>
        <v>-1.5</v>
      </c>
      <c r="L2363" s="102">
        <f t="shared" si="233"/>
        <v>1178.0101049382718</v>
      </c>
      <c r="M2363" s="214">
        <f t="shared" si="237"/>
        <v>31.975000000000001</v>
      </c>
      <c r="Q2363" s="153">
        <f t="shared" si="234"/>
        <v>1</v>
      </c>
      <c r="R2363" s="154">
        <f t="shared" si="235"/>
        <v>0</v>
      </c>
      <c r="S2363" s="154">
        <f t="shared" si="236"/>
        <v>1</v>
      </c>
    </row>
    <row r="2364" spans="2:19" ht="18.75" x14ac:dyDescent="0.3">
      <c r="B2364" s="164">
        <v>45065</v>
      </c>
      <c r="C2364" s="95" t="s">
        <v>3464</v>
      </c>
      <c r="D2364" s="96" t="s">
        <v>32</v>
      </c>
      <c r="E2364" s="97">
        <v>1</v>
      </c>
      <c r="F2364" s="218">
        <v>3</v>
      </c>
      <c r="G2364" s="217">
        <v>1.2</v>
      </c>
      <c r="H2364" s="99" t="s">
        <v>557</v>
      </c>
      <c r="I2364" s="104" t="s">
        <v>24</v>
      </c>
      <c r="J2364" s="105">
        <v>1.75</v>
      </c>
      <c r="K2364" s="142">
        <f t="shared" si="232"/>
        <v>3.5</v>
      </c>
      <c r="L2364" s="102">
        <f t="shared" si="233"/>
        <v>1181.5101049382718</v>
      </c>
      <c r="M2364" s="214">
        <f t="shared" si="237"/>
        <v>35.475000000000001</v>
      </c>
      <c r="Q2364" s="153">
        <f t="shared" si="234"/>
        <v>1</v>
      </c>
      <c r="R2364" s="154">
        <f t="shared" si="235"/>
        <v>1</v>
      </c>
      <c r="S2364" s="154">
        <f t="shared" si="236"/>
        <v>0</v>
      </c>
    </row>
    <row r="2365" spans="2:19" ht="18.75" x14ac:dyDescent="0.3">
      <c r="B2365" s="164">
        <v>45065</v>
      </c>
      <c r="C2365" s="95" t="s">
        <v>3363</v>
      </c>
      <c r="D2365" s="96" t="s">
        <v>32</v>
      </c>
      <c r="E2365" s="97">
        <v>4</v>
      </c>
      <c r="F2365" s="218">
        <v>5</v>
      </c>
      <c r="G2365" s="217">
        <v>2</v>
      </c>
      <c r="H2365" s="99" t="s">
        <v>557</v>
      </c>
      <c r="I2365" s="104" t="s">
        <v>34</v>
      </c>
      <c r="J2365" s="105">
        <v>1</v>
      </c>
      <c r="K2365" s="142">
        <f t="shared" si="232"/>
        <v>-1</v>
      </c>
      <c r="L2365" s="102">
        <f t="shared" si="233"/>
        <v>1180.5101049382718</v>
      </c>
      <c r="M2365" s="214">
        <f t="shared" si="237"/>
        <v>34.475000000000001</v>
      </c>
      <c r="Q2365" s="153">
        <f t="shared" si="234"/>
        <v>1</v>
      </c>
      <c r="R2365" s="154">
        <f t="shared" si="235"/>
        <v>0</v>
      </c>
      <c r="S2365" s="154">
        <f t="shared" si="236"/>
        <v>1</v>
      </c>
    </row>
    <row r="2366" spans="2:19" ht="18.75" x14ac:dyDescent="0.3">
      <c r="B2366" s="164">
        <v>45066</v>
      </c>
      <c r="C2366" s="95" t="s">
        <v>3465</v>
      </c>
      <c r="D2366" s="96" t="s">
        <v>619</v>
      </c>
      <c r="E2366" s="97">
        <v>5</v>
      </c>
      <c r="F2366" s="218">
        <v>1</v>
      </c>
      <c r="G2366" s="217">
        <v>0</v>
      </c>
      <c r="H2366" s="99" t="s">
        <v>557</v>
      </c>
      <c r="I2366" s="104" t="s">
        <v>16</v>
      </c>
      <c r="J2366" s="105">
        <v>3.75</v>
      </c>
      <c r="K2366" s="142">
        <f t="shared" si="232"/>
        <v>-3.75</v>
      </c>
      <c r="L2366" s="102">
        <f t="shared" si="233"/>
        <v>1176.7601049382718</v>
      </c>
      <c r="M2366" s="214">
        <f t="shared" si="237"/>
        <v>30.725000000000001</v>
      </c>
      <c r="Q2366" s="153">
        <f t="shared" si="234"/>
        <v>1</v>
      </c>
      <c r="R2366" s="154">
        <f t="shared" si="235"/>
        <v>0</v>
      </c>
      <c r="S2366" s="154">
        <f t="shared" si="236"/>
        <v>1</v>
      </c>
    </row>
    <row r="2367" spans="2:19" ht="18.75" x14ac:dyDescent="0.3">
      <c r="B2367" s="164">
        <v>45066</v>
      </c>
      <c r="C2367" s="95" t="s">
        <v>3418</v>
      </c>
      <c r="D2367" s="96" t="s">
        <v>2064</v>
      </c>
      <c r="E2367" s="97">
        <v>1</v>
      </c>
      <c r="F2367" s="218">
        <v>2.5</v>
      </c>
      <c r="G2367" s="217">
        <v>1.2</v>
      </c>
      <c r="H2367" s="99" t="s">
        <v>557</v>
      </c>
      <c r="I2367" s="104" t="s">
        <v>24</v>
      </c>
      <c r="J2367" s="105">
        <v>2</v>
      </c>
      <c r="K2367" s="142">
        <f t="shared" si="232"/>
        <v>3</v>
      </c>
      <c r="L2367" s="102">
        <f t="shared" si="233"/>
        <v>1179.7601049382718</v>
      </c>
      <c r="M2367" s="214">
        <f t="shared" si="237"/>
        <v>33.725000000000001</v>
      </c>
      <c r="Q2367" s="153">
        <f t="shared" si="234"/>
        <v>1</v>
      </c>
      <c r="R2367" s="154">
        <f t="shared" si="235"/>
        <v>1</v>
      </c>
      <c r="S2367" s="154">
        <f t="shared" si="236"/>
        <v>0</v>
      </c>
    </row>
    <row r="2368" spans="2:19" ht="18.75" x14ac:dyDescent="0.3">
      <c r="B2368" s="164">
        <v>45066</v>
      </c>
      <c r="C2368" s="95" t="s">
        <v>3052</v>
      </c>
      <c r="D2368" s="96" t="s">
        <v>753</v>
      </c>
      <c r="E2368" s="97">
        <v>3</v>
      </c>
      <c r="F2368" s="218">
        <v>4</v>
      </c>
      <c r="G2368" s="217">
        <v>2</v>
      </c>
      <c r="H2368" s="99" t="s">
        <v>557</v>
      </c>
      <c r="I2368" s="104" t="s">
        <v>16</v>
      </c>
      <c r="J2368" s="105">
        <v>2</v>
      </c>
      <c r="K2368" s="142">
        <f t="shared" si="232"/>
        <v>-2</v>
      </c>
      <c r="L2368" s="102">
        <f t="shared" si="233"/>
        <v>1177.7601049382718</v>
      </c>
      <c r="M2368" s="214">
        <f t="shared" si="237"/>
        <v>31.725000000000001</v>
      </c>
      <c r="Q2368" s="153">
        <f t="shared" si="234"/>
        <v>1</v>
      </c>
      <c r="R2368" s="154">
        <f t="shared" si="235"/>
        <v>0</v>
      </c>
      <c r="S2368" s="154">
        <f t="shared" si="236"/>
        <v>1</v>
      </c>
    </row>
    <row r="2369" spans="2:19" ht="18.75" x14ac:dyDescent="0.3">
      <c r="B2369" s="164">
        <v>45066</v>
      </c>
      <c r="C2369" s="95" t="s">
        <v>3466</v>
      </c>
      <c r="D2369" s="96" t="s">
        <v>2349</v>
      </c>
      <c r="E2369" s="97">
        <v>2</v>
      </c>
      <c r="F2369" s="218">
        <v>2</v>
      </c>
      <c r="G2369" s="217">
        <v>1.1000000000000001</v>
      </c>
      <c r="H2369" s="99" t="s">
        <v>557</v>
      </c>
      <c r="I2369" s="104" t="s">
        <v>21</v>
      </c>
      <c r="J2369" s="105">
        <v>2.75</v>
      </c>
      <c r="K2369" s="142">
        <f t="shared" si="232"/>
        <v>-2.75</v>
      </c>
      <c r="L2369" s="102">
        <f t="shared" si="233"/>
        <v>1175.0101049382718</v>
      </c>
      <c r="M2369" s="214">
        <f t="shared" si="237"/>
        <v>28.975000000000001</v>
      </c>
      <c r="Q2369" s="153">
        <f t="shared" si="234"/>
        <v>1</v>
      </c>
      <c r="R2369" s="154">
        <f t="shared" si="235"/>
        <v>0</v>
      </c>
      <c r="S2369" s="154">
        <f t="shared" si="236"/>
        <v>1</v>
      </c>
    </row>
    <row r="2370" spans="2:19" ht="18.75" x14ac:dyDescent="0.3">
      <c r="B2370" s="164">
        <v>45066</v>
      </c>
      <c r="C2370" s="95" t="s">
        <v>3467</v>
      </c>
      <c r="D2370" s="96" t="s">
        <v>761</v>
      </c>
      <c r="E2370" s="97">
        <v>1</v>
      </c>
      <c r="F2370" s="218">
        <v>2</v>
      </c>
      <c r="G2370" s="217">
        <v>1.1000000000000001</v>
      </c>
      <c r="H2370" s="99" t="s">
        <v>557</v>
      </c>
      <c r="I2370" s="104" t="s">
        <v>16</v>
      </c>
      <c r="J2370" s="105">
        <v>2</v>
      </c>
      <c r="K2370" s="142">
        <f t="shared" si="232"/>
        <v>-2</v>
      </c>
      <c r="L2370" s="102">
        <f t="shared" si="233"/>
        <v>1173.0101049382718</v>
      </c>
      <c r="M2370" s="214">
        <f t="shared" si="237"/>
        <v>26.975000000000001</v>
      </c>
      <c r="Q2370" s="153">
        <f t="shared" si="234"/>
        <v>1</v>
      </c>
      <c r="R2370" s="154">
        <f t="shared" si="235"/>
        <v>0</v>
      </c>
      <c r="S2370" s="154">
        <f t="shared" si="236"/>
        <v>1</v>
      </c>
    </row>
    <row r="2371" spans="2:19" ht="18.75" x14ac:dyDescent="0.3">
      <c r="B2371" s="164">
        <v>45067</v>
      </c>
      <c r="C2371" s="95" t="s">
        <v>3468</v>
      </c>
      <c r="D2371" s="96" t="s">
        <v>2814</v>
      </c>
      <c r="E2371" s="97">
        <v>1</v>
      </c>
      <c r="F2371" s="218">
        <v>2</v>
      </c>
      <c r="G2371" s="217">
        <v>1.1000000000000001</v>
      </c>
      <c r="H2371" s="99" t="s">
        <v>557</v>
      </c>
      <c r="I2371" s="104" t="s">
        <v>21</v>
      </c>
      <c r="J2371" s="105">
        <v>9.5</v>
      </c>
      <c r="K2371" s="142">
        <f t="shared" ref="K2371:K2423" si="238">IF(OR(I2371="",J2371=""),"",IF(AND(H2371="W",I2371="1st"),F2371*J2371-J2371,IF(AND(H2371="P",OR(I2371="1st",I2371="2nd",I2371="3rd")),G2371*J2371-J2371,IF(H2371="EW",-2*J2371,-J2371))))</f>
        <v>-9.5</v>
      </c>
      <c r="L2371" s="102">
        <f t="shared" si="233"/>
        <v>1163.5101049382718</v>
      </c>
      <c r="M2371" s="214">
        <f t="shared" si="237"/>
        <v>17.475000000000001</v>
      </c>
      <c r="Q2371" s="153">
        <f t="shared" si="234"/>
        <v>1</v>
      </c>
      <c r="R2371" s="154">
        <f t="shared" si="235"/>
        <v>0</v>
      </c>
      <c r="S2371" s="154">
        <f t="shared" si="236"/>
        <v>1</v>
      </c>
    </row>
    <row r="2372" spans="2:19" ht="18.75" x14ac:dyDescent="0.3">
      <c r="B2372" s="164">
        <v>45067</v>
      </c>
      <c r="C2372" s="95" t="s">
        <v>3469</v>
      </c>
      <c r="D2372" s="96" t="s">
        <v>2814</v>
      </c>
      <c r="E2372" s="97">
        <v>1</v>
      </c>
      <c r="F2372" s="218">
        <v>15</v>
      </c>
      <c r="G2372" s="217">
        <v>3</v>
      </c>
      <c r="H2372" s="99" t="s">
        <v>557</v>
      </c>
      <c r="I2372" s="104" t="s">
        <v>26</v>
      </c>
      <c r="J2372" s="105">
        <v>0.5</v>
      </c>
      <c r="K2372" s="142">
        <f t="shared" si="238"/>
        <v>-0.5</v>
      </c>
      <c r="L2372" s="102">
        <f t="shared" si="233"/>
        <v>1163.0101049382718</v>
      </c>
      <c r="M2372" s="214">
        <f t="shared" si="237"/>
        <v>16.975000000000001</v>
      </c>
      <c r="Q2372" s="153">
        <f t="shared" si="234"/>
        <v>1</v>
      </c>
      <c r="R2372" s="154">
        <f t="shared" si="235"/>
        <v>0</v>
      </c>
      <c r="S2372" s="154">
        <f t="shared" si="236"/>
        <v>1</v>
      </c>
    </row>
    <row r="2373" spans="2:19" ht="18.75" x14ac:dyDescent="0.3">
      <c r="B2373" s="164">
        <v>45067</v>
      </c>
      <c r="C2373" s="95" t="s">
        <v>3470</v>
      </c>
      <c r="D2373" s="96" t="s">
        <v>18</v>
      </c>
      <c r="E2373" s="97">
        <v>3</v>
      </c>
      <c r="F2373" s="218">
        <v>3</v>
      </c>
      <c r="G2373" s="217">
        <v>1.1000000000000001</v>
      </c>
      <c r="H2373" s="99" t="s">
        <v>557</v>
      </c>
      <c r="I2373" s="104" t="s">
        <v>26</v>
      </c>
      <c r="J2373" s="105">
        <v>3.5</v>
      </c>
      <c r="K2373" s="142">
        <f t="shared" si="238"/>
        <v>-3.5</v>
      </c>
      <c r="L2373" s="102">
        <f t="shared" si="233"/>
        <v>1159.5101049382718</v>
      </c>
      <c r="M2373" s="214">
        <f t="shared" si="237"/>
        <v>13.475000000000001</v>
      </c>
      <c r="Q2373" s="153">
        <f t="shared" si="234"/>
        <v>1</v>
      </c>
      <c r="R2373" s="154">
        <f t="shared" si="235"/>
        <v>0</v>
      </c>
      <c r="S2373" s="154">
        <f t="shared" si="236"/>
        <v>1</v>
      </c>
    </row>
    <row r="2374" spans="2:19" ht="18.75" x14ac:dyDescent="0.3">
      <c r="B2374" s="164">
        <v>45067</v>
      </c>
      <c r="C2374" s="95" t="s">
        <v>3430</v>
      </c>
      <c r="D2374" s="96" t="s">
        <v>18</v>
      </c>
      <c r="E2374" s="97">
        <v>6</v>
      </c>
      <c r="F2374" s="218">
        <v>18</v>
      </c>
      <c r="G2374" s="217">
        <v>3</v>
      </c>
      <c r="H2374" s="99" t="s">
        <v>557</v>
      </c>
      <c r="I2374" s="104" t="s">
        <v>107</v>
      </c>
      <c r="J2374" s="105">
        <v>0.5</v>
      </c>
      <c r="K2374" s="142">
        <f t="shared" si="238"/>
        <v>-0.5</v>
      </c>
      <c r="L2374" s="102">
        <f t="shared" si="233"/>
        <v>1159.0101049382718</v>
      </c>
      <c r="M2374" s="214">
        <f t="shared" si="237"/>
        <v>12.975000000000001</v>
      </c>
      <c r="Q2374" s="153">
        <f t="shared" si="234"/>
        <v>1</v>
      </c>
      <c r="R2374" s="154">
        <f t="shared" si="235"/>
        <v>0</v>
      </c>
      <c r="S2374" s="154">
        <f t="shared" si="236"/>
        <v>1</v>
      </c>
    </row>
    <row r="2375" spans="2:19" ht="18.75" x14ac:dyDescent="0.3">
      <c r="B2375" s="164">
        <v>45069</v>
      </c>
      <c r="C2375" s="95" t="s">
        <v>3471</v>
      </c>
      <c r="D2375" s="96" t="s">
        <v>561</v>
      </c>
      <c r="E2375" s="97">
        <v>2</v>
      </c>
      <c r="F2375" s="218">
        <v>5</v>
      </c>
      <c r="G2375" s="217">
        <v>2</v>
      </c>
      <c r="H2375" s="99" t="s">
        <v>557</v>
      </c>
      <c r="I2375" s="104" t="s">
        <v>21</v>
      </c>
      <c r="J2375" s="105">
        <v>2.5</v>
      </c>
      <c r="K2375" s="142">
        <f t="shared" si="238"/>
        <v>-2.5</v>
      </c>
      <c r="L2375" s="102">
        <f t="shared" si="233"/>
        <v>1156.5101049382718</v>
      </c>
      <c r="M2375" s="214">
        <f t="shared" si="237"/>
        <v>10.475000000000001</v>
      </c>
      <c r="Q2375" s="153">
        <f t="shared" si="234"/>
        <v>1</v>
      </c>
      <c r="R2375" s="154">
        <f t="shared" si="235"/>
        <v>0</v>
      </c>
      <c r="S2375" s="154">
        <f t="shared" si="236"/>
        <v>1</v>
      </c>
    </row>
    <row r="2376" spans="2:19" ht="18.75" x14ac:dyDescent="0.3">
      <c r="B2376" s="164">
        <v>45069</v>
      </c>
      <c r="C2376" s="95" t="s">
        <v>3472</v>
      </c>
      <c r="D2376" s="96" t="s">
        <v>561</v>
      </c>
      <c r="E2376" s="97">
        <v>2</v>
      </c>
      <c r="F2376" s="218">
        <v>4</v>
      </c>
      <c r="G2376" s="217">
        <v>2</v>
      </c>
      <c r="H2376" s="99" t="s">
        <v>557</v>
      </c>
      <c r="I2376" s="104" t="s">
        <v>16</v>
      </c>
      <c r="J2376" s="105">
        <v>2.5</v>
      </c>
      <c r="K2376" s="142">
        <f t="shared" si="238"/>
        <v>-2.5</v>
      </c>
      <c r="L2376" s="102">
        <f t="shared" si="233"/>
        <v>1154.0101049382718</v>
      </c>
      <c r="M2376" s="214">
        <f t="shared" si="237"/>
        <v>7.9750000000000014</v>
      </c>
      <c r="Q2376" s="153">
        <f t="shared" si="234"/>
        <v>1</v>
      </c>
      <c r="R2376" s="154">
        <f t="shared" si="235"/>
        <v>0</v>
      </c>
      <c r="S2376" s="154">
        <f t="shared" si="236"/>
        <v>1</v>
      </c>
    </row>
    <row r="2377" spans="2:19" ht="18.75" x14ac:dyDescent="0.3">
      <c r="B2377" s="164">
        <v>45069</v>
      </c>
      <c r="C2377" s="95" t="s">
        <v>3416</v>
      </c>
      <c r="D2377" s="96" t="s">
        <v>561</v>
      </c>
      <c r="E2377" s="97">
        <v>4</v>
      </c>
      <c r="F2377" s="218">
        <v>8</v>
      </c>
      <c r="G2377" s="217">
        <v>3</v>
      </c>
      <c r="H2377" s="99" t="s">
        <v>557</v>
      </c>
      <c r="I2377" s="104" t="s">
        <v>2189</v>
      </c>
      <c r="J2377" s="105">
        <v>3</v>
      </c>
      <c r="K2377" s="142">
        <f t="shared" si="238"/>
        <v>-3</v>
      </c>
      <c r="L2377" s="102">
        <f t="shared" si="233"/>
        <v>1151.0101049382718</v>
      </c>
      <c r="M2377" s="214">
        <f t="shared" si="237"/>
        <v>4.9750000000000014</v>
      </c>
      <c r="Q2377" s="153">
        <f t="shared" si="234"/>
        <v>1</v>
      </c>
      <c r="R2377" s="154">
        <f t="shared" si="235"/>
        <v>0</v>
      </c>
      <c r="S2377" s="154">
        <f t="shared" si="236"/>
        <v>1</v>
      </c>
    </row>
    <row r="2378" spans="2:19" ht="18.75" x14ac:dyDescent="0.3">
      <c r="B2378" s="164">
        <v>45069</v>
      </c>
      <c r="C2378" s="95" t="s">
        <v>3473</v>
      </c>
      <c r="D2378" s="96" t="s">
        <v>674</v>
      </c>
      <c r="E2378" s="97">
        <v>3</v>
      </c>
      <c r="F2378" s="218">
        <v>2.6</v>
      </c>
      <c r="G2378" s="217">
        <v>1.2</v>
      </c>
      <c r="H2378" s="99" t="s">
        <v>557</v>
      </c>
      <c r="I2378" s="104" t="s">
        <v>24</v>
      </c>
      <c r="J2378" s="105">
        <v>9.5</v>
      </c>
      <c r="K2378" s="142">
        <f t="shared" si="238"/>
        <v>15.2</v>
      </c>
      <c r="L2378" s="102">
        <f t="shared" si="233"/>
        <v>1166.2101049382718</v>
      </c>
      <c r="M2378" s="214">
        <f t="shared" si="237"/>
        <v>20.175000000000001</v>
      </c>
      <c r="Q2378" s="153">
        <f t="shared" si="234"/>
        <v>1</v>
      </c>
      <c r="R2378" s="154">
        <f t="shared" si="235"/>
        <v>1</v>
      </c>
      <c r="S2378" s="154">
        <f t="shared" si="236"/>
        <v>0</v>
      </c>
    </row>
    <row r="2379" spans="2:19" ht="18.75" x14ac:dyDescent="0.3">
      <c r="B2379" s="164">
        <v>45069</v>
      </c>
      <c r="C2379" s="95" t="s">
        <v>3474</v>
      </c>
      <c r="D2379" s="96" t="s">
        <v>3475</v>
      </c>
      <c r="E2379" s="97">
        <v>1</v>
      </c>
      <c r="F2379" s="218">
        <v>5</v>
      </c>
      <c r="G2379" s="217">
        <v>2</v>
      </c>
      <c r="H2379" s="99" t="s">
        <v>557</v>
      </c>
      <c r="I2379" s="104" t="s">
        <v>148</v>
      </c>
      <c r="J2379" s="105">
        <v>3</v>
      </c>
      <c r="K2379" s="142">
        <f t="shared" si="238"/>
        <v>-3</v>
      </c>
      <c r="L2379" s="102">
        <f t="shared" si="233"/>
        <v>1163.2101049382718</v>
      </c>
      <c r="M2379" s="214">
        <f t="shared" si="237"/>
        <v>17.175000000000001</v>
      </c>
      <c r="Q2379" s="153">
        <f t="shared" si="234"/>
        <v>1</v>
      </c>
      <c r="R2379" s="154">
        <f t="shared" si="235"/>
        <v>0</v>
      </c>
      <c r="S2379" s="154">
        <f t="shared" si="236"/>
        <v>1</v>
      </c>
    </row>
    <row r="2380" spans="2:19" ht="18.75" x14ac:dyDescent="0.3">
      <c r="B2380" s="164">
        <v>45070</v>
      </c>
      <c r="C2380" s="95" t="s">
        <v>3476</v>
      </c>
      <c r="D2380" s="96" t="s">
        <v>93</v>
      </c>
      <c r="E2380" s="97">
        <v>1</v>
      </c>
      <c r="F2380" s="218">
        <v>2</v>
      </c>
      <c r="G2380" s="217">
        <v>1.2</v>
      </c>
      <c r="H2380" s="99" t="s">
        <v>557</v>
      </c>
      <c r="I2380" s="104" t="s">
        <v>148</v>
      </c>
      <c r="J2380" s="105">
        <v>10</v>
      </c>
      <c r="K2380" s="142">
        <f t="shared" si="238"/>
        <v>-10</v>
      </c>
      <c r="L2380" s="102">
        <f t="shared" si="233"/>
        <v>1153.2101049382718</v>
      </c>
      <c r="M2380" s="214">
        <f t="shared" si="237"/>
        <v>7.1750000000000007</v>
      </c>
      <c r="Q2380" s="153">
        <f t="shared" si="234"/>
        <v>1</v>
      </c>
      <c r="R2380" s="154">
        <f t="shared" si="235"/>
        <v>0</v>
      </c>
      <c r="S2380" s="154">
        <f t="shared" si="236"/>
        <v>1</v>
      </c>
    </row>
    <row r="2381" spans="2:19" ht="18.75" x14ac:dyDescent="0.3">
      <c r="B2381" s="164">
        <v>45070</v>
      </c>
      <c r="C2381" s="95" t="s">
        <v>3477</v>
      </c>
      <c r="D2381" s="96" t="s">
        <v>93</v>
      </c>
      <c r="E2381" s="97">
        <v>2</v>
      </c>
      <c r="F2381" s="218">
        <v>4</v>
      </c>
      <c r="G2381" s="217">
        <v>2</v>
      </c>
      <c r="H2381" s="99" t="s">
        <v>557</v>
      </c>
      <c r="I2381" s="104" t="s">
        <v>107</v>
      </c>
      <c r="J2381" s="105">
        <v>6</v>
      </c>
      <c r="K2381" s="142">
        <f t="shared" si="238"/>
        <v>-6</v>
      </c>
      <c r="L2381" s="102">
        <f t="shared" si="233"/>
        <v>1147.2101049382718</v>
      </c>
      <c r="M2381" s="214">
        <f t="shared" si="237"/>
        <v>1.1750000000000007</v>
      </c>
      <c r="Q2381" s="153">
        <f t="shared" si="234"/>
        <v>1</v>
      </c>
      <c r="R2381" s="154">
        <f t="shared" si="235"/>
        <v>0</v>
      </c>
      <c r="S2381" s="154">
        <f t="shared" si="236"/>
        <v>1</v>
      </c>
    </row>
    <row r="2382" spans="2:19" ht="18.75" x14ac:dyDescent="0.3">
      <c r="B2382" s="164">
        <v>45070</v>
      </c>
      <c r="C2382" s="95" t="s">
        <v>3438</v>
      </c>
      <c r="D2382" s="96" t="s">
        <v>93</v>
      </c>
      <c r="E2382" s="97">
        <v>4</v>
      </c>
      <c r="F2382" s="218">
        <v>2</v>
      </c>
      <c r="G2382" s="217">
        <v>1.1000000000000001</v>
      </c>
      <c r="H2382" s="99" t="s">
        <v>557</v>
      </c>
      <c r="I2382" s="104" t="s">
        <v>26</v>
      </c>
      <c r="J2382" s="105">
        <v>7.5</v>
      </c>
      <c r="K2382" s="142">
        <f t="shared" si="238"/>
        <v>-7.5</v>
      </c>
      <c r="L2382" s="102">
        <f t="shared" si="233"/>
        <v>1139.7101049382718</v>
      </c>
      <c r="M2382" s="214">
        <f t="shared" si="237"/>
        <v>-6.3249999999999993</v>
      </c>
      <c r="Q2382" s="153">
        <f t="shared" si="234"/>
        <v>1</v>
      </c>
      <c r="R2382" s="154">
        <f t="shared" si="235"/>
        <v>0</v>
      </c>
      <c r="S2382" s="154">
        <f t="shared" si="236"/>
        <v>1</v>
      </c>
    </row>
    <row r="2383" spans="2:19" ht="18.75" x14ac:dyDescent="0.3">
      <c r="B2383" s="164">
        <v>45070</v>
      </c>
      <c r="C2383" s="95" t="s">
        <v>3478</v>
      </c>
      <c r="D2383" s="96" t="s">
        <v>93</v>
      </c>
      <c r="E2383" s="97">
        <v>1</v>
      </c>
      <c r="F2383" s="218">
        <v>4</v>
      </c>
      <c r="G2383" s="217">
        <v>2</v>
      </c>
      <c r="H2383" s="99" t="s">
        <v>557</v>
      </c>
      <c r="I2383" s="104" t="s">
        <v>16</v>
      </c>
      <c r="J2383" s="105">
        <v>2.5</v>
      </c>
      <c r="K2383" s="142">
        <f t="shared" si="238"/>
        <v>-2.5</v>
      </c>
      <c r="L2383" s="102">
        <f t="shared" si="233"/>
        <v>1137.2101049382718</v>
      </c>
      <c r="M2383" s="214">
        <f t="shared" si="237"/>
        <v>-8.8249999999999993</v>
      </c>
      <c r="Q2383" s="153">
        <f t="shared" si="234"/>
        <v>1</v>
      </c>
      <c r="R2383" s="154">
        <f t="shared" si="235"/>
        <v>0</v>
      </c>
      <c r="S2383" s="154">
        <f t="shared" si="236"/>
        <v>1</v>
      </c>
    </row>
    <row r="2384" spans="2:19" ht="18.75" x14ac:dyDescent="0.3">
      <c r="B2384" s="164">
        <v>45070</v>
      </c>
      <c r="C2384" s="95" t="s">
        <v>3479</v>
      </c>
      <c r="D2384" s="96" t="s">
        <v>2001</v>
      </c>
      <c r="E2384" s="97">
        <v>1</v>
      </c>
      <c r="F2384" s="218">
        <v>4</v>
      </c>
      <c r="G2384" s="217">
        <v>2</v>
      </c>
      <c r="H2384" s="99" t="s">
        <v>557</v>
      </c>
      <c r="I2384" s="104" t="s">
        <v>26</v>
      </c>
      <c r="J2384" s="105">
        <v>1.25</v>
      </c>
      <c r="K2384" s="142">
        <f t="shared" si="238"/>
        <v>-1.25</v>
      </c>
      <c r="L2384" s="102">
        <f t="shared" si="233"/>
        <v>1135.9601049382718</v>
      </c>
      <c r="M2384" s="214">
        <f t="shared" si="237"/>
        <v>-10.074999999999999</v>
      </c>
      <c r="Q2384" s="153">
        <f t="shared" si="234"/>
        <v>1</v>
      </c>
      <c r="R2384" s="154">
        <f t="shared" si="235"/>
        <v>0</v>
      </c>
      <c r="S2384" s="154">
        <f t="shared" si="236"/>
        <v>1</v>
      </c>
    </row>
    <row r="2385" spans="2:19" ht="18.75" x14ac:dyDescent="0.3">
      <c r="B2385" s="164">
        <v>45070</v>
      </c>
      <c r="C2385" s="95" t="s">
        <v>3480</v>
      </c>
      <c r="D2385" s="96" t="s">
        <v>2001</v>
      </c>
      <c r="E2385" s="97">
        <v>2</v>
      </c>
      <c r="F2385" s="218">
        <v>5</v>
      </c>
      <c r="G2385" s="217">
        <v>2</v>
      </c>
      <c r="H2385" s="99" t="s">
        <v>557</v>
      </c>
      <c r="I2385" s="104" t="s">
        <v>614</v>
      </c>
      <c r="J2385" s="105">
        <v>1</v>
      </c>
      <c r="K2385" s="142">
        <f t="shared" si="238"/>
        <v>-1</v>
      </c>
      <c r="L2385" s="102">
        <f t="shared" si="233"/>
        <v>1134.9601049382718</v>
      </c>
      <c r="M2385" s="214">
        <f t="shared" si="237"/>
        <v>-11.074999999999999</v>
      </c>
      <c r="Q2385" s="153">
        <f t="shared" si="234"/>
        <v>1</v>
      </c>
      <c r="R2385" s="154">
        <f t="shared" si="235"/>
        <v>0</v>
      </c>
      <c r="S2385" s="154">
        <f t="shared" si="236"/>
        <v>1</v>
      </c>
    </row>
    <row r="2386" spans="2:19" ht="18.75" x14ac:dyDescent="0.3">
      <c r="B2386" s="164">
        <v>45070</v>
      </c>
      <c r="C2386" s="95" t="s">
        <v>3481</v>
      </c>
      <c r="D2386" s="96" t="s">
        <v>753</v>
      </c>
      <c r="E2386" s="97">
        <v>3</v>
      </c>
      <c r="F2386" s="218">
        <v>4</v>
      </c>
      <c r="G2386" s="217">
        <v>2</v>
      </c>
      <c r="H2386" s="99" t="s">
        <v>557</v>
      </c>
      <c r="I2386" s="104" t="s">
        <v>26</v>
      </c>
      <c r="J2386" s="105">
        <v>3</v>
      </c>
      <c r="K2386" s="142">
        <f t="shared" si="238"/>
        <v>-3</v>
      </c>
      <c r="L2386" s="102">
        <f t="shared" si="233"/>
        <v>1131.9601049382718</v>
      </c>
      <c r="M2386" s="214">
        <f t="shared" si="237"/>
        <v>-14.074999999999999</v>
      </c>
      <c r="Q2386" s="153">
        <f t="shared" si="234"/>
        <v>1</v>
      </c>
      <c r="R2386" s="154">
        <f t="shared" si="235"/>
        <v>0</v>
      </c>
      <c r="S2386" s="154">
        <f t="shared" si="236"/>
        <v>1</v>
      </c>
    </row>
    <row r="2387" spans="2:19" ht="18.75" x14ac:dyDescent="0.3">
      <c r="B2387" s="164">
        <v>45071</v>
      </c>
      <c r="C2387" s="95" t="s">
        <v>3482</v>
      </c>
      <c r="D2387" s="96" t="s">
        <v>616</v>
      </c>
      <c r="E2387" s="97">
        <v>1</v>
      </c>
      <c r="F2387" s="218">
        <v>6</v>
      </c>
      <c r="G2387" s="217">
        <v>2</v>
      </c>
      <c r="H2387" s="99" t="s">
        <v>557</v>
      </c>
      <c r="I2387" s="104" t="s">
        <v>16</v>
      </c>
      <c r="J2387" s="105">
        <v>3</v>
      </c>
      <c r="K2387" s="142">
        <f t="shared" si="238"/>
        <v>-3</v>
      </c>
      <c r="L2387" s="102">
        <f t="shared" si="233"/>
        <v>1128.9601049382718</v>
      </c>
      <c r="M2387" s="214">
        <f t="shared" si="237"/>
        <v>-17.074999999999999</v>
      </c>
      <c r="Q2387" s="153">
        <f t="shared" si="234"/>
        <v>1</v>
      </c>
      <c r="R2387" s="154">
        <f t="shared" si="235"/>
        <v>0</v>
      </c>
      <c r="S2387" s="154">
        <f t="shared" si="236"/>
        <v>1</v>
      </c>
    </row>
    <row r="2388" spans="2:19" ht="18.75" x14ac:dyDescent="0.3">
      <c r="B2388" s="164">
        <v>45071</v>
      </c>
      <c r="C2388" s="95" t="s">
        <v>3483</v>
      </c>
      <c r="D2388" s="96" t="s">
        <v>231</v>
      </c>
      <c r="E2388" s="97">
        <v>3</v>
      </c>
      <c r="F2388" s="218">
        <v>2.6</v>
      </c>
      <c r="G2388" s="217">
        <v>1.4</v>
      </c>
      <c r="H2388" s="99" t="s">
        <v>557</v>
      </c>
      <c r="I2388" s="104" t="s">
        <v>24</v>
      </c>
      <c r="J2388" s="105">
        <v>1.25</v>
      </c>
      <c r="K2388" s="142">
        <f t="shared" si="238"/>
        <v>2</v>
      </c>
      <c r="L2388" s="102">
        <f t="shared" si="233"/>
        <v>1130.9601049382718</v>
      </c>
      <c r="M2388" s="214">
        <f t="shared" si="237"/>
        <v>-15.074999999999999</v>
      </c>
      <c r="Q2388" s="153">
        <f t="shared" si="234"/>
        <v>1</v>
      </c>
      <c r="R2388" s="154">
        <f t="shared" si="235"/>
        <v>1</v>
      </c>
      <c r="S2388" s="154">
        <f t="shared" si="236"/>
        <v>0</v>
      </c>
    </row>
    <row r="2389" spans="2:19" ht="18.75" x14ac:dyDescent="0.3">
      <c r="B2389" s="164">
        <v>45071</v>
      </c>
      <c r="C2389" s="95" t="s">
        <v>3366</v>
      </c>
      <c r="D2389" s="96" t="s">
        <v>231</v>
      </c>
      <c r="E2389" s="97">
        <v>6</v>
      </c>
      <c r="F2389" s="218">
        <v>7</v>
      </c>
      <c r="G2389" s="217">
        <v>2.5</v>
      </c>
      <c r="H2389" s="99" t="s">
        <v>557</v>
      </c>
      <c r="I2389" s="104" t="s">
        <v>107</v>
      </c>
      <c r="J2389" s="105">
        <v>3</v>
      </c>
      <c r="K2389" s="142">
        <f t="shared" si="238"/>
        <v>-3</v>
      </c>
      <c r="L2389" s="102">
        <f t="shared" si="233"/>
        <v>1127.9601049382718</v>
      </c>
      <c r="M2389" s="214">
        <f t="shared" si="237"/>
        <v>-18.074999999999999</v>
      </c>
      <c r="Q2389" s="153">
        <f t="shared" si="234"/>
        <v>1</v>
      </c>
      <c r="R2389" s="154">
        <f t="shared" si="235"/>
        <v>0</v>
      </c>
      <c r="S2389" s="154">
        <f t="shared" si="236"/>
        <v>1</v>
      </c>
    </row>
    <row r="2390" spans="2:19" ht="18.75" x14ac:dyDescent="0.3">
      <c r="B2390" s="164">
        <v>45071</v>
      </c>
      <c r="C2390" s="95" t="s">
        <v>3484</v>
      </c>
      <c r="D2390" s="96" t="s">
        <v>231</v>
      </c>
      <c r="E2390" s="97">
        <v>6</v>
      </c>
      <c r="F2390" s="218">
        <v>11</v>
      </c>
      <c r="G2390" s="217">
        <v>3</v>
      </c>
      <c r="H2390" s="99" t="s">
        <v>557</v>
      </c>
      <c r="I2390" s="104" t="s">
        <v>26</v>
      </c>
      <c r="J2390" s="105">
        <v>2</v>
      </c>
      <c r="K2390" s="142">
        <f t="shared" si="238"/>
        <v>-2</v>
      </c>
      <c r="L2390" s="102">
        <f t="shared" si="233"/>
        <v>1125.9601049382718</v>
      </c>
      <c r="M2390" s="214">
        <f t="shared" si="237"/>
        <v>-20.074999999999999</v>
      </c>
      <c r="Q2390" s="153">
        <f t="shared" si="234"/>
        <v>1</v>
      </c>
      <c r="R2390" s="154">
        <f t="shared" si="235"/>
        <v>0</v>
      </c>
      <c r="S2390" s="154">
        <f t="shared" si="236"/>
        <v>1</v>
      </c>
    </row>
    <row r="2391" spans="2:19" ht="18.75" x14ac:dyDescent="0.3">
      <c r="B2391" s="164">
        <v>45071</v>
      </c>
      <c r="C2391" s="95" t="s">
        <v>2938</v>
      </c>
      <c r="D2391" s="96" t="s">
        <v>638</v>
      </c>
      <c r="E2391" s="97">
        <v>3</v>
      </c>
      <c r="F2391" s="218">
        <v>4.5999999999999996</v>
      </c>
      <c r="G2391" s="217">
        <v>2</v>
      </c>
      <c r="H2391" s="99" t="s">
        <v>557</v>
      </c>
      <c r="I2391" s="104" t="s">
        <v>24</v>
      </c>
      <c r="J2391" s="105">
        <v>2</v>
      </c>
      <c r="K2391" s="142">
        <f t="shared" si="238"/>
        <v>7.1999999999999993</v>
      </c>
      <c r="L2391" s="102">
        <f t="shared" si="233"/>
        <v>1133.1601049382718</v>
      </c>
      <c r="M2391" s="214">
        <f t="shared" si="237"/>
        <v>-12.875</v>
      </c>
      <c r="Q2391" s="153">
        <f t="shared" si="234"/>
        <v>1</v>
      </c>
      <c r="R2391" s="154">
        <f t="shared" si="235"/>
        <v>1</v>
      </c>
      <c r="S2391" s="154">
        <f t="shared" si="236"/>
        <v>0</v>
      </c>
    </row>
    <row r="2392" spans="2:19" ht="18.75" x14ac:dyDescent="0.3">
      <c r="B2392" s="164">
        <v>45071</v>
      </c>
      <c r="C2392" s="95" t="s">
        <v>2879</v>
      </c>
      <c r="D2392" s="96" t="s">
        <v>638</v>
      </c>
      <c r="E2392" s="97">
        <v>4</v>
      </c>
      <c r="F2392" s="218">
        <v>17</v>
      </c>
      <c r="G2392" s="217">
        <v>3</v>
      </c>
      <c r="H2392" s="99" t="s">
        <v>557</v>
      </c>
      <c r="I2392" s="104" t="s">
        <v>107</v>
      </c>
      <c r="J2392" s="105">
        <v>2</v>
      </c>
      <c r="K2392" s="142">
        <f t="shared" si="238"/>
        <v>-2</v>
      </c>
      <c r="L2392" s="102">
        <f t="shared" si="233"/>
        <v>1131.1601049382718</v>
      </c>
      <c r="M2392" s="214">
        <f t="shared" si="237"/>
        <v>-14.875</v>
      </c>
      <c r="Q2392" s="153">
        <f t="shared" si="234"/>
        <v>1</v>
      </c>
      <c r="R2392" s="154">
        <f t="shared" si="235"/>
        <v>0</v>
      </c>
      <c r="S2392" s="154">
        <f t="shared" si="236"/>
        <v>1</v>
      </c>
    </row>
    <row r="2393" spans="2:19" ht="18.75" x14ac:dyDescent="0.3">
      <c r="B2393" s="164">
        <v>45071</v>
      </c>
      <c r="C2393" s="95" t="s">
        <v>3485</v>
      </c>
      <c r="D2393" s="96" t="s">
        <v>616</v>
      </c>
      <c r="E2393" s="97">
        <v>2</v>
      </c>
      <c r="F2393" s="218">
        <v>1</v>
      </c>
      <c r="G2393" s="217">
        <v>0</v>
      </c>
      <c r="H2393" s="99" t="s">
        <v>557</v>
      </c>
      <c r="I2393" s="104" t="s">
        <v>16</v>
      </c>
      <c r="J2393" s="105">
        <v>4</v>
      </c>
      <c r="K2393" s="142">
        <f t="shared" si="238"/>
        <v>-4</v>
      </c>
      <c r="L2393" s="102">
        <f t="shared" si="233"/>
        <v>1127.1601049382718</v>
      </c>
      <c r="M2393" s="214">
        <f t="shared" si="237"/>
        <v>-18.875</v>
      </c>
      <c r="Q2393" s="153">
        <f t="shared" si="234"/>
        <v>1</v>
      </c>
      <c r="R2393" s="154">
        <f t="shared" si="235"/>
        <v>0</v>
      </c>
      <c r="S2393" s="154">
        <f t="shared" si="236"/>
        <v>1</v>
      </c>
    </row>
    <row r="2394" spans="2:19" ht="18.75" x14ac:dyDescent="0.3">
      <c r="B2394" s="164">
        <v>45071</v>
      </c>
      <c r="C2394" s="95" t="s">
        <v>3486</v>
      </c>
      <c r="D2394" s="96" t="s">
        <v>616</v>
      </c>
      <c r="E2394" s="97">
        <v>3</v>
      </c>
      <c r="F2394" s="218">
        <v>2.25</v>
      </c>
      <c r="G2394" s="217">
        <v>1.2</v>
      </c>
      <c r="H2394" s="99" t="s">
        <v>557</v>
      </c>
      <c r="I2394" s="104" t="s">
        <v>24</v>
      </c>
      <c r="J2394" s="105">
        <v>6.5</v>
      </c>
      <c r="K2394" s="142">
        <f t="shared" si="238"/>
        <v>8.125</v>
      </c>
      <c r="L2394" s="102">
        <f t="shared" si="233"/>
        <v>1135.2851049382718</v>
      </c>
      <c r="M2394" s="214">
        <f t="shared" si="237"/>
        <v>-10.75</v>
      </c>
      <c r="Q2394" s="153">
        <f t="shared" si="234"/>
        <v>1</v>
      </c>
      <c r="R2394" s="154">
        <f t="shared" si="235"/>
        <v>1</v>
      </c>
      <c r="S2394" s="154">
        <f t="shared" si="236"/>
        <v>0</v>
      </c>
    </row>
    <row r="2395" spans="2:19" ht="18.75" x14ac:dyDescent="0.3">
      <c r="B2395" s="164">
        <v>45072</v>
      </c>
      <c r="C2395" s="95" t="s">
        <v>3487</v>
      </c>
      <c r="D2395" s="96" t="s">
        <v>2011</v>
      </c>
      <c r="E2395" s="97">
        <v>6</v>
      </c>
      <c r="F2395" s="218">
        <v>100</v>
      </c>
      <c r="G2395" s="217">
        <v>20</v>
      </c>
      <c r="H2395" s="99" t="s">
        <v>557</v>
      </c>
      <c r="I2395" s="104" t="s">
        <v>171</v>
      </c>
      <c r="J2395" s="105">
        <v>0.25</v>
      </c>
      <c r="K2395" s="142">
        <f t="shared" si="238"/>
        <v>-0.25</v>
      </c>
      <c r="L2395" s="102">
        <f t="shared" ref="L2395:L2458" si="239">IF(K2395="",L2394,L2394+K2395)</f>
        <v>1135.0351049382718</v>
      </c>
      <c r="M2395" s="214">
        <f t="shared" si="237"/>
        <v>-11</v>
      </c>
      <c r="Q2395" s="153">
        <f t="shared" si="234"/>
        <v>1</v>
      </c>
      <c r="R2395" s="154">
        <f t="shared" si="235"/>
        <v>0</v>
      </c>
      <c r="S2395" s="154">
        <f t="shared" si="236"/>
        <v>1</v>
      </c>
    </row>
    <row r="2396" spans="2:19" ht="18.75" x14ac:dyDescent="0.3">
      <c r="B2396" s="164">
        <v>45072</v>
      </c>
      <c r="C2396" s="95" t="s">
        <v>3431</v>
      </c>
      <c r="D2396" s="96" t="s">
        <v>2011</v>
      </c>
      <c r="E2396" s="97">
        <v>6</v>
      </c>
      <c r="F2396" s="218">
        <v>13</v>
      </c>
      <c r="G2396" s="217">
        <v>3</v>
      </c>
      <c r="H2396" s="99" t="s">
        <v>557</v>
      </c>
      <c r="I2396" s="104" t="s">
        <v>34</v>
      </c>
      <c r="J2396" s="105">
        <v>0.5</v>
      </c>
      <c r="K2396" s="142">
        <f t="shared" si="238"/>
        <v>-0.5</v>
      </c>
      <c r="L2396" s="102">
        <f t="shared" si="239"/>
        <v>1134.5351049382718</v>
      </c>
      <c r="M2396" s="214">
        <f t="shared" si="237"/>
        <v>-11.5</v>
      </c>
      <c r="Q2396" s="153">
        <f t="shared" si="234"/>
        <v>1</v>
      </c>
      <c r="R2396" s="154">
        <f t="shared" si="235"/>
        <v>0</v>
      </c>
      <c r="S2396" s="154">
        <f t="shared" si="236"/>
        <v>1</v>
      </c>
    </row>
    <row r="2397" spans="2:19" ht="18.75" x14ac:dyDescent="0.3">
      <c r="B2397" s="164">
        <v>45072</v>
      </c>
      <c r="C2397" s="95" t="s">
        <v>3488</v>
      </c>
      <c r="D2397" s="96" t="s">
        <v>30</v>
      </c>
      <c r="E2397" s="97">
        <v>1</v>
      </c>
      <c r="F2397" s="218">
        <v>2</v>
      </c>
      <c r="G2397" s="217">
        <v>1.2</v>
      </c>
      <c r="H2397" s="99" t="s">
        <v>557</v>
      </c>
      <c r="I2397" s="104" t="s">
        <v>34</v>
      </c>
      <c r="J2397" s="105">
        <v>9.25</v>
      </c>
      <c r="K2397" s="142">
        <f t="shared" si="238"/>
        <v>-9.25</v>
      </c>
      <c r="L2397" s="102">
        <f t="shared" si="239"/>
        <v>1125.2851049382718</v>
      </c>
      <c r="M2397" s="214">
        <f t="shared" si="237"/>
        <v>-20.75</v>
      </c>
      <c r="Q2397" s="153">
        <f t="shared" si="234"/>
        <v>1</v>
      </c>
      <c r="R2397" s="154">
        <f t="shared" si="235"/>
        <v>0</v>
      </c>
      <c r="S2397" s="154">
        <f t="shared" si="236"/>
        <v>1</v>
      </c>
    </row>
    <row r="2398" spans="2:19" ht="18.75" x14ac:dyDescent="0.3">
      <c r="B2398" s="164">
        <v>45072</v>
      </c>
      <c r="C2398" s="95" t="s">
        <v>3489</v>
      </c>
      <c r="D2398" s="96" t="s">
        <v>32</v>
      </c>
      <c r="E2398" s="97">
        <v>1</v>
      </c>
      <c r="F2398" s="218">
        <v>1.95</v>
      </c>
      <c r="G2398" s="217">
        <v>1.2</v>
      </c>
      <c r="H2398" s="99" t="s">
        <v>557</v>
      </c>
      <c r="I2398" s="104" t="s">
        <v>24</v>
      </c>
      <c r="J2398" s="105">
        <v>6.5</v>
      </c>
      <c r="K2398" s="142">
        <f t="shared" si="238"/>
        <v>6.1749999999999989</v>
      </c>
      <c r="L2398" s="102">
        <f t="shared" si="239"/>
        <v>1131.4601049382718</v>
      </c>
      <c r="M2398" s="214">
        <f t="shared" si="237"/>
        <v>-14.575000000000001</v>
      </c>
      <c r="Q2398" s="153">
        <f t="shared" ref="Q2398:Q2420" si="240">IF(B2398="",0,1)</f>
        <v>1</v>
      </c>
      <c r="R2398" s="154">
        <f t="shared" ref="R2398:R2420" si="241">IF(K2398&gt;0,1,0)</f>
        <v>1</v>
      </c>
      <c r="S2398" s="154">
        <f t="shared" ref="S2398:S2420" si="242">IF(K2398&lt;0,1,0)</f>
        <v>0</v>
      </c>
    </row>
    <row r="2399" spans="2:19" ht="18.75" x14ac:dyDescent="0.3">
      <c r="B2399" s="164">
        <v>45072</v>
      </c>
      <c r="C2399" s="95" t="s">
        <v>2687</v>
      </c>
      <c r="D2399" s="96" t="s">
        <v>32</v>
      </c>
      <c r="E2399" s="97">
        <v>2</v>
      </c>
      <c r="F2399" s="218">
        <v>2</v>
      </c>
      <c r="G2399" s="217">
        <v>1.2</v>
      </c>
      <c r="H2399" s="99" t="s">
        <v>557</v>
      </c>
      <c r="I2399" s="104" t="s">
        <v>21</v>
      </c>
      <c r="J2399" s="105">
        <v>1.5</v>
      </c>
      <c r="K2399" s="142">
        <f t="shared" si="238"/>
        <v>-1.5</v>
      </c>
      <c r="L2399" s="102">
        <f t="shared" si="239"/>
        <v>1129.9601049382718</v>
      </c>
      <c r="M2399" s="214">
        <f t="shared" si="237"/>
        <v>-16.075000000000003</v>
      </c>
      <c r="Q2399" s="153">
        <f t="shared" si="240"/>
        <v>1</v>
      </c>
      <c r="R2399" s="154">
        <f t="shared" si="241"/>
        <v>0</v>
      </c>
      <c r="S2399" s="154">
        <f t="shared" si="242"/>
        <v>1</v>
      </c>
    </row>
    <row r="2400" spans="2:19" ht="18.75" x14ac:dyDescent="0.3">
      <c r="B2400" s="164">
        <v>45073</v>
      </c>
      <c r="C2400" s="95" t="s">
        <v>3490</v>
      </c>
      <c r="D2400" s="96" t="s">
        <v>3405</v>
      </c>
      <c r="E2400" s="97">
        <v>1</v>
      </c>
      <c r="F2400" s="218">
        <v>10</v>
      </c>
      <c r="G2400" s="217">
        <v>3</v>
      </c>
      <c r="H2400" s="99" t="s">
        <v>557</v>
      </c>
      <c r="I2400" s="104" t="s">
        <v>24</v>
      </c>
      <c r="J2400" s="105">
        <v>3</v>
      </c>
      <c r="K2400" s="142">
        <f t="shared" si="238"/>
        <v>27</v>
      </c>
      <c r="L2400" s="102">
        <f t="shared" si="239"/>
        <v>1156.9601049382718</v>
      </c>
      <c r="M2400" s="214">
        <f t="shared" ref="M2400:M2420" si="243">M2399+K2400</f>
        <v>10.924999999999997</v>
      </c>
      <c r="Q2400" s="153">
        <f t="shared" si="240"/>
        <v>1</v>
      </c>
      <c r="R2400" s="154">
        <f t="shared" si="241"/>
        <v>1</v>
      </c>
      <c r="S2400" s="154">
        <f t="shared" si="242"/>
        <v>0</v>
      </c>
    </row>
    <row r="2401" spans="2:19" ht="18.75" x14ac:dyDescent="0.3">
      <c r="B2401" s="164">
        <v>45073</v>
      </c>
      <c r="C2401" s="95" t="s">
        <v>3491</v>
      </c>
      <c r="D2401" s="96" t="s">
        <v>3405</v>
      </c>
      <c r="E2401" s="97">
        <v>1</v>
      </c>
      <c r="F2401" s="218">
        <v>5</v>
      </c>
      <c r="G2401" s="217">
        <v>2</v>
      </c>
      <c r="H2401" s="99" t="s">
        <v>557</v>
      </c>
      <c r="I2401" s="104" t="s">
        <v>34</v>
      </c>
      <c r="J2401" s="105">
        <v>4</v>
      </c>
      <c r="K2401" s="142">
        <f t="shared" si="238"/>
        <v>-4</v>
      </c>
      <c r="L2401" s="102">
        <f t="shared" si="239"/>
        <v>1152.9601049382718</v>
      </c>
      <c r="M2401" s="214">
        <f t="shared" si="243"/>
        <v>6.9249999999999972</v>
      </c>
      <c r="Q2401" s="153">
        <f t="shared" si="240"/>
        <v>1</v>
      </c>
      <c r="R2401" s="154">
        <f t="shared" si="241"/>
        <v>0</v>
      </c>
      <c r="S2401" s="154">
        <f t="shared" si="242"/>
        <v>1</v>
      </c>
    </row>
    <row r="2402" spans="2:19" ht="18.75" x14ac:dyDescent="0.3">
      <c r="B2402" s="164">
        <v>45073</v>
      </c>
      <c r="C2402" s="95" t="s">
        <v>3492</v>
      </c>
      <c r="D2402" s="96" t="s">
        <v>3405</v>
      </c>
      <c r="E2402" s="97">
        <v>1</v>
      </c>
      <c r="F2402" s="218">
        <v>10</v>
      </c>
      <c r="G2402" s="217">
        <v>3</v>
      </c>
      <c r="H2402" s="99" t="s">
        <v>557</v>
      </c>
      <c r="I2402" s="104" t="s">
        <v>34</v>
      </c>
      <c r="J2402" s="105">
        <v>3</v>
      </c>
      <c r="K2402" s="142">
        <f t="shared" si="238"/>
        <v>-3</v>
      </c>
      <c r="L2402" s="102">
        <f t="shared" si="239"/>
        <v>1149.9601049382718</v>
      </c>
      <c r="M2402" s="214">
        <f t="shared" si="243"/>
        <v>3.9249999999999972</v>
      </c>
      <c r="Q2402" s="153">
        <f t="shared" si="240"/>
        <v>1</v>
      </c>
      <c r="R2402" s="154">
        <f t="shared" si="241"/>
        <v>0</v>
      </c>
      <c r="S2402" s="154">
        <f t="shared" si="242"/>
        <v>1</v>
      </c>
    </row>
    <row r="2403" spans="2:19" ht="18.75" x14ac:dyDescent="0.3">
      <c r="B2403" s="164">
        <v>45073</v>
      </c>
      <c r="C2403" s="95" t="s">
        <v>3493</v>
      </c>
      <c r="D2403" s="96" t="s">
        <v>3405</v>
      </c>
      <c r="E2403" s="97">
        <v>2</v>
      </c>
      <c r="F2403" s="218">
        <v>100</v>
      </c>
      <c r="G2403" s="217">
        <v>20</v>
      </c>
      <c r="H2403" s="99" t="s">
        <v>557</v>
      </c>
      <c r="I2403" s="104" t="s">
        <v>614</v>
      </c>
      <c r="J2403" s="105">
        <v>1.5</v>
      </c>
      <c r="K2403" s="142">
        <f t="shared" si="238"/>
        <v>-1.5</v>
      </c>
      <c r="L2403" s="102">
        <f t="shared" si="239"/>
        <v>1148.4601049382718</v>
      </c>
      <c r="M2403" s="214">
        <f t="shared" si="243"/>
        <v>2.4249999999999972</v>
      </c>
      <c r="Q2403" s="153">
        <f t="shared" si="240"/>
        <v>1</v>
      </c>
      <c r="R2403" s="154">
        <f t="shared" si="241"/>
        <v>0</v>
      </c>
      <c r="S2403" s="154">
        <f t="shared" si="242"/>
        <v>1</v>
      </c>
    </row>
    <row r="2404" spans="2:19" ht="18.75" x14ac:dyDescent="0.3">
      <c r="B2404" s="164">
        <v>45073</v>
      </c>
      <c r="C2404" s="95" t="s">
        <v>3493</v>
      </c>
      <c r="D2404" s="96" t="s">
        <v>3405</v>
      </c>
      <c r="E2404" s="97">
        <v>2</v>
      </c>
      <c r="F2404" s="218">
        <v>20</v>
      </c>
      <c r="G2404" s="217">
        <v>4</v>
      </c>
      <c r="H2404" s="99" t="s">
        <v>567</v>
      </c>
      <c r="I2404" s="104" t="s">
        <v>614</v>
      </c>
      <c r="J2404" s="105">
        <v>3.5</v>
      </c>
      <c r="K2404" s="142">
        <f t="shared" si="238"/>
        <v>-3.5</v>
      </c>
      <c r="L2404" s="102">
        <f t="shared" si="239"/>
        <v>1144.9601049382718</v>
      </c>
      <c r="M2404" s="214">
        <f t="shared" si="243"/>
        <v>-1.0750000000000028</v>
      </c>
      <c r="Q2404" s="153">
        <f t="shared" si="240"/>
        <v>1</v>
      </c>
      <c r="R2404" s="154">
        <f t="shared" si="241"/>
        <v>0</v>
      </c>
      <c r="S2404" s="154">
        <f t="shared" si="242"/>
        <v>1</v>
      </c>
    </row>
    <row r="2405" spans="2:19" ht="18.75" x14ac:dyDescent="0.3">
      <c r="B2405" s="164">
        <v>45074</v>
      </c>
      <c r="C2405" s="95" t="s">
        <v>3494</v>
      </c>
      <c r="D2405" s="96" t="s">
        <v>30</v>
      </c>
      <c r="E2405" s="97">
        <v>1</v>
      </c>
      <c r="F2405" s="218">
        <v>7</v>
      </c>
      <c r="G2405" s="217">
        <v>2</v>
      </c>
      <c r="H2405" s="99" t="s">
        <v>557</v>
      </c>
      <c r="I2405" s="104" t="s">
        <v>26</v>
      </c>
      <c r="J2405" s="105">
        <v>5.75</v>
      </c>
      <c r="K2405" s="142">
        <f t="shared" si="238"/>
        <v>-5.75</v>
      </c>
      <c r="L2405" s="102">
        <f t="shared" si="239"/>
        <v>1139.2101049382718</v>
      </c>
      <c r="M2405" s="214">
        <f t="shared" si="243"/>
        <v>-6.8250000000000028</v>
      </c>
      <c r="Q2405" s="153">
        <f t="shared" si="240"/>
        <v>1</v>
      </c>
      <c r="R2405" s="154">
        <f t="shared" si="241"/>
        <v>0</v>
      </c>
      <c r="S2405" s="154">
        <f t="shared" si="242"/>
        <v>1</v>
      </c>
    </row>
    <row r="2406" spans="2:19" ht="18.75" x14ac:dyDescent="0.3">
      <c r="B2406" s="164">
        <v>45074</v>
      </c>
      <c r="C2406" s="95" t="s">
        <v>3452</v>
      </c>
      <c r="D2406" s="96" t="s">
        <v>30</v>
      </c>
      <c r="E2406" s="97">
        <v>1</v>
      </c>
      <c r="F2406" s="218">
        <v>23</v>
      </c>
      <c r="G2406" s="217">
        <v>5</v>
      </c>
      <c r="H2406" s="99" t="s">
        <v>557</v>
      </c>
      <c r="I2406" s="104" t="s">
        <v>21</v>
      </c>
      <c r="J2406" s="105">
        <v>2.25</v>
      </c>
      <c r="K2406" s="142">
        <f t="shared" si="238"/>
        <v>-2.25</v>
      </c>
      <c r="L2406" s="102">
        <f t="shared" si="239"/>
        <v>1136.9601049382718</v>
      </c>
      <c r="M2406" s="214">
        <f t="shared" si="243"/>
        <v>-9.0750000000000028</v>
      </c>
      <c r="Q2406" s="153">
        <f t="shared" si="240"/>
        <v>1</v>
      </c>
      <c r="R2406" s="154">
        <f t="shared" si="241"/>
        <v>0</v>
      </c>
      <c r="S2406" s="154">
        <f t="shared" si="242"/>
        <v>1</v>
      </c>
    </row>
    <row r="2407" spans="2:19" ht="18.75" x14ac:dyDescent="0.3">
      <c r="B2407" s="164">
        <v>45074</v>
      </c>
      <c r="C2407" s="95" t="s">
        <v>3495</v>
      </c>
      <c r="D2407" s="96" t="s">
        <v>30</v>
      </c>
      <c r="E2407" s="97">
        <v>1</v>
      </c>
      <c r="F2407" s="218">
        <v>11</v>
      </c>
      <c r="G2407" s="217">
        <v>3</v>
      </c>
      <c r="H2407" s="99" t="s">
        <v>557</v>
      </c>
      <c r="I2407" s="104" t="s">
        <v>34</v>
      </c>
      <c r="J2407" s="105">
        <v>0.5</v>
      </c>
      <c r="K2407" s="142">
        <f t="shared" si="238"/>
        <v>-0.5</v>
      </c>
      <c r="L2407" s="102">
        <f t="shared" si="239"/>
        <v>1136.4601049382718</v>
      </c>
      <c r="M2407" s="214">
        <f t="shared" si="243"/>
        <v>-9.5750000000000028</v>
      </c>
      <c r="Q2407" s="153">
        <f t="shared" si="240"/>
        <v>1</v>
      </c>
      <c r="R2407" s="154">
        <f t="shared" si="241"/>
        <v>0</v>
      </c>
      <c r="S2407" s="154">
        <f t="shared" si="242"/>
        <v>1</v>
      </c>
    </row>
    <row r="2408" spans="2:19" ht="18.75" x14ac:dyDescent="0.3">
      <c r="B2408" s="164">
        <v>45074</v>
      </c>
      <c r="C2408" s="95" t="s">
        <v>3496</v>
      </c>
      <c r="D2408" s="96" t="s">
        <v>30</v>
      </c>
      <c r="E2408" s="97">
        <v>1</v>
      </c>
      <c r="F2408" s="218">
        <v>1</v>
      </c>
      <c r="G2408" s="217">
        <v>0</v>
      </c>
      <c r="H2408" s="99" t="s">
        <v>557</v>
      </c>
      <c r="I2408" s="104" t="s">
        <v>16</v>
      </c>
      <c r="J2408" s="105">
        <v>1.5</v>
      </c>
      <c r="K2408" s="142">
        <f t="shared" si="238"/>
        <v>-1.5</v>
      </c>
      <c r="L2408" s="102">
        <f t="shared" si="239"/>
        <v>1134.9601049382718</v>
      </c>
      <c r="M2408" s="214">
        <f t="shared" si="243"/>
        <v>-11.075000000000003</v>
      </c>
      <c r="Q2408" s="153">
        <f t="shared" si="240"/>
        <v>1</v>
      </c>
      <c r="R2408" s="154">
        <f t="shared" si="241"/>
        <v>0</v>
      </c>
      <c r="S2408" s="154">
        <f t="shared" si="242"/>
        <v>1</v>
      </c>
    </row>
    <row r="2409" spans="2:19" ht="18.75" x14ac:dyDescent="0.3">
      <c r="B2409" s="164">
        <v>45074</v>
      </c>
      <c r="C2409" s="95" t="s">
        <v>3004</v>
      </c>
      <c r="D2409" s="96" t="s">
        <v>30</v>
      </c>
      <c r="E2409" s="97">
        <v>2</v>
      </c>
      <c r="F2409" s="218">
        <v>15</v>
      </c>
      <c r="G2409" s="217">
        <v>3</v>
      </c>
      <c r="H2409" s="99" t="s">
        <v>557</v>
      </c>
      <c r="I2409" s="104" t="s">
        <v>24</v>
      </c>
      <c r="J2409" s="105">
        <v>0.25</v>
      </c>
      <c r="K2409" s="142">
        <f t="shared" si="238"/>
        <v>3.5</v>
      </c>
      <c r="L2409" s="102">
        <f t="shared" si="239"/>
        <v>1138.4601049382718</v>
      </c>
      <c r="M2409" s="214">
        <f t="shared" si="243"/>
        <v>-7.5750000000000028</v>
      </c>
      <c r="Q2409" s="153">
        <f t="shared" si="240"/>
        <v>1</v>
      </c>
      <c r="R2409" s="154">
        <f t="shared" si="241"/>
        <v>1</v>
      </c>
      <c r="S2409" s="154">
        <f t="shared" si="242"/>
        <v>0</v>
      </c>
    </row>
    <row r="2410" spans="2:19" ht="18.75" x14ac:dyDescent="0.3">
      <c r="B2410" s="164">
        <v>45074</v>
      </c>
      <c r="C2410" s="95" t="s">
        <v>3497</v>
      </c>
      <c r="D2410" s="96" t="s">
        <v>30</v>
      </c>
      <c r="E2410" s="97">
        <v>4</v>
      </c>
      <c r="F2410" s="218">
        <v>2</v>
      </c>
      <c r="G2410" s="217">
        <v>1.2</v>
      </c>
      <c r="H2410" s="99" t="s">
        <v>557</v>
      </c>
      <c r="I2410" s="104" t="s">
        <v>16</v>
      </c>
      <c r="J2410" s="105">
        <v>9.75</v>
      </c>
      <c r="K2410" s="142">
        <f t="shared" si="238"/>
        <v>-9.75</v>
      </c>
      <c r="L2410" s="102">
        <f t="shared" si="239"/>
        <v>1128.7101049382718</v>
      </c>
      <c r="M2410" s="214">
        <f t="shared" si="243"/>
        <v>-17.325000000000003</v>
      </c>
      <c r="Q2410" s="153">
        <f t="shared" si="240"/>
        <v>1</v>
      </c>
      <c r="R2410" s="154">
        <f t="shared" si="241"/>
        <v>0</v>
      </c>
      <c r="S2410" s="154">
        <f t="shared" si="242"/>
        <v>1</v>
      </c>
    </row>
    <row r="2411" spans="2:19" ht="18.75" x14ac:dyDescent="0.3">
      <c r="B2411" s="164">
        <v>45074</v>
      </c>
      <c r="C2411" s="95" t="s">
        <v>3498</v>
      </c>
      <c r="D2411" s="96" t="s">
        <v>1936</v>
      </c>
      <c r="E2411" s="97">
        <v>4</v>
      </c>
      <c r="F2411" s="218">
        <v>4</v>
      </c>
      <c r="G2411" s="217">
        <v>2</v>
      </c>
      <c r="H2411" s="99" t="s">
        <v>557</v>
      </c>
      <c r="I2411" s="104" t="s">
        <v>16</v>
      </c>
      <c r="J2411" s="105">
        <v>5</v>
      </c>
      <c r="K2411" s="142">
        <f t="shared" si="238"/>
        <v>-5</v>
      </c>
      <c r="L2411" s="102">
        <f t="shared" si="239"/>
        <v>1123.7101049382718</v>
      </c>
      <c r="M2411" s="214">
        <f t="shared" si="243"/>
        <v>-22.325000000000003</v>
      </c>
      <c r="Q2411" s="153">
        <f t="shared" si="240"/>
        <v>1</v>
      </c>
      <c r="R2411" s="154">
        <f t="shared" si="241"/>
        <v>0</v>
      </c>
      <c r="S2411" s="154">
        <f t="shared" si="242"/>
        <v>1</v>
      </c>
    </row>
    <row r="2412" spans="2:19" ht="18.75" x14ac:dyDescent="0.3">
      <c r="B2412" s="164">
        <v>45074</v>
      </c>
      <c r="C2412" s="95" t="s">
        <v>3499</v>
      </c>
      <c r="D2412" s="96" t="s">
        <v>28</v>
      </c>
      <c r="E2412" s="97">
        <v>1</v>
      </c>
      <c r="F2412" s="218">
        <v>5</v>
      </c>
      <c r="G2412" s="217">
        <v>2</v>
      </c>
      <c r="H2412" s="99" t="s">
        <v>557</v>
      </c>
      <c r="I2412" s="104" t="s">
        <v>16</v>
      </c>
      <c r="J2412" s="105">
        <v>4</v>
      </c>
      <c r="K2412" s="142">
        <f t="shared" si="238"/>
        <v>-4</v>
      </c>
      <c r="L2412" s="102">
        <f t="shared" si="239"/>
        <v>1119.7101049382718</v>
      </c>
      <c r="M2412" s="214">
        <f t="shared" si="243"/>
        <v>-26.325000000000003</v>
      </c>
      <c r="Q2412" s="153">
        <f t="shared" si="240"/>
        <v>1</v>
      </c>
      <c r="R2412" s="154">
        <f t="shared" si="241"/>
        <v>0</v>
      </c>
      <c r="S2412" s="154">
        <f t="shared" si="242"/>
        <v>1</v>
      </c>
    </row>
    <row r="2413" spans="2:19" ht="18.75" x14ac:dyDescent="0.3">
      <c r="B2413" s="164">
        <v>45075</v>
      </c>
      <c r="C2413" s="95" t="s">
        <v>3500</v>
      </c>
      <c r="D2413" s="96" t="s">
        <v>616</v>
      </c>
      <c r="E2413" s="97">
        <v>1</v>
      </c>
      <c r="F2413" s="218">
        <v>1.85</v>
      </c>
      <c r="G2413" s="217">
        <v>1.2</v>
      </c>
      <c r="H2413" s="99" t="s">
        <v>557</v>
      </c>
      <c r="I2413" s="104" t="s">
        <v>24</v>
      </c>
      <c r="J2413" s="105">
        <v>6.75</v>
      </c>
      <c r="K2413" s="142">
        <f t="shared" si="238"/>
        <v>5.7375000000000007</v>
      </c>
      <c r="L2413" s="102">
        <f t="shared" si="239"/>
        <v>1125.4476049382718</v>
      </c>
      <c r="M2413" s="214">
        <f t="shared" si="243"/>
        <v>-20.587500000000002</v>
      </c>
      <c r="Q2413" s="153">
        <f t="shared" si="240"/>
        <v>1</v>
      </c>
      <c r="R2413" s="154">
        <f t="shared" si="241"/>
        <v>1</v>
      </c>
      <c r="S2413" s="154">
        <f t="shared" si="242"/>
        <v>0</v>
      </c>
    </row>
    <row r="2414" spans="2:19" ht="18.75" x14ac:dyDescent="0.3">
      <c r="B2414" s="164">
        <v>45076</v>
      </c>
      <c r="C2414" s="95" t="s">
        <v>3501</v>
      </c>
      <c r="D2414" s="96" t="s">
        <v>619</v>
      </c>
      <c r="E2414" s="97">
        <v>1</v>
      </c>
      <c r="F2414" s="218">
        <v>7</v>
      </c>
      <c r="G2414" s="217">
        <v>2</v>
      </c>
      <c r="H2414" s="99" t="s">
        <v>557</v>
      </c>
      <c r="I2414" s="104" t="s">
        <v>16</v>
      </c>
      <c r="J2414" s="105">
        <v>2</v>
      </c>
      <c r="K2414" s="142">
        <f t="shared" si="238"/>
        <v>-2</v>
      </c>
      <c r="L2414" s="102">
        <f t="shared" si="239"/>
        <v>1123.4476049382718</v>
      </c>
      <c r="M2414" s="214">
        <f t="shared" si="243"/>
        <v>-22.587500000000002</v>
      </c>
      <c r="Q2414" s="153">
        <f t="shared" si="240"/>
        <v>1</v>
      </c>
      <c r="R2414" s="154">
        <f t="shared" si="241"/>
        <v>0</v>
      </c>
      <c r="S2414" s="154">
        <f t="shared" si="242"/>
        <v>1</v>
      </c>
    </row>
    <row r="2415" spans="2:19" ht="18.75" x14ac:dyDescent="0.3">
      <c r="B2415" s="164">
        <v>45076</v>
      </c>
      <c r="C2415" s="95" t="s">
        <v>2832</v>
      </c>
      <c r="D2415" s="96" t="s">
        <v>619</v>
      </c>
      <c r="E2415" s="97">
        <v>5</v>
      </c>
      <c r="F2415" s="218">
        <v>10</v>
      </c>
      <c r="G2415" s="217">
        <v>3</v>
      </c>
      <c r="H2415" s="99" t="s">
        <v>557</v>
      </c>
      <c r="I2415" s="104" t="s">
        <v>34</v>
      </c>
      <c r="J2415" s="105">
        <v>1.25</v>
      </c>
      <c r="K2415" s="142">
        <f t="shared" si="238"/>
        <v>-1.25</v>
      </c>
      <c r="L2415" s="102">
        <f t="shared" si="239"/>
        <v>1122.1976049382718</v>
      </c>
      <c r="M2415" s="214">
        <f t="shared" si="243"/>
        <v>-23.837500000000002</v>
      </c>
      <c r="Q2415" s="153">
        <f t="shared" si="240"/>
        <v>1</v>
      </c>
      <c r="R2415" s="154">
        <f t="shared" si="241"/>
        <v>0</v>
      </c>
      <c r="S2415" s="154">
        <f t="shared" si="242"/>
        <v>1</v>
      </c>
    </row>
    <row r="2416" spans="2:19" ht="18.75" x14ac:dyDescent="0.3">
      <c r="B2416" s="164">
        <v>45076</v>
      </c>
      <c r="C2416" s="95" t="s">
        <v>3502</v>
      </c>
      <c r="D2416" s="96" t="s">
        <v>619</v>
      </c>
      <c r="E2416" s="97">
        <v>5</v>
      </c>
      <c r="F2416" s="218">
        <v>50</v>
      </c>
      <c r="G2416" s="217">
        <v>10</v>
      </c>
      <c r="H2416" s="99" t="s">
        <v>557</v>
      </c>
      <c r="I2416" s="104" t="s">
        <v>171</v>
      </c>
      <c r="J2416" s="105">
        <v>0.5</v>
      </c>
      <c r="K2416" s="142">
        <f t="shared" si="238"/>
        <v>-0.5</v>
      </c>
      <c r="L2416" s="102">
        <f t="shared" si="239"/>
        <v>1121.6976049382718</v>
      </c>
      <c r="M2416" s="214">
        <f t="shared" si="243"/>
        <v>-24.337500000000002</v>
      </c>
      <c r="Q2416" s="153">
        <f t="shared" si="240"/>
        <v>1</v>
      </c>
      <c r="R2416" s="154">
        <f t="shared" si="241"/>
        <v>0</v>
      </c>
      <c r="S2416" s="154">
        <f t="shared" si="242"/>
        <v>1</v>
      </c>
    </row>
    <row r="2417" spans="2:19" ht="18.75" x14ac:dyDescent="0.3">
      <c r="B2417" s="164">
        <v>45077</v>
      </c>
      <c r="C2417" s="95" t="s">
        <v>3503</v>
      </c>
      <c r="D2417" s="96" t="s">
        <v>1916</v>
      </c>
      <c r="E2417" s="97">
        <v>2</v>
      </c>
      <c r="F2417" s="218">
        <v>4</v>
      </c>
      <c r="G2417" s="217">
        <v>2</v>
      </c>
      <c r="H2417" s="99" t="s">
        <v>557</v>
      </c>
      <c r="I2417" s="104" t="s">
        <v>34</v>
      </c>
      <c r="J2417" s="105">
        <v>6</v>
      </c>
      <c r="K2417" s="142">
        <f t="shared" si="238"/>
        <v>-6</v>
      </c>
      <c r="L2417" s="102">
        <f t="shared" si="239"/>
        <v>1115.6976049382718</v>
      </c>
      <c r="M2417" s="214">
        <f t="shared" si="243"/>
        <v>-30.337500000000002</v>
      </c>
      <c r="Q2417" s="153">
        <f t="shared" si="240"/>
        <v>1</v>
      </c>
      <c r="R2417" s="154">
        <f t="shared" si="241"/>
        <v>0</v>
      </c>
      <c r="S2417" s="154">
        <f t="shared" si="242"/>
        <v>1</v>
      </c>
    </row>
    <row r="2418" spans="2:19" ht="18.75" x14ac:dyDescent="0.3">
      <c r="B2418" s="164">
        <v>45077</v>
      </c>
      <c r="C2418" s="95" t="s">
        <v>3504</v>
      </c>
      <c r="D2418" s="96" t="s">
        <v>1916</v>
      </c>
      <c r="E2418" s="97">
        <v>2</v>
      </c>
      <c r="F2418" s="218">
        <v>8</v>
      </c>
      <c r="G2418" s="217">
        <v>3</v>
      </c>
      <c r="H2418" s="99" t="s">
        <v>557</v>
      </c>
      <c r="I2418" s="104" t="s">
        <v>16</v>
      </c>
      <c r="J2418" s="105">
        <v>4</v>
      </c>
      <c r="K2418" s="142">
        <f t="shared" si="238"/>
        <v>-4</v>
      </c>
      <c r="L2418" s="102">
        <f t="shared" si="239"/>
        <v>1111.6976049382718</v>
      </c>
      <c r="M2418" s="214">
        <f t="shared" si="243"/>
        <v>-34.337500000000006</v>
      </c>
      <c r="Q2418" s="153">
        <f t="shared" si="240"/>
        <v>1</v>
      </c>
      <c r="R2418" s="154">
        <f t="shared" si="241"/>
        <v>0</v>
      </c>
      <c r="S2418" s="154">
        <f t="shared" si="242"/>
        <v>1</v>
      </c>
    </row>
    <row r="2419" spans="2:19" ht="18.75" x14ac:dyDescent="0.3">
      <c r="B2419" s="164">
        <v>45077</v>
      </c>
      <c r="C2419" s="95" t="s">
        <v>2991</v>
      </c>
      <c r="D2419" s="96" t="s">
        <v>1916</v>
      </c>
      <c r="E2419" s="97">
        <v>3</v>
      </c>
      <c r="F2419" s="218">
        <v>4</v>
      </c>
      <c r="G2419" s="217">
        <v>2</v>
      </c>
      <c r="H2419" s="99" t="s">
        <v>557</v>
      </c>
      <c r="I2419" s="104" t="s">
        <v>171</v>
      </c>
      <c r="J2419" s="105">
        <v>1</v>
      </c>
      <c r="K2419" s="142">
        <f t="shared" si="238"/>
        <v>-1</v>
      </c>
      <c r="L2419" s="102">
        <f t="shared" si="239"/>
        <v>1110.6976049382718</v>
      </c>
      <c r="M2419" s="214">
        <f t="shared" si="243"/>
        <v>-35.337500000000006</v>
      </c>
      <c r="Q2419" s="153">
        <f t="shared" si="240"/>
        <v>1</v>
      </c>
      <c r="R2419" s="154">
        <f t="shared" si="241"/>
        <v>0</v>
      </c>
      <c r="S2419" s="154">
        <f t="shared" si="242"/>
        <v>1</v>
      </c>
    </row>
    <row r="2420" spans="2:19" ht="18.75" x14ac:dyDescent="0.3">
      <c r="B2420" s="164">
        <v>45077</v>
      </c>
      <c r="C2420" s="95" t="s">
        <v>3505</v>
      </c>
      <c r="D2420" s="96" t="s">
        <v>753</v>
      </c>
      <c r="E2420" s="97">
        <v>2</v>
      </c>
      <c r="F2420" s="218">
        <v>1.85</v>
      </c>
      <c r="G2420" s="217">
        <v>1.1000000000000001</v>
      </c>
      <c r="H2420" s="99" t="s">
        <v>557</v>
      </c>
      <c r="I2420" s="104" t="s">
        <v>24</v>
      </c>
      <c r="J2420" s="105">
        <v>3</v>
      </c>
      <c r="K2420" s="142">
        <f t="shared" si="238"/>
        <v>2.5500000000000007</v>
      </c>
      <c r="L2420" s="102">
        <f t="shared" si="239"/>
        <v>1113.2476049382717</v>
      </c>
      <c r="M2420" s="214">
        <f t="shared" si="243"/>
        <v>-32.787500000000009</v>
      </c>
      <c r="Q2420" s="153">
        <f t="shared" si="240"/>
        <v>1</v>
      </c>
      <c r="R2420" s="154">
        <f t="shared" si="241"/>
        <v>1</v>
      </c>
      <c r="S2420" s="154">
        <f t="shared" si="242"/>
        <v>0</v>
      </c>
    </row>
    <row r="2421" spans="2:19" ht="18.75" x14ac:dyDescent="0.3">
      <c r="B2421" s="164">
        <v>45078</v>
      </c>
      <c r="C2421" s="95" t="s">
        <v>3429</v>
      </c>
      <c r="D2421" s="96" t="s">
        <v>18</v>
      </c>
      <c r="E2421" s="97">
        <v>2</v>
      </c>
      <c r="F2421" s="218">
        <v>6</v>
      </c>
      <c r="G2421" s="217">
        <v>2</v>
      </c>
      <c r="H2421" s="99" t="s">
        <v>557</v>
      </c>
      <c r="I2421" s="104" t="s">
        <v>16</v>
      </c>
      <c r="J2421" s="105">
        <v>2.5</v>
      </c>
      <c r="K2421" s="142">
        <f t="shared" si="238"/>
        <v>-2.5</v>
      </c>
      <c r="L2421" s="102">
        <f t="shared" si="239"/>
        <v>1110.7476049382717</v>
      </c>
      <c r="N2421" s="214">
        <f>K2421</f>
        <v>-2.5</v>
      </c>
      <c r="Q2421" s="153">
        <f t="shared" ref="Q2421:Q2423" si="244">IF(B2421="",0,1)</f>
        <v>1</v>
      </c>
      <c r="R2421" s="154">
        <f t="shared" ref="R2421:R2423" si="245">IF(K2421&gt;0,1,0)</f>
        <v>0</v>
      </c>
      <c r="S2421" s="154">
        <f t="shared" ref="S2421:S2423" si="246">IF(K2421&lt;0,1,0)</f>
        <v>1</v>
      </c>
    </row>
    <row r="2422" spans="2:19" ht="18.75" x14ac:dyDescent="0.3">
      <c r="B2422" s="164">
        <v>45078</v>
      </c>
      <c r="C2422" s="95" t="s">
        <v>3370</v>
      </c>
      <c r="D2422" s="96" t="s">
        <v>3253</v>
      </c>
      <c r="E2422" s="97">
        <v>2</v>
      </c>
      <c r="F2422" s="218">
        <v>2.2999999999999998</v>
      </c>
      <c r="G2422" s="217">
        <v>1.1000000000000001</v>
      </c>
      <c r="H2422" s="99" t="s">
        <v>557</v>
      </c>
      <c r="I2422" s="104" t="s">
        <v>3525</v>
      </c>
      <c r="J2422" s="105">
        <v>7</v>
      </c>
      <c r="K2422" s="142">
        <f t="shared" si="238"/>
        <v>-7</v>
      </c>
      <c r="L2422" s="102">
        <f t="shared" si="239"/>
        <v>1103.7476049382717</v>
      </c>
      <c r="N2422" s="214">
        <f>K2422+N2421</f>
        <v>-9.5</v>
      </c>
      <c r="Q2422" s="153">
        <f t="shared" si="244"/>
        <v>1</v>
      </c>
      <c r="R2422" s="154">
        <f t="shared" si="245"/>
        <v>0</v>
      </c>
      <c r="S2422" s="154">
        <f t="shared" si="246"/>
        <v>1</v>
      </c>
    </row>
    <row r="2423" spans="2:19" ht="18.75" x14ac:dyDescent="0.3">
      <c r="B2423" s="164">
        <v>45078</v>
      </c>
      <c r="C2423" s="95" t="s">
        <v>3507</v>
      </c>
      <c r="D2423" s="96" t="s">
        <v>3253</v>
      </c>
      <c r="E2423" s="97">
        <v>3</v>
      </c>
      <c r="F2423" s="218">
        <v>3</v>
      </c>
      <c r="G2423" s="217">
        <v>1.2</v>
      </c>
      <c r="H2423" s="99" t="s">
        <v>557</v>
      </c>
      <c r="I2423" s="104" t="s">
        <v>16</v>
      </c>
      <c r="J2423" s="105">
        <v>9</v>
      </c>
      <c r="K2423" s="142">
        <f t="shared" si="238"/>
        <v>-9</v>
      </c>
      <c r="L2423" s="102">
        <f t="shared" si="239"/>
        <v>1094.7476049382717</v>
      </c>
      <c r="N2423" s="214">
        <f t="shared" ref="N2423:N2486" si="247">K2423+N2422</f>
        <v>-18.5</v>
      </c>
      <c r="Q2423" s="153">
        <f t="shared" si="244"/>
        <v>1</v>
      </c>
      <c r="R2423" s="154">
        <f t="shared" si="245"/>
        <v>0</v>
      </c>
      <c r="S2423" s="154">
        <f t="shared" si="246"/>
        <v>1</v>
      </c>
    </row>
    <row r="2424" spans="2:19" ht="18.75" x14ac:dyDescent="0.3">
      <c r="B2424" s="164">
        <v>45078</v>
      </c>
      <c r="C2424" s="95" t="s">
        <v>3508</v>
      </c>
      <c r="D2424" s="96" t="s">
        <v>3253</v>
      </c>
      <c r="E2424" s="97">
        <v>4</v>
      </c>
      <c r="F2424" s="218">
        <v>6</v>
      </c>
      <c r="G2424" s="217">
        <v>2</v>
      </c>
      <c r="H2424" s="99" t="s">
        <v>557</v>
      </c>
      <c r="I2424" s="104" t="s">
        <v>16</v>
      </c>
      <c r="J2424" s="105">
        <v>8.75</v>
      </c>
      <c r="K2424" s="142">
        <f t="shared" ref="K2424:K2487" si="248">IF(OR(I2424="",J2424=""),"",IF(AND(H2424="W",I2424="1st"),F2424*J2424-J2424,IF(AND(H2424="P",OR(I2424="1st",I2424="2nd",I2424="3rd")),G2424*J2424-J2424,IF(H2424="EW",-2*J2424,-J2424))))</f>
        <v>-8.75</v>
      </c>
      <c r="L2424" s="102">
        <f t="shared" si="239"/>
        <v>1085.9976049382717</v>
      </c>
      <c r="N2424" s="214">
        <f t="shared" si="247"/>
        <v>-27.25</v>
      </c>
      <c r="Q2424" s="153">
        <f t="shared" ref="Q2424:Q2487" si="249">IF(B2424="",0,1)</f>
        <v>1</v>
      </c>
      <c r="R2424" s="154">
        <f t="shared" ref="R2424:R2487" si="250">IF(K2424&gt;0,1,0)</f>
        <v>0</v>
      </c>
      <c r="S2424" s="154">
        <f t="shared" ref="S2424:S2487" si="251">IF(K2424&lt;0,1,0)</f>
        <v>1</v>
      </c>
    </row>
    <row r="2425" spans="2:19" ht="18.75" x14ac:dyDescent="0.3">
      <c r="B2425" s="164">
        <v>45079</v>
      </c>
      <c r="C2425" s="95" t="s">
        <v>3509</v>
      </c>
      <c r="D2425" s="96" t="s">
        <v>634</v>
      </c>
      <c r="E2425" s="97">
        <v>1</v>
      </c>
      <c r="F2425" s="218">
        <v>1.8</v>
      </c>
      <c r="G2425" s="217">
        <v>1.1000000000000001</v>
      </c>
      <c r="H2425" s="99" t="s">
        <v>557</v>
      </c>
      <c r="I2425" s="104" t="s">
        <v>16</v>
      </c>
      <c r="J2425" s="105">
        <v>2</v>
      </c>
      <c r="K2425" s="142">
        <f t="shared" si="248"/>
        <v>-2</v>
      </c>
      <c r="L2425" s="102">
        <f t="shared" si="239"/>
        <v>1083.9976049382717</v>
      </c>
      <c r="N2425" s="214">
        <f t="shared" si="247"/>
        <v>-29.25</v>
      </c>
      <c r="Q2425" s="153">
        <f t="shared" si="249"/>
        <v>1</v>
      </c>
      <c r="R2425" s="154">
        <f t="shared" si="250"/>
        <v>0</v>
      </c>
      <c r="S2425" s="154">
        <f t="shared" si="251"/>
        <v>1</v>
      </c>
    </row>
    <row r="2426" spans="2:19" ht="18.75" x14ac:dyDescent="0.3">
      <c r="B2426" s="164">
        <v>45079</v>
      </c>
      <c r="C2426" s="95" t="s">
        <v>3510</v>
      </c>
      <c r="D2426" s="96" t="s">
        <v>634</v>
      </c>
      <c r="E2426" s="97">
        <v>3</v>
      </c>
      <c r="F2426" s="218">
        <v>18</v>
      </c>
      <c r="G2426" s="217">
        <v>3</v>
      </c>
      <c r="H2426" s="99" t="s">
        <v>557</v>
      </c>
      <c r="I2426" s="104" t="s">
        <v>16</v>
      </c>
      <c r="J2426" s="105">
        <v>2.75</v>
      </c>
      <c r="K2426" s="142">
        <f t="shared" si="248"/>
        <v>-2.75</v>
      </c>
      <c r="L2426" s="102">
        <f t="shared" si="239"/>
        <v>1081.2476049382717</v>
      </c>
      <c r="N2426" s="214">
        <f t="shared" si="247"/>
        <v>-32</v>
      </c>
      <c r="Q2426" s="153">
        <f t="shared" si="249"/>
        <v>1</v>
      </c>
      <c r="R2426" s="154">
        <f t="shared" si="250"/>
        <v>0</v>
      </c>
      <c r="S2426" s="154">
        <f t="shared" si="251"/>
        <v>1</v>
      </c>
    </row>
    <row r="2427" spans="2:19" ht="18.75" x14ac:dyDescent="0.3">
      <c r="B2427" s="164">
        <v>45079</v>
      </c>
      <c r="C2427" s="95" t="s">
        <v>3510</v>
      </c>
      <c r="D2427" s="96" t="s">
        <v>634</v>
      </c>
      <c r="E2427" s="97">
        <v>3</v>
      </c>
      <c r="F2427" s="218">
        <v>18</v>
      </c>
      <c r="G2427" s="217">
        <v>3</v>
      </c>
      <c r="H2427" s="99" t="s">
        <v>567</v>
      </c>
      <c r="I2427" s="104" t="s">
        <v>16</v>
      </c>
      <c r="J2427" s="105">
        <v>2.25</v>
      </c>
      <c r="K2427" s="142">
        <f t="shared" si="248"/>
        <v>-2.25</v>
      </c>
      <c r="L2427" s="102">
        <f t="shared" si="239"/>
        <v>1078.9976049382717</v>
      </c>
      <c r="N2427" s="214">
        <f t="shared" si="247"/>
        <v>-34.25</v>
      </c>
      <c r="Q2427" s="153">
        <f t="shared" si="249"/>
        <v>1</v>
      </c>
      <c r="R2427" s="154">
        <f t="shared" si="250"/>
        <v>0</v>
      </c>
      <c r="S2427" s="154">
        <f t="shared" si="251"/>
        <v>1</v>
      </c>
    </row>
    <row r="2428" spans="2:19" ht="18.75" x14ac:dyDescent="0.3">
      <c r="B2428" s="164">
        <v>45080</v>
      </c>
      <c r="C2428" s="95" t="s">
        <v>3511</v>
      </c>
      <c r="D2428" s="96" t="s">
        <v>587</v>
      </c>
      <c r="E2428" s="97">
        <v>1</v>
      </c>
      <c r="F2428" s="218">
        <v>3.6</v>
      </c>
      <c r="G2428" s="217">
        <v>1.5</v>
      </c>
      <c r="H2428" s="99" t="s">
        <v>557</v>
      </c>
      <c r="I2428" s="104" t="s">
        <v>24</v>
      </c>
      <c r="J2428" s="105">
        <v>2.75</v>
      </c>
      <c r="K2428" s="142">
        <f t="shared" si="248"/>
        <v>7.15</v>
      </c>
      <c r="L2428" s="102">
        <f t="shared" si="239"/>
        <v>1086.1476049382718</v>
      </c>
      <c r="N2428" s="214">
        <f t="shared" si="247"/>
        <v>-27.1</v>
      </c>
      <c r="Q2428" s="153">
        <f t="shared" si="249"/>
        <v>1</v>
      </c>
      <c r="R2428" s="154">
        <f t="shared" si="250"/>
        <v>1</v>
      </c>
      <c r="S2428" s="154">
        <f t="shared" si="251"/>
        <v>0</v>
      </c>
    </row>
    <row r="2429" spans="2:19" ht="18.75" x14ac:dyDescent="0.3">
      <c r="B2429" s="164">
        <v>45080</v>
      </c>
      <c r="C2429" s="95" t="s">
        <v>3512</v>
      </c>
      <c r="D2429" s="96" t="s">
        <v>619</v>
      </c>
      <c r="E2429" s="97">
        <v>2</v>
      </c>
      <c r="F2429" s="218">
        <v>11</v>
      </c>
      <c r="G2429" s="217">
        <v>2</v>
      </c>
      <c r="H2429" s="99" t="s">
        <v>557</v>
      </c>
      <c r="I2429" s="104" t="s">
        <v>16</v>
      </c>
      <c r="J2429" s="105">
        <v>4</v>
      </c>
      <c r="K2429" s="142">
        <f t="shared" si="248"/>
        <v>-4</v>
      </c>
      <c r="L2429" s="102">
        <f t="shared" si="239"/>
        <v>1082.1476049382718</v>
      </c>
      <c r="N2429" s="214">
        <f t="shared" si="247"/>
        <v>-31.1</v>
      </c>
      <c r="Q2429" s="153">
        <f t="shared" si="249"/>
        <v>1</v>
      </c>
      <c r="R2429" s="154">
        <f t="shared" si="250"/>
        <v>0</v>
      </c>
      <c r="S2429" s="154">
        <f t="shared" si="251"/>
        <v>1</v>
      </c>
    </row>
    <row r="2430" spans="2:19" ht="18.75" x14ac:dyDescent="0.3">
      <c r="B2430" s="164">
        <v>45080</v>
      </c>
      <c r="C2430" s="95" t="s">
        <v>3512</v>
      </c>
      <c r="D2430" s="96" t="s">
        <v>619</v>
      </c>
      <c r="E2430" s="97">
        <v>2</v>
      </c>
      <c r="F2430" s="218">
        <v>11</v>
      </c>
      <c r="G2430" s="217">
        <v>2</v>
      </c>
      <c r="H2430" s="99" t="s">
        <v>567</v>
      </c>
      <c r="I2430" s="104" t="s">
        <v>16</v>
      </c>
      <c r="J2430" s="105">
        <v>3.75</v>
      </c>
      <c r="K2430" s="142">
        <f t="shared" si="248"/>
        <v>-3.75</v>
      </c>
      <c r="L2430" s="102">
        <f t="shared" si="239"/>
        <v>1078.3976049382718</v>
      </c>
      <c r="N2430" s="214">
        <f t="shared" si="247"/>
        <v>-34.85</v>
      </c>
      <c r="Q2430" s="153">
        <f t="shared" si="249"/>
        <v>1</v>
      </c>
      <c r="R2430" s="154">
        <f t="shared" si="250"/>
        <v>0</v>
      </c>
      <c r="S2430" s="154">
        <f t="shared" si="251"/>
        <v>1</v>
      </c>
    </row>
    <row r="2431" spans="2:19" ht="18.75" x14ac:dyDescent="0.3">
      <c r="B2431" s="164">
        <v>45080</v>
      </c>
      <c r="C2431" s="95" t="s">
        <v>3513</v>
      </c>
      <c r="D2431" s="96" t="s">
        <v>619</v>
      </c>
      <c r="E2431" s="97">
        <v>3</v>
      </c>
      <c r="F2431" s="218">
        <v>4.8</v>
      </c>
      <c r="G2431" s="217">
        <v>2</v>
      </c>
      <c r="H2431" s="99" t="s">
        <v>557</v>
      </c>
      <c r="I2431" s="104" t="s">
        <v>24</v>
      </c>
      <c r="J2431" s="105">
        <v>9.75</v>
      </c>
      <c r="K2431" s="142">
        <f t="shared" si="248"/>
        <v>37.049999999999997</v>
      </c>
      <c r="L2431" s="102">
        <f t="shared" si="239"/>
        <v>1115.4476049382718</v>
      </c>
      <c r="N2431" s="214">
        <f t="shared" si="247"/>
        <v>2.1999999999999957</v>
      </c>
      <c r="Q2431" s="153">
        <f t="shared" si="249"/>
        <v>1</v>
      </c>
      <c r="R2431" s="154">
        <f t="shared" si="250"/>
        <v>1</v>
      </c>
      <c r="S2431" s="154">
        <f t="shared" si="251"/>
        <v>0</v>
      </c>
    </row>
    <row r="2432" spans="2:19" ht="18.75" x14ac:dyDescent="0.3">
      <c r="B2432" s="164">
        <v>45080</v>
      </c>
      <c r="C2432" s="95" t="s">
        <v>3419</v>
      </c>
      <c r="D2432" s="96" t="s">
        <v>619</v>
      </c>
      <c r="E2432" s="97">
        <v>4</v>
      </c>
      <c r="F2432" s="218">
        <v>3</v>
      </c>
      <c r="G2432" s="217">
        <v>1.2</v>
      </c>
      <c r="H2432" s="99" t="s">
        <v>557</v>
      </c>
      <c r="I2432" s="104" t="s">
        <v>16</v>
      </c>
      <c r="J2432" s="105">
        <v>3.75</v>
      </c>
      <c r="K2432" s="142">
        <f t="shared" si="248"/>
        <v>-3.75</v>
      </c>
      <c r="L2432" s="102">
        <f t="shared" si="239"/>
        <v>1111.6976049382718</v>
      </c>
      <c r="N2432" s="214">
        <f t="shared" si="247"/>
        <v>-1.5500000000000043</v>
      </c>
      <c r="Q2432" s="153">
        <f t="shared" si="249"/>
        <v>1</v>
      </c>
      <c r="R2432" s="154">
        <f t="shared" si="250"/>
        <v>0</v>
      </c>
      <c r="S2432" s="154">
        <f t="shared" si="251"/>
        <v>1</v>
      </c>
    </row>
    <row r="2433" spans="2:19" ht="18.75" x14ac:dyDescent="0.3">
      <c r="B2433" s="164">
        <v>45080</v>
      </c>
      <c r="C2433" s="95" t="s">
        <v>3514</v>
      </c>
      <c r="D2433" s="96" t="s">
        <v>114</v>
      </c>
      <c r="E2433" s="97">
        <v>1</v>
      </c>
      <c r="F2433" s="218">
        <v>14</v>
      </c>
      <c r="G2433" s="217">
        <v>4</v>
      </c>
      <c r="H2433" s="99" t="s">
        <v>557</v>
      </c>
      <c r="I2433" s="104" t="s">
        <v>16</v>
      </c>
      <c r="J2433" s="105">
        <v>1</v>
      </c>
      <c r="K2433" s="142">
        <f t="shared" si="248"/>
        <v>-1</v>
      </c>
      <c r="L2433" s="102">
        <f t="shared" si="239"/>
        <v>1110.6976049382718</v>
      </c>
      <c r="N2433" s="214">
        <f t="shared" si="247"/>
        <v>-2.5500000000000043</v>
      </c>
      <c r="Q2433" s="153">
        <f t="shared" si="249"/>
        <v>1</v>
      </c>
      <c r="R2433" s="154">
        <f t="shared" si="250"/>
        <v>0</v>
      </c>
      <c r="S2433" s="154">
        <f t="shared" si="251"/>
        <v>1</v>
      </c>
    </row>
    <row r="2434" spans="2:19" ht="18.75" x14ac:dyDescent="0.3">
      <c r="B2434" s="164">
        <v>45080</v>
      </c>
      <c r="C2434" s="95" t="s">
        <v>3515</v>
      </c>
      <c r="D2434" s="96" t="s">
        <v>114</v>
      </c>
      <c r="E2434" s="97">
        <v>1</v>
      </c>
      <c r="F2434" s="218">
        <v>6</v>
      </c>
      <c r="G2434" s="217">
        <v>2</v>
      </c>
      <c r="H2434" s="99" t="s">
        <v>557</v>
      </c>
      <c r="I2434" s="104" t="s">
        <v>16</v>
      </c>
      <c r="J2434" s="105">
        <v>4</v>
      </c>
      <c r="K2434" s="142">
        <f t="shared" si="248"/>
        <v>-4</v>
      </c>
      <c r="L2434" s="102">
        <f t="shared" si="239"/>
        <v>1106.6976049382718</v>
      </c>
      <c r="N2434" s="214">
        <f t="shared" si="247"/>
        <v>-6.5500000000000043</v>
      </c>
      <c r="Q2434" s="153">
        <f t="shared" si="249"/>
        <v>1</v>
      </c>
      <c r="R2434" s="154">
        <f t="shared" si="250"/>
        <v>0</v>
      </c>
      <c r="S2434" s="154">
        <f t="shared" si="251"/>
        <v>1</v>
      </c>
    </row>
    <row r="2435" spans="2:19" ht="18.75" x14ac:dyDescent="0.3">
      <c r="B2435" s="164">
        <v>45080</v>
      </c>
      <c r="C2435" s="95" t="s">
        <v>3516</v>
      </c>
      <c r="D2435" s="96" t="s">
        <v>114</v>
      </c>
      <c r="E2435" s="97">
        <v>1</v>
      </c>
      <c r="F2435" s="218">
        <v>20</v>
      </c>
      <c r="G2435" s="217">
        <v>5</v>
      </c>
      <c r="H2435" s="99" t="s">
        <v>557</v>
      </c>
      <c r="I2435" s="104" t="s">
        <v>16</v>
      </c>
      <c r="J2435" s="105">
        <v>3.75</v>
      </c>
      <c r="K2435" s="142">
        <f t="shared" si="248"/>
        <v>-3.75</v>
      </c>
      <c r="L2435" s="102">
        <f t="shared" si="239"/>
        <v>1102.9476049382718</v>
      </c>
      <c r="N2435" s="214">
        <f t="shared" si="247"/>
        <v>-10.300000000000004</v>
      </c>
      <c r="Q2435" s="153">
        <f t="shared" si="249"/>
        <v>1</v>
      </c>
      <c r="R2435" s="154">
        <f t="shared" si="250"/>
        <v>0</v>
      </c>
      <c r="S2435" s="154">
        <f t="shared" si="251"/>
        <v>1</v>
      </c>
    </row>
    <row r="2436" spans="2:19" ht="18.75" x14ac:dyDescent="0.3">
      <c r="B2436" s="164">
        <v>45080</v>
      </c>
      <c r="C2436" s="95" t="s">
        <v>3516</v>
      </c>
      <c r="D2436" s="96" t="s">
        <v>114</v>
      </c>
      <c r="E2436" s="97">
        <v>1</v>
      </c>
      <c r="F2436" s="218">
        <v>20</v>
      </c>
      <c r="G2436" s="217">
        <v>5</v>
      </c>
      <c r="H2436" s="99" t="s">
        <v>567</v>
      </c>
      <c r="I2436" s="104" t="s">
        <v>16</v>
      </c>
      <c r="J2436" s="105">
        <v>1.25</v>
      </c>
      <c r="K2436" s="142">
        <f t="shared" si="248"/>
        <v>-1.25</v>
      </c>
      <c r="L2436" s="102">
        <f t="shared" si="239"/>
        <v>1101.6976049382718</v>
      </c>
      <c r="N2436" s="214">
        <f t="shared" si="247"/>
        <v>-11.550000000000004</v>
      </c>
      <c r="Q2436" s="153">
        <f t="shared" si="249"/>
        <v>1</v>
      </c>
      <c r="R2436" s="154">
        <f t="shared" si="250"/>
        <v>0</v>
      </c>
      <c r="S2436" s="154">
        <f t="shared" si="251"/>
        <v>1</v>
      </c>
    </row>
    <row r="2437" spans="2:19" ht="18.75" x14ac:dyDescent="0.3">
      <c r="B2437" s="164">
        <v>45080</v>
      </c>
      <c r="C2437" s="95" t="s">
        <v>3454</v>
      </c>
      <c r="D2437" s="96" t="s">
        <v>114</v>
      </c>
      <c r="E2437" s="97">
        <v>2</v>
      </c>
      <c r="F2437" s="218">
        <v>7</v>
      </c>
      <c r="G2437" s="217">
        <v>2</v>
      </c>
      <c r="H2437" s="99" t="s">
        <v>557</v>
      </c>
      <c r="I2437" s="104" t="s">
        <v>16</v>
      </c>
      <c r="J2437" s="105">
        <v>3.75</v>
      </c>
      <c r="K2437" s="142">
        <f t="shared" si="248"/>
        <v>-3.75</v>
      </c>
      <c r="L2437" s="102">
        <f t="shared" si="239"/>
        <v>1097.9476049382718</v>
      </c>
      <c r="N2437" s="214">
        <f t="shared" si="247"/>
        <v>-15.300000000000004</v>
      </c>
      <c r="Q2437" s="153">
        <f t="shared" si="249"/>
        <v>1</v>
      </c>
      <c r="R2437" s="154">
        <f t="shared" si="250"/>
        <v>0</v>
      </c>
      <c r="S2437" s="154">
        <f t="shared" si="251"/>
        <v>1</v>
      </c>
    </row>
    <row r="2438" spans="2:19" ht="18.75" x14ac:dyDescent="0.3">
      <c r="B2438" s="164">
        <v>45080</v>
      </c>
      <c r="C2438" s="95" t="s">
        <v>3517</v>
      </c>
      <c r="D2438" s="96" t="s">
        <v>114</v>
      </c>
      <c r="E2438" s="97">
        <v>3</v>
      </c>
      <c r="F2438" s="218">
        <v>9</v>
      </c>
      <c r="G2438" s="217">
        <v>3</v>
      </c>
      <c r="H2438" s="99" t="s">
        <v>557</v>
      </c>
      <c r="I2438" s="104" t="s">
        <v>16</v>
      </c>
      <c r="J2438" s="105">
        <v>1.75</v>
      </c>
      <c r="K2438" s="142">
        <f t="shared" si="248"/>
        <v>-1.75</v>
      </c>
      <c r="L2438" s="102">
        <f t="shared" si="239"/>
        <v>1096.1976049382718</v>
      </c>
      <c r="N2438" s="214">
        <f t="shared" si="247"/>
        <v>-17.050000000000004</v>
      </c>
      <c r="Q2438" s="153">
        <f t="shared" si="249"/>
        <v>1</v>
      </c>
      <c r="R2438" s="154">
        <f t="shared" si="250"/>
        <v>0</v>
      </c>
      <c r="S2438" s="154">
        <f t="shared" si="251"/>
        <v>1</v>
      </c>
    </row>
    <row r="2439" spans="2:19" ht="18.75" x14ac:dyDescent="0.3">
      <c r="B2439" s="164">
        <v>45080</v>
      </c>
      <c r="C2439" s="95" t="s">
        <v>2806</v>
      </c>
      <c r="D2439" s="96" t="s">
        <v>114</v>
      </c>
      <c r="E2439" s="97">
        <v>3</v>
      </c>
      <c r="F2439" s="218">
        <v>6</v>
      </c>
      <c r="G2439" s="217">
        <v>2</v>
      </c>
      <c r="H2439" s="99" t="s">
        <v>557</v>
      </c>
      <c r="I2439" s="104" t="s">
        <v>16</v>
      </c>
      <c r="J2439" s="105">
        <v>2.75</v>
      </c>
      <c r="K2439" s="142">
        <f t="shared" si="248"/>
        <v>-2.75</v>
      </c>
      <c r="L2439" s="102">
        <f t="shared" si="239"/>
        <v>1093.4476049382718</v>
      </c>
      <c r="N2439" s="214">
        <f t="shared" si="247"/>
        <v>-19.800000000000004</v>
      </c>
      <c r="Q2439" s="153">
        <f t="shared" si="249"/>
        <v>1</v>
      </c>
      <c r="R2439" s="154">
        <f t="shared" si="250"/>
        <v>0</v>
      </c>
      <c r="S2439" s="154">
        <f t="shared" si="251"/>
        <v>1</v>
      </c>
    </row>
    <row r="2440" spans="2:19" ht="18.75" x14ac:dyDescent="0.3">
      <c r="B2440" s="164">
        <v>45081</v>
      </c>
      <c r="C2440" s="95" t="s">
        <v>3446</v>
      </c>
      <c r="D2440" s="96" t="s">
        <v>43</v>
      </c>
      <c r="E2440" s="97">
        <v>1</v>
      </c>
      <c r="F2440" s="218">
        <v>2</v>
      </c>
      <c r="G2440" s="217">
        <v>1.1000000000000001</v>
      </c>
      <c r="H2440" s="99" t="s">
        <v>557</v>
      </c>
      <c r="I2440" s="104" t="s">
        <v>16</v>
      </c>
      <c r="J2440" s="105">
        <v>5</v>
      </c>
      <c r="K2440" s="142">
        <f t="shared" si="248"/>
        <v>-5</v>
      </c>
      <c r="L2440" s="102">
        <f t="shared" si="239"/>
        <v>1088.4476049382718</v>
      </c>
      <c r="N2440" s="214">
        <f t="shared" si="247"/>
        <v>-24.800000000000004</v>
      </c>
      <c r="Q2440" s="153">
        <f t="shared" si="249"/>
        <v>1</v>
      </c>
      <c r="R2440" s="154">
        <f t="shared" si="250"/>
        <v>0</v>
      </c>
      <c r="S2440" s="154">
        <f t="shared" si="251"/>
        <v>1</v>
      </c>
    </row>
    <row r="2441" spans="2:19" ht="18.75" x14ac:dyDescent="0.3">
      <c r="B2441" s="164">
        <v>45081</v>
      </c>
      <c r="C2441" s="95" t="s">
        <v>3098</v>
      </c>
      <c r="D2441" s="96" t="s">
        <v>43</v>
      </c>
      <c r="E2441" s="97">
        <v>2</v>
      </c>
      <c r="F2441" s="218">
        <v>6</v>
      </c>
      <c r="G2441" s="217">
        <v>2</v>
      </c>
      <c r="H2441" s="99" t="s">
        <v>557</v>
      </c>
      <c r="I2441" s="104" t="s">
        <v>16</v>
      </c>
      <c r="J2441" s="105">
        <v>1.75</v>
      </c>
      <c r="K2441" s="142">
        <f t="shared" si="248"/>
        <v>-1.75</v>
      </c>
      <c r="L2441" s="102">
        <f t="shared" si="239"/>
        <v>1086.6976049382718</v>
      </c>
      <c r="N2441" s="214">
        <f t="shared" si="247"/>
        <v>-26.550000000000004</v>
      </c>
      <c r="Q2441" s="153">
        <f t="shared" si="249"/>
        <v>1</v>
      </c>
      <c r="R2441" s="154">
        <f t="shared" si="250"/>
        <v>0</v>
      </c>
      <c r="S2441" s="154">
        <f t="shared" si="251"/>
        <v>1</v>
      </c>
    </row>
    <row r="2442" spans="2:19" ht="18.75" x14ac:dyDescent="0.3">
      <c r="B2442" s="164">
        <v>45081</v>
      </c>
      <c r="C2442" s="95" t="s">
        <v>3518</v>
      </c>
      <c r="D2442" s="96" t="s">
        <v>43</v>
      </c>
      <c r="E2442" s="97">
        <v>2</v>
      </c>
      <c r="F2442" s="218">
        <v>5</v>
      </c>
      <c r="G2442" s="217">
        <v>2</v>
      </c>
      <c r="H2442" s="99" t="s">
        <v>557</v>
      </c>
      <c r="I2442" s="104" t="s">
        <v>16</v>
      </c>
      <c r="J2442" s="105">
        <v>2</v>
      </c>
      <c r="K2442" s="142">
        <f t="shared" si="248"/>
        <v>-2</v>
      </c>
      <c r="L2442" s="102">
        <f t="shared" si="239"/>
        <v>1084.6976049382718</v>
      </c>
      <c r="N2442" s="214">
        <f t="shared" si="247"/>
        <v>-28.550000000000004</v>
      </c>
      <c r="Q2442" s="153">
        <f t="shared" si="249"/>
        <v>1</v>
      </c>
      <c r="R2442" s="154">
        <f t="shared" si="250"/>
        <v>0</v>
      </c>
      <c r="S2442" s="154">
        <f t="shared" si="251"/>
        <v>1</v>
      </c>
    </row>
    <row r="2443" spans="2:19" ht="18.75" x14ac:dyDescent="0.3">
      <c r="B2443" s="164">
        <v>45081</v>
      </c>
      <c r="C2443" s="95" t="s">
        <v>3519</v>
      </c>
      <c r="D2443" s="96" t="s">
        <v>43</v>
      </c>
      <c r="E2443" s="97">
        <v>4</v>
      </c>
      <c r="F2443" s="218">
        <v>3.3</v>
      </c>
      <c r="G2443" s="217">
        <v>1.4</v>
      </c>
      <c r="H2443" s="99" t="s">
        <v>557</v>
      </c>
      <c r="I2443" s="104" t="s">
        <v>24</v>
      </c>
      <c r="J2443" s="105">
        <v>8.75</v>
      </c>
      <c r="K2443" s="142">
        <f t="shared" si="248"/>
        <v>20.125</v>
      </c>
      <c r="L2443" s="102">
        <f t="shared" si="239"/>
        <v>1104.8226049382718</v>
      </c>
      <c r="N2443" s="214">
        <f t="shared" si="247"/>
        <v>-8.4250000000000043</v>
      </c>
      <c r="Q2443" s="153">
        <f t="shared" si="249"/>
        <v>1</v>
      </c>
      <c r="R2443" s="154">
        <f t="shared" si="250"/>
        <v>1</v>
      </c>
      <c r="S2443" s="154">
        <f t="shared" si="251"/>
        <v>0</v>
      </c>
    </row>
    <row r="2444" spans="2:19" ht="18.75" x14ac:dyDescent="0.3">
      <c r="B2444" s="164">
        <v>45081</v>
      </c>
      <c r="C2444" s="95" t="s">
        <v>3362</v>
      </c>
      <c r="D2444" s="96" t="s">
        <v>43</v>
      </c>
      <c r="E2444" s="97">
        <v>4</v>
      </c>
      <c r="F2444" s="218">
        <v>19</v>
      </c>
      <c r="G2444" s="217">
        <v>4</v>
      </c>
      <c r="H2444" s="99" t="s">
        <v>557</v>
      </c>
      <c r="I2444" s="104" t="s">
        <v>16</v>
      </c>
      <c r="J2444" s="105">
        <v>0.25</v>
      </c>
      <c r="K2444" s="142">
        <f t="shared" si="248"/>
        <v>-0.25</v>
      </c>
      <c r="L2444" s="102">
        <f t="shared" si="239"/>
        <v>1104.5726049382718</v>
      </c>
      <c r="N2444" s="214">
        <f t="shared" si="247"/>
        <v>-8.6750000000000043</v>
      </c>
      <c r="Q2444" s="153">
        <f t="shared" si="249"/>
        <v>1</v>
      </c>
      <c r="R2444" s="154">
        <f t="shared" si="250"/>
        <v>0</v>
      </c>
      <c r="S2444" s="154">
        <f t="shared" si="251"/>
        <v>1</v>
      </c>
    </row>
    <row r="2445" spans="2:19" ht="18.75" x14ac:dyDescent="0.3">
      <c r="B2445" s="164">
        <v>45081</v>
      </c>
      <c r="C2445" s="95" t="s">
        <v>3434</v>
      </c>
      <c r="D2445" s="96" t="s">
        <v>813</v>
      </c>
      <c r="E2445" s="97">
        <v>2</v>
      </c>
      <c r="F2445" s="218">
        <v>3</v>
      </c>
      <c r="G2445" s="217">
        <v>1.5</v>
      </c>
      <c r="H2445" s="99" t="s">
        <v>557</v>
      </c>
      <c r="I2445" s="104" t="s">
        <v>16</v>
      </c>
      <c r="J2445" s="105">
        <v>4.5</v>
      </c>
      <c r="K2445" s="142">
        <f t="shared" si="248"/>
        <v>-4.5</v>
      </c>
      <c r="L2445" s="102">
        <f t="shared" si="239"/>
        <v>1100.0726049382718</v>
      </c>
      <c r="N2445" s="214">
        <f t="shared" si="247"/>
        <v>-13.175000000000004</v>
      </c>
      <c r="Q2445" s="153">
        <f t="shared" si="249"/>
        <v>1</v>
      </c>
      <c r="R2445" s="154">
        <f t="shared" si="250"/>
        <v>0</v>
      </c>
      <c r="S2445" s="154">
        <f t="shared" si="251"/>
        <v>1</v>
      </c>
    </row>
    <row r="2446" spans="2:19" ht="18.75" x14ac:dyDescent="0.3">
      <c r="B2446" s="164">
        <v>45082</v>
      </c>
      <c r="C2446" s="95" t="s">
        <v>3520</v>
      </c>
      <c r="D2446" s="96" t="s">
        <v>2011</v>
      </c>
      <c r="E2446" s="97">
        <v>5</v>
      </c>
      <c r="F2446" s="218">
        <v>1.6</v>
      </c>
      <c r="G2446" s="217">
        <v>1.1000000000000001</v>
      </c>
      <c r="H2446" s="99" t="s">
        <v>557</v>
      </c>
      <c r="I2446" s="104" t="s">
        <v>16</v>
      </c>
      <c r="J2446" s="105">
        <v>9.75</v>
      </c>
      <c r="K2446" s="142">
        <f t="shared" si="248"/>
        <v>-9.75</v>
      </c>
      <c r="L2446" s="102">
        <f t="shared" si="239"/>
        <v>1090.3226049382718</v>
      </c>
      <c r="N2446" s="214">
        <f t="shared" si="247"/>
        <v>-22.925000000000004</v>
      </c>
      <c r="Q2446" s="153">
        <f t="shared" si="249"/>
        <v>1</v>
      </c>
      <c r="R2446" s="154">
        <f t="shared" si="250"/>
        <v>0</v>
      </c>
      <c r="S2446" s="154">
        <f t="shared" si="251"/>
        <v>1</v>
      </c>
    </row>
    <row r="2447" spans="2:19" ht="18.75" x14ac:dyDescent="0.3">
      <c r="B2447" s="164">
        <v>45082</v>
      </c>
      <c r="C2447" s="95" t="s">
        <v>3521</v>
      </c>
      <c r="D2447" s="96" t="s">
        <v>2011</v>
      </c>
      <c r="E2447" s="97">
        <v>5</v>
      </c>
      <c r="F2447" s="218">
        <v>30</v>
      </c>
      <c r="G2447" s="217">
        <v>5</v>
      </c>
      <c r="H2447" s="99" t="s">
        <v>557</v>
      </c>
      <c r="I2447" s="104" t="s">
        <v>16</v>
      </c>
      <c r="J2447" s="105">
        <v>0.25</v>
      </c>
      <c r="K2447" s="142">
        <f t="shared" si="248"/>
        <v>-0.25</v>
      </c>
      <c r="L2447" s="102">
        <f t="shared" si="239"/>
        <v>1090.0726049382718</v>
      </c>
      <c r="N2447" s="214">
        <f t="shared" si="247"/>
        <v>-23.175000000000004</v>
      </c>
      <c r="Q2447" s="153">
        <f t="shared" si="249"/>
        <v>1</v>
      </c>
      <c r="R2447" s="154">
        <f t="shared" si="250"/>
        <v>0</v>
      </c>
      <c r="S2447" s="154">
        <f t="shared" si="251"/>
        <v>1</v>
      </c>
    </row>
    <row r="2448" spans="2:19" ht="18.75" x14ac:dyDescent="0.3">
      <c r="B2448" s="164">
        <v>45083</v>
      </c>
      <c r="C2448" s="95" t="s">
        <v>3468</v>
      </c>
      <c r="D2448" s="96" t="s">
        <v>2814</v>
      </c>
      <c r="E2448" s="97">
        <v>1</v>
      </c>
      <c r="F2448" s="218">
        <v>2.2999999999999998</v>
      </c>
      <c r="G2448" s="217">
        <v>1.4</v>
      </c>
      <c r="H2448" s="99" t="s">
        <v>557</v>
      </c>
      <c r="I2448" s="104" t="s">
        <v>24</v>
      </c>
      <c r="J2448" s="105">
        <v>3.75</v>
      </c>
      <c r="K2448" s="142">
        <f t="shared" si="248"/>
        <v>4.875</v>
      </c>
      <c r="L2448" s="102">
        <f t="shared" si="239"/>
        <v>1094.9476049382718</v>
      </c>
      <c r="N2448" s="214">
        <f t="shared" si="247"/>
        <v>-18.300000000000004</v>
      </c>
      <c r="Q2448" s="153">
        <f t="shared" si="249"/>
        <v>1</v>
      </c>
      <c r="R2448" s="154">
        <f t="shared" si="250"/>
        <v>1</v>
      </c>
      <c r="S2448" s="154">
        <f t="shared" si="251"/>
        <v>0</v>
      </c>
    </row>
    <row r="2449" spans="2:19" ht="18.75" x14ac:dyDescent="0.3">
      <c r="B2449" s="164">
        <v>45083</v>
      </c>
      <c r="C2449" s="95" t="s">
        <v>3522</v>
      </c>
      <c r="D2449" s="96" t="s">
        <v>2814</v>
      </c>
      <c r="E2449" s="97">
        <v>2</v>
      </c>
      <c r="F2449" s="218">
        <v>20</v>
      </c>
      <c r="G2449" s="217">
        <v>4</v>
      </c>
      <c r="H2449" s="99" t="s">
        <v>557</v>
      </c>
      <c r="I2449" s="104" t="s">
        <v>34</v>
      </c>
      <c r="J2449" s="105">
        <v>4</v>
      </c>
      <c r="K2449" s="142">
        <f t="shared" si="248"/>
        <v>-4</v>
      </c>
      <c r="L2449" s="102">
        <f t="shared" si="239"/>
        <v>1090.9476049382718</v>
      </c>
      <c r="N2449" s="214">
        <f t="shared" si="247"/>
        <v>-22.300000000000004</v>
      </c>
      <c r="Q2449" s="153">
        <f t="shared" si="249"/>
        <v>1</v>
      </c>
      <c r="R2449" s="154">
        <f t="shared" si="250"/>
        <v>0</v>
      </c>
      <c r="S2449" s="154">
        <f t="shared" si="251"/>
        <v>1</v>
      </c>
    </row>
    <row r="2450" spans="2:19" ht="18.75" x14ac:dyDescent="0.3">
      <c r="B2450" s="164">
        <v>45083</v>
      </c>
      <c r="C2450" s="95" t="s">
        <v>3523</v>
      </c>
      <c r="D2450" s="96" t="s">
        <v>2814</v>
      </c>
      <c r="E2450" s="97">
        <v>2</v>
      </c>
      <c r="F2450" s="218">
        <v>2</v>
      </c>
      <c r="G2450" s="217">
        <v>1.2</v>
      </c>
      <c r="H2450" s="99" t="s">
        <v>557</v>
      </c>
      <c r="I2450" s="104" t="s">
        <v>34</v>
      </c>
      <c r="J2450" s="105">
        <v>4</v>
      </c>
      <c r="K2450" s="142">
        <f t="shared" si="248"/>
        <v>-4</v>
      </c>
      <c r="L2450" s="102">
        <f t="shared" si="239"/>
        <v>1086.9476049382718</v>
      </c>
      <c r="N2450" s="214">
        <f t="shared" si="247"/>
        <v>-26.300000000000004</v>
      </c>
      <c r="Q2450" s="153">
        <f t="shared" si="249"/>
        <v>1</v>
      </c>
      <c r="R2450" s="154">
        <f t="shared" si="250"/>
        <v>0</v>
      </c>
      <c r="S2450" s="154">
        <f t="shared" si="251"/>
        <v>1</v>
      </c>
    </row>
    <row r="2451" spans="2:19" ht="18.75" x14ac:dyDescent="0.3">
      <c r="B2451" s="164">
        <v>45083</v>
      </c>
      <c r="C2451" s="95" t="s">
        <v>3444</v>
      </c>
      <c r="D2451" s="96" t="s">
        <v>2814</v>
      </c>
      <c r="E2451" s="97">
        <v>4</v>
      </c>
      <c r="F2451" s="218">
        <v>3</v>
      </c>
      <c r="G2451" s="217">
        <v>1.4</v>
      </c>
      <c r="H2451" s="99" t="s">
        <v>557</v>
      </c>
      <c r="I2451" s="104" t="s">
        <v>34</v>
      </c>
      <c r="J2451" s="105">
        <v>5</v>
      </c>
      <c r="K2451" s="142">
        <f t="shared" si="248"/>
        <v>-5</v>
      </c>
      <c r="L2451" s="102">
        <f t="shared" si="239"/>
        <v>1081.9476049382718</v>
      </c>
      <c r="N2451" s="214">
        <f t="shared" si="247"/>
        <v>-31.300000000000004</v>
      </c>
      <c r="Q2451" s="153">
        <f t="shared" si="249"/>
        <v>1</v>
      </c>
      <c r="R2451" s="154">
        <f t="shared" si="250"/>
        <v>0</v>
      </c>
      <c r="S2451" s="154">
        <f t="shared" si="251"/>
        <v>1</v>
      </c>
    </row>
    <row r="2452" spans="2:19" ht="18.75" x14ac:dyDescent="0.3">
      <c r="B2452" s="164">
        <v>45083</v>
      </c>
      <c r="C2452" s="95" t="s">
        <v>3522</v>
      </c>
      <c r="D2452" s="96" t="s">
        <v>2814</v>
      </c>
      <c r="E2452" s="97">
        <v>2</v>
      </c>
      <c r="F2452" s="218">
        <v>4</v>
      </c>
      <c r="G2452" s="217">
        <v>2</v>
      </c>
      <c r="H2452" s="99" t="s">
        <v>567</v>
      </c>
      <c r="I2452" s="104" t="s">
        <v>34</v>
      </c>
      <c r="J2452" s="105">
        <v>2</v>
      </c>
      <c r="K2452" s="142">
        <f t="shared" si="248"/>
        <v>-2</v>
      </c>
      <c r="L2452" s="102">
        <f t="shared" si="239"/>
        <v>1079.9476049382718</v>
      </c>
      <c r="N2452" s="214">
        <f t="shared" si="247"/>
        <v>-33.300000000000004</v>
      </c>
      <c r="Q2452" s="153">
        <f t="shared" si="249"/>
        <v>1</v>
      </c>
      <c r="R2452" s="154">
        <f t="shared" si="250"/>
        <v>0</v>
      </c>
      <c r="S2452" s="154">
        <f t="shared" si="251"/>
        <v>1</v>
      </c>
    </row>
    <row r="2453" spans="2:19" ht="18.75" x14ac:dyDescent="0.3">
      <c r="B2453" s="164">
        <v>45084</v>
      </c>
      <c r="C2453" s="95" t="s">
        <v>3459</v>
      </c>
      <c r="D2453" s="96" t="s">
        <v>2001</v>
      </c>
      <c r="E2453" s="97">
        <v>2</v>
      </c>
      <c r="F2453" s="218">
        <v>70</v>
      </c>
      <c r="G2453" s="217">
        <v>9</v>
      </c>
      <c r="H2453" s="99" t="s">
        <v>557</v>
      </c>
      <c r="I2453" s="104" t="s">
        <v>34</v>
      </c>
      <c r="J2453" s="105">
        <v>1.25</v>
      </c>
      <c r="K2453" s="142">
        <f t="shared" si="248"/>
        <v>-1.25</v>
      </c>
      <c r="L2453" s="102">
        <f t="shared" si="239"/>
        <v>1078.6976049382718</v>
      </c>
      <c r="N2453" s="214">
        <f t="shared" si="247"/>
        <v>-34.550000000000004</v>
      </c>
      <c r="Q2453" s="153">
        <f t="shared" si="249"/>
        <v>1</v>
      </c>
      <c r="R2453" s="154">
        <f t="shared" si="250"/>
        <v>0</v>
      </c>
      <c r="S2453" s="154">
        <f t="shared" si="251"/>
        <v>1</v>
      </c>
    </row>
    <row r="2454" spans="2:19" ht="18.75" x14ac:dyDescent="0.3">
      <c r="B2454" s="164">
        <v>45084</v>
      </c>
      <c r="C2454" s="95" t="s">
        <v>3459</v>
      </c>
      <c r="D2454" s="96" t="s">
        <v>2001</v>
      </c>
      <c r="E2454" s="97">
        <v>2</v>
      </c>
      <c r="F2454" s="218">
        <v>70</v>
      </c>
      <c r="G2454" s="217">
        <v>9</v>
      </c>
      <c r="H2454" s="99" t="s">
        <v>567</v>
      </c>
      <c r="I2454" s="104" t="s">
        <v>34</v>
      </c>
      <c r="J2454" s="105">
        <v>1.5</v>
      </c>
      <c r="K2454" s="142">
        <f t="shared" si="248"/>
        <v>-1.5</v>
      </c>
      <c r="L2454" s="102">
        <f t="shared" si="239"/>
        <v>1077.1976049382718</v>
      </c>
      <c r="N2454" s="214">
        <f t="shared" si="247"/>
        <v>-36.050000000000004</v>
      </c>
      <c r="Q2454" s="153">
        <f t="shared" si="249"/>
        <v>1</v>
      </c>
      <c r="R2454" s="154">
        <f t="shared" si="250"/>
        <v>0</v>
      </c>
      <c r="S2454" s="154">
        <f t="shared" si="251"/>
        <v>1</v>
      </c>
    </row>
    <row r="2455" spans="2:19" ht="18.75" x14ac:dyDescent="0.3">
      <c r="B2455" s="164">
        <v>45084</v>
      </c>
      <c r="C2455" s="95" t="s">
        <v>3524</v>
      </c>
      <c r="D2455" s="96" t="s">
        <v>2001</v>
      </c>
      <c r="E2455" s="97">
        <v>2</v>
      </c>
      <c r="F2455" s="218">
        <v>6</v>
      </c>
      <c r="G2455" s="217">
        <v>2</v>
      </c>
      <c r="H2455" s="99" t="s">
        <v>557</v>
      </c>
      <c r="I2455" s="104" t="s">
        <v>34</v>
      </c>
      <c r="J2455" s="105">
        <v>6</v>
      </c>
      <c r="K2455" s="142">
        <f t="shared" si="248"/>
        <v>-6</v>
      </c>
      <c r="L2455" s="102">
        <f t="shared" si="239"/>
        <v>1071.1976049382718</v>
      </c>
      <c r="N2455" s="214">
        <f t="shared" si="247"/>
        <v>-42.050000000000004</v>
      </c>
      <c r="Q2455" s="153">
        <f t="shared" si="249"/>
        <v>1</v>
      </c>
      <c r="R2455" s="154">
        <f t="shared" si="250"/>
        <v>0</v>
      </c>
      <c r="S2455" s="154">
        <f t="shared" si="251"/>
        <v>1</v>
      </c>
    </row>
    <row r="2456" spans="2:19" ht="18.75" x14ac:dyDescent="0.3">
      <c r="B2456" s="164">
        <v>45084</v>
      </c>
      <c r="C2456" s="95" t="s">
        <v>3481</v>
      </c>
      <c r="D2456" s="96" t="s">
        <v>753</v>
      </c>
      <c r="E2456" s="97">
        <v>4</v>
      </c>
      <c r="F2456" s="218">
        <v>2.5</v>
      </c>
      <c r="G2456" s="217">
        <v>1.3</v>
      </c>
      <c r="H2456" s="99" t="s">
        <v>557</v>
      </c>
      <c r="I2456" s="104" t="s">
        <v>24</v>
      </c>
      <c r="J2456" s="105">
        <v>2.5</v>
      </c>
      <c r="K2456" s="142">
        <f>IF(OR(I2456="",J2456=""),"",IF(AND(H2456="W",I2456="1st"),F2456*J2456-J2456,IF(AND(H2456="P",OR(I2456="1st",I2456="2nd",I2456="3rd")),G2456*J2456-J2456,IF(H2456="EW",-2*J2456,-J2456))))</f>
        <v>3.75</v>
      </c>
      <c r="L2456" s="102">
        <f t="shared" si="239"/>
        <v>1074.9476049382718</v>
      </c>
      <c r="N2456" s="214">
        <f t="shared" si="247"/>
        <v>-38.300000000000004</v>
      </c>
      <c r="Q2456" s="153">
        <f t="shared" si="249"/>
        <v>1</v>
      </c>
      <c r="R2456" s="154">
        <f t="shared" si="250"/>
        <v>1</v>
      </c>
      <c r="S2456" s="154">
        <f t="shared" si="251"/>
        <v>0</v>
      </c>
    </row>
    <row r="2457" spans="2:19" ht="18.75" x14ac:dyDescent="0.3">
      <c r="B2457" s="164">
        <v>45085</v>
      </c>
      <c r="C2457" s="95" t="s">
        <v>3526</v>
      </c>
      <c r="D2457" s="96" t="s">
        <v>685</v>
      </c>
      <c r="E2457" s="97">
        <v>2</v>
      </c>
      <c r="F2457" s="218">
        <v>2</v>
      </c>
      <c r="G2457" s="217">
        <v>1.2</v>
      </c>
      <c r="H2457" s="99" t="s">
        <v>557</v>
      </c>
      <c r="I2457" s="104" t="s">
        <v>24</v>
      </c>
      <c r="J2457" s="105">
        <v>9.5</v>
      </c>
      <c r="K2457" s="142">
        <f t="shared" si="248"/>
        <v>9.5</v>
      </c>
      <c r="L2457" s="102">
        <f t="shared" si="239"/>
        <v>1084.4476049382718</v>
      </c>
      <c r="N2457" s="214">
        <f t="shared" si="247"/>
        <v>-28.800000000000004</v>
      </c>
      <c r="Q2457" s="153">
        <f t="shared" si="249"/>
        <v>1</v>
      </c>
      <c r="R2457" s="154">
        <f t="shared" si="250"/>
        <v>1</v>
      </c>
      <c r="S2457" s="154">
        <f t="shared" si="251"/>
        <v>0</v>
      </c>
    </row>
    <row r="2458" spans="2:19" ht="18.75" x14ac:dyDescent="0.3">
      <c r="B2458" s="164">
        <v>45085</v>
      </c>
      <c r="C2458" s="95" t="s">
        <v>3527</v>
      </c>
      <c r="D2458" s="96" t="s">
        <v>685</v>
      </c>
      <c r="E2458" s="97">
        <v>3</v>
      </c>
      <c r="F2458" s="218">
        <v>7</v>
      </c>
      <c r="G2458" s="217">
        <v>2</v>
      </c>
      <c r="H2458" s="99" t="s">
        <v>557</v>
      </c>
      <c r="I2458" s="104" t="s">
        <v>34</v>
      </c>
      <c r="J2458" s="105">
        <v>9.75</v>
      </c>
      <c r="K2458" s="142">
        <f t="shared" si="248"/>
        <v>-9.75</v>
      </c>
      <c r="L2458" s="102">
        <f t="shared" si="239"/>
        <v>1074.6976049382718</v>
      </c>
      <c r="N2458" s="214">
        <f t="shared" si="247"/>
        <v>-38.550000000000004</v>
      </c>
      <c r="Q2458" s="153">
        <f t="shared" si="249"/>
        <v>1</v>
      </c>
      <c r="R2458" s="154">
        <f t="shared" si="250"/>
        <v>0</v>
      </c>
      <c r="S2458" s="154">
        <f t="shared" si="251"/>
        <v>1</v>
      </c>
    </row>
    <row r="2459" spans="2:19" ht="18.75" x14ac:dyDescent="0.3">
      <c r="B2459" s="164">
        <v>45086</v>
      </c>
      <c r="C2459" s="95" t="s">
        <v>3528</v>
      </c>
      <c r="D2459" s="96" t="s">
        <v>668</v>
      </c>
      <c r="E2459" s="97">
        <v>2</v>
      </c>
      <c r="F2459" s="218">
        <v>4</v>
      </c>
      <c r="G2459" s="217">
        <v>1.8</v>
      </c>
      <c r="H2459" s="99" t="s">
        <v>557</v>
      </c>
      <c r="I2459" s="104" t="s">
        <v>34</v>
      </c>
      <c r="J2459" s="105">
        <v>2.75</v>
      </c>
      <c r="K2459" s="142">
        <f t="shared" si="248"/>
        <v>-2.75</v>
      </c>
      <c r="L2459" s="102">
        <f t="shared" ref="L2459:L2522" si="252">IF(K2459="",L2458,L2458+K2459)</f>
        <v>1071.9476049382718</v>
      </c>
      <c r="N2459" s="214">
        <f t="shared" si="247"/>
        <v>-41.300000000000004</v>
      </c>
      <c r="Q2459" s="153">
        <f t="shared" si="249"/>
        <v>1</v>
      </c>
      <c r="R2459" s="154">
        <f t="shared" si="250"/>
        <v>0</v>
      </c>
      <c r="S2459" s="154">
        <f t="shared" si="251"/>
        <v>1</v>
      </c>
    </row>
    <row r="2460" spans="2:19" ht="18.75" x14ac:dyDescent="0.3">
      <c r="B2460" s="164">
        <v>45086</v>
      </c>
      <c r="C2460" s="95" t="s">
        <v>3529</v>
      </c>
      <c r="D2460" s="96" t="s">
        <v>747</v>
      </c>
      <c r="E2460" s="97">
        <v>1</v>
      </c>
      <c r="F2460" s="218">
        <v>4</v>
      </c>
      <c r="G2460" s="217">
        <v>1.8</v>
      </c>
      <c r="H2460" s="99" t="s">
        <v>557</v>
      </c>
      <c r="I2460" s="104" t="s">
        <v>24</v>
      </c>
      <c r="J2460" s="105">
        <v>3</v>
      </c>
      <c r="K2460" s="142">
        <f t="shared" si="248"/>
        <v>9</v>
      </c>
      <c r="L2460" s="102">
        <f t="shared" si="252"/>
        <v>1080.9476049382718</v>
      </c>
      <c r="N2460" s="214">
        <f t="shared" si="247"/>
        <v>-32.300000000000004</v>
      </c>
      <c r="Q2460" s="153">
        <f t="shared" si="249"/>
        <v>1</v>
      </c>
      <c r="R2460" s="154">
        <f t="shared" si="250"/>
        <v>1</v>
      </c>
      <c r="S2460" s="154">
        <f t="shared" si="251"/>
        <v>0</v>
      </c>
    </row>
    <row r="2461" spans="2:19" ht="18.75" x14ac:dyDescent="0.3">
      <c r="B2461" s="164">
        <v>45086</v>
      </c>
      <c r="C2461" s="95" t="s">
        <v>3452</v>
      </c>
      <c r="D2461" s="96" t="s">
        <v>747</v>
      </c>
      <c r="E2461" s="97">
        <v>4</v>
      </c>
      <c r="F2461" s="218">
        <v>7</v>
      </c>
      <c r="G2461" s="217">
        <v>3</v>
      </c>
      <c r="H2461" s="99" t="s">
        <v>557</v>
      </c>
      <c r="I2461" s="104" t="s">
        <v>34</v>
      </c>
      <c r="J2461" s="105">
        <v>3</v>
      </c>
      <c r="K2461" s="142">
        <f t="shared" si="248"/>
        <v>-3</v>
      </c>
      <c r="L2461" s="102">
        <f t="shared" si="252"/>
        <v>1077.9476049382718</v>
      </c>
      <c r="N2461" s="214">
        <f t="shared" si="247"/>
        <v>-35.300000000000004</v>
      </c>
      <c r="Q2461" s="153">
        <f t="shared" si="249"/>
        <v>1</v>
      </c>
      <c r="R2461" s="154">
        <f t="shared" si="250"/>
        <v>0</v>
      </c>
      <c r="S2461" s="154">
        <f t="shared" si="251"/>
        <v>1</v>
      </c>
    </row>
    <row r="2462" spans="2:19" ht="18.75" x14ac:dyDescent="0.3">
      <c r="B2462" s="164">
        <v>45087</v>
      </c>
      <c r="C2462" s="95" t="s">
        <v>3530</v>
      </c>
      <c r="D2462" s="96" t="s">
        <v>652</v>
      </c>
      <c r="E2462" s="97">
        <v>1</v>
      </c>
      <c r="F2462" s="218">
        <v>1.85</v>
      </c>
      <c r="G2462" s="217">
        <v>1.1000000000000001</v>
      </c>
      <c r="H2462" s="99" t="s">
        <v>557</v>
      </c>
      <c r="I2462" s="104" t="s">
        <v>24</v>
      </c>
      <c r="J2462" s="105">
        <v>2.75</v>
      </c>
      <c r="K2462" s="142">
        <f t="shared" si="248"/>
        <v>2.3375000000000004</v>
      </c>
      <c r="L2462" s="102">
        <f t="shared" si="252"/>
        <v>1080.2851049382718</v>
      </c>
      <c r="N2462" s="214">
        <f t="shared" si="247"/>
        <v>-32.962500000000006</v>
      </c>
      <c r="Q2462" s="153">
        <f t="shared" si="249"/>
        <v>1</v>
      </c>
      <c r="R2462" s="154">
        <f t="shared" si="250"/>
        <v>1</v>
      </c>
      <c r="S2462" s="154">
        <f t="shared" si="251"/>
        <v>0</v>
      </c>
    </row>
    <row r="2463" spans="2:19" ht="18.75" x14ac:dyDescent="0.3">
      <c r="B2463" s="164">
        <v>45087</v>
      </c>
      <c r="C2463" s="95" t="s">
        <v>3451</v>
      </c>
      <c r="D2463" s="96" t="s">
        <v>3405</v>
      </c>
      <c r="E2463" s="97">
        <v>1</v>
      </c>
      <c r="F2463" s="218">
        <v>9</v>
      </c>
      <c r="G2463" s="217">
        <v>2</v>
      </c>
      <c r="H2463" s="99" t="s">
        <v>557</v>
      </c>
      <c r="I2463" s="104" t="s">
        <v>16</v>
      </c>
      <c r="J2463" s="105">
        <v>3.75</v>
      </c>
      <c r="K2463" s="142">
        <f t="shared" si="248"/>
        <v>-3.75</v>
      </c>
      <c r="L2463" s="102">
        <f t="shared" si="252"/>
        <v>1076.5351049382718</v>
      </c>
      <c r="N2463" s="214">
        <f t="shared" si="247"/>
        <v>-36.712500000000006</v>
      </c>
      <c r="Q2463" s="153">
        <f t="shared" si="249"/>
        <v>1</v>
      </c>
      <c r="R2463" s="154">
        <f t="shared" si="250"/>
        <v>0</v>
      </c>
      <c r="S2463" s="154">
        <f t="shared" si="251"/>
        <v>1</v>
      </c>
    </row>
    <row r="2464" spans="2:19" ht="18.75" x14ac:dyDescent="0.3">
      <c r="B2464" s="164">
        <v>45087</v>
      </c>
      <c r="C2464" s="95" t="s">
        <v>3531</v>
      </c>
      <c r="D2464" s="96" t="s">
        <v>3405</v>
      </c>
      <c r="E2464" s="97">
        <v>1</v>
      </c>
      <c r="F2464" s="218">
        <v>126</v>
      </c>
      <c r="G2464" s="217">
        <v>19</v>
      </c>
      <c r="H2464" s="99" t="s">
        <v>557</v>
      </c>
      <c r="I2464" s="104" t="s">
        <v>16</v>
      </c>
      <c r="J2464" s="105">
        <v>0.5</v>
      </c>
      <c r="K2464" s="142">
        <f t="shared" si="248"/>
        <v>-0.5</v>
      </c>
      <c r="L2464" s="102">
        <f t="shared" si="252"/>
        <v>1076.0351049382718</v>
      </c>
      <c r="N2464" s="214">
        <f t="shared" si="247"/>
        <v>-37.212500000000006</v>
      </c>
      <c r="Q2464" s="153">
        <f t="shared" si="249"/>
        <v>1</v>
      </c>
      <c r="R2464" s="154">
        <f t="shared" si="250"/>
        <v>0</v>
      </c>
      <c r="S2464" s="154">
        <f t="shared" si="251"/>
        <v>1</v>
      </c>
    </row>
    <row r="2465" spans="2:19" ht="18.75" x14ac:dyDescent="0.3">
      <c r="B2465" s="164">
        <v>45087</v>
      </c>
      <c r="C2465" s="95" t="s">
        <v>3531</v>
      </c>
      <c r="D2465" s="96" t="s">
        <v>3405</v>
      </c>
      <c r="E2465" s="97">
        <v>1</v>
      </c>
      <c r="F2465" s="218">
        <v>126</v>
      </c>
      <c r="G2465" s="217">
        <v>19</v>
      </c>
      <c r="H2465" s="99" t="s">
        <v>567</v>
      </c>
      <c r="I2465" s="104" t="s">
        <v>16</v>
      </c>
      <c r="J2465" s="105">
        <v>0.5</v>
      </c>
      <c r="K2465" s="142">
        <f t="shared" si="248"/>
        <v>-0.5</v>
      </c>
      <c r="L2465" s="102">
        <f t="shared" si="252"/>
        <v>1075.5351049382718</v>
      </c>
      <c r="N2465" s="214">
        <f t="shared" si="247"/>
        <v>-37.712500000000006</v>
      </c>
      <c r="Q2465" s="153">
        <f t="shared" si="249"/>
        <v>1</v>
      </c>
      <c r="R2465" s="154">
        <f t="shared" si="250"/>
        <v>0</v>
      </c>
      <c r="S2465" s="154">
        <f t="shared" si="251"/>
        <v>1</v>
      </c>
    </row>
    <row r="2466" spans="2:19" ht="18.75" x14ac:dyDescent="0.3">
      <c r="B2466" s="164">
        <v>45087</v>
      </c>
      <c r="C2466" s="95" t="s">
        <v>3532</v>
      </c>
      <c r="D2466" s="96" t="s">
        <v>3405</v>
      </c>
      <c r="E2466" s="97">
        <v>2</v>
      </c>
      <c r="F2466" s="218">
        <v>21</v>
      </c>
      <c r="G2466" s="217">
        <v>4</v>
      </c>
      <c r="H2466" s="99" t="s">
        <v>557</v>
      </c>
      <c r="I2466" s="104" t="s">
        <v>16</v>
      </c>
      <c r="J2466" s="105">
        <v>1.75</v>
      </c>
      <c r="K2466" s="142">
        <f t="shared" si="248"/>
        <v>-1.75</v>
      </c>
      <c r="L2466" s="102">
        <f t="shared" si="252"/>
        <v>1073.7851049382718</v>
      </c>
      <c r="N2466" s="214">
        <f t="shared" si="247"/>
        <v>-39.462500000000006</v>
      </c>
      <c r="Q2466" s="153">
        <f t="shared" si="249"/>
        <v>1</v>
      </c>
      <c r="R2466" s="154">
        <f t="shared" si="250"/>
        <v>0</v>
      </c>
      <c r="S2466" s="154">
        <f t="shared" si="251"/>
        <v>1</v>
      </c>
    </row>
    <row r="2467" spans="2:19" ht="18.75" x14ac:dyDescent="0.3">
      <c r="B2467" s="164">
        <v>45087</v>
      </c>
      <c r="C2467" s="95" t="s">
        <v>3532</v>
      </c>
      <c r="D2467" s="96" t="s">
        <v>3405</v>
      </c>
      <c r="E2467" s="97">
        <v>2</v>
      </c>
      <c r="F2467" s="218">
        <v>21</v>
      </c>
      <c r="G2467" s="217">
        <v>4</v>
      </c>
      <c r="H2467" s="99" t="s">
        <v>567</v>
      </c>
      <c r="I2467" s="104" t="s">
        <v>16</v>
      </c>
      <c r="J2467" s="105">
        <v>1.75</v>
      </c>
      <c r="K2467" s="142">
        <f t="shared" si="248"/>
        <v>-1.75</v>
      </c>
      <c r="L2467" s="102">
        <f t="shared" si="252"/>
        <v>1072.0351049382718</v>
      </c>
      <c r="N2467" s="214">
        <f t="shared" si="247"/>
        <v>-41.212500000000006</v>
      </c>
      <c r="Q2467" s="153">
        <f t="shared" si="249"/>
        <v>1</v>
      </c>
      <c r="R2467" s="154">
        <f t="shared" si="250"/>
        <v>0</v>
      </c>
      <c r="S2467" s="154">
        <f t="shared" si="251"/>
        <v>1</v>
      </c>
    </row>
    <row r="2468" spans="2:19" ht="18.75" x14ac:dyDescent="0.3">
      <c r="B2468" s="164">
        <v>45087</v>
      </c>
      <c r="C2468" s="95" t="s">
        <v>3533</v>
      </c>
      <c r="D2468" s="96" t="s">
        <v>747</v>
      </c>
      <c r="E2468" s="97">
        <v>2</v>
      </c>
      <c r="F2468" s="218">
        <v>2.5</v>
      </c>
      <c r="G2468" s="217">
        <v>1.3</v>
      </c>
      <c r="H2468" s="99" t="s">
        <v>557</v>
      </c>
      <c r="I2468" s="104" t="s">
        <v>24</v>
      </c>
      <c r="J2468" s="105">
        <v>6.75</v>
      </c>
      <c r="K2468" s="142">
        <f t="shared" si="248"/>
        <v>10.125</v>
      </c>
      <c r="L2468" s="102">
        <f t="shared" si="252"/>
        <v>1082.1601049382718</v>
      </c>
      <c r="N2468" s="214">
        <f t="shared" si="247"/>
        <v>-31.087500000000006</v>
      </c>
      <c r="Q2468" s="153">
        <f t="shared" si="249"/>
        <v>1</v>
      </c>
      <c r="R2468" s="154">
        <f t="shared" si="250"/>
        <v>1</v>
      </c>
      <c r="S2468" s="154">
        <f t="shared" si="251"/>
        <v>0</v>
      </c>
    </row>
    <row r="2469" spans="2:19" ht="18.75" x14ac:dyDescent="0.3">
      <c r="B2469" s="164">
        <v>45087</v>
      </c>
      <c r="C2469" s="95" t="s">
        <v>3534</v>
      </c>
      <c r="D2469" s="96" t="s">
        <v>747</v>
      </c>
      <c r="E2469" s="97">
        <v>2</v>
      </c>
      <c r="F2469" s="218">
        <v>26</v>
      </c>
      <c r="G2469" s="217">
        <v>4</v>
      </c>
      <c r="H2469" s="99" t="s">
        <v>557</v>
      </c>
      <c r="I2469" s="104" t="s">
        <v>16</v>
      </c>
      <c r="J2469" s="105">
        <v>0.75</v>
      </c>
      <c r="K2469" s="142">
        <f t="shared" si="248"/>
        <v>-0.75</v>
      </c>
      <c r="L2469" s="102">
        <f t="shared" si="252"/>
        <v>1081.4101049382718</v>
      </c>
      <c r="N2469" s="214">
        <f t="shared" si="247"/>
        <v>-31.837500000000006</v>
      </c>
      <c r="Q2469" s="153">
        <f t="shared" si="249"/>
        <v>1</v>
      </c>
      <c r="R2469" s="154">
        <f t="shared" si="250"/>
        <v>0</v>
      </c>
      <c r="S2469" s="154">
        <f t="shared" si="251"/>
        <v>1</v>
      </c>
    </row>
    <row r="2470" spans="2:19" ht="18.75" x14ac:dyDescent="0.3">
      <c r="B2470" s="164">
        <v>45087</v>
      </c>
      <c r="C2470" s="95" t="s">
        <v>3535</v>
      </c>
      <c r="D2470" s="96" t="s">
        <v>747</v>
      </c>
      <c r="E2470" s="97">
        <v>2</v>
      </c>
      <c r="F2470" s="218">
        <v>10</v>
      </c>
      <c r="G2470" s="217">
        <v>3</v>
      </c>
      <c r="H2470" s="99" t="s">
        <v>557</v>
      </c>
      <c r="I2470" s="104" t="s">
        <v>16</v>
      </c>
      <c r="J2470" s="105">
        <v>0.25</v>
      </c>
      <c r="K2470" s="142">
        <f t="shared" si="248"/>
        <v>-0.25</v>
      </c>
      <c r="L2470" s="102">
        <f t="shared" si="252"/>
        <v>1081.1601049382718</v>
      </c>
      <c r="N2470" s="214">
        <f t="shared" si="247"/>
        <v>-32.087500000000006</v>
      </c>
      <c r="Q2470" s="153">
        <f t="shared" si="249"/>
        <v>1</v>
      </c>
      <c r="R2470" s="154">
        <f t="shared" si="250"/>
        <v>0</v>
      </c>
      <c r="S2470" s="154">
        <f t="shared" si="251"/>
        <v>1</v>
      </c>
    </row>
    <row r="2471" spans="2:19" ht="18.75" x14ac:dyDescent="0.3">
      <c r="B2471" s="164">
        <v>45087</v>
      </c>
      <c r="C2471" s="95" t="s">
        <v>3536</v>
      </c>
      <c r="D2471" s="96" t="s">
        <v>747</v>
      </c>
      <c r="E2471" s="97">
        <v>3</v>
      </c>
      <c r="F2471" s="218">
        <v>2.5</v>
      </c>
      <c r="G2471" s="217">
        <v>1.3</v>
      </c>
      <c r="H2471" s="99" t="s">
        <v>557</v>
      </c>
      <c r="I2471" s="104" t="s">
        <v>24</v>
      </c>
      <c r="J2471" s="105">
        <v>4</v>
      </c>
      <c r="K2471" s="142">
        <f t="shared" si="248"/>
        <v>6</v>
      </c>
      <c r="L2471" s="102">
        <f t="shared" si="252"/>
        <v>1087.1601049382718</v>
      </c>
      <c r="N2471" s="214">
        <f t="shared" si="247"/>
        <v>-26.087500000000006</v>
      </c>
      <c r="Q2471" s="153">
        <f t="shared" si="249"/>
        <v>1</v>
      </c>
      <c r="R2471" s="154">
        <f t="shared" si="250"/>
        <v>1</v>
      </c>
      <c r="S2471" s="154">
        <f t="shared" si="251"/>
        <v>0</v>
      </c>
    </row>
    <row r="2472" spans="2:19" ht="18.75" x14ac:dyDescent="0.3">
      <c r="B2472" s="164">
        <v>45087</v>
      </c>
      <c r="C2472" s="95" t="s">
        <v>3537</v>
      </c>
      <c r="D2472" s="96" t="s">
        <v>747</v>
      </c>
      <c r="E2472" s="97">
        <v>3</v>
      </c>
      <c r="F2472" s="218">
        <v>10</v>
      </c>
      <c r="G2472" s="217">
        <v>2</v>
      </c>
      <c r="H2472" s="99" t="s">
        <v>557</v>
      </c>
      <c r="I2472" s="104" t="s">
        <v>34</v>
      </c>
      <c r="J2472" s="105">
        <v>4</v>
      </c>
      <c r="K2472" s="142">
        <f t="shared" si="248"/>
        <v>-4</v>
      </c>
      <c r="L2472" s="102">
        <f t="shared" si="252"/>
        <v>1083.1601049382718</v>
      </c>
      <c r="N2472" s="214">
        <f t="shared" si="247"/>
        <v>-30.087500000000006</v>
      </c>
      <c r="Q2472" s="153">
        <f t="shared" si="249"/>
        <v>1</v>
      </c>
      <c r="R2472" s="154">
        <f t="shared" si="250"/>
        <v>0</v>
      </c>
      <c r="S2472" s="154">
        <f t="shared" si="251"/>
        <v>1</v>
      </c>
    </row>
    <row r="2473" spans="2:19" ht="18.75" x14ac:dyDescent="0.3">
      <c r="B2473" s="164">
        <v>45088</v>
      </c>
      <c r="C2473" s="95" t="s">
        <v>2353</v>
      </c>
      <c r="D2473" s="96" t="s">
        <v>747</v>
      </c>
      <c r="E2473" s="97">
        <v>1</v>
      </c>
      <c r="F2473" s="218">
        <v>30</v>
      </c>
      <c r="G2473" s="217">
        <v>6</v>
      </c>
      <c r="H2473" s="99" t="s">
        <v>557</v>
      </c>
      <c r="I2473" s="104" t="s">
        <v>34</v>
      </c>
      <c r="J2473" s="105">
        <v>3</v>
      </c>
      <c r="K2473" s="142">
        <f t="shared" si="248"/>
        <v>-3</v>
      </c>
      <c r="L2473" s="102">
        <f t="shared" si="252"/>
        <v>1080.1601049382718</v>
      </c>
      <c r="N2473" s="214">
        <f t="shared" si="247"/>
        <v>-33.087500000000006</v>
      </c>
      <c r="Q2473" s="153">
        <f t="shared" si="249"/>
        <v>1</v>
      </c>
      <c r="R2473" s="154">
        <f t="shared" si="250"/>
        <v>0</v>
      </c>
      <c r="S2473" s="154">
        <f t="shared" si="251"/>
        <v>1</v>
      </c>
    </row>
    <row r="2474" spans="2:19" ht="18.75" x14ac:dyDescent="0.3">
      <c r="B2474" s="164">
        <v>45088</v>
      </c>
      <c r="C2474" s="95" t="s">
        <v>2353</v>
      </c>
      <c r="D2474" s="96" t="s">
        <v>747</v>
      </c>
      <c r="E2474" s="97">
        <v>1</v>
      </c>
      <c r="F2474" s="218">
        <v>30</v>
      </c>
      <c r="G2474" s="217">
        <v>6</v>
      </c>
      <c r="H2474" s="99" t="s">
        <v>567</v>
      </c>
      <c r="I2474" s="104" t="s">
        <v>34</v>
      </c>
      <c r="J2474" s="105">
        <v>1.75</v>
      </c>
      <c r="K2474" s="142">
        <f t="shared" si="248"/>
        <v>-1.75</v>
      </c>
      <c r="L2474" s="102">
        <f t="shared" si="252"/>
        <v>1078.4101049382718</v>
      </c>
      <c r="N2474" s="214">
        <f t="shared" si="247"/>
        <v>-34.837500000000006</v>
      </c>
      <c r="Q2474" s="153">
        <f t="shared" si="249"/>
        <v>1</v>
      </c>
      <c r="R2474" s="154">
        <f t="shared" si="250"/>
        <v>0</v>
      </c>
      <c r="S2474" s="154">
        <f t="shared" si="251"/>
        <v>1</v>
      </c>
    </row>
    <row r="2475" spans="2:19" ht="18.75" x14ac:dyDescent="0.3">
      <c r="B2475" s="164">
        <v>45088</v>
      </c>
      <c r="C2475" s="95" t="s">
        <v>3060</v>
      </c>
      <c r="D2475" s="96" t="s">
        <v>747</v>
      </c>
      <c r="E2475" s="97">
        <v>2</v>
      </c>
      <c r="F2475" s="218">
        <v>1.9</v>
      </c>
      <c r="G2475" s="217">
        <v>1.1000000000000001</v>
      </c>
      <c r="H2475" s="99" t="s">
        <v>557</v>
      </c>
      <c r="I2475" s="104" t="s">
        <v>24</v>
      </c>
      <c r="J2475" s="105">
        <v>5</v>
      </c>
      <c r="K2475" s="142">
        <f t="shared" si="248"/>
        <v>4.5</v>
      </c>
      <c r="L2475" s="102">
        <f t="shared" si="252"/>
        <v>1082.9101049382718</v>
      </c>
      <c r="N2475" s="214">
        <f t="shared" si="247"/>
        <v>-30.337500000000006</v>
      </c>
      <c r="Q2475" s="153">
        <f t="shared" si="249"/>
        <v>1</v>
      </c>
      <c r="R2475" s="154">
        <f t="shared" si="250"/>
        <v>1</v>
      </c>
      <c r="S2475" s="154">
        <f t="shared" si="251"/>
        <v>0</v>
      </c>
    </row>
    <row r="2476" spans="2:19" ht="18.75" x14ac:dyDescent="0.3">
      <c r="B2476" s="164">
        <v>45089</v>
      </c>
      <c r="C2476" s="95" t="s">
        <v>3538</v>
      </c>
      <c r="D2476" s="96" t="s">
        <v>1916</v>
      </c>
      <c r="E2476" s="97">
        <v>1</v>
      </c>
      <c r="F2476" s="218">
        <v>5</v>
      </c>
      <c r="G2476" s="217">
        <v>2</v>
      </c>
      <c r="H2476" s="99" t="s">
        <v>557</v>
      </c>
      <c r="I2476" s="104" t="s">
        <v>34</v>
      </c>
      <c r="J2476" s="105">
        <v>3</v>
      </c>
      <c r="K2476" s="142">
        <f t="shared" si="248"/>
        <v>-3</v>
      </c>
      <c r="L2476" s="102">
        <f t="shared" si="252"/>
        <v>1079.9101049382718</v>
      </c>
      <c r="N2476" s="214">
        <f t="shared" si="247"/>
        <v>-33.337500000000006</v>
      </c>
      <c r="Q2476" s="153">
        <f t="shared" si="249"/>
        <v>1</v>
      </c>
      <c r="R2476" s="154">
        <f t="shared" si="250"/>
        <v>0</v>
      </c>
      <c r="S2476" s="154">
        <f t="shared" si="251"/>
        <v>1</v>
      </c>
    </row>
    <row r="2477" spans="2:19" ht="18.75" x14ac:dyDescent="0.3">
      <c r="B2477" s="164">
        <v>45089</v>
      </c>
      <c r="C2477" s="95" t="s">
        <v>3539</v>
      </c>
      <c r="D2477" s="96" t="s">
        <v>1916</v>
      </c>
      <c r="E2477" s="97">
        <v>5</v>
      </c>
      <c r="F2477" s="218">
        <v>5</v>
      </c>
      <c r="G2477" s="217">
        <v>2</v>
      </c>
      <c r="H2477" s="99" t="s">
        <v>557</v>
      </c>
      <c r="I2477" s="104" t="s">
        <v>24</v>
      </c>
      <c r="J2477" s="105">
        <v>2</v>
      </c>
      <c r="K2477" s="142">
        <f t="shared" si="248"/>
        <v>8</v>
      </c>
      <c r="L2477" s="102">
        <f t="shared" si="252"/>
        <v>1087.9101049382718</v>
      </c>
      <c r="N2477" s="214">
        <f t="shared" si="247"/>
        <v>-25.337500000000006</v>
      </c>
      <c r="Q2477" s="153">
        <f t="shared" si="249"/>
        <v>1</v>
      </c>
      <c r="R2477" s="154">
        <f t="shared" si="250"/>
        <v>1</v>
      </c>
      <c r="S2477" s="154">
        <f t="shared" si="251"/>
        <v>0</v>
      </c>
    </row>
    <row r="2478" spans="2:19" ht="18.75" x14ac:dyDescent="0.3">
      <c r="B2478" s="164">
        <v>45089</v>
      </c>
      <c r="C2478" s="95" t="s">
        <v>3540</v>
      </c>
      <c r="D2478" s="96" t="s">
        <v>674</v>
      </c>
      <c r="E2478" s="97">
        <v>1</v>
      </c>
      <c r="F2478" s="218">
        <v>10</v>
      </c>
      <c r="G2478" s="217">
        <v>3</v>
      </c>
      <c r="H2478" s="99" t="s">
        <v>557</v>
      </c>
      <c r="I2478" s="104" t="s">
        <v>26</v>
      </c>
      <c r="J2478" s="105">
        <v>0.5</v>
      </c>
      <c r="K2478" s="142">
        <f t="shared" si="248"/>
        <v>-0.5</v>
      </c>
      <c r="L2478" s="102">
        <f t="shared" si="252"/>
        <v>1087.4101049382718</v>
      </c>
      <c r="N2478" s="214">
        <f t="shared" si="247"/>
        <v>-25.837500000000006</v>
      </c>
      <c r="Q2478" s="153">
        <f t="shared" si="249"/>
        <v>1</v>
      </c>
      <c r="R2478" s="154">
        <f t="shared" si="250"/>
        <v>0</v>
      </c>
      <c r="S2478" s="154">
        <f t="shared" si="251"/>
        <v>1</v>
      </c>
    </row>
    <row r="2479" spans="2:19" ht="18.75" x14ac:dyDescent="0.3">
      <c r="B2479" s="164">
        <v>45089</v>
      </c>
      <c r="C2479" s="95" t="s">
        <v>3541</v>
      </c>
      <c r="D2479" s="96" t="s">
        <v>674</v>
      </c>
      <c r="E2479" s="97">
        <v>1</v>
      </c>
      <c r="F2479" s="218">
        <v>6</v>
      </c>
      <c r="G2479" s="217">
        <v>2</v>
      </c>
      <c r="H2479" s="99" t="s">
        <v>557</v>
      </c>
      <c r="I2479" s="104" t="s">
        <v>26</v>
      </c>
      <c r="J2479" s="105">
        <v>0.5</v>
      </c>
      <c r="K2479" s="142">
        <f t="shared" si="248"/>
        <v>-0.5</v>
      </c>
      <c r="L2479" s="102">
        <f t="shared" si="252"/>
        <v>1086.9101049382718</v>
      </c>
      <c r="N2479" s="214">
        <f t="shared" si="247"/>
        <v>-26.337500000000006</v>
      </c>
      <c r="Q2479" s="153">
        <f t="shared" si="249"/>
        <v>1</v>
      </c>
      <c r="R2479" s="154">
        <f t="shared" si="250"/>
        <v>0</v>
      </c>
      <c r="S2479" s="154">
        <f t="shared" si="251"/>
        <v>1</v>
      </c>
    </row>
    <row r="2480" spans="2:19" ht="18.75" x14ac:dyDescent="0.3">
      <c r="B2480" s="164">
        <v>45089</v>
      </c>
      <c r="C2480" s="95" t="s">
        <v>3542</v>
      </c>
      <c r="D2480" s="96" t="s">
        <v>674</v>
      </c>
      <c r="E2480" s="97">
        <v>2</v>
      </c>
      <c r="F2480" s="218">
        <v>4</v>
      </c>
      <c r="G2480" s="217">
        <v>2</v>
      </c>
      <c r="H2480" s="99" t="s">
        <v>557</v>
      </c>
      <c r="I2480" s="104" t="s">
        <v>26</v>
      </c>
      <c r="J2480" s="105">
        <v>8</v>
      </c>
      <c r="K2480" s="142">
        <f t="shared" si="248"/>
        <v>-8</v>
      </c>
      <c r="L2480" s="102">
        <f t="shared" si="252"/>
        <v>1078.9101049382718</v>
      </c>
      <c r="N2480" s="214">
        <f t="shared" si="247"/>
        <v>-34.337500000000006</v>
      </c>
      <c r="Q2480" s="153">
        <f t="shared" si="249"/>
        <v>1</v>
      </c>
      <c r="R2480" s="154">
        <f t="shared" si="250"/>
        <v>0</v>
      </c>
      <c r="S2480" s="154">
        <f t="shared" si="251"/>
        <v>1</v>
      </c>
    </row>
    <row r="2481" spans="2:19" ht="18.75" x14ac:dyDescent="0.3">
      <c r="B2481" s="164">
        <v>45090</v>
      </c>
      <c r="C2481" s="95" t="s">
        <v>3543</v>
      </c>
      <c r="D2481" s="96" t="s">
        <v>2731</v>
      </c>
      <c r="E2481" s="97">
        <v>2</v>
      </c>
      <c r="F2481" s="218">
        <v>5.5</v>
      </c>
      <c r="G2481" s="217">
        <v>2</v>
      </c>
      <c r="H2481" s="99" t="s">
        <v>557</v>
      </c>
      <c r="I2481" s="104" t="s">
        <v>24</v>
      </c>
      <c r="J2481" s="105">
        <v>5.5</v>
      </c>
      <c r="K2481" s="142">
        <f t="shared" si="248"/>
        <v>24.75</v>
      </c>
      <c r="L2481" s="102">
        <f t="shared" si="252"/>
        <v>1103.6601049382718</v>
      </c>
      <c r="N2481" s="214">
        <f t="shared" si="247"/>
        <v>-9.5875000000000057</v>
      </c>
      <c r="Q2481" s="153">
        <f t="shared" si="249"/>
        <v>1</v>
      </c>
      <c r="R2481" s="154">
        <f t="shared" si="250"/>
        <v>1</v>
      </c>
      <c r="S2481" s="154">
        <f t="shared" si="251"/>
        <v>0</v>
      </c>
    </row>
    <row r="2482" spans="2:19" ht="18.75" x14ac:dyDescent="0.3">
      <c r="B2482" s="164">
        <v>45090</v>
      </c>
      <c r="C2482" s="95" t="s">
        <v>3440</v>
      </c>
      <c r="D2482" s="96" t="s">
        <v>2731</v>
      </c>
      <c r="E2482" s="97">
        <v>2</v>
      </c>
      <c r="F2482" s="218">
        <v>13</v>
      </c>
      <c r="G2482" s="217">
        <v>3</v>
      </c>
      <c r="H2482" s="99" t="s">
        <v>557</v>
      </c>
      <c r="I2482" s="104" t="s">
        <v>34</v>
      </c>
      <c r="J2482" s="105">
        <v>3</v>
      </c>
      <c r="K2482" s="142">
        <f t="shared" si="248"/>
        <v>-3</v>
      </c>
      <c r="L2482" s="102">
        <f t="shared" si="252"/>
        <v>1100.6601049382718</v>
      </c>
      <c r="N2482" s="214">
        <f t="shared" si="247"/>
        <v>-12.587500000000006</v>
      </c>
      <c r="Q2482" s="153">
        <f t="shared" si="249"/>
        <v>1</v>
      </c>
      <c r="R2482" s="154">
        <f t="shared" si="250"/>
        <v>0</v>
      </c>
      <c r="S2482" s="154">
        <f t="shared" si="251"/>
        <v>1</v>
      </c>
    </row>
    <row r="2483" spans="2:19" ht="18.75" x14ac:dyDescent="0.3">
      <c r="B2483" s="164">
        <v>45090</v>
      </c>
      <c r="C2483" s="95" t="s">
        <v>3544</v>
      </c>
      <c r="D2483" s="96" t="s">
        <v>2731</v>
      </c>
      <c r="E2483" s="97">
        <v>3</v>
      </c>
      <c r="F2483" s="218">
        <v>2</v>
      </c>
      <c r="G2483" s="217">
        <v>1.1000000000000001</v>
      </c>
      <c r="H2483" s="99" t="s">
        <v>557</v>
      </c>
      <c r="I2483" s="104" t="s">
        <v>34</v>
      </c>
      <c r="J2483" s="105">
        <v>5</v>
      </c>
      <c r="K2483" s="142">
        <f t="shared" si="248"/>
        <v>-5</v>
      </c>
      <c r="L2483" s="102">
        <f t="shared" si="252"/>
        <v>1095.6601049382718</v>
      </c>
      <c r="N2483" s="214">
        <f t="shared" si="247"/>
        <v>-17.587500000000006</v>
      </c>
      <c r="Q2483" s="153">
        <f t="shared" si="249"/>
        <v>1</v>
      </c>
      <c r="R2483" s="154">
        <f t="shared" si="250"/>
        <v>0</v>
      </c>
      <c r="S2483" s="154">
        <f t="shared" si="251"/>
        <v>1</v>
      </c>
    </row>
    <row r="2484" spans="2:19" ht="18.75" x14ac:dyDescent="0.3">
      <c r="B2484" s="164">
        <v>45090</v>
      </c>
      <c r="C2484" s="95" t="s">
        <v>3545</v>
      </c>
      <c r="D2484" s="96" t="s">
        <v>2731</v>
      </c>
      <c r="E2484" s="97">
        <v>5</v>
      </c>
      <c r="F2484" s="218">
        <v>3</v>
      </c>
      <c r="G2484" s="217">
        <v>1.4</v>
      </c>
      <c r="H2484" s="99" t="s">
        <v>557</v>
      </c>
      <c r="I2484" s="104" t="s">
        <v>34</v>
      </c>
      <c r="J2484" s="105">
        <v>1</v>
      </c>
      <c r="K2484" s="142">
        <f t="shared" si="248"/>
        <v>-1</v>
      </c>
      <c r="L2484" s="102">
        <f t="shared" si="252"/>
        <v>1094.6601049382718</v>
      </c>
      <c r="N2484" s="214">
        <f t="shared" si="247"/>
        <v>-18.587500000000006</v>
      </c>
      <c r="Q2484" s="153">
        <f t="shared" si="249"/>
        <v>1</v>
      </c>
      <c r="R2484" s="154">
        <f t="shared" si="250"/>
        <v>0</v>
      </c>
      <c r="S2484" s="154">
        <f t="shared" si="251"/>
        <v>1</v>
      </c>
    </row>
    <row r="2485" spans="2:19" ht="18.75" x14ac:dyDescent="0.3">
      <c r="B2485" s="164">
        <v>45090</v>
      </c>
      <c r="C2485" s="95" t="s">
        <v>3449</v>
      </c>
      <c r="D2485" s="96" t="s">
        <v>2731</v>
      </c>
      <c r="E2485" s="97">
        <v>5</v>
      </c>
      <c r="F2485" s="218">
        <v>10</v>
      </c>
      <c r="G2485" s="217">
        <v>3</v>
      </c>
      <c r="H2485" s="99" t="s">
        <v>557</v>
      </c>
      <c r="I2485" s="104" t="s">
        <v>34</v>
      </c>
      <c r="J2485" s="105">
        <v>1</v>
      </c>
      <c r="K2485" s="142">
        <f t="shared" si="248"/>
        <v>-1</v>
      </c>
      <c r="L2485" s="102">
        <f t="shared" si="252"/>
        <v>1093.6601049382718</v>
      </c>
      <c r="N2485" s="214">
        <f t="shared" si="247"/>
        <v>-19.587500000000006</v>
      </c>
      <c r="Q2485" s="153">
        <f t="shared" si="249"/>
        <v>1</v>
      </c>
      <c r="R2485" s="154">
        <f t="shared" si="250"/>
        <v>0</v>
      </c>
      <c r="S2485" s="154">
        <f t="shared" si="251"/>
        <v>1</v>
      </c>
    </row>
    <row r="2486" spans="2:19" ht="18.75" x14ac:dyDescent="0.3">
      <c r="B2486" s="164">
        <v>45091</v>
      </c>
      <c r="C2486" s="95" t="s">
        <v>3546</v>
      </c>
      <c r="D2486" s="96" t="s">
        <v>2275</v>
      </c>
      <c r="E2486" s="97">
        <v>3</v>
      </c>
      <c r="F2486" s="218">
        <v>2</v>
      </c>
      <c r="G2486" s="217">
        <v>1.1000000000000001</v>
      </c>
      <c r="H2486" s="99" t="s">
        <v>557</v>
      </c>
      <c r="I2486" s="104" t="s">
        <v>24</v>
      </c>
      <c r="J2486" s="105">
        <v>9.75</v>
      </c>
      <c r="K2486" s="142">
        <f t="shared" si="248"/>
        <v>9.75</v>
      </c>
      <c r="L2486" s="102">
        <f t="shared" si="252"/>
        <v>1103.4101049382718</v>
      </c>
      <c r="N2486" s="214">
        <f t="shared" si="247"/>
        <v>-9.8375000000000057</v>
      </c>
      <c r="Q2486" s="153">
        <f t="shared" si="249"/>
        <v>1</v>
      </c>
      <c r="R2486" s="154">
        <f t="shared" si="250"/>
        <v>1</v>
      </c>
      <c r="S2486" s="154">
        <f t="shared" si="251"/>
        <v>0</v>
      </c>
    </row>
    <row r="2487" spans="2:19" ht="18.75" x14ac:dyDescent="0.3">
      <c r="B2487" s="164">
        <v>45091</v>
      </c>
      <c r="C2487" s="95" t="s">
        <v>3547</v>
      </c>
      <c r="D2487" s="96" t="s">
        <v>623</v>
      </c>
      <c r="E2487" s="97">
        <v>1</v>
      </c>
      <c r="F2487" s="218">
        <v>4</v>
      </c>
      <c r="G2487" s="217">
        <v>1.6</v>
      </c>
      <c r="H2487" s="99" t="s">
        <v>557</v>
      </c>
      <c r="I2487" s="104" t="s">
        <v>24</v>
      </c>
      <c r="J2487" s="105">
        <v>3</v>
      </c>
      <c r="K2487" s="142">
        <f t="shared" si="248"/>
        <v>9</v>
      </c>
      <c r="L2487" s="102">
        <f t="shared" si="252"/>
        <v>1112.4101049382718</v>
      </c>
      <c r="N2487" s="214">
        <f t="shared" ref="N2487:N2533" si="253">K2487+N2486</f>
        <v>-0.83750000000000568</v>
      </c>
      <c r="Q2487" s="153">
        <f t="shared" si="249"/>
        <v>1</v>
      </c>
      <c r="R2487" s="154">
        <f t="shared" si="250"/>
        <v>1</v>
      </c>
      <c r="S2487" s="154">
        <f t="shared" si="251"/>
        <v>0</v>
      </c>
    </row>
    <row r="2488" spans="2:19" ht="18.75" x14ac:dyDescent="0.3">
      <c r="B2488" s="164">
        <v>45091</v>
      </c>
      <c r="C2488" s="95" t="s">
        <v>3548</v>
      </c>
      <c r="D2488" s="96" t="s">
        <v>623</v>
      </c>
      <c r="E2488" s="97">
        <v>2</v>
      </c>
      <c r="F2488" s="218">
        <v>4</v>
      </c>
      <c r="G2488" s="217">
        <v>1.6</v>
      </c>
      <c r="H2488" s="99" t="s">
        <v>557</v>
      </c>
      <c r="I2488" s="104" t="s">
        <v>16</v>
      </c>
      <c r="J2488" s="105">
        <v>6.5</v>
      </c>
      <c r="K2488" s="142">
        <f t="shared" ref="K2488:K2535" si="254">IF(OR(I2488="",J2488=""),"",IF(AND(H2488="W",I2488="1st"),F2488*J2488-J2488,IF(AND(H2488="P",OR(I2488="1st",I2488="2nd",I2488="3rd")),G2488*J2488-J2488,IF(H2488="EW",-2*J2488,-J2488))))</f>
        <v>-6.5</v>
      </c>
      <c r="L2488" s="102">
        <f t="shared" si="252"/>
        <v>1105.9101049382718</v>
      </c>
      <c r="N2488" s="214">
        <f t="shared" si="253"/>
        <v>-7.3375000000000057</v>
      </c>
      <c r="Q2488" s="153">
        <f t="shared" ref="Q2488:Q2533" si="255">IF(B2488="",0,1)</f>
        <v>1</v>
      </c>
      <c r="R2488" s="154">
        <f t="shared" ref="R2488:R2533" si="256">IF(K2488&gt;0,1,0)</f>
        <v>0</v>
      </c>
      <c r="S2488" s="154">
        <f t="shared" ref="S2488:S2533" si="257">IF(K2488&lt;0,1,0)</f>
        <v>1</v>
      </c>
    </row>
    <row r="2489" spans="2:19" ht="18.75" x14ac:dyDescent="0.3">
      <c r="B2489" s="164">
        <v>45091</v>
      </c>
      <c r="C2489" s="95" t="s">
        <v>3549</v>
      </c>
      <c r="D2489" s="96" t="s">
        <v>3405</v>
      </c>
      <c r="E2489" s="97">
        <v>1</v>
      </c>
      <c r="F2489" s="218">
        <v>2.5</v>
      </c>
      <c r="G2489" s="217">
        <v>1.1000000000000001</v>
      </c>
      <c r="H2489" s="99" t="s">
        <v>557</v>
      </c>
      <c r="I2489" s="104" t="s">
        <v>24</v>
      </c>
      <c r="J2489" s="105">
        <v>2</v>
      </c>
      <c r="K2489" s="142">
        <f t="shared" si="254"/>
        <v>3</v>
      </c>
      <c r="L2489" s="102">
        <f t="shared" si="252"/>
        <v>1108.9101049382718</v>
      </c>
      <c r="N2489" s="214">
        <f t="shared" si="253"/>
        <v>-4.3375000000000057</v>
      </c>
      <c r="Q2489" s="153">
        <f t="shared" si="255"/>
        <v>1</v>
      </c>
      <c r="R2489" s="154">
        <f t="shared" si="256"/>
        <v>1</v>
      </c>
      <c r="S2489" s="154">
        <f t="shared" si="257"/>
        <v>0</v>
      </c>
    </row>
    <row r="2490" spans="2:19" ht="18.75" x14ac:dyDescent="0.3">
      <c r="B2490" s="164">
        <v>45092</v>
      </c>
      <c r="C2490" s="95" t="s">
        <v>3550</v>
      </c>
      <c r="D2490" s="96" t="s">
        <v>813</v>
      </c>
      <c r="E2490" s="97">
        <v>1</v>
      </c>
      <c r="F2490" s="218">
        <v>8</v>
      </c>
      <c r="G2490" s="217">
        <v>2</v>
      </c>
      <c r="H2490" s="99" t="s">
        <v>557</v>
      </c>
      <c r="I2490" s="104" t="s">
        <v>34</v>
      </c>
      <c r="J2490" s="105">
        <v>3</v>
      </c>
      <c r="K2490" s="142">
        <f t="shared" si="254"/>
        <v>-3</v>
      </c>
      <c r="L2490" s="102">
        <f t="shared" si="252"/>
        <v>1105.9101049382718</v>
      </c>
      <c r="N2490" s="214">
        <f t="shared" si="253"/>
        <v>-7.3375000000000057</v>
      </c>
      <c r="Q2490" s="153">
        <f t="shared" si="255"/>
        <v>1</v>
      </c>
      <c r="R2490" s="154">
        <f t="shared" si="256"/>
        <v>0</v>
      </c>
      <c r="S2490" s="154">
        <f t="shared" si="257"/>
        <v>1</v>
      </c>
    </row>
    <row r="2491" spans="2:19" ht="18.75" x14ac:dyDescent="0.3">
      <c r="B2491" s="164">
        <v>45092</v>
      </c>
      <c r="C2491" s="95" t="s">
        <v>3551</v>
      </c>
      <c r="D2491" s="96" t="s">
        <v>813</v>
      </c>
      <c r="E2491" s="97">
        <v>1</v>
      </c>
      <c r="F2491" s="218">
        <v>12</v>
      </c>
      <c r="G2491" s="217">
        <v>3</v>
      </c>
      <c r="H2491" s="99" t="s">
        <v>557</v>
      </c>
      <c r="I2491" s="104" t="s">
        <v>34</v>
      </c>
      <c r="J2491" s="105">
        <v>1.25</v>
      </c>
      <c r="K2491" s="142">
        <f t="shared" si="254"/>
        <v>-1.25</v>
      </c>
      <c r="L2491" s="102">
        <f t="shared" si="252"/>
        <v>1104.6601049382718</v>
      </c>
      <c r="N2491" s="214">
        <f t="shared" si="253"/>
        <v>-8.5875000000000057</v>
      </c>
      <c r="Q2491" s="153">
        <f t="shared" si="255"/>
        <v>1</v>
      </c>
      <c r="R2491" s="154">
        <f t="shared" si="256"/>
        <v>0</v>
      </c>
      <c r="S2491" s="154">
        <f t="shared" si="257"/>
        <v>1</v>
      </c>
    </row>
    <row r="2492" spans="2:19" ht="18.75" x14ac:dyDescent="0.3">
      <c r="B2492" s="164">
        <v>45092</v>
      </c>
      <c r="C2492" s="95" t="s">
        <v>3552</v>
      </c>
      <c r="D2492" s="96" t="s">
        <v>813</v>
      </c>
      <c r="E2492" s="97">
        <v>1</v>
      </c>
      <c r="F2492" s="218">
        <v>8</v>
      </c>
      <c r="G2492" s="217">
        <v>2</v>
      </c>
      <c r="H2492" s="99" t="s">
        <v>557</v>
      </c>
      <c r="I2492" s="104" t="s">
        <v>34</v>
      </c>
      <c r="J2492" s="105">
        <v>5.75</v>
      </c>
      <c r="K2492" s="142">
        <f t="shared" si="254"/>
        <v>-5.75</v>
      </c>
      <c r="L2492" s="102">
        <f t="shared" si="252"/>
        <v>1098.9101049382718</v>
      </c>
      <c r="N2492" s="214">
        <f t="shared" si="253"/>
        <v>-14.337500000000006</v>
      </c>
      <c r="Q2492" s="153">
        <f t="shared" si="255"/>
        <v>1</v>
      </c>
      <c r="R2492" s="154">
        <f t="shared" si="256"/>
        <v>0</v>
      </c>
      <c r="S2492" s="154">
        <f t="shared" si="257"/>
        <v>1</v>
      </c>
    </row>
    <row r="2493" spans="2:19" ht="18.75" x14ac:dyDescent="0.3">
      <c r="B2493" s="164">
        <v>45092</v>
      </c>
      <c r="C2493" s="95" t="s">
        <v>3553</v>
      </c>
      <c r="D2493" s="96" t="s">
        <v>813</v>
      </c>
      <c r="E2493" s="97">
        <v>2</v>
      </c>
      <c r="F2493" s="218">
        <v>30</v>
      </c>
      <c r="G2493" s="217">
        <v>5</v>
      </c>
      <c r="H2493" s="99" t="s">
        <v>557</v>
      </c>
      <c r="I2493" s="104" t="s">
        <v>34</v>
      </c>
      <c r="J2493" s="105">
        <v>4</v>
      </c>
      <c r="K2493" s="142">
        <f t="shared" si="254"/>
        <v>-4</v>
      </c>
      <c r="L2493" s="102">
        <f t="shared" si="252"/>
        <v>1094.9101049382718</v>
      </c>
      <c r="N2493" s="214">
        <f t="shared" si="253"/>
        <v>-18.337500000000006</v>
      </c>
      <c r="Q2493" s="153">
        <f t="shared" si="255"/>
        <v>1</v>
      </c>
      <c r="R2493" s="154">
        <f t="shared" si="256"/>
        <v>0</v>
      </c>
      <c r="S2493" s="154">
        <f t="shared" si="257"/>
        <v>1</v>
      </c>
    </row>
    <row r="2494" spans="2:19" ht="18.75" x14ac:dyDescent="0.3">
      <c r="B2494" s="164">
        <v>45092</v>
      </c>
      <c r="C2494" s="95" t="s">
        <v>3554</v>
      </c>
      <c r="D2494" s="96" t="s">
        <v>813</v>
      </c>
      <c r="E2494" s="97">
        <v>2</v>
      </c>
      <c r="F2494" s="218">
        <v>6</v>
      </c>
      <c r="G2494" s="217">
        <v>2</v>
      </c>
      <c r="H2494" s="99" t="s">
        <v>557</v>
      </c>
      <c r="I2494" s="104" t="s">
        <v>34</v>
      </c>
      <c r="J2494" s="105">
        <v>3.25</v>
      </c>
      <c r="K2494" s="142">
        <f t="shared" si="254"/>
        <v>-3.25</v>
      </c>
      <c r="L2494" s="102">
        <f t="shared" si="252"/>
        <v>1091.6601049382718</v>
      </c>
      <c r="N2494" s="214">
        <f t="shared" si="253"/>
        <v>-21.587500000000006</v>
      </c>
      <c r="Q2494" s="153">
        <f t="shared" si="255"/>
        <v>1</v>
      </c>
      <c r="R2494" s="154">
        <f t="shared" si="256"/>
        <v>0</v>
      </c>
      <c r="S2494" s="154">
        <f t="shared" si="257"/>
        <v>1</v>
      </c>
    </row>
    <row r="2495" spans="2:19" ht="18.75" x14ac:dyDescent="0.3">
      <c r="B2495" s="164">
        <v>45092</v>
      </c>
      <c r="C2495" s="95" t="s">
        <v>3555</v>
      </c>
      <c r="D2495" s="96" t="s">
        <v>813</v>
      </c>
      <c r="E2495" s="97">
        <v>2</v>
      </c>
      <c r="F2495" s="218">
        <v>17</v>
      </c>
      <c r="G2495" s="217">
        <v>4</v>
      </c>
      <c r="H2495" s="99" t="s">
        <v>557</v>
      </c>
      <c r="I2495" s="104" t="s">
        <v>34</v>
      </c>
      <c r="J2495" s="105">
        <v>2.75</v>
      </c>
      <c r="K2495" s="142">
        <f t="shared" si="254"/>
        <v>-2.75</v>
      </c>
      <c r="L2495" s="102">
        <f t="shared" si="252"/>
        <v>1088.9101049382718</v>
      </c>
      <c r="N2495" s="214">
        <f t="shared" si="253"/>
        <v>-24.337500000000006</v>
      </c>
      <c r="Q2495" s="153">
        <f t="shared" si="255"/>
        <v>1</v>
      </c>
      <c r="R2495" s="154">
        <f t="shared" si="256"/>
        <v>0</v>
      </c>
      <c r="S2495" s="154">
        <f t="shared" si="257"/>
        <v>1</v>
      </c>
    </row>
    <row r="2496" spans="2:19" ht="18.75" x14ac:dyDescent="0.3">
      <c r="B2496" s="164">
        <v>45092</v>
      </c>
      <c r="C2496" s="95" t="s">
        <v>3556</v>
      </c>
      <c r="D2496" s="96" t="s">
        <v>813</v>
      </c>
      <c r="E2496" s="97">
        <v>3</v>
      </c>
      <c r="F2496" s="218">
        <v>10</v>
      </c>
      <c r="G2496" s="217">
        <v>2</v>
      </c>
      <c r="H2496" s="99" t="s">
        <v>557</v>
      </c>
      <c r="I2496" s="104" t="s">
        <v>34</v>
      </c>
      <c r="J2496" s="105">
        <v>3.75</v>
      </c>
      <c r="K2496" s="142">
        <f t="shared" si="254"/>
        <v>-3.75</v>
      </c>
      <c r="L2496" s="102">
        <f t="shared" si="252"/>
        <v>1085.1601049382718</v>
      </c>
      <c r="N2496" s="214">
        <f t="shared" si="253"/>
        <v>-28.087500000000006</v>
      </c>
      <c r="Q2496" s="153">
        <f t="shared" si="255"/>
        <v>1</v>
      </c>
      <c r="R2496" s="154">
        <f t="shared" si="256"/>
        <v>0</v>
      </c>
      <c r="S2496" s="154">
        <f t="shared" si="257"/>
        <v>1</v>
      </c>
    </row>
    <row r="2497" spans="2:19" ht="18.75" x14ac:dyDescent="0.3">
      <c r="B2497" s="164">
        <v>45092</v>
      </c>
      <c r="C2497" s="95" t="s">
        <v>3557</v>
      </c>
      <c r="D2497" s="96" t="s">
        <v>813</v>
      </c>
      <c r="E2497" s="97">
        <v>3</v>
      </c>
      <c r="F2497" s="218">
        <v>30</v>
      </c>
      <c r="G2497" s="217">
        <v>5</v>
      </c>
      <c r="H2497" s="99" t="s">
        <v>557</v>
      </c>
      <c r="I2497" s="104" t="s">
        <v>34</v>
      </c>
      <c r="J2497" s="105">
        <v>1.25</v>
      </c>
      <c r="K2497" s="142">
        <f t="shared" si="254"/>
        <v>-1.25</v>
      </c>
      <c r="L2497" s="102">
        <f t="shared" si="252"/>
        <v>1083.9101049382718</v>
      </c>
      <c r="N2497" s="214">
        <f t="shared" si="253"/>
        <v>-29.337500000000006</v>
      </c>
      <c r="Q2497" s="153">
        <f t="shared" si="255"/>
        <v>1</v>
      </c>
      <c r="R2497" s="154">
        <f t="shared" si="256"/>
        <v>0</v>
      </c>
      <c r="S2497" s="154">
        <f t="shared" si="257"/>
        <v>1</v>
      </c>
    </row>
    <row r="2498" spans="2:19" ht="18.75" x14ac:dyDescent="0.3">
      <c r="B2498" s="164">
        <v>45093</v>
      </c>
      <c r="C2498" s="95" t="s">
        <v>3558</v>
      </c>
      <c r="D2498" s="96" t="s">
        <v>3033</v>
      </c>
      <c r="E2498" s="97">
        <v>2</v>
      </c>
      <c r="F2498" s="218">
        <v>8</v>
      </c>
      <c r="G2498" s="217">
        <v>2</v>
      </c>
      <c r="H2498" s="99" t="s">
        <v>557</v>
      </c>
      <c r="I2498" s="104" t="s">
        <v>34</v>
      </c>
      <c r="J2498" s="105">
        <v>2</v>
      </c>
      <c r="K2498" s="142">
        <f t="shared" si="254"/>
        <v>-2</v>
      </c>
      <c r="L2498" s="102">
        <f t="shared" si="252"/>
        <v>1081.9101049382718</v>
      </c>
      <c r="N2498" s="214">
        <f t="shared" si="253"/>
        <v>-31.337500000000006</v>
      </c>
      <c r="Q2498" s="153">
        <f t="shared" si="255"/>
        <v>1</v>
      </c>
      <c r="R2498" s="154">
        <f t="shared" si="256"/>
        <v>0</v>
      </c>
      <c r="S2498" s="154">
        <f t="shared" si="257"/>
        <v>1</v>
      </c>
    </row>
    <row r="2499" spans="2:19" ht="18.75" x14ac:dyDescent="0.3">
      <c r="B2499" s="164">
        <v>45093</v>
      </c>
      <c r="C2499" s="95" t="s">
        <v>3559</v>
      </c>
      <c r="D2499" s="96" t="s">
        <v>43</v>
      </c>
      <c r="E2499" s="97">
        <v>1</v>
      </c>
      <c r="F2499" s="218">
        <v>3.4</v>
      </c>
      <c r="G2499" s="217">
        <v>1.2</v>
      </c>
      <c r="H2499" s="99" t="s">
        <v>557</v>
      </c>
      <c r="I2499" s="104" t="s">
        <v>24</v>
      </c>
      <c r="J2499" s="105">
        <v>7</v>
      </c>
      <c r="K2499" s="142">
        <f t="shared" si="254"/>
        <v>16.8</v>
      </c>
      <c r="L2499" s="102">
        <f t="shared" si="252"/>
        <v>1098.7101049382718</v>
      </c>
      <c r="N2499" s="214">
        <f t="shared" si="253"/>
        <v>-14.537500000000005</v>
      </c>
      <c r="Q2499" s="153">
        <f t="shared" si="255"/>
        <v>1</v>
      </c>
      <c r="R2499" s="154">
        <f t="shared" si="256"/>
        <v>1</v>
      </c>
      <c r="S2499" s="154">
        <f t="shared" si="257"/>
        <v>0</v>
      </c>
    </row>
    <row r="2500" spans="2:19" ht="18.75" x14ac:dyDescent="0.3">
      <c r="B2500" s="164">
        <v>45093</v>
      </c>
      <c r="C2500" s="95" t="s">
        <v>3560</v>
      </c>
      <c r="D2500" s="96" t="s">
        <v>43</v>
      </c>
      <c r="E2500" s="97">
        <v>2</v>
      </c>
      <c r="F2500" s="218">
        <v>4</v>
      </c>
      <c r="G2500" s="217">
        <v>2</v>
      </c>
      <c r="H2500" s="99" t="s">
        <v>557</v>
      </c>
      <c r="I2500" s="104" t="s">
        <v>16</v>
      </c>
      <c r="J2500" s="105">
        <v>4</v>
      </c>
      <c r="K2500" s="142">
        <f t="shared" si="254"/>
        <v>-4</v>
      </c>
      <c r="L2500" s="102">
        <f t="shared" si="252"/>
        <v>1094.7101049382718</v>
      </c>
      <c r="N2500" s="214">
        <f t="shared" si="253"/>
        <v>-18.537500000000005</v>
      </c>
      <c r="Q2500" s="153">
        <f t="shared" si="255"/>
        <v>1</v>
      </c>
      <c r="R2500" s="154">
        <f t="shared" si="256"/>
        <v>0</v>
      </c>
      <c r="S2500" s="154">
        <f t="shared" si="257"/>
        <v>1</v>
      </c>
    </row>
    <row r="2501" spans="2:19" ht="18.75" x14ac:dyDescent="0.3">
      <c r="B2501" s="164">
        <v>45093</v>
      </c>
      <c r="C2501" s="95" t="s">
        <v>3561</v>
      </c>
      <c r="D2501" s="96" t="s">
        <v>43</v>
      </c>
      <c r="E2501" s="97">
        <v>2</v>
      </c>
      <c r="F2501" s="218">
        <v>30</v>
      </c>
      <c r="G2501" s="217">
        <v>5</v>
      </c>
      <c r="H2501" s="99" t="s">
        <v>557</v>
      </c>
      <c r="I2501" s="104" t="s">
        <v>16</v>
      </c>
      <c r="J2501" s="105">
        <v>5</v>
      </c>
      <c r="K2501" s="142">
        <f t="shared" si="254"/>
        <v>-5</v>
      </c>
      <c r="L2501" s="102">
        <f t="shared" si="252"/>
        <v>1089.7101049382718</v>
      </c>
      <c r="N2501" s="214">
        <f t="shared" si="253"/>
        <v>-23.537500000000005</v>
      </c>
      <c r="Q2501" s="153">
        <f t="shared" si="255"/>
        <v>1</v>
      </c>
      <c r="R2501" s="154">
        <f t="shared" si="256"/>
        <v>0</v>
      </c>
      <c r="S2501" s="154">
        <f t="shared" si="257"/>
        <v>1</v>
      </c>
    </row>
    <row r="2502" spans="2:19" ht="18.75" x14ac:dyDescent="0.3">
      <c r="B2502" s="165">
        <v>45093</v>
      </c>
      <c r="C2502" s="95" t="s">
        <v>3561</v>
      </c>
      <c r="D2502" s="96" t="s">
        <v>43</v>
      </c>
      <c r="E2502" s="97">
        <v>2</v>
      </c>
      <c r="F2502" s="218">
        <v>30</v>
      </c>
      <c r="G2502" s="217">
        <v>5</v>
      </c>
      <c r="H2502" s="99" t="s">
        <v>567</v>
      </c>
      <c r="I2502" s="104" t="s">
        <v>16</v>
      </c>
      <c r="J2502" s="105">
        <v>1</v>
      </c>
      <c r="K2502" s="142">
        <f t="shared" si="254"/>
        <v>-1</v>
      </c>
      <c r="L2502" s="102">
        <f t="shared" si="252"/>
        <v>1088.7101049382718</v>
      </c>
      <c r="N2502" s="214">
        <f t="shared" si="253"/>
        <v>-24.537500000000005</v>
      </c>
      <c r="Q2502" s="153">
        <f t="shared" si="255"/>
        <v>1</v>
      </c>
      <c r="R2502" s="154">
        <f t="shared" si="256"/>
        <v>0</v>
      </c>
      <c r="S2502" s="154">
        <f t="shared" si="257"/>
        <v>1</v>
      </c>
    </row>
    <row r="2503" spans="2:19" ht="18.75" x14ac:dyDescent="0.3">
      <c r="B2503" s="219">
        <v>45093</v>
      </c>
      <c r="C2503" s="95" t="s">
        <v>3507</v>
      </c>
      <c r="D2503" s="96" t="s">
        <v>43</v>
      </c>
      <c r="E2503" s="97">
        <v>3</v>
      </c>
      <c r="F2503" s="218">
        <v>5</v>
      </c>
      <c r="G2503" s="217">
        <v>2</v>
      </c>
      <c r="H2503" s="99" t="s">
        <v>557</v>
      </c>
      <c r="I2503" s="104" t="s">
        <v>16</v>
      </c>
      <c r="J2503" s="105">
        <v>1</v>
      </c>
      <c r="K2503" s="142">
        <f t="shared" si="254"/>
        <v>-1</v>
      </c>
      <c r="L2503" s="102">
        <f t="shared" si="252"/>
        <v>1087.7101049382718</v>
      </c>
      <c r="N2503" s="214">
        <f t="shared" si="253"/>
        <v>-25.537500000000005</v>
      </c>
      <c r="Q2503" s="153">
        <f t="shared" si="255"/>
        <v>1</v>
      </c>
      <c r="R2503" s="154">
        <f t="shared" si="256"/>
        <v>0</v>
      </c>
      <c r="S2503" s="154">
        <f t="shared" si="257"/>
        <v>1</v>
      </c>
    </row>
    <row r="2504" spans="2:19" ht="18.75" x14ac:dyDescent="0.3">
      <c r="B2504" s="164">
        <v>45094</v>
      </c>
      <c r="C2504" s="95" t="s">
        <v>3504</v>
      </c>
      <c r="D2504" s="96" t="s">
        <v>2064</v>
      </c>
      <c r="E2504" s="97">
        <v>1</v>
      </c>
      <c r="F2504" s="218">
        <v>20</v>
      </c>
      <c r="G2504" s="217">
        <v>3</v>
      </c>
      <c r="H2504" s="99" t="s">
        <v>557</v>
      </c>
      <c r="I2504" s="104" t="s">
        <v>26</v>
      </c>
      <c r="J2504" s="105">
        <v>1.5</v>
      </c>
      <c r="K2504" s="142">
        <f t="shared" si="254"/>
        <v>-1.5</v>
      </c>
      <c r="L2504" s="102">
        <f t="shared" si="252"/>
        <v>1086.2101049382718</v>
      </c>
      <c r="N2504" s="214">
        <f t="shared" si="253"/>
        <v>-27.037500000000005</v>
      </c>
      <c r="Q2504" s="153">
        <f t="shared" si="255"/>
        <v>1</v>
      </c>
      <c r="R2504" s="154">
        <f t="shared" si="256"/>
        <v>0</v>
      </c>
      <c r="S2504" s="154">
        <f t="shared" si="257"/>
        <v>1</v>
      </c>
    </row>
    <row r="2505" spans="2:19" ht="18.75" x14ac:dyDescent="0.3">
      <c r="B2505" s="164">
        <v>45094</v>
      </c>
      <c r="C2505" s="95" t="s">
        <v>3504</v>
      </c>
      <c r="D2505" s="96" t="s">
        <v>2064</v>
      </c>
      <c r="E2505" s="97">
        <v>1</v>
      </c>
      <c r="F2505" s="218">
        <v>20</v>
      </c>
      <c r="G2505" s="217">
        <v>3</v>
      </c>
      <c r="H2505" s="99" t="s">
        <v>567</v>
      </c>
      <c r="I2505" s="104" t="s">
        <v>26</v>
      </c>
      <c r="J2505" s="105">
        <v>1.5</v>
      </c>
      <c r="K2505" s="142">
        <f>IF(OR(I2505="",J2505=""),"",IF(AND(H2505="W",I2505="1st"),F2505*J2505-J2505,IF(AND(H2505="P",OR(I2505="1st",I2505="2nd",I2505="3rd")),G2505*J2505-J2505,IF(H2505="EW",-2*J2505,-J2505))))</f>
        <v>3</v>
      </c>
      <c r="L2505" s="102">
        <f t="shared" si="252"/>
        <v>1089.2101049382718</v>
      </c>
      <c r="N2505" s="214">
        <f t="shared" si="253"/>
        <v>-24.037500000000005</v>
      </c>
      <c r="Q2505" s="153">
        <f t="shared" si="255"/>
        <v>1</v>
      </c>
      <c r="R2505" s="154">
        <f t="shared" si="256"/>
        <v>1</v>
      </c>
      <c r="S2505" s="154">
        <f t="shared" si="257"/>
        <v>0</v>
      </c>
    </row>
    <row r="2506" spans="2:19" ht="18.75" x14ac:dyDescent="0.3">
      <c r="B2506" s="164">
        <v>45094</v>
      </c>
      <c r="C2506" s="95" t="s">
        <v>3497</v>
      </c>
      <c r="D2506" s="96" t="s">
        <v>705</v>
      </c>
      <c r="E2506" s="97">
        <v>1</v>
      </c>
      <c r="F2506" s="218">
        <v>3</v>
      </c>
      <c r="G2506" s="217">
        <v>1.1000000000000001</v>
      </c>
      <c r="H2506" s="99" t="s">
        <v>557</v>
      </c>
      <c r="I2506" s="104" t="s">
        <v>34</v>
      </c>
      <c r="J2506" s="105">
        <v>3</v>
      </c>
      <c r="K2506" s="142">
        <f t="shared" si="254"/>
        <v>-3</v>
      </c>
      <c r="L2506" s="102">
        <f t="shared" si="252"/>
        <v>1086.2101049382718</v>
      </c>
      <c r="N2506" s="214">
        <f t="shared" si="253"/>
        <v>-27.037500000000005</v>
      </c>
      <c r="Q2506" s="153">
        <f t="shared" si="255"/>
        <v>1</v>
      </c>
      <c r="R2506" s="154">
        <f t="shared" si="256"/>
        <v>0</v>
      </c>
      <c r="S2506" s="154">
        <f t="shared" si="257"/>
        <v>1</v>
      </c>
    </row>
    <row r="2507" spans="2:19" ht="18.75" x14ac:dyDescent="0.3">
      <c r="B2507" s="164">
        <v>45094</v>
      </c>
      <c r="C2507" s="95" t="s">
        <v>3508</v>
      </c>
      <c r="D2507" s="96" t="s">
        <v>705</v>
      </c>
      <c r="E2507" s="97">
        <v>1</v>
      </c>
      <c r="F2507" s="218">
        <v>5</v>
      </c>
      <c r="G2507" s="217">
        <v>2</v>
      </c>
      <c r="H2507" s="99" t="s">
        <v>557</v>
      </c>
      <c r="I2507" s="104" t="s">
        <v>34</v>
      </c>
      <c r="J2507" s="105">
        <v>1</v>
      </c>
      <c r="K2507" s="142">
        <f t="shared" si="254"/>
        <v>-1</v>
      </c>
      <c r="L2507" s="102">
        <f t="shared" si="252"/>
        <v>1085.2101049382718</v>
      </c>
      <c r="N2507" s="214">
        <f t="shared" si="253"/>
        <v>-28.037500000000005</v>
      </c>
      <c r="Q2507" s="153">
        <f t="shared" si="255"/>
        <v>1</v>
      </c>
      <c r="R2507" s="154">
        <f t="shared" si="256"/>
        <v>0</v>
      </c>
      <c r="S2507" s="154">
        <f t="shared" si="257"/>
        <v>1</v>
      </c>
    </row>
    <row r="2508" spans="2:19" ht="18.75" x14ac:dyDescent="0.3">
      <c r="B2508" s="164">
        <v>45094</v>
      </c>
      <c r="C2508" s="95" t="s">
        <v>3518</v>
      </c>
      <c r="D2508" s="96" t="s">
        <v>705</v>
      </c>
      <c r="E2508" s="97">
        <v>3</v>
      </c>
      <c r="F2508" s="218">
        <v>2.2000000000000002</v>
      </c>
      <c r="G2508" s="217">
        <v>1.1000000000000001</v>
      </c>
      <c r="H2508" s="99" t="s">
        <v>557</v>
      </c>
      <c r="I2508" s="104" t="s">
        <v>24</v>
      </c>
      <c r="J2508" s="105">
        <v>2</v>
      </c>
      <c r="K2508" s="142">
        <f t="shared" si="254"/>
        <v>2.4000000000000004</v>
      </c>
      <c r="L2508" s="102">
        <f t="shared" si="252"/>
        <v>1087.6101049382719</v>
      </c>
      <c r="N2508" s="214">
        <f t="shared" si="253"/>
        <v>-25.637500000000003</v>
      </c>
      <c r="Q2508" s="153">
        <f t="shared" si="255"/>
        <v>1</v>
      </c>
      <c r="R2508" s="154">
        <f t="shared" si="256"/>
        <v>1</v>
      </c>
      <c r="S2508" s="154">
        <f t="shared" si="257"/>
        <v>0</v>
      </c>
    </row>
    <row r="2509" spans="2:19" ht="18.75" x14ac:dyDescent="0.3">
      <c r="B2509" s="164">
        <v>45094</v>
      </c>
      <c r="C2509" s="95" t="s">
        <v>3562</v>
      </c>
      <c r="D2509" s="96" t="s">
        <v>705</v>
      </c>
      <c r="E2509" s="97">
        <v>4</v>
      </c>
      <c r="F2509" s="218">
        <v>2</v>
      </c>
      <c r="G2509" s="217">
        <v>1.1000000000000001</v>
      </c>
      <c r="H2509" s="99" t="s">
        <v>557</v>
      </c>
      <c r="I2509" s="104" t="s">
        <v>16</v>
      </c>
      <c r="J2509" s="105">
        <v>7</v>
      </c>
      <c r="K2509" s="142">
        <f t="shared" si="254"/>
        <v>-7</v>
      </c>
      <c r="L2509" s="102">
        <f t="shared" si="252"/>
        <v>1080.6101049382719</v>
      </c>
      <c r="N2509" s="214">
        <f t="shared" si="253"/>
        <v>-32.637500000000003</v>
      </c>
      <c r="Q2509" s="153">
        <f t="shared" si="255"/>
        <v>1</v>
      </c>
      <c r="R2509" s="154">
        <f t="shared" si="256"/>
        <v>0</v>
      </c>
      <c r="S2509" s="154">
        <f t="shared" si="257"/>
        <v>1</v>
      </c>
    </row>
    <row r="2510" spans="2:19" ht="18.75" x14ac:dyDescent="0.3">
      <c r="B2510" s="164">
        <v>45094</v>
      </c>
      <c r="C2510" s="95" t="s">
        <v>3563</v>
      </c>
      <c r="D2510" s="96" t="s">
        <v>705</v>
      </c>
      <c r="E2510" s="97">
        <v>4</v>
      </c>
      <c r="F2510" s="218">
        <v>5</v>
      </c>
      <c r="G2510" s="217">
        <v>2</v>
      </c>
      <c r="H2510" s="99" t="s">
        <v>557</v>
      </c>
      <c r="I2510" s="104" t="s">
        <v>16</v>
      </c>
      <c r="J2510" s="105">
        <v>3</v>
      </c>
      <c r="K2510" s="142">
        <f t="shared" si="254"/>
        <v>-3</v>
      </c>
      <c r="L2510" s="102">
        <f t="shared" si="252"/>
        <v>1077.6101049382719</v>
      </c>
      <c r="N2510" s="214">
        <f t="shared" si="253"/>
        <v>-35.637500000000003</v>
      </c>
      <c r="Q2510" s="153">
        <f t="shared" si="255"/>
        <v>1</v>
      </c>
      <c r="R2510" s="154">
        <f t="shared" si="256"/>
        <v>0</v>
      </c>
      <c r="S2510" s="154">
        <f t="shared" si="257"/>
        <v>1</v>
      </c>
    </row>
    <row r="2511" spans="2:19" ht="18.75" x14ac:dyDescent="0.3">
      <c r="B2511" s="164">
        <v>45096</v>
      </c>
      <c r="C2511" s="95" t="s">
        <v>3564</v>
      </c>
      <c r="D2511" s="96" t="s">
        <v>619</v>
      </c>
      <c r="E2511" s="97">
        <v>4</v>
      </c>
      <c r="F2511" s="218">
        <v>2</v>
      </c>
      <c r="G2511" s="217">
        <v>1.1000000000000001</v>
      </c>
      <c r="H2511" s="99" t="s">
        <v>557</v>
      </c>
      <c r="I2511" s="104" t="s">
        <v>16</v>
      </c>
      <c r="J2511" s="105">
        <v>7</v>
      </c>
      <c r="K2511" s="142">
        <f t="shared" si="254"/>
        <v>-7</v>
      </c>
      <c r="L2511" s="102">
        <f t="shared" si="252"/>
        <v>1070.6101049382719</v>
      </c>
      <c r="N2511" s="214">
        <f t="shared" si="253"/>
        <v>-42.637500000000003</v>
      </c>
      <c r="Q2511" s="153">
        <f t="shared" si="255"/>
        <v>1</v>
      </c>
      <c r="R2511" s="154">
        <f t="shared" si="256"/>
        <v>0</v>
      </c>
      <c r="S2511" s="154">
        <f t="shared" si="257"/>
        <v>1</v>
      </c>
    </row>
    <row r="2512" spans="2:19" ht="18.75" x14ac:dyDescent="0.3">
      <c r="B2512" s="164">
        <v>45096</v>
      </c>
      <c r="C2512" s="95" t="s">
        <v>3516</v>
      </c>
      <c r="D2512" s="96" t="s">
        <v>2731</v>
      </c>
      <c r="E2512" s="97">
        <v>1</v>
      </c>
      <c r="F2512" s="218">
        <v>4.4000000000000004</v>
      </c>
      <c r="G2512" s="217">
        <v>2</v>
      </c>
      <c r="H2512" s="99" t="s">
        <v>557</v>
      </c>
      <c r="I2512" s="104" t="s">
        <v>24</v>
      </c>
      <c r="J2512" s="105">
        <v>3.75</v>
      </c>
      <c r="K2512" s="142">
        <f t="shared" si="254"/>
        <v>12.75</v>
      </c>
      <c r="L2512" s="102">
        <f t="shared" si="252"/>
        <v>1083.3601049382719</v>
      </c>
      <c r="N2512" s="214">
        <f t="shared" si="253"/>
        <v>-29.887500000000003</v>
      </c>
      <c r="Q2512" s="153">
        <f t="shared" si="255"/>
        <v>1</v>
      </c>
      <c r="R2512" s="154">
        <f t="shared" si="256"/>
        <v>1</v>
      </c>
      <c r="S2512" s="154">
        <f t="shared" si="257"/>
        <v>0</v>
      </c>
    </row>
    <row r="2513" spans="2:19" ht="18.75" x14ac:dyDescent="0.3">
      <c r="B2513" s="164">
        <v>45096</v>
      </c>
      <c r="C2513" s="95" t="s">
        <v>3129</v>
      </c>
      <c r="D2513" s="96" t="s">
        <v>2731</v>
      </c>
      <c r="E2513" s="97">
        <v>1</v>
      </c>
      <c r="F2513" s="218">
        <v>3</v>
      </c>
      <c r="G2513" s="217">
        <v>1.5</v>
      </c>
      <c r="H2513" s="99" t="s">
        <v>557</v>
      </c>
      <c r="I2513" s="104" t="s">
        <v>34</v>
      </c>
      <c r="J2513" s="105">
        <v>4.75</v>
      </c>
      <c r="K2513" s="142">
        <f t="shared" si="254"/>
        <v>-4.75</v>
      </c>
      <c r="L2513" s="102">
        <f t="shared" si="252"/>
        <v>1078.6101049382719</v>
      </c>
      <c r="N2513" s="214">
        <f t="shared" si="253"/>
        <v>-34.637500000000003</v>
      </c>
      <c r="Q2513" s="153">
        <f t="shared" si="255"/>
        <v>1</v>
      </c>
      <c r="R2513" s="154">
        <f t="shared" si="256"/>
        <v>0</v>
      </c>
      <c r="S2513" s="154">
        <f t="shared" si="257"/>
        <v>1</v>
      </c>
    </row>
    <row r="2514" spans="2:19" ht="18.75" x14ac:dyDescent="0.3">
      <c r="B2514" s="164">
        <v>45096</v>
      </c>
      <c r="C2514" s="95" t="s">
        <v>3565</v>
      </c>
      <c r="D2514" s="96" t="s">
        <v>2731</v>
      </c>
      <c r="E2514" s="97">
        <v>3</v>
      </c>
      <c r="F2514" s="218">
        <v>5</v>
      </c>
      <c r="G2514" s="217">
        <v>2</v>
      </c>
      <c r="H2514" s="99" t="s">
        <v>557</v>
      </c>
      <c r="I2514" s="104" t="s">
        <v>34</v>
      </c>
      <c r="J2514" s="105">
        <v>2.75</v>
      </c>
      <c r="K2514" s="142">
        <f t="shared" si="254"/>
        <v>-2.75</v>
      </c>
      <c r="L2514" s="102">
        <f t="shared" si="252"/>
        <v>1075.8601049382719</v>
      </c>
      <c r="N2514" s="214">
        <f t="shared" si="253"/>
        <v>-37.387500000000003</v>
      </c>
      <c r="Q2514" s="153">
        <f t="shared" si="255"/>
        <v>1</v>
      </c>
      <c r="R2514" s="154">
        <f t="shared" si="256"/>
        <v>0</v>
      </c>
      <c r="S2514" s="154">
        <f t="shared" si="257"/>
        <v>1</v>
      </c>
    </row>
    <row r="2515" spans="2:19" ht="18.75" x14ac:dyDescent="0.3">
      <c r="B2515" s="164">
        <v>45097</v>
      </c>
      <c r="C2515" s="95" t="s">
        <v>3566</v>
      </c>
      <c r="D2515" s="96" t="s">
        <v>616</v>
      </c>
      <c r="E2515" s="97">
        <v>4</v>
      </c>
      <c r="F2515" s="218">
        <v>8</v>
      </c>
      <c r="G2515" s="217">
        <v>2</v>
      </c>
      <c r="H2515" s="99" t="s">
        <v>557</v>
      </c>
      <c r="I2515" s="104" t="s">
        <v>34</v>
      </c>
      <c r="J2515" s="105">
        <v>3.75</v>
      </c>
      <c r="K2515" s="142">
        <f t="shared" si="254"/>
        <v>-3.75</v>
      </c>
      <c r="L2515" s="102">
        <f t="shared" si="252"/>
        <v>1072.1101049382719</v>
      </c>
      <c r="N2515" s="214">
        <f t="shared" si="253"/>
        <v>-41.137500000000003</v>
      </c>
      <c r="Q2515" s="153">
        <f t="shared" si="255"/>
        <v>1</v>
      </c>
      <c r="R2515" s="154">
        <f t="shared" si="256"/>
        <v>0</v>
      </c>
      <c r="S2515" s="154">
        <f t="shared" si="257"/>
        <v>1</v>
      </c>
    </row>
    <row r="2516" spans="2:19" ht="18.75" x14ac:dyDescent="0.3">
      <c r="B2516" s="164">
        <v>45098</v>
      </c>
      <c r="C2516" s="95" t="s">
        <v>3567</v>
      </c>
      <c r="D2516" s="96" t="s">
        <v>2001</v>
      </c>
      <c r="E2516" s="97">
        <v>1</v>
      </c>
      <c r="F2516" s="218">
        <v>1.65</v>
      </c>
      <c r="G2516" s="217">
        <v>1.2</v>
      </c>
      <c r="H2516" s="99" t="s">
        <v>557</v>
      </c>
      <c r="I2516" s="104" t="s">
        <v>24</v>
      </c>
      <c r="J2516" s="105">
        <v>5</v>
      </c>
      <c r="K2516" s="142">
        <f t="shared" si="254"/>
        <v>3.25</v>
      </c>
      <c r="L2516" s="102">
        <f t="shared" si="252"/>
        <v>1075.3601049382719</v>
      </c>
      <c r="N2516" s="214">
        <f t="shared" si="253"/>
        <v>-37.887500000000003</v>
      </c>
      <c r="Q2516" s="153">
        <f t="shared" si="255"/>
        <v>1</v>
      </c>
      <c r="R2516" s="154">
        <f t="shared" si="256"/>
        <v>1</v>
      </c>
      <c r="S2516" s="154">
        <f t="shared" si="257"/>
        <v>0</v>
      </c>
    </row>
    <row r="2517" spans="2:19" ht="18.75" x14ac:dyDescent="0.3">
      <c r="B2517" s="164">
        <v>45098</v>
      </c>
      <c r="C2517" s="95" t="s">
        <v>3524</v>
      </c>
      <c r="D2517" s="96" t="s">
        <v>2001</v>
      </c>
      <c r="E2517" s="97">
        <v>3</v>
      </c>
      <c r="F2517" s="218">
        <v>1.5</v>
      </c>
      <c r="G2517" s="217">
        <v>1.1000000000000001</v>
      </c>
      <c r="H2517" s="99" t="s">
        <v>557</v>
      </c>
      <c r="I2517" s="104" t="s">
        <v>16</v>
      </c>
      <c r="J2517" s="105">
        <v>6</v>
      </c>
      <c r="K2517" s="142">
        <f t="shared" si="254"/>
        <v>-6</v>
      </c>
      <c r="L2517" s="102">
        <f t="shared" si="252"/>
        <v>1069.3601049382719</v>
      </c>
      <c r="N2517" s="214">
        <f t="shared" si="253"/>
        <v>-43.887500000000003</v>
      </c>
      <c r="Q2517" s="153">
        <f t="shared" si="255"/>
        <v>1</v>
      </c>
      <c r="R2517" s="154">
        <f t="shared" si="256"/>
        <v>0</v>
      </c>
      <c r="S2517" s="154">
        <f t="shared" si="257"/>
        <v>1</v>
      </c>
    </row>
    <row r="2518" spans="2:19" ht="18.75" x14ac:dyDescent="0.3">
      <c r="B2518" s="164">
        <v>45098</v>
      </c>
      <c r="C2518" s="95" t="s">
        <v>3568</v>
      </c>
      <c r="D2518" s="96" t="s">
        <v>674</v>
      </c>
      <c r="E2518" s="97">
        <v>1</v>
      </c>
      <c r="F2518" s="218">
        <v>1.8</v>
      </c>
      <c r="G2518" s="217">
        <v>1.3</v>
      </c>
      <c r="H2518" s="99" t="s">
        <v>557</v>
      </c>
      <c r="I2518" s="104" t="s">
        <v>16</v>
      </c>
      <c r="J2518" s="105">
        <v>8.75</v>
      </c>
      <c r="K2518" s="142">
        <f t="shared" si="254"/>
        <v>-8.75</v>
      </c>
      <c r="L2518" s="102">
        <f t="shared" si="252"/>
        <v>1060.6101049382719</v>
      </c>
      <c r="N2518" s="214">
        <f t="shared" si="253"/>
        <v>-52.637500000000003</v>
      </c>
      <c r="Q2518" s="153">
        <f t="shared" si="255"/>
        <v>1</v>
      </c>
      <c r="R2518" s="154">
        <f t="shared" si="256"/>
        <v>0</v>
      </c>
      <c r="S2518" s="154">
        <f t="shared" si="257"/>
        <v>1</v>
      </c>
    </row>
    <row r="2519" spans="2:19" ht="18.75" x14ac:dyDescent="0.3">
      <c r="B2519" s="164">
        <v>45098</v>
      </c>
      <c r="C2519" s="95" t="s">
        <v>3569</v>
      </c>
      <c r="D2519" s="96" t="s">
        <v>674</v>
      </c>
      <c r="E2519" s="97">
        <v>2</v>
      </c>
      <c r="F2519" s="218">
        <v>10</v>
      </c>
      <c r="G2519" s="217">
        <v>2</v>
      </c>
      <c r="H2519" s="99" t="s">
        <v>557</v>
      </c>
      <c r="I2519" s="104" t="s">
        <v>16</v>
      </c>
      <c r="J2519" s="105">
        <v>3</v>
      </c>
      <c r="K2519" s="142">
        <f t="shared" si="254"/>
        <v>-3</v>
      </c>
      <c r="L2519" s="102">
        <f t="shared" si="252"/>
        <v>1057.6101049382719</v>
      </c>
      <c r="N2519" s="214">
        <f t="shared" si="253"/>
        <v>-55.637500000000003</v>
      </c>
      <c r="Q2519" s="153">
        <f t="shared" si="255"/>
        <v>1</v>
      </c>
      <c r="R2519" s="154">
        <f t="shared" si="256"/>
        <v>0</v>
      </c>
      <c r="S2519" s="154">
        <f t="shared" si="257"/>
        <v>1</v>
      </c>
    </row>
    <row r="2520" spans="2:19" ht="18.75" x14ac:dyDescent="0.3">
      <c r="B2520" s="164">
        <v>45098</v>
      </c>
      <c r="C2520" s="95" t="s">
        <v>3569</v>
      </c>
      <c r="D2520" s="96" t="s">
        <v>674</v>
      </c>
      <c r="E2520" s="97">
        <v>2</v>
      </c>
      <c r="F2520" s="218">
        <v>10</v>
      </c>
      <c r="G2520" s="217">
        <v>2</v>
      </c>
      <c r="H2520" s="99" t="s">
        <v>567</v>
      </c>
      <c r="I2520" s="104" t="s">
        <v>16</v>
      </c>
      <c r="J2520" s="105">
        <v>2</v>
      </c>
      <c r="K2520" s="142">
        <f t="shared" si="254"/>
        <v>-2</v>
      </c>
      <c r="L2520" s="102">
        <f t="shared" si="252"/>
        <v>1055.6101049382719</v>
      </c>
      <c r="N2520" s="214">
        <f t="shared" si="253"/>
        <v>-57.637500000000003</v>
      </c>
      <c r="Q2520" s="153">
        <f t="shared" si="255"/>
        <v>1</v>
      </c>
      <c r="R2520" s="154">
        <f t="shared" si="256"/>
        <v>0</v>
      </c>
      <c r="S2520" s="154">
        <f t="shared" si="257"/>
        <v>1</v>
      </c>
    </row>
    <row r="2521" spans="2:19" ht="18.75" x14ac:dyDescent="0.3">
      <c r="B2521" s="164">
        <v>45099</v>
      </c>
      <c r="C2521" s="95" t="s">
        <v>3520</v>
      </c>
      <c r="D2521" s="96" t="s">
        <v>231</v>
      </c>
      <c r="E2521" s="97">
        <v>1</v>
      </c>
      <c r="F2521" s="218">
        <v>2</v>
      </c>
      <c r="G2521" s="217">
        <v>1.1000000000000001</v>
      </c>
      <c r="H2521" s="99" t="s">
        <v>557</v>
      </c>
      <c r="I2521" s="104" t="s">
        <v>16</v>
      </c>
      <c r="J2521" s="105">
        <v>3</v>
      </c>
      <c r="K2521" s="142">
        <f t="shared" si="254"/>
        <v>-3</v>
      </c>
      <c r="L2521" s="102">
        <f t="shared" si="252"/>
        <v>1052.6101049382719</v>
      </c>
      <c r="N2521" s="214">
        <f t="shared" si="253"/>
        <v>-60.637500000000003</v>
      </c>
      <c r="Q2521" s="153">
        <f t="shared" si="255"/>
        <v>1</v>
      </c>
      <c r="R2521" s="154">
        <f t="shared" si="256"/>
        <v>0</v>
      </c>
      <c r="S2521" s="154">
        <f t="shared" si="257"/>
        <v>1</v>
      </c>
    </row>
    <row r="2522" spans="2:19" ht="18.75" x14ac:dyDescent="0.3">
      <c r="B2522" s="164">
        <v>45099</v>
      </c>
      <c r="C2522" s="95" t="s">
        <v>3570</v>
      </c>
      <c r="D2522" s="96" t="s">
        <v>231</v>
      </c>
      <c r="E2522" s="97">
        <v>2</v>
      </c>
      <c r="F2522" s="218">
        <v>2.2000000000000002</v>
      </c>
      <c r="G2522" s="217">
        <v>1.1000000000000001</v>
      </c>
      <c r="H2522" s="99" t="s">
        <v>557</v>
      </c>
      <c r="I2522" s="104" t="s">
        <v>24</v>
      </c>
      <c r="J2522" s="105">
        <v>9</v>
      </c>
      <c r="K2522" s="142">
        <f t="shared" si="254"/>
        <v>10.8</v>
      </c>
      <c r="L2522" s="102">
        <f t="shared" si="252"/>
        <v>1063.4101049382718</v>
      </c>
      <c r="N2522" s="214">
        <f t="shared" si="253"/>
        <v>-49.837500000000006</v>
      </c>
      <c r="Q2522" s="153">
        <f t="shared" si="255"/>
        <v>1</v>
      </c>
      <c r="R2522" s="154">
        <f t="shared" si="256"/>
        <v>1</v>
      </c>
      <c r="S2522" s="154">
        <f t="shared" si="257"/>
        <v>0</v>
      </c>
    </row>
    <row r="2523" spans="2:19" ht="18.75" x14ac:dyDescent="0.3">
      <c r="B2523" s="164">
        <v>45099</v>
      </c>
      <c r="C2523" s="95" t="s">
        <v>3571</v>
      </c>
      <c r="D2523" s="96" t="s">
        <v>93</v>
      </c>
      <c r="E2523" s="97">
        <v>1</v>
      </c>
      <c r="F2523" s="218">
        <v>1.5</v>
      </c>
      <c r="G2523" s="217">
        <v>1.1000000000000001</v>
      </c>
      <c r="H2523" s="99" t="s">
        <v>557</v>
      </c>
      <c r="I2523" s="104" t="s">
        <v>34</v>
      </c>
      <c r="J2523" s="105">
        <v>9.5</v>
      </c>
      <c r="K2523" s="142">
        <f t="shared" si="254"/>
        <v>-9.5</v>
      </c>
      <c r="L2523" s="102">
        <f t="shared" ref="L2523:L2535" si="258">IF(K2523="",L2522,L2522+K2523)</f>
        <v>1053.9101049382718</v>
      </c>
      <c r="N2523" s="214">
        <f t="shared" si="253"/>
        <v>-59.337500000000006</v>
      </c>
      <c r="Q2523" s="153">
        <f t="shared" si="255"/>
        <v>1</v>
      </c>
      <c r="R2523" s="154">
        <f t="shared" si="256"/>
        <v>0</v>
      </c>
      <c r="S2523" s="154">
        <f t="shared" si="257"/>
        <v>1</v>
      </c>
    </row>
    <row r="2524" spans="2:19" ht="18.75" x14ac:dyDescent="0.3">
      <c r="B2524" s="164">
        <v>45099</v>
      </c>
      <c r="C2524" s="95" t="s">
        <v>3572</v>
      </c>
      <c r="D2524" s="96" t="s">
        <v>93</v>
      </c>
      <c r="E2524" s="97">
        <v>2</v>
      </c>
      <c r="F2524" s="218">
        <v>1.5</v>
      </c>
      <c r="G2524" s="217">
        <v>1.1000000000000001</v>
      </c>
      <c r="H2524" s="99" t="s">
        <v>557</v>
      </c>
      <c r="I2524" s="104" t="s">
        <v>24</v>
      </c>
      <c r="J2524" s="105">
        <v>3</v>
      </c>
      <c r="K2524" s="142">
        <f t="shared" si="254"/>
        <v>1.5</v>
      </c>
      <c r="L2524" s="102">
        <f t="shared" si="258"/>
        <v>1055.4101049382718</v>
      </c>
      <c r="N2524" s="214">
        <f t="shared" si="253"/>
        <v>-57.837500000000006</v>
      </c>
      <c r="Q2524" s="153">
        <f t="shared" si="255"/>
        <v>1</v>
      </c>
      <c r="R2524" s="154">
        <f t="shared" si="256"/>
        <v>1</v>
      </c>
      <c r="S2524" s="154">
        <f t="shared" si="257"/>
        <v>0</v>
      </c>
    </row>
    <row r="2525" spans="2:19" ht="18.75" x14ac:dyDescent="0.3">
      <c r="B2525" s="164">
        <v>45099</v>
      </c>
      <c r="C2525" s="95" t="s">
        <v>3573</v>
      </c>
      <c r="D2525" s="96" t="s">
        <v>93</v>
      </c>
      <c r="E2525" s="97">
        <v>3</v>
      </c>
      <c r="F2525" s="218">
        <v>5</v>
      </c>
      <c r="G2525" s="217">
        <v>2</v>
      </c>
      <c r="H2525" s="99" t="s">
        <v>557</v>
      </c>
      <c r="I2525" s="104" t="s">
        <v>34</v>
      </c>
      <c r="J2525" s="105">
        <v>7</v>
      </c>
      <c r="K2525" s="142">
        <f t="shared" si="254"/>
        <v>-7</v>
      </c>
      <c r="L2525" s="102">
        <f t="shared" si="258"/>
        <v>1048.4101049382718</v>
      </c>
      <c r="N2525" s="214">
        <f t="shared" si="253"/>
        <v>-64.837500000000006</v>
      </c>
      <c r="Q2525" s="153">
        <f t="shared" si="255"/>
        <v>1</v>
      </c>
      <c r="R2525" s="154">
        <f t="shared" si="256"/>
        <v>0</v>
      </c>
      <c r="S2525" s="154">
        <f t="shared" si="257"/>
        <v>1</v>
      </c>
    </row>
    <row r="2526" spans="2:19" ht="18.75" x14ac:dyDescent="0.3">
      <c r="B2526" s="164">
        <v>45099</v>
      </c>
      <c r="C2526" s="95" t="s">
        <v>3522</v>
      </c>
      <c r="D2526" s="96" t="s">
        <v>93</v>
      </c>
      <c r="E2526" s="97">
        <v>4</v>
      </c>
      <c r="F2526" s="218">
        <v>4</v>
      </c>
      <c r="G2526" s="217">
        <v>2</v>
      </c>
      <c r="H2526" s="99" t="s">
        <v>557</v>
      </c>
      <c r="I2526" s="104" t="s">
        <v>34</v>
      </c>
      <c r="J2526" s="105">
        <v>3.75</v>
      </c>
      <c r="K2526" s="142">
        <f t="shared" si="254"/>
        <v>-3.75</v>
      </c>
      <c r="L2526" s="102">
        <f t="shared" si="258"/>
        <v>1044.6601049382718</v>
      </c>
      <c r="N2526" s="214">
        <f t="shared" si="253"/>
        <v>-68.587500000000006</v>
      </c>
      <c r="Q2526" s="153">
        <f t="shared" si="255"/>
        <v>1</v>
      </c>
      <c r="R2526" s="154">
        <f t="shared" si="256"/>
        <v>0</v>
      </c>
      <c r="S2526" s="154">
        <f t="shared" si="257"/>
        <v>1</v>
      </c>
    </row>
    <row r="2527" spans="2:19" ht="18.75" x14ac:dyDescent="0.3">
      <c r="B2527" s="164">
        <v>45102</v>
      </c>
      <c r="C2527" s="95" t="s">
        <v>3574</v>
      </c>
      <c r="D2527" s="96" t="s">
        <v>685</v>
      </c>
      <c r="E2527" s="97">
        <v>1</v>
      </c>
      <c r="F2527" s="218">
        <v>3.3</v>
      </c>
      <c r="G2527" s="217">
        <v>1.5</v>
      </c>
      <c r="H2527" s="99" t="s">
        <v>557</v>
      </c>
      <c r="I2527" s="104" t="s">
        <v>24</v>
      </c>
      <c r="J2527" s="105">
        <v>10</v>
      </c>
      <c r="K2527" s="142">
        <f t="shared" si="254"/>
        <v>23</v>
      </c>
      <c r="L2527" s="102">
        <f t="shared" si="258"/>
        <v>1067.6601049382718</v>
      </c>
      <c r="N2527" s="214">
        <f t="shared" si="253"/>
        <v>-45.587500000000006</v>
      </c>
      <c r="Q2527" s="153">
        <f t="shared" si="255"/>
        <v>1</v>
      </c>
      <c r="R2527" s="154">
        <f t="shared" si="256"/>
        <v>1</v>
      </c>
      <c r="S2527" s="154">
        <f t="shared" si="257"/>
        <v>0</v>
      </c>
    </row>
    <row r="2528" spans="2:19" ht="18.75" x14ac:dyDescent="0.3">
      <c r="B2528" s="164">
        <v>45103</v>
      </c>
      <c r="C2528" s="95" t="s">
        <v>3575</v>
      </c>
      <c r="D2528" s="96" t="s">
        <v>2349</v>
      </c>
      <c r="E2528" s="97">
        <v>5</v>
      </c>
      <c r="F2528" s="218">
        <v>8</v>
      </c>
      <c r="G2528" s="217">
        <v>2</v>
      </c>
      <c r="H2528" s="99" t="s">
        <v>557</v>
      </c>
      <c r="I2528" s="104" t="s">
        <v>16</v>
      </c>
      <c r="J2528" s="105">
        <v>1</v>
      </c>
      <c r="K2528" s="142">
        <f t="shared" si="254"/>
        <v>-1</v>
      </c>
      <c r="L2528" s="102">
        <f t="shared" si="258"/>
        <v>1066.6601049382718</v>
      </c>
      <c r="N2528" s="214">
        <f t="shared" si="253"/>
        <v>-46.587500000000006</v>
      </c>
      <c r="Q2528" s="153">
        <f t="shared" si="255"/>
        <v>1</v>
      </c>
      <c r="R2528" s="154">
        <f t="shared" si="256"/>
        <v>0</v>
      </c>
      <c r="S2528" s="154">
        <f t="shared" si="257"/>
        <v>1</v>
      </c>
    </row>
    <row r="2529" spans="2:19" ht="18.75" x14ac:dyDescent="0.3">
      <c r="B2529" s="164">
        <v>45103</v>
      </c>
      <c r="C2529" s="95" t="s">
        <v>3576</v>
      </c>
      <c r="D2529" s="96" t="s">
        <v>1916</v>
      </c>
      <c r="E2529" s="97">
        <v>1</v>
      </c>
      <c r="F2529" s="218">
        <v>2</v>
      </c>
      <c r="G2529" s="217">
        <v>1.1000000000000001</v>
      </c>
      <c r="H2529" s="99" t="s">
        <v>557</v>
      </c>
      <c r="I2529" s="104" t="s">
        <v>16</v>
      </c>
      <c r="J2529" s="105">
        <v>8</v>
      </c>
      <c r="K2529" s="142">
        <f t="shared" si="254"/>
        <v>-8</v>
      </c>
      <c r="L2529" s="102">
        <f t="shared" si="258"/>
        <v>1058.6601049382718</v>
      </c>
      <c r="N2529" s="214">
        <f t="shared" si="253"/>
        <v>-54.587500000000006</v>
      </c>
      <c r="Q2529" s="153">
        <f t="shared" si="255"/>
        <v>1</v>
      </c>
      <c r="R2529" s="154">
        <f t="shared" si="256"/>
        <v>0</v>
      </c>
      <c r="S2529" s="154">
        <f t="shared" si="257"/>
        <v>1</v>
      </c>
    </row>
    <row r="2530" spans="2:19" ht="18.75" x14ac:dyDescent="0.3">
      <c r="B2530" s="164">
        <v>45106</v>
      </c>
      <c r="C2530" s="95" t="s">
        <v>3385</v>
      </c>
      <c r="D2530" s="96" t="s">
        <v>788</v>
      </c>
      <c r="E2530" s="97">
        <v>2</v>
      </c>
      <c r="F2530" s="218">
        <v>3</v>
      </c>
      <c r="G2530" s="217">
        <v>1.4</v>
      </c>
      <c r="H2530" s="99" t="s">
        <v>557</v>
      </c>
      <c r="I2530" s="104" t="s">
        <v>16</v>
      </c>
      <c r="J2530" s="105">
        <v>2.75</v>
      </c>
      <c r="K2530" s="142">
        <f t="shared" si="254"/>
        <v>-2.75</v>
      </c>
      <c r="L2530" s="102">
        <f t="shared" si="258"/>
        <v>1055.9101049382718</v>
      </c>
      <c r="N2530" s="214">
        <f t="shared" si="253"/>
        <v>-57.337500000000006</v>
      </c>
      <c r="Q2530" s="153">
        <f t="shared" si="255"/>
        <v>1</v>
      </c>
      <c r="R2530" s="154">
        <f t="shared" si="256"/>
        <v>0</v>
      </c>
      <c r="S2530" s="154">
        <f t="shared" si="257"/>
        <v>1</v>
      </c>
    </row>
    <row r="2531" spans="2:19" ht="18.75" x14ac:dyDescent="0.3">
      <c r="B2531" s="164">
        <v>45106</v>
      </c>
      <c r="C2531" s="95" t="s">
        <v>3542</v>
      </c>
      <c r="D2531" s="96" t="s">
        <v>114</v>
      </c>
      <c r="E2531" s="97">
        <v>3</v>
      </c>
      <c r="F2531" s="218">
        <v>1.8</v>
      </c>
      <c r="G2531" s="217">
        <v>1.1000000000000001</v>
      </c>
      <c r="H2531" s="99" t="s">
        <v>557</v>
      </c>
      <c r="I2531" s="104" t="s">
        <v>24</v>
      </c>
      <c r="J2531" s="105">
        <v>3.75</v>
      </c>
      <c r="K2531" s="142">
        <f t="shared" si="254"/>
        <v>3</v>
      </c>
      <c r="L2531" s="102">
        <f t="shared" si="258"/>
        <v>1058.9101049382718</v>
      </c>
      <c r="N2531" s="214">
        <f t="shared" si="253"/>
        <v>-54.337500000000006</v>
      </c>
      <c r="Q2531" s="153">
        <f t="shared" si="255"/>
        <v>1</v>
      </c>
      <c r="R2531" s="154">
        <f t="shared" si="256"/>
        <v>1</v>
      </c>
      <c r="S2531" s="154">
        <f t="shared" si="257"/>
        <v>0</v>
      </c>
    </row>
    <row r="2532" spans="2:19" ht="18.75" x14ac:dyDescent="0.3">
      <c r="B2532" s="164">
        <v>45107</v>
      </c>
      <c r="C2532" s="95" t="s">
        <v>3537</v>
      </c>
      <c r="D2532" s="96" t="s">
        <v>761</v>
      </c>
      <c r="E2532" s="97">
        <v>5</v>
      </c>
      <c r="F2532" s="218">
        <v>2</v>
      </c>
      <c r="G2532" s="217">
        <v>1.1000000000000001</v>
      </c>
      <c r="H2532" s="99" t="s">
        <v>557</v>
      </c>
      <c r="I2532" s="104" t="s">
        <v>26</v>
      </c>
      <c r="J2532" s="105">
        <v>3</v>
      </c>
      <c r="K2532" s="142">
        <f t="shared" si="254"/>
        <v>-3</v>
      </c>
      <c r="L2532" s="102">
        <f t="shared" si="258"/>
        <v>1055.9101049382718</v>
      </c>
      <c r="N2532" s="214">
        <f t="shared" si="253"/>
        <v>-57.337500000000006</v>
      </c>
      <c r="Q2532" s="153">
        <f t="shared" si="255"/>
        <v>1</v>
      </c>
      <c r="R2532" s="154">
        <f t="shared" si="256"/>
        <v>0</v>
      </c>
      <c r="S2532" s="154">
        <f t="shared" si="257"/>
        <v>1</v>
      </c>
    </row>
    <row r="2533" spans="2:19" ht="18.75" x14ac:dyDescent="0.3">
      <c r="B2533" s="164">
        <v>45107</v>
      </c>
      <c r="C2533" s="95" t="s">
        <v>3577</v>
      </c>
      <c r="D2533" s="96" t="s">
        <v>43</v>
      </c>
      <c r="E2533" s="97">
        <v>5</v>
      </c>
      <c r="F2533" s="218">
        <v>3</v>
      </c>
      <c r="G2533" s="217">
        <v>1.6</v>
      </c>
      <c r="H2533" s="99" t="s">
        <v>557</v>
      </c>
      <c r="I2533" s="104" t="s">
        <v>26</v>
      </c>
      <c r="J2533" s="105">
        <v>10</v>
      </c>
      <c r="K2533" s="142">
        <f t="shared" si="254"/>
        <v>-10</v>
      </c>
      <c r="L2533" s="102">
        <f t="shared" si="258"/>
        <v>1045.9101049382718</v>
      </c>
      <c r="N2533" s="214">
        <f t="shared" si="253"/>
        <v>-67.337500000000006</v>
      </c>
      <c r="Q2533" s="153">
        <f t="shared" si="255"/>
        <v>1</v>
      </c>
      <c r="R2533" s="154">
        <f t="shared" si="256"/>
        <v>0</v>
      </c>
      <c r="S2533" s="154">
        <f t="shared" si="257"/>
        <v>1</v>
      </c>
    </row>
    <row r="2534" spans="2:19" ht="18.75" x14ac:dyDescent="0.3">
      <c r="B2534" s="164">
        <v>45108</v>
      </c>
      <c r="C2534" s="95" t="s">
        <v>3142</v>
      </c>
      <c r="D2534" s="96" t="s">
        <v>587</v>
      </c>
      <c r="E2534" s="97">
        <v>1</v>
      </c>
      <c r="F2534" s="218">
        <v>12</v>
      </c>
      <c r="G2534" s="217">
        <v>4</v>
      </c>
      <c r="H2534" s="99" t="s">
        <v>557</v>
      </c>
      <c r="I2534" s="104" t="s">
        <v>34</v>
      </c>
      <c r="J2534" s="105">
        <v>2</v>
      </c>
      <c r="K2534" s="142">
        <f t="shared" si="254"/>
        <v>-2</v>
      </c>
      <c r="L2534" s="102">
        <f t="shared" si="258"/>
        <v>1043.9101049382718</v>
      </c>
      <c r="M2534" s="214">
        <f>K2534</f>
        <v>-2</v>
      </c>
      <c r="Q2534" s="153">
        <f t="shared" ref="Q2534" si="259">IF(B2534="",0,1)</f>
        <v>1</v>
      </c>
      <c r="R2534" s="154">
        <f t="shared" ref="R2534" si="260">IF(K2534&gt;0,1,0)</f>
        <v>0</v>
      </c>
      <c r="S2534" s="154">
        <f t="shared" ref="S2534" si="261">IF(K2534&lt;0,1,0)</f>
        <v>1</v>
      </c>
    </row>
    <row r="2535" spans="2:19" ht="18.75" x14ac:dyDescent="0.3">
      <c r="B2535" s="164">
        <v>45108</v>
      </c>
      <c r="C2535" s="95" t="s">
        <v>3554</v>
      </c>
      <c r="D2535" s="96" t="s">
        <v>3253</v>
      </c>
      <c r="E2535" s="97">
        <v>1</v>
      </c>
      <c r="F2535" s="218">
        <v>3.1</v>
      </c>
      <c r="G2535" s="217">
        <v>2</v>
      </c>
      <c r="H2535" s="99" t="s">
        <v>557</v>
      </c>
      <c r="I2535" s="104" t="s">
        <v>24</v>
      </c>
      <c r="J2535" s="105">
        <v>2.75</v>
      </c>
      <c r="K2535" s="142">
        <f t="shared" si="254"/>
        <v>5.7750000000000004</v>
      </c>
      <c r="L2535" s="102">
        <f t="shared" si="258"/>
        <v>1049.6851049382719</v>
      </c>
      <c r="M2535" s="214">
        <f>M2534+K2535</f>
        <v>3.7750000000000004</v>
      </c>
      <c r="Q2535" s="153">
        <f t="shared" ref="Q2535" si="262">IF(B2535="",0,1)</f>
        <v>1</v>
      </c>
      <c r="R2535" s="154">
        <f t="shared" ref="R2535" si="263">IF(K2535&gt;0,1,0)</f>
        <v>1</v>
      </c>
      <c r="S2535" s="154">
        <f t="shared" ref="S2535" si="264">IF(K2535&lt;0,1,0)</f>
        <v>0</v>
      </c>
    </row>
    <row r="2536" spans="2:19" ht="18.75" x14ac:dyDescent="0.3">
      <c r="B2536" s="164">
        <v>45109</v>
      </c>
      <c r="C2536" s="95" t="s">
        <v>3578</v>
      </c>
      <c r="D2536" s="96" t="s">
        <v>1991</v>
      </c>
      <c r="E2536" s="97">
        <v>2</v>
      </c>
      <c r="F2536" s="218">
        <v>3.1</v>
      </c>
      <c r="G2536" s="217">
        <v>2</v>
      </c>
      <c r="H2536" s="99" t="s">
        <v>567</v>
      </c>
      <c r="I2536" s="104" t="s">
        <v>34</v>
      </c>
      <c r="J2536" s="105">
        <v>2.75</v>
      </c>
      <c r="K2536" s="142">
        <f t="shared" ref="K2536:K2539" si="265">IF(OR(I2536="",J2536=""),"",IF(AND(H2536="W",I2536="1st"),F2536*J2536-J2536,IF(AND(H2536="P",OR(I2536="1st",I2536="2nd",I2536="3rd")),G2536*J2536-J2536,IF(H2536="EW",-2*J2536,-J2536))))</f>
        <v>-2.75</v>
      </c>
      <c r="L2536" s="102">
        <f t="shared" ref="L2536:L2539" si="266">IF(K2536="",L2535,L2535+K2536)</f>
        <v>1046.9351049382719</v>
      </c>
      <c r="M2536" s="214">
        <f t="shared" ref="M2536:M2539" si="267">M2535+K2536</f>
        <v>1.0250000000000004</v>
      </c>
      <c r="Q2536" s="153">
        <f t="shared" ref="Q2536:Q2539" si="268">IF(B2536="",0,1)</f>
        <v>1</v>
      </c>
      <c r="R2536" s="154">
        <f t="shared" ref="R2536:R2539" si="269">IF(K2536&gt;0,1,0)</f>
        <v>0</v>
      </c>
      <c r="S2536" s="154">
        <f t="shared" ref="S2536:S2539" si="270">IF(K2536&lt;0,1,0)</f>
        <v>1</v>
      </c>
    </row>
    <row r="2537" spans="2:19" ht="18.75" x14ac:dyDescent="0.3">
      <c r="B2537" s="164">
        <v>45110</v>
      </c>
      <c r="C2537" s="95" t="s">
        <v>3218</v>
      </c>
      <c r="D2537" s="96" t="s">
        <v>616</v>
      </c>
      <c r="E2537" s="97">
        <v>2</v>
      </c>
      <c r="F2537" s="218">
        <v>2</v>
      </c>
      <c r="G2537" s="217">
        <v>1.1000000000000001</v>
      </c>
      <c r="H2537" s="99" t="s">
        <v>557</v>
      </c>
      <c r="I2537" s="104" t="s">
        <v>24</v>
      </c>
      <c r="J2537" s="105">
        <v>3.75</v>
      </c>
      <c r="K2537" s="142">
        <f t="shared" si="265"/>
        <v>3.75</v>
      </c>
      <c r="L2537" s="102">
        <f t="shared" si="266"/>
        <v>1050.6851049382719</v>
      </c>
      <c r="M2537" s="214">
        <f t="shared" si="267"/>
        <v>4.7750000000000004</v>
      </c>
      <c r="Q2537" s="153">
        <f t="shared" si="268"/>
        <v>1</v>
      </c>
      <c r="R2537" s="154">
        <f t="shared" si="269"/>
        <v>1</v>
      </c>
      <c r="S2537" s="154">
        <f t="shared" si="270"/>
        <v>0</v>
      </c>
    </row>
    <row r="2538" spans="2:19" ht="18.75" x14ac:dyDescent="0.3">
      <c r="B2538" s="164">
        <v>45110</v>
      </c>
      <c r="C2538" s="95" t="s">
        <v>3566</v>
      </c>
      <c r="D2538" s="96" t="s">
        <v>616</v>
      </c>
      <c r="E2538" s="97">
        <v>2</v>
      </c>
      <c r="F2538" s="218">
        <v>20</v>
      </c>
      <c r="G2538" s="217">
        <v>4</v>
      </c>
      <c r="H2538" s="99" t="s">
        <v>557</v>
      </c>
      <c r="I2538" s="104" t="s">
        <v>34</v>
      </c>
      <c r="J2538" s="105">
        <v>1.25</v>
      </c>
      <c r="K2538" s="142">
        <f t="shared" si="265"/>
        <v>-1.25</v>
      </c>
      <c r="L2538" s="102">
        <f t="shared" si="266"/>
        <v>1049.4351049382719</v>
      </c>
      <c r="M2538" s="214">
        <f t="shared" si="267"/>
        <v>3.5250000000000004</v>
      </c>
      <c r="Q2538" s="153">
        <f t="shared" si="268"/>
        <v>1</v>
      </c>
      <c r="R2538" s="154">
        <f t="shared" si="269"/>
        <v>0</v>
      </c>
      <c r="S2538" s="154">
        <f t="shared" si="270"/>
        <v>1</v>
      </c>
    </row>
    <row r="2539" spans="2:19" ht="18.75" x14ac:dyDescent="0.3">
      <c r="B2539" s="164">
        <v>45110</v>
      </c>
      <c r="C2539" s="95" t="s">
        <v>3579</v>
      </c>
      <c r="D2539" s="96" t="s">
        <v>2971</v>
      </c>
      <c r="E2539" s="97">
        <v>1</v>
      </c>
      <c r="F2539" s="218">
        <v>12</v>
      </c>
      <c r="G2539" s="217">
        <v>2</v>
      </c>
      <c r="H2539" s="99" t="s">
        <v>557</v>
      </c>
      <c r="I2539" s="104" t="s">
        <v>34</v>
      </c>
      <c r="J2539" s="105">
        <v>3.25</v>
      </c>
      <c r="K2539" s="142">
        <f t="shared" si="265"/>
        <v>-3.25</v>
      </c>
      <c r="L2539" s="102">
        <f t="shared" si="266"/>
        <v>1046.1851049382719</v>
      </c>
      <c r="M2539" s="214">
        <f t="shared" si="267"/>
        <v>0.27500000000000036</v>
      </c>
      <c r="Q2539" s="153">
        <f t="shared" si="268"/>
        <v>1</v>
      </c>
      <c r="R2539" s="154">
        <f t="shared" si="269"/>
        <v>0</v>
      </c>
      <c r="S2539" s="154">
        <f t="shared" si="270"/>
        <v>1</v>
      </c>
    </row>
    <row r="2540" spans="2:19" ht="18.75" x14ac:dyDescent="0.3">
      <c r="B2540" s="164">
        <v>45110</v>
      </c>
      <c r="C2540" s="95" t="s">
        <v>3579</v>
      </c>
      <c r="D2540" s="96" t="s">
        <v>2971</v>
      </c>
      <c r="E2540" s="97">
        <v>1</v>
      </c>
      <c r="F2540" s="218">
        <v>12</v>
      </c>
      <c r="G2540" s="217">
        <v>2</v>
      </c>
      <c r="H2540" s="99" t="s">
        <v>567</v>
      </c>
      <c r="I2540" s="104" t="s">
        <v>34</v>
      </c>
      <c r="J2540" s="105">
        <v>1.75</v>
      </c>
      <c r="K2540" s="142">
        <f t="shared" ref="K2540:K2603" si="271">IF(OR(I2540="",J2540=""),"",IF(AND(H2540="W",I2540="1st"),F2540*J2540-J2540,IF(AND(H2540="P",OR(I2540="1st",I2540="2nd",I2540="3rd")),G2540*J2540-J2540,IF(H2540="EW",-2*J2540,-J2540))))</f>
        <v>-1.75</v>
      </c>
      <c r="L2540" s="102">
        <f t="shared" ref="L2540:L2603" si="272">IF(K2540="",L2539,L2539+K2540)</f>
        <v>1044.4351049382719</v>
      </c>
      <c r="M2540" s="214">
        <f t="shared" ref="M2540:M2603" si="273">M2539+K2540</f>
        <v>-1.4749999999999996</v>
      </c>
      <c r="Q2540" s="153">
        <f t="shared" ref="Q2540:Q2603" si="274">IF(B2540="",0,1)</f>
        <v>1</v>
      </c>
      <c r="R2540" s="154">
        <f t="shared" ref="R2540:R2603" si="275">IF(K2540&gt;0,1,0)</f>
        <v>0</v>
      </c>
      <c r="S2540" s="154">
        <f t="shared" ref="S2540:S2603" si="276">IF(K2540&lt;0,1,0)</f>
        <v>1</v>
      </c>
    </row>
    <row r="2541" spans="2:19" ht="18.75" x14ac:dyDescent="0.3">
      <c r="B2541" s="164">
        <v>45110</v>
      </c>
      <c r="C2541" s="95" t="s">
        <v>3580</v>
      </c>
      <c r="D2541" s="96" t="s">
        <v>573</v>
      </c>
      <c r="E2541" s="97">
        <v>3</v>
      </c>
      <c r="F2541" s="218">
        <v>16</v>
      </c>
      <c r="G2541" s="217">
        <v>2</v>
      </c>
      <c r="H2541" s="99" t="s">
        <v>557</v>
      </c>
      <c r="I2541" s="104" t="s">
        <v>34</v>
      </c>
      <c r="J2541" s="105">
        <v>2</v>
      </c>
      <c r="K2541" s="142">
        <f t="shared" si="271"/>
        <v>-2</v>
      </c>
      <c r="L2541" s="102">
        <f t="shared" si="272"/>
        <v>1042.4351049382719</v>
      </c>
      <c r="M2541" s="214">
        <f t="shared" si="273"/>
        <v>-3.4749999999999996</v>
      </c>
      <c r="Q2541" s="153">
        <f t="shared" si="274"/>
        <v>1</v>
      </c>
      <c r="R2541" s="154">
        <f t="shared" si="275"/>
        <v>0</v>
      </c>
      <c r="S2541" s="154">
        <f t="shared" si="276"/>
        <v>1</v>
      </c>
    </row>
    <row r="2542" spans="2:19" ht="18.75" x14ac:dyDescent="0.3">
      <c r="B2542" s="164">
        <v>45110</v>
      </c>
      <c r="C2542" s="95" t="s">
        <v>3580</v>
      </c>
      <c r="D2542" s="96" t="s">
        <v>573</v>
      </c>
      <c r="E2542" s="97">
        <v>3</v>
      </c>
      <c r="F2542" s="218">
        <v>16</v>
      </c>
      <c r="G2542" s="217">
        <v>2</v>
      </c>
      <c r="H2542" s="99" t="s">
        <v>567</v>
      </c>
      <c r="I2542" s="104" t="s">
        <v>34</v>
      </c>
      <c r="J2542" s="105">
        <v>1</v>
      </c>
      <c r="K2542" s="142">
        <f t="shared" si="271"/>
        <v>-1</v>
      </c>
      <c r="L2542" s="102">
        <f t="shared" si="272"/>
        <v>1041.4351049382719</v>
      </c>
      <c r="M2542" s="214">
        <f t="shared" si="273"/>
        <v>-4.4749999999999996</v>
      </c>
      <c r="Q2542" s="153">
        <f t="shared" si="274"/>
        <v>1</v>
      </c>
      <c r="R2542" s="154">
        <f t="shared" si="275"/>
        <v>0</v>
      </c>
      <c r="S2542" s="154">
        <f t="shared" si="276"/>
        <v>1</v>
      </c>
    </row>
    <row r="2543" spans="2:19" ht="18.75" x14ac:dyDescent="0.3">
      <c r="B2543" s="164">
        <v>45111</v>
      </c>
      <c r="C2543" s="95" t="s">
        <v>3581</v>
      </c>
      <c r="D2543" s="96" t="s">
        <v>2731</v>
      </c>
      <c r="E2543" s="97">
        <v>3</v>
      </c>
      <c r="F2543" s="218">
        <v>12</v>
      </c>
      <c r="G2543" s="217">
        <v>3</v>
      </c>
      <c r="H2543" s="99" t="s">
        <v>557</v>
      </c>
      <c r="I2543" s="104" t="s">
        <v>34</v>
      </c>
      <c r="J2543" s="105">
        <v>2</v>
      </c>
      <c r="K2543" s="142">
        <f t="shared" si="271"/>
        <v>-2</v>
      </c>
      <c r="L2543" s="102">
        <f t="shared" si="272"/>
        <v>1039.4351049382719</v>
      </c>
      <c r="M2543" s="214">
        <f t="shared" si="273"/>
        <v>-6.4749999999999996</v>
      </c>
      <c r="Q2543" s="153">
        <f t="shared" si="274"/>
        <v>1</v>
      </c>
      <c r="R2543" s="154">
        <f t="shared" si="275"/>
        <v>0</v>
      </c>
      <c r="S2543" s="154">
        <f t="shared" si="276"/>
        <v>1</v>
      </c>
    </row>
    <row r="2544" spans="2:19" ht="18.75" x14ac:dyDescent="0.3">
      <c r="B2544" s="164">
        <v>45111</v>
      </c>
      <c r="C2544" s="95" t="s">
        <v>3454</v>
      </c>
      <c r="D2544" s="96" t="s">
        <v>2731</v>
      </c>
      <c r="E2544" s="97">
        <v>3</v>
      </c>
      <c r="F2544" s="218">
        <v>5</v>
      </c>
      <c r="G2544" s="217">
        <v>2</v>
      </c>
      <c r="H2544" s="99" t="s">
        <v>557</v>
      </c>
      <c r="I2544" s="104" t="s">
        <v>34</v>
      </c>
      <c r="J2544" s="105">
        <v>1</v>
      </c>
      <c r="K2544" s="142">
        <f t="shared" si="271"/>
        <v>-1</v>
      </c>
      <c r="L2544" s="102">
        <f t="shared" si="272"/>
        <v>1038.4351049382719</v>
      </c>
      <c r="M2544" s="214">
        <f t="shared" si="273"/>
        <v>-7.4749999999999996</v>
      </c>
      <c r="Q2544" s="153">
        <f t="shared" si="274"/>
        <v>1</v>
      </c>
      <c r="R2544" s="154">
        <f t="shared" si="275"/>
        <v>0</v>
      </c>
      <c r="S2544" s="154">
        <f t="shared" si="276"/>
        <v>1</v>
      </c>
    </row>
    <row r="2545" spans="2:19" ht="18.75" x14ac:dyDescent="0.3">
      <c r="B2545" s="164">
        <v>45111</v>
      </c>
      <c r="C2545" s="95" t="s">
        <v>3582</v>
      </c>
      <c r="D2545" s="96" t="s">
        <v>584</v>
      </c>
      <c r="E2545" s="97">
        <v>3</v>
      </c>
      <c r="F2545" s="218">
        <v>2</v>
      </c>
      <c r="G2545" s="217">
        <v>1.1000000000000001</v>
      </c>
      <c r="H2545" s="99" t="s">
        <v>557</v>
      </c>
      <c r="I2545" s="104" t="s">
        <v>34</v>
      </c>
      <c r="J2545" s="105">
        <v>4</v>
      </c>
      <c r="K2545" s="142">
        <f t="shared" si="271"/>
        <v>-4</v>
      </c>
      <c r="L2545" s="102">
        <f t="shared" si="272"/>
        <v>1034.4351049382719</v>
      </c>
      <c r="M2545" s="214">
        <f t="shared" si="273"/>
        <v>-11.475</v>
      </c>
      <c r="Q2545" s="153">
        <f t="shared" si="274"/>
        <v>1</v>
      </c>
      <c r="R2545" s="154">
        <f t="shared" si="275"/>
        <v>0</v>
      </c>
      <c r="S2545" s="154">
        <f t="shared" si="276"/>
        <v>1</v>
      </c>
    </row>
    <row r="2546" spans="2:19" ht="18.75" x14ac:dyDescent="0.3">
      <c r="B2546" s="164">
        <v>45111</v>
      </c>
      <c r="C2546" s="95" t="s">
        <v>72</v>
      </c>
      <c r="D2546" s="96" t="s">
        <v>584</v>
      </c>
      <c r="E2546" s="97">
        <v>3</v>
      </c>
      <c r="F2546" s="218">
        <v>2</v>
      </c>
      <c r="G2546" s="217">
        <v>0</v>
      </c>
      <c r="H2546" s="99" t="s">
        <v>557</v>
      </c>
      <c r="I2546" s="104" t="s">
        <v>24</v>
      </c>
      <c r="J2546" s="105">
        <v>0.75</v>
      </c>
      <c r="K2546" s="142">
        <f t="shared" si="271"/>
        <v>0.75</v>
      </c>
      <c r="L2546" s="102">
        <f t="shared" si="272"/>
        <v>1035.1851049382719</v>
      </c>
      <c r="M2546" s="214">
        <f t="shared" si="273"/>
        <v>-10.725</v>
      </c>
      <c r="Q2546" s="153">
        <f t="shared" si="274"/>
        <v>1</v>
      </c>
      <c r="R2546" s="154">
        <f t="shared" si="275"/>
        <v>1</v>
      </c>
      <c r="S2546" s="154">
        <f t="shared" si="276"/>
        <v>0</v>
      </c>
    </row>
    <row r="2547" spans="2:19" ht="18.75" x14ac:dyDescent="0.3">
      <c r="B2547" s="164">
        <v>45112</v>
      </c>
      <c r="C2547" s="95" t="s">
        <v>3042</v>
      </c>
      <c r="D2547" s="96" t="s">
        <v>3583</v>
      </c>
      <c r="E2547" s="97">
        <v>1</v>
      </c>
      <c r="F2547" s="218">
        <v>3</v>
      </c>
      <c r="G2547" s="217">
        <v>1.4</v>
      </c>
      <c r="H2547" s="99" t="s">
        <v>557</v>
      </c>
      <c r="I2547" s="104" t="s">
        <v>34</v>
      </c>
      <c r="J2547" s="105">
        <v>2</v>
      </c>
      <c r="K2547" s="142">
        <f t="shared" si="271"/>
        <v>-2</v>
      </c>
      <c r="L2547" s="102">
        <f t="shared" si="272"/>
        <v>1033.1851049382719</v>
      </c>
      <c r="M2547" s="214">
        <f t="shared" si="273"/>
        <v>-12.725</v>
      </c>
      <c r="Q2547" s="153">
        <f t="shared" si="274"/>
        <v>1</v>
      </c>
      <c r="R2547" s="154">
        <f t="shared" si="275"/>
        <v>0</v>
      </c>
      <c r="S2547" s="154">
        <f t="shared" si="276"/>
        <v>1</v>
      </c>
    </row>
    <row r="2548" spans="2:19" ht="18.75" x14ac:dyDescent="0.3">
      <c r="B2548" s="164">
        <v>45112</v>
      </c>
      <c r="C2548" s="95" t="s">
        <v>3584</v>
      </c>
      <c r="D2548" s="96" t="s">
        <v>2003</v>
      </c>
      <c r="E2548" s="97">
        <v>1</v>
      </c>
      <c r="F2548" s="218">
        <v>2</v>
      </c>
      <c r="G2548" s="217">
        <v>1.1000000000000001</v>
      </c>
      <c r="H2548" s="99" t="s">
        <v>557</v>
      </c>
      <c r="I2548" s="104" t="s">
        <v>24</v>
      </c>
      <c r="J2548" s="105">
        <v>8.75</v>
      </c>
      <c r="K2548" s="142">
        <f t="shared" si="271"/>
        <v>8.75</v>
      </c>
      <c r="L2548" s="102">
        <f t="shared" si="272"/>
        <v>1041.9351049382719</v>
      </c>
      <c r="M2548" s="214">
        <f t="shared" si="273"/>
        <v>-3.9749999999999996</v>
      </c>
      <c r="Q2548" s="153">
        <f t="shared" si="274"/>
        <v>1</v>
      </c>
      <c r="R2548" s="154">
        <f t="shared" si="275"/>
        <v>1</v>
      </c>
      <c r="S2548" s="154">
        <f t="shared" si="276"/>
        <v>0</v>
      </c>
    </row>
    <row r="2549" spans="2:19" ht="18.75" x14ac:dyDescent="0.3">
      <c r="B2549" s="164">
        <v>45112</v>
      </c>
      <c r="C2549" s="95" t="s">
        <v>3585</v>
      </c>
      <c r="D2549" s="96" t="s">
        <v>623</v>
      </c>
      <c r="E2549" s="97">
        <v>1</v>
      </c>
      <c r="F2549" s="218">
        <v>9</v>
      </c>
      <c r="G2549" s="217">
        <v>3</v>
      </c>
      <c r="H2549" s="99" t="s">
        <v>557</v>
      </c>
      <c r="I2549" s="104" t="s">
        <v>34</v>
      </c>
      <c r="J2549" s="105">
        <v>7</v>
      </c>
      <c r="K2549" s="142">
        <f t="shared" si="271"/>
        <v>-7</v>
      </c>
      <c r="L2549" s="102">
        <f t="shared" si="272"/>
        <v>1034.9351049382719</v>
      </c>
      <c r="M2549" s="214">
        <f t="shared" si="273"/>
        <v>-10.975</v>
      </c>
      <c r="Q2549" s="153">
        <f t="shared" si="274"/>
        <v>1</v>
      </c>
      <c r="R2549" s="154">
        <f t="shared" si="275"/>
        <v>0</v>
      </c>
      <c r="S2549" s="154">
        <f t="shared" si="276"/>
        <v>1</v>
      </c>
    </row>
    <row r="2550" spans="2:19" ht="18.75" x14ac:dyDescent="0.3">
      <c r="B2550" s="164">
        <v>45112</v>
      </c>
      <c r="C2550" s="95" t="s">
        <v>3586</v>
      </c>
      <c r="D2550" s="96" t="s">
        <v>623</v>
      </c>
      <c r="E2550" s="97">
        <v>1</v>
      </c>
      <c r="F2550" s="218">
        <v>9</v>
      </c>
      <c r="G2550" s="217">
        <v>3</v>
      </c>
      <c r="H2550" s="99" t="s">
        <v>557</v>
      </c>
      <c r="I2550" s="104" t="s">
        <v>34</v>
      </c>
      <c r="J2550" s="105">
        <v>0.75</v>
      </c>
      <c r="K2550" s="142">
        <f t="shared" si="271"/>
        <v>-0.75</v>
      </c>
      <c r="L2550" s="102">
        <f t="shared" si="272"/>
        <v>1034.1851049382719</v>
      </c>
      <c r="M2550" s="214">
        <f t="shared" si="273"/>
        <v>-11.725</v>
      </c>
      <c r="Q2550" s="153">
        <f t="shared" si="274"/>
        <v>1</v>
      </c>
      <c r="R2550" s="154">
        <f t="shared" si="275"/>
        <v>0</v>
      </c>
      <c r="S2550" s="154">
        <f t="shared" si="276"/>
        <v>1</v>
      </c>
    </row>
    <row r="2551" spans="2:19" ht="18.75" x14ac:dyDescent="0.3">
      <c r="B2551" s="164">
        <v>45112</v>
      </c>
      <c r="C2551" s="95" t="s">
        <v>3548</v>
      </c>
      <c r="D2551" s="96" t="s">
        <v>623</v>
      </c>
      <c r="E2551" s="97">
        <v>2</v>
      </c>
      <c r="F2551" s="218">
        <v>8</v>
      </c>
      <c r="G2551" s="217">
        <v>2</v>
      </c>
      <c r="H2551" s="99" t="s">
        <v>557</v>
      </c>
      <c r="I2551" s="104" t="s">
        <v>34</v>
      </c>
      <c r="J2551" s="105">
        <v>2.5</v>
      </c>
      <c r="K2551" s="142">
        <f t="shared" si="271"/>
        <v>-2.5</v>
      </c>
      <c r="L2551" s="102">
        <f t="shared" si="272"/>
        <v>1031.6851049382719</v>
      </c>
      <c r="M2551" s="214">
        <f t="shared" si="273"/>
        <v>-14.225</v>
      </c>
      <c r="Q2551" s="153">
        <f t="shared" si="274"/>
        <v>1</v>
      </c>
      <c r="R2551" s="154">
        <f t="shared" si="275"/>
        <v>0</v>
      </c>
      <c r="S2551" s="154">
        <f t="shared" si="276"/>
        <v>1</v>
      </c>
    </row>
    <row r="2552" spans="2:19" ht="18.75" x14ac:dyDescent="0.3">
      <c r="B2552" s="164">
        <v>45113</v>
      </c>
      <c r="C2552" s="95" t="s">
        <v>3562</v>
      </c>
      <c r="D2552" s="96" t="s">
        <v>813</v>
      </c>
      <c r="E2552" s="97">
        <v>1</v>
      </c>
      <c r="F2552" s="218">
        <v>5</v>
      </c>
      <c r="G2552" s="217">
        <v>2</v>
      </c>
      <c r="H2552" s="99" t="s">
        <v>557</v>
      </c>
      <c r="I2552" s="104" t="s">
        <v>34</v>
      </c>
      <c r="J2552" s="105">
        <v>2</v>
      </c>
      <c r="K2552" s="142">
        <f t="shared" si="271"/>
        <v>-2</v>
      </c>
      <c r="L2552" s="102">
        <f t="shared" si="272"/>
        <v>1029.6851049382719</v>
      </c>
      <c r="M2552" s="214">
        <f t="shared" si="273"/>
        <v>-16.225000000000001</v>
      </c>
      <c r="Q2552" s="153">
        <f t="shared" si="274"/>
        <v>1</v>
      </c>
      <c r="R2552" s="154">
        <f t="shared" si="275"/>
        <v>0</v>
      </c>
      <c r="S2552" s="154">
        <f t="shared" si="276"/>
        <v>1</v>
      </c>
    </row>
    <row r="2553" spans="2:19" ht="18.75" x14ac:dyDescent="0.3">
      <c r="B2553" s="164">
        <v>45113</v>
      </c>
      <c r="C2553" s="95" t="s">
        <v>3587</v>
      </c>
      <c r="D2553" s="96" t="s">
        <v>813</v>
      </c>
      <c r="E2553" s="97">
        <v>4</v>
      </c>
      <c r="F2553" s="218">
        <v>3</v>
      </c>
      <c r="G2553" s="217">
        <v>0</v>
      </c>
      <c r="H2553" s="99" t="s">
        <v>557</v>
      </c>
      <c r="I2553" s="104" t="s">
        <v>34</v>
      </c>
      <c r="J2553" s="105">
        <v>7</v>
      </c>
      <c r="K2553" s="142">
        <f t="shared" si="271"/>
        <v>-7</v>
      </c>
      <c r="L2553" s="102">
        <f t="shared" si="272"/>
        <v>1022.6851049382719</v>
      </c>
      <c r="M2553" s="214">
        <f t="shared" si="273"/>
        <v>-23.225000000000001</v>
      </c>
      <c r="Q2553" s="153">
        <f t="shared" si="274"/>
        <v>1</v>
      </c>
      <c r="R2553" s="154">
        <f t="shared" si="275"/>
        <v>0</v>
      </c>
      <c r="S2553" s="154">
        <f t="shared" si="276"/>
        <v>1</v>
      </c>
    </row>
    <row r="2554" spans="2:19" ht="18.75" x14ac:dyDescent="0.3">
      <c r="B2554" s="164">
        <v>45114</v>
      </c>
      <c r="C2554" s="95" t="s">
        <v>3588</v>
      </c>
      <c r="D2554" s="96" t="s">
        <v>93</v>
      </c>
      <c r="E2554" s="97">
        <v>2</v>
      </c>
      <c r="F2554" s="218">
        <v>30</v>
      </c>
      <c r="G2554" s="217">
        <v>5</v>
      </c>
      <c r="H2554" s="99" t="s">
        <v>557</v>
      </c>
      <c r="I2554" s="104" t="s">
        <v>34</v>
      </c>
      <c r="J2554" s="105">
        <v>1.75</v>
      </c>
      <c r="K2554" s="142">
        <f t="shared" si="271"/>
        <v>-1.75</v>
      </c>
      <c r="L2554" s="102">
        <f t="shared" si="272"/>
        <v>1020.9351049382719</v>
      </c>
      <c r="M2554" s="214">
        <f t="shared" si="273"/>
        <v>-24.975000000000001</v>
      </c>
      <c r="Q2554" s="153">
        <f t="shared" si="274"/>
        <v>1</v>
      </c>
      <c r="R2554" s="154">
        <f t="shared" si="275"/>
        <v>0</v>
      </c>
      <c r="S2554" s="154">
        <f t="shared" si="276"/>
        <v>1</v>
      </c>
    </row>
    <row r="2555" spans="2:19" ht="18.75" x14ac:dyDescent="0.3">
      <c r="B2555" s="164">
        <v>45114</v>
      </c>
      <c r="C2555" s="95" t="s">
        <v>3588</v>
      </c>
      <c r="D2555" s="96" t="s">
        <v>93</v>
      </c>
      <c r="E2555" s="97">
        <v>2</v>
      </c>
      <c r="F2555" s="218">
        <v>30</v>
      </c>
      <c r="G2555" s="217">
        <v>5</v>
      </c>
      <c r="H2555" s="99" t="s">
        <v>567</v>
      </c>
      <c r="I2555" s="104" t="s">
        <v>34</v>
      </c>
      <c r="J2555" s="105">
        <v>1.75</v>
      </c>
      <c r="K2555" s="142">
        <f t="shared" si="271"/>
        <v>-1.75</v>
      </c>
      <c r="L2555" s="102">
        <f t="shared" si="272"/>
        <v>1019.1851049382719</v>
      </c>
      <c r="M2555" s="214">
        <f t="shared" si="273"/>
        <v>-26.725000000000001</v>
      </c>
      <c r="Q2555" s="153">
        <f t="shared" si="274"/>
        <v>1</v>
      </c>
      <c r="R2555" s="154">
        <f t="shared" si="275"/>
        <v>0</v>
      </c>
      <c r="S2555" s="154">
        <f t="shared" si="276"/>
        <v>1</v>
      </c>
    </row>
    <row r="2556" spans="2:19" ht="18.75" x14ac:dyDescent="0.3">
      <c r="B2556" s="164">
        <v>45114</v>
      </c>
      <c r="C2556" s="95" t="s">
        <v>3589</v>
      </c>
      <c r="D2556" s="96" t="s">
        <v>93</v>
      </c>
      <c r="E2556" s="97">
        <v>2</v>
      </c>
      <c r="F2556" s="218">
        <v>4.8</v>
      </c>
      <c r="G2556" s="217">
        <v>2</v>
      </c>
      <c r="H2556" s="99" t="s">
        <v>557</v>
      </c>
      <c r="I2556" s="104" t="s">
        <v>24</v>
      </c>
      <c r="J2556" s="105">
        <v>1.75</v>
      </c>
      <c r="K2556" s="142">
        <f t="shared" si="271"/>
        <v>6.65</v>
      </c>
      <c r="L2556" s="102">
        <f t="shared" si="272"/>
        <v>1025.835104938272</v>
      </c>
      <c r="M2556" s="214">
        <f t="shared" si="273"/>
        <v>-20.075000000000003</v>
      </c>
      <c r="Q2556" s="153">
        <f t="shared" si="274"/>
        <v>1</v>
      </c>
      <c r="R2556" s="154">
        <f t="shared" si="275"/>
        <v>1</v>
      </c>
      <c r="S2556" s="154">
        <f t="shared" si="276"/>
        <v>0</v>
      </c>
    </row>
    <row r="2557" spans="2:19" ht="18.75" x14ac:dyDescent="0.3">
      <c r="B2557" s="164">
        <v>45114</v>
      </c>
      <c r="C2557" s="95" t="s">
        <v>3073</v>
      </c>
      <c r="D2557" s="96" t="s">
        <v>93</v>
      </c>
      <c r="E2557" s="97">
        <v>3</v>
      </c>
      <c r="F2557" s="218">
        <v>3</v>
      </c>
      <c r="G2557" s="217">
        <v>1.3</v>
      </c>
      <c r="H2557" s="99" t="s">
        <v>557</v>
      </c>
      <c r="I2557" s="104" t="s">
        <v>34</v>
      </c>
      <c r="J2557" s="105">
        <v>3</v>
      </c>
      <c r="K2557" s="142">
        <f t="shared" si="271"/>
        <v>-3</v>
      </c>
      <c r="L2557" s="102">
        <f t="shared" si="272"/>
        <v>1022.835104938272</v>
      </c>
      <c r="M2557" s="214">
        <f t="shared" si="273"/>
        <v>-23.075000000000003</v>
      </c>
      <c r="Q2557" s="153">
        <f t="shared" si="274"/>
        <v>1</v>
      </c>
      <c r="R2557" s="154">
        <f t="shared" si="275"/>
        <v>0</v>
      </c>
      <c r="S2557" s="154">
        <f t="shared" si="276"/>
        <v>1</v>
      </c>
    </row>
    <row r="2558" spans="2:19" ht="18.75" x14ac:dyDescent="0.3">
      <c r="B2558" s="164">
        <v>45114</v>
      </c>
      <c r="C2558" s="95" t="s">
        <v>3590</v>
      </c>
      <c r="D2558" s="96" t="s">
        <v>93</v>
      </c>
      <c r="E2558" s="97">
        <v>3</v>
      </c>
      <c r="F2558" s="218">
        <v>8</v>
      </c>
      <c r="G2558" s="217">
        <v>3</v>
      </c>
      <c r="H2558" s="99" t="s">
        <v>557</v>
      </c>
      <c r="I2558" s="104" t="s">
        <v>34</v>
      </c>
      <c r="J2558" s="105">
        <v>1</v>
      </c>
      <c r="K2558" s="142">
        <f t="shared" si="271"/>
        <v>-1</v>
      </c>
      <c r="L2558" s="102">
        <f t="shared" si="272"/>
        <v>1021.835104938272</v>
      </c>
      <c r="M2558" s="214">
        <f t="shared" si="273"/>
        <v>-24.075000000000003</v>
      </c>
      <c r="Q2558" s="153">
        <f t="shared" si="274"/>
        <v>1</v>
      </c>
      <c r="R2558" s="154">
        <f t="shared" si="275"/>
        <v>0</v>
      </c>
      <c r="S2558" s="154">
        <f t="shared" si="276"/>
        <v>1</v>
      </c>
    </row>
    <row r="2559" spans="2:19" ht="18.75" x14ac:dyDescent="0.3">
      <c r="B2559" s="164">
        <v>45114</v>
      </c>
      <c r="C2559" s="95" t="s">
        <v>3591</v>
      </c>
      <c r="D2559" s="96" t="s">
        <v>93</v>
      </c>
      <c r="E2559" s="97">
        <v>4</v>
      </c>
      <c r="F2559" s="218">
        <v>3</v>
      </c>
      <c r="G2559" s="217">
        <v>1.2</v>
      </c>
      <c r="H2559" s="99" t="s">
        <v>557</v>
      </c>
      <c r="I2559" s="104" t="s">
        <v>34</v>
      </c>
      <c r="J2559" s="105">
        <v>7</v>
      </c>
      <c r="K2559" s="142">
        <f t="shared" si="271"/>
        <v>-7</v>
      </c>
      <c r="L2559" s="102">
        <f t="shared" si="272"/>
        <v>1014.835104938272</v>
      </c>
      <c r="M2559" s="214">
        <f t="shared" si="273"/>
        <v>-31.075000000000003</v>
      </c>
      <c r="Q2559" s="153">
        <f t="shared" si="274"/>
        <v>1</v>
      </c>
      <c r="R2559" s="154">
        <f t="shared" si="275"/>
        <v>0</v>
      </c>
      <c r="S2559" s="154">
        <f t="shared" si="276"/>
        <v>1</v>
      </c>
    </row>
    <row r="2560" spans="2:19" ht="18.75" x14ac:dyDescent="0.3">
      <c r="B2560" s="164">
        <v>45114</v>
      </c>
      <c r="C2560" s="95" t="s">
        <v>3592</v>
      </c>
      <c r="D2560" s="96" t="s">
        <v>93</v>
      </c>
      <c r="E2560" s="97">
        <v>4</v>
      </c>
      <c r="F2560" s="218">
        <v>2</v>
      </c>
      <c r="G2560" s="217">
        <v>1.1000000000000001</v>
      </c>
      <c r="H2560" s="99" t="s">
        <v>557</v>
      </c>
      <c r="I2560" s="104" t="s">
        <v>34</v>
      </c>
      <c r="J2560" s="105">
        <v>10</v>
      </c>
      <c r="K2560" s="142">
        <f t="shared" si="271"/>
        <v>-10</v>
      </c>
      <c r="L2560" s="102">
        <f t="shared" si="272"/>
        <v>1004.835104938272</v>
      </c>
      <c r="M2560" s="214">
        <f t="shared" si="273"/>
        <v>-41.075000000000003</v>
      </c>
      <c r="Q2560" s="153">
        <f t="shared" si="274"/>
        <v>1</v>
      </c>
      <c r="R2560" s="154">
        <f t="shared" si="275"/>
        <v>0</v>
      </c>
      <c r="S2560" s="154">
        <f t="shared" si="276"/>
        <v>1</v>
      </c>
    </row>
    <row r="2561" spans="2:19" ht="18.75" x14ac:dyDescent="0.3">
      <c r="B2561" s="164">
        <v>45115</v>
      </c>
      <c r="C2561" s="95" t="s">
        <v>3593</v>
      </c>
      <c r="D2561" s="96" t="s">
        <v>619</v>
      </c>
      <c r="E2561" s="97">
        <v>1</v>
      </c>
      <c r="F2561" s="218">
        <v>60</v>
      </c>
      <c r="G2561" s="217">
        <v>20</v>
      </c>
      <c r="H2561" s="99" t="s">
        <v>557</v>
      </c>
      <c r="I2561" s="104" t="s">
        <v>34</v>
      </c>
      <c r="J2561" s="105">
        <v>1.25</v>
      </c>
      <c r="K2561" s="142">
        <f t="shared" si="271"/>
        <v>-1.25</v>
      </c>
      <c r="L2561" s="102">
        <f t="shared" si="272"/>
        <v>1003.585104938272</v>
      </c>
      <c r="M2561" s="214">
        <f t="shared" si="273"/>
        <v>-42.325000000000003</v>
      </c>
      <c r="Q2561" s="153">
        <f t="shared" si="274"/>
        <v>1</v>
      </c>
      <c r="R2561" s="154">
        <f t="shared" si="275"/>
        <v>0</v>
      </c>
      <c r="S2561" s="154">
        <f t="shared" si="276"/>
        <v>1</v>
      </c>
    </row>
    <row r="2562" spans="2:19" ht="18.75" x14ac:dyDescent="0.3">
      <c r="B2562" s="164">
        <v>45115</v>
      </c>
      <c r="C2562" s="95" t="s">
        <v>3593</v>
      </c>
      <c r="D2562" s="96" t="s">
        <v>619</v>
      </c>
      <c r="E2562" s="97">
        <v>1</v>
      </c>
      <c r="F2562" s="218">
        <v>60</v>
      </c>
      <c r="G2562" s="217">
        <v>20</v>
      </c>
      <c r="H2562" s="99" t="s">
        <v>567</v>
      </c>
      <c r="I2562" s="104" t="s">
        <v>34</v>
      </c>
      <c r="J2562" s="105">
        <v>0.75</v>
      </c>
      <c r="K2562" s="142">
        <f t="shared" si="271"/>
        <v>-0.75</v>
      </c>
      <c r="L2562" s="102">
        <f t="shared" si="272"/>
        <v>1002.835104938272</v>
      </c>
      <c r="M2562" s="214">
        <f t="shared" si="273"/>
        <v>-43.075000000000003</v>
      </c>
      <c r="Q2562" s="153">
        <f t="shared" si="274"/>
        <v>1</v>
      </c>
      <c r="R2562" s="154">
        <f t="shared" si="275"/>
        <v>0</v>
      </c>
      <c r="S2562" s="154">
        <f t="shared" si="276"/>
        <v>1</v>
      </c>
    </row>
    <row r="2563" spans="2:19" ht="18.75" x14ac:dyDescent="0.3">
      <c r="B2563" s="164">
        <v>45116</v>
      </c>
      <c r="C2563" s="95" t="s">
        <v>3594</v>
      </c>
      <c r="D2563" s="96" t="s">
        <v>573</v>
      </c>
      <c r="E2563" s="97">
        <v>4</v>
      </c>
      <c r="F2563" s="218">
        <v>14</v>
      </c>
      <c r="G2563" s="217">
        <v>3</v>
      </c>
      <c r="H2563" s="99" t="s">
        <v>557</v>
      </c>
      <c r="I2563" s="104" t="s">
        <v>34</v>
      </c>
      <c r="J2563" s="105">
        <v>5.75</v>
      </c>
      <c r="K2563" s="142">
        <f t="shared" si="271"/>
        <v>-5.75</v>
      </c>
      <c r="L2563" s="102">
        <f t="shared" si="272"/>
        <v>997.08510493827202</v>
      </c>
      <c r="M2563" s="214">
        <f t="shared" si="273"/>
        <v>-48.825000000000003</v>
      </c>
      <c r="Q2563" s="153">
        <f t="shared" si="274"/>
        <v>1</v>
      </c>
      <c r="R2563" s="154">
        <f t="shared" si="275"/>
        <v>0</v>
      </c>
      <c r="S2563" s="154">
        <f t="shared" si="276"/>
        <v>1</v>
      </c>
    </row>
    <row r="2564" spans="2:19" ht="18.75" x14ac:dyDescent="0.3">
      <c r="B2564" s="164">
        <v>45116</v>
      </c>
      <c r="C2564" s="95" t="s">
        <v>3594</v>
      </c>
      <c r="D2564" s="96" t="s">
        <v>573</v>
      </c>
      <c r="E2564" s="97">
        <v>4</v>
      </c>
      <c r="F2564" s="218">
        <v>14</v>
      </c>
      <c r="G2564" s="217">
        <v>3</v>
      </c>
      <c r="H2564" s="99" t="s">
        <v>567</v>
      </c>
      <c r="I2564" s="104" t="s">
        <v>34</v>
      </c>
      <c r="J2564" s="105">
        <v>4</v>
      </c>
      <c r="K2564" s="142">
        <f t="shared" si="271"/>
        <v>-4</v>
      </c>
      <c r="L2564" s="102">
        <f t="shared" si="272"/>
        <v>993.08510493827202</v>
      </c>
      <c r="M2564" s="214">
        <f t="shared" si="273"/>
        <v>-52.825000000000003</v>
      </c>
      <c r="Q2564" s="153">
        <f t="shared" si="274"/>
        <v>1</v>
      </c>
      <c r="R2564" s="154">
        <f t="shared" si="275"/>
        <v>0</v>
      </c>
      <c r="S2564" s="154">
        <f t="shared" si="276"/>
        <v>1</v>
      </c>
    </row>
    <row r="2565" spans="2:19" ht="18.75" x14ac:dyDescent="0.3">
      <c r="B2565" s="164">
        <v>45116</v>
      </c>
      <c r="C2565" s="95" t="s">
        <v>3595</v>
      </c>
      <c r="D2565" s="96" t="s">
        <v>685</v>
      </c>
      <c r="E2565" s="97">
        <v>4</v>
      </c>
      <c r="F2565" s="218">
        <v>10</v>
      </c>
      <c r="G2565" s="217">
        <v>3</v>
      </c>
      <c r="H2565" s="99" t="s">
        <v>557</v>
      </c>
      <c r="I2565" s="104" t="s">
        <v>34</v>
      </c>
      <c r="J2565" s="105">
        <v>0.75</v>
      </c>
      <c r="K2565" s="142">
        <f t="shared" si="271"/>
        <v>-0.75</v>
      </c>
      <c r="L2565" s="102">
        <f t="shared" si="272"/>
        <v>992.33510493827202</v>
      </c>
      <c r="M2565" s="214">
        <f t="shared" si="273"/>
        <v>-53.575000000000003</v>
      </c>
      <c r="Q2565" s="153">
        <f t="shared" si="274"/>
        <v>1</v>
      </c>
      <c r="R2565" s="154">
        <f t="shared" si="275"/>
        <v>0</v>
      </c>
      <c r="S2565" s="154">
        <f t="shared" si="276"/>
        <v>1</v>
      </c>
    </row>
    <row r="2566" spans="2:19" ht="18.75" x14ac:dyDescent="0.3">
      <c r="B2566" s="164">
        <v>45116</v>
      </c>
      <c r="C2566" s="95" t="s">
        <v>3596</v>
      </c>
      <c r="D2566" s="96" t="s">
        <v>616</v>
      </c>
      <c r="E2566" s="97">
        <v>1</v>
      </c>
      <c r="F2566" s="218">
        <v>19</v>
      </c>
      <c r="G2566" s="217">
        <v>4</v>
      </c>
      <c r="H2566" s="99" t="s">
        <v>557</v>
      </c>
      <c r="I2566" s="104" t="s">
        <v>34</v>
      </c>
      <c r="J2566" s="105">
        <v>1</v>
      </c>
      <c r="K2566" s="142">
        <f t="shared" si="271"/>
        <v>-1</v>
      </c>
      <c r="L2566" s="102">
        <f t="shared" si="272"/>
        <v>991.33510493827202</v>
      </c>
      <c r="M2566" s="214">
        <f t="shared" si="273"/>
        <v>-54.575000000000003</v>
      </c>
      <c r="Q2566" s="153">
        <f t="shared" si="274"/>
        <v>1</v>
      </c>
      <c r="R2566" s="154">
        <f t="shared" si="275"/>
        <v>0</v>
      </c>
      <c r="S2566" s="154">
        <f t="shared" si="276"/>
        <v>1</v>
      </c>
    </row>
    <row r="2567" spans="2:19" ht="18.75" x14ac:dyDescent="0.3">
      <c r="B2567" s="164">
        <v>45116</v>
      </c>
      <c r="C2567" s="95" t="s">
        <v>3597</v>
      </c>
      <c r="D2567" s="96" t="s">
        <v>616</v>
      </c>
      <c r="E2567" s="97">
        <v>2</v>
      </c>
      <c r="F2567" s="218">
        <v>1.7</v>
      </c>
      <c r="G2567" s="217">
        <v>1.1000000000000001</v>
      </c>
      <c r="H2567" s="99" t="s">
        <v>557</v>
      </c>
      <c r="I2567" s="104" t="s">
        <v>34</v>
      </c>
      <c r="J2567" s="105">
        <v>6</v>
      </c>
      <c r="K2567" s="142">
        <f t="shared" si="271"/>
        <v>-6</v>
      </c>
      <c r="L2567" s="102">
        <f t="shared" si="272"/>
        <v>985.33510493827202</v>
      </c>
      <c r="M2567" s="214">
        <f t="shared" si="273"/>
        <v>-60.575000000000003</v>
      </c>
      <c r="Q2567" s="153">
        <f t="shared" si="274"/>
        <v>1</v>
      </c>
      <c r="R2567" s="154">
        <f t="shared" si="275"/>
        <v>0</v>
      </c>
      <c r="S2567" s="154">
        <f t="shared" si="276"/>
        <v>1</v>
      </c>
    </row>
    <row r="2568" spans="2:19" ht="18.75" x14ac:dyDescent="0.3">
      <c r="B2568" s="164">
        <v>45117</v>
      </c>
      <c r="C2568" s="95" t="s">
        <v>3598</v>
      </c>
      <c r="D2568" s="96" t="s">
        <v>705</v>
      </c>
      <c r="E2568" s="97">
        <v>1</v>
      </c>
      <c r="F2568" s="218">
        <v>4</v>
      </c>
      <c r="G2568" s="217">
        <v>2</v>
      </c>
      <c r="H2568" s="99" t="s">
        <v>557</v>
      </c>
      <c r="I2568" s="104" t="s">
        <v>34</v>
      </c>
      <c r="J2568" s="105">
        <v>2.75</v>
      </c>
      <c r="K2568" s="142">
        <f t="shared" si="271"/>
        <v>-2.75</v>
      </c>
      <c r="L2568" s="102">
        <f t="shared" si="272"/>
        <v>982.58510493827202</v>
      </c>
      <c r="M2568" s="214">
        <f t="shared" si="273"/>
        <v>-63.325000000000003</v>
      </c>
      <c r="Q2568" s="153">
        <f t="shared" si="274"/>
        <v>1</v>
      </c>
      <c r="R2568" s="154">
        <f t="shared" si="275"/>
        <v>0</v>
      </c>
      <c r="S2568" s="154">
        <f t="shared" si="276"/>
        <v>1</v>
      </c>
    </row>
    <row r="2569" spans="2:19" ht="18.75" x14ac:dyDescent="0.3">
      <c r="B2569" s="164">
        <v>45117</v>
      </c>
      <c r="C2569" s="95" t="s">
        <v>3599</v>
      </c>
      <c r="D2569" s="96" t="s">
        <v>705</v>
      </c>
      <c r="E2569" s="97">
        <v>1</v>
      </c>
      <c r="F2569" s="218">
        <v>60</v>
      </c>
      <c r="G2569" s="217">
        <v>20</v>
      </c>
      <c r="H2569" s="99" t="s">
        <v>557</v>
      </c>
      <c r="I2569" s="104" t="s">
        <v>34</v>
      </c>
      <c r="J2569" s="105">
        <v>0.75</v>
      </c>
      <c r="K2569" s="142">
        <f t="shared" si="271"/>
        <v>-0.75</v>
      </c>
      <c r="L2569" s="102">
        <f t="shared" si="272"/>
        <v>981.83510493827202</v>
      </c>
      <c r="M2569" s="214">
        <f t="shared" si="273"/>
        <v>-64.075000000000003</v>
      </c>
      <c r="Q2569" s="153">
        <f t="shared" si="274"/>
        <v>1</v>
      </c>
      <c r="R2569" s="154">
        <f t="shared" si="275"/>
        <v>0</v>
      </c>
      <c r="S2569" s="154">
        <f t="shared" si="276"/>
        <v>1</v>
      </c>
    </row>
    <row r="2570" spans="2:19" ht="18.75" x14ac:dyDescent="0.3">
      <c r="B2570" s="164">
        <v>45117</v>
      </c>
      <c r="C2570" s="95" t="s">
        <v>3600</v>
      </c>
      <c r="D2570" s="96" t="s">
        <v>705</v>
      </c>
      <c r="E2570" s="97">
        <v>2</v>
      </c>
      <c r="F2570" s="218">
        <v>2.7</v>
      </c>
      <c r="G2570" s="217">
        <v>1.2</v>
      </c>
      <c r="H2570" s="99" t="s">
        <v>557</v>
      </c>
      <c r="I2570" s="104" t="s">
        <v>24</v>
      </c>
      <c r="J2570" s="105">
        <v>1.25</v>
      </c>
      <c r="K2570" s="142">
        <f t="shared" si="271"/>
        <v>2.125</v>
      </c>
      <c r="L2570" s="102">
        <f t="shared" si="272"/>
        <v>983.96010493827202</v>
      </c>
      <c r="M2570" s="214">
        <f t="shared" si="273"/>
        <v>-61.95</v>
      </c>
      <c r="Q2570" s="153">
        <f t="shared" si="274"/>
        <v>1</v>
      </c>
      <c r="R2570" s="154">
        <f t="shared" si="275"/>
        <v>1</v>
      </c>
      <c r="S2570" s="154">
        <f t="shared" si="276"/>
        <v>0</v>
      </c>
    </row>
    <row r="2571" spans="2:19" ht="18.75" x14ac:dyDescent="0.3">
      <c r="B2571" s="164">
        <v>45118</v>
      </c>
      <c r="C2571" s="95" t="s">
        <v>3601</v>
      </c>
      <c r="D2571" s="96" t="s">
        <v>3602</v>
      </c>
      <c r="E2571" s="97">
        <v>3</v>
      </c>
      <c r="F2571" s="218">
        <v>2.9</v>
      </c>
      <c r="G2571" s="217">
        <v>1.5</v>
      </c>
      <c r="H2571" s="99" t="s">
        <v>557</v>
      </c>
      <c r="I2571" s="104" t="s">
        <v>24</v>
      </c>
      <c r="J2571" s="105">
        <v>2.25</v>
      </c>
      <c r="K2571" s="142">
        <f t="shared" si="271"/>
        <v>4.2749999999999995</v>
      </c>
      <c r="L2571" s="102">
        <f t="shared" si="272"/>
        <v>988.235104938272</v>
      </c>
      <c r="M2571" s="214">
        <f t="shared" si="273"/>
        <v>-57.675000000000004</v>
      </c>
      <c r="Q2571" s="153">
        <f t="shared" si="274"/>
        <v>1</v>
      </c>
      <c r="R2571" s="154">
        <f t="shared" si="275"/>
        <v>1</v>
      </c>
      <c r="S2571" s="154">
        <f t="shared" si="276"/>
        <v>0</v>
      </c>
    </row>
    <row r="2572" spans="2:19" ht="18.75" x14ac:dyDescent="0.3">
      <c r="B2572" s="164">
        <v>45118</v>
      </c>
      <c r="C2572" s="95" t="s">
        <v>3568</v>
      </c>
      <c r="D2572" s="96" t="s">
        <v>2731</v>
      </c>
      <c r="E2572" s="97">
        <v>2</v>
      </c>
      <c r="F2572" s="218">
        <v>1.6</v>
      </c>
      <c r="G2572" s="217">
        <v>1.1000000000000001</v>
      </c>
      <c r="H2572" s="99" t="s">
        <v>557</v>
      </c>
      <c r="I2572" s="104" t="s">
        <v>34</v>
      </c>
      <c r="J2572" s="105">
        <v>6</v>
      </c>
      <c r="K2572" s="142">
        <f t="shared" si="271"/>
        <v>-6</v>
      </c>
      <c r="L2572" s="102">
        <f t="shared" si="272"/>
        <v>982.235104938272</v>
      </c>
      <c r="M2572" s="214">
        <f t="shared" si="273"/>
        <v>-63.675000000000004</v>
      </c>
      <c r="Q2572" s="153">
        <f t="shared" si="274"/>
        <v>1</v>
      </c>
      <c r="R2572" s="154">
        <f t="shared" si="275"/>
        <v>0</v>
      </c>
      <c r="S2572" s="154">
        <f t="shared" si="276"/>
        <v>1</v>
      </c>
    </row>
    <row r="2573" spans="2:19" ht="18.75" x14ac:dyDescent="0.3">
      <c r="B2573" s="164">
        <v>45119</v>
      </c>
      <c r="C2573" s="95" t="s">
        <v>3603</v>
      </c>
      <c r="D2573" s="96" t="s">
        <v>3583</v>
      </c>
      <c r="E2573" s="97">
        <v>1</v>
      </c>
      <c r="F2573" s="218">
        <v>9</v>
      </c>
      <c r="G2573" s="217">
        <v>3</v>
      </c>
      <c r="H2573" s="99" t="s">
        <v>557</v>
      </c>
      <c r="I2573" s="104" t="s">
        <v>34</v>
      </c>
      <c r="J2573" s="105">
        <v>5.75</v>
      </c>
      <c r="K2573" s="142">
        <f t="shared" si="271"/>
        <v>-5.75</v>
      </c>
      <c r="L2573" s="102">
        <f t="shared" si="272"/>
        <v>976.485104938272</v>
      </c>
      <c r="M2573" s="214">
        <f t="shared" si="273"/>
        <v>-69.425000000000011</v>
      </c>
      <c r="Q2573" s="153">
        <f t="shared" si="274"/>
        <v>1</v>
      </c>
      <c r="R2573" s="154">
        <f t="shared" si="275"/>
        <v>0</v>
      </c>
      <c r="S2573" s="154">
        <f t="shared" si="276"/>
        <v>1</v>
      </c>
    </row>
    <row r="2574" spans="2:19" ht="18.75" x14ac:dyDescent="0.3">
      <c r="B2574" s="164">
        <v>45119</v>
      </c>
      <c r="C2574" s="95" t="s">
        <v>3604</v>
      </c>
      <c r="D2574" s="96" t="s">
        <v>3583</v>
      </c>
      <c r="E2574" s="97">
        <v>1</v>
      </c>
      <c r="F2574" s="218">
        <v>3</v>
      </c>
      <c r="G2574" s="217">
        <v>1.4</v>
      </c>
      <c r="H2574" s="99" t="s">
        <v>557</v>
      </c>
      <c r="I2574" s="104" t="s">
        <v>34</v>
      </c>
      <c r="J2574" s="105">
        <v>2.75</v>
      </c>
      <c r="K2574" s="142">
        <f t="shared" si="271"/>
        <v>-2.75</v>
      </c>
      <c r="L2574" s="102">
        <f t="shared" si="272"/>
        <v>973.735104938272</v>
      </c>
      <c r="M2574" s="214">
        <f t="shared" si="273"/>
        <v>-72.175000000000011</v>
      </c>
      <c r="Q2574" s="153">
        <f t="shared" si="274"/>
        <v>1</v>
      </c>
      <c r="R2574" s="154">
        <f t="shared" si="275"/>
        <v>0</v>
      </c>
      <c r="S2574" s="154">
        <f t="shared" si="276"/>
        <v>1</v>
      </c>
    </row>
    <row r="2575" spans="2:19" ht="18.75" x14ac:dyDescent="0.3">
      <c r="B2575" s="164">
        <v>45119</v>
      </c>
      <c r="C2575" s="95" t="s">
        <v>3605</v>
      </c>
      <c r="D2575" s="96" t="s">
        <v>3583</v>
      </c>
      <c r="E2575" s="97">
        <v>2</v>
      </c>
      <c r="F2575" s="218">
        <v>19</v>
      </c>
      <c r="G2575" s="217">
        <v>4</v>
      </c>
      <c r="H2575" s="99" t="s">
        <v>557</v>
      </c>
      <c r="I2575" s="104" t="s">
        <v>34</v>
      </c>
      <c r="J2575" s="105">
        <v>3</v>
      </c>
      <c r="K2575" s="142">
        <f t="shared" si="271"/>
        <v>-3</v>
      </c>
      <c r="L2575" s="102">
        <f t="shared" si="272"/>
        <v>970.735104938272</v>
      </c>
      <c r="M2575" s="214">
        <f t="shared" si="273"/>
        <v>-75.175000000000011</v>
      </c>
      <c r="Q2575" s="153">
        <f t="shared" si="274"/>
        <v>1</v>
      </c>
      <c r="R2575" s="154">
        <f t="shared" si="275"/>
        <v>0</v>
      </c>
      <c r="S2575" s="154">
        <f t="shared" si="276"/>
        <v>1</v>
      </c>
    </row>
    <row r="2576" spans="2:19" ht="18.75" x14ac:dyDescent="0.3">
      <c r="B2576" s="164">
        <v>45119</v>
      </c>
      <c r="C2576" s="95" t="s">
        <v>3605</v>
      </c>
      <c r="D2576" s="96" t="s">
        <v>3583</v>
      </c>
      <c r="E2576" s="97">
        <v>2</v>
      </c>
      <c r="F2576" s="218">
        <v>19</v>
      </c>
      <c r="G2576" s="217">
        <v>4</v>
      </c>
      <c r="H2576" s="99" t="s">
        <v>567</v>
      </c>
      <c r="I2576" s="104" t="s">
        <v>34</v>
      </c>
      <c r="J2576" s="105">
        <v>2</v>
      </c>
      <c r="K2576" s="142">
        <f t="shared" si="271"/>
        <v>-2</v>
      </c>
      <c r="L2576" s="102">
        <f t="shared" si="272"/>
        <v>968.735104938272</v>
      </c>
      <c r="M2576" s="214">
        <f t="shared" si="273"/>
        <v>-77.175000000000011</v>
      </c>
      <c r="Q2576" s="153">
        <f t="shared" si="274"/>
        <v>1</v>
      </c>
      <c r="R2576" s="154">
        <f t="shared" si="275"/>
        <v>0</v>
      </c>
      <c r="S2576" s="154">
        <f t="shared" si="276"/>
        <v>1</v>
      </c>
    </row>
    <row r="2577" spans="2:19" ht="18.75" x14ac:dyDescent="0.3">
      <c r="B2577" s="164">
        <v>45119</v>
      </c>
      <c r="C2577" s="95" t="s">
        <v>3407</v>
      </c>
      <c r="D2577" s="96" t="s">
        <v>660</v>
      </c>
      <c r="E2577" s="97">
        <v>2</v>
      </c>
      <c r="F2577" s="218">
        <v>21</v>
      </c>
      <c r="G2577" s="217">
        <v>4</v>
      </c>
      <c r="H2577" s="99" t="s">
        <v>557</v>
      </c>
      <c r="I2577" s="104" t="s">
        <v>34</v>
      </c>
      <c r="J2577" s="105">
        <v>1.5</v>
      </c>
      <c r="K2577" s="142">
        <f t="shared" si="271"/>
        <v>-1.5</v>
      </c>
      <c r="L2577" s="102">
        <f t="shared" si="272"/>
        <v>967.235104938272</v>
      </c>
      <c r="M2577" s="214">
        <f t="shared" si="273"/>
        <v>-78.675000000000011</v>
      </c>
      <c r="Q2577" s="153">
        <f t="shared" si="274"/>
        <v>1</v>
      </c>
      <c r="R2577" s="154">
        <f t="shared" si="275"/>
        <v>0</v>
      </c>
      <c r="S2577" s="154">
        <f t="shared" si="276"/>
        <v>1</v>
      </c>
    </row>
    <row r="2578" spans="2:19" ht="18.75" x14ac:dyDescent="0.3">
      <c r="B2578" s="164">
        <v>45119</v>
      </c>
      <c r="C2578" s="95" t="s">
        <v>3407</v>
      </c>
      <c r="D2578" s="96" t="s">
        <v>660</v>
      </c>
      <c r="E2578" s="97">
        <v>2</v>
      </c>
      <c r="F2578" s="218">
        <v>21</v>
      </c>
      <c r="G2578" s="217">
        <v>4</v>
      </c>
      <c r="H2578" s="99" t="s">
        <v>567</v>
      </c>
      <c r="I2578" s="104" t="s">
        <v>34</v>
      </c>
      <c r="J2578" s="105">
        <v>1.5</v>
      </c>
      <c r="K2578" s="142">
        <f t="shared" si="271"/>
        <v>-1.5</v>
      </c>
      <c r="L2578" s="102">
        <f t="shared" si="272"/>
        <v>965.735104938272</v>
      </c>
      <c r="M2578" s="214">
        <f t="shared" si="273"/>
        <v>-80.175000000000011</v>
      </c>
      <c r="Q2578" s="153">
        <f t="shared" si="274"/>
        <v>1</v>
      </c>
      <c r="R2578" s="154">
        <f t="shared" si="275"/>
        <v>0</v>
      </c>
      <c r="S2578" s="154">
        <f t="shared" si="276"/>
        <v>1</v>
      </c>
    </row>
    <row r="2579" spans="2:19" ht="18.75" x14ac:dyDescent="0.3">
      <c r="B2579" s="164">
        <v>45119</v>
      </c>
      <c r="C2579" s="95" t="s">
        <v>3606</v>
      </c>
      <c r="D2579" s="96" t="s">
        <v>2001</v>
      </c>
      <c r="E2579" s="97">
        <v>2</v>
      </c>
      <c r="F2579" s="218">
        <v>7</v>
      </c>
      <c r="G2579" s="217">
        <v>3</v>
      </c>
      <c r="H2579" s="99" t="s">
        <v>557</v>
      </c>
      <c r="I2579" s="104" t="s">
        <v>34</v>
      </c>
      <c r="J2579" s="105">
        <v>6</v>
      </c>
      <c r="K2579" s="142">
        <f t="shared" si="271"/>
        <v>-6</v>
      </c>
      <c r="L2579" s="102">
        <f t="shared" si="272"/>
        <v>959.735104938272</v>
      </c>
      <c r="M2579" s="214">
        <f t="shared" si="273"/>
        <v>-86.175000000000011</v>
      </c>
      <c r="Q2579" s="153">
        <f t="shared" si="274"/>
        <v>1</v>
      </c>
      <c r="R2579" s="154">
        <f t="shared" si="275"/>
        <v>0</v>
      </c>
      <c r="S2579" s="154">
        <f t="shared" si="276"/>
        <v>1</v>
      </c>
    </row>
    <row r="2580" spans="2:19" ht="18.75" x14ac:dyDescent="0.3">
      <c r="B2580" s="164">
        <v>45119</v>
      </c>
      <c r="C2580" s="95" t="s">
        <v>3607</v>
      </c>
      <c r="D2580" s="96" t="s">
        <v>2001</v>
      </c>
      <c r="E2580" s="97">
        <v>2</v>
      </c>
      <c r="F2580" s="218">
        <v>17</v>
      </c>
      <c r="G2580" s="217">
        <v>4</v>
      </c>
      <c r="H2580" s="99" t="s">
        <v>557</v>
      </c>
      <c r="I2580" s="104" t="s">
        <v>24</v>
      </c>
      <c r="J2580" s="105">
        <v>4</v>
      </c>
      <c r="K2580" s="142">
        <f t="shared" si="271"/>
        <v>64</v>
      </c>
      <c r="L2580" s="102">
        <f t="shared" si="272"/>
        <v>1023.735104938272</v>
      </c>
      <c r="M2580" s="214">
        <f t="shared" si="273"/>
        <v>-22.175000000000011</v>
      </c>
      <c r="Q2580" s="153">
        <f t="shared" si="274"/>
        <v>1</v>
      </c>
      <c r="R2580" s="154">
        <f t="shared" si="275"/>
        <v>1</v>
      </c>
      <c r="S2580" s="154">
        <f t="shared" si="276"/>
        <v>0</v>
      </c>
    </row>
    <row r="2581" spans="2:19" ht="18.75" x14ac:dyDescent="0.3">
      <c r="B2581" s="164">
        <v>45120</v>
      </c>
      <c r="C2581" s="95" t="s">
        <v>3608</v>
      </c>
      <c r="D2581" s="96" t="s">
        <v>114</v>
      </c>
      <c r="E2581" s="97">
        <v>1</v>
      </c>
      <c r="F2581" s="218">
        <v>20</v>
      </c>
      <c r="G2581" s="217">
        <v>5</v>
      </c>
      <c r="H2581" s="99" t="s">
        <v>557</v>
      </c>
      <c r="I2581" s="104" t="s">
        <v>34</v>
      </c>
      <c r="J2581" s="105">
        <v>1.75</v>
      </c>
      <c r="K2581" s="142">
        <f t="shared" si="271"/>
        <v>-1.75</v>
      </c>
      <c r="L2581" s="102">
        <f t="shared" si="272"/>
        <v>1021.985104938272</v>
      </c>
      <c r="M2581" s="214">
        <f t="shared" si="273"/>
        <v>-23.925000000000011</v>
      </c>
      <c r="Q2581" s="153">
        <f t="shared" si="274"/>
        <v>1</v>
      </c>
      <c r="R2581" s="154">
        <f t="shared" si="275"/>
        <v>0</v>
      </c>
      <c r="S2581" s="154">
        <f t="shared" si="276"/>
        <v>1</v>
      </c>
    </row>
    <row r="2582" spans="2:19" ht="18.75" x14ac:dyDescent="0.3">
      <c r="B2582" s="164">
        <v>45120</v>
      </c>
      <c r="C2582" s="95" t="s">
        <v>3609</v>
      </c>
      <c r="D2582" s="96" t="s">
        <v>114</v>
      </c>
      <c r="E2582" s="97">
        <v>1</v>
      </c>
      <c r="F2582" s="218">
        <v>10</v>
      </c>
      <c r="G2582" s="217">
        <v>3</v>
      </c>
      <c r="H2582" s="99" t="s">
        <v>557</v>
      </c>
      <c r="I2582" s="104" t="s">
        <v>34</v>
      </c>
      <c r="J2582" s="105">
        <v>2.25</v>
      </c>
      <c r="K2582" s="142">
        <f t="shared" si="271"/>
        <v>-2.25</v>
      </c>
      <c r="L2582" s="102">
        <f t="shared" si="272"/>
        <v>1019.735104938272</v>
      </c>
      <c r="M2582" s="214">
        <f t="shared" si="273"/>
        <v>-26.175000000000011</v>
      </c>
      <c r="Q2582" s="153">
        <f t="shared" si="274"/>
        <v>1</v>
      </c>
      <c r="R2582" s="154">
        <f t="shared" si="275"/>
        <v>0</v>
      </c>
      <c r="S2582" s="154">
        <f t="shared" si="276"/>
        <v>1</v>
      </c>
    </row>
    <row r="2583" spans="2:19" ht="18.75" x14ac:dyDescent="0.3">
      <c r="B2583" s="164">
        <v>45120</v>
      </c>
      <c r="C2583" s="95" t="s">
        <v>3610</v>
      </c>
      <c r="D2583" s="96" t="s">
        <v>114</v>
      </c>
      <c r="E2583" s="97">
        <v>2</v>
      </c>
      <c r="F2583" s="218">
        <v>4</v>
      </c>
      <c r="G2583" s="217">
        <v>2</v>
      </c>
      <c r="H2583" s="99" t="s">
        <v>557</v>
      </c>
      <c r="I2583" s="104" t="s">
        <v>34</v>
      </c>
      <c r="J2583" s="105">
        <v>4.75</v>
      </c>
      <c r="K2583" s="142">
        <f t="shared" si="271"/>
        <v>-4.75</v>
      </c>
      <c r="L2583" s="102">
        <f t="shared" si="272"/>
        <v>1014.985104938272</v>
      </c>
      <c r="M2583" s="214">
        <f t="shared" si="273"/>
        <v>-30.925000000000011</v>
      </c>
      <c r="Q2583" s="153">
        <f t="shared" si="274"/>
        <v>1</v>
      </c>
      <c r="R2583" s="154">
        <f t="shared" si="275"/>
        <v>0</v>
      </c>
      <c r="S2583" s="154">
        <f t="shared" si="276"/>
        <v>1</v>
      </c>
    </row>
    <row r="2584" spans="2:19" ht="18.75" x14ac:dyDescent="0.3">
      <c r="B2584" s="164">
        <v>45120</v>
      </c>
      <c r="C2584" s="95" t="s">
        <v>3611</v>
      </c>
      <c r="D2584" s="96" t="s">
        <v>114</v>
      </c>
      <c r="E2584" s="97">
        <v>2</v>
      </c>
      <c r="F2584" s="218">
        <v>18</v>
      </c>
      <c r="G2584" s="217">
        <v>4</v>
      </c>
      <c r="H2584" s="99" t="s">
        <v>557</v>
      </c>
      <c r="I2584" s="104" t="s">
        <v>34</v>
      </c>
      <c r="J2584" s="105">
        <v>3</v>
      </c>
      <c r="K2584" s="142">
        <f t="shared" si="271"/>
        <v>-3</v>
      </c>
      <c r="L2584" s="102">
        <f t="shared" si="272"/>
        <v>1011.985104938272</v>
      </c>
      <c r="M2584" s="214">
        <f t="shared" si="273"/>
        <v>-33.925000000000011</v>
      </c>
      <c r="Q2584" s="153">
        <f t="shared" si="274"/>
        <v>1</v>
      </c>
      <c r="R2584" s="154">
        <f t="shared" si="275"/>
        <v>0</v>
      </c>
      <c r="S2584" s="154">
        <f t="shared" si="276"/>
        <v>1</v>
      </c>
    </row>
    <row r="2585" spans="2:19" ht="18.75" x14ac:dyDescent="0.3">
      <c r="B2585" s="164">
        <v>45120</v>
      </c>
      <c r="C2585" s="95" t="s">
        <v>3611</v>
      </c>
      <c r="D2585" s="96" t="s">
        <v>114</v>
      </c>
      <c r="E2585" s="97">
        <v>2</v>
      </c>
      <c r="F2585" s="218">
        <v>18</v>
      </c>
      <c r="G2585" s="217">
        <v>4</v>
      </c>
      <c r="H2585" s="99" t="s">
        <v>567</v>
      </c>
      <c r="I2585" s="104" t="s">
        <v>34</v>
      </c>
      <c r="J2585" s="105">
        <v>2</v>
      </c>
      <c r="K2585" s="142">
        <f t="shared" si="271"/>
        <v>-2</v>
      </c>
      <c r="L2585" s="102">
        <f t="shared" si="272"/>
        <v>1009.985104938272</v>
      </c>
      <c r="M2585" s="214">
        <f t="shared" si="273"/>
        <v>-35.925000000000011</v>
      </c>
      <c r="Q2585" s="153">
        <f t="shared" si="274"/>
        <v>1</v>
      </c>
      <c r="R2585" s="154">
        <f t="shared" si="275"/>
        <v>0</v>
      </c>
      <c r="S2585" s="154">
        <f t="shared" si="276"/>
        <v>1</v>
      </c>
    </row>
    <row r="2586" spans="2:19" ht="18.75" x14ac:dyDescent="0.3">
      <c r="B2586" s="164">
        <v>45120</v>
      </c>
      <c r="C2586" s="95" t="s">
        <v>3612</v>
      </c>
      <c r="D2586" s="96" t="s">
        <v>114</v>
      </c>
      <c r="E2586" s="97">
        <v>3</v>
      </c>
      <c r="F2586" s="218">
        <v>34</v>
      </c>
      <c r="G2586" s="217">
        <v>7</v>
      </c>
      <c r="H2586" s="99" t="s">
        <v>557</v>
      </c>
      <c r="I2586" s="104" t="s">
        <v>34</v>
      </c>
      <c r="J2586" s="105">
        <v>2.75</v>
      </c>
      <c r="K2586" s="142">
        <f t="shared" si="271"/>
        <v>-2.75</v>
      </c>
      <c r="L2586" s="102">
        <f t="shared" si="272"/>
        <v>1007.235104938272</v>
      </c>
      <c r="M2586" s="214">
        <f t="shared" si="273"/>
        <v>-38.675000000000011</v>
      </c>
      <c r="Q2586" s="153">
        <f t="shared" si="274"/>
        <v>1</v>
      </c>
      <c r="R2586" s="154">
        <f t="shared" si="275"/>
        <v>0</v>
      </c>
      <c r="S2586" s="154">
        <f t="shared" si="276"/>
        <v>1</v>
      </c>
    </row>
    <row r="2587" spans="2:19" ht="18.75" x14ac:dyDescent="0.3">
      <c r="B2587" s="164">
        <v>45120</v>
      </c>
      <c r="C2587" s="95" t="s">
        <v>3612</v>
      </c>
      <c r="D2587" s="96" t="s">
        <v>114</v>
      </c>
      <c r="E2587" s="97">
        <v>3</v>
      </c>
      <c r="F2587" s="218">
        <v>34</v>
      </c>
      <c r="G2587" s="217">
        <v>7</v>
      </c>
      <c r="H2587" s="99" t="s">
        <v>567</v>
      </c>
      <c r="I2587" s="104" t="s">
        <v>26</v>
      </c>
      <c r="J2587" s="105">
        <v>2</v>
      </c>
      <c r="K2587" s="142">
        <f t="shared" si="271"/>
        <v>12</v>
      </c>
      <c r="L2587" s="102">
        <f t="shared" si="272"/>
        <v>1019.235104938272</v>
      </c>
      <c r="M2587" s="214">
        <f t="shared" si="273"/>
        <v>-26.675000000000011</v>
      </c>
      <c r="Q2587" s="153">
        <f t="shared" si="274"/>
        <v>1</v>
      </c>
      <c r="R2587" s="154">
        <f t="shared" si="275"/>
        <v>1</v>
      </c>
      <c r="S2587" s="154">
        <f t="shared" si="276"/>
        <v>0</v>
      </c>
    </row>
    <row r="2588" spans="2:19" ht="18.75" x14ac:dyDescent="0.3">
      <c r="B2588" s="164">
        <v>45121</v>
      </c>
      <c r="C2588" s="95" t="s">
        <v>3613</v>
      </c>
      <c r="D2588" s="96" t="s">
        <v>43</v>
      </c>
      <c r="E2588" s="97">
        <v>2</v>
      </c>
      <c r="F2588" s="218">
        <v>26</v>
      </c>
      <c r="G2588" s="217">
        <v>6</v>
      </c>
      <c r="H2588" s="99" t="s">
        <v>557</v>
      </c>
      <c r="I2588" s="104" t="s">
        <v>24</v>
      </c>
      <c r="J2588" s="105">
        <v>3</v>
      </c>
      <c r="K2588" s="142">
        <f t="shared" si="271"/>
        <v>75</v>
      </c>
      <c r="L2588" s="102">
        <f t="shared" si="272"/>
        <v>1094.2351049382719</v>
      </c>
      <c r="M2588" s="214">
        <f t="shared" si="273"/>
        <v>48.324999999999989</v>
      </c>
      <c r="Q2588" s="153">
        <f t="shared" si="274"/>
        <v>1</v>
      </c>
      <c r="R2588" s="154">
        <f t="shared" si="275"/>
        <v>1</v>
      </c>
      <c r="S2588" s="154">
        <f t="shared" si="276"/>
        <v>0</v>
      </c>
    </row>
    <row r="2589" spans="2:19" ht="18.75" x14ac:dyDescent="0.3">
      <c r="B2589" s="164">
        <v>45121</v>
      </c>
      <c r="C2589" s="95" t="s">
        <v>3613</v>
      </c>
      <c r="D2589" s="96" t="s">
        <v>43</v>
      </c>
      <c r="E2589" s="97">
        <v>2</v>
      </c>
      <c r="F2589" s="218">
        <v>26</v>
      </c>
      <c r="G2589" s="217">
        <v>6</v>
      </c>
      <c r="H2589" s="99" t="s">
        <v>567</v>
      </c>
      <c r="I2589" s="104" t="s">
        <v>24</v>
      </c>
      <c r="J2589" s="105">
        <v>3</v>
      </c>
      <c r="K2589" s="142">
        <f t="shared" si="271"/>
        <v>15</v>
      </c>
      <c r="L2589" s="102">
        <f t="shared" si="272"/>
        <v>1109.2351049382719</v>
      </c>
      <c r="M2589" s="214">
        <f t="shared" si="273"/>
        <v>63.324999999999989</v>
      </c>
      <c r="Q2589" s="153">
        <f t="shared" si="274"/>
        <v>1</v>
      </c>
      <c r="R2589" s="154">
        <f t="shared" si="275"/>
        <v>1</v>
      </c>
      <c r="S2589" s="154">
        <f t="shared" si="276"/>
        <v>0</v>
      </c>
    </row>
    <row r="2590" spans="2:19" ht="18.75" x14ac:dyDescent="0.3">
      <c r="B2590" s="164">
        <v>45121</v>
      </c>
      <c r="C2590" s="95" t="s">
        <v>3553</v>
      </c>
      <c r="D2590" s="96" t="s">
        <v>2195</v>
      </c>
      <c r="E2590" s="97">
        <v>2</v>
      </c>
      <c r="F2590" s="218">
        <v>4</v>
      </c>
      <c r="G2590" s="217">
        <v>2</v>
      </c>
      <c r="H2590" s="99" t="s">
        <v>557</v>
      </c>
      <c r="I2590" s="104" t="s">
        <v>34</v>
      </c>
      <c r="J2590" s="105">
        <v>0.5</v>
      </c>
      <c r="K2590" s="142">
        <f t="shared" si="271"/>
        <v>-0.5</v>
      </c>
      <c r="L2590" s="102">
        <f t="shared" si="272"/>
        <v>1108.7351049382719</v>
      </c>
      <c r="M2590" s="214">
        <f t="shared" si="273"/>
        <v>62.824999999999989</v>
      </c>
      <c r="Q2590" s="153">
        <f t="shared" si="274"/>
        <v>1</v>
      </c>
      <c r="R2590" s="154">
        <f t="shared" si="275"/>
        <v>0</v>
      </c>
      <c r="S2590" s="154">
        <f t="shared" si="276"/>
        <v>1</v>
      </c>
    </row>
    <row r="2591" spans="2:19" ht="18.75" x14ac:dyDescent="0.3">
      <c r="B2591" s="164">
        <v>45121</v>
      </c>
      <c r="C2591" s="95" t="s">
        <v>3614</v>
      </c>
      <c r="D2591" s="96" t="s">
        <v>2195</v>
      </c>
      <c r="E2591" s="97">
        <v>4</v>
      </c>
      <c r="F2591" s="218">
        <v>1</v>
      </c>
      <c r="G2591" s="217">
        <v>0</v>
      </c>
      <c r="H2591" s="99" t="s">
        <v>557</v>
      </c>
      <c r="I2591" s="104" t="s">
        <v>34</v>
      </c>
      <c r="J2591" s="105">
        <v>1</v>
      </c>
      <c r="K2591" s="142">
        <f t="shared" si="271"/>
        <v>-1</v>
      </c>
      <c r="L2591" s="102">
        <f t="shared" si="272"/>
        <v>1107.7351049382719</v>
      </c>
      <c r="M2591" s="214">
        <f t="shared" si="273"/>
        <v>61.824999999999989</v>
      </c>
      <c r="Q2591" s="153">
        <f t="shared" si="274"/>
        <v>1</v>
      </c>
      <c r="R2591" s="154">
        <f t="shared" si="275"/>
        <v>0</v>
      </c>
      <c r="S2591" s="154">
        <f t="shared" si="276"/>
        <v>1</v>
      </c>
    </row>
    <row r="2592" spans="2:19" ht="18.75" x14ac:dyDescent="0.3">
      <c r="B2592" s="164">
        <v>45122</v>
      </c>
      <c r="C2592" s="95" t="s">
        <v>3574</v>
      </c>
      <c r="D2592" s="96" t="s">
        <v>587</v>
      </c>
      <c r="E2592" s="97">
        <v>1</v>
      </c>
      <c r="F2592" s="218">
        <v>9</v>
      </c>
      <c r="G2592" s="217">
        <v>3</v>
      </c>
      <c r="H2592" s="99" t="s">
        <v>557</v>
      </c>
      <c r="I2592" s="104" t="s">
        <v>34</v>
      </c>
      <c r="J2592" s="105">
        <v>2.75</v>
      </c>
      <c r="K2592" s="142">
        <f t="shared" si="271"/>
        <v>-2.75</v>
      </c>
      <c r="L2592" s="102">
        <f t="shared" si="272"/>
        <v>1104.9851049382719</v>
      </c>
      <c r="M2592" s="214">
        <f t="shared" si="273"/>
        <v>59.074999999999989</v>
      </c>
      <c r="Q2592" s="153">
        <f t="shared" si="274"/>
        <v>1</v>
      </c>
      <c r="R2592" s="154">
        <f t="shared" si="275"/>
        <v>0</v>
      </c>
      <c r="S2592" s="154">
        <f t="shared" si="276"/>
        <v>1</v>
      </c>
    </row>
    <row r="2593" spans="2:19" ht="18.75" x14ac:dyDescent="0.3">
      <c r="B2593" s="164">
        <v>45122</v>
      </c>
      <c r="C2593" s="95" t="s">
        <v>3615</v>
      </c>
      <c r="D2593" s="96" t="s">
        <v>587</v>
      </c>
      <c r="E2593" s="97">
        <v>5</v>
      </c>
      <c r="F2593" s="218">
        <v>10</v>
      </c>
      <c r="G2593" s="217">
        <v>2</v>
      </c>
      <c r="H2593" s="99" t="s">
        <v>557</v>
      </c>
      <c r="I2593" s="104" t="s">
        <v>34</v>
      </c>
      <c r="J2593" s="105">
        <v>1</v>
      </c>
      <c r="K2593" s="142">
        <f t="shared" si="271"/>
        <v>-1</v>
      </c>
      <c r="L2593" s="102">
        <f t="shared" si="272"/>
        <v>1103.9851049382719</v>
      </c>
      <c r="M2593" s="214">
        <f t="shared" si="273"/>
        <v>58.074999999999989</v>
      </c>
      <c r="Q2593" s="153">
        <f t="shared" si="274"/>
        <v>1</v>
      </c>
      <c r="R2593" s="154">
        <f t="shared" si="275"/>
        <v>0</v>
      </c>
      <c r="S2593" s="154">
        <f t="shared" si="276"/>
        <v>1</v>
      </c>
    </row>
    <row r="2594" spans="2:19" ht="18.75" x14ac:dyDescent="0.3">
      <c r="B2594" s="164">
        <v>45122</v>
      </c>
      <c r="C2594" s="95" t="s">
        <v>3615</v>
      </c>
      <c r="D2594" s="96" t="s">
        <v>587</v>
      </c>
      <c r="E2594" s="97">
        <v>5</v>
      </c>
      <c r="F2594" s="218">
        <v>10</v>
      </c>
      <c r="G2594" s="217">
        <v>2</v>
      </c>
      <c r="H2594" s="99" t="s">
        <v>567</v>
      </c>
      <c r="I2594" s="104" t="s">
        <v>34</v>
      </c>
      <c r="J2594" s="105">
        <v>1</v>
      </c>
      <c r="K2594" s="142">
        <f t="shared" si="271"/>
        <v>-1</v>
      </c>
      <c r="L2594" s="102">
        <f t="shared" si="272"/>
        <v>1102.9851049382719</v>
      </c>
      <c r="M2594" s="214">
        <f t="shared" si="273"/>
        <v>57.074999999999989</v>
      </c>
      <c r="Q2594" s="153">
        <f t="shared" si="274"/>
        <v>1</v>
      </c>
      <c r="R2594" s="154">
        <f t="shared" si="275"/>
        <v>0</v>
      </c>
      <c r="S2594" s="154">
        <f t="shared" si="276"/>
        <v>1</v>
      </c>
    </row>
    <row r="2595" spans="2:19" ht="18.75" x14ac:dyDescent="0.3">
      <c r="B2595" s="164">
        <v>45122</v>
      </c>
      <c r="C2595" s="95" t="s">
        <v>3616</v>
      </c>
      <c r="D2595" s="96" t="s">
        <v>584</v>
      </c>
      <c r="E2595" s="97">
        <v>3</v>
      </c>
      <c r="F2595" s="218">
        <v>7</v>
      </c>
      <c r="G2595" s="217">
        <v>3</v>
      </c>
      <c r="H2595" s="99" t="s">
        <v>557</v>
      </c>
      <c r="I2595" s="104" t="s">
        <v>34</v>
      </c>
      <c r="J2595" s="105">
        <v>3.25</v>
      </c>
      <c r="K2595" s="142">
        <f t="shared" si="271"/>
        <v>-3.25</v>
      </c>
      <c r="L2595" s="102">
        <f t="shared" si="272"/>
        <v>1099.7351049382719</v>
      </c>
      <c r="M2595" s="214">
        <f t="shared" si="273"/>
        <v>53.824999999999989</v>
      </c>
      <c r="Q2595" s="153">
        <f t="shared" si="274"/>
        <v>1</v>
      </c>
      <c r="R2595" s="154">
        <f t="shared" si="275"/>
        <v>0</v>
      </c>
      <c r="S2595" s="154">
        <f t="shared" si="276"/>
        <v>1</v>
      </c>
    </row>
    <row r="2596" spans="2:19" ht="18.75" x14ac:dyDescent="0.3">
      <c r="B2596" s="164">
        <v>45122</v>
      </c>
      <c r="C2596" s="95" t="s">
        <v>3617</v>
      </c>
      <c r="D2596" s="96" t="s">
        <v>1901</v>
      </c>
      <c r="E2596" s="97">
        <v>1</v>
      </c>
      <c r="F2596" s="218">
        <v>1.9</v>
      </c>
      <c r="G2596" s="217">
        <v>1.3</v>
      </c>
      <c r="H2596" s="99" t="s">
        <v>557</v>
      </c>
      <c r="I2596" s="104" t="s">
        <v>24</v>
      </c>
      <c r="J2596" s="105">
        <v>3</v>
      </c>
      <c r="K2596" s="142">
        <f t="shared" si="271"/>
        <v>2.6999999999999993</v>
      </c>
      <c r="L2596" s="102">
        <f t="shared" si="272"/>
        <v>1102.4351049382719</v>
      </c>
      <c r="M2596" s="214">
        <f t="shared" si="273"/>
        <v>56.524999999999991</v>
      </c>
      <c r="Q2596" s="153">
        <f t="shared" si="274"/>
        <v>1</v>
      </c>
      <c r="R2596" s="154">
        <f t="shared" si="275"/>
        <v>1</v>
      </c>
      <c r="S2596" s="154">
        <f t="shared" si="276"/>
        <v>0</v>
      </c>
    </row>
    <row r="2597" spans="2:19" ht="18.75" x14ac:dyDescent="0.3">
      <c r="B2597" s="164">
        <v>45122</v>
      </c>
      <c r="C2597" s="95" t="s">
        <v>3618</v>
      </c>
      <c r="D2597" s="96" t="s">
        <v>587</v>
      </c>
      <c r="E2597" s="97">
        <v>1</v>
      </c>
      <c r="F2597" s="218">
        <v>26</v>
      </c>
      <c r="G2597" s="217">
        <v>5</v>
      </c>
      <c r="H2597" s="99" t="s">
        <v>557</v>
      </c>
      <c r="I2597" s="104" t="s">
        <v>34</v>
      </c>
      <c r="J2597" s="105">
        <v>0.75</v>
      </c>
      <c r="K2597" s="142">
        <f t="shared" si="271"/>
        <v>-0.75</v>
      </c>
      <c r="L2597" s="102">
        <f t="shared" si="272"/>
        <v>1101.6851049382719</v>
      </c>
      <c r="M2597" s="214">
        <f t="shared" si="273"/>
        <v>55.774999999999991</v>
      </c>
      <c r="Q2597" s="153">
        <f t="shared" si="274"/>
        <v>1</v>
      </c>
      <c r="R2597" s="154">
        <f t="shared" si="275"/>
        <v>0</v>
      </c>
      <c r="S2597" s="154">
        <f t="shared" si="276"/>
        <v>1</v>
      </c>
    </row>
    <row r="2598" spans="2:19" ht="18.75" x14ac:dyDescent="0.3">
      <c r="B2598" s="164">
        <v>45122</v>
      </c>
      <c r="C2598" s="95" t="s">
        <v>3619</v>
      </c>
      <c r="D2598" s="96" t="s">
        <v>587</v>
      </c>
      <c r="E2598" s="97">
        <v>1</v>
      </c>
      <c r="F2598" s="218">
        <v>34</v>
      </c>
      <c r="G2598" s="217">
        <v>5</v>
      </c>
      <c r="H2598" s="99" t="s">
        <v>557</v>
      </c>
      <c r="I2598" s="104" t="s">
        <v>34</v>
      </c>
      <c r="J2598" s="105">
        <v>1.5</v>
      </c>
      <c r="K2598" s="142">
        <f t="shared" si="271"/>
        <v>-1.5</v>
      </c>
      <c r="L2598" s="102">
        <f t="shared" si="272"/>
        <v>1100.1851049382719</v>
      </c>
      <c r="M2598" s="214">
        <f t="shared" si="273"/>
        <v>54.274999999999991</v>
      </c>
      <c r="Q2598" s="153">
        <f t="shared" si="274"/>
        <v>1</v>
      </c>
      <c r="R2598" s="154">
        <f t="shared" si="275"/>
        <v>0</v>
      </c>
      <c r="S2598" s="154">
        <f t="shared" si="276"/>
        <v>1</v>
      </c>
    </row>
    <row r="2599" spans="2:19" ht="18.75" x14ac:dyDescent="0.3">
      <c r="B2599" s="164">
        <v>45124</v>
      </c>
      <c r="C2599" s="95" t="s">
        <v>3620</v>
      </c>
      <c r="D2599" s="96" t="s">
        <v>3253</v>
      </c>
      <c r="E2599" s="97">
        <v>1</v>
      </c>
      <c r="F2599" s="218">
        <v>18</v>
      </c>
      <c r="G2599" s="217">
        <v>4</v>
      </c>
      <c r="H2599" s="99" t="s">
        <v>557</v>
      </c>
      <c r="I2599" s="104" t="s">
        <v>34</v>
      </c>
      <c r="J2599" s="105">
        <v>2</v>
      </c>
      <c r="K2599" s="142">
        <f t="shared" si="271"/>
        <v>-2</v>
      </c>
      <c r="L2599" s="102">
        <f t="shared" si="272"/>
        <v>1098.1851049382719</v>
      </c>
      <c r="M2599" s="214">
        <f t="shared" si="273"/>
        <v>52.274999999999991</v>
      </c>
      <c r="Q2599" s="153">
        <f t="shared" si="274"/>
        <v>1</v>
      </c>
      <c r="R2599" s="154">
        <f t="shared" si="275"/>
        <v>0</v>
      </c>
      <c r="S2599" s="154">
        <f t="shared" si="276"/>
        <v>1</v>
      </c>
    </row>
    <row r="2600" spans="2:19" ht="18.75" x14ac:dyDescent="0.3">
      <c r="B2600" s="164">
        <v>45124</v>
      </c>
      <c r="C2600" s="95" t="s">
        <v>3620</v>
      </c>
      <c r="D2600" s="96" t="s">
        <v>3253</v>
      </c>
      <c r="E2600" s="97">
        <v>1</v>
      </c>
      <c r="F2600" s="218">
        <v>18</v>
      </c>
      <c r="G2600" s="217">
        <v>4</v>
      </c>
      <c r="H2600" s="99" t="s">
        <v>567</v>
      </c>
      <c r="I2600" s="104" t="s">
        <v>34</v>
      </c>
      <c r="J2600" s="105">
        <v>1.75</v>
      </c>
      <c r="K2600" s="142">
        <f t="shared" si="271"/>
        <v>-1.75</v>
      </c>
      <c r="L2600" s="102">
        <f t="shared" si="272"/>
        <v>1096.4351049382719</v>
      </c>
      <c r="M2600" s="214">
        <f t="shared" si="273"/>
        <v>50.524999999999991</v>
      </c>
      <c r="Q2600" s="153">
        <f t="shared" si="274"/>
        <v>1</v>
      </c>
      <c r="R2600" s="154">
        <f t="shared" si="275"/>
        <v>0</v>
      </c>
      <c r="S2600" s="154">
        <f t="shared" si="276"/>
        <v>1</v>
      </c>
    </row>
    <row r="2601" spans="2:19" ht="18.75" x14ac:dyDescent="0.3">
      <c r="B2601" s="164">
        <v>45124</v>
      </c>
      <c r="C2601" s="95" t="s">
        <v>3577</v>
      </c>
      <c r="D2601" s="96" t="s">
        <v>3253</v>
      </c>
      <c r="E2601" s="97">
        <v>2</v>
      </c>
      <c r="F2601" s="218">
        <v>1.5</v>
      </c>
      <c r="G2601" s="217">
        <v>1.1000000000000001</v>
      </c>
      <c r="H2601" s="99" t="s">
        <v>557</v>
      </c>
      <c r="I2601" s="104" t="s">
        <v>34</v>
      </c>
      <c r="J2601" s="105">
        <v>3.75</v>
      </c>
      <c r="K2601" s="142">
        <f t="shared" si="271"/>
        <v>-3.75</v>
      </c>
      <c r="L2601" s="102">
        <f t="shared" si="272"/>
        <v>1092.6851049382719</v>
      </c>
      <c r="M2601" s="214">
        <f t="shared" si="273"/>
        <v>46.774999999999991</v>
      </c>
      <c r="Q2601" s="153">
        <f t="shared" si="274"/>
        <v>1</v>
      </c>
      <c r="R2601" s="154">
        <f t="shared" si="275"/>
        <v>0</v>
      </c>
      <c r="S2601" s="154">
        <f t="shared" si="276"/>
        <v>1</v>
      </c>
    </row>
    <row r="2602" spans="2:19" ht="18.75" x14ac:dyDescent="0.3">
      <c r="B2602" s="164">
        <v>45125</v>
      </c>
      <c r="C2602" s="95" t="s">
        <v>3621</v>
      </c>
      <c r="D2602" s="96" t="s">
        <v>30</v>
      </c>
      <c r="E2602" s="97">
        <v>1</v>
      </c>
      <c r="F2602" s="218">
        <v>1</v>
      </c>
      <c r="G2602" s="217">
        <v>0</v>
      </c>
      <c r="H2602" s="99" t="s">
        <v>557</v>
      </c>
      <c r="I2602" s="104" t="s">
        <v>34</v>
      </c>
      <c r="J2602" s="105">
        <v>3</v>
      </c>
      <c r="K2602" s="142">
        <f t="shared" si="271"/>
        <v>-3</v>
      </c>
      <c r="L2602" s="102">
        <f t="shared" si="272"/>
        <v>1089.6851049382719</v>
      </c>
      <c r="M2602" s="214">
        <f t="shared" si="273"/>
        <v>43.774999999999991</v>
      </c>
      <c r="Q2602" s="153">
        <f t="shared" si="274"/>
        <v>1</v>
      </c>
      <c r="R2602" s="154">
        <f t="shared" si="275"/>
        <v>0</v>
      </c>
      <c r="S2602" s="154">
        <f t="shared" si="276"/>
        <v>1</v>
      </c>
    </row>
    <row r="2603" spans="2:19" ht="18.75" x14ac:dyDescent="0.3">
      <c r="B2603" s="164">
        <v>45126</v>
      </c>
      <c r="C2603" s="95" t="s">
        <v>3622</v>
      </c>
      <c r="D2603" s="96" t="s">
        <v>3405</v>
      </c>
      <c r="E2603" s="97">
        <v>1</v>
      </c>
      <c r="F2603" s="218">
        <v>11</v>
      </c>
      <c r="G2603" s="217">
        <v>3</v>
      </c>
      <c r="H2603" s="99" t="s">
        <v>557</v>
      </c>
      <c r="I2603" s="104" t="s">
        <v>34</v>
      </c>
      <c r="J2603" s="105">
        <v>2.75</v>
      </c>
      <c r="K2603" s="142">
        <f t="shared" si="271"/>
        <v>-2.75</v>
      </c>
      <c r="L2603" s="102">
        <f t="shared" si="272"/>
        <v>1086.9351049382719</v>
      </c>
      <c r="M2603" s="214">
        <f t="shared" si="273"/>
        <v>41.024999999999991</v>
      </c>
      <c r="Q2603" s="153">
        <f t="shared" si="274"/>
        <v>1</v>
      </c>
      <c r="R2603" s="154">
        <f t="shared" si="275"/>
        <v>0</v>
      </c>
      <c r="S2603" s="154">
        <f t="shared" si="276"/>
        <v>1</v>
      </c>
    </row>
    <row r="2604" spans="2:19" ht="18.75" x14ac:dyDescent="0.3">
      <c r="B2604" s="164">
        <v>45126</v>
      </c>
      <c r="C2604" s="95" t="s">
        <v>3623</v>
      </c>
      <c r="D2604" s="96" t="s">
        <v>1916</v>
      </c>
      <c r="E2604" s="97">
        <v>1</v>
      </c>
      <c r="F2604" s="218">
        <v>5</v>
      </c>
      <c r="G2604" s="217">
        <v>2</v>
      </c>
      <c r="H2604" s="99" t="s">
        <v>557</v>
      </c>
      <c r="I2604" s="104" t="s">
        <v>34</v>
      </c>
      <c r="J2604" s="105">
        <v>0.75</v>
      </c>
      <c r="K2604" s="142">
        <f t="shared" ref="K2604:K2653" si="277">IF(OR(I2604="",J2604=""),"",IF(AND(H2604="W",I2604="1st"),F2604*J2604-J2604,IF(AND(H2604="P",OR(I2604="1st",I2604="2nd",I2604="3rd")),G2604*J2604-J2604,IF(H2604="EW",-2*J2604,-J2604))))</f>
        <v>-0.75</v>
      </c>
      <c r="L2604" s="102">
        <f t="shared" ref="L2604:L2653" si="278">IF(K2604="",L2603,L2603+K2604)</f>
        <v>1086.1851049382719</v>
      </c>
      <c r="M2604" s="214">
        <f t="shared" ref="M2604:M2653" si="279">M2603+K2604</f>
        <v>40.274999999999991</v>
      </c>
      <c r="Q2604" s="153">
        <f t="shared" ref="Q2604:Q2653" si="280">IF(B2604="",0,1)</f>
        <v>1</v>
      </c>
      <c r="R2604" s="154">
        <f t="shared" ref="R2604:R2653" si="281">IF(K2604&gt;0,1,0)</f>
        <v>0</v>
      </c>
      <c r="S2604" s="154">
        <f t="shared" ref="S2604:S2653" si="282">IF(K2604&lt;0,1,0)</f>
        <v>1</v>
      </c>
    </row>
    <row r="2605" spans="2:19" ht="18.75" x14ac:dyDescent="0.3">
      <c r="B2605" s="164">
        <v>45127</v>
      </c>
      <c r="C2605" s="95" t="s">
        <v>3624</v>
      </c>
      <c r="D2605" s="96" t="s">
        <v>616</v>
      </c>
      <c r="E2605" s="97">
        <v>5</v>
      </c>
      <c r="F2605" s="218">
        <v>10</v>
      </c>
      <c r="G2605" s="217">
        <v>3</v>
      </c>
      <c r="H2605" s="99" t="s">
        <v>557</v>
      </c>
      <c r="I2605" s="104" t="s">
        <v>34</v>
      </c>
      <c r="J2605" s="105">
        <v>2</v>
      </c>
      <c r="K2605" s="142">
        <f t="shared" si="277"/>
        <v>-2</v>
      </c>
      <c r="L2605" s="102">
        <f t="shared" si="278"/>
        <v>1084.1851049382719</v>
      </c>
      <c r="M2605" s="214">
        <f t="shared" si="279"/>
        <v>38.274999999999991</v>
      </c>
      <c r="Q2605" s="153">
        <f t="shared" si="280"/>
        <v>1</v>
      </c>
      <c r="R2605" s="154">
        <f t="shared" si="281"/>
        <v>0</v>
      </c>
      <c r="S2605" s="154">
        <f t="shared" si="282"/>
        <v>1</v>
      </c>
    </row>
    <row r="2606" spans="2:19" ht="18.75" x14ac:dyDescent="0.3">
      <c r="B2606" s="164">
        <v>45127</v>
      </c>
      <c r="C2606" s="95" t="s">
        <v>3625</v>
      </c>
      <c r="D2606" s="96" t="s">
        <v>616</v>
      </c>
      <c r="E2606" s="97">
        <v>4</v>
      </c>
      <c r="F2606" s="218">
        <v>3</v>
      </c>
      <c r="G2606" s="217">
        <v>1.3</v>
      </c>
      <c r="H2606" s="99" t="s">
        <v>557</v>
      </c>
      <c r="I2606" s="104" t="s">
        <v>34</v>
      </c>
      <c r="J2606" s="105">
        <v>10</v>
      </c>
      <c r="K2606" s="142">
        <f t="shared" si="277"/>
        <v>-10</v>
      </c>
      <c r="L2606" s="102">
        <f t="shared" si="278"/>
        <v>1074.1851049382719</v>
      </c>
      <c r="M2606" s="214">
        <f t="shared" si="279"/>
        <v>28.274999999999991</v>
      </c>
      <c r="Q2606" s="153">
        <f t="shared" si="280"/>
        <v>1</v>
      </c>
      <c r="R2606" s="154">
        <f t="shared" si="281"/>
        <v>0</v>
      </c>
      <c r="S2606" s="154">
        <f t="shared" si="282"/>
        <v>1</v>
      </c>
    </row>
    <row r="2607" spans="2:19" ht="18.75" x14ac:dyDescent="0.3">
      <c r="B2607" s="164">
        <v>45127</v>
      </c>
      <c r="C2607" s="95" t="s">
        <v>3185</v>
      </c>
      <c r="D2607" s="96" t="s">
        <v>561</v>
      </c>
      <c r="E2607" s="97">
        <v>3</v>
      </c>
      <c r="F2607" s="218">
        <v>3</v>
      </c>
      <c r="G2607" s="217">
        <v>1.3</v>
      </c>
      <c r="H2607" s="99" t="s">
        <v>557</v>
      </c>
      <c r="I2607" s="104" t="s">
        <v>34</v>
      </c>
      <c r="J2607" s="105">
        <v>1.75</v>
      </c>
      <c r="K2607" s="142">
        <f t="shared" si="277"/>
        <v>-1.75</v>
      </c>
      <c r="L2607" s="102">
        <f t="shared" si="278"/>
        <v>1072.4351049382719</v>
      </c>
      <c r="M2607" s="214">
        <f t="shared" si="279"/>
        <v>26.524999999999991</v>
      </c>
      <c r="Q2607" s="153">
        <f t="shared" si="280"/>
        <v>1</v>
      </c>
      <c r="R2607" s="154">
        <f t="shared" si="281"/>
        <v>0</v>
      </c>
      <c r="S2607" s="154">
        <f t="shared" si="282"/>
        <v>1</v>
      </c>
    </row>
    <row r="2608" spans="2:19" ht="18.75" x14ac:dyDescent="0.3">
      <c r="B2608" s="164">
        <v>45127</v>
      </c>
      <c r="C2608" s="95" t="s">
        <v>3626</v>
      </c>
      <c r="D2608" s="96" t="s">
        <v>561</v>
      </c>
      <c r="E2608" s="97">
        <v>4</v>
      </c>
      <c r="F2608" s="218">
        <v>15</v>
      </c>
      <c r="G2608" s="217">
        <v>4</v>
      </c>
      <c r="H2608" s="99" t="s">
        <v>557</v>
      </c>
      <c r="I2608" s="104" t="s">
        <v>34</v>
      </c>
      <c r="J2608" s="105">
        <v>0.5</v>
      </c>
      <c r="K2608" s="142">
        <f t="shared" si="277"/>
        <v>-0.5</v>
      </c>
      <c r="L2608" s="102">
        <f t="shared" si="278"/>
        <v>1071.9351049382719</v>
      </c>
      <c r="M2608" s="214">
        <f t="shared" si="279"/>
        <v>26.024999999999991</v>
      </c>
      <c r="Q2608" s="153">
        <f t="shared" si="280"/>
        <v>1</v>
      </c>
      <c r="R2608" s="154">
        <f t="shared" si="281"/>
        <v>0</v>
      </c>
      <c r="S2608" s="154">
        <f t="shared" si="282"/>
        <v>1</v>
      </c>
    </row>
    <row r="2609" spans="2:19" ht="18.75" x14ac:dyDescent="0.3">
      <c r="B2609" s="164">
        <v>45127</v>
      </c>
      <c r="C2609" s="95" t="s">
        <v>3627</v>
      </c>
      <c r="D2609" s="96" t="s">
        <v>561</v>
      </c>
      <c r="E2609" s="97">
        <v>4</v>
      </c>
      <c r="F2609" s="218">
        <v>5</v>
      </c>
      <c r="G2609" s="217">
        <v>2</v>
      </c>
      <c r="H2609" s="99" t="s">
        <v>557</v>
      </c>
      <c r="I2609" s="104" t="s">
        <v>34</v>
      </c>
      <c r="J2609" s="105">
        <v>5.5</v>
      </c>
      <c r="K2609" s="142">
        <f t="shared" si="277"/>
        <v>-5.5</v>
      </c>
      <c r="L2609" s="102">
        <f t="shared" si="278"/>
        <v>1066.4351049382719</v>
      </c>
      <c r="M2609" s="214">
        <f t="shared" si="279"/>
        <v>20.524999999999991</v>
      </c>
      <c r="Q2609" s="153">
        <f t="shared" si="280"/>
        <v>1</v>
      </c>
      <c r="R2609" s="154">
        <f t="shared" si="281"/>
        <v>0</v>
      </c>
      <c r="S2609" s="154">
        <f t="shared" si="282"/>
        <v>1</v>
      </c>
    </row>
    <row r="2610" spans="2:19" ht="18.75" x14ac:dyDescent="0.3">
      <c r="B2610" s="164">
        <v>45127</v>
      </c>
      <c r="C2610" s="95" t="s">
        <v>3628</v>
      </c>
      <c r="D2610" s="96" t="s">
        <v>561</v>
      </c>
      <c r="E2610" s="97">
        <v>4</v>
      </c>
      <c r="F2610" s="218">
        <v>4.5999999999999996</v>
      </c>
      <c r="G2610" s="217">
        <v>2</v>
      </c>
      <c r="H2610" s="99" t="s">
        <v>557</v>
      </c>
      <c r="I2610" s="104" t="s">
        <v>24</v>
      </c>
      <c r="J2610" s="105">
        <v>4</v>
      </c>
      <c r="K2610" s="142">
        <f t="shared" si="277"/>
        <v>14.399999999999999</v>
      </c>
      <c r="L2610" s="102">
        <f t="shared" si="278"/>
        <v>1080.835104938272</v>
      </c>
      <c r="M2610" s="214">
        <f t="shared" si="279"/>
        <v>34.92499999999999</v>
      </c>
      <c r="Q2610" s="153">
        <f t="shared" si="280"/>
        <v>1</v>
      </c>
      <c r="R2610" s="154">
        <f t="shared" si="281"/>
        <v>1</v>
      </c>
      <c r="S2610" s="154">
        <f t="shared" si="282"/>
        <v>0</v>
      </c>
    </row>
    <row r="2611" spans="2:19" ht="18.75" x14ac:dyDescent="0.3">
      <c r="B2611" s="164">
        <v>45128</v>
      </c>
      <c r="C2611" s="95" t="s">
        <v>3629</v>
      </c>
      <c r="D2611" s="96" t="s">
        <v>705</v>
      </c>
      <c r="E2611" s="97">
        <v>2</v>
      </c>
      <c r="F2611" s="218">
        <v>4</v>
      </c>
      <c r="G2611" s="217">
        <v>2</v>
      </c>
      <c r="H2611" s="99" t="s">
        <v>557</v>
      </c>
      <c r="I2611" s="104" t="s">
        <v>34</v>
      </c>
      <c r="J2611" s="105">
        <v>1.5</v>
      </c>
      <c r="K2611" s="142">
        <f t="shared" si="277"/>
        <v>-1.5</v>
      </c>
      <c r="L2611" s="102">
        <f t="shared" si="278"/>
        <v>1079.335104938272</v>
      </c>
      <c r="M2611" s="214">
        <f t="shared" si="279"/>
        <v>33.42499999999999</v>
      </c>
      <c r="Q2611" s="153">
        <f t="shared" si="280"/>
        <v>1</v>
      </c>
      <c r="R2611" s="154">
        <f t="shared" si="281"/>
        <v>0</v>
      </c>
      <c r="S2611" s="154">
        <f t="shared" si="282"/>
        <v>1</v>
      </c>
    </row>
    <row r="2612" spans="2:19" ht="18.75" x14ac:dyDescent="0.3">
      <c r="B2612" s="164">
        <v>45128</v>
      </c>
      <c r="C2612" s="95" t="s">
        <v>3630</v>
      </c>
      <c r="D2612" s="96" t="s">
        <v>600</v>
      </c>
      <c r="E2612" s="97">
        <v>5</v>
      </c>
      <c r="F2612" s="218">
        <v>1.8</v>
      </c>
      <c r="G2612" s="217">
        <v>1.1000000000000001</v>
      </c>
      <c r="H2612" s="99" t="s">
        <v>557</v>
      </c>
      <c r="I2612" s="104" t="s">
        <v>24</v>
      </c>
      <c r="J2612" s="105">
        <v>4</v>
      </c>
      <c r="K2612" s="142">
        <f t="shared" si="277"/>
        <v>3.2</v>
      </c>
      <c r="L2612" s="102">
        <f t="shared" si="278"/>
        <v>1082.5351049382721</v>
      </c>
      <c r="M2612" s="214">
        <f t="shared" si="279"/>
        <v>36.624999999999993</v>
      </c>
      <c r="Q2612" s="153">
        <f t="shared" si="280"/>
        <v>1</v>
      </c>
      <c r="R2612" s="154">
        <f t="shared" si="281"/>
        <v>1</v>
      </c>
      <c r="S2612" s="154">
        <f t="shared" si="282"/>
        <v>0</v>
      </c>
    </row>
    <row r="2613" spans="2:19" ht="18.75" x14ac:dyDescent="0.3">
      <c r="B2613" s="164">
        <v>45128</v>
      </c>
      <c r="C2613" s="95" t="s">
        <v>3631</v>
      </c>
      <c r="D2613" s="96" t="s">
        <v>705</v>
      </c>
      <c r="E2613" s="97">
        <v>2</v>
      </c>
      <c r="F2613" s="218">
        <v>3</v>
      </c>
      <c r="G2613" s="217">
        <v>1.2</v>
      </c>
      <c r="H2613" s="99" t="s">
        <v>557</v>
      </c>
      <c r="I2613" s="104" t="s">
        <v>34</v>
      </c>
      <c r="J2613" s="105">
        <v>1</v>
      </c>
      <c r="K2613" s="142">
        <f t="shared" si="277"/>
        <v>-1</v>
      </c>
      <c r="L2613" s="102">
        <f t="shared" si="278"/>
        <v>1081.5351049382721</v>
      </c>
      <c r="M2613" s="214">
        <f t="shared" si="279"/>
        <v>35.624999999999993</v>
      </c>
      <c r="Q2613" s="153">
        <f t="shared" si="280"/>
        <v>1</v>
      </c>
      <c r="R2613" s="154">
        <f t="shared" si="281"/>
        <v>0</v>
      </c>
      <c r="S2613" s="154">
        <f t="shared" si="282"/>
        <v>1</v>
      </c>
    </row>
    <row r="2614" spans="2:19" ht="18.75" x14ac:dyDescent="0.3">
      <c r="B2614" s="164">
        <v>45128</v>
      </c>
      <c r="C2614" s="95" t="s">
        <v>3632</v>
      </c>
      <c r="D2614" s="96" t="s">
        <v>3633</v>
      </c>
      <c r="E2614" s="97">
        <v>3</v>
      </c>
      <c r="F2614" s="218">
        <v>3.28</v>
      </c>
      <c r="G2614" s="217">
        <v>1.4</v>
      </c>
      <c r="H2614" s="99" t="s">
        <v>557</v>
      </c>
      <c r="I2614" s="104" t="s">
        <v>24</v>
      </c>
      <c r="J2614" s="105">
        <v>9.5</v>
      </c>
      <c r="K2614" s="142">
        <f t="shared" si="277"/>
        <v>21.659999999999997</v>
      </c>
      <c r="L2614" s="102">
        <f t="shared" si="278"/>
        <v>1103.1951049382722</v>
      </c>
      <c r="M2614" s="214">
        <f t="shared" si="279"/>
        <v>57.284999999999989</v>
      </c>
      <c r="Q2614" s="153">
        <f t="shared" si="280"/>
        <v>1</v>
      </c>
      <c r="R2614" s="154">
        <f t="shared" si="281"/>
        <v>1</v>
      </c>
      <c r="S2614" s="154">
        <f t="shared" si="282"/>
        <v>0</v>
      </c>
    </row>
    <row r="2615" spans="2:19" ht="18.75" x14ac:dyDescent="0.3">
      <c r="B2615" s="164">
        <v>45129</v>
      </c>
      <c r="C2615" s="95" t="s">
        <v>3142</v>
      </c>
      <c r="D2615" s="96" t="s">
        <v>602</v>
      </c>
      <c r="E2615" s="97">
        <v>4</v>
      </c>
      <c r="F2615" s="218">
        <v>7</v>
      </c>
      <c r="G2615" s="217">
        <v>3</v>
      </c>
      <c r="H2615" s="99" t="s">
        <v>557</v>
      </c>
      <c r="I2615" s="104" t="s">
        <v>34</v>
      </c>
      <c r="J2615" s="105">
        <v>1</v>
      </c>
      <c r="K2615" s="142">
        <f t="shared" si="277"/>
        <v>-1</v>
      </c>
      <c r="L2615" s="102">
        <f t="shared" si="278"/>
        <v>1102.1951049382722</v>
      </c>
      <c r="M2615" s="214">
        <f t="shared" si="279"/>
        <v>56.284999999999989</v>
      </c>
      <c r="Q2615" s="153">
        <f t="shared" si="280"/>
        <v>1</v>
      </c>
      <c r="R2615" s="154">
        <f t="shared" si="281"/>
        <v>0</v>
      </c>
      <c r="S2615" s="154">
        <f t="shared" si="282"/>
        <v>1</v>
      </c>
    </row>
    <row r="2616" spans="2:19" ht="18.75" x14ac:dyDescent="0.3">
      <c r="B2616" s="164">
        <v>45129</v>
      </c>
      <c r="C2616" s="95" t="s">
        <v>3553</v>
      </c>
      <c r="D2616" s="96" t="s">
        <v>616</v>
      </c>
      <c r="E2616" s="97">
        <v>3</v>
      </c>
      <c r="F2616" s="218">
        <v>13</v>
      </c>
      <c r="G2616" s="217">
        <v>4</v>
      </c>
      <c r="H2616" s="99" t="s">
        <v>557</v>
      </c>
      <c r="I2616" s="104" t="s">
        <v>34</v>
      </c>
      <c r="J2616" s="105">
        <v>2</v>
      </c>
      <c r="K2616" s="142">
        <f t="shared" si="277"/>
        <v>-2</v>
      </c>
      <c r="L2616" s="102">
        <f t="shared" si="278"/>
        <v>1100.1951049382722</v>
      </c>
      <c r="M2616" s="214">
        <f t="shared" si="279"/>
        <v>54.284999999999989</v>
      </c>
      <c r="Q2616" s="153">
        <f t="shared" si="280"/>
        <v>1</v>
      </c>
      <c r="R2616" s="154">
        <f t="shared" si="281"/>
        <v>0</v>
      </c>
      <c r="S2616" s="154">
        <f t="shared" si="282"/>
        <v>1</v>
      </c>
    </row>
    <row r="2617" spans="2:19" ht="18.75" x14ac:dyDescent="0.3">
      <c r="B2617" s="164">
        <v>45129</v>
      </c>
      <c r="C2617" s="95" t="s">
        <v>3599</v>
      </c>
      <c r="D2617" s="96" t="s">
        <v>616</v>
      </c>
      <c r="E2617" s="97">
        <v>3</v>
      </c>
      <c r="F2617" s="218">
        <v>18</v>
      </c>
      <c r="G2617" s="217">
        <v>4</v>
      </c>
      <c r="H2617" s="99" t="s">
        <v>557</v>
      </c>
      <c r="I2617" s="104" t="s">
        <v>34</v>
      </c>
      <c r="J2617" s="105">
        <v>1</v>
      </c>
      <c r="K2617" s="142">
        <f t="shared" si="277"/>
        <v>-1</v>
      </c>
      <c r="L2617" s="102">
        <f t="shared" si="278"/>
        <v>1099.1951049382722</v>
      </c>
      <c r="M2617" s="214">
        <f t="shared" si="279"/>
        <v>53.284999999999989</v>
      </c>
      <c r="Q2617" s="153">
        <f t="shared" si="280"/>
        <v>1</v>
      </c>
      <c r="R2617" s="154">
        <f t="shared" si="281"/>
        <v>0</v>
      </c>
      <c r="S2617" s="154">
        <f t="shared" si="282"/>
        <v>1</v>
      </c>
    </row>
    <row r="2618" spans="2:19" ht="18.75" x14ac:dyDescent="0.3">
      <c r="B2618" s="164">
        <v>45129</v>
      </c>
      <c r="C2618" s="95" t="s">
        <v>3634</v>
      </c>
      <c r="D2618" s="96" t="s">
        <v>93</v>
      </c>
      <c r="E2618" s="97">
        <v>1</v>
      </c>
      <c r="F2618" s="218">
        <v>1.95</v>
      </c>
      <c r="G2618" s="217">
        <v>1.1000000000000001</v>
      </c>
      <c r="H2618" s="99" t="s">
        <v>557</v>
      </c>
      <c r="I2618" s="104" t="s">
        <v>24</v>
      </c>
      <c r="J2618" s="105">
        <v>9</v>
      </c>
      <c r="K2618" s="142">
        <f t="shared" si="277"/>
        <v>8.5500000000000007</v>
      </c>
      <c r="L2618" s="102">
        <f t="shared" si="278"/>
        <v>1107.7451049382721</v>
      </c>
      <c r="M2618" s="214">
        <f t="shared" si="279"/>
        <v>61.834999999999994</v>
      </c>
      <c r="Q2618" s="153">
        <f t="shared" si="280"/>
        <v>1</v>
      </c>
      <c r="R2618" s="154">
        <f t="shared" si="281"/>
        <v>1</v>
      </c>
      <c r="S2618" s="154">
        <f t="shared" si="282"/>
        <v>0</v>
      </c>
    </row>
    <row r="2619" spans="2:19" ht="18.75" x14ac:dyDescent="0.3">
      <c r="B2619" s="164">
        <v>45129</v>
      </c>
      <c r="C2619" s="95" t="s">
        <v>3635</v>
      </c>
      <c r="D2619" s="96" t="s">
        <v>93</v>
      </c>
      <c r="E2619" s="97">
        <v>1</v>
      </c>
      <c r="F2619" s="218">
        <v>7</v>
      </c>
      <c r="G2619" s="217">
        <v>2</v>
      </c>
      <c r="H2619" s="99" t="s">
        <v>557</v>
      </c>
      <c r="I2619" s="104" t="s">
        <v>34</v>
      </c>
      <c r="J2619" s="105">
        <v>1</v>
      </c>
      <c r="K2619" s="142">
        <f t="shared" si="277"/>
        <v>-1</v>
      </c>
      <c r="L2619" s="102">
        <f t="shared" si="278"/>
        <v>1106.7451049382721</v>
      </c>
      <c r="M2619" s="214">
        <f t="shared" si="279"/>
        <v>60.834999999999994</v>
      </c>
      <c r="Q2619" s="153">
        <f t="shared" si="280"/>
        <v>1</v>
      </c>
      <c r="R2619" s="154">
        <f t="shared" si="281"/>
        <v>0</v>
      </c>
      <c r="S2619" s="154">
        <f t="shared" si="282"/>
        <v>1</v>
      </c>
    </row>
    <row r="2620" spans="2:19" ht="18.75" x14ac:dyDescent="0.3">
      <c r="B2620" s="164">
        <v>45129</v>
      </c>
      <c r="C2620" s="95" t="s">
        <v>3636</v>
      </c>
      <c r="D2620" s="96" t="s">
        <v>93</v>
      </c>
      <c r="E2620" s="97">
        <v>2</v>
      </c>
      <c r="F2620" s="218">
        <v>3</v>
      </c>
      <c r="G2620" s="217">
        <v>1.4</v>
      </c>
      <c r="H2620" s="99" t="s">
        <v>557</v>
      </c>
      <c r="I2620" s="104" t="s">
        <v>34</v>
      </c>
      <c r="J2620" s="105">
        <v>7.25</v>
      </c>
      <c r="K2620" s="142">
        <f t="shared" si="277"/>
        <v>-7.25</v>
      </c>
      <c r="L2620" s="102">
        <f t="shared" si="278"/>
        <v>1099.4951049382721</v>
      </c>
      <c r="M2620" s="214">
        <f t="shared" si="279"/>
        <v>53.584999999999994</v>
      </c>
      <c r="Q2620" s="153">
        <f t="shared" si="280"/>
        <v>1</v>
      </c>
      <c r="R2620" s="154">
        <f t="shared" si="281"/>
        <v>0</v>
      </c>
      <c r="S2620" s="154">
        <f t="shared" si="282"/>
        <v>1</v>
      </c>
    </row>
    <row r="2621" spans="2:19" ht="18.75" x14ac:dyDescent="0.3">
      <c r="B2621" s="164">
        <v>45129</v>
      </c>
      <c r="C2621" s="95" t="s">
        <v>3637</v>
      </c>
      <c r="D2621" s="96" t="s">
        <v>93</v>
      </c>
      <c r="E2621" s="97">
        <v>2</v>
      </c>
      <c r="F2621" s="218">
        <v>19</v>
      </c>
      <c r="G2621" s="217">
        <v>4</v>
      </c>
      <c r="H2621" s="99" t="s">
        <v>557</v>
      </c>
      <c r="I2621" s="104" t="s">
        <v>34</v>
      </c>
      <c r="J2621" s="105">
        <v>1.75</v>
      </c>
      <c r="K2621" s="142">
        <f t="shared" si="277"/>
        <v>-1.75</v>
      </c>
      <c r="L2621" s="102">
        <f t="shared" si="278"/>
        <v>1097.7451049382721</v>
      </c>
      <c r="M2621" s="214">
        <f t="shared" si="279"/>
        <v>51.834999999999994</v>
      </c>
      <c r="Q2621" s="153">
        <f t="shared" si="280"/>
        <v>1</v>
      </c>
      <c r="R2621" s="154">
        <f t="shared" si="281"/>
        <v>0</v>
      </c>
      <c r="S2621" s="154">
        <f t="shared" si="282"/>
        <v>1</v>
      </c>
    </row>
    <row r="2622" spans="2:19" ht="18.75" x14ac:dyDescent="0.3">
      <c r="B2622" s="164">
        <v>45129</v>
      </c>
      <c r="C2622" s="95" t="s">
        <v>3638</v>
      </c>
      <c r="D2622" s="96" t="s">
        <v>93</v>
      </c>
      <c r="E2622" s="97">
        <v>2</v>
      </c>
      <c r="F2622" s="218">
        <v>1</v>
      </c>
      <c r="G2622" s="217">
        <v>0</v>
      </c>
      <c r="H2622" s="99" t="s">
        <v>557</v>
      </c>
      <c r="I2622" s="104" t="s">
        <v>34</v>
      </c>
      <c r="J2622" s="105">
        <v>3</v>
      </c>
      <c r="K2622" s="142">
        <f t="shared" si="277"/>
        <v>-3</v>
      </c>
      <c r="L2622" s="102">
        <f t="shared" si="278"/>
        <v>1094.7451049382721</v>
      </c>
      <c r="M2622" s="214">
        <f t="shared" si="279"/>
        <v>48.834999999999994</v>
      </c>
      <c r="Q2622" s="153">
        <f t="shared" si="280"/>
        <v>1</v>
      </c>
      <c r="R2622" s="154">
        <f t="shared" si="281"/>
        <v>0</v>
      </c>
      <c r="S2622" s="154">
        <f t="shared" si="282"/>
        <v>1</v>
      </c>
    </row>
    <row r="2623" spans="2:19" ht="18.75" x14ac:dyDescent="0.3">
      <c r="B2623" s="164">
        <v>45129</v>
      </c>
      <c r="C2623" s="95" t="s">
        <v>3639</v>
      </c>
      <c r="D2623" s="96" t="s">
        <v>93</v>
      </c>
      <c r="E2623" s="97">
        <v>3</v>
      </c>
      <c r="F2623" s="218">
        <v>15</v>
      </c>
      <c r="G2623" s="217">
        <v>3</v>
      </c>
      <c r="H2623" s="99" t="s">
        <v>557</v>
      </c>
      <c r="I2623" s="104" t="s">
        <v>34</v>
      </c>
      <c r="J2623" s="105">
        <v>4.75</v>
      </c>
      <c r="K2623" s="142">
        <f t="shared" si="277"/>
        <v>-4.75</v>
      </c>
      <c r="L2623" s="102">
        <f t="shared" si="278"/>
        <v>1089.9951049382721</v>
      </c>
      <c r="M2623" s="214">
        <f t="shared" si="279"/>
        <v>44.084999999999994</v>
      </c>
      <c r="Q2623" s="153">
        <f t="shared" si="280"/>
        <v>1</v>
      </c>
      <c r="R2623" s="154">
        <f t="shared" si="281"/>
        <v>0</v>
      </c>
      <c r="S2623" s="154">
        <f t="shared" si="282"/>
        <v>1</v>
      </c>
    </row>
    <row r="2624" spans="2:19" ht="18.75" x14ac:dyDescent="0.3">
      <c r="B2624" s="164">
        <v>45129</v>
      </c>
      <c r="C2624" s="95" t="s">
        <v>3639</v>
      </c>
      <c r="D2624" s="96" t="s">
        <v>93</v>
      </c>
      <c r="E2624" s="97">
        <v>3</v>
      </c>
      <c r="F2624" s="218">
        <v>15</v>
      </c>
      <c r="G2624" s="217">
        <v>3</v>
      </c>
      <c r="H2624" s="99" t="s">
        <v>567</v>
      </c>
      <c r="I2624" s="104" t="s">
        <v>34</v>
      </c>
      <c r="J2624" s="105">
        <v>3.75</v>
      </c>
      <c r="K2624" s="142">
        <f t="shared" si="277"/>
        <v>-3.75</v>
      </c>
      <c r="L2624" s="102">
        <f t="shared" si="278"/>
        <v>1086.2451049382721</v>
      </c>
      <c r="M2624" s="214">
        <f t="shared" si="279"/>
        <v>40.334999999999994</v>
      </c>
      <c r="Q2624" s="153">
        <f t="shared" si="280"/>
        <v>1</v>
      </c>
      <c r="R2624" s="154">
        <f t="shared" si="281"/>
        <v>0</v>
      </c>
      <c r="S2624" s="154">
        <f t="shared" si="282"/>
        <v>1</v>
      </c>
    </row>
    <row r="2625" spans="2:19" ht="18.75" x14ac:dyDescent="0.3">
      <c r="B2625" s="164">
        <v>45129</v>
      </c>
      <c r="C2625" s="95" t="s">
        <v>3640</v>
      </c>
      <c r="D2625" s="96" t="s">
        <v>18</v>
      </c>
      <c r="E2625" s="97">
        <v>1</v>
      </c>
      <c r="F2625" s="218">
        <v>3</v>
      </c>
      <c r="G2625" s="217">
        <v>1.2</v>
      </c>
      <c r="H2625" s="99" t="s">
        <v>557</v>
      </c>
      <c r="I2625" s="104" t="s">
        <v>24</v>
      </c>
      <c r="J2625" s="105">
        <v>7</v>
      </c>
      <c r="K2625" s="142">
        <f t="shared" si="277"/>
        <v>14</v>
      </c>
      <c r="L2625" s="102">
        <f t="shared" si="278"/>
        <v>1100.2451049382721</v>
      </c>
      <c r="M2625" s="214">
        <f t="shared" si="279"/>
        <v>54.334999999999994</v>
      </c>
      <c r="Q2625" s="153">
        <f t="shared" si="280"/>
        <v>1</v>
      </c>
      <c r="R2625" s="154">
        <f t="shared" si="281"/>
        <v>1</v>
      </c>
      <c r="S2625" s="154">
        <f t="shared" si="282"/>
        <v>0</v>
      </c>
    </row>
    <row r="2626" spans="2:19" ht="18.75" x14ac:dyDescent="0.3">
      <c r="B2626" s="164">
        <v>45129</v>
      </c>
      <c r="C2626" s="95" t="s">
        <v>3641</v>
      </c>
      <c r="D2626" s="96" t="s">
        <v>3033</v>
      </c>
      <c r="E2626" s="97">
        <v>1</v>
      </c>
      <c r="F2626" s="218">
        <v>10</v>
      </c>
      <c r="G2626" s="217">
        <v>3</v>
      </c>
      <c r="H2626" s="99" t="s">
        <v>557</v>
      </c>
      <c r="I2626" s="104" t="s">
        <v>34</v>
      </c>
      <c r="J2626" s="105">
        <v>0.5</v>
      </c>
      <c r="K2626" s="142">
        <f t="shared" si="277"/>
        <v>-0.5</v>
      </c>
      <c r="L2626" s="102">
        <f t="shared" si="278"/>
        <v>1099.7451049382721</v>
      </c>
      <c r="M2626" s="214">
        <f t="shared" si="279"/>
        <v>53.834999999999994</v>
      </c>
      <c r="Q2626" s="153">
        <f t="shared" si="280"/>
        <v>1</v>
      </c>
      <c r="R2626" s="154">
        <f t="shared" si="281"/>
        <v>0</v>
      </c>
      <c r="S2626" s="154">
        <f t="shared" si="282"/>
        <v>1</v>
      </c>
    </row>
    <row r="2627" spans="2:19" ht="18.75" x14ac:dyDescent="0.3">
      <c r="B2627" s="164">
        <v>45131</v>
      </c>
      <c r="C2627" s="95" t="s">
        <v>3642</v>
      </c>
      <c r="D2627" s="96" t="s">
        <v>30</v>
      </c>
      <c r="E2627" s="97">
        <v>3</v>
      </c>
      <c r="F2627" s="218">
        <v>8</v>
      </c>
      <c r="G2627" s="217">
        <v>2</v>
      </c>
      <c r="H2627" s="99" t="s">
        <v>557</v>
      </c>
      <c r="I2627" s="104" t="s">
        <v>34</v>
      </c>
      <c r="J2627" s="105">
        <v>2.25</v>
      </c>
      <c r="K2627" s="142">
        <f t="shared" si="277"/>
        <v>-2.25</v>
      </c>
      <c r="L2627" s="102">
        <f t="shared" si="278"/>
        <v>1097.4951049382721</v>
      </c>
      <c r="M2627" s="214">
        <f t="shared" si="279"/>
        <v>51.584999999999994</v>
      </c>
      <c r="Q2627" s="153">
        <f t="shared" si="280"/>
        <v>1</v>
      </c>
      <c r="R2627" s="154">
        <f t="shared" si="281"/>
        <v>0</v>
      </c>
      <c r="S2627" s="154">
        <f t="shared" si="282"/>
        <v>1</v>
      </c>
    </row>
    <row r="2628" spans="2:19" ht="18.75" x14ac:dyDescent="0.3">
      <c r="B2628" s="164">
        <v>45132</v>
      </c>
      <c r="C2628" s="95" t="s">
        <v>3643</v>
      </c>
      <c r="D2628" s="96" t="s">
        <v>616</v>
      </c>
      <c r="E2628" s="97">
        <v>1</v>
      </c>
      <c r="F2628" s="218">
        <v>8</v>
      </c>
      <c r="G2628" s="217">
        <v>2</v>
      </c>
      <c r="H2628" s="99" t="s">
        <v>557</v>
      </c>
      <c r="I2628" s="104" t="s">
        <v>34</v>
      </c>
      <c r="J2628" s="105">
        <v>1</v>
      </c>
      <c r="K2628" s="142">
        <f t="shared" si="277"/>
        <v>-1</v>
      </c>
      <c r="L2628" s="102">
        <f t="shared" si="278"/>
        <v>1096.4951049382721</v>
      </c>
      <c r="M2628" s="214">
        <f t="shared" si="279"/>
        <v>50.584999999999994</v>
      </c>
      <c r="Q2628" s="153">
        <f t="shared" si="280"/>
        <v>1</v>
      </c>
      <c r="R2628" s="154">
        <f t="shared" si="281"/>
        <v>0</v>
      </c>
      <c r="S2628" s="154">
        <f t="shared" si="282"/>
        <v>1</v>
      </c>
    </row>
    <row r="2629" spans="2:19" ht="18.75" x14ac:dyDescent="0.3">
      <c r="B2629" s="164">
        <v>45132</v>
      </c>
      <c r="C2629" s="95" t="s">
        <v>3644</v>
      </c>
      <c r="D2629" s="96" t="s">
        <v>616</v>
      </c>
      <c r="E2629" s="97">
        <v>5</v>
      </c>
      <c r="F2629" s="218">
        <v>6</v>
      </c>
      <c r="G2629" s="217">
        <v>2</v>
      </c>
      <c r="H2629" s="99" t="s">
        <v>557</v>
      </c>
      <c r="I2629" s="104" t="s">
        <v>34</v>
      </c>
      <c r="J2629" s="105">
        <v>4</v>
      </c>
      <c r="K2629" s="142">
        <f t="shared" si="277"/>
        <v>-4</v>
      </c>
      <c r="L2629" s="102">
        <f t="shared" si="278"/>
        <v>1092.4951049382721</v>
      </c>
      <c r="M2629" s="214">
        <f t="shared" si="279"/>
        <v>46.584999999999994</v>
      </c>
      <c r="Q2629" s="153">
        <f t="shared" si="280"/>
        <v>1</v>
      </c>
      <c r="R2629" s="154">
        <f t="shared" si="281"/>
        <v>0</v>
      </c>
      <c r="S2629" s="154">
        <f t="shared" si="282"/>
        <v>1</v>
      </c>
    </row>
    <row r="2630" spans="2:19" ht="18.75" x14ac:dyDescent="0.3">
      <c r="B2630" s="164">
        <v>45132</v>
      </c>
      <c r="C2630" s="95" t="s">
        <v>3644</v>
      </c>
      <c r="D2630" s="96" t="s">
        <v>616</v>
      </c>
      <c r="E2630" s="97">
        <v>5</v>
      </c>
      <c r="F2630" s="218">
        <v>2</v>
      </c>
      <c r="G2630" s="217">
        <v>1.1000000000000001</v>
      </c>
      <c r="H2630" s="99" t="s">
        <v>567</v>
      </c>
      <c r="I2630" s="104" t="s">
        <v>34</v>
      </c>
      <c r="J2630" s="105">
        <v>3.75</v>
      </c>
      <c r="K2630" s="142">
        <f t="shared" si="277"/>
        <v>-3.75</v>
      </c>
      <c r="L2630" s="102">
        <f t="shared" si="278"/>
        <v>1088.7451049382721</v>
      </c>
      <c r="M2630" s="214">
        <f t="shared" si="279"/>
        <v>42.834999999999994</v>
      </c>
      <c r="Q2630" s="153">
        <f t="shared" si="280"/>
        <v>1</v>
      </c>
      <c r="R2630" s="154">
        <f t="shared" si="281"/>
        <v>0</v>
      </c>
      <c r="S2630" s="154">
        <f t="shared" si="282"/>
        <v>1</v>
      </c>
    </row>
    <row r="2631" spans="2:19" ht="18.75" x14ac:dyDescent="0.3">
      <c r="B2631" s="164">
        <v>45133</v>
      </c>
      <c r="C2631" s="95" t="s">
        <v>3645</v>
      </c>
      <c r="D2631" s="96" t="s">
        <v>2001</v>
      </c>
      <c r="E2631" s="97">
        <v>1</v>
      </c>
      <c r="F2631" s="218">
        <v>10</v>
      </c>
      <c r="G2631" s="217">
        <v>3</v>
      </c>
      <c r="H2631" s="99" t="s">
        <v>557</v>
      </c>
      <c r="I2631" s="104" t="s">
        <v>24</v>
      </c>
      <c r="J2631" s="105">
        <v>2</v>
      </c>
      <c r="K2631" s="142">
        <f t="shared" si="277"/>
        <v>18</v>
      </c>
      <c r="L2631" s="102">
        <f t="shared" si="278"/>
        <v>1106.7451049382721</v>
      </c>
      <c r="M2631" s="214">
        <f t="shared" si="279"/>
        <v>60.834999999999994</v>
      </c>
      <c r="Q2631" s="153">
        <f t="shared" si="280"/>
        <v>1</v>
      </c>
      <c r="R2631" s="154">
        <f t="shared" si="281"/>
        <v>1</v>
      </c>
      <c r="S2631" s="154">
        <f t="shared" si="282"/>
        <v>0</v>
      </c>
    </row>
    <row r="2632" spans="2:19" ht="18.75" x14ac:dyDescent="0.3">
      <c r="B2632" s="164">
        <v>45133</v>
      </c>
      <c r="C2632" s="95" t="s">
        <v>3585</v>
      </c>
      <c r="D2632" s="96" t="s">
        <v>2001</v>
      </c>
      <c r="E2632" s="97">
        <v>2</v>
      </c>
      <c r="F2632" s="218">
        <v>6</v>
      </c>
      <c r="G2632" s="217">
        <v>2</v>
      </c>
      <c r="H2632" s="99" t="s">
        <v>557</v>
      </c>
      <c r="I2632" s="104" t="s">
        <v>34</v>
      </c>
      <c r="J2632" s="105">
        <v>3.75</v>
      </c>
      <c r="K2632" s="142">
        <f t="shared" si="277"/>
        <v>-3.75</v>
      </c>
      <c r="L2632" s="102">
        <f t="shared" si="278"/>
        <v>1102.9951049382721</v>
      </c>
      <c r="M2632" s="214">
        <f t="shared" si="279"/>
        <v>57.084999999999994</v>
      </c>
      <c r="Q2632" s="153">
        <f t="shared" si="280"/>
        <v>1</v>
      </c>
      <c r="R2632" s="154">
        <f t="shared" si="281"/>
        <v>0</v>
      </c>
      <c r="S2632" s="154">
        <f t="shared" si="282"/>
        <v>1</v>
      </c>
    </row>
    <row r="2633" spans="2:19" ht="18.75" x14ac:dyDescent="0.3">
      <c r="B2633" s="164">
        <v>45133</v>
      </c>
      <c r="C2633" s="95" t="s">
        <v>3646</v>
      </c>
      <c r="D2633" s="96" t="s">
        <v>2001</v>
      </c>
      <c r="E2633" s="97">
        <v>2</v>
      </c>
      <c r="F2633" s="218">
        <v>15</v>
      </c>
      <c r="G2633" s="217">
        <v>4</v>
      </c>
      <c r="H2633" s="99" t="s">
        <v>557</v>
      </c>
      <c r="I2633" s="104" t="s">
        <v>34</v>
      </c>
      <c r="J2633" s="105">
        <v>1</v>
      </c>
      <c r="K2633" s="142">
        <f t="shared" si="277"/>
        <v>-1</v>
      </c>
      <c r="L2633" s="102">
        <f t="shared" si="278"/>
        <v>1101.9951049382721</v>
      </c>
      <c r="M2633" s="214">
        <f t="shared" si="279"/>
        <v>56.084999999999994</v>
      </c>
      <c r="Q2633" s="153">
        <f t="shared" si="280"/>
        <v>1</v>
      </c>
      <c r="R2633" s="154">
        <f t="shared" si="281"/>
        <v>0</v>
      </c>
      <c r="S2633" s="154">
        <f t="shared" si="282"/>
        <v>1</v>
      </c>
    </row>
    <row r="2634" spans="2:19" ht="18.75" x14ac:dyDescent="0.3">
      <c r="B2634" s="164">
        <v>45134</v>
      </c>
      <c r="C2634" s="95" t="s">
        <v>3647</v>
      </c>
      <c r="D2634" s="96" t="s">
        <v>114</v>
      </c>
      <c r="E2634" s="97">
        <v>1</v>
      </c>
      <c r="F2634" s="218">
        <v>8</v>
      </c>
      <c r="G2634" s="217">
        <v>2</v>
      </c>
      <c r="H2634" s="99" t="s">
        <v>557</v>
      </c>
      <c r="I2634" s="104" t="s">
        <v>34</v>
      </c>
      <c r="J2634" s="105">
        <v>4</v>
      </c>
      <c r="K2634" s="142">
        <f t="shared" si="277"/>
        <v>-4</v>
      </c>
      <c r="L2634" s="102">
        <f t="shared" si="278"/>
        <v>1097.9951049382721</v>
      </c>
      <c r="M2634" s="214">
        <f t="shared" si="279"/>
        <v>52.084999999999994</v>
      </c>
      <c r="Q2634" s="153">
        <f t="shared" si="280"/>
        <v>1</v>
      </c>
      <c r="R2634" s="154">
        <f t="shared" si="281"/>
        <v>0</v>
      </c>
      <c r="S2634" s="154">
        <f t="shared" si="282"/>
        <v>1</v>
      </c>
    </row>
    <row r="2635" spans="2:19" ht="18.75" x14ac:dyDescent="0.3">
      <c r="B2635" s="164">
        <v>45134</v>
      </c>
      <c r="C2635" s="95" t="s">
        <v>3648</v>
      </c>
      <c r="D2635" s="96" t="s">
        <v>114</v>
      </c>
      <c r="E2635" s="97">
        <v>1</v>
      </c>
      <c r="F2635" s="218">
        <v>8</v>
      </c>
      <c r="G2635" s="217">
        <v>2</v>
      </c>
      <c r="H2635" s="99" t="s">
        <v>557</v>
      </c>
      <c r="I2635" s="104" t="s">
        <v>34</v>
      </c>
      <c r="J2635" s="105">
        <v>1.25</v>
      </c>
      <c r="K2635" s="142">
        <f t="shared" si="277"/>
        <v>-1.25</v>
      </c>
      <c r="L2635" s="102">
        <f t="shared" si="278"/>
        <v>1096.7451049382721</v>
      </c>
      <c r="M2635" s="214">
        <f t="shared" si="279"/>
        <v>50.834999999999994</v>
      </c>
      <c r="Q2635" s="153">
        <f t="shared" si="280"/>
        <v>1</v>
      </c>
      <c r="R2635" s="154">
        <f t="shared" si="281"/>
        <v>0</v>
      </c>
      <c r="S2635" s="154">
        <f t="shared" si="282"/>
        <v>1</v>
      </c>
    </row>
    <row r="2636" spans="2:19" ht="18.75" x14ac:dyDescent="0.3">
      <c r="B2636" s="164">
        <v>45134</v>
      </c>
      <c r="C2636" s="95" t="s">
        <v>3562</v>
      </c>
      <c r="D2636" s="96" t="s">
        <v>114</v>
      </c>
      <c r="E2636" s="97">
        <v>2</v>
      </c>
      <c r="F2636" s="218">
        <v>10</v>
      </c>
      <c r="G2636" s="217">
        <v>3</v>
      </c>
      <c r="H2636" s="99" t="s">
        <v>557</v>
      </c>
      <c r="I2636" s="104" t="s">
        <v>34</v>
      </c>
      <c r="J2636" s="105">
        <v>1.25</v>
      </c>
      <c r="K2636" s="142">
        <f t="shared" si="277"/>
        <v>-1.25</v>
      </c>
      <c r="L2636" s="102">
        <f t="shared" si="278"/>
        <v>1095.4951049382721</v>
      </c>
      <c r="M2636" s="214">
        <f t="shared" si="279"/>
        <v>49.584999999999994</v>
      </c>
      <c r="Q2636" s="153">
        <f t="shared" si="280"/>
        <v>1</v>
      </c>
      <c r="R2636" s="154">
        <f t="shared" si="281"/>
        <v>0</v>
      </c>
      <c r="S2636" s="154">
        <f t="shared" si="282"/>
        <v>1</v>
      </c>
    </row>
    <row r="2637" spans="2:19" ht="18.75" x14ac:dyDescent="0.3">
      <c r="B2637" s="164">
        <v>45134</v>
      </c>
      <c r="C2637" s="95" t="s">
        <v>3649</v>
      </c>
      <c r="D2637" s="96" t="s">
        <v>114</v>
      </c>
      <c r="E2637" s="97">
        <v>2</v>
      </c>
      <c r="F2637" s="218">
        <v>10</v>
      </c>
      <c r="G2637" s="217">
        <v>3</v>
      </c>
      <c r="H2637" s="99" t="s">
        <v>557</v>
      </c>
      <c r="I2637" s="104" t="s">
        <v>34</v>
      </c>
      <c r="J2637" s="105">
        <v>2.75</v>
      </c>
      <c r="K2637" s="142">
        <f t="shared" si="277"/>
        <v>-2.75</v>
      </c>
      <c r="L2637" s="102">
        <f t="shared" si="278"/>
        <v>1092.7451049382721</v>
      </c>
      <c r="M2637" s="214">
        <f t="shared" si="279"/>
        <v>46.834999999999994</v>
      </c>
      <c r="Q2637" s="153">
        <f t="shared" si="280"/>
        <v>1</v>
      </c>
      <c r="R2637" s="154">
        <f t="shared" si="281"/>
        <v>0</v>
      </c>
      <c r="S2637" s="154">
        <f t="shared" si="282"/>
        <v>1</v>
      </c>
    </row>
    <row r="2638" spans="2:19" ht="18.75" x14ac:dyDescent="0.3">
      <c r="B2638" s="164">
        <v>45134</v>
      </c>
      <c r="C2638" s="95" t="s">
        <v>3650</v>
      </c>
      <c r="D2638" s="96" t="s">
        <v>114</v>
      </c>
      <c r="E2638" s="97">
        <v>2</v>
      </c>
      <c r="F2638" s="218">
        <v>5</v>
      </c>
      <c r="G2638" s="217">
        <v>2</v>
      </c>
      <c r="H2638" s="99" t="s">
        <v>557</v>
      </c>
      <c r="I2638" s="104" t="s">
        <v>34</v>
      </c>
      <c r="J2638" s="105">
        <v>1</v>
      </c>
      <c r="K2638" s="142">
        <f t="shared" si="277"/>
        <v>-1</v>
      </c>
      <c r="L2638" s="102">
        <f t="shared" si="278"/>
        <v>1091.7451049382721</v>
      </c>
      <c r="M2638" s="214">
        <f t="shared" si="279"/>
        <v>45.834999999999994</v>
      </c>
      <c r="Q2638" s="153">
        <f t="shared" si="280"/>
        <v>1</v>
      </c>
      <c r="R2638" s="154">
        <f t="shared" si="281"/>
        <v>0</v>
      </c>
      <c r="S2638" s="154">
        <f t="shared" si="282"/>
        <v>1</v>
      </c>
    </row>
    <row r="2639" spans="2:19" ht="18.75" x14ac:dyDescent="0.3">
      <c r="B2639" s="164">
        <v>45134</v>
      </c>
      <c r="C2639" s="95" t="s">
        <v>3651</v>
      </c>
      <c r="D2639" s="96" t="s">
        <v>114</v>
      </c>
      <c r="E2639" s="97">
        <v>3</v>
      </c>
      <c r="F2639" s="218">
        <v>2.9</v>
      </c>
      <c r="G2639" s="217">
        <v>1.4</v>
      </c>
      <c r="H2639" s="99" t="s">
        <v>557</v>
      </c>
      <c r="I2639" s="104" t="s">
        <v>24</v>
      </c>
      <c r="J2639" s="105">
        <v>9.25</v>
      </c>
      <c r="K2639" s="142">
        <f t="shared" si="277"/>
        <v>17.574999999999999</v>
      </c>
      <c r="L2639" s="102">
        <f t="shared" si="278"/>
        <v>1109.3201049382722</v>
      </c>
      <c r="M2639" s="214">
        <f t="shared" si="279"/>
        <v>63.41</v>
      </c>
      <c r="Q2639" s="153">
        <f t="shared" si="280"/>
        <v>1</v>
      </c>
      <c r="R2639" s="154">
        <f t="shared" si="281"/>
        <v>1</v>
      </c>
      <c r="S2639" s="154">
        <f t="shared" si="282"/>
        <v>0</v>
      </c>
    </row>
    <row r="2640" spans="2:19" ht="18.75" x14ac:dyDescent="0.3">
      <c r="B2640" s="164">
        <v>45134</v>
      </c>
      <c r="C2640" s="95" t="s">
        <v>3652</v>
      </c>
      <c r="D2640" s="96" t="s">
        <v>561</v>
      </c>
      <c r="E2640" s="97">
        <v>3</v>
      </c>
      <c r="F2640" s="218">
        <v>7.5</v>
      </c>
      <c r="G2640" s="217">
        <v>3</v>
      </c>
      <c r="H2640" s="99" t="s">
        <v>557</v>
      </c>
      <c r="I2640" s="104" t="s">
        <v>24</v>
      </c>
      <c r="J2640" s="105">
        <v>2.75</v>
      </c>
      <c r="K2640" s="142">
        <f t="shared" si="277"/>
        <v>17.875</v>
      </c>
      <c r="L2640" s="102">
        <f t="shared" si="278"/>
        <v>1127.1951049382722</v>
      </c>
      <c r="M2640" s="214">
        <f t="shared" si="279"/>
        <v>81.284999999999997</v>
      </c>
      <c r="Q2640" s="153">
        <f t="shared" si="280"/>
        <v>1</v>
      </c>
      <c r="R2640" s="154">
        <f t="shared" si="281"/>
        <v>1</v>
      </c>
      <c r="S2640" s="154">
        <f t="shared" si="282"/>
        <v>0</v>
      </c>
    </row>
    <row r="2641" spans="2:19" ht="18.75" x14ac:dyDescent="0.3">
      <c r="B2641" s="164">
        <v>45134</v>
      </c>
      <c r="C2641" s="95" t="s">
        <v>3653</v>
      </c>
      <c r="D2641" s="96" t="s">
        <v>561</v>
      </c>
      <c r="E2641" s="97">
        <v>3</v>
      </c>
      <c r="F2641" s="218">
        <v>4</v>
      </c>
      <c r="G2641" s="217">
        <v>2</v>
      </c>
      <c r="H2641" s="99" t="s">
        <v>557</v>
      </c>
      <c r="I2641" s="104" t="s">
        <v>34</v>
      </c>
      <c r="J2641" s="105">
        <v>2</v>
      </c>
      <c r="K2641" s="142">
        <f t="shared" si="277"/>
        <v>-2</v>
      </c>
      <c r="L2641" s="102">
        <f t="shared" si="278"/>
        <v>1125.1951049382722</v>
      </c>
      <c r="M2641" s="214">
        <f t="shared" si="279"/>
        <v>79.284999999999997</v>
      </c>
      <c r="Q2641" s="153">
        <f t="shared" si="280"/>
        <v>1</v>
      </c>
      <c r="R2641" s="154">
        <f t="shared" si="281"/>
        <v>0</v>
      </c>
      <c r="S2641" s="154">
        <f t="shared" si="282"/>
        <v>1</v>
      </c>
    </row>
    <row r="2642" spans="2:19" ht="18.75" x14ac:dyDescent="0.3">
      <c r="B2642" s="164">
        <v>45135</v>
      </c>
      <c r="C2642" s="95" t="s">
        <v>3654</v>
      </c>
      <c r="D2642" s="96" t="s">
        <v>668</v>
      </c>
      <c r="E2642" s="97">
        <v>1</v>
      </c>
      <c r="F2642" s="218">
        <v>8</v>
      </c>
      <c r="G2642" s="217">
        <v>3</v>
      </c>
      <c r="H2642" s="99" t="s">
        <v>557</v>
      </c>
      <c r="I2642" s="104" t="s">
        <v>34</v>
      </c>
      <c r="J2642" s="105">
        <v>1.25</v>
      </c>
      <c r="K2642" s="142">
        <f t="shared" si="277"/>
        <v>-1.25</v>
      </c>
      <c r="L2642" s="102">
        <f t="shared" si="278"/>
        <v>1123.9451049382722</v>
      </c>
      <c r="M2642" s="214">
        <f t="shared" si="279"/>
        <v>78.034999999999997</v>
      </c>
      <c r="Q2642" s="153">
        <f t="shared" si="280"/>
        <v>1</v>
      </c>
      <c r="R2642" s="154">
        <f t="shared" si="281"/>
        <v>0</v>
      </c>
      <c r="S2642" s="154">
        <f t="shared" si="282"/>
        <v>1</v>
      </c>
    </row>
    <row r="2643" spans="2:19" ht="18.75" x14ac:dyDescent="0.3">
      <c r="B2643" s="164">
        <v>45135</v>
      </c>
      <c r="C2643" s="95" t="s">
        <v>3655</v>
      </c>
      <c r="D2643" s="96" t="s">
        <v>668</v>
      </c>
      <c r="E2643" s="97">
        <v>1</v>
      </c>
      <c r="F2643" s="218">
        <v>60</v>
      </c>
      <c r="G2643" s="217">
        <v>11</v>
      </c>
      <c r="H2643" s="99" t="s">
        <v>557</v>
      </c>
      <c r="I2643" s="104" t="s">
        <v>34</v>
      </c>
      <c r="J2643" s="105">
        <v>0.75</v>
      </c>
      <c r="K2643" s="142">
        <f t="shared" si="277"/>
        <v>-0.75</v>
      </c>
      <c r="L2643" s="102">
        <f t="shared" si="278"/>
        <v>1123.1951049382722</v>
      </c>
      <c r="M2643" s="214">
        <f t="shared" si="279"/>
        <v>77.284999999999997</v>
      </c>
      <c r="Q2643" s="153">
        <f t="shared" si="280"/>
        <v>1</v>
      </c>
      <c r="R2643" s="154">
        <f t="shared" si="281"/>
        <v>0</v>
      </c>
      <c r="S2643" s="154">
        <f t="shared" si="282"/>
        <v>1</v>
      </c>
    </row>
    <row r="2644" spans="2:19" ht="18.75" x14ac:dyDescent="0.3">
      <c r="B2644" s="164">
        <v>45135</v>
      </c>
      <c r="C2644" s="95" t="s">
        <v>3655</v>
      </c>
      <c r="D2644" s="96" t="s">
        <v>668</v>
      </c>
      <c r="E2644" s="97">
        <v>1</v>
      </c>
      <c r="F2644" s="218">
        <v>60</v>
      </c>
      <c r="G2644" s="217">
        <v>11</v>
      </c>
      <c r="H2644" s="99" t="s">
        <v>567</v>
      </c>
      <c r="I2644" s="104" t="s">
        <v>34</v>
      </c>
      <c r="J2644" s="105">
        <v>0.75</v>
      </c>
      <c r="K2644" s="142">
        <f t="shared" si="277"/>
        <v>-0.75</v>
      </c>
      <c r="L2644" s="102">
        <f t="shared" si="278"/>
        <v>1122.4451049382722</v>
      </c>
      <c r="M2644" s="214">
        <f t="shared" si="279"/>
        <v>76.534999999999997</v>
      </c>
      <c r="Q2644" s="153">
        <f t="shared" si="280"/>
        <v>1</v>
      </c>
      <c r="R2644" s="154">
        <f t="shared" si="281"/>
        <v>0</v>
      </c>
      <c r="S2644" s="154">
        <f t="shared" si="282"/>
        <v>1</v>
      </c>
    </row>
    <row r="2645" spans="2:19" ht="18.75" x14ac:dyDescent="0.3">
      <c r="B2645" s="164">
        <v>45135</v>
      </c>
      <c r="C2645" s="95" t="s">
        <v>3609</v>
      </c>
      <c r="D2645" s="96" t="s">
        <v>3253</v>
      </c>
      <c r="E2645" s="97">
        <v>4</v>
      </c>
      <c r="F2645" s="218">
        <v>8</v>
      </c>
      <c r="G2645" s="217">
        <v>3</v>
      </c>
      <c r="H2645" s="99" t="s">
        <v>557</v>
      </c>
      <c r="I2645" s="104" t="s">
        <v>34</v>
      </c>
      <c r="J2645" s="105">
        <v>1.5</v>
      </c>
      <c r="K2645" s="142">
        <f t="shared" si="277"/>
        <v>-1.5</v>
      </c>
      <c r="L2645" s="102">
        <f t="shared" si="278"/>
        <v>1120.9451049382722</v>
      </c>
      <c r="M2645" s="214">
        <f t="shared" si="279"/>
        <v>75.034999999999997</v>
      </c>
      <c r="Q2645" s="153">
        <f t="shared" si="280"/>
        <v>1</v>
      </c>
      <c r="R2645" s="154">
        <f t="shared" si="281"/>
        <v>0</v>
      </c>
      <c r="S2645" s="154">
        <f t="shared" si="282"/>
        <v>1</v>
      </c>
    </row>
    <row r="2646" spans="2:19" ht="18.75" x14ac:dyDescent="0.3">
      <c r="B2646" s="164">
        <v>45136</v>
      </c>
      <c r="C2646" s="95" t="s">
        <v>3656</v>
      </c>
      <c r="D2646" s="96" t="s">
        <v>619</v>
      </c>
      <c r="E2646" s="97">
        <v>3</v>
      </c>
      <c r="F2646" s="218">
        <v>5</v>
      </c>
      <c r="G2646" s="217">
        <v>1.9</v>
      </c>
      <c r="H2646" s="99" t="s">
        <v>557</v>
      </c>
      <c r="I2646" s="104" t="s">
        <v>34</v>
      </c>
      <c r="J2646" s="105">
        <v>3.75</v>
      </c>
      <c r="K2646" s="142">
        <f t="shared" si="277"/>
        <v>-3.75</v>
      </c>
      <c r="L2646" s="102">
        <f t="shared" si="278"/>
        <v>1117.1951049382722</v>
      </c>
      <c r="M2646" s="214">
        <f t="shared" si="279"/>
        <v>71.284999999999997</v>
      </c>
      <c r="Q2646" s="153">
        <f t="shared" si="280"/>
        <v>1</v>
      </c>
      <c r="R2646" s="154">
        <f t="shared" si="281"/>
        <v>0</v>
      </c>
      <c r="S2646" s="154">
        <f t="shared" si="282"/>
        <v>1</v>
      </c>
    </row>
    <row r="2647" spans="2:19" ht="18.75" x14ac:dyDescent="0.3">
      <c r="B2647" s="164">
        <v>45136</v>
      </c>
      <c r="C2647" s="95" t="s">
        <v>3657</v>
      </c>
      <c r="D2647" s="96" t="s">
        <v>628</v>
      </c>
      <c r="E2647" s="97">
        <v>2</v>
      </c>
      <c r="F2647" s="218">
        <v>5</v>
      </c>
      <c r="G2647" s="217">
        <v>1.9</v>
      </c>
      <c r="H2647" s="99" t="s">
        <v>567</v>
      </c>
      <c r="I2647" s="104" t="s">
        <v>34</v>
      </c>
      <c r="J2647" s="105">
        <v>3.75</v>
      </c>
      <c r="K2647" s="142">
        <f t="shared" si="277"/>
        <v>-3.75</v>
      </c>
      <c r="L2647" s="102">
        <f t="shared" si="278"/>
        <v>1113.4451049382722</v>
      </c>
      <c r="M2647" s="214">
        <f t="shared" si="279"/>
        <v>67.534999999999997</v>
      </c>
      <c r="Q2647" s="153">
        <f t="shared" si="280"/>
        <v>1</v>
      </c>
      <c r="R2647" s="154">
        <f t="shared" si="281"/>
        <v>0</v>
      </c>
      <c r="S2647" s="154">
        <f t="shared" si="282"/>
        <v>1</v>
      </c>
    </row>
    <row r="2648" spans="2:19" ht="18.75" x14ac:dyDescent="0.3">
      <c r="B2648" s="164">
        <v>45137</v>
      </c>
      <c r="C2648" s="95" t="s">
        <v>2580</v>
      </c>
      <c r="D2648" s="96" t="s">
        <v>43</v>
      </c>
      <c r="E2648" s="97">
        <v>2</v>
      </c>
      <c r="F2648" s="218">
        <v>2.8</v>
      </c>
      <c r="G2648" s="217">
        <v>1.3</v>
      </c>
      <c r="H2648" s="99" t="s">
        <v>557</v>
      </c>
      <c r="I2648" s="104" t="s">
        <v>24</v>
      </c>
      <c r="J2648" s="105">
        <v>9.75</v>
      </c>
      <c r="K2648" s="142">
        <f t="shared" si="277"/>
        <v>17.549999999999997</v>
      </c>
      <c r="L2648" s="102">
        <f t="shared" si="278"/>
        <v>1130.9951049382721</v>
      </c>
      <c r="M2648" s="214">
        <f t="shared" si="279"/>
        <v>85.084999999999994</v>
      </c>
      <c r="Q2648" s="153">
        <f t="shared" si="280"/>
        <v>1</v>
      </c>
      <c r="R2648" s="154">
        <f t="shared" si="281"/>
        <v>1</v>
      </c>
      <c r="S2648" s="154">
        <f t="shared" si="282"/>
        <v>0</v>
      </c>
    </row>
    <row r="2649" spans="2:19" ht="18.75" x14ac:dyDescent="0.3">
      <c r="B2649" s="164">
        <v>45137</v>
      </c>
      <c r="C2649" s="95" t="s">
        <v>3658</v>
      </c>
      <c r="D2649" s="96" t="s">
        <v>43</v>
      </c>
      <c r="E2649" s="97">
        <v>4</v>
      </c>
      <c r="F2649" s="218">
        <v>8</v>
      </c>
      <c r="G2649" s="217">
        <v>3</v>
      </c>
      <c r="H2649" s="99" t="s">
        <v>557</v>
      </c>
      <c r="I2649" s="104" t="s">
        <v>34</v>
      </c>
      <c r="J2649" s="105">
        <v>9</v>
      </c>
      <c r="K2649" s="142">
        <f t="shared" si="277"/>
        <v>-9</v>
      </c>
      <c r="L2649" s="102">
        <f t="shared" si="278"/>
        <v>1121.9951049382721</v>
      </c>
      <c r="M2649" s="214">
        <f t="shared" si="279"/>
        <v>76.084999999999994</v>
      </c>
      <c r="Q2649" s="153">
        <f t="shared" si="280"/>
        <v>1</v>
      </c>
      <c r="R2649" s="154">
        <f t="shared" si="281"/>
        <v>0</v>
      </c>
      <c r="S2649" s="154">
        <f t="shared" si="282"/>
        <v>1</v>
      </c>
    </row>
    <row r="2650" spans="2:19" ht="18.75" x14ac:dyDescent="0.3">
      <c r="B2650" s="164">
        <v>45137</v>
      </c>
      <c r="C2650" s="95" t="s">
        <v>3659</v>
      </c>
      <c r="D2650" s="96" t="s">
        <v>43</v>
      </c>
      <c r="E2650" s="97">
        <v>4</v>
      </c>
      <c r="F2650" s="218">
        <v>100</v>
      </c>
      <c r="G2650" s="217">
        <v>20</v>
      </c>
      <c r="H2650" s="99" t="s">
        <v>557</v>
      </c>
      <c r="I2650" s="104" t="s">
        <v>34</v>
      </c>
      <c r="J2650" s="105">
        <v>0.5</v>
      </c>
      <c r="K2650" s="142">
        <f t="shared" si="277"/>
        <v>-0.5</v>
      </c>
      <c r="L2650" s="102">
        <f t="shared" si="278"/>
        <v>1121.4951049382721</v>
      </c>
      <c r="M2650" s="214">
        <f t="shared" si="279"/>
        <v>75.584999999999994</v>
      </c>
      <c r="Q2650" s="153">
        <f t="shared" si="280"/>
        <v>1</v>
      </c>
      <c r="R2650" s="154">
        <f t="shared" si="281"/>
        <v>0</v>
      </c>
      <c r="S2650" s="154">
        <f t="shared" si="282"/>
        <v>1</v>
      </c>
    </row>
    <row r="2651" spans="2:19" ht="18.75" x14ac:dyDescent="0.3">
      <c r="B2651" s="164">
        <v>45137</v>
      </c>
      <c r="C2651" s="95" t="s">
        <v>3660</v>
      </c>
      <c r="D2651" s="96" t="s">
        <v>2792</v>
      </c>
      <c r="E2651" s="97">
        <v>1</v>
      </c>
      <c r="F2651" s="218">
        <v>7</v>
      </c>
      <c r="G2651" s="217">
        <v>2</v>
      </c>
      <c r="H2651" s="99" t="s">
        <v>557</v>
      </c>
      <c r="I2651" s="104" t="s">
        <v>34</v>
      </c>
      <c r="J2651" s="105">
        <v>4.75</v>
      </c>
      <c r="K2651" s="142">
        <f t="shared" si="277"/>
        <v>-4.75</v>
      </c>
      <c r="L2651" s="102">
        <f t="shared" si="278"/>
        <v>1116.7451049382721</v>
      </c>
      <c r="M2651" s="214">
        <f t="shared" si="279"/>
        <v>70.834999999999994</v>
      </c>
      <c r="Q2651" s="153">
        <f t="shared" si="280"/>
        <v>1</v>
      </c>
      <c r="R2651" s="154">
        <f t="shared" si="281"/>
        <v>0</v>
      </c>
      <c r="S2651" s="154">
        <f t="shared" si="282"/>
        <v>1</v>
      </c>
    </row>
    <row r="2652" spans="2:19" ht="18.75" x14ac:dyDescent="0.3">
      <c r="B2652" s="164">
        <v>45138</v>
      </c>
      <c r="C2652" s="95" t="s">
        <v>3661</v>
      </c>
      <c r="D2652" s="96" t="s">
        <v>173</v>
      </c>
      <c r="E2652" s="97">
        <v>1</v>
      </c>
      <c r="F2652" s="218">
        <v>2.2999999999999998</v>
      </c>
      <c r="G2652" s="217">
        <v>1.5</v>
      </c>
      <c r="H2652" s="99" t="s">
        <v>557</v>
      </c>
      <c r="I2652" s="104" t="s">
        <v>24</v>
      </c>
      <c r="J2652" s="105">
        <v>8</v>
      </c>
      <c r="K2652" s="142">
        <f t="shared" si="277"/>
        <v>10.399999999999999</v>
      </c>
      <c r="L2652" s="102">
        <f t="shared" si="278"/>
        <v>1127.1451049382722</v>
      </c>
      <c r="M2652" s="214">
        <f t="shared" si="279"/>
        <v>81.234999999999985</v>
      </c>
      <c r="Q2652" s="153">
        <f t="shared" si="280"/>
        <v>1</v>
      </c>
      <c r="R2652" s="154">
        <f t="shared" si="281"/>
        <v>1</v>
      </c>
      <c r="S2652" s="154">
        <f t="shared" si="282"/>
        <v>0</v>
      </c>
    </row>
    <row r="2653" spans="2:19" ht="18.75" x14ac:dyDescent="0.3">
      <c r="B2653" s="164">
        <v>45138</v>
      </c>
      <c r="C2653" s="95" t="s">
        <v>3662</v>
      </c>
      <c r="D2653" s="96" t="s">
        <v>2971</v>
      </c>
      <c r="E2653" s="97">
        <v>2</v>
      </c>
      <c r="F2653" s="218">
        <v>3.8</v>
      </c>
      <c r="G2653" s="217">
        <v>1.4</v>
      </c>
      <c r="H2653" s="99" t="s">
        <v>557</v>
      </c>
      <c r="I2653" s="104" t="s">
        <v>24</v>
      </c>
      <c r="J2653" s="105">
        <v>3.75</v>
      </c>
      <c r="K2653" s="142">
        <f t="shared" si="277"/>
        <v>10.5</v>
      </c>
      <c r="L2653" s="102">
        <f t="shared" si="278"/>
        <v>1137.6451049382722</v>
      </c>
      <c r="M2653" s="214">
        <f t="shared" si="279"/>
        <v>91.734999999999985</v>
      </c>
      <c r="Q2653" s="153">
        <f t="shared" si="280"/>
        <v>1</v>
      </c>
      <c r="R2653" s="154">
        <f t="shared" si="281"/>
        <v>1</v>
      </c>
      <c r="S2653" s="154">
        <f t="shared" si="282"/>
        <v>0</v>
      </c>
    </row>
    <row r="2654" spans="2:19" ht="18.75" x14ac:dyDescent="0.3">
      <c r="B2654" s="164">
        <v>45139</v>
      </c>
      <c r="C2654" s="95" t="s">
        <v>3615</v>
      </c>
      <c r="D2654" s="96" t="s">
        <v>616</v>
      </c>
      <c r="E2654" s="97">
        <v>4</v>
      </c>
      <c r="F2654" s="140">
        <v>2.7</v>
      </c>
      <c r="G2654" s="103"/>
      <c r="H2654" s="99" t="s">
        <v>557</v>
      </c>
      <c r="I2654" s="104" t="s">
        <v>24</v>
      </c>
      <c r="J2654" s="105">
        <v>3.25</v>
      </c>
      <c r="K2654" s="142">
        <f t="shared" ref="K2654:K2717" si="283">IF(OR(I2654="",J2654=""),"",IF(AND(H2654="W",I2654="1st"),F2654*J2654-J2654,IF(AND(H2654="P",OR(I2654="1st",I2654="2nd",I2654="3rd")),G2654*J2654-J2654,IF(H2654="EW",-2*J2654,-J2654))))</f>
        <v>5.5250000000000004</v>
      </c>
      <c r="L2654" s="102">
        <f t="shared" ref="L2654:L2655" si="284">IF(K2654="",L2653,L2653+K2654)</f>
        <v>1143.1701049382723</v>
      </c>
      <c r="N2654" s="214">
        <f>K2654</f>
        <v>5.5250000000000004</v>
      </c>
      <c r="Q2654" s="153">
        <f t="shared" ref="Q2654" si="285">IF(B2654="",0,1)</f>
        <v>1</v>
      </c>
      <c r="R2654" s="154">
        <f t="shared" ref="R2654" si="286">IF(K2654&gt;0,1,0)</f>
        <v>1</v>
      </c>
      <c r="S2654" s="154">
        <f t="shared" ref="S2654" si="287">IF(K2654&lt;0,1,0)</f>
        <v>0</v>
      </c>
    </row>
    <row r="2655" spans="2:19" ht="18.75" x14ac:dyDescent="0.3">
      <c r="B2655" s="164">
        <v>45140</v>
      </c>
      <c r="C2655" s="95" t="s">
        <v>3663</v>
      </c>
      <c r="D2655" s="96" t="s">
        <v>93</v>
      </c>
      <c r="E2655" s="97">
        <v>3</v>
      </c>
      <c r="F2655" s="140">
        <v>2</v>
      </c>
      <c r="G2655" s="103"/>
      <c r="H2655" s="99" t="s">
        <v>557</v>
      </c>
      <c r="I2655" s="104" t="s">
        <v>24</v>
      </c>
      <c r="J2655" s="105">
        <v>3</v>
      </c>
      <c r="K2655" s="142">
        <f t="shared" si="283"/>
        <v>3</v>
      </c>
      <c r="L2655" s="102">
        <f t="shared" si="284"/>
        <v>1146.1701049382723</v>
      </c>
      <c r="N2655" s="214">
        <f>N2654+K2655</f>
        <v>8.5250000000000004</v>
      </c>
      <c r="Q2655" s="153">
        <f t="shared" ref="Q2655" si="288">IF(B2655="",0,1)</f>
        <v>1</v>
      </c>
      <c r="R2655" s="154">
        <f t="shared" ref="R2655" si="289">IF(K2655&gt;0,1,0)</f>
        <v>1</v>
      </c>
      <c r="S2655" s="154">
        <f t="shared" ref="S2655" si="290">IF(K2655&lt;0,1,0)</f>
        <v>0</v>
      </c>
    </row>
    <row r="2656" spans="2:19" ht="18.75" x14ac:dyDescent="0.3">
      <c r="B2656" s="164">
        <v>45140</v>
      </c>
      <c r="C2656" s="95" t="s">
        <v>3664</v>
      </c>
      <c r="D2656" s="96" t="s">
        <v>623</v>
      </c>
      <c r="E2656" s="97">
        <v>1</v>
      </c>
      <c r="F2656" s="140">
        <v>5</v>
      </c>
      <c r="G2656" s="103"/>
      <c r="H2656" s="99" t="s">
        <v>557</v>
      </c>
      <c r="I2656" s="104" t="s">
        <v>34</v>
      </c>
      <c r="J2656" s="105">
        <v>3.25</v>
      </c>
      <c r="K2656" s="142">
        <f t="shared" si="283"/>
        <v>-3.25</v>
      </c>
      <c r="L2656" s="102">
        <f t="shared" ref="L2656:L2719" si="291">IF(K2656="",L2655,L2655+K2656)</f>
        <v>1142.9201049382723</v>
      </c>
      <c r="N2656" s="214">
        <f t="shared" ref="N2656:N2719" si="292">N2655+K2656</f>
        <v>5.2750000000000004</v>
      </c>
      <c r="Q2656" s="153">
        <f t="shared" ref="Q2656:Q2719" si="293">IF(B2656="",0,1)</f>
        <v>1</v>
      </c>
      <c r="R2656" s="154">
        <f t="shared" ref="R2656:R2719" si="294">IF(K2656&gt;0,1,0)</f>
        <v>0</v>
      </c>
      <c r="S2656" s="154">
        <f t="shared" ref="S2656:S2719" si="295">IF(K2656&lt;0,1,0)</f>
        <v>1</v>
      </c>
    </row>
    <row r="2657" spans="2:19" ht="18.75" x14ac:dyDescent="0.3">
      <c r="B2657" s="164">
        <v>45140</v>
      </c>
      <c r="C2657" s="95" t="s">
        <v>3665</v>
      </c>
      <c r="D2657" s="96" t="s">
        <v>623</v>
      </c>
      <c r="E2657" s="97">
        <v>2</v>
      </c>
      <c r="F2657" s="140">
        <v>6</v>
      </c>
      <c r="G2657" s="103"/>
      <c r="H2657" s="99" t="s">
        <v>557</v>
      </c>
      <c r="I2657" s="104" t="s">
        <v>34</v>
      </c>
      <c r="J2657" s="105">
        <v>5</v>
      </c>
      <c r="K2657" s="142">
        <f t="shared" si="283"/>
        <v>-5</v>
      </c>
      <c r="L2657" s="102">
        <f t="shared" si="291"/>
        <v>1137.9201049382723</v>
      </c>
      <c r="N2657" s="214">
        <f t="shared" si="292"/>
        <v>0.27500000000000036</v>
      </c>
      <c r="Q2657" s="153">
        <f t="shared" si="293"/>
        <v>1</v>
      </c>
      <c r="R2657" s="154">
        <f t="shared" si="294"/>
        <v>0</v>
      </c>
      <c r="S2657" s="154">
        <f t="shared" si="295"/>
        <v>1</v>
      </c>
    </row>
    <row r="2658" spans="2:19" ht="18.75" x14ac:dyDescent="0.3">
      <c r="B2658" s="164">
        <v>45140</v>
      </c>
      <c r="C2658" s="95" t="s">
        <v>3616</v>
      </c>
      <c r="D2658" s="96" t="s">
        <v>623</v>
      </c>
      <c r="E2658" s="97">
        <v>2</v>
      </c>
      <c r="F2658" s="140">
        <v>11</v>
      </c>
      <c r="G2658" s="103"/>
      <c r="H2658" s="99" t="s">
        <v>557</v>
      </c>
      <c r="I2658" s="104" t="s">
        <v>34</v>
      </c>
      <c r="J2658" s="105">
        <v>2.25</v>
      </c>
      <c r="K2658" s="142">
        <f t="shared" si="283"/>
        <v>-2.25</v>
      </c>
      <c r="L2658" s="102">
        <f t="shared" si="291"/>
        <v>1135.6701049382723</v>
      </c>
      <c r="N2658" s="214">
        <f t="shared" si="292"/>
        <v>-1.9749999999999996</v>
      </c>
      <c r="Q2658" s="153">
        <f t="shared" si="293"/>
        <v>1</v>
      </c>
      <c r="R2658" s="154">
        <f t="shared" si="294"/>
        <v>0</v>
      </c>
      <c r="S2658" s="154">
        <f t="shared" si="295"/>
        <v>1</v>
      </c>
    </row>
    <row r="2659" spans="2:19" ht="18.75" x14ac:dyDescent="0.3">
      <c r="B2659" s="164">
        <v>45140</v>
      </c>
      <c r="C2659" s="95" t="s">
        <v>3666</v>
      </c>
      <c r="D2659" s="96" t="s">
        <v>93</v>
      </c>
      <c r="E2659" s="97">
        <v>2</v>
      </c>
      <c r="F2659" s="140">
        <v>15</v>
      </c>
      <c r="G2659" s="103"/>
      <c r="H2659" s="99" t="s">
        <v>557</v>
      </c>
      <c r="I2659" s="104" t="s">
        <v>34</v>
      </c>
      <c r="J2659" s="105">
        <v>2</v>
      </c>
      <c r="K2659" s="142">
        <f t="shared" si="283"/>
        <v>-2</v>
      </c>
      <c r="L2659" s="102">
        <f t="shared" si="291"/>
        <v>1133.6701049382723</v>
      </c>
      <c r="N2659" s="214">
        <f t="shared" si="292"/>
        <v>-3.9749999999999996</v>
      </c>
      <c r="Q2659" s="153">
        <f t="shared" si="293"/>
        <v>1</v>
      </c>
      <c r="R2659" s="154">
        <f t="shared" si="294"/>
        <v>0</v>
      </c>
      <c r="S2659" s="154">
        <f t="shared" si="295"/>
        <v>1</v>
      </c>
    </row>
    <row r="2660" spans="2:19" ht="18.75" x14ac:dyDescent="0.3">
      <c r="B2660" s="164">
        <v>45140</v>
      </c>
      <c r="C2660" s="95" t="s">
        <v>3667</v>
      </c>
      <c r="D2660" s="96" t="s">
        <v>93</v>
      </c>
      <c r="E2660" s="97">
        <v>2</v>
      </c>
      <c r="F2660" s="140">
        <v>26</v>
      </c>
      <c r="G2660" s="103"/>
      <c r="H2660" s="99" t="s">
        <v>557</v>
      </c>
      <c r="I2660" s="104" t="s">
        <v>34</v>
      </c>
      <c r="J2660" s="105">
        <v>0.75</v>
      </c>
      <c r="K2660" s="142">
        <f t="shared" si="283"/>
        <v>-0.75</v>
      </c>
      <c r="L2660" s="102">
        <f t="shared" si="291"/>
        <v>1132.9201049382723</v>
      </c>
      <c r="N2660" s="214">
        <f t="shared" si="292"/>
        <v>-4.7249999999999996</v>
      </c>
      <c r="Q2660" s="153">
        <f t="shared" si="293"/>
        <v>1</v>
      </c>
      <c r="R2660" s="154">
        <f t="shared" si="294"/>
        <v>0</v>
      </c>
      <c r="S2660" s="154">
        <f t="shared" si="295"/>
        <v>1</v>
      </c>
    </row>
    <row r="2661" spans="2:19" ht="18.75" x14ac:dyDescent="0.3">
      <c r="B2661" s="164">
        <v>45140</v>
      </c>
      <c r="C2661" s="95" t="s">
        <v>3668</v>
      </c>
      <c r="D2661" s="96" t="s">
        <v>93</v>
      </c>
      <c r="E2661" s="97">
        <v>2</v>
      </c>
      <c r="F2661" s="140">
        <v>16</v>
      </c>
      <c r="G2661" s="103"/>
      <c r="H2661" s="99" t="s">
        <v>557</v>
      </c>
      <c r="I2661" s="104" t="s">
        <v>34</v>
      </c>
      <c r="J2661" s="105">
        <v>1.5</v>
      </c>
      <c r="K2661" s="142">
        <f t="shared" si="283"/>
        <v>-1.5</v>
      </c>
      <c r="L2661" s="102">
        <f t="shared" si="291"/>
        <v>1131.4201049382723</v>
      </c>
      <c r="N2661" s="214">
        <f t="shared" si="292"/>
        <v>-6.2249999999999996</v>
      </c>
      <c r="Q2661" s="153">
        <f t="shared" si="293"/>
        <v>1</v>
      </c>
      <c r="R2661" s="154">
        <f t="shared" si="294"/>
        <v>0</v>
      </c>
      <c r="S2661" s="154">
        <f t="shared" si="295"/>
        <v>1</v>
      </c>
    </row>
    <row r="2662" spans="2:19" ht="18.75" x14ac:dyDescent="0.3">
      <c r="B2662" s="164">
        <v>45140</v>
      </c>
      <c r="C2662" s="95" t="s">
        <v>3669</v>
      </c>
      <c r="D2662" s="96" t="s">
        <v>93</v>
      </c>
      <c r="E2662" s="97">
        <v>1</v>
      </c>
      <c r="F2662" s="140">
        <v>6</v>
      </c>
      <c r="G2662" s="103"/>
      <c r="H2662" s="99" t="s">
        <v>557</v>
      </c>
      <c r="I2662" s="104" t="s">
        <v>34</v>
      </c>
      <c r="J2662" s="105">
        <v>6</v>
      </c>
      <c r="K2662" s="142">
        <f t="shared" si="283"/>
        <v>-6</v>
      </c>
      <c r="L2662" s="102">
        <f t="shared" si="291"/>
        <v>1125.4201049382723</v>
      </c>
      <c r="N2662" s="214">
        <f t="shared" si="292"/>
        <v>-12.225</v>
      </c>
      <c r="Q2662" s="153">
        <f t="shared" si="293"/>
        <v>1</v>
      </c>
      <c r="R2662" s="154">
        <f t="shared" si="294"/>
        <v>0</v>
      </c>
      <c r="S2662" s="154">
        <f t="shared" si="295"/>
        <v>1</v>
      </c>
    </row>
    <row r="2663" spans="2:19" ht="18.75" x14ac:dyDescent="0.3">
      <c r="B2663" s="164">
        <v>45141</v>
      </c>
      <c r="C2663" s="95" t="s">
        <v>3670</v>
      </c>
      <c r="D2663" s="96" t="s">
        <v>3453</v>
      </c>
      <c r="E2663" s="97">
        <v>3</v>
      </c>
      <c r="F2663" s="140">
        <v>4.2</v>
      </c>
      <c r="G2663" s="103"/>
      <c r="H2663" s="99" t="s">
        <v>557</v>
      </c>
      <c r="I2663" s="104" t="s">
        <v>24</v>
      </c>
      <c r="J2663" s="105">
        <v>4</v>
      </c>
      <c r="K2663" s="142">
        <f t="shared" si="283"/>
        <v>12.8</v>
      </c>
      <c r="L2663" s="102">
        <f t="shared" si="291"/>
        <v>1138.2201049382722</v>
      </c>
      <c r="N2663" s="214">
        <f t="shared" si="292"/>
        <v>0.57500000000000107</v>
      </c>
      <c r="Q2663" s="153">
        <f t="shared" si="293"/>
        <v>1</v>
      </c>
      <c r="R2663" s="154">
        <f t="shared" si="294"/>
        <v>1</v>
      </c>
      <c r="S2663" s="154">
        <f t="shared" si="295"/>
        <v>0</v>
      </c>
    </row>
    <row r="2664" spans="2:19" ht="18.75" x14ac:dyDescent="0.3">
      <c r="B2664" s="164">
        <v>45141</v>
      </c>
      <c r="C2664" s="95" t="s">
        <v>3671</v>
      </c>
      <c r="D2664" s="96" t="s">
        <v>747</v>
      </c>
      <c r="E2664" s="97">
        <v>4</v>
      </c>
      <c r="F2664" s="140">
        <v>3.1</v>
      </c>
      <c r="G2664" s="103"/>
      <c r="H2664" s="99" t="s">
        <v>557</v>
      </c>
      <c r="I2664" s="104" t="s">
        <v>24</v>
      </c>
      <c r="J2664" s="105">
        <v>7.75</v>
      </c>
      <c r="K2664" s="142">
        <f t="shared" si="283"/>
        <v>16.275000000000002</v>
      </c>
      <c r="L2664" s="102">
        <f t="shared" si="291"/>
        <v>1154.4951049382723</v>
      </c>
      <c r="N2664" s="214">
        <f t="shared" si="292"/>
        <v>16.850000000000001</v>
      </c>
      <c r="Q2664" s="153">
        <f t="shared" si="293"/>
        <v>1</v>
      </c>
      <c r="R2664" s="154">
        <f t="shared" si="294"/>
        <v>1</v>
      </c>
      <c r="S2664" s="154">
        <f t="shared" si="295"/>
        <v>0</v>
      </c>
    </row>
    <row r="2665" spans="2:19" ht="18.75" x14ac:dyDescent="0.3">
      <c r="B2665" s="164">
        <v>45141</v>
      </c>
      <c r="C2665" s="95" t="s">
        <v>3672</v>
      </c>
      <c r="D2665" s="96" t="s">
        <v>584</v>
      </c>
      <c r="E2665" s="97">
        <v>1</v>
      </c>
      <c r="F2665" s="140">
        <v>1.6</v>
      </c>
      <c r="G2665" s="103"/>
      <c r="H2665" s="99" t="s">
        <v>557</v>
      </c>
      <c r="I2665" s="104" t="s">
        <v>24</v>
      </c>
      <c r="J2665" s="105">
        <v>9.75</v>
      </c>
      <c r="K2665" s="142">
        <f t="shared" si="283"/>
        <v>5.8500000000000014</v>
      </c>
      <c r="L2665" s="102">
        <f t="shared" si="291"/>
        <v>1160.3451049382722</v>
      </c>
      <c r="N2665" s="214">
        <f t="shared" si="292"/>
        <v>22.700000000000003</v>
      </c>
      <c r="Q2665" s="153">
        <f t="shared" si="293"/>
        <v>1</v>
      </c>
      <c r="R2665" s="154">
        <f t="shared" si="294"/>
        <v>1</v>
      </c>
      <c r="S2665" s="154">
        <f t="shared" si="295"/>
        <v>0</v>
      </c>
    </row>
    <row r="2666" spans="2:19" ht="18.75" x14ac:dyDescent="0.3">
      <c r="B2666" s="164">
        <v>45143</v>
      </c>
      <c r="C2666" s="95" t="s">
        <v>3673</v>
      </c>
      <c r="D2666" s="96" t="s">
        <v>772</v>
      </c>
      <c r="E2666" s="97">
        <v>1</v>
      </c>
      <c r="F2666" s="140">
        <v>4</v>
      </c>
      <c r="G2666" s="103"/>
      <c r="H2666" s="99" t="s">
        <v>557</v>
      </c>
      <c r="I2666" s="104" t="s">
        <v>34</v>
      </c>
      <c r="J2666" s="105">
        <v>2</v>
      </c>
      <c r="K2666" s="142">
        <f t="shared" si="283"/>
        <v>-2</v>
      </c>
      <c r="L2666" s="102">
        <f t="shared" si="291"/>
        <v>1158.3451049382722</v>
      </c>
      <c r="N2666" s="214">
        <f t="shared" si="292"/>
        <v>20.700000000000003</v>
      </c>
      <c r="Q2666" s="153">
        <f t="shared" si="293"/>
        <v>1</v>
      </c>
      <c r="R2666" s="154">
        <f t="shared" si="294"/>
        <v>0</v>
      </c>
      <c r="S2666" s="154">
        <f t="shared" si="295"/>
        <v>1</v>
      </c>
    </row>
    <row r="2667" spans="2:19" ht="18.75" x14ac:dyDescent="0.3">
      <c r="B2667" s="164">
        <v>45143</v>
      </c>
      <c r="C2667" s="95" t="s">
        <v>3674</v>
      </c>
      <c r="D2667" s="96" t="s">
        <v>772</v>
      </c>
      <c r="E2667" s="97">
        <v>1</v>
      </c>
      <c r="F2667" s="140">
        <v>9</v>
      </c>
      <c r="G2667" s="103"/>
      <c r="H2667" s="99" t="s">
        <v>557</v>
      </c>
      <c r="I2667" s="104" t="s">
        <v>34</v>
      </c>
      <c r="J2667" s="105">
        <v>0.25</v>
      </c>
      <c r="K2667" s="142">
        <f t="shared" si="283"/>
        <v>-0.25</v>
      </c>
      <c r="L2667" s="102">
        <f t="shared" si="291"/>
        <v>1158.0951049382722</v>
      </c>
      <c r="N2667" s="214">
        <f t="shared" si="292"/>
        <v>20.450000000000003</v>
      </c>
      <c r="Q2667" s="153">
        <f t="shared" si="293"/>
        <v>1</v>
      </c>
      <c r="R2667" s="154">
        <f t="shared" si="294"/>
        <v>0</v>
      </c>
      <c r="S2667" s="154">
        <f t="shared" si="295"/>
        <v>1</v>
      </c>
    </row>
    <row r="2668" spans="2:19" ht="18.75" x14ac:dyDescent="0.3">
      <c r="B2668" s="164">
        <v>45143</v>
      </c>
      <c r="C2668" s="95" t="s">
        <v>3675</v>
      </c>
      <c r="D2668" s="96" t="s">
        <v>561</v>
      </c>
      <c r="E2668" s="97">
        <v>3</v>
      </c>
      <c r="F2668" s="140">
        <v>4.5999999999999996</v>
      </c>
      <c r="G2668" s="103"/>
      <c r="H2668" s="99" t="s">
        <v>557</v>
      </c>
      <c r="I2668" s="104" t="s">
        <v>24</v>
      </c>
      <c r="J2668" s="105">
        <v>5</v>
      </c>
      <c r="K2668" s="142">
        <f t="shared" si="283"/>
        <v>18</v>
      </c>
      <c r="L2668" s="102">
        <f t="shared" si="291"/>
        <v>1176.0951049382722</v>
      </c>
      <c r="N2668" s="214">
        <f t="shared" si="292"/>
        <v>38.450000000000003</v>
      </c>
      <c r="Q2668" s="153">
        <f t="shared" si="293"/>
        <v>1</v>
      </c>
      <c r="R2668" s="154">
        <f t="shared" si="294"/>
        <v>1</v>
      </c>
      <c r="S2668" s="154">
        <f t="shared" si="295"/>
        <v>0</v>
      </c>
    </row>
    <row r="2669" spans="2:19" ht="18.75" x14ac:dyDescent="0.3">
      <c r="B2669" s="164">
        <v>45143</v>
      </c>
      <c r="C2669" s="95" t="s">
        <v>3676</v>
      </c>
      <c r="D2669" s="96" t="s">
        <v>561</v>
      </c>
      <c r="E2669" s="97">
        <v>4</v>
      </c>
      <c r="F2669" s="140">
        <v>8</v>
      </c>
      <c r="G2669" s="103"/>
      <c r="H2669" s="99" t="s">
        <v>557</v>
      </c>
      <c r="I2669" s="104" t="s">
        <v>34</v>
      </c>
      <c r="J2669" s="105">
        <v>3.75</v>
      </c>
      <c r="K2669" s="142">
        <f t="shared" si="283"/>
        <v>-3.75</v>
      </c>
      <c r="L2669" s="102">
        <f t="shared" si="291"/>
        <v>1172.3451049382722</v>
      </c>
      <c r="N2669" s="214">
        <f t="shared" si="292"/>
        <v>34.700000000000003</v>
      </c>
      <c r="Q2669" s="153">
        <f t="shared" si="293"/>
        <v>1</v>
      </c>
      <c r="R2669" s="154">
        <f t="shared" si="294"/>
        <v>0</v>
      </c>
      <c r="S2669" s="154">
        <f t="shared" si="295"/>
        <v>1</v>
      </c>
    </row>
    <row r="2670" spans="2:19" ht="18.75" x14ac:dyDescent="0.3">
      <c r="B2670" s="164">
        <v>45143</v>
      </c>
      <c r="C2670" s="95" t="s">
        <v>3677</v>
      </c>
      <c r="D2670" s="96" t="s">
        <v>561</v>
      </c>
      <c r="E2670" s="97">
        <v>4</v>
      </c>
      <c r="F2670" s="140">
        <v>14</v>
      </c>
      <c r="G2670" s="103"/>
      <c r="H2670" s="99" t="s">
        <v>557</v>
      </c>
      <c r="I2670" s="104" t="s">
        <v>34</v>
      </c>
      <c r="J2670" s="105">
        <v>0.25</v>
      </c>
      <c r="K2670" s="142">
        <f t="shared" si="283"/>
        <v>-0.25</v>
      </c>
      <c r="L2670" s="102">
        <f t="shared" si="291"/>
        <v>1172.0951049382722</v>
      </c>
      <c r="N2670" s="214">
        <f t="shared" si="292"/>
        <v>34.450000000000003</v>
      </c>
      <c r="Q2670" s="153">
        <f t="shared" si="293"/>
        <v>1</v>
      </c>
      <c r="R2670" s="154">
        <f t="shared" si="294"/>
        <v>0</v>
      </c>
      <c r="S2670" s="154">
        <f t="shared" si="295"/>
        <v>1</v>
      </c>
    </row>
    <row r="2671" spans="2:19" ht="18.75" x14ac:dyDescent="0.3">
      <c r="B2671" s="164">
        <v>45144</v>
      </c>
      <c r="C2671" s="95" t="s">
        <v>3678</v>
      </c>
      <c r="D2671" s="96" t="s">
        <v>2467</v>
      </c>
      <c r="E2671" s="97">
        <v>1</v>
      </c>
      <c r="F2671" s="140">
        <v>19</v>
      </c>
      <c r="G2671" s="103"/>
      <c r="H2671" s="99" t="s">
        <v>557</v>
      </c>
      <c r="I2671" s="104" t="s">
        <v>34</v>
      </c>
      <c r="J2671" s="105">
        <v>1.75</v>
      </c>
      <c r="K2671" s="142">
        <f t="shared" si="283"/>
        <v>-1.75</v>
      </c>
      <c r="L2671" s="102">
        <f t="shared" si="291"/>
        <v>1170.3451049382722</v>
      </c>
      <c r="N2671" s="214">
        <f t="shared" si="292"/>
        <v>32.700000000000003</v>
      </c>
      <c r="Q2671" s="153">
        <f t="shared" si="293"/>
        <v>1</v>
      </c>
      <c r="R2671" s="154">
        <f t="shared" si="294"/>
        <v>0</v>
      </c>
      <c r="S2671" s="154">
        <f t="shared" si="295"/>
        <v>1</v>
      </c>
    </row>
    <row r="2672" spans="2:19" ht="18.75" x14ac:dyDescent="0.3">
      <c r="B2672" s="164">
        <v>45144</v>
      </c>
      <c r="C2672" s="95" t="s">
        <v>3679</v>
      </c>
      <c r="D2672" s="96" t="s">
        <v>2467</v>
      </c>
      <c r="E2672" s="97">
        <v>1</v>
      </c>
      <c r="F2672" s="140">
        <v>20</v>
      </c>
      <c r="G2672" s="103"/>
      <c r="H2672" s="99" t="s">
        <v>557</v>
      </c>
      <c r="I2672" s="104" t="s">
        <v>34</v>
      </c>
      <c r="J2672" s="105">
        <v>1.75</v>
      </c>
      <c r="K2672" s="142">
        <f t="shared" si="283"/>
        <v>-1.75</v>
      </c>
      <c r="L2672" s="102">
        <f t="shared" si="291"/>
        <v>1168.5951049382722</v>
      </c>
      <c r="N2672" s="214">
        <f t="shared" si="292"/>
        <v>30.950000000000003</v>
      </c>
      <c r="Q2672" s="153">
        <f t="shared" si="293"/>
        <v>1</v>
      </c>
      <c r="R2672" s="154">
        <f t="shared" si="294"/>
        <v>0</v>
      </c>
      <c r="S2672" s="154">
        <f t="shared" si="295"/>
        <v>1</v>
      </c>
    </row>
    <row r="2673" spans="2:19" ht="18.75" x14ac:dyDescent="0.3">
      <c r="B2673" s="164">
        <v>45144</v>
      </c>
      <c r="C2673" s="95" t="s">
        <v>3680</v>
      </c>
      <c r="D2673" s="96" t="s">
        <v>662</v>
      </c>
      <c r="E2673" s="97">
        <v>1</v>
      </c>
      <c r="F2673" s="140">
        <v>1.8</v>
      </c>
      <c r="G2673" s="103"/>
      <c r="H2673" s="99" t="s">
        <v>557</v>
      </c>
      <c r="I2673" s="104" t="s">
        <v>34</v>
      </c>
      <c r="J2673" s="105">
        <v>5.25</v>
      </c>
      <c r="K2673" s="142">
        <f t="shared" si="283"/>
        <v>-5.25</v>
      </c>
      <c r="L2673" s="102">
        <f t="shared" si="291"/>
        <v>1163.3451049382722</v>
      </c>
      <c r="N2673" s="214">
        <f t="shared" si="292"/>
        <v>25.700000000000003</v>
      </c>
      <c r="Q2673" s="153">
        <f t="shared" si="293"/>
        <v>1</v>
      </c>
      <c r="R2673" s="154">
        <f t="shared" si="294"/>
        <v>0</v>
      </c>
      <c r="S2673" s="154">
        <f t="shared" si="295"/>
        <v>1</v>
      </c>
    </row>
    <row r="2674" spans="2:19" ht="18.75" x14ac:dyDescent="0.3">
      <c r="B2674" s="164">
        <v>45144</v>
      </c>
      <c r="C2674" s="95" t="s">
        <v>3681</v>
      </c>
      <c r="D2674" s="96" t="s">
        <v>662</v>
      </c>
      <c r="E2674" s="97">
        <v>1</v>
      </c>
      <c r="F2674" s="140">
        <v>40</v>
      </c>
      <c r="G2674" s="103"/>
      <c r="H2674" s="99" t="s">
        <v>557</v>
      </c>
      <c r="I2674" s="104" t="s">
        <v>34</v>
      </c>
      <c r="J2674" s="105">
        <v>1</v>
      </c>
      <c r="K2674" s="142">
        <f t="shared" si="283"/>
        <v>-1</v>
      </c>
      <c r="L2674" s="102">
        <f t="shared" si="291"/>
        <v>1162.3451049382722</v>
      </c>
      <c r="N2674" s="214">
        <f t="shared" si="292"/>
        <v>24.700000000000003</v>
      </c>
      <c r="Q2674" s="153">
        <f t="shared" si="293"/>
        <v>1</v>
      </c>
      <c r="R2674" s="154">
        <f t="shared" si="294"/>
        <v>0</v>
      </c>
      <c r="S2674" s="154">
        <f t="shared" si="295"/>
        <v>1</v>
      </c>
    </row>
    <row r="2675" spans="2:19" ht="18.75" x14ac:dyDescent="0.3">
      <c r="B2675" s="164">
        <v>45144</v>
      </c>
      <c r="C2675" s="95" t="s">
        <v>3681</v>
      </c>
      <c r="D2675" s="96" t="s">
        <v>662</v>
      </c>
      <c r="E2675" s="97">
        <v>1</v>
      </c>
      <c r="F2675" s="140"/>
      <c r="G2675" s="103">
        <v>6</v>
      </c>
      <c r="H2675" s="99" t="s">
        <v>567</v>
      </c>
      <c r="I2675" s="104" t="s">
        <v>34</v>
      </c>
      <c r="J2675" s="105">
        <v>3.75</v>
      </c>
      <c r="K2675" s="142">
        <f t="shared" si="283"/>
        <v>-3.75</v>
      </c>
      <c r="L2675" s="102">
        <f t="shared" si="291"/>
        <v>1158.5951049382722</v>
      </c>
      <c r="N2675" s="214">
        <f t="shared" si="292"/>
        <v>20.950000000000003</v>
      </c>
      <c r="Q2675" s="153">
        <f t="shared" si="293"/>
        <v>1</v>
      </c>
      <c r="R2675" s="154">
        <f t="shared" si="294"/>
        <v>0</v>
      </c>
      <c r="S2675" s="154">
        <f t="shared" si="295"/>
        <v>1</v>
      </c>
    </row>
    <row r="2676" spans="2:19" ht="18.75" x14ac:dyDescent="0.3">
      <c r="B2676" s="164">
        <v>45144</v>
      </c>
      <c r="C2676" s="95" t="s">
        <v>3682</v>
      </c>
      <c r="D2676" s="96" t="s">
        <v>662</v>
      </c>
      <c r="E2676" s="97">
        <v>6</v>
      </c>
      <c r="F2676" s="140">
        <v>4</v>
      </c>
      <c r="G2676" s="103"/>
      <c r="H2676" s="99" t="s">
        <v>557</v>
      </c>
      <c r="I2676" s="104" t="s">
        <v>34</v>
      </c>
      <c r="J2676" s="105">
        <v>3.75</v>
      </c>
      <c r="K2676" s="142">
        <f t="shared" si="283"/>
        <v>-3.75</v>
      </c>
      <c r="L2676" s="102">
        <f t="shared" si="291"/>
        <v>1154.8451049382722</v>
      </c>
      <c r="N2676" s="214">
        <f t="shared" si="292"/>
        <v>17.200000000000003</v>
      </c>
      <c r="Q2676" s="153">
        <f t="shared" si="293"/>
        <v>1</v>
      </c>
      <c r="R2676" s="154">
        <f t="shared" si="294"/>
        <v>0</v>
      </c>
      <c r="S2676" s="154">
        <f t="shared" si="295"/>
        <v>1</v>
      </c>
    </row>
    <row r="2677" spans="2:19" ht="18.75" x14ac:dyDescent="0.3">
      <c r="B2677" s="164">
        <v>45145</v>
      </c>
      <c r="C2677" s="95" t="s">
        <v>3683</v>
      </c>
      <c r="D2677" s="96" t="s">
        <v>2011</v>
      </c>
      <c r="E2677" s="97">
        <v>3</v>
      </c>
      <c r="F2677" s="140">
        <v>7</v>
      </c>
      <c r="G2677" s="103"/>
      <c r="H2677" s="99" t="s">
        <v>557</v>
      </c>
      <c r="I2677" s="104" t="s">
        <v>34</v>
      </c>
      <c r="J2677" s="105">
        <v>1</v>
      </c>
      <c r="K2677" s="142">
        <f t="shared" si="283"/>
        <v>-1</v>
      </c>
      <c r="L2677" s="102">
        <f t="shared" si="291"/>
        <v>1153.8451049382722</v>
      </c>
      <c r="N2677" s="214">
        <f t="shared" si="292"/>
        <v>16.200000000000003</v>
      </c>
      <c r="Q2677" s="153">
        <f t="shared" si="293"/>
        <v>1</v>
      </c>
      <c r="R2677" s="154">
        <f t="shared" si="294"/>
        <v>0</v>
      </c>
      <c r="S2677" s="154">
        <f t="shared" si="295"/>
        <v>1</v>
      </c>
    </row>
    <row r="2678" spans="2:19" ht="18.75" x14ac:dyDescent="0.3">
      <c r="B2678" s="164">
        <v>45146</v>
      </c>
      <c r="C2678" s="95" t="s">
        <v>3684</v>
      </c>
      <c r="D2678" s="96" t="s">
        <v>788</v>
      </c>
      <c r="E2678" s="97">
        <v>2</v>
      </c>
      <c r="F2678" s="140">
        <v>6</v>
      </c>
      <c r="G2678" s="103"/>
      <c r="H2678" s="99" t="s">
        <v>557</v>
      </c>
      <c r="I2678" s="104" t="s">
        <v>34</v>
      </c>
      <c r="J2678" s="105">
        <v>8</v>
      </c>
      <c r="K2678" s="142">
        <f t="shared" si="283"/>
        <v>-8</v>
      </c>
      <c r="L2678" s="102">
        <f t="shared" si="291"/>
        <v>1145.8451049382722</v>
      </c>
      <c r="N2678" s="214">
        <f t="shared" si="292"/>
        <v>8.2000000000000028</v>
      </c>
      <c r="Q2678" s="153">
        <f t="shared" si="293"/>
        <v>1</v>
      </c>
      <c r="R2678" s="154">
        <f t="shared" si="294"/>
        <v>0</v>
      </c>
      <c r="S2678" s="154">
        <f t="shared" si="295"/>
        <v>1</v>
      </c>
    </row>
    <row r="2679" spans="2:19" ht="18.75" x14ac:dyDescent="0.3">
      <c r="B2679" s="164">
        <v>45146</v>
      </c>
      <c r="C2679" s="95" t="s">
        <v>3685</v>
      </c>
      <c r="D2679" s="96" t="s">
        <v>616</v>
      </c>
      <c r="E2679" s="97">
        <v>1</v>
      </c>
      <c r="F2679" s="140">
        <v>30</v>
      </c>
      <c r="G2679" s="103"/>
      <c r="H2679" s="99" t="s">
        <v>557</v>
      </c>
      <c r="I2679" s="104" t="s">
        <v>34</v>
      </c>
      <c r="J2679" s="105">
        <v>2.5</v>
      </c>
      <c r="K2679" s="142">
        <f t="shared" si="283"/>
        <v>-2.5</v>
      </c>
      <c r="L2679" s="102">
        <f t="shared" si="291"/>
        <v>1143.3451049382722</v>
      </c>
      <c r="N2679" s="214">
        <f t="shared" si="292"/>
        <v>5.7000000000000028</v>
      </c>
      <c r="Q2679" s="153">
        <f t="shared" si="293"/>
        <v>1</v>
      </c>
      <c r="R2679" s="154">
        <f t="shared" si="294"/>
        <v>0</v>
      </c>
      <c r="S2679" s="154">
        <f t="shared" si="295"/>
        <v>1</v>
      </c>
    </row>
    <row r="2680" spans="2:19" ht="18.75" x14ac:dyDescent="0.3">
      <c r="B2680" s="164">
        <v>45146</v>
      </c>
      <c r="C2680" s="95" t="s">
        <v>3686</v>
      </c>
      <c r="D2680" s="96" t="s">
        <v>616</v>
      </c>
      <c r="E2680" s="97">
        <v>1</v>
      </c>
      <c r="F2680" s="140">
        <v>7</v>
      </c>
      <c r="G2680" s="103"/>
      <c r="H2680" s="99" t="s">
        <v>557</v>
      </c>
      <c r="I2680" s="104" t="s">
        <v>34</v>
      </c>
      <c r="J2680" s="105">
        <v>5.25</v>
      </c>
      <c r="K2680" s="142">
        <f t="shared" si="283"/>
        <v>-5.25</v>
      </c>
      <c r="L2680" s="102">
        <f t="shared" si="291"/>
        <v>1138.0951049382722</v>
      </c>
      <c r="N2680" s="214">
        <f t="shared" si="292"/>
        <v>0.45000000000000284</v>
      </c>
      <c r="Q2680" s="153">
        <f t="shared" si="293"/>
        <v>1</v>
      </c>
      <c r="R2680" s="154">
        <f t="shared" si="294"/>
        <v>0</v>
      </c>
      <c r="S2680" s="154">
        <f t="shared" si="295"/>
        <v>1</v>
      </c>
    </row>
    <row r="2681" spans="2:19" ht="18.75" x14ac:dyDescent="0.3">
      <c r="B2681" s="164">
        <v>45146</v>
      </c>
      <c r="C2681" s="95" t="s">
        <v>3687</v>
      </c>
      <c r="D2681" s="96" t="s">
        <v>616</v>
      </c>
      <c r="E2681" s="97">
        <v>3</v>
      </c>
      <c r="F2681" s="140">
        <v>17</v>
      </c>
      <c r="G2681" s="103"/>
      <c r="H2681" s="99" t="s">
        <v>557</v>
      </c>
      <c r="I2681" s="104" t="s">
        <v>34</v>
      </c>
      <c r="J2681" s="105">
        <v>3</v>
      </c>
      <c r="K2681" s="142">
        <f t="shared" si="283"/>
        <v>-3</v>
      </c>
      <c r="L2681" s="102">
        <f t="shared" si="291"/>
        <v>1135.0951049382722</v>
      </c>
      <c r="N2681" s="214">
        <f t="shared" si="292"/>
        <v>-2.5499999999999972</v>
      </c>
      <c r="Q2681" s="153">
        <f t="shared" si="293"/>
        <v>1</v>
      </c>
      <c r="R2681" s="154">
        <f t="shared" si="294"/>
        <v>0</v>
      </c>
      <c r="S2681" s="154">
        <f t="shared" si="295"/>
        <v>1</v>
      </c>
    </row>
    <row r="2682" spans="2:19" ht="18.75" x14ac:dyDescent="0.3">
      <c r="B2682" s="164">
        <v>45146</v>
      </c>
      <c r="C2682" s="95" t="s">
        <v>3687</v>
      </c>
      <c r="D2682" s="96" t="s">
        <v>616</v>
      </c>
      <c r="E2682" s="97">
        <v>3</v>
      </c>
      <c r="F2682" s="140"/>
      <c r="G2682" s="103">
        <v>4</v>
      </c>
      <c r="H2682" s="99" t="s">
        <v>567</v>
      </c>
      <c r="I2682" s="104" t="s">
        <v>34</v>
      </c>
      <c r="J2682" s="105">
        <v>3</v>
      </c>
      <c r="K2682" s="142">
        <f t="shared" si="283"/>
        <v>-3</v>
      </c>
      <c r="L2682" s="102">
        <f t="shared" si="291"/>
        <v>1132.0951049382722</v>
      </c>
      <c r="N2682" s="214">
        <f t="shared" si="292"/>
        <v>-5.5499999999999972</v>
      </c>
      <c r="Q2682" s="153">
        <f t="shared" si="293"/>
        <v>1</v>
      </c>
      <c r="R2682" s="154">
        <f t="shared" si="294"/>
        <v>0</v>
      </c>
      <c r="S2682" s="154">
        <f t="shared" si="295"/>
        <v>1</v>
      </c>
    </row>
    <row r="2683" spans="2:19" ht="18.75" x14ac:dyDescent="0.3">
      <c r="B2683" s="164">
        <v>45146</v>
      </c>
      <c r="C2683" s="95" t="s">
        <v>3688</v>
      </c>
      <c r="D2683" s="96" t="s">
        <v>616</v>
      </c>
      <c r="E2683" s="97">
        <v>4</v>
      </c>
      <c r="F2683" s="140">
        <v>3</v>
      </c>
      <c r="G2683" s="103"/>
      <c r="H2683" s="99" t="s">
        <v>557</v>
      </c>
      <c r="I2683" s="104" t="s">
        <v>34</v>
      </c>
      <c r="J2683" s="105">
        <v>7.75</v>
      </c>
      <c r="K2683" s="142">
        <f t="shared" si="283"/>
        <v>-7.75</v>
      </c>
      <c r="L2683" s="102">
        <f t="shared" si="291"/>
        <v>1124.3451049382722</v>
      </c>
      <c r="N2683" s="214">
        <f t="shared" si="292"/>
        <v>-13.299999999999997</v>
      </c>
      <c r="Q2683" s="153">
        <f t="shared" si="293"/>
        <v>1</v>
      </c>
      <c r="R2683" s="154">
        <f t="shared" si="294"/>
        <v>0</v>
      </c>
      <c r="S2683" s="154">
        <f t="shared" si="295"/>
        <v>1</v>
      </c>
    </row>
    <row r="2684" spans="2:19" ht="18.75" x14ac:dyDescent="0.3">
      <c r="B2684" s="164">
        <v>45147</v>
      </c>
      <c r="C2684" s="95" t="s">
        <v>3689</v>
      </c>
      <c r="D2684" s="96" t="s">
        <v>3405</v>
      </c>
      <c r="E2684" s="97">
        <v>2</v>
      </c>
      <c r="F2684" s="140">
        <v>2</v>
      </c>
      <c r="G2684" s="103"/>
      <c r="H2684" s="99" t="s">
        <v>557</v>
      </c>
      <c r="I2684" s="104" t="s">
        <v>34</v>
      </c>
      <c r="J2684" s="105">
        <v>2</v>
      </c>
      <c r="K2684" s="142">
        <f t="shared" si="283"/>
        <v>-2</v>
      </c>
      <c r="L2684" s="102">
        <f t="shared" si="291"/>
        <v>1122.3451049382722</v>
      </c>
      <c r="N2684" s="214">
        <f t="shared" si="292"/>
        <v>-15.299999999999997</v>
      </c>
      <c r="Q2684" s="153">
        <f t="shared" si="293"/>
        <v>1</v>
      </c>
      <c r="R2684" s="154">
        <f t="shared" si="294"/>
        <v>0</v>
      </c>
      <c r="S2684" s="154">
        <f t="shared" si="295"/>
        <v>1</v>
      </c>
    </row>
    <row r="2685" spans="2:19" ht="18.75" x14ac:dyDescent="0.3">
      <c r="B2685" s="164">
        <v>45147</v>
      </c>
      <c r="C2685" s="95" t="s">
        <v>3690</v>
      </c>
      <c r="D2685" s="96" t="s">
        <v>1916</v>
      </c>
      <c r="E2685" s="97">
        <v>1</v>
      </c>
      <c r="F2685" s="140">
        <v>4</v>
      </c>
      <c r="G2685" s="103"/>
      <c r="H2685" s="99" t="s">
        <v>557</v>
      </c>
      <c r="I2685" s="104" t="s">
        <v>34</v>
      </c>
      <c r="J2685" s="105">
        <v>8.75</v>
      </c>
      <c r="K2685" s="142">
        <f t="shared" si="283"/>
        <v>-8.75</v>
      </c>
      <c r="L2685" s="102">
        <f t="shared" si="291"/>
        <v>1113.5951049382722</v>
      </c>
      <c r="N2685" s="214">
        <f t="shared" si="292"/>
        <v>-24.049999999999997</v>
      </c>
      <c r="Q2685" s="153">
        <f t="shared" si="293"/>
        <v>1</v>
      </c>
      <c r="R2685" s="154">
        <f t="shared" si="294"/>
        <v>0</v>
      </c>
      <c r="S2685" s="154">
        <f t="shared" si="295"/>
        <v>1</v>
      </c>
    </row>
    <row r="2686" spans="2:19" ht="18.75" x14ac:dyDescent="0.3">
      <c r="B2686" s="164">
        <v>45147</v>
      </c>
      <c r="C2686" s="95" t="s">
        <v>3691</v>
      </c>
      <c r="D2686" s="96" t="s">
        <v>3405</v>
      </c>
      <c r="E2686" s="97">
        <v>1</v>
      </c>
      <c r="F2686" s="140">
        <v>26</v>
      </c>
      <c r="G2686" s="103"/>
      <c r="H2686" s="99" t="s">
        <v>557</v>
      </c>
      <c r="I2686" s="104" t="s">
        <v>34</v>
      </c>
      <c r="J2686" s="105">
        <v>3</v>
      </c>
      <c r="K2686" s="142">
        <f t="shared" si="283"/>
        <v>-3</v>
      </c>
      <c r="L2686" s="102">
        <f t="shared" si="291"/>
        <v>1110.5951049382722</v>
      </c>
      <c r="N2686" s="214">
        <f t="shared" si="292"/>
        <v>-27.049999999999997</v>
      </c>
      <c r="Q2686" s="153">
        <f t="shared" si="293"/>
        <v>1</v>
      </c>
      <c r="R2686" s="154">
        <f t="shared" si="294"/>
        <v>0</v>
      </c>
      <c r="S2686" s="154">
        <f t="shared" si="295"/>
        <v>1</v>
      </c>
    </row>
    <row r="2687" spans="2:19" ht="18.75" x14ac:dyDescent="0.3">
      <c r="B2687" s="164">
        <v>45147</v>
      </c>
      <c r="C2687" s="95" t="s">
        <v>3691</v>
      </c>
      <c r="D2687" s="96" t="s">
        <v>3405</v>
      </c>
      <c r="E2687" s="97">
        <v>1</v>
      </c>
      <c r="F2687" s="140"/>
      <c r="G2687" s="103">
        <v>4</v>
      </c>
      <c r="H2687" s="99" t="s">
        <v>567</v>
      </c>
      <c r="I2687" s="104" t="s">
        <v>34</v>
      </c>
      <c r="J2687" s="105">
        <v>2</v>
      </c>
      <c r="K2687" s="142">
        <f t="shared" si="283"/>
        <v>-2</v>
      </c>
      <c r="L2687" s="102">
        <f t="shared" si="291"/>
        <v>1108.5951049382722</v>
      </c>
      <c r="N2687" s="214">
        <f t="shared" si="292"/>
        <v>-29.049999999999997</v>
      </c>
      <c r="Q2687" s="153">
        <f t="shared" si="293"/>
        <v>1</v>
      </c>
      <c r="R2687" s="154">
        <f t="shared" si="294"/>
        <v>0</v>
      </c>
      <c r="S2687" s="154">
        <f t="shared" si="295"/>
        <v>1</v>
      </c>
    </row>
    <row r="2688" spans="2:19" ht="18.75" x14ac:dyDescent="0.3">
      <c r="B2688" s="164">
        <v>45147</v>
      </c>
      <c r="C2688" s="95" t="s">
        <v>3692</v>
      </c>
      <c r="D2688" s="96" t="s">
        <v>3405</v>
      </c>
      <c r="E2688" s="97">
        <v>1</v>
      </c>
      <c r="F2688" s="140">
        <v>1.9</v>
      </c>
      <c r="G2688" s="103"/>
      <c r="H2688" s="99" t="s">
        <v>557</v>
      </c>
      <c r="I2688" s="104" t="s">
        <v>34</v>
      </c>
      <c r="J2688" s="105">
        <v>5</v>
      </c>
      <c r="K2688" s="142">
        <f t="shared" si="283"/>
        <v>-5</v>
      </c>
      <c r="L2688" s="102">
        <f t="shared" si="291"/>
        <v>1103.5951049382722</v>
      </c>
      <c r="N2688" s="214">
        <f t="shared" si="292"/>
        <v>-34.049999999999997</v>
      </c>
      <c r="Q2688" s="153">
        <f t="shared" si="293"/>
        <v>1</v>
      </c>
      <c r="R2688" s="154">
        <f t="shared" si="294"/>
        <v>0</v>
      </c>
      <c r="S2688" s="154">
        <f t="shared" si="295"/>
        <v>1</v>
      </c>
    </row>
    <row r="2689" spans="2:19" ht="18.75" x14ac:dyDescent="0.3">
      <c r="B2689" s="164">
        <v>45148</v>
      </c>
      <c r="C2689" s="95" t="s">
        <v>3693</v>
      </c>
      <c r="D2689" s="96" t="s">
        <v>619</v>
      </c>
      <c r="E2689" s="97">
        <v>1</v>
      </c>
      <c r="F2689" s="140">
        <v>8</v>
      </c>
      <c r="G2689" s="103"/>
      <c r="H2689" s="99" t="s">
        <v>557</v>
      </c>
      <c r="I2689" s="104" t="s">
        <v>34</v>
      </c>
      <c r="J2689" s="105">
        <v>7.25</v>
      </c>
      <c r="K2689" s="142">
        <f t="shared" si="283"/>
        <v>-7.25</v>
      </c>
      <c r="L2689" s="102">
        <f t="shared" si="291"/>
        <v>1096.3451049382722</v>
      </c>
      <c r="N2689" s="214">
        <f t="shared" si="292"/>
        <v>-41.3</v>
      </c>
      <c r="Q2689" s="153">
        <f t="shared" si="293"/>
        <v>1</v>
      </c>
      <c r="R2689" s="154">
        <f t="shared" si="294"/>
        <v>0</v>
      </c>
      <c r="S2689" s="154">
        <f t="shared" si="295"/>
        <v>1</v>
      </c>
    </row>
    <row r="2690" spans="2:19" ht="18.75" x14ac:dyDescent="0.3">
      <c r="B2690" s="164">
        <v>45148</v>
      </c>
      <c r="C2690" s="95" t="s">
        <v>3694</v>
      </c>
      <c r="D2690" s="96" t="s">
        <v>619</v>
      </c>
      <c r="E2690" s="97">
        <v>1</v>
      </c>
      <c r="F2690" s="140">
        <v>2.4500000000000002</v>
      </c>
      <c r="G2690" s="103"/>
      <c r="H2690" s="99" t="s">
        <v>557</v>
      </c>
      <c r="I2690" s="104" t="s">
        <v>24</v>
      </c>
      <c r="J2690" s="105">
        <v>2.5</v>
      </c>
      <c r="K2690" s="142">
        <f t="shared" si="283"/>
        <v>3.625</v>
      </c>
      <c r="L2690" s="102">
        <f t="shared" si="291"/>
        <v>1099.9701049382722</v>
      </c>
      <c r="N2690" s="214">
        <f t="shared" si="292"/>
        <v>-37.674999999999997</v>
      </c>
      <c r="Q2690" s="153">
        <f t="shared" si="293"/>
        <v>1</v>
      </c>
      <c r="R2690" s="154">
        <f t="shared" si="294"/>
        <v>1</v>
      </c>
      <c r="S2690" s="154">
        <f t="shared" si="295"/>
        <v>0</v>
      </c>
    </row>
    <row r="2691" spans="2:19" ht="18.75" x14ac:dyDescent="0.3">
      <c r="B2691" s="164">
        <v>45148</v>
      </c>
      <c r="C2691" s="95" t="s">
        <v>3695</v>
      </c>
      <c r="D2691" s="96" t="s">
        <v>619</v>
      </c>
      <c r="E2691" s="97">
        <v>1</v>
      </c>
      <c r="F2691" s="140">
        <v>20</v>
      </c>
      <c r="G2691" s="103"/>
      <c r="H2691" s="99" t="s">
        <v>557</v>
      </c>
      <c r="I2691" s="104" t="s">
        <v>34</v>
      </c>
      <c r="J2691" s="105">
        <v>0.25</v>
      </c>
      <c r="K2691" s="142">
        <f t="shared" si="283"/>
        <v>-0.25</v>
      </c>
      <c r="L2691" s="102">
        <f t="shared" si="291"/>
        <v>1099.7201049382722</v>
      </c>
      <c r="N2691" s="214">
        <f t="shared" si="292"/>
        <v>-37.924999999999997</v>
      </c>
      <c r="Q2691" s="153">
        <f t="shared" si="293"/>
        <v>1</v>
      </c>
      <c r="R2691" s="154">
        <f t="shared" si="294"/>
        <v>0</v>
      </c>
      <c r="S2691" s="154">
        <f t="shared" si="295"/>
        <v>1</v>
      </c>
    </row>
    <row r="2692" spans="2:19" ht="18.75" x14ac:dyDescent="0.3">
      <c r="B2692" s="164">
        <v>45148</v>
      </c>
      <c r="C2692" s="95" t="s">
        <v>3696</v>
      </c>
      <c r="D2692" s="96" t="s">
        <v>619</v>
      </c>
      <c r="E2692" s="97">
        <v>6</v>
      </c>
      <c r="F2692" s="140">
        <v>5</v>
      </c>
      <c r="G2692" s="103"/>
      <c r="H2692" s="99" t="s">
        <v>557</v>
      </c>
      <c r="I2692" s="104" t="s">
        <v>24</v>
      </c>
      <c r="J2692" s="105">
        <v>4</v>
      </c>
      <c r="K2692" s="142">
        <f t="shared" si="283"/>
        <v>16</v>
      </c>
      <c r="L2692" s="102">
        <f t="shared" si="291"/>
        <v>1115.7201049382722</v>
      </c>
      <c r="N2692" s="214">
        <f t="shared" si="292"/>
        <v>-21.924999999999997</v>
      </c>
      <c r="Q2692" s="153">
        <f t="shared" si="293"/>
        <v>1</v>
      </c>
      <c r="R2692" s="154">
        <f t="shared" si="294"/>
        <v>1</v>
      </c>
      <c r="S2692" s="154">
        <f t="shared" si="295"/>
        <v>0</v>
      </c>
    </row>
    <row r="2693" spans="2:19" ht="18.75" x14ac:dyDescent="0.3">
      <c r="B2693" s="164">
        <v>45148</v>
      </c>
      <c r="C2693" s="95" t="s">
        <v>3697</v>
      </c>
      <c r="D2693" s="96" t="s">
        <v>114</v>
      </c>
      <c r="E2693" s="97">
        <v>1</v>
      </c>
      <c r="F2693" s="140">
        <v>3</v>
      </c>
      <c r="G2693" s="103"/>
      <c r="H2693" s="99" t="s">
        <v>557</v>
      </c>
      <c r="I2693" s="104" t="s">
        <v>34</v>
      </c>
      <c r="J2693" s="105">
        <v>3.5</v>
      </c>
      <c r="K2693" s="142">
        <f t="shared" si="283"/>
        <v>-3.5</v>
      </c>
      <c r="L2693" s="102">
        <f t="shared" si="291"/>
        <v>1112.2201049382722</v>
      </c>
      <c r="N2693" s="214">
        <f t="shared" si="292"/>
        <v>-25.424999999999997</v>
      </c>
      <c r="Q2693" s="153">
        <f t="shared" si="293"/>
        <v>1</v>
      </c>
      <c r="R2693" s="154">
        <f t="shared" si="294"/>
        <v>0</v>
      </c>
      <c r="S2693" s="154">
        <f t="shared" si="295"/>
        <v>1</v>
      </c>
    </row>
    <row r="2694" spans="2:19" ht="18.75" x14ac:dyDescent="0.3">
      <c r="B2694" s="164">
        <v>45148</v>
      </c>
      <c r="C2694" s="95" t="s">
        <v>3698</v>
      </c>
      <c r="D2694" s="96" t="s">
        <v>114</v>
      </c>
      <c r="E2694" s="97">
        <v>1</v>
      </c>
      <c r="F2694" s="140">
        <v>6</v>
      </c>
      <c r="G2694" s="103"/>
      <c r="H2694" s="99" t="s">
        <v>557</v>
      </c>
      <c r="I2694" s="104" t="s">
        <v>34</v>
      </c>
      <c r="J2694" s="105">
        <v>1</v>
      </c>
      <c r="K2694" s="142">
        <f t="shared" si="283"/>
        <v>-1</v>
      </c>
      <c r="L2694" s="102">
        <f t="shared" si="291"/>
        <v>1111.2201049382722</v>
      </c>
      <c r="N2694" s="214">
        <f t="shared" si="292"/>
        <v>-26.424999999999997</v>
      </c>
      <c r="Q2694" s="153">
        <f t="shared" si="293"/>
        <v>1</v>
      </c>
      <c r="R2694" s="154">
        <f t="shared" si="294"/>
        <v>0</v>
      </c>
      <c r="S2694" s="154">
        <f t="shared" si="295"/>
        <v>1</v>
      </c>
    </row>
    <row r="2695" spans="2:19" ht="18.75" x14ac:dyDescent="0.3">
      <c r="B2695" s="164">
        <v>45148</v>
      </c>
      <c r="C2695" s="95" t="s">
        <v>3699</v>
      </c>
      <c r="D2695" s="96" t="s">
        <v>114</v>
      </c>
      <c r="E2695" s="97">
        <v>2</v>
      </c>
      <c r="F2695" s="140">
        <v>2.8</v>
      </c>
      <c r="G2695" s="103"/>
      <c r="H2695" s="99" t="s">
        <v>557</v>
      </c>
      <c r="I2695" s="104" t="s">
        <v>24</v>
      </c>
      <c r="J2695" s="105">
        <v>7</v>
      </c>
      <c r="K2695" s="142">
        <f t="shared" si="283"/>
        <v>12.599999999999998</v>
      </c>
      <c r="L2695" s="102">
        <f t="shared" si="291"/>
        <v>1123.8201049382722</v>
      </c>
      <c r="N2695" s="214">
        <f t="shared" si="292"/>
        <v>-13.824999999999999</v>
      </c>
      <c r="Q2695" s="153">
        <f t="shared" si="293"/>
        <v>1</v>
      </c>
      <c r="R2695" s="154">
        <f t="shared" si="294"/>
        <v>1</v>
      </c>
      <c r="S2695" s="154">
        <f t="shared" si="295"/>
        <v>0</v>
      </c>
    </row>
    <row r="2696" spans="2:19" ht="18.75" x14ac:dyDescent="0.3">
      <c r="B2696" s="164">
        <v>45148</v>
      </c>
      <c r="C2696" s="95" t="s">
        <v>3700</v>
      </c>
      <c r="D2696" s="96" t="s">
        <v>114</v>
      </c>
      <c r="E2696" s="97">
        <v>2</v>
      </c>
      <c r="F2696" s="140">
        <v>7</v>
      </c>
      <c r="G2696" s="103"/>
      <c r="H2696" s="99" t="s">
        <v>557</v>
      </c>
      <c r="I2696" s="104" t="s">
        <v>34</v>
      </c>
      <c r="J2696" s="105">
        <v>2</v>
      </c>
      <c r="K2696" s="142">
        <f t="shared" si="283"/>
        <v>-2</v>
      </c>
      <c r="L2696" s="102">
        <f t="shared" si="291"/>
        <v>1121.8201049382722</v>
      </c>
      <c r="N2696" s="214">
        <f t="shared" si="292"/>
        <v>-15.824999999999999</v>
      </c>
      <c r="Q2696" s="153">
        <f t="shared" si="293"/>
        <v>1</v>
      </c>
      <c r="R2696" s="154">
        <f t="shared" si="294"/>
        <v>0</v>
      </c>
      <c r="S2696" s="154">
        <f t="shared" si="295"/>
        <v>1</v>
      </c>
    </row>
    <row r="2697" spans="2:19" ht="18.75" x14ac:dyDescent="0.3">
      <c r="B2697" s="164">
        <v>45148</v>
      </c>
      <c r="C2697" s="95" t="s">
        <v>3701</v>
      </c>
      <c r="D2697" s="96" t="s">
        <v>114</v>
      </c>
      <c r="E2697" s="97">
        <v>3</v>
      </c>
      <c r="F2697" s="140">
        <v>3</v>
      </c>
      <c r="G2697" s="103"/>
      <c r="H2697" s="99" t="s">
        <v>557</v>
      </c>
      <c r="I2697" s="104" t="s">
        <v>34</v>
      </c>
      <c r="J2697" s="105">
        <v>2.75</v>
      </c>
      <c r="K2697" s="142">
        <f t="shared" si="283"/>
        <v>-2.75</v>
      </c>
      <c r="L2697" s="102">
        <f t="shared" si="291"/>
        <v>1119.0701049382722</v>
      </c>
      <c r="N2697" s="214">
        <f t="shared" si="292"/>
        <v>-18.574999999999999</v>
      </c>
      <c r="Q2697" s="153">
        <f t="shared" si="293"/>
        <v>1</v>
      </c>
      <c r="R2697" s="154">
        <f t="shared" si="294"/>
        <v>0</v>
      </c>
      <c r="S2697" s="154">
        <f t="shared" si="295"/>
        <v>1</v>
      </c>
    </row>
    <row r="2698" spans="2:19" ht="18.75" x14ac:dyDescent="0.3">
      <c r="B2698" s="164">
        <v>45148</v>
      </c>
      <c r="C2698" s="95" t="s">
        <v>3624</v>
      </c>
      <c r="D2698" s="96" t="s">
        <v>114</v>
      </c>
      <c r="E2698" s="97">
        <v>4</v>
      </c>
      <c r="F2698" s="140">
        <v>2</v>
      </c>
      <c r="G2698" s="103"/>
      <c r="H2698" s="99" t="s">
        <v>557</v>
      </c>
      <c r="I2698" s="104" t="s">
        <v>34</v>
      </c>
      <c r="J2698" s="105">
        <v>3.75</v>
      </c>
      <c r="K2698" s="142">
        <f t="shared" si="283"/>
        <v>-3.75</v>
      </c>
      <c r="L2698" s="102">
        <f t="shared" si="291"/>
        <v>1115.3201049382722</v>
      </c>
      <c r="N2698" s="214">
        <f t="shared" si="292"/>
        <v>-22.324999999999999</v>
      </c>
      <c r="Q2698" s="153">
        <f t="shared" si="293"/>
        <v>1</v>
      </c>
      <c r="R2698" s="154">
        <f t="shared" si="294"/>
        <v>0</v>
      </c>
      <c r="S2698" s="154">
        <f t="shared" si="295"/>
        <v>1</v>
      </c>
    </row>
    <row r="2699" spans="2:19" ht="18.75" x14ac:dyDescent="0.3">
      <c r="B2699" s="164">
        <v>45148</v>
      </c>
      <c r="C2699" s="95" t="s">
        <v>3702</v>
      </c>
      <c r="D2699" s="96" t="s">
        <v>114</v>
      </c>
      <c r="E2699" s="97">
        <v>4</v>
      </c>
      <c r="F2699" s="140">
        <v>12</v>
      </c>
      <c r="G2699" s="103"/>
      <c r="H2699" s="99" t="s">
        <v>557</v>
      </c>
      <c r="I2699" s="104" t="s">
        <v>34</v>
      </c>
      <c r="J2699" s="105">
        <v>2</v>
      </c>
      <c r="K2699" s="142">
        <f t="shared" si="283"/>
        <v>-2</v>
      </c>
      <c r="L2699" s="102">
        <f t="shared" si="291"/>
        <v>1113.3201049382722</v>
      </c>
      <c r="N2699" s="214">
        <f t="shared" si="292"/>
        <v>-24.324999999999999</v>
      </c>
      <c r="Q2699" s="153">
        <f t="shared" si="293"/>
        <v>1</v>
      </c>
      <c r="R2699" s="154">
        <f t="shared" si="294"/>
        <v>0</v>
      </c>
      <c r="S2699" s="154">
        <f t="shared" si="295"/>
        <v>1</v>
      </c>
    </row>
    <row r="2700" spans="2:19" ht="18.75" x14ac:dyDescent="0.3">
      <c r="B2700" s="164">
        <v>45149</v>
      </c>
      <c r="C2700" s="95" t="s">
        <v>3703</v>
      </c>
      <c r="D2700" s="96" t="s">
        <v>2043</v>
      </c>
      <c r="E2700" s="97">
        <v>1</v>
      </c>
      <c r="F2700" s="140">
        <v>6</v>
      </c>
      <c r="G2700" s="103"/>
      <c r="H2700" s="99" t="s">
        <v>557</v>
      </c>
      <c r="I2700" s="104" t="s">
        <v>34</v>
      </c>
      <c r="J2700" s="105">
        <v>3.25</v>
      </c>
      <c r="K2700" s="142">
        <f t="shared" si="283"/>
        <v>-3.25</v>
      </c>
      <c r="L2700" s="102">
        <f t="shared" si="291"/>
        <v>1110.0701049382722</v>
      </c>
      <c r="N2700" s="214">
        <f t="shared" si="292"/>
        <v>-27.574999999999999</v>
      </c>
      <c r="Q2700" s="153">
        <f t="shared" si="293"/>
        <v>1</v>
      </c>
      <c r="R2700" s="154">
        <f t="shared" si="294"/>
        <v>0</v>
      </c>
      <c r="S2700" s="154">
        <f t="shared" si="295"/>
        <v>1</v>
      </c>
    </row>
    <row r="2701" spans="2:19" ht="18.75" x14ac:dyDescent="0.3">
      <c r="B2701" s="164">
        <v>45149</v>
      </c>
      <c r="C2701" s="95" t="s">
        <v>3704</v>
      </c>
      <c r="D2701" s="96" t="s">
        <v>2043</v>
      </c>
      <c r="E2701" s="97">
        <v>7</v>
      </c>
      <c r="F2701" s="140">
        <v>4.5999999999999996</v>
      </c>
      <c r="G2701" s="103"/>
      <c r="H2701" s="99" t="s">
        <v>557</v>
      </c>
      <c r="I2701" s="104" t="s">
        <v>24</v>
      </c>
      <c r="J2701" s="105">
        <v>3</v>
      </c>
      <c r="K2701" s="142">
        <f t="shared" si="283"/>
        <v>10.799999999999999</v>
      </c>
      <c r="L2701" s="102">
        <f t="shared" si="291"/>
        <v>1120.8701049382721</v>
      </c>
      <c r="N2701" s="214">
        <f t="shared" si="292"/>
        <v>-16.774999999999999</v>
      </c>
      <c r="Q2701" s="153">
        <f t="shared" si="293"/>
        <v>1</v>
      </c>
      <c r="R2701" s="154">
        <f t="shared" si="294"/>
        <v>1</v>
      </c>
      <c r="S2701" s="154">
        <f t="shared" si="295"/>
        <v>0</v>
      </c>
    </row>
    <row r="2702" spans="2:19" ht="18.75" x14ac:dyDescent="0.3">
      <c r="B2702" s="164">
        <v>45149</v>
      </c>
      <c r="C2702" s="95" t="s">
        <v>3660</v>
      </c>
      <c r="D2702" s="96" t="s">
        <v>3705</v>
      </c>
      <c r="E2702" s="97">
        <v>1</v>
      </c>
      <c r="F2702" s="140">
        <v>15</v>
      </c>
      <c r="G2702" s="103"/>
      <c r="H2702" s="99" t="s">
        <v>557</v>
      </c>
      <c r="I2702" s="104" t="s">
        <v>34</v>
      </c>
      <c r="J2702" s="105">
        <v>1.75</v>
      </c>
      <c r="K2702" s="142">
        <f t="shared" si="283"/>
        <v>-1.75</v>
      </c>
      <c r="L2702" s="102">
        <f t="shared" si="291"/>
        <v>1119.1201049382721</v>
      </c>
      <c r="N2702" s="214">
        <f t="shared" si="292"/>
        <v>-18.524999999999999</v>
      </c>
      <c r="Q2702" s="153">
        <f t="shared" si="293"/>
        <v>1</v>
      </c>
      <c r="R2702" s="154">
        <f t="shared" si="294"/>
        <v>0</v>
      </c>
      <c r="S2702" s="154">
        <f t="shared" si="295"/>
        <v>1</v>
      </c>
    </row>
    <row r="2703" spans="2:19" ht="18.75" x14ac:dyDescent="0.3">
      <c r="B2703" s="164">
        <v>45149</v>
      </c>
      <c r="C2703" s="95" t="s">
        <v>3660</v>
      </c>
      <c r="D2703" s="96" t="s">
        <v>3705</v>
      </c>
      <c r="E2703" s="97">
        <v>1</v>
      </c>
      <c r="F2703" s="140"/>
      <c r="G2703" s="103">
        <v>3.2</v>
      </c>
      <c r="H2703" s="99" t="s">
        <v>567</v>
      </c>
      <c r="I2703" s="104" t="s">
        <v>3706</v>
      </c>
      <c r="J2703" s="105">
        <v>2</v>
      </c>
      <c r="K2703" s="142">
        <f t="shared" si="283"/>
        <v>4.4000000000000004</v>
      </c>
      <c r="L2703" s="102">
        <f t="shared" si="291"/>
        <v>1123.5201049382722</v>
      </c>
      <c r="N2703" s="214">
        <f t="shared" si="292"/>
        <v>-14.124999999999998</v>
      </c>
      <c r="Q2703" s="153">
        <f t="shared" si="293"/>
        <v>1</v>
      </c>
      <c r="R2703" s="154">
        <f t="shared" si="294"/>
        <v>1</v>
      </c>
      <c r="S2703" s="154">
        <f t="shared" si="295"/>
        <v>0</v>
      </c>
    </row>
    <row r="2704" spans="2:19" ht="18.75" x14ac:dyDescent="0.3">
      <c r="B2704" s="164">
        <v>45149</v>
      </c>
      <c r="C2704" s="95" t="s">
        <v>3707</v>
      </c>
      <c r="D2704" s="96" t="s">
        <v>3705</v>
      </c>
      <c r="E2704" s="97">
        <v>5</v>
      </c>
      <c r="F2704" s="140">
        <v>5.5</v>
      </c>
      <c r="G2704" s="103"/>
      <c r="H2704" s="99" t="s">
        <v>557</v>
      </c>
      <c r="I2704" s="104" t="s">
        <v>24</v>
      </c>
      <c r="J2704" s="105">
        <v>4</v>
      </c>
      <c r="K2704" s="142">
        <f t="shared" si="283"/>
        <v>18</v>
      </c>
      <c r="L2704" s="102">
        <f t="shared" si="291"/>
        <v>1141.5201049382722</v>
      </c>
      <c r="N2704" s="214">
        <f t="shared" si="292"/>
        <v>3.8750000000000018</v>
      </c>
      <c r="Q2704" s="153">
        <f t="shared" si="293"/>
        <v>1</v>
      </c>
      <c r="R2704" s="154">
        <f t="shared" si="294"/>
        <v>1</v>
      </c>
      <c r="S2704" s="154">
        <f t="shared" si="295"/>
        <v>0</v>
      </c>
    </row>
    <row r="2705" spans="2:19" ht="18.75" x14ac:dyDescent="0.3">
      <c r="B2705" s="164">
        <v>45149</v>
      </c>
      <c r="C2705" s="95" t="s">
        <v>3708</v>
      </c>
      <c r="D2705" s="96" t="s">
        <v>43</v>
      </c>
      <c r="E2705" s="97">
        <v>1</v>
      </c>
      <c r="F2705" s="140">
        <v>9</v>
      </c>
      <c r="G2705" s="103"/>
      <c r="H2705" s="99" t="s">
        <v>557</v>
      </c>
      <c r="I2705" s="104" t="s">
        <v>34</v>
      </c>
      <c r="J2705" s="105">
        <v>2</v>
      </c>
      <c r="K2705" s="142">
        <f t="shared" si="283"/>
        <v>-2</v>
      </c>
      <c r="L2705" s="102">
        <f t="shared" si="291"/>
        <v>1139.5201049382722</v>
      </c>
      <c r="N2705" s="214">
        <f t="shared" si="292"/>
        <v>1.8750000000000018</v>
      </c>
      <c r="Q2705" s="153">
        <f t="shared" si="293"/>
        <v>1</v>
      </c>
      <c r="R2705" s="154">
        <f t="shared" si="294"/>
        <v>0</v>
      </c>
      <c r="S2705" s="154">
        <f t="shared" si="295"/>
        <v>1</v>
      </c>
    </row>
    <row r="2706" spans="2:19" ht="18.75" x14ac:dyDescent="0.3">
      <c r="B2706" s="164">
        <v>45149</v>
      </c>
      <c r="C2706" s="95" t="s">
        <v>3709</v>
      </c>
      <c r="D2706" s="96" t="s">
        <v>43</v>
      </c>
      <c r="E2706" s="97">
        <v>1</v>
      </c>
      <c r="F2706" s="140">
        <v>2</v>
      </c>
      <c r="G2706" s="103"/>
      <c r="H2706" s="99" t="s">
        <v>557</v>
      </c>
      <c r="I2706" s="104" t="s">
        <v>34</v>
      </c>
      <c r="J2706" s="105">
        <v>3.75</v>
      </c>
      <c r="K2706" s="142">
        <f t="shared" si="283"/>
        <v>-3.75</v>
      </c>
      <c r="L2706" s="102">
        <f t="shared" si="291"/>
        <v>1135.7701049382722</v>
      </c>
      <c r="N2706" s="214">
        <f t="shared" si="292"/>
        <v>-1.8749999999999982</v>
      </c>
      <c r="Q2706" s="153">
        <f t="shared" si="293"/>
        <v>1</v>
      </c>
      <c r="R2706" s="154">
        <f t="shared" si="294"/>
        <v>0</v>
      </c>
      <c r="S2706" s="154">
        <f t="shared" si="295"/>
        <v>1</v>
      </c>
    </row>
    <row r="2707" spans="2:19" ht="18.75" x14ac:dyDescent="0.3">
      <c r="B2707" s="164">
        <v>45149</v>
      </c>
      <c r="C2707" s="95" t="s">
        <v>3710</v>
      </c>
      <c r="D2707" s="96" t="s">
        <v>43</v>
      </c>
      <c r="E2707" s="97">
        <v>4</v>
      </c>
      <c r="F2707" s="140">
        <v>2</v>
      </c>
      <c r="G2707" s="103"/>
      <c r="H2707" s="99" t="s">
        <v>557</v>
      </c>
      <c r="I2707" s="104" t="s">
        <v>34</v>
      </c>
      <c r="J2707" s="105">
        <v>8.75</v>
      </c>
      <c r="K2707" s="142">
        <f t="shared" si="283"/>
        <v>-8.75</v>
      </c>
      <c r="L2707" s="102">
        <f t="shared" si="291"/>
        <v>1127.0201049382722</v>
      </c>
      <c r="N2707" s="214">
        <f t="shared" si="292"/>
        <v>-10.624999999999998</v>
      </c>
      <c r="Q2707" s="153">
        <f t="shared" si="293"/>
        <v>1</v>
      </c>
      <c r="R2707" s="154">
        <f t="shared" si="294"/>
        <v>0</v>
      </c>
      <c r="S2707" s="154">
        <f t="shared" si="295"/>
        <v>1</v>
      </c>
    </row>
    <row r="2708" spans="2:19" ht="18.75" x14ac:dyDescent="0.3">
      <c r="B2708" s="164">
        <v>45150</v>
      </c>
      <c r="C2708" s="95" t="s">
        <v>3711</v>
      </c>
      <c r="D2708" s="96" t="s">
        <v>561</v>
      </c>
      <c r="E2708" s="97">
        <v>3</v>
      </c>
      <c r="F2708" s="140">
        <v>20</v>
      </c>
      <c r="G2708" s="103"/>
      <c r="H2708" s="99" t="s">
        <v>557</v>
      </c>
      <c r="I2708" s="104" t="s">
        <v>34</v>
      </c>
      <c r="J2708" s="105">
        <v>2.5</v>
      </c>
      <c r="K2708" s="142">
        <f t="shared" si="283"/>
        <v>-2.5</v>
      </c>
      <c r="L2708" s="102">
        <f t="shared" si="291"/>
        <v>1124.5201049382722</v>
      </c>
      <c r="N2708" s="214">
        <f t="shared" si="292"/>
        <v>-13.124999999999998</v>
      </c>
      <c r="Q2708" s="153">
        <f t="shared" si="293"/>
        <v>1</v>
      </c>
      <c r="R2708" s="154">
        <f t="shared" si="294"/>
        <v>0</v>
      </c>
      <c r="S2708" s="154">
        <f t="shared" si="295"/>
        <v>1</v>
      </c>
    </row>
    <row r="2709" spans="2:19" ht="18.75" x14ac:dyDescent="0.3">
      <c r="B2709" s="164">
        <v>45150</v>
      </c>
      <c r="C2709" s="95" t="s">
        <v>3711</v>
      </c>
      <c r="D2709" s="96" t="s">
        <v>561</v>
      </c>
      <c r="E2709" s="97">
        <v>3</v>
      </c>
      <c r="F2709" s="140"/>
      <c r="G2709" s="103">
        <v>6</v>
      </c>
      <c r="H2709" s="99" t="s">
        <v>567</v>
      </c>
      <c r="I2709" s="104" t="s">
        <v>34</v>
      </c>
      <c r="J2709" s="105">
        <v>2.5</v>
      </c>
      <c r="K2709" s="142">
        <f t="shared" si="283"/>
        <v>-2.5</v>
      </c>
      <c r="L2709" s="102">
        <f t="shared" si="291"/>
        <v>1122.0201049382722</v>
      </c>
      <c r="N2709" s="214">
        <f t="shared" si="292"/>
        <v>-15.624999999999998</v>
      </c>
      <c r="Q2709" s="153">
        <f t="shared" si="293"/>
        <v>1</v>
      </c>
      <c r="R2709" s="154">
        <f t="shared" si="294"/>
        <v>0</v>
      </c>
      <c r="S2709" s="154">
        <f t="shared" si="295"/>
        <v>1</v>
      </c>
    </row>
    <row r="2710" spans="2:19" ht="18.75" x14ac:dyDescent="0.3">
      <c r="B2710" s="164">
        <v>45150</v>
      </c>
      <c r="C2710" s="95" t="s">
        <v>3712</v>
      </c>
      <c r="D2710" s="96" t="s">
        <v>561</v>
      </c>
      <c r="E2710" s="97">
        <v>3</v>
      </c>
      <c r="F2710" s="140">
        <v>40</v>
      </c>
      <c r="G2710" s="103"/>
      <c r="H2710" s="99" t="s">
        <v>557</v>
      </c>
      <c r="I2710" s="104" t="s">
        <v>34</v>
      </c>
      <c r="J2710" s="105">
        <v>2.5</v>
      </c>
      <c r="K2710" s="142">
        <f t="shared" si="283"/>
        <v>-2.5</v>
      </c>
      <c r="L2710" s="102">
        <f t="shared" si="291"/>
        <v>1119.5201049382722</v>
      </c>
      <c r="N2710" s="214">
        <f t="shared" si="292"/>
        <v>-18.125</v>
      </c>
      <c r="Q2710" s="153">
        <f t="shared" si="293"/>
        <v>1</v>
      </c>
      <c r="R2710" s="154">
        <f t="shared" si="294"/>
        <v>0</v>
      </c>
      <c r="S2710" s="154">
        <f t="shared" si="295"/>
        <v>1</v>
      </c>
    </row>
    <row r="2711" spans="2:19" ht="18.75" x14ac:dyDescent="0.3">
      <c r="B2711" s="164">
        <v>45150</v>
      </c>
      <c r="C2711" s="95" t="s">
        <v>3712</v>
      </c>
      <c r="D2711" s="96" t="s">
        <v>561</v>
      </c>
      <c r="E2711" s="97">
        <v>3</v>
      </c>
      <c r="F2711" s="140"/>
      <c r="G2711" s="103">
        <v>11</v>
      </c>
      <c r="H2711" s="99" t="s">
        <v>567</v>
      </c>
      <c r="I2711" s="104" t="s">
        <v>34</v>
      </c>
      <c r="J2711" s="105">
        <v>2.5</v>
      </c>
      <c r="K2711" s="142">
        <f t="shared" si="283"/>
        <v>-2.5</v>
      </c>
      <c r="L2711" s="102">
        <f t="shared" si="291"/>
        <v>1117.0201049382722</v>
      </c>
      <c r="N2711" s="214">
        <f t="shared" si="292"/>
        <v>-20.625</v>
      </c>
      <c r="Q2711" s="153">
        <f t="shared" si="293"/>
        <v>1</v>
      </c>
      <c r="R2711" s="154">
        <f t="shared" si="294"/>
        <v>0</v>
      </c>
      <c r="S2711" s="154">
        <f t="shared" si="295"/>
        <v>1</v>
      </c>
    </row>
    <row r="2712" spans="2:19" ht="18.75" x14ac:dyDescent="0.3">
      <c r="B2712" s="164">
        <v>45150</v>
      </c>
      <c r="C2712" s="95" t="s">
        <v>3713</v>
      </c>
      <c r="D2712" s="96" t="s">
        <v>561</v>
      </c>
      <c r="E2712" s="97">
        <v>4</v>
      </c>
      <c r="F2712" s="140">
        <v>9</v>
      </c>
      <c r="G2712" s="103"/>
      <c r="H2712" s="99" t="s">
        <v>557</v>
      </c>
      <c r="I2712" s="104" t="s">
        <v>24</v>
      </c>
      <c r="J2712" s="105">
        <v>3</v>
      </c>
      <c r="K2712" s="142">
        <f t="shared" si="283"/>
        <v>24</v>
      </c>
      <c r="L2712" s="102">
        <f t="shared" si="291"/>
        <v>1141.0201049382722</v>
      </c>
      <c r="N2712" s="214">
        <f t="shared" si="292"/>
        <v>3.375</v>
      </c>
      <c r="Q2712" s="153">
        <f t="shared" si="293"/>
        <v>1</v>
      </c>
      <c r="R2712" s="154">
        <f t="shared" si="294"/>
        <v>1</v>
      </c>
      <c r="S2712" s="154">
        <f t="shared" si="295"/>
        <v>0</v>
      </c>
    </row>
    <row r="2713" spans="2:19" ht="18.75" x14ac:dyDescent="0.3">
      <c r="B2713" s="164">
        <v>45150</v>
      </c>
      <c r="C2713" s="95" t="s">
        <v>3714</v>
      </c>
      <c r="D2713" s="96" t="s">
        <v>3715</v>
      </c>
      <c r="E2713" s="97">
        <v>1</v>
      </c>
      <c r="F2713" s="140">
        <v>6</v>
      </c>
      <c r="G2713" s="103"/>
      <c r="H2713" s="99" t="s">
        <v>557</v>
      </c>
      <c r="I2713" s="104" t="s">
        <v>24</v>
      </c>
      <c r="J2713" s="105">
        <v>2</v>
      </c>
      <c r="K2713" s="142">
        <f t="shared" si="283"/>
        <v>10</v>
      </c>
      <c r="L2713" s="102">
        <f t="shared" si="291"/>
        <v>1151.0201049382722</v>
      </c>
      <c r="N2713" s="214">
        <f t="shared" si="292"/>
        <v>13.375</v>
      </c>
      <c r="Q2713" s="153">
        <f t="shared" si="293"/>
        <v>1</v>
      </c>
      <c r="R2713" s="154">
        <f t="shared" si="294"/>
        <v>1</v>
      </c>
      <c r="S2713" s="154">
        <f t="shared" si="295"/>
        <v>0</v>
      </c>
    </row>
    <row r="2714" spans="2:19" ht="18.75" x14ac:dyDescent="0.3">
      <c r="B2714" s="164">
        <v>45150</v>
      </c>
      <c r="C2714" s="95" t="s">
        <v>3716</v>
      </c>
      <c r="D2714" s="96" t="s">
        <v>3715</v>
      </c>
      <c r="E2714" s="97">
        <v>1</v>
      </c>
      <c r="F2714" s="140">
        <v>20</v>
      </c>
      <c r="G2714" s="103"/>
      <c r="H2714" s="99" t="s">
        <v>557</v>
      </c>
      <c r="I2714" s="104" t="s">
        <v>34</v>
      </c>
      <c r="J2714" s="105">
        <v>0.25</v>
      </c>
      <c r="K2714" s="142">
        <f t="shared" si="283"/>
        <v>-0.25</v>
      </c>
      <c r="L2714" s="102">
        <f t="shared" si="291"/>
        <v>1150.7701049382722</v>
      </c>
      <c r="N2714" s="214">
        <f t="shared" si="292"/>
        <v>13.125</v>
      </c>
      <c r="Q2714" s="153">
        <f t="shared" si="293"/>
        <v>1</v>
      </c>
      <c r="R2714" s="154">
        <f t="shared" si="294"/>
        <v>0</v>
      </c>
      <c r="S2714" s="154">
        <f t="shared" si="295"/>
        <v>1</v>
      </c>
    </row>
    <row r="2715" spans="2:19" ht="18.75" x14ac:dyDescent="0.3">
      <c r="B2715" s="164">
        <v>45151</v>
      </c>
      <c r="C2715" s="95" t="s">
        <v>3717</v>
      </c>
      <c r="D2715" s="96" t="s">
        <v>813</v>
      </c>
      <c r="E2715" s="97">
        <v>3</v>
      </c>
      <c r="F2715" s="140">
        <v>4</v>
      </c>
      <c r="G2715" s="103"/>
      <c r="H2715" s="99" t="s">
        <v>557</v>
      </c>
      <c r="I2715" s="104" t="s">
        <v>34</v>
      </c>
      <c r="J2715" s="105">
        <v>5.75</v>
      </c>
      <c r="K2715" s="142">
        <f t="shared" si="283"/>
        <v>-5.75</v>
      </c>
      <c r="L2715" s="102">
        <f t="shared" si="291"/>
        <v>1145.0201049382722</v>
      </c>
      <c r="N2715" s="214">
        <f t="shared" si="292"/>
        <v>7.375</v>
      </c>
      <c r="Q2715" s="153">
        <f t="shared" si="293"/>
        <v>1</v>
      </c>
      <c r="R2715" s="154">
        <f t="shared" si="294"/>
        <v>0</v>
      </c>
      <c r="S2715" s="154">
        <f t="shared" si="295"/>
        <v>1</v>
      </c>
    </row>
    <row r="2716" spans="2:19" ht="18.75" x14ac:dyDescent="0.3">
      <c r="B2716" s="164">
        <v>45151</v>
      </c>
      <c r="C2716" s="95" t="s">
        <v>3718</v>
      </c>
      <c r="D2716" s="96" t="s">
        <v>634</v>
      </c>
      <c r="E2716" s="97">
        <v>1</v>
      </c>
      <c r="F2716" s="140">
        <v>2</v>
      </c>
      <c r="G2716" s="103"/>
      <c r="H2716" s="99" t="s">
        <v>557</v>
      </c>
      <c r="I2716" s="104" t="s">
        <v>34</v>
      </c>
      <c r="J2716" s="105">
        <v>4.25</v>
      </c>
      <c r="K2716" s="142">
        <f t="shared" si="283"/>
        <v>-4.25</v>
      </c>
      <c r="L2716" s="102">
        <f t="shared" si="291"/>
        <v>1140.7701049382722</v>
      </c>
      <c r="N2716" s="214">
        <f t="shared" si="292"/>
        <v>3.125</v>
      </c>
      <c r="Q2716" s="153">
        <f t="shared" si="293"/>
        <v>1</v>
      </c>
      <c r="R2716" s="154">
        <f t="shared" si="294"/>
        <v>0</v>
      </c>
      <c r="S2716" s="154">
        <f t="shared" si="295"/>
        <v>1</v>
      </c>
    </row>
    <row r="2717" spans="2:19" ht="18.75" x14ac:dyDescent="0.3">
      <c r="B2717" s="164">
        <v>45152</v>
      </c>
      <c r="C2717" s="95" t="s">
        <v>3719</v>
      </c>
      <c r="D2717" s="96" t="s">
        <v>2011</v>
      </c>
      <c r="E2717" s="97">
        <v>1</v>
      </c>
      <c r="F2717" s="140">
        <v>2</v>
      </c>
      <c r="G2717" s="103"/>
      <c r="H2717" s="99" t="s">
        <v>557</v>
      </c>
      <c r="I2717" s="104" t="s">
        <v>34</v>
      </c>
      <c r="J2717" s="105">
        <v>3.75</v>
      </c>
      <c r="K2717" s="142">
        <f t="shared" si="283"/>
        <v>-3.75</v>
      </c>
      <c r="L2717" s="102">
        <f t="shared" si="291"/>
        <v>1137.0201049382722</v>
      </c>
      <c r="N2717" s="214">
        <f t="shared" si="292"/>
        <v>-0.625</v>
      </c>
      <c r="Q2717" s="153">
        <f t="shared" si="293"/>
        <v>1</v>
      </c>
      <c r="R2717" s="154">
        <f t="shared" si="294"/>
        <v>0</v>
      </c>
      <c r="S2717" s="154">
        <f t="shared" si="295"/>
        <v>1</v>
      </c>
    </row>
    <row r="2718" spans="2:19" ht="18.75" x14ac:dyDescent="0.3">
      <c r="B2718" s="164">
        <v>45152</v>
      </c>
      <c r="C2718" s="95" t="s">
        <v>3720</v>
      </c>
      <c r="D2718" s="96" t="s">
        <v>2011</v>
      </c>
      <c r="E2718" s="97">
        <v>6</v>
      </c>
      <c r="F2718" s="140">
        <v>11</v>
      </c>
      <c r="G2718" s="103"/>
      <c r="H2718" s="99" t="s">
        <v>557</v>
      </c>
      <c r="I2718" s="104" t="s">
        <v>34</v>
      </c>
      <c r="J2718" s="105">
        <v>3.25</v>
      </c>
      <c r="K2718" s="142">
        <f t="shared" ref="K2718:K2781" si="296">IF(OR(I2718="",J2718=""),"",IF(AND(H2718="W",I2718="1st"),F2718*J2718-J2718,IF(AND(H2718="P",OR(I2718="1st",I2718="2nd",I2718="3rd")),G2718*J2718-J2718,IF(H2718="EW",-2*J2718,-J2718))))</f>
        <v>-3.25</v>
      </c>
      <c r="L2718" s="102">
        <f t="shared" si="291"/>
        <v>1133.7701049382722</v>
      </c>
      <c r="N2718" s="214">
        <f t="shared" si="292"/>
        <v>-3.875</v>
      </c>
      <c r="Q2718" s="153">
        <f t="shared" si="293"/>
        <v>1</v>
      </c>
      <c r="R2718" s="154">
        <f t="shared" si="294"/>
        <v>0</v>
      </c>
      <c r="S2718" s="154">
        <f t="shared" si="295"/>
        <v>1</v>
      </c>
    </row>
    <row r="2719" spans="2:19" ht="18.75" x14ac:dyDescent="0.3">
      <c r="B2719" s="164">
        <v>45152</v>
      </c>
      <c r="C2719" s="95" t="s">
        <v>3720</v>
      </c>
      <c r="D2719" s="96" t="s">
        <v>2011</v>
      </c>
      <c r="E2719" s="97">
        <v>6</v>
      </c>
      <c r="F2719" s="140"/>
      <c r="G2719" s="103">
        <v>2.8</v>
      </c>
      <c r="H2719" s="99" t="s">
        <v>567</v>
      </c>
      <c r="I2719" s="104" t="s">
        <v>21</v>
      </c>
      <c r="J2719" s="105">
        <v>3</v>
      </c>
      <c r="K2719" s="142">
        <f t="shared" si="296"/>
        <v>5.3999999999999986</v>
      </c>
      <c r="L2719" s="102">
        <f t="shared" si="291"/>
        <v>1139.1701049382723</v>
      </c>
      <c r="N2719" s="214">
        <f t="shared" si="292"/>
        <v>1.5249999999999986</v>
      </c>
      <c r="Q2719" s="153">
        <f t="shared" si="293"/>
        <v>1</v>
      </c>
      <c r="R2719" s="154">
        <f t="shared" si="294"/>
        <v>1</v>
      </c>
      <c r="S2719" s="154">
        <f t="shared" si="295"/>
        <v>0</v>
      </c>
    </row>
    <row r="2720" spans="2:19" ht="18.75" x14ac:dyDescent="0.3">
      <c r="B2720" s="164">
        <v>45154</v>
      </c>
      <c r="C2720" s="95" t="s">
        <v>3721</v>
      </c>
      <c r="D2720" s="96" t="s">
        <v>3583</v>
      </c>
      <c r="E2720" s="97">
        <v>2</v>
      </c>
      <c r="F2720" s="140">
        <v>9</v>
      </c>
      <c r="G2720" s="103"/>
      <c r="H2720" s="99" t="s">
        <v>557</v>
      </c>
      <c r="I2720" s="104" t="s">
        <v>34</v>
      </c>
      <c r="J2720" s="105">
        <v>0.75</v>
      </c>
      <c r="K2720" s="142">
        <f t="shared" si="296"/>
        <v>-0.75</v>
      </c>
      <c r="L2720" s="102">
        <f t="shared" ref="L2720:L2746" si="297">IF(K2720="",L2719,L2719+K2720)</f>
        <v>1138.4201049382723</v>
      </c>
      <c r="N2720" s="214">
        <f t="shared" ref="N2720:N2746" si="298">N2719+K2720</f>
        <v>0.77499999999999858</v>
      </c>
      <c r="Q2720" s="153">
        <f t="shared" ref="Q2720:Q2746" si="299">IF(B2720="",0,1)</f>
        <v>1</v>
      </c>
      <c r="R2720" s="154">
        <f t="shared" ref="R2720:R2746" si="300">IF(K2720&gt;0,1,0)</f>
        <v>0</v>
      </c>
      <c r="S2720" s="154">
        <f t="shared" ref="S2720:S2746" si="301">IF(K2720&lt;0,1,0)</f>
        <v>1</v>
      </c>
    </row>
    <row r="2721" spans="2:19" ht="18.75" x14ac:dyDescent="0.3">
      <c r="B2721" s="164">
        <v>45154</v>
      </c>
      <c r="C2721" s="95" t="s">
        <v>3629</v>
      </c>
      <c r="D2721" s="96" t="s">
        <v>3583</v>
      </c>
      <c r="E2721" s="97">
        <v>2</v>
      </c>
      <c r="F2721" s="140">
        <v>13</v>
      </c>
      <c r="G2721" s="103"/>
      <c r="H2721" s="99" t="s">
        <v>557</v>
      </c>
      <c r="I2721" s="104" t="s">
        <v>34</v>
      </c>
      <c r="J2721" s="105">
        <v>0.25</v>
      </c>
      <c r="K2721" s="142">
        <f t="shared" si="296"/>
        <v>-0.25</v>
      </c>
      <c r="L2721" s="102">
        <f t="shared" si="297"/>
        <v>1138.1701049382723</v>
      </c>
      <c r="N2721" s="214">
        <f t="shared" si="298"/>
        <v>0.52499999999999858</v>
      </c>
      <c r="Q2721" s="153">
        <f t="shared" si="299"/>
        <v>1</v>
      </c>
      <c r="R2721" s="154">
        <f t="shared" si="300"/>
        <v>0</v>
      </c>
      <c r="S2721" s="154">
        <f t="shared" si="301"/>
        <v>1</v>
      </c>
    </row>
    <row r="2722" spans="2:19" ht="18.75" x14ac:dyDescent="0.3">
      <c r="B2722" s="164">
        <v>45154</v>
      </c>
      <c r="C2722" s="95" t="s">
        <v>3722</v>
      </c>
      <c r="D2722" s="96" t="s">
        <v>2001</v>
      </c>
      <c r="E2722" s="97">
        <v>1</v>
      </c>
      <c r="F2722" s="140">
        <v>17</v>
      </c>
      <c r="G2722" s="103"/>
      <c r="H2722" s="99" t="s">
        <v>557</v>
      </c>
      <c r="I2722" s="104" t="s">
        <v>24</v>
      </c>
      <c r="J2722" s="105">
        <v>3</v>
      </c>
      <c r="K2722" s="142">
        <f t="shared" si="296"/>
        <v>48</v>
      </c>
      <c r="L2722" s="102">
        <f t="shared" si="297"/>
        <v>1186.1701049382723</v>
      </c>
      <c r="N2722" s="214">
        <f t="shared" si="298"/>
        <v>48.524999999999999</v>
      </c>
      <c r="Q2722" s="153">
        <f t="shared" si="299"/>
        <v>1</v>
      </c>
      <c r="R2722" s="154">
        <f t="shared" si="300"/>
        <v>1</v>
      </c>
      <c r="S2722" s="154">
        <f t="shared" si="301"/>
        <v>0</v>
      </c>
    </row>
    <row r="2723" spans="2:19" ht="18.75" x14ac:dyDescent="0.3">
      <c r="B2723" s="164">
        <v>45154</v>
      </c>
      <c r="C2723" s="95" t="s">
        <v>3723</v>
      </c>
      <c r="D2723" s="96" t="s">
        <v>2001</v>
      </c>
      <c r="E2723" s="97">
        <v>1</v>
      </c>
      <c r="F2723" s="140">
        <v>6</v>
      </c>
      <c r="G2723" s="103"/>
      <c r="H2723" s="99" t="s">
        <v>557</v>
      </c>
      <c r="I2723" s="104" t="s">
        <v>34</v>
      </c>
      <c r="J2723" s="105">
        <v>4.5</v>
      </c>
      <c r="K2723" s="142">
        <f t="shared" si="296"/>
        <v>-4.5</v>
      </c>
      <c r="L2723" s="102">
        <f t="shared" si="297"/>
        <v>1181.6701049382723</v>
      </c>
      <c r="N2723" s="214">
        <f t="shared" si="298"/>
        <v>44.024999999999999</v>
      </c>
      <c r="Q2723" s="153">
        <f t="shared" si="299"/>
        <v>1</v>
      </c>
      <c r="R2723" s="154">
        <f t="shared" si="300"/>
        <v>0</v>
      </c>
      <c r="S2723" s="154">
        <f t="shared" si="301"/>
        <v>1</v>
      </c>
    </row>
    <row r="2724" spans="2:19" ht="18.75" x14ac:dyDescent="0.3">
      <c r="B2724" s="164">
        <v>45154</v>
      </c>
      <c r="C2724" s="95" t="s">
        <v>3665</v>
      </c>
      <c r="D2724" s="96" t="s">
        <v>2001</v>
      </c>
      <c r="E2724" s="97">
        <v>1</v>
      </c>
      <c r="F2724" s="140">
        <v>3</v>
      </c>
      <c r="G2724" s="103"/>
      <c r="H2724" s="99" t="s">
        <v>557</v>
      </c>
      <c r="I2724" s="104" t="s">
        <v>34</v>
      </c>
      <c r="J2724" s="105">
        <v>2.5</v>
      </c>
      <c r="K2724" s="142">
        <f t="shared" si="296"/>
        <v>-2.5</v>
      </c>
      <c r="L2724" s="102">
        <f t="shared" si="297"/>
        <v>1179.1701049382723</v>
      </c>
      <c r="N2724" s="214">
        <f t="shared" si="298"/>
        <v>41.524999999999999</v>
      </c>
      <c r="Q2724" s="153">
        <f t="shared" si="299"/>
        <v>1</v>
      </c>
      <c r="R2724" s="154">
        <f t="shared" si="300"/>
        <v>0</v>
      </c>
      <c r="S2724" s="154">
        <f t="shared" si="301"/>
        <v>1</v>
      </c>
    </row>
    <row r="2725" spans="2:19" ht="18.75" x14ac:dyDescent="0.3">
      <c r="B2725" s="164">
        <v>45155</v>
      </c>
      <c r="C2725" s="95" t="s">
        <v>3724</v>
      </c>
      <c r="D2725" s="96" t="s">
        <v>788</v>
      </c>
      <c r="E2725" s="97">
        <v>2</v>
      </c>
      <c r="F2725" s="140">
        <v>15</v>
      </c>
      <c r="G2725" s="103"/>
      <c r="H2725" s="99" t="s">
        <v>557</v>
      </c>
      <c r="I2725" s="104" t="s">
        <v>34</v>
      </c>
      <c r="J2725" s="105">
        <v>1.75</v>
      </c>
      <c r="K2725" s="142">
        <f t="shared" si="296"/>
        <v>-1.75</v>
      </c>
      <c r="L2725" s="102">
        <f t="shared" si="297"/>
        <v>1177.4201049382723</v>
      </c>
      <c r="N2725" s="214">
        <f t="shared" si="298"/>
        <v>39.774999999999999</v>
      </c>
      <c r="Q2725" s="153">
        <f t="shared" si="299"/>
        <v>1</v>
      </c>
      <c r="R2725" s="154">
        <f t="shared" si="300"/>
        <v>0</v>
      </c>
      <c r="S2725" s="154">
        <f t="shared" si="301"/>
        <v>1</v>
      </c>
    </row>
    <row r="2726" spans="2:19" ht="18.75" x14ac:dyDescent="0.3">
      <c r="B2726" s="164">
        <v>45155</v>
      </c>
      <c r="C2726" s="95" t="s">
        <v>3724</v>
      </c>
      <c r="D2726" s="96" t="s">
        <v>788</v>
      </c>
      <c r="E2726" s="97">
        <v>2</v>
      </c>
      <c r="F2726" s="140"/>
      <c r="G2726" s="103">
        <v>5</v>
      </c>
      <c r="H2726" s="99" t="s">
        <v>567</v>
      </c>
      <c r="I2726" s="104" t="s">
        <v>34</v>
      </c>
      <c r="J2726" s="105">
        <v>2</v>
      </c>
      <c r="K2726" s="142">
        <f t="shared" si="296"/>
        <v>-2</v>
      </c>
      <c r="L2726" s="102">
        <f t="shared" si="297"/>
        <v>1175.4201049382723</v>
      </c>
      <c r="N2726" s="214">
        <f t="shared" si="298"/>
        <v>37.774999999999999</v>
      </c>
      <c r="Q2726" s="153">
        <f t="shared" si="299"/>
        <v>1</v>
      </c>
      <c r="R2726" s="154">
        <f t="shared" si="300"/>
        <v>0</v>
      </c>
      <c r="S2726" s="154">
        <f t="shared" si="301"/>
        <v>1</v>
      </c>
    </row>
    <row r="2727" spans="2:19" ht="18.75" x14ac:dyDescent="0.3">
      <c r="B2727" s="164">
        <v>45155</v>
      </c>
      <c r="C2727" s="95" t="s">
        <v>3724</v>
      </c>
      <c r="D2727" s="96" t="s">
        <v>788</v>
      </c>
      <c r="E2727" s="97">
        <v>2</v>
      </c>
      <c r="F2727" s="140">
        <v>15</v>
      </c>
      <c r="G2727" s="103"/>
      <c r="H2727" s="99" t="s">
        <v>557</v>
      </c>
      <c r="I2727" s="104" t="s">
        <v>34</v>
      </c>
      <c r="J2727" s="105">
        <v>3.75</v>
      </c>
      <c r="K2727" s="142">
        <f t="shared" si="296"/>
        <v>-3.75</v>
      </c>
      <c r="L2727" s="102">
        <f t="shared" si="297"/>
        <v>1171.6701049382723</v>
      </c>
      <c r="N2727" s="214">
        <f t="shared" si="298"/>
        <v>34.024999999999999</v>
      </c>
      <c r="Q2727" s="153">
        <f t="shared" si="299"/>
        <v>1</v>
      </c>
      <c r="R2727" s="154">
        <f t="shared" si="300"/>
        <v>0</v>
      </c>
      <c r="S2727" s="154">
        <f t="shared" si="301"/>
        <v>1</v>
      </c>
    </row>
    <row r="2728" spans="2:19" ht="18.75" x14ac:dyDescent="0.3">
      <c r="B2728" s="164">
        <v>45155</v>
      </c>
      <c r="C2728" s="95" t="s">
        <v>3724</v>
      </c>
      <c r="D2728" s="96" t="s">
        <v>788</v>
      </c>
      <c r="E2728" s="97">
        <v>2</v>
      </c>
      <c r="F2728" s="140"/>
      <c r="G2728" s="103">
        <v>3</v>
      </c>
      <c r="H2728" s="99" t="s">
        <v>567</v>
      </c>
      <c r="I2728" s="104" t="s">
        <v>34</v>
      </c>
      <c r="J2728" s="105">
        <v>3.75</v>
      </c>
      <c r="K2728" s="142">
        <f t="shared" si="296"/>
        <v>-3.75</v>
      </c>
      <c r="L2728" s="102">
        <f t="shared" si="297"/>
        <v>1167.9201049382723</v>
      </c>
      <c r="N2728" s="214">
        <f t="shared" si="298"/>
        <v>30.274999999999999</v>
      </c>
      <c r="Q2728" s="153">
        <f t="shared" si="299"/>
        <v>1</v>
      </c>
      <c r="R2728" s="154">
        <f t="shared" si="300"/>
        <v>0</v>
      </c>
      <c r="S2728" s="154">
        <f t="shared" si="301"/>
        <v>1</v>
      </c>
    </row>
    <row r="2729" spans="2:19" ht="18.75" x14ac:dyDescent="0.3">
      <c r="B2729" s="164">
        <v>45155</v>
      </c>
      <c r="C2729" s="95" t="s">
        <v>3725</v>
      </c>
      <c r="D2729" s="96" t="s">
        <v>788</v>
      </c>
      <c r="E2729" s="97">
        <v>4</v>
      </c>
      <c r="F2729" s="140">
        <v>30</v>
      </c>
      <c r="G2729" s="103"/>
      <c r="H2729" s="99" t="s">
        <v>557</v>
      </c>
      <c r="I2729" s="104" t="s">
        <v>34</v>
      </c>
      <c r="J2729" s="105">
        <v>1.75</v>
      </c>
      <c r="K2729" s="142">
        <f t="shared" si="296"/>
        <v>-1.75</v>
      </c>
      <c r="L2729" s="102">
        <f t="shared" si="297"/>
        <v>1166.1701049382723</v>
      </c>
      <c r="N2729" s="214">
        <f t="shared" si="298"/>
        <v>28.524999999999999</v>
      </c>
      <c r="Q2729" s="153">
        <f t="shared" si="299"/>
        <v>1</v>
      </c>
      <c r="R2729" s="154">
        <f t="shared" si="300"/>
        <v>0</v>
      </c>
      <c r="S2729" s="154">
        <f t="shared" si="301"/>
        <v>1</v>
      </c>
    </row>
    <row r="2730" spans="2:19" ht="18.75" x14ac:dyDescent="0.3">
      <c r="B2730" s="164">
        <v>45155</v>
      </c>
      <c r="C2730" s="95" t="s">
        <v>3725</v>
      </c>
      <c r="D2730" s="96" t="s">
        <v>788</v>
      </c>
      <c r="E2730" s="97">
        <v>4</v>
      </c>
      <c r="F2730" s="140"/>
      <c r="G2730" s="103">
        <v>5</v>
      </c>
      <c r="H2730" s="99" t="s">
        <v>567</v>
      </c>
      <c r="I2730" s="104" t="s">
        <v>34</v>
      </c>
      <c r="J2730" s="105">
        <v>3.75</v>
      </c>
      <c r="K2730" s="142">
        <f t="shared" si="296"/>
        <v>-3.75</v>
      </c>
      <c r="L2730" s="102">
        <f t="shared" si="297"/>
        <v>1162.4201049382723</v>
      </c>
      <c r="N2730" s="214">
        <f t="shared" si="298"/>
        <v>24.774999999999999</v>
      </c>
      <c r="Q2730" s="153">
        <f t="shared" si="299"/>
        <v>1</v>
      </c>
      <c r="R2730" s="154">
        <f t="shared" si="300"/>
        <v>0</v>
      </c>
      <c r="S2730" s="154">
        <f t="shared" si="301"/>
        <v>1</v>
      </c>
    </row>
    <row r="2731" spans="2:19" ht="18.75" x14ac:dyDescent="0.3">
      <c r="B2731" s="164">
        <v>45155</v>
      </c>
      <c r="C2731" s="95" t="s">
        <v>3726</v>
      </c>
      <c r="D2731" s="96" t="s">
        <v>2814</v>
      </c>
      <c r="E2731" s="97">
        <v>5</v>
      </c>
      <c r="F2731" s="140">
        <v>9</v>
      </c>
      <c r="G2731" s="103"/>
      <c r="H2731" s="99" t="s">
        <v>557</v>
      </c>
      <c r="I2731" s="104" t="s">
        <v>34</v>
      </c>
      <c r="J2731" s="105">
        <v>3.25</v>
      </c>
      <c r="K2731" s="142">
        <f t="shared" si="296"/>
        <v>-3.25</v>
      </c>
      <c r="L2731" s="102">
        <f t="shared" si="297"/>
        <v>1159.1701049382723</v>
      </c>
      <c r="N2731" s="214">
        <f t="shared" si="298"/>
        <v>21.524999999999999</v>
      </c>
      <c r="Q2731" s="153">
        <f t="shared" si="299"/>
        <v>1</v>
      </c>
      <c r="R2731" s="154">
        <f t="shared" si="300"/>
        <v>0</v>
      </c>
      <c r="S2731" s="154">
        <f t="shared" si="301"/>
        <v>1</v>
      </c>
    </row>
    <row r="2732" spans="2:19" ht="18.75" x14ac:dyDescent="0.3">
      <c r="B2732" s="164">
        <v>45155</v>
      </c>
      <c r="C2732" s="95" t="s">
        <v>3727</v>
      </c>
      <c r="D2732" s="96" t="s">
        <v>2814</v>
      </c>
      <c r="E2732" s="97">
        <v>5</v>
      </c>
      <c r="F2732" s="140">
        <v>16</v>
      </c>
      <c r="G2732" s="103"/>
      <c r="H2732" s="99" t="s">
        <v>557</v>
      </c>
      <c r="I2732" s="104" t="s">
        <v>34</v>
      </c>
      <c r="J2732" s="105">
        <v>3.75</v>
      </c>
      <c r="K2732" s="142">
        <f t="shared" si="296"/>
        <v>-3.75</v>
      </c>
      <c r="L2732" s="102">
        <f t="shared" si="297"/>
        <v>1155.4201049382723</v>
      </c>
      <c r="N2732" s="214">
        <f t="shared" si="298"/>
        <v>17.774999999999999</v>
      </c>
      <c r="Q2732" s="153">
        <f t="shared" si="299"/>
        <v>1</v>
      </c>
      <c r="R2732" s="154">
        <f t="shared" si="300"/>
        <v>0</v>
      </c>
      <c r="S2732" s="154">
        <f t="shared" si="301"/>
        <v>1</v>
      </c>
    </row>
    <row r="2733" spans="2:19" ht="18.75" x14ac:dyDescent="0.3">
      <c r="B2733" s="164">
        <v>45155</v>
      </c>
      <c r="C2733" s="95" t="s">
        <v>3728</v>
      </c>
      <c r="D2733" s="96" t="s">
        <v>2814</v>
      </c>
      <c r="E2733" s="97">
        <v>5</v>
      </c>
      <c r="F2733" s="140">
        <v>4</v>
      </c>
      <c r="G2733" s="103"/>
      <c r="H2733" s="99" t="s">
        <v>557</v>
      </c>
      <c r="I2733" s="104" t="s">
        <v>24</v>
      </c>
      <c r="J2733" s="105">
        <v>1</v>
      </c>
      <c r="K2733" s="142">
        <f t="shared" si="296"/>
        <v>3</v>
      </c>
      <c r="L2733" s="102">
        <f t="shared" si="297"/>
        <v>1158.4201049382723</v>
      </c>
      <c r="N2733" s="214">
        <f t="shared" si="298"/>
        <v>20.774999999999999</v>
      </c>
      <c r="Q2733" s="153">
        <f t="shared" si="299"/>
        <v>1</v>
      </c>
      <c r="R2733" s="154">
        <f t="shared" si="300"/>
        <v>1</v>
      </c>
      <c r="S2733" s="154">
        <f t="shared" si="301"/>
        <v>0</v>
      </c>
    </row>
    <row r="2734" spans="2:19" ht="18.75" x14ac:dyDescent="0.3">
      <c r="B2734" s="164">
        <v>45155</v>
      </c>
      <c r="C2734" s="95" t="s">
        <v>3729</v>
      </c>
      <c r="D2734" s="96" t="s">
        <v>2814</v>
      </c>
      <c r="E2734" s="97">
        <v>1</v>
      </c>
      <c r="F2734" s="140">
        <v>9</v>
      </c>
      <c r="G2734" s="103"/>
      <c r="H2734" s="99" t="s">
        <v>557</v>
      </c>
      <c r="I2734" s="104" t="s">
        <v>34</v>
      </c>
      <c r="J2734" s="105">
        <v>2.5</v>
      </c>
      <c r="K2734" s="142">
        <f t="shared" si="296"/>
        <v>-2.5</v>
      </c>
      <c r="L2734" s="102">
        <f t="shared" si="297"/>
        <v>1155.9201049382723</v>
      </c>
      <c r="N2734" s="214">
        <f t="shared" si="298"/>
        <v>18.274999999999999</v>
      </c>
      <c r="Q2734" s="153">
        <f t="shared" si="299"/>
        <v>1</v>
      </c>
      <c r="R2734" s="154">
        <f t="shared" si="300"/>
        <v>0</v>
      </c>
      <c r="S2734" s="154">
        <f t="shared" si="301"/>
        <v>1</v>
      </c>
    </row>
    <row r="2735" spans="2:19" ht="18.75" x14ac:dyDescent="0.3">
      <c r="B2735" s="164">
        <v>45155</v>
      </c>
      <c r="C2735" s="95" t="s">
        <v>3730</v>
      </c>
      <c r="D2735" s="96" t="s">
        <v>2814</v>
      </c>
      <c r="E2735" s="97">
        <v>1</v>
      </c>
      <c r="F2735" s="140">
        <v>3</v>
      </c>
      <c r="G2735" s="103"/>
      <c r="H2735" s="99" t="s">
        <v>557</v>
      </c>
      <c r="I2735" s="104" t="s">
        <v>34</v>
      </c>
      <c r="J2735" s="105">
        <v>2.5</v>
      </c>
      <c r="K2735" s="142">
        <f t="shared" si="296"/>
        <v>-2.5</v>
      </c>
      <c r="L2735" s="102">
        <f t="shared" si="297"/>
        <v>1153.4201049382723</v>
      </c>
      <c r="N2735" s="214">
        <f t="shared" si="298"/>
        <v>15.774999999999999</v>
      </c>
      <c r="Q2735" s="153">
        <f t="shared" si="299"/>
        <v>1</v>
      </c>
      <c r="R2735" s="154">
        <f t="shared" si="300"/>
        <v>0</v>
      </c>
      <c r="S2735" s="154">
        <f t="shared" si="301"/>
        <v>1</v>
      </c>
    </row>
    <row r="2736" spans="2:19" ht="18.75" x14ac:dyDescent="0.3">
      <c r="B2736" s="164">
        <v>45156</v>
      </c>
      <c r="C2736" s="95" t="s">
        <v>3731</v>
      </c>
      <c r="D2736" s="96" t="s">
        <v>801</v>
      </c>
      <c r="E2736" s="97">
        <v>1</v>
      </c>
      <c r="F2736" s="140">
        <v>7.5</v>
      </c>
      <c r="G2736" s="103"/>
      <c r="H2736" s="99" t="s">
        <v>557</v>
      </c>
      <c r="I2736" s="104" t="s">
        <v>24</v>
      </c>
      <c r="J2736" s="105">
        <v>1</v>
      </c>
      <c r="K2736" s="142">
        <f t="shared" si="296"/>
        <v>6.5</v>
      </c>
      <c r="L2736" s="102">
        <f t="shared" si="297"/>
        <v>1159.9201049382723</v>
      </c>
      <c r="N2736" s="214">
        <f t="shared" si="298"/>
        <v>22.274999999999999</v>
      </c>
      <c r="Q2736" s="153">
        <f t="shared" si="299"/>
        <v>1</v>
      </c>
      <c r="R2736" s="154">
        <f t="shared" si="300"/>
        <v>1</v>
      </c>
      <c r="S2736" s="154">
        <f t="shared" si="301"/>
        <v>0</v>
      </c>
    </row>
    <row r="2737" spans="2:19" ht="18.75" x14ac:dyDescent="0.3">
      <c r="B2737" s="164">
        <v>45156</v>
      </c>
      <c r="C2737" s="95" t="s">
        <v>3732</v>
      </c>
      <c r="D2737" s="96" t="s">
        <v>600</v>
      </c>
      <c r="E2737" s="97">
        <v>2</v>
      </c>
      <c r="F2737" s="140">
        <v>50</v>
      </c>
      <c r="G2737" s="103"/>
      <c r="H2737" s="99" t="s">
        <v>557</v>
      </c>
      <c r="I2737" s="104" t="s">
        <v>34</v>
      </c>
      <c r="J2737" s="105">
        <v>1.5</v>
      </c>
      <c r="K2737" s="142">
        <f t="shared" si="296"/>
        <v>-1.5</v>
      </c>
      <c r="L2737" s="102">
        <f t="shared" si="297"/>
        <v>1158.4201049382723</v>
      </c>
      <c r="N2737" s="214">
        <f t="shared" si="298"/>
        <v>20.774999999999999</v>
      </c>
      <c r="Q2737" s="153">
        <f t="shared" si="299"/>
        <v>1</v>
      </c>
      <c r="R2737" s="154">
        <f t="shared" si="300"/>
        <v>0</v>
      </c>
      <c r="S2737" s="154">
        <f t="shared" si="301"/>
        <v>1</v>
      </c>
    </row>
    <row r="2738" spans="2:19" ht="18.75" x14ac:dyDescent="0.3">
      <c r="B2738" s="164">
        <v>45156</v>
      </c>
      <c r="C2738" s="95" t="s">
        <v>3732</v>
      </c>
      <c r="D2738" s="96" t="s">
        <v>600</v>
      </c>
      <c r="E2738" s="97">
        <v>2</v>
      </c>
      <c r="F2738" s="140"/>
      <c r="G2738" s="103">
        <v>5</v>
      </c>
      <c r="H2738" s="99" t="s">
        <v>567</v>
      </c>
      <c r="I2738" s="104" t="s">
        <v>34</v>
      </c>
      <c r="J2738" s="105">
        <v>2.75</v>
      </c>
      <c r="K2738" s="142">
        <f t="shared" si="296"/>
        <v>-2.75</v>
      </c>
      <c r="L2738" s="102">
        <f t="shared" si="297"/>
        <v>1155.6701049382723</v>
      </c>
      <c r="N2738" s="214">
        <f t="shared" si="298"/>
        <v>18.024999999999999</v>
      </c>
      <c r="Q2738" s="153">
        <f t="shared" si="299"/>
        <v>1</v>
      </c>
      <c r="R2738" s="154">
        <f t="shared" si="300"/>
        <v>0</v>
      </c>
      <c r="S2738" s="154">
        <f t="shared" si="301"/>
        <v>1</v>
      </c>
    </row>
    <row r="2739" spans="2:19" ht="18.75" x14ac:dyDescent="0.3">
      <c r="B2739" s="164">
        <v>45156</v>
      </c>
      <c r="C2739" s="95" t="s">
        <v>3733</v>
      </c>
      <c r="D2739" s="96" t="s">
        <v>30</v>
      </c>
      <c r="E2739" s="97">
        <v>2</v>
      </c>
      <c r="F2739" s="140">
        <v>4.4000000000000004</v>
      </c>
      <c r="G2739" s="103"/>
      <c r="H2739" s="99" t="s">
        <v>557</v>
      </c>
      <c r="I2739" s="104" t="s">
        <v>24</v>
      </c>
      <c r="J2739" s="105">
        <v>6</v>
      </c>
      <c r="K2739" s="142">
        <f t="shared" si="296"/>
        <v>20.400000000000002</v>
      </c>
      <c r="L2739" s="102">
        <f t="shared" si="297"/>
        <v>1176.0701049382724</v>
      </c>
      <c r="N2739" s="214">
        <f t="shared" si="298"/>
        <v>38.424999999999997</v>
      </c>
      <c r="Q2739" s="153">
        <f t="shared" si="299"/>
        <v>1</v>
      </c>
      <c r="R2739" s="154">
        <f t="shared" si="300"/>
        <v>1</v>
      </c>
      <c r="S2739" s="154">
        <f t="shared" si="301"/>
        <v>0</v>
      </c>
    </row>
    <row r="2740" spans="2:19" ht="18.75" x14ac:dyDescent="0.3">
      <c r="B2740" s="164">
        <v>45157</v>
      </c>
      <c r="C2740" s="95" t="s">
        <v>3734</v>
      </c>
      <c r="D2740" s="96" t="s">
        <v>761</v>
      </c>
      <c r="E2740" s="97">
        <v>1</v>
      </c>
      <c r="F2740" s="140">
        <v>3</v>
      </c>
      <c r="G2740" s="103"/>
      <c r="H2740" s="99" t="s">
        <v>557</v>
      </c>
      <c r="I2740" s="104" t="s">
        <v>34</v>
      </c>
      <c r="J2740" s="105">
        <v>3</v>
      </c>
      <c r="K2740" s="142">
        <f t="shared" si="296"/>
        <v>-3</v>
      </c>
      <c r="L2740" s="102">
        <f t="shared" si="297"/>
        <v>1173.0701049382724</v>
      </c>
      <c r="N2740" s="214">
        <f t="shared" si="298"/>
        <v>35.424999999999997</v>
      </c>
      <c r="Q2740" s="153">
        <f t="shared" si="299"/>
        <v>1</v>
      </c>
      <c r="R2740" s="154">
        <f t="shared" si="300"/>
        <v>0</v>
      </c>
      <c r="S2740" s="154">
        <f t="shared" si="301"/>
        <v>1</v>
      </c>
    </row>
    <row r="2741" spans="2:19" ht="18.75" x14ac:dyDescent="0.3">
      <c r="B2741" s="164">
        <v>45157</v>
      </c>
      <c r="C2741" s="95" t="s">
        <v>3735</v>
      </c>
      <c r="D2741" s="96" t="s">
        <v>761</v>
      </c>
      <c r="E2741" s="97">
        <v>1</v>
      </c>
      <c r="F2741" s="140">
        <v>4.5999999999999996</v>
      </c>
      <c r="G2741" s="103"/>
      <c r="H2741" s="99" t="s">
        <v>557</v>
      </c>
      <c r="I2741" s="104" t="s">
        <v>24</v>
      </c>
      <c r="J2741" s="105">
        <v>1.5</v>
      </c>
      <c r="K2741" s="142">
        <f t="shared" si="296"/>
        <v>5.3999999999999995</v>
      </c>
      <c r="L2741" s="102">
        <f t="shared" si="297"/>
        <v>1178.4701049382725</v>
      </c>
      <c r="N2741" s="214">
        <f t="shared" si="298"/>
        <v>40.824999999999996</v>
      </c>
      <c r="Q2741" s="153">
        <f t="shared" si="299"/>
        <v>1</v>
      </c>
      <c r="R2741" s="154">
        <f t="shared" si="300"/>
        <v>1</v>
      </c>
      <c r="S2741" s="154">
        <f t="shared" si="301"/>
        <v>0</v>
      </c>
    </row>
    <row r="2742" spans="2:19" ht="18.75" x14ac:dyDescent="0.3">
      <c r="B2742" s="164">
        <v>45157</v>
      </c>
      <c r="C2742" s="95" t="s">
        <v>3736</v>
      </c>
      <c r="D2742" s="96" t="s">
        <v>761</v>
      </c>
      <c r="E2742" s="97">
        <v>3</v>
      </c>
      <c r="F2742" s="140">
        <v>3</v>
      </c>
      <c r="G2742" s="103"/>
      <c r="H2742" s="99" t="s">
        <v>557</v>
      </c>
      <c r="I2742" s="104" t="s">
        <v>34</v>
      </c>
      <c r="J2742" s="105">
        <v>8</v>
      </c>
      <c r="K2742" s="142">
        <f t="shared" si="296"/>
        <v>-8</v>
      </c>
      <c r="L2742" s="102">
        <f t="shared" si="297"/>
        <v>1170.4701049382725</v>
      </c>
      <c r="N2742" s="214">
        <f t="shared" si="298"/>
        <v>32.824999999999996</v>
      </c>
      <c r="Q2742" s="153">
        <f t="shared" si="299"/>
        <v>1</v>
      </c>
      <c r="R2742" s="154">
        <f t="shared" si="300"/>
        <v>0</v>
      </c>
      <c r="S2742" s="154">
        <f t="shared" si="301"/>
        <v>1</v>
      </c>
    </row>
    <row r="2743" spans="2:19" ht="18.75" x14ac:dyDescent="0.3">
      <c r="B2743" s="164">
        <v>45157</v>
      </c>
      <c r="C2743" s="95" t="s">
        <v>3737</v>
      </c>
      <c r="D2743" s="96" t="s">
        <v>619</v>
      </c>
      <c r="E2743" s="97">
        <v>3</v>
      </c>
      <c r="F2743" s="140">
        <v>17</v>
      </c>
      <c r="G2743" s="103"/>
      <c r="H2743" s="99" t="s">
        <v>557</v>
      </c>
      <c r="I2743" s="104" t="s">
        <v>34</v>
      </c>
      <c r="J2743" s="105">
        <v>1</v>
      </c>
      <c r="K2743" s="142">
        <f t="shared" si="296"/>
        <v>-1</v>
      </c>
      <c r="L2743" s="102">
        <f t="shared" si="297"/>
        <v>1169.4701049382725</v>
      </c>
      <c r="N2743" s="214">
        <f t="shared" si="298"/>
        <v>31.824999999999996</v>
      </c>
      <c r="Q2743" s="153">
        <f t="shared" si="299"/>
        <v>1</v>
      </c>
      <c r="R2743" s="154">
        <f t="shared" si="300"/>
        <v>0</v>
      </c>
      <c r="S2743" s="154">
        <f t="shared" si="301"/>
        <v>1</v>
      </c>
    </row>
    <row r="2744" spans="2:19" ht="18.75" x14ac:dyDescent="0.3">
      <c r="B2744" s="164">
        <v>45157</v>
      </c>
      <c r="C2744" s="95" t="s">
        <v>3677</v>
      </c>
      <c r="D2744" s="96" t="s">
        <v>619</v>
      </c>
      <c r="E2744" s="97">
        <v>3</v>
      </c>
      <c r="F2744" s="140">
        <v>10</v>
      </c>
      <c r="G2744" s="103"/>
      <c r="H2744" s="99" t="s">
        <v>557</v>
      </c>
      <c r="I2744" s="104" t="s">
        <v>34</v>
      </c>
      <c r="J2744" s="105">
        <v>0.75</v>
      </c>
      <c r="K2744" s="142">
        <f t="shared" si="296"/>
        <v>-0.75</v>
      </c>
      <c r="L2744" s="102">
        <f t="shared" si="297"/>
        <v>1168.7201049382725</v>
      </c>
      <c r="N2744" s="214">
        <f t="shared" si="298"/>
        <v>31.074999999999996</v>
      </c>
      <c r="Q2744" s="153">
        <f t="shared" si="299"/>
        <v>1</v>
      </c>
      <c r="R2744" s="154">
        <f t="shared" si="300"/>
        <v>0</v>
      </c>
      <c r="S2744" s="154">
        <f t="shared" si="301"/>
        <v>1</v>
      </c>
    </row>
    <row r="2745" spans="2:19" ht="18.75" x14ac:dyDescent="0.3">
      <c r="B2745" s="164">
        <v>45158</v>
      </c>
      <c r="C2745" s="95" t="s">
        <v>3643</v>
      </c>
      <c r="D2745" s="96" t="s">
        <v>32</v>
      </c>
      <c r="E2745" s="97">
        <v>2</v>
      </c>
      <c r="F2745" s="140">
        <v>23</v>
      </c>
      <c r="G2745" s="103"/>
      <c r="H2745" s="99" t="s">
        <v>557</v>
      </c>
      <c r="I2745" s="104" t="s">
        <v>34</v>
      </c>
      <c r="J2745" s="105">
        <v>1</v>
      </c>
      <c r="K2745" s="142">
        <f t="shared" si="296"/>
        <v>-1</v>
      </c>
      <c r="L2745" s="102">
        <f t="shared" si="297"/>
        <v>1167.7201049382725</v>
      </c>
      <c r="N2745" s="214">
        <f t="shared" si="298"/>
        <v>30.074999999999996</v>
      </c>
      <c r="Q2745" s="153">
        <f t="shared" si="299"/>
        <v>1</v>
      </c>
      <c r="R2745" s="154">
        <f t="shared" si="300"/>
        <v>0</v>
      </c>
      <c r="S2745" s="154">
        <f t="shared" si="301"/>
        <v>1</v>
      </c>
    </row>
    <row r="2746" spans="2:19" ht="18.75" x14ac:dyDescent="0.3">
      <c r="B2746" s="164">
        <v>45158</v>
      </c>
      <c r="C2746" s="95" t="s">
        <v>3667</v>
      </c>
      <c r="D2746" s="96" t="s">
        <v>32</v>
      </c>
      <c r="E2746" s="97">
        <v>2</v>
      </c>
      <c r="F2746" s="140">
        <v>21</v>
      </c>
      <c r="G2746" s="103"/>
      <c r="H2746" s="99" t="s">
        <v>557</v>
      </c>
      <c r="I2746" s="104" t="s">
        <v>34</v>
      </c>
      <c r="J2746" s="105">
        <v>1.5</v>
      </c>
      <c r="K2746" s="142">
        <f t="shared" si="296"/>
        <v>-1.5</v>
      </c>
      <c r="L2746" s="102">
        <f t="shared" si="297"/>
        <v>1166.2201049382725</v>
      </c>
      <c r="N2746" s="214">
        <f t="shared" si="298"/>
        <v>28.574999999999996</v>
      </c>
      <c r="Q2746" s="153">
        <f t="shared" si="299"/>
        <v>1</v>
      </c>
      <c r="R2746" s="154">
        <f t="shared" si="300"/>
        <v>0</v>
      </c>
      <c r="S2746" s="154">
        <f t="shared" si="301"/>
        <v>1</v>
      </c>
    </row>
    <row r="2747" spans="2:19" ht="18.75" x14ac:dyDescent="0.3">
      <c r="B2747" s="164">
        <v>45158</v>
      </c>
      <c r="C2747" s="95" t="s">
        <v>3738</v>
      </c>
      <c r="D2747" s="96" t="s">
        <v>32</v>
      </c>
      <c r="E2747" s="97">
        <v>3</v>
      </c>
      <c r="F2747" s="140">
        <v>1.8</v>
      </c>
      <c r="G2747" s="103"/>
      <c r="H2747" s="99" t="s">
        <v>557</v>
      </c>
      <c r="I2747" s="104" t="s">
        <v>24</v>
      </c>
      <c r="J2747" s="105">
        <v>2</v>
      </c>
      <c r="K2747" s="142">
        <f t="shared" si="296"/>
        <v>1.6</v>
      </c>
      <c r="L2747" s="102">
        <f t="shared" ref="L2747:L2804" si="302">IF(K2747="",L2746,L2746+K2747)</f>
        <v>1167.8201049382724</v>
      </c>
      <c r="N2747" s="214">
        <f t="shared" ref="N2747:N2803" si="303">N2746+K2747</f>
        <v>30.174999999999997</v>
      </c>
      <c r="Q2747" s="153">
        <f t="shared" ref="Q2747:Q2804" si="304">IF(B2747="",0,1)</f>
        <v>1</v>
      </c>
      <c r="R2747" s="154">
        <f t="shared" ref="R2747:R2804" si="305">IF(K2747&gt;0,1,0)</f>
        <v>1</v>
      </c>
      <c r="S2747" s="154">
        <f t="shared" ref="S2747:S2804" si="306">IF(K2747&lt;0,1,0)</f>
        <v>0</v>
      </c>
    </row>
    <row r="2748" spans="2:19" ht="18.75" x14ac:dyDescent="0.3">
      <c r="B2748" s="164">
        <v>45158</v>
      </c>
      <c r="C2748" s="95" t="s">
        <v>3739</v>
      </c>
      <c r="D2748" s="96" t="s">
        <v>32</v>
      </c>
      <c r="E2748" s="97">
        <v>3</v>
      </c>
      <c r="F2748" s="140">
        <v>125</v>
      </c>
      <c r="G2748" s="103"/>
      <c r="H2748" s="99" t="s">
        <v>557</v>
      </c>
      <c r="I2748" s="104" t="s">
        <v>34</v>
      </c>
      <c r="J2748" s="105">
        <v>0.25</v>
      </c>
      <c r="K2748" s="142">
        <f t="shared" si="296"/>
        <v>-0.25</v>
      </c>
      <c r="L2748" s="102">
        <f t="shared" si="302"/>
        <v>1167.5701049382724</v>
      </c>
      <c r="N2748" s="214">
        <f t="shared" si="303"/>
        <v>29.924999999999997</v>
      </c>
      <c r="Q2748" s="153">
        <f t="shared" si="304"/>
        <v>1</v>
      </c>
      <c r="R2748" s="154">
        <f t="shared" si="305"/>
        <v>0</v>
      </c>
      <c r="S2748" s="154">
        <f t="shared" si="306"/>
        <v>1</v>
      </c>
    </row>
    <row r="2749" spans="2:19" ht="18.75" x14ac:dyDescent="0.3">
      <c r="B2749" s="164">
        <v>45158</v>
      </c>
      <c r="C2749" s="95" t="s">
        <v>3740</v>
      </c>
      <c r="D2749" s="96" t="s">
        <v>32</v>
      </c>
      <c r="E2749" s="97">
        <v>4</v>
      </c>
      <c r="F2749" s="140">
        <v>3.8</v>
      </c>
      <c r="G2749" s="103"/>
      <c r="H2749" s="99" t="s">
        <v>557</v>
      </c>
      <c r="I2749" s="104" t="s">
        <v>24</v>
      </c>
      <c r="J2749" s="105">
        <v>1</v>
      </c>
      <c r="K2749" s="142">
        <f t="shared" si="296"/>
        <v>2.8</v>
      </c>
      <c r="L2749" s="102">
        <f t="shared" si="302"/>
        <v>1170.3701049382723</v>
      </c>
      <c r="N2749" s="214">
        <f t="shared" si="303"/>
        <v>32.724999999999994</v>
      </c>
      <c r="Q2749" s="153">
        <f t="shared" si="304"/>
        <v>1</v>
      </c>
      <c r="R2749" s="154">
        <f t="shared" si="305"/>
        <v>1</v>
      </c>
      <c r="S2749" s="154">
        <f t="shared" si="306"/>
        <v>0</v>
      </c>
    </row>
    <row r="2750" spans="2:19" ht="18.75" x14ac:dyDescent="0.3">
      <c r="B2750" s="164">
        <v>45158</v>
      </c>
      <c r="C2750" s="95" t="s">
        <v>3741</v>
      </c>
      <c r="D2750" s="96" t="s">
        <v>173</v>
      </c>
      <c r="E2750" s="97">
        <v>3</v>
      </c>
      <c r="F2750" s="140">
        <v>4</v>
      </c>
      <c r="G2750" s="103">
        <v>2</v>
      </c>
      <c r="H2750" s="99" t="s">
        <v>557</v>
      </c>
      <c r="I2750" s="104" t="s">
        <v>34</v>
      </c>
      <c r="J2750" s="105">
        <v>6</v>
      </c>
      <c r="K2750" s="142">
        <f t="shared" si="296"/>
        <v>-6</v>
      </c>
      <c r="L2750" s="102">
        <f t="shared" si="302"/>
        <v>1164.3701049382723</v>
      </c>
      <c r="N2750" s="214">
        <f t="shared" si="303"/>
        <v>26.724999999999994</v>
      </c>
      <c r="Q2750" s="153">
        <f t="shared" si="304"/>
        <v>1</v>
      </c>
      <c r="R2750" s="154">
        <f t="shared" si="305"/>
        <v>0</v>
      </c>
      <c r="S2750" s="154">
        <f t="shared" si="306"/>
        <v>1</v>
      </c>
    </row>
    <row r="2751" spans="2:19" ht="18.75" x14ac:dyDescent="0.3">
      <c r="B2751" s="164">
        <v>45159</v>
      </c>
      <c r="C2751" s="95" t="s">
        <v>3742</v>
      </c>
      <c r="D2751" s="96" t="s">
        <v>662</v>
      </c>
      <c r="E2751" s="97">
        <v>1</v>
      </c>
      <c r="F2751" s="140">
        <v>6</v>
      </c>
      <c r="G2751" s="103"/>
      <c r="H2751" s="99" t="s">
        <v>557</v>
      </c>
      <c r="I2751" s="104" t="s">
        <v>34</v>
      </c>
      <c r="J2751" s="105">
        <v>2.5</v>
      </c>
      <c r="K2751" s="142">
        <f t="shared" si="296"/>
        <v>-2.5</v>
      </c>
      <c r="L2751" s="102">
        <f t="shared" si="302"/>
        <v>1161.8701049382723</v>
      </c>
      <c r="N2751" s="214">
        <f t="shared" si="303"/>
        <v>24.224999999999994</v>
      </c>
      <c r="Q2751" s="153">
        <f t="shared" si="304"/>
        <v>1</v>
      </c>
      <c r="R2751" s="154">
        <f t="shared" si="305"/>
        <v>0</v>
      </c>
      <c r="S2751" s="154">
        <f t="shared" si="306"/>
        <v>1</v>
      </c>
    </row>
    <row r="2752" spans="2:19" ht="18.75" x14ac:dyDescent="0.3">
      <c r="B2752" s="164">
        <v>45159</v>
      </c>
      <c r="C2752" s="95" t="s">
        <v>3680</v>
      </c>
      <c r="D2752" s="96" t="s">
        <v>662</v>
      </c>
      <c r="E2752" s="97">
        <v>3</v>
      </c>
      <c r="F2752" s="140">
        <v>3</v>
      </c>
      <c r="G2752" s="103">
        <v>1.5</v>
      </c>
      <c r="H2752" s="99" t="s">
        <v>557</v>
      </c>
      <c r="I2752" s="104" t="s">
        <v>34</v>
      </c>
      <c r="J2752" s="105">
        <v>3</v>
      </c>
      <c r="K2752" s="142">
        <f t="shared" si="296"/>
        <v>-3</v>
      </c>
      <c r="L2752" s="102">
        <f t="shared" si="302"/>
        <v>1158.8701049382723</v>
      </c>
      <c r="N2752" s="214">
        <f t="shared" si="303"/>
        <v>21.224999999999994</v>
      </c>
      <c r="Q2752" s="153">
        <f t="shared" si="304"/>
        <v>1</v>
      </c>
      <c r="R2752" s="154">
        <f t="shared" si="305"/>
        <v>0</v>
      </c>
      <c r="S2752" s="154">
        <f t="shared" si="306"/>
        <v>1</v>
      </c>
    </row>
    <row r="2753" spans="2:19" ht="18.75" x14ac:dyDescent="0.3">
      <c r="B2753" s="164">
        <v>45159</v>
      </c>
      <c r="C2753" s="95" t="s">
        <v>3743</v>
      </c>
      <c r="D2753" s="96" t="s">
        <v>662</v>
      </c>
      <c r="E2753" s="97">
        <v>3</v>
      </c>
      <c r="F2753" s="140">
        <v>23</v>
      </c>
      <c r="G2753" s="103"/>
      <c r="H2753" s="99" t="s">
        <v>557</v>
      </c>
      <c r="I2753" s="104" t="s">
        <v>34</v>
      </c>
      <c r="J2753" s="105">
        <v>3</v>
      </c>
      <c r="K2753" s="142">
        <f t="shared" si="296"/>
        <v>-3</v>
      </c>
      <c r="L2753" s="102">
        <f t="shared" si="302"/>
        <v>1155.8701049382723</v>
      </c>
      <c r="N2753" s="214">
        <f t="shared" si="303"/>
        <v>18.224999999999994</v>
      </c>
      <c r="Q2753" s="153">
        <f t="shared" si="304"/>
        <v>1</v>
      </c>
      <c r="R2753" s="154">
        <f t="shared" si="305"/>
        <v>0</v>
      </c>
      <c r="S2753" s="154">
        <f t="shared" si="306"/>
        <v>1</v>
      </c>
    </row>
    <row r="2754" spans="2:19" ht="18.75" x14ac:dyDescent="0.3">
      <c r="B2754" s="164">
        <v>45159</v>
      </c>
      <c r="C2754" s="95" t="s">
        <v>3743</v>
      </c>
      <c r="D2754" s="96" t="s">
        <v>662</v>
      </c>
      <c r="E2754" s="97">
        <v>3</v>
      </c>
      <c r="F2754" s="140"/>
      <c r="G2754" s="103">
        <v>5</v>
      </c>
      <c r="H2754" s="99" t="s">
        <v>567</v>
      </c>
      <c r="I2754" s="104" t="s">
        <v>34</v>
      </c>
      <c r="J2754" s="105">
        <v>3.5</v>
      </c>
      <c r="K2754" s="142">
        <f t="shared" si="296"/>
        <v>-3.5</v>
      </c>
      <c r="L2754" s="102">
        <f t="shared" si="302"/>
        <v>1152.3701049382723</v>
      </c>
      <c r="N2754" s="214">
        <f t="shared" si="303"/>
        <v>14.724999999999994</v>
      </c>
      <c r="Q2754" s="153">
        <f t="shared" si="304"/>
        <v>1</v>
      </c>
      <c r="R2754" s="154">
        <f t="shared" si="305"/>
        <v>0</v>
      </c>
      <c r="S2754" s="154">
        <f t="shared" si="306"/>
        <v>1</v>
      </c>
    </row>
    <row r="2755" spans="2:19" ht="18.75" x14ac:dyDescent="0.3">
      <c r="B2755" s="164">
        <v>45159</v>
      </c>
      <c r="C2755" s="95" t="s">
        <v>3281</v>
      </c>
      <c r="D2755" s="96" t="s">
        <v>2195</v>
      </c>
      <c r="E2755" s="97">
        <v>1</v>
      </c>
      <c r="F2755" s="140">
        <v>2</v>
      </c>
      <c r="G2755" s="103">
        <v>1.1000000000000001</v>
      </c>
      <c r="H2755" s="99" t="s">
        <v>557</v>
      </c>
      <c r="I2755" s="104" t="s">
        <v>34</v>
      </c>
      <c r="J2755" s="105">
        <v>3.75</v>
      </c>
      <c r="K2755" s="142">
        <f t="shared" si="296"/>
        <v>-3.75</v>
      </c>
      <c r="L2755" s="102">
        <f t="shared" si="302"/>
        <v>1148.6201049382723</v>
      </c>
      <c r="N2755" s="214">
        <f t="shared" si="303"/>
        <v>10.974999999999994</v>
      </c>
      <c r="Q2755" s="153">
        <f t="shared" si="304"/>
        <v>1</v>
      </c>
      <c r="R2755" s="154">
        <f t="shared" si="305"/>
        <v>0</v>
      </c>
      <c r="S2755" s="154">
        <f t="shared" si="306"/>
        <v>1</v>
      </c>
    </row>
    <row r="2756" spans="2:19" ht="18.75" x14ac:dyDescent="0.3">
      <c r="B2756" s="164">
        <v>45159</v>
      </c>
      <c r="C2756" s="95" t="s">
        <v>3143</v>
      </c>
      <c r="D2756" s="96" t="s">
        <v>2195</v>
      </c>
      <c r="E2756" s="97">
        <v>2</v>
      </c>
      <c r="F2756" s="140">
        <v>4</v>
      </c>
      <c r="G2756" s="103">
        <v>2</v>
      </c>
      <c r="H2756" s="99" t="s">
        <v>557</v>
      </c>
      <c r="I2756" s="104" t="s">
        <v>34</v>
      </c>
      <c r="J2756" s="105">
        <v>4</v>
      </c>
      <c r="K2756" s="142">
        <f t="shared" si="296"/>
        <v>-4</v>
      </c>
      <c r="L2756" s="102">
        <f t="shared" si="302"/>
        <v>1144.6201049382723</v>
      </c>
      <c r="N2756" s="214">
        <f t="shared" si="303"/>
        <v>6.9749999999999943</v>
      </c>
      <c r="Q2756" s="153">
        <f t="shared" si="304"/>
        <v>1</v>
      </c>
      <c r="R2756" s="154">
        <f t="shared" si="305"/>
        <v>0</v>
      </c>
      <c r="S2756" s="154">
        <f t="shared" si="306"/>
        <v>1</v>
      </c>
    </row>
    <row r="2757" spans="2:19" ht="18.75" x14ac:dyDescent="0.3">
      <c r="B2757" s="164">
        <v>45160</v>
      </c>
      <c r="C2757" s="95" t="s">
        <v>3744</v>
      </c>
      <c r="D2757" s="96" t="s">
        <v>2651</v>
      </c>
      <c r="E2757" s="97">
        <v>1</v>
      </c>
      <c r="F2757" s="140">
        <v>4</v>
      </c>
      <c r="G2757" s="103">
        <v>2</v>
      </c>
      <c r="H2757" s="99" t="s">
        <v>557</v>
      </c>
      <c r="I2757" s="104" t="s">
        <v>34</v>
      </c>
      <c r="J2757" s="105">
        <v>2</v>
      </c>
      <c r="K2757" s="142">
        <f t="shared" si="296"/>
        <v>-2</v>
      </c>
      <c r="L2757" s="102">
        <f t="shared" si="302"/>
        <v>1142.6201049382723</v>
      </c>
      <c r="N2757" s="214">
        <f t="shared" si="303"/>
        <v>4.9749999999999943</v>
      </c>
      <c r="Q2757" s="153">
        <f t="shared" si="304"/>
        <v>1</v>
      </c>
      <c r="R2757" s="154">
        <f t="shared" si="305"/>
        <v>0</v>
      </c>
      <c r="S2757" s="154">
        <f t="shared" si="306"/>
        <v>1</v>
      </c>
    </row>
    <row r="2758" spans="2:19" ht="18.75" x14ac:dyDescent="0.3">
      <c r="B2758" s="164">
        <v>45160</v>
      </c>
      <c r="C2758" s="95" t="s">
        <v>3745</v>
      </c>
      <c r="D2758" s="96" t="s">
        <v>2651</v>
      </c>
      <c r="E2758" s="97">
        <v>2</v>
      </c>
      <c r="F2758" s="140">
        <v>40</v>
      </c>
      <c r="G2758" s="103"/>
      <c r="H2758" s="99" t="s">
        <v>557</v>
      </c>
      <c r="I2758" s="104" t="s">
        <v>34</v>
      </c>
      <c r="J2758" s="105">
        <v>0.5</v>
      </c>
      <c r="K2758" s="142">
        <f t="shared" si="296"/>
        <v>-0.5</v>
      </c>
      <c r="L2758" s="102">
        <f t="shared" si="302"/>
        <v>1142.1201049382723</v>
      </c>
      <c r="N2758" s="214">
        <f t="shared" si="303"/>
        <v>4.4749999999999943</v>
      </c>
      <c r="Q2758" s="153">
        <f t="shared" si="304"/>
        <v>1</v>
      </c>
      <c r="R2758" s="154">
        <f t="shared" si="305"/>
        <v>0</v>
      </c>
      <c r="S2758" s="154">
        <f t="shared" si="306"/>
        <v>1</v>
      </c>
    </row>
    <row r="2759" spans="2:19" ht="18.75" x14ac:dyDescent="0.3">
      <c r="B2759" s="164">
        <v>45160</v>
      </c>
      <c r="C2759" s="95" t="s">
        <v>3745</v>
      </c>
      <c r="D2759" s="96" t="s">
        <v>2651</v>
      </c>
      <c r="E2759" s="97">
        <v>2</v>
      </c>
      <c r="F2759" s="140"/>
      <c r="G2759" s="103">
        <v>7</v>
      </c>
      <c r="H2759" s="99" t="s">
        <v>567</v>
      </c>
      <c r="I2759" s="104" t="s">
        <v>34</v>
      </c>
      <c r="J2759" s="105">
        <v>0.5</v>
      </c>
      <c r="K2759" s="142">
        <f t="shared" si="296"/>
        <v>-0.5</v>
      </c>
      <c r="L2759" s="102">
        <f t="shared" si="302"/>
        <v>1141.6201049382723</v>
      </c>
      <c r="N2759" s="214">
        <f t="shared" si="303"/>
        <v>3.9749999999999943</v>
      </c>
      <c r="Q2759" s="153">
        <f t="shared" si="304"/>
        <v>1</v>
      </c>
      <c r="R2759" s="154">
        <f t="shared" si="305"/>
        <v>0</v>
      </c>
      <c r="S2759" s="154">
        <f t="shared" si="306"/>
        <v>1</v>
      </c>
    </row>
    <row r="2760" spans="2:19" ht="18.75" x14ac:dyDescent="0.3">
      <c r="B2760" s="164">
        <v>45160</v>
      </c>
      <c r="C2760" s="95" t="s">
        <v>3746</v>
      </c>
      <c r="D2760" s="96" t="s">
        <v>2651</v>
      </c>
      <c r="E2760" s="97">
        <v>3</v>
      </c>
      <c r="F2760" s="140">
        <v>5</v>
      </c>
      <c r="G2760" s="103"/>
      <c r="H2760" s="99" t="s">
        <v>557</v>
      </c>
      <c r="I2760" s="104" t="s">
        <v>24</v>
      </c>
      <c r="J2760" s="105">
        <v>3.25</v>
      </c>
      <c r="K2760" s="142">
        <f t="shared" si="296"/>
        <v>13</v>
      </c>
      <c r="L2760" s="102">
        <f t="shared" si="302"/>
        <v>1154.6201049382723</v>
      </c>
      <c r="N2760" s="214">
        <f t="shared" si="303"/>
        <v>16.974999999999994</v>
      </c>
      <c r="Q2760" s="153">
        <f t="shared" si="304"/>
        <v>1</v>
      </c>
      <c r="R2760" s="154">
        <f t="shared" si="305"/>
        <v>1</v>
      </c>
      <c r="S2760" s="154">
        <f t="shared" si="306"/>
        <v>0</v>
      </c>
    </row>
    <row r="2761" spans="2:19" ht="18.75" x14ac:dyDescent="0.3">
      <c r="B2761" s="164">
        <v>45160</v>
      </c>
      <c r="C2761" s="95" t="s">
        <v>3747</v>
      </c>
      <c r="D2761" s="96" t="s">
        <v>2651</v>
      </c>
      <c r="E2761" s="97">
        <v>1</v>
      </c>
      <c r="F2761" s="140">
        <v>6.3</v>
      </c>
      <c r="G2761" s="103"/>
      <c r="H2761" s="99" t="s">
        <v>557</v>
      </c>
      <c r="I2761" s="104" t="s">
        <v>24</v>
      </c>
      <c r="J2761" s="105">
        <v>8</v>
      </c>
      <c r="K2761" s="142">
        <f t="shared" si="296"/>
        <v>42.4</v>
      </c>
      <c r="L2761" s="102">
        <f t="shared" si="302"/>
        <v>1197.0201049382724</v>
      </c>
      <c r="N2761" s="214">
        <f t="shared" si="303"/>
        <v>59.374999999999993</v>
      </c>
      <c r="Q2761" s="153">
        <f t="shared" si="304"/>
        <v>1</v>
      </c>
      <c r="R2761" s="154">
        <f t="shared" si="305"/>
        <v>1</v>
      </c>
      <c r="S2761" s="154">
        <f t="shared" si="306"/>
        <v>0</v>
      </c>
    </row>
    <row r="2762" spans="2:19" ht="18.75" x14ac:dyDescent="0.3">
      <c r="B2762" s="164">
        <v>45160</v>
      </c>
      <c r="C2762" s="95" t="s">
        <v>3748</v>
      </c>
      <c r="D2762" s="96" t="s">
        <v>30</v>
      </c>
      <c r="E2762" s="97">
        <v>5</v>
      </c>
      <c r="F2762" s="140">
        <v>3.9</v>
      </c>
      <c r="G2762" s="103">
        <v>2</v>
      </c>
      <c r="H2762" s="99" t="s">
        <v>557</v>
      </c>
      <c r="I2762" s="104" t="s">
        <v>24</v>
      </c>
      <c r="J2762" s="105">
        <v>10</v>
      </c>
      <c r="K2762" s="142">
        <f t="shared" si="296"/>
        <v>29</v>
      </c>
      <c r="L2762" s="102">
        <f t="shared" si="302"/>
        <v>1226.0201049382724</v>
      </c>
      <c r="N2762" s="214">
        <f t="shared" si="303"/>
        <v>88.375</v>
      </c>
      <c r="Q2762" s="153">
        <f t="shared" si="304"/>
        <v>1</v>
      </c>
      <c r="R2762" s="154">
        <f t="shared" si="305"/>
        <v>1</v>
      </c>
      <c r="S2762" s="154">
        <f t="shared" si="306"/>
        <v>0</v>
      </c>
    </row>
    <row r="2763" spans="2:19" ht="18.75" x14ac:dyDescent="0.3">
      <c r="B2763" s="164">
        <v>45161</v>
      </c>
      <c r="C2763" s="95" t="s">
        <v>3749</v>
      </c>
      <c r="D2763" s="96" t="s">
        <v>652</v>
      </c>
      <c r="E2763" s="97">
        <v>1</v>
      </c>
      <c r="F2763" s="140">
        <v>2</v>
      </c>
      <c r="G2763" s="103">
        <v>1.1000000000000001</v>
      </c>
      <c r="H2763" s="99" t="s">
        <v>557</v>
      </c>
      <c r="I2763" s="104" t="s">
        <v>34</v>
      </c>
      <c r="J2763" s="105">
        <v>4</v>
      </c>
      <c r="K2763" s="142">
        <f t="shared" si="296"/>
        <v>-4</v>
      </c>
      <c r="L2763" s="102">
        <f t="shared" si="302"/>
        <v>1222.0201049382724</v>
      </c>
      <c r="N2763" s="214">
        <f t="shared" si="303"/>
        <v>84.375</v>
      </c>
      <c r="Q2763" s="153">
        <f t="shared" si="304"/>
        <v>1</v>
      </c>
      <c r="R2763" s="154">
        <f t="shared" si="305"/>
        <v>0</v>
      </c>
      <c r="S2763" s="154">
        <f t="shared" si="306"/>
        <v>1</v>
      </c>
    </row>
    <row r="2764" spans="2:19" ht="18.75" x14ac:dyDescent="0.3">
      <c r="B2764" s="164">
        <v>45161</v>
      </c>
      <c r="C2764" s="95" t="s">
        <v>3750</v>
      </c>
      <c r="D2764" s="96" t="s">
        <v>652</v>
      </c>
      <c r="E2764" s="97">
        <v>1</v>
      </c>
      <c r="F2764" s="140">
        <v>9</v>
      </c>
      <c r="G2764" s="103"/>
      <c r="H2764" s="99" t="s">
        <v>557</v>
      </c>
      <c r="I2764" s="104" t="s">
        <v>34</v>
      </c>
      <c r="J2764" s="105">
        <v>4.5</v>
      </c>
      <c r="K2764" s="142">
        <f t="shared" si="296"/>
        <v>-4.5</v>
      </c>
      <c r="L2764" s="102">
        <f t="shared" si="302"/>
        <v>1217.5201049382724</v>
      </c>
      <c r="N2764" s="214">
        <f t="shared" si="303"/>
        <v>79.875</v>
      </c>
      <c r="Q2764" s="153">
        <f t="shared" si="304"/>
        <v>1</v>
      </c>
      <c r="R2764" s="154">
        <f t="shared" si="305"/>
        <v>0</v>
      </c>
      <c r="S2764" s="154">
        <f t="shared" si="306"/>
        <v>1</v>
      </c>
    </row>
    <row r="2765" spans="2:19" ht="18.75" x14ac:dyDescent="0.3">
      <c r="B2765" s="164">
        <v>45161</v>
      </c>
      <c r="C2765" s="95" t="s">
        <v>3690</v>
      </c>
      <c r="D2765" s="96" t="s">
        <v>652</v>
      </c>
      <c r="E2765" s="97">
        <v>2</v>
      </c>
      <c r="F2765" s="140">
        <v>4.5999999999999996</v>
      </c>
      <c r="G2765" s="103"/>
      <c r="H2765" s="99" t="s">
        <v>557</v>
      </c>
      <c r="I2765" s="104" t="s">
        <v>24</v>
      </c>
      <c r="J2765" s="105">
        <v>2.75</v>
      </c>
      <c r="K2765" s="142">
        <f t="shared" si="296"/>
        <v>9.8999999999999986</v>
      </c>
      <c r="L2765" s="102">
        <f t="shared" si="302"/>
        <v>1227.4201049382725</v>
      </c>
      <c r="N2765" s="214">
        <f t="shared" si="303"/>
        <v>89.775000000000006</v>
      </c>
      <c r="Q2765" s="153">
        <f t="shared" si="304"/>
        <v>1</v>
      </c>
      <c r="R2765" s="154">
        <f t="shared" si="305"/>
        <v>1</v>
      </c>
      <c r="S2765" s="154">
        <f t="shared" si="306"/>
        <v>0</v>
      </c>
    </row>
    <row r="2766" spans="2:19" ht="18.75" x14ac:dyDescent="0.3">
      <c r="B2766" s="164">
        <v>45161</v>
      </c>
      <c r="C2766" s="95" t="s">
        <v>3751</v>
      </c>
      <c r="D2766" s="96" t="s">
        <v>652</v>
      </c>
      <c r="E2766" s="97">
        <v>2</v>
      </c>
      <c r="F2766" s="140">
        <v>60</v>
      </c>
      <c r="G2766" s="103"/>
      <c r="H2766" s="99" t="s">
        <v>557</v>
      </c>
      <c r="I2766" s="104" t="s">
        <v>34</v>
      </c>
      <c r="J2766" s="105">
        <v>0.75</v>
      </c>
      <c r="K2766" s="142">
        <f t="shared" si="296"/>
        <v>-0.75</v>
      </c>
      <c r="L2766" s="102">
        <f t="shared" si="302"/>
        <v>1226.6701049382725</v>
      </c>
      <c r="N2766" s="214">
        <f t="shared" si="303"/>
        <v>89.025000000000006</v>
      </c>
      <c r="Q2766" s="153">
        <f t="shared" si="304"/>
        <v>1</v>
      </c>
      <c r="R2766" s="154">
        <f t="shared" si="305"/>
        <v>0</v>
      </c>
      <c r="S2766" s="154">
        <f t="shared" si="306"/>
        <v>1</v>
      </c>
    </row>
    <row r="2767" spans="2:19" ht="18.75" x14ac:dyDescent="0.3">
      <c r="B2767" s="164">
        <v>45161</v>
      </c>
      <c r="C2767" s="95" t="s">
        <v>3751</v>
      </c>
      <c r="D2767" s="96" t="s">
        <v>652</v>
      </c>
      <c r="E2767" s="97">
        <v>2</v>
      </c>
      <c r="F2767" s="140"/>
      <c r="G2767" s="103">
        <v>9</v>
      </c>
      <c r="H2767" s="99" t="s">
        <v>567</v>
      </c>
      <c r="I2767" s="104" t="s">
        <v>34</v>
      </c>
      <c r="J2767" s="105">
        <v>1.75</v>
      </c>
      <c r="K2767" s="142">
        <f t="shared" si="296"/>
        <v>-1.75</v>
      </c>
      <c r="L2767" s="102">
        <f t="shared" si="302"/>
        <v>1224.9201049382725</v>
      </c>
      <c r="N2767" s="214">
        <f t="shared" si="303"/>
        <v>87.275000000000006</v>
      </c>
      <c r="Q2767" s="153">
        <f t="shared" si="304"/>
        <v>1</v>
      </c>
      <c r="R2767" s="154">
        <f t="shared" si="305"/>
        <v>0</v>
      </c>
      <c r="S2767" s="154">
        <f t="shared" si="306"/>
        <v>1</v>
      </c>
    </row>
    <row r="2768" spans="2:19" ht="18.75" x14ac:dyDescent="0.3">
      <c r="B2768" s="164">
        <v>45161</v>
      </c>
      <c r="C2768" s="95" t="s">
        <v>3752</v>
      </c>
      <c r="D2768" s="96" t="s">
        <v>3583</v>
      </c>
      <c r="E2768" s="97">
        <v>2</v>
      </c>
      <c r="F2768" s="140">
        <v>14</v>
      </c>
      <c r="G2768" s="103"/>
      <c r="H2768" s="99" t="s">
        <v>557</v>
      </c>
      <c r="I2768" s="104" t="s">
        <v>34</v>
      </c>
      <c r="J2768" s="105">
        <v>3.75</v>
      </c>
      <c r="K2768" s="142">
        <f t="shared" si="296"/>
        <v>-3.75</v>
      </c>
      <c r="L2768" s="102">
        <f t="shared" si="302"/>
        <v>1221.1701049382725</v>
      </c>
      <c r="N2768" s="214">
        <f t="shared" si="303"/>
        <v>83.525000000000006</v>
      </c>
      <c r="Q2768" s="153">
        <f t="shared" si="304"/>
        <v>1</v>
      </c>
      <c r="R2768" s="154">
        <f t="shared" si="305"/>
        <v>0</v>
      </c>
      <c r="S2768" s="154">
        <f t="shared" si="306"/>
        <v>1</v>
      </c>
    </row>
    <row r="2769" spans="2:19" ht="18.75" x14ac:dyDescent="0.3">
      <c r="B2769" s="164">
        <v>45161</v>
      </c>
      <c r="C2769" s="95" t="s">
        <v>3753</v>
      </c>
      <c r="D2769" s="96" t="s">
        <v>3583</v>
      </c>
      <c r="E2769" s="97">
        <v>2</v>
      </c>
      <c r="F2769" s="140">
        <v>9</v>
      </c>
      <c r="G2769" s="103"/>
      <c r="H2769" s="99" t="s">
        <v>557</v>
      </c>
      <c r="I2769" s="104" t="s">
        <v>34</v>
      </c>
      <c r="J2769" s="105">
        <v>1.5</v>
      </c>
      <c r="K2769" s="142">
        <f t="shared" si="296"/>
        <v>-1.5</v>
      </c>
      <c r="L2769" s="102">
        <f t="shared" si="302"/>
        <v>1219.6701049382725</v>
      </c>
      <c r="N2769" s="214">
        <f t="shared" si="303"/>
        <v>82.025000000000006</v>
      </c>
      <c r="Q2769" s="153">
        <f t="shared" si="304"/>
        <v>1</v>
      </c>
      <c r="R2769" s="154">
        <f t="shared" si="305"/>
        <v>0</v>
      </c>
      <c r="S2769" s="154">
        <f t="shared" si="306"/>
        <v>1</v>
      </c>
    </row>
    <row r="2770" spans="2:19" ht="18.75" x14ac:dyDescent="0.3">
      <c r="B2770" s="164">
        <v>45162</v>
      </c>
      <c r="C2770" s="95" t="s">
        <v>3754</v>
      </c>
      <c r="D2770" s="96" t="s">
        <v>231</v>
      </c>
      <c r="E2770" s="97">
        <v>3</v>
      </c>
      <c r="F2770" s="140">
        <v>2</v>
      </c>
      <c r="G2770" s="103">
        <v>1.1000000000000001</v>
      </c>
      <c r="H2770" s="99" t="s">
        <v>557</v>
      </c>
      <c r="I2770" s="104" t="s">
        <v>34</v>
      </c>
      <c r="J2770" s="105">
        <v>4.25</v>
      </c>
      <c r="K2770" s="142">
        <f t="shared" si="296"/>
        <v>-4.25</v>
      </c>
      <c r="L2770" s="102">
        <f t="shared" si="302"/>
        <v>1215.4201049382725</v>
      </c>
      <c r="N2770" s="214">
        <f t="shared" si="303"/>
        <v>77.775000000000006</v>
      </c>
      <c r="Q2770" s="153">
        <f t="shared" si="304"/>
        <v>1</v>
      </c>
      <c r="R2770" s="154">
        <f t="shared" si="305"/>
        <v>0</v>
      </c>
      <c r="S2770" s="154">
        <f t="shared" si="306"/>
        <v>1</v>
      </c>
    </row>
    <row r="2771" spans="2:19" ht="18.75" x14ac:dyDescent="0.3">
      <c r="B2771" s="164">
        <v>45162</v>
      </c>
      <c r="C2771" s="95" t="s">
        <v>3755</v>
      </c>
      <c r="D2771" s="96" t="s">
        <v>616</v>
      </c>
      <c r="E2771" s="97">
        <v>1</v>
      </c>
      <c r="F2771" s="140">
        <v>2.2000000000000002</v>
      </c>
      <c r="G2771" s="103">
        <v>1.1000000000000001</v>
      </c>
      <c r="H2771" s="99" t="s">
        <v>557</v>
      </c>
      <c r="I2771" s="104" t="s">
        <v>24</v>
      </c>
      <c r="J2771" s="105">
        <v>1.25</v>
      </c>
      <c r="K2771" s="142">
        <f t="shared" si="296"/>
        <v>1.5</v>
      </c>
      <c r="L2771" s="102">
        <f t="shared" si="302"/>
        <v>1216.9201049382725</v>
      </c>
      <c r="N2771" s="214">
        <f t="shared" si="303"/>
        <v>79.275000000000006</v>
      </c>
      <c r="Q2771" s="153">
        <f t="shared" si="304"/>
        <v>1</v>
      </c>
      <c r="R2771" s="154">
        <f t="shared" si="305"/>
        <v>1</v>
      </c>
      <c r="S2771" s="154">
        <f t="shared" si="306"/>
        <v>0</v>
      </c>
    </row>
    <row r="2772" spans="2:19" ht="18.75" x14ac:dyDescent="0.3">
      <c r="B2772" s="164">
        <v>45162</v>
      </c>
      <c r="C2772" s="95" t="s">
        <v>3756</v>
      </c>
      <c r="D2772" s="96" t="s">
        <v>616</v>
      </c>
      <c r="E2772" s="97">
        <v>4</v>
      </c>
      <c r="F2772" s="140">
        <v>6</v>
      </c>
      <c r="G2772" s="103">
        <v>2</v>
      </c>
      <c r="H2772" s="99" t="s">
        <v>557</v>
      </c>
      <c r="I2772" s="104" t="s">
        <v>34</v>
      </c>
      <c r="J2772" s="105">
        <v>3</v>
      </c>
      <c r="K2772" s="142">
        <f t="shared" si="296"/>
        <v>-3</v>
      </c>
      <c r="L2772" s="102">
        <f t="shared" si="302"/>
        <v>1213.9201049382725</v>
      </c>
      <c r="N2772" s="214">
        <f t="shared" si="303"/>
        <v>76.275000000000006</v>
      </c>
      <c r="Q2772" s="153">
        <f t="shared" si="304"/>
        <v>1</v>
      </c>
      <c r="R2772" s="154">
        <f t="shared" si="305"/>
        <v>0</v>
      </c>
      <c r="S2772" s="154">
        <f t="shared" si="306"/>
        <v>1</v>
      </c>
    </row>
    <row r="2773" spans="2:19" ht="18.75" x14ac:dyDescent="0.3">
      <c r="B2773" s="164">
        <v>45162</v>
      </c>
      <c r="C2773" s="95" t="s">
        <v>3757</v>
      </c>
      <c r="D2773" s="96" t="s">
        <v>616</v>
      </c>
      <c r="E2773" s="97">
        <v>4</v>
      </c>
      <c r="F2773" s="140">
        <v>6.8</v>
      </c>
      <c r="G2773" s="103">
        <v>2</v>
      </c>
      <c r="H2773" s="99" t="s">
        <v>557</v>
      </c>
      <c r="I2773" s="104" t="s">
        <v>24</v>
      </c>
      <c r="J2773" s="105">
        <v>2.75</v>
      </c>
      <c r="K2773" s="142">
        <f t="shared" si="296"/>
        <v>15.95</v>
      </c>
      <c r="L2773" s="102">
        <f t="shared" si="302"/>
        <v>1229.8701049382726</v>
      </c>
      <c r="N2773" s="214">
        <f t="shared" si="303"/>
        <v>92.225000000000009</v>
      </c>
      <c r="Q2773" s="153">
        <f t="shared" si="304"/>
        <v>1</v>
      </c>
      <c r="R2773" s="154">
        <f t="shared" si="305"/>
        <v>1</v>
      </c>
      <c r="S2773" s="154">
        <f t="shared" si="306"/>
        <v>0</v>
      </c>
    </row>
    <row r="2774" spans="2:19" ht="18.75" x14ac:dyDescent="0.3">
      <c r="B2774" s="164">
        <v>45163</v>
      </c>
      <c r="C2774" s="95" t="s">
        <v>3758</v>
      </c>
      <c r="D2774" s="96" t="s">
        <v>668</v>
      </c>
      <c r="E2774" s="97">
        <v>3</v>
      </c>
      <c r="F2774" s="140">
        <v>4</v>
      </c>
      <c r="G2774" s="103">
        <v>2</v>
      </c>
      <c r="H2774" s="99" t="s">
        <v>557</v>
      </c>
      <c r="I2774" s="104" t="s">
        <v>34</v>
      </c>
      <c r="J2774" s="105">
        <v>2.75</v>
      </c>
      <c r="K2774" s="142">
        <f t="shared" si="296"/>
        <v>-2.75</v>
      </c>
      <c r="L2774" s="102">
        <f t="shared" si="302"/>
        <v>1227.1201049382726</v>
      </c>
      <c r="N2774" s="214">
        <f t="shared" si="303"/>
        <v>89.475000000000009</v>
      </c>
      <c r="Q2774" s="153">
        <f t="shared" si="304"/>
        <v>1</v>
      </c>
      <c r="R2774" s="154">
        <f t="shared" si="305"/>
        <v>0</v>
      </c>
      <c r="S2774" s="154">
        <f t="shared" si="306"/>
        <v>1</v>
      </c>
    </row>
    <row r="2775" spans="2:19" ht="18.75" x14ac:dyDescent="0.3">
      <c r="B2775" s="164">
        <v>45163</v>
      </c>
      <c r="C2775" s="95" t="s">
        <v>3759</v>
      </c>
      <c r="D2775" s="96" t="s">
        <v>43</v>
      </c>
      <c r="E2775" s="97">
        <v>2</v>
      </c>
      <c r="F2775" s="140">
        <v>10</v>
      </c>
      <c r="G2775" s="103">
        <v>3</v>
      </c>
      <c r="H2775" s="99" t="s">
        <v>557</v>
      </c>
      <c r="I2775" s="104" t="s">
        <v>34</v>
      </c>
      <c r="J2775" s="105">
        <v>3.5</v>
      </c>
      <c r="K2775" s="142">
        <f t="shared" si="296"/>
        <v>-3.5</v>
      </c>
      <c r="L2775" s="102">
        <f t="shared" si="302"/>
        <v>1223.6201049382726</v>
      </c>
      <c r="N2775" s="214">
        <f t="shared" si="303"/>
        <v>85.975000000000009</v>
      </c>
      <c r="Q2775" s="153">
        <f t="shared" si="304"/>
        <v>1</v>
      </c>
      <c r="R2775" s="154">
        <f t="shared" si="305"/>
        <v>0</v>
      </c>
      <c r="S2775" s="154">
        <f t="shared" si="306"/>
        <v>1</v>
      </c>
    </row>
    <row r="2776" spans="2:19" ht="18.75" x14ac:dyDescent="0.3">
      <c r="B2776" s="164">
        <v>45163</v>
      </c>
      <c r="C2776" s="95" t="s">
        <v>3760</v>
      </c>
      <c r="D2776" s="96" t="s">
        <v>43</v>
      </c>
      <c r="E2776" s="97">
        <v>2</v>
      </c>
      <c r="F2776" s="140">
        <v>21</v>
      </c>
      <c r="G2776" s="103">
        <v>4</v>
      </c>
      <c r="H2776" s="99" t="s">
        <v>557</v>
      </c>
      <c r="I2776" s="104" t="s">
        <v>34</v>
      </c>
      <c r="J2776" s="105">
        <v>0.75</v>
      </c>
      <c r="K2776" s="142">
        <f t="shared" si="296"/>
        <v>-0.75</v>
      </c>
      <c r="L2776" s="102">
        <f t="shared" si="302"/>
        <v>1222.8701049382726</v>
      </c>
      <c r="N2776" s="214">
        <f t="shared" si="303"/>
        <v>85.225000000000009</v>
      </c>
      <c r="Q2776" s="153">
        <f t="shared" si="304"/>
        <v>1</v>
      </c>
      <c r="R2776" s="154">
        <f t="shared" si="305"/>
        <v>0</v>
      </c>
      <c r="S2776" s="154">
        <f t="shared" si="306"/>
        <v>1</v>
      </c>
    </row>
    <row r="2777" spans="2:19" ht="18.75" x14ac:dyDescent="0.3">
      <c r="B2777" s="164">
        <v>45163</v>
      </c>
      <c r="C2777" s="95" t="s">
        <v>3761</v>
      </c>
      <c r="D2777" s="96" t="s">
        <v>43</v>
      </c>
      <c r="E2777" s="97">
        <v>3</v>
      </c>
      <c r="F2777" s="140">
        <v>9</v>
      </c>
      <c r="G2777" s="103">
        <v>3</v>
      </c>
      <c r="H2777" s="99" t="s">
        <v>557</v>
      </c>
      <c r="I2777" s="104" t="s">
        <v>34</v>
      </c>
      <c r="J2777" s="105">
        <v>6.5</v>
      </c>
      <c r="K2777" s="142">
        <f t="shared" si="296"/>
        <v>-6.5</v>
      </c>
      <c r="L2777" s="102">
        <f t="shared" si="302"/>
        <v>1216.3701049382726</v>
      </c>
      <c r="N2777" s="214">
        <f t="shared" si="303"/>
        <v>78.725000000000009</v>
      </c>
      <c r="Q2777" s="153">
        <f t="shared" si="304"/>
        <v>1</v>
      </c>
      <c r="R2777" s="154">
        <f t="shared" si="305"/>
        <v>0</v>
      </c>
      <c r="S2777" s="154">
        <f t="shared" si="306"/>
        <v>1</v>
      </c>
    </row>
    <row r="2778" spans="2:19" ht="18.75" x14ac:dyDescent="0.3">
      <c r="B2778" s="164">
        <v>45163</v>
      </c>
      <c r="C2778" s="95" t="s">
        <v>3762</v>
      </c>
      <c r="D2778" s="96" t="s">
        <v>43</v>
      </c>
      <c r="E2778" s="97">
        <v>3</v>
      </c>
      <c r="F2778" s="140">
        <v>19</v>
      </c>
      <c r="G2778" s="103">
        <v>4</v>
      </c>
      <c r="H2778" s="99" t="s">
        <v>557</v>
      </c>
      <c r="I2778" s="104" t="s">
        <v>34</v>
      </c>
      <c r="J2778" s="105">
        <v>0.75</v>
      </c>
      <c r="K2778" s="142">
        <f t="shared" si="296"/>
        <v>-0.75</v>
      </c>
      <c r="L2778" s="102">
        <f t="shared" si="302"/>
        <v>1215.6201049382726</v>
      </c>
      <c r="N2778" s="214">
        <f t="shared" si="303"/>
        <v>77.975000000000009</v>
      </c>
      <c r="Q2778" s="153">
        <f t="shared" si="304"/>
        <v>1</v>
      </c>
      <c r="R2778" s="154">
        <f t="shared" si="305"/>
        <v>0</v>
      </c>
      <c r="S2778" s="154">
        <f t="shared" si="306"/>
        <v>1</v>
      </c>
    </row>
    <row r="2779" spans="2:19" ht="18.75" x14ac:dyDescent="0.3">
      <c r="B2779" s="164">
        <v>45163</v>
      </c>
      <c r="C2779" s="95" t="s">
        <v>3763</v>
      </c>
      <c r="D2779" s="96" t="s">
        <v>43</v>
      </c>
      <c r="E2779" s="97">
        <v>4</v>
      </c>
      <c r="F2779" s="140">
        <v>5</v>
      </c>
      <c r="G2779" s="103">
        <v>2</v>
      </c>
      <c r="H2779" s="99" t="s">
        <v>557</v>
      </c>
      <c r="I2779" s="104" t="s">
        <v>34</v>
      </c>
      <c r="J2779" s="105">
        <v>4.5</v>
      </c>
      <c r="K2779" s="142">
        <f t="shared" si="296"/>
        <v>-4.5</v>
      </c>
      <c r="L2779" s="102">
        <f t="shared" si="302"/>
        <v>1211.1201049382726</v>
      </c>
      <c r="N2779" s="214">
        <f t="shared" si="303"/>
        <v>73.475000000000009</v>
      </c>
      <c r="Q2779" s="153">
        <f t="shared" si="304"/>
        <v>1</v>
      </c>
      <c r="R2779" s="154">
        <f t="shared" si="305"/>
        <v>0</v>
      </c>
      <c r="S2779" s="154">
        <f t="shared" si="306"/>
        <v>1</v>
      </c>
    </row>
    <row r="2780" spans="2:19" ht="18.75" x14ac:dyDescent="0.3">
      <c r="B2780" s="164">
        <v>45163</v>
      </c>
      <c r="C2780" s="95" t="s">
        <v>3657</v>
      </c>
      <c r="D2780" s="96" t="s">
        <v>43</v>
      </c>
      <c r="E2780" s="97">
        <v>4</v>
      </c>
      <c r="F2780" s="140">
        <v>3.9</v>
      </c>
      <c r="G2780" s="103">
        <v>1.5</v>
      </c>
      <c r="H2780" s="99" t="s">
        <v>557</v>
      </c>
      <c r="I2780" s="104" t="s">
        <v>24</v>
      </c>
      <c r="J2780" s="105">
        <v>1.25</v>
      </c>
      <c r="K2780" s="142">
        <f t="shared" si="296"/>
        <v>3.625</v>
      </c>
      <c r="L2780" s="102">
        <f t="shared" si="302"/>
        <v>1214.7451049382726</v>
      </c>
      <c r="N2780" s="214">
        <f t="shared" si="303"/>
        <v>77.100000000000009</v>
      </c>
      <c r="Q2780" s="153">
        <f t="shared" si="304"/>
        <v>1</v>
      </c>
      <c r="R2780" s="154">
        <f t="shared" si="305"/>
        <v>1</v>
      </c>
      <c r="S2780" s="154">
        <f t="shared" si="306"/>
        <v>0</v>
      </c>
    </row>
    <row r="2781" spans="2:19" ht="18.75" x14ac:dyDescent="0.3">
      <c r="B2781" s="164">
        <v>45164</v>
      </c>
      <c r="C2781" s="95" t="s">
        <v>3764</v>
      </c>
      <c r="D2781" s="96" t="s">
        <v>561</v>
      </c>
      <c r="E2781" s="97">
        <v>5</v>
      </c>
      <c r="F2781" s="140">
        <v>2</v>
      </c>
      <c r="G2781" s="103">
        <v>1.1000000000000001</v>
      </c>
      <c r="H2781" s="99" t="s">
        <v>557</v>
      </c>
      <c r="I2781" s="104" t="s">
        <v>34</v>
      </c>
      <c r="J2781" s="105">
        <v>6.75</v>
      </c>
      <c r="K2781" s="142">
        <f t="shared" si="296"/>
        <v>-6.75</v>
      </c>
      <c r="L2781" s="102">
        <f t="shared" si="302"/>
        <v>1207.9951049382726</v>
      </c>
      <c r="N2781" s="214">
        <f t="shared" si="303"/>
        <v>70.350000000000009</v>
      </c>
      <c r="Q2781" s="153">
        <f t="shared" si="304"/>
        <v>1</v>
      </c>
      <c r="R2781" s="154">
        <f t="shared" si="305"/>
        <v>0</v>
      </c>
      <c r="S2781" s="154">
        <f t="shared" si="306"/>
        <v>1</v>
      </c>
    </row>
    <row r="2782" spans="2:19" ht="18.75" x14ac:dyDescent="0.3">
      <c r="B2782" s="164">
        <v>45164</v>
      </c>
      <c r="C2782" s="95" t="s">
        <v>3765</v>
      </c>
      <c r="D2782" s="96" t="s">
        <v>561</v>
      </c>
      <c r="E2782" s="97">
        <v>5</v>
      </c>
      <c r="F2782" s="140">
        <v>6</v>
      </c>
      <c r="G2782" s="103">
        <v>3</v>
      </c>
      <c r="H2782" s="99" t="s">
        <v>557</v>
      </c>
      <c r="I2782" s="104" t="s">
        <v>34</v>
      </c>
      <c r="J2782" s="105">
        <v>0.5</v>
      </c>
      <c r="K2782" s="142">
        <f t="shared" ref="K2782:K2799" si="307">IF(OR(I2782="",J2782=""),"",IF(AND(H2782="W",I2782="1st"),F2782*J2782-J2782,IF(AND(H2782="P",OR(I2782="1st",I2782="2nd",I2782="3rd")),G2782*J2782-J2782,IF(H2782="EW",-2*J2782,-J2782))))</f>
        <v>-0.5</v>
      </c>
      <c r="L2782" s="102">
        <f t="shared" si="302"/>
        <v>1207.4951049382726</v>
      </c>
      <c r="N2782" s="214">
        <f t="shared" si="303"/>
        <v>69.850000000000009</v>
      </c>
      <c r="Q2782" s="153">
        <f t="shared" si="304"/>
        <v>1</v>
      </c>
      <c r="R2782" s="154">
        <f t="shared" si="305"/>
        <v>0</v>
      </c>
      <c r="S2782" s="154">
        <f t="shared" si="306"/>
        <v>1</v>
      </c>
    </row>
    <row r="2783" spans="2:19" ht="18.75" x14ac:dyDescent="0.3">
      <c r="B2783" s="164">
        <v>45164</v>
      </c>
      <c r="C2783" s="95" t="s">
        <v>3679</v>
      </c>
      <c r="D2783" s="96" t="s">
        <v>3253</v>
      </c>
      <c r="E2783" s="97">
        <v>3</v>
      </c>
      <c r="F2783" s="140">
        <v>11</v>
      </c>
      <c r="G2783" s="103">
        <v>3</v>
      </c>
      <c r="H2783" s="99" t="s">
        <v>557</v>
      </c>
      <c r="I2783" s="104" t="s">
        <v>34</v>
      </c>
      <c r="J2783" s="105">
        <v>2.25</v>
      </c>
      <c r="K2783" s="142">
        <f t="shared" si="307"/>
        <v>-2.25</v>
      </c>
      <c r="L2783" s="102">
        <f t="shared" si="302"/>
        <v>1205.2451049382726</v>
      </c>
      <c r="N2783" s="214">
        <f t="shared" si="303"/>
        <v>67.600000000000009</v>
      </c>
      <c r="Q2783" s="153">
        <f t="shared" si="304"/>
        <v>1</v>
      </c>
      <c r="R2783" s="154">
        <f t="shared" si="305"/>
        <v>0</v>
      </c>
      <c r="S2783" s="154">
        <f t="shared" si="306"/>
        <v>1</v>
      </c>
    </row>
    <row r="2784" spans="2:19" ht="18.75" x14ac:dyDescent="0.3">
      <c r="B2784" s="164">
        <v>45165</v>
      </c>
      <c r="C2784" s="95" t="s">
        <v>3766</v>
      </c>
      <c r="D2784" s="96" t="s">
        <v>584</v>
      </c>
      <c r="E2784" s="97">
        <v>1</v>
      </c>
      <c r="F2784" s="140">
        <v>2</v>
      </c>
      <c r="G2784" s="103">
        <v>1.1000000000000001</v>
      </c>
      <c r="H2784" s="99" t="s">
        <v>557</v>
      </c>
      <c r="I2784" s="104" t="s">
        <v>34</v>
      </c>
      <c r="J2784" s="105">
        <v>7.5</v>
      </c>
      <c r="K2784" s="142">
        <f t="shared" si="307"/>
        <v>-7.5</v>
      </c>
      <c r="L2784" s="102">
        <f t="shared" si="302"/>
        <v>1197.7451049382726</v>
      </c>
      <c r="N2784" s="214">
        <f t="shared" si="303"/>
        <v>60.100000000000009</v>
      </c>
      <c r="Q2784" s="153">
        <f t="shared" si="304"/>
        <v>1</v>
      </c>
      <c r="R2784" s="154">
        <f t="shared" si="305"/>
        <v>0</v>
      </c>
      <c r="S2784" s="154">
        <f t="shared" si="306"/>
        <v>1</v>
      </c>
    </row>
    <row r="2785" spans="2:19" ht="18.75" x14ac:dyDescent="0.3">
      <c r="B2785" s="164">
        <v>45165</v>
      </c>
      <c r="C2785" s="95" t="s">
        <v>3767</v>
      </c>
      <c r="D2785" s="96" t="s">
        <v>813</v>
      </c>
      <c r="E2785" s="97">
        <v>1</v>
      </c>
      <c r="F2785" s="140">
        <v>5</v>
      </c>
      <c r="G2785" s="103">
        <v>2</v>
      </c>
      <c r="H2785" s="99" t="s">
        <v>557</v>
      </c>
      <c r="I2785" s="104" t="s">
        <v>34</v>
      </c>
      <c r="J2785" s="105">
        <v>8.75</v>
      </c>
      <c r="K2785" s="142">
        <f t="shared" si="307"/>
        <v>-8.75</v>
      </c>
      <c r="L2785" s="102">
        <f t="shared" si="302"/>
        <v>1188.9951049382726</v>
      </c>
      <c r="N2785" s="214">
        <f t="shared" si="303"/>
        <v>51.350000000000009</v>
      </c>
      <c r="Q2785" s="153">
        <f t="shared" si="304"/>
        <v>1</v>
      </c>
      <c r="R2785" s="154">
        <f t="shared" si="305"/>
        <v>0</v>
      </c>
      <c r="S2785" s="154">
        <f t="shared" si="306"/>
        <v>1</v>
      </c>
    </row>
    <row r="2786" spans="2:19" ht="18.75" x14ac:dyDescent="0.3">
      <c r="B2786" s="164">
        <v>45165</v>
      </c>
      <c r="C2786" s="95" t="s">
        <v>3768</v>
      </c>
      <c r="D2786" s="96" t="s">
        <v>813</v>
      </c>
      <c r="E2786" s="97">
        <v>2</v>
      </c>
      <c r="F2786" s="140">
        <v>4</v>
      </c>
      <c r="G2786" s="103">
        <v>2</v>
      </c>
      <c r="H2786" s="99" t="s">
        <v>557</v>
      </c>
      <c r="I2786" s="104" t="s">
        <v>34</v>
      </c>
      <c r="J2786" s="105">
        <v>2</v>
      </c>
      <c r="K2786" s="142">
        <f t="shared" si="307"/>
        <v>-2</v>
      </c>
      <c r="L2786" s="102">
        <f t="shared" si="302"/>
        <v>1186.9951049382726</v>
      </c>
      <c r="N2786" s="214">
        <f t="shared" si="303"/>
        <v>49.350000000000009</v>
      </c>
      <c r="Q2786" s="153">
        <f t="shared" si="304"/>
        <v>1</v>
      </c>
      <c r="R2786" s="154">
        <f t="shared" si="305"/>
        <v>0</v>
      </c>
      <c r="S2786" s="154">
        <f t="shared" si="306"/>
        <v>1</v>
      </c>
    </row>
    <row r="2787" spans="2:19" ht="18.75" x14ac:dyDescent="0.3">
      <c r="B2787" s="164">
        <v>45166</v>
      </c>
      <c r="C2787" s="95" t="s">
        <v>3769</v>
      </c>
      <c r="D2787" s="96" t="s">
        <v>616</v>
      </c>
      <c r="E2787" s="97">
        <v>2</v>
      </c>
      <c r="F2787" s="140">
        <v>1.95</v>
      </c>
      <c r="G2787" s="103">
        <v>1.1000000000000001</v>
      </c>
      <c r="H2787" s="99" t="s">
        <v>557</v>
      </c>
      <c r="I2787" s="104" t="s">
        <v>34</v>
      </c>
      <c r="J2787" s="105">
        <v>9</v>
      </c>
      <c r="K2787" s="142">
        <f t="shared" si="307"/>
        <v>-9</v>
      </c>
      <c r="L2787" s="102">
        <f t="shared" si="302"/>
        <v>1177.9951049382726</v>
      </c>
      <c r="N2787" s="214">
        <f t="shared" si="303"/>
        <v>40.350000000000009</v>
      </c>
      <c r="Q2787" s="153">
        <f t="shared" si="304"/>
        <v>1</v>
      </c>
      <c r="R2787" s="154">
        <f t="shared" si="305"/>
        <v>0</v>
      </c>
      <c r="S2787" s="154">
        <f t="shared" si="306"/>
        <v>1</v>
      </c>
    </row>
    <row r="2788" spans="2:19" ht="18.75" x14ac:dyDescent="0.3">
      <c r="B2788" s="164">
        <v>45166</v>
      </c>
      <c r="C2788" s="95" t="s">
        <v>3770</v>
      </c>
      <c r="D2788" s="96" t="s">
        <v>616</v>
      </c>
      <c r="E2788" s="97">
        <v>2</v>
      </c>
      <c r="F2788" s="140">
        <v>19</v>
      </c>
      <c r="G2788" s="103">
        <v>4</v>
      </c>
      <c r="H2788" s="99" t="s">
        <v>557</v>
      </c>
      <c r="I2788" s="104" t="s">
        <v>34</v>
      </c>
      <c r="J2788" s="105">
        <v>0.75</v>
      </c>
      <c r="K2788" s="142">
        <f t="shared" si="307"/>
        <v>-0.75</v>
      </c>
      <c r="L2788" s="102">
        <f t="shared" si="302"/>
        <v>1177.2451049382726</v>
      </c>
      <c r="N2788" s="214">
        <f t="shared" si="303"/>
        <v>39.600000000000009</v>
      </c>
      <c r="Q2788" s="153">
        <f t="shared" si="304"/>
        <v>1</v>
      </c>
      <c r="R2788" s="154">
        <f t="shared" si="305"/>
        <v>0</v>
      </c>
      <c r="S2788" s="154">
        <f t="shared" si="306"/>
        <v>1</v>
      </c>
    </row>
    <row r="2789" spans="2:19" ht="18.75" x14ac:dyDescent="0.3">
      <c r="B2789" s="164">
        <v>45166</v>
      </c>
      <c r="C2789" s="95" t="s">
        <v>3771</v>
      </c>
      <c r="D2789" s="96" t="s">
        <v>616</v>
      </c>
      <c r="E2789" s="97">
        <v>3</v>
      </c>
      <c r="F2789" s="140">
        <v>17</v>
      </c>
      <c r="G2789" s="103">
        <v>4</v>
      </c>
      <c r="H2789" s="99" t="s">
        <v>557</v>
      </c>
      <c r="I2789" s="104" t="s">
        <v>34</v>
      </c>
      <c r="J2789" s="105">
        <v>1.75</v>
      </c>
      <c r="K2789" s="142">
        <f t="shared" si="307"/>
        <v>-1.75</v>
      </c>
      <c r="L2789" s="102">
        <f t="shared" si="302"/>
        <v>1175.4951049382726</v>
      </c>
      <c r="N2789" s="214">
        <f t="shared" si="303"/>
        <v>37.850000000000009</v>
      </c>
      <c r="Q2789" s="153">
        <f t="shared" si="304"/>
        <v>1</v>
      </c>
      <c r="R2789" s="154">
        <f t="shared" si="305"/>
        <v>0</v>
      </c>
      <c r="S2789" s="154">
        <f t="shared" si="306"/>
        <v>1</v>
      </c>
    </row>
    <row r="2790" spans="2:19" ht="18.75" x14ac:dyDescent="0.3">
      <c r="B2790" s="164">
        <v>45166</v>
      </c>
      <c r="C2790" s="95" t="s">
        <v>3771</v>
      </c>
      <c r="D2790" s="96" t="s">
        <v>616</v>
      </c>
      <c r="E2790" s="97">
        <v>3</v>
      </c>
      <c r="F2790" s="140">
        <v>17</v>
      </c>
      <c r="G2790" s="103">
        <v>4</v>
      </c>
      <c r="H2790" s="99" t="s">
        <v>567</v>
      </c>
      <c r="I2790" s="104" t="s">
        <v>34</v>
      </c>
      <c r="J2790" s="105">
        <v>1.75</v>
      </c>
      <c r="K2790" s="142">
        <f t="shared" si="307"/>
        <v>-1.75</v>
      </c>
      <c r="L2790" s="102">
        <f t="shared" si="302"/>
        <v>1173.7451049382726</v>
      </c>
      <c r="N2790" s="214">
        <f t="shared" si="303"/>
        <v>36.100000000000009</v>
      </c>
      <c r="Q2790" s="153">
        <f t="shared" si="304"/>
        <v>1</v>
      </c>
      <c r="R2790" s="154">
        <f t="shared" si="305"/>
        <v>0</v>
      </c>
      <c r="S2790" s="154">
        <f t="shared" si="306"/>
        <v>1</v>
      </c>
    </row>
    <row r="2791" spans="2:19" ht="18.75" x14ac:dyDescent="0.3">
      <c r="B2791" s="164">
        <v>45166</v>
      </c>
      <c r="C2791" s="95" t="s">
        <v>3772</v>
      </c>
      <c r="D2791" s="96" t="s">
        <v>616</v>
      </c>
      <c r="E2791" s="97">
        <v>5</v>
      </c>
      <c r="F2791" s="140">
        <v>2</v>
      </c>
      <c r="G2791" s="103">
        <v>1.1000000000000001</v>
      </c>
      <c r="H2791" s="99" t="s">
        <v>557</v>
      </c>
      <c r="I2791" s="104" t="s">
        <v>34</v>
      </c>
      <c r="J2791" s="105">
        <v>9</v>
      </c>
      <c r="K2791" s="142">
        <f t="shared" si="307"/>
        <v>-9</v>
      </c>
      <c r="L2791" s="102">
        <f t="shared" si="302"/>
        <v>1164.7451049382726</v>
      </c>
      <c r="N2791" s="214">
        <f t="shared" si="303"/>
        <v>27.100000000000009</v>
      </c>
      <c r="Q2791" s="153">
        <f t="shared" si="304"/>
        <v>1</v>
      </c>
      <c r="R2791" s="154">
        <f t="shared" si="305"/>
        <v>0</v>
      </c>
      <c r="S2791" s="154">
        <f t="shared" si="306"/>
        <v>1</v>
      </c>
    </row>
    <row r="2792" spans="2:19" ht="18.75" x14ac:dyDescent="0.3">
      <c r="B2792" s="164">
        <v>45166</v>
      </c>
      <c r="C2792" s="95" t="s">
        <v>3773</v>
      </c>
      <c r="D2792" s="96" t="s">
        <v>616</v>
      </c>
      <c r="E2792" s="97">
        <v>5</v>
      </c>
      <c r="F2792" s="140">
        <v>16</v>
      </c>
      <c r="G2792" s="103">
        <v>4</v>
      </c>
      <c r="H2792" s="99" t="s">
        <v>557</v>
      </c>
      <c r="I2792" s="104" t="s">
        <v>34</v>
      </c>
      <c r="J2792" s="105">
        <v>0.75</v>
      </c>
      <c r="K2792" s="142">
        <f t="shared" si="307"/>
        <v>-0.75</v>
      </c>
      <c r="L2792" s="102">
        <f t="shared" si="302"/>
        <v>1163.9951049382726</v>
      </c>
      <c r="N2792" s="214">
        <f t="shared" si="303"/>
        <v>26.350000000000009</v>
      </c>
      <c r="Q2792" s="153">
        <f t="shared" si="304"/>
        <v>1</v>
      </c>
      <c r="R2792" s="154">
        <f t="shared" si="305"/>
        <v>0</v>
      </c>
      <c r="S2792" s="154">
        <f t="shared" si="306"/>
        <v>1</v>
      </c>
    </row>
    <row r="2793" spans="2:19" ht="18.75" x14ac:dyDescent="0.3">
      <c r="B2793" s="164">
        <v>45166</v>
      </c>
      <c r="C2793" s="95" t="s">
        <v>3687</v>
      </c>
      <c r="D2793" s="96" t="s">
        <v>616</v>
      </c>
      <c r="E2793" s="97">
        <v>5</v>
      </c>
      <c r="F2793" s="140">
        <v>21</v>
      </c>
      <c r="G2793" s="103">
        <v>4</v>
      </c>
      <c r="H2793" s="99" t="s">
        <v>557</v>
      </c>
      <c r="I2793" s="104" t="s">
        <v>34</v>
      </c>
      <c r="J2793" s="105">
        <v>0.25</v>
      </c>
      <c r="K2793" s="142">
        <f t="shared" si="307"/>
        <v>-0.25</v>
      </c>
      <c r="L2793" s="102">
        <f t="shared" si="302"/>
        <v>1163.7451049382726</v>
      </c>
      <c r="N2793" s="214">
        <f t="shared" si="303"/>
        <v>26.100000000000009</v>
      </c>
      <c r="Q2793" s="153">
        <f t="shared" si="304"/>
        <v>1</v>
      </c>
      <c r="R2793" s="154">
        <f t="shared" si="305"/>
        <v>0</v>
      </c>
      <c r="S2793" s="154">
        <f t="shared" si="306"/>
        <v>1</v>
      </c>
    </row>
    <row r="2794" spans="2:19" ht="18.75" x14ac:dyDescent="0.3">
      <c r="B2794" s="164">
        <v>45166</v>
      </c>
      <c r="C2794" s="95" t="s">
        <v>3774</v>
      </c>
      <c r="D2794" s="96" t="s">
        <v>361</v>
      </c>
      <c r="E2794" s="97">
        <v>3</v>
      </c>
      <c r="F2794" s="140">
        <v>3</v>
      </c>
      <c r="G2794" s="103">
        <v>1.5</v>
      </c>
      <c r="H2794" s="99" t="s">
        <v>557</v>
      </c>
      <c r="I2794" s="104" t="s">
        <v>34</v>
      </c>
      <c r="J2794" s="105">
        <v>3</v>
      </c>
      <c r="K2794" s="142">
        <f t="shared" si="307"/>
        <v>-3</v>
      </c>
      <c r="L2794" s="102">
        <f t="shared" si="302"/>
        <v>1160.7451049382726</v>
      </c>
      <c r="N2794" s="214">
        <f t="shared" si="303"/>
        <v>23.100000000000009</v>
      </c>
      <c r="Q2794" s="153">
        <f t="shared" si="304"/>
        <v>1</v>
      </c>
      <c r="R2794" s="154">
        <f t="shared" si="305"/>
        <v>0</v>
      </c>
      <c r="S2794" s="154">
        <f t="shared" si="306"/>
        <v>1</v>
      </c>
    </row>
    <row r="2795" spans="2:19" ht="18.75" x14ac:dyDescent="0.3">
      <c r="B2795" s="164">
        <v>45167</v>
      </c>
      <c r="C2795" s="95" t="s">
        <v>3775</v>
      </c>
      <c r="D2795" s="96" t="s">
        <v>705</v>
      </c>
      <c r="E2795" s="97">
        <v>2</v>
      </c>
      <c r="F2795" s="140">
        <v>3</v>
      </c>
      <c r="G2795" s="103">
        <v>1.5</v>
      </c>
      <c r="H2795" s="99" t="s">
        <v>557</v>
      </c>
      <c r="I2795" s="104" t="s">
        <v>34</v>
      </c>
      <c r="J2795" s="105">
        <v>9.75</v>
      </c>
      <c r="K2795" s="142">
        <f t="shared" si="307"/>
        <v>-9.75</v>
      </c>
      <c r="L2795" s="102">
        <f t="shared" si="302"/>
        <v>1150.9951049382726</v>
      </c>
      <c r="N2795" s="214">
        <f t="shared" si="303"/>
        <v>13.350000000000009</v>
      </c>
      <c r="Q2795" s="153">
        <f t="shared" si="304"/>
        <v>1</v>
      </c>
      <c r="R2795" s="154">
        <f t="shared" si="305"/>
        <v>0</v>
      </c>
      <c r="S2795" s="154">
        <f t="shared" si="306"/>
        <v>1</v>
      </c>
    </row>
    <row r="2796" spans="2:19" ht="18.75" x14ac:dyDescent="0.3">
      <c r="B2796" s="164">
        <v>45167</v>
      </c>
      <c r="C2796" s="95" t="s">
        <v>3711</v>
      </c>
      <c r="D2796" s="96" t="s">
        <v>619</v>
      </c>
      <c r="E2796" s="97">
        <v>2</v>
      </c>
      <c r="F2796" s="140">
        <v>17</v>
      </c>
      <c r="G2796" s="103">
        <v>4</v>
      </c>
      <c r="H2796" s="99" t="s">
        <v>557</v>
      </c>
      <c r="I2796" s="104" t="s">
        <v>34</v>
      </c>
      <c r="J2796" s="105">
        <v>1.5</v>
      </c>
      <c r="K2796" s="142">
        <f t="shared" si="307"/>
        <v>-1.5</v>
      </c>
      <c r="L2796" s="102">
        <f t="shared" si="302"/>
        <v>1149.4951049382726</v>
      </c>
      <c r="N2796" s="214">
        <f t="shared" si="303"/>
        <v>11.850000000000009</v>
      </c>
      <c r="Q2796" s="153">
        <f t="shared" si="304"/>
        <v>1</v>
      </c>
      <c r="R2796" s="154">
        <f t="shared" si="305"/>
        <v>0</v>
      </c>
      <c r="S2796" s="154">
        <f t="shared" si="306"/>
        <v>1</v>
      </c>
    </row>
    <row r="2797" spans="2:19" ht="18.75" x14ac:dyDescent="0.3">
      <c r="B2797" s="164">
        <v>45167</v>
      </c>
      <c r="C2797" s="95" t="s">
        <v>3684</v>
      </c>
      <c r="D2797" s="96" t="s">
        <v>619</v>
      </c>
      <c r="E2797" s="97">
        <v>5</v>
      </c>
      <c r="F2797" s="140">
        <v>3</v>
      </c>
      <c r="G2797" s="103">
        <v>1.5</v>
      </c>
      <c r="H2797" s="99" t="s">
        <v>557</v>
      </c>
      <c r="I2797" s="104" t="s">
        <v>34</v>
      </c>
      <c r="J2797" s="105">
        <v>3.75</v>
      </c>
      <c r="K2797" s="142">
        <f t="shared" si="307"/>
        <v>-3.75</v>
      </c>
      <c r="L2797" s="102">
        <f t="shared" si="302"/>
        <v>1145.7451049382726</v>
      </c>
      <c r="N2797" s="214">
        <f t="shared" si="303"/>
        <v>8.1000000000000085</v>
      </c>
      <c r="Q2797" s="153">
        <f t="shared" si="304"/>
        <v>1</v>
      </c>
      <c r="R2797" s="154">
        <f t="shared" si="305"/>
        <v>0</v>
      </c>
      <c r="S2797" s="154">
        <f t="shared" si="306"/>
        <v>1</v>
      </c>
    </row>
    <row r="2798" spans="2:19" ht="18.75" x14ac:dyDescent="0.3">
      <c r="B2798" s="164">
        <v>45168</v>
      </c>
      <c r="C2798" s="95" t="s">
        <v>3691</v>
      </c>
      <c r="D2798" s="96" t="s">
        <v>3405</v>
      </c>
      <c r="E2798" s="97">
        <v>1</v>
      </c>
      <c r="F2798" s="140">
        <v>15</v>
      </c>
      <c r="G2798" s="103">
        <v>4</v>
      </c>
      <c r="H2798" s="99" t="s">
        <v>557</v>
      </c>
      <c r="I2798" s="104" t="s">
        <v>34</v>
      </c>
      <c r="J2798" s="105">
        <v>1.25</v>
      </c>
      <c r="K2798" s="142">
        <f t="shared" si="307"/>
        <v>-1.25</v>
      </c>
      <c r="L2798" s="102">
        <f t="shared" si="302"/>
        <v>1144.4951049382726</v>
      </c>
      <c r="N2798" s="214">
        <f t="shared" si="303"/>
        <v>6.8500000000000085</v>
      </c>
      <c r="Q2798" s="153">
        <f t="shared" si="304"/>
        <v>1</v>
      </c>
      <c r="R2798" s="154">
        <f t="shared" si="305"/>
        <v>0</v>
      </c>
      <c r="S2798" s="154">
        <f t="shared" si="306"/>
        <v>1</v>
      </c>
    </row>
    <row r="2799" spans="2:19" ht="18.75" x14ac:dyDescent="0.3">
      <c r="B2799" s="164">
        <v>45168</v>
      </c>
      <c r="C2799" s="95" t="s">
        <v>3776</v>
      </c>
      <c r="D2799" s="96" t="s">
        <v>3405</v>
      </c>
      <c r="E2799" s="97">
        <v>1</v>
      </c>
      <c r="F2799" s="140">
        <v>14</v>
      </c>
      <c r="G2799" s="103">
        <v>4</v>
      </c>
      <c r="H2799" s="99" t="s">
        <v>557</v>
      </c>
      <c r="I2799" s="104" t="s">
        <v>34</v>
      </c>
      <c r="J2799" s="105">
        <v>1</v>
      </c>
      <c r="K2799" s="142">
        <f t="shared" si="307"/>
        <v>-1</v>
      </c>
      <c r="L2799" s="102">
        <f t="shared" si="302"/>
        <v>1143.4951049382726</v>
      </c>
      <c r="N2799" s="214">
        <f t="shared" si="303"/>
        <v>5.8500000000000085</v>
      </c>
      <c r="Q2799" s="153">
        <f t="shared" si="304"/>
        <v>1</v>
      </c>
      <c r="R2799" s="154">
        <f t="shared" si="305"/>
        <v>0</v>
      </c>
      <c r="S2799" s="154">
        <f t="shared" si="306"/>
        <v>1</v>
      </c>
    </row>
    <row r="2800" spans="2:19" ht="18.75" x14ac:dyDescent="0.3">
      <c r="B2800" s="164">
        <v>45169</v>
      </c>
      <c r="C2800" s="95" t="s">
        <v>3777</v>
      </c>
      <c r="D2800" s="96" t="s">
        <v>114</v>
      </c>
      <c r="E2800" s="97">
        <v>2</v>
      </c>
      <c r="F2800" s="140">
        <v>2</v>
      </c>
      <c r="G2800" s="103">
        <v>1.1000000000000001</v>
      </c>
      <c r="H2800" s="99" t="s">
        <v>557</v>
      </c>
      <c r="I2800" s="104" t="s">
        <v>34</v>
      </c>
      <c r="J2800" s="105">
        <v>9.75</v>
      </c>
      <c r="K2800" s="142">
        <f>IF(OR(I2800="",J2800=""),"",IF(AND(H2800="W",I2800="1st"),F2800*J2800-J2800,IF(AND(H2800="P",OR(I2800="1st",I2800="2nd",I2800="3rd")),G2800*J2800-J2800,IF(H2800="EW",-2*J2800,-J2800))))</f>
        <v>-9.75</v>
      </c>
      <c r="L2800" s="102">
        <f t="shared" si="302"/>
        <v>1133.7451049382726</v>
      </c>
      <c r="N2800" s="214">
        <f t="shared" si="303"/>
        <v>-3.8999999999999915</v>
      </c>
      <c r="Q2800" s="153">
        <f t="shared" si="304"/>
        <v>1</v>
      </c>
      <c r="R2800" s="154">
        <f t="shared" si="305"/>
        <v>0</v>
      </c>
      <c r="S2800" s="154">
        <f t="shared" si="306"/>
        <v>1</v>
      </c>
    </row>
    <row r="2801" spans="2:19" ht="18.75" x14ac:dyDescent="0.3">
      <c r="B2801" s="164">
        <v>45169</v>
      </c>
      <c r="C2801" s="95" t="s">
        <v>3778</v>
      </c>
      <c r="D2801" s="96" t="s">
        <v>114</v>
      </c>
      <c r="E2801" s="97">
        <v>3</v>
      </c>
      <c r="F2801" s="140">
        <v>3</v>
      </c>
      <c r="G2801" s="103">
        <v>1.6</v>
      </c>
      <c r="H2801" s="99" t="s">
        <v>557</v>
      </c>
      <c r="I2801" s="104" t="s">
        <v>34</v>
      </c>
      <c r="J2801" s="105">
        <v>8</v>
      </c>
      <c r="K2801" s="142">
        <f t="shared" ref="K2801:K2864" si="308">IF(OR(I2801="",J2801=""),"",IF(AND(H2801="W",I2801="1st"),F2801*J2801-J2801,IF(AND(H2801="P",OR(I2801="1st",I2801="2nd",I2801="3rd")),G2801*J2801-J2801,IF(H2801="EW",-2*J2801,-J2801))))</f>
        <v>-8</v>
      </c>
      <c r="L2801" s="102">
        <f t="shared" si="302"/>
        <v>1125.7451049382726</v>
      </c>
      <c r="N2801" s="214">
        <f t="shared" si="303"/>
        <v>-11.899999999999991</v>
      </c>
      <c r="Q2801" s="153">
        <f t="shared" si="304"/>
        <v>1</v>
      </c>
      <c r="R2801" s="154">
        <f t="shared" si="305"/>
        <v>0</v>
      </c>
      <c r="S2801" s="154">
        <f t="shared" si="306"/>
        <v>1</v>
      </c>
    </row>
    <row r="2802" spans="2:19" ht="18.75" x14ac:dyDescent="0.3">
      <c r="B2802" s="164">
        <v>45169</v>
      </c>
      <c r="C2802" s="95" t="s">
        <v>3779</v>
      </c>
      <c r="D2802" s="96" t="s">
        <v>114</v>
      </c>
      <c r="E2802" s="97">
        <v>4</v>
      </c>
      <c r="F2802" s="140">
        <v>17</v>
      </c>
      <c r="G2802" s="103">
        <v>4</v>
      </c>
      <c r="H2802" s="99" t="s">
        <v>557</v>
      </c>
      <c r="I2802" s="104" t="s">
        <v>34</v>
      </c>
      <c r="J2802" s="105">
        <v>1.25</v>
      </c>
      <c r="K2802" s="142">
        <f t="shared" si="308"/>
        <v>-1.25</v>
      </c>
      <c r="L2802" s="102">
        <f t="shared" si="302"/>
        <v>1124.4951049382726</v>
      </c>
      <c r="N2802" s="214">
        <f t="shared" si="303"/>
        <v>-13.149999999999991</v>
      </c>
      <c r="Q2802" s="153">
        <f t="shared" si="304"/>
        <v>1</v>
      </c>
      <c r="R2802" s="154">
        <f t="shared" si="305"/>
        <v>0</v>
      </c>
      <c r="S2802" s="154">
        <f t="shared" si="306"/>
        <v>1</v>
      </c>
    </row>
    <row r="2803" spans="2:19" ht="18.75" x14ac:dyDescent="0.3">
      <c r="B2803" s="164">
        <v>45169</v>
      </c>
      <c r="C2803" s="95" t="s">
        <v>3780</v>
      </c>
      <c r="D2803" s="96" t="s">
        <v>634</v>
      </c>
      <c r="E2803" s="97">
        <v>1</v>
      </c>
      <c r="F2803" s="140">
        <v>2</v>
      </c>
      <c r="G2803" s="103">
        <v>1.1000000000000001</v>
      </c>
      <c r="H2803" s="99" t="s">
        <v>557</v>
      </c>
      <c r="I2803" s="104" t="s">
        <v>34</v>
      </c>
      <c r="J2803" s="105">
        <v>2</v>
      </c>
      <c r="K2803" s="142">
        <f t="shared" si="308"/>
        <v>-2</v>
      </c>
      <c r="L2803" s="102">
        <f t="shared" si="302"/>
        <v>1122.4951049382726</v>
      </c>
      <c r="N2803" s="214">
        <f t="shared" si="303"/>
        <v>-15.149999999999991</v>
      </c>
      <c r="Q2803" s="153">
        <f t="shared" si="304"/>
        <v>1</v>
      </c>
      <c r="R2803" s="154">
        <f t="shared" si="305"/>
        <v>0</v>
      </c>
      <c r="S2803" s="154">
        <f t="shared" si="306"/>
        <v>1</v>
      </c>
    </row>
    <row r="2804" spans="2:19" ht="18.75" x14ac:dyDescent="0.3">
      <c r="B2804" s="164">
        <v>45169</v>
      </c>
      <c r="C2804" s="95" t="s">
        <v>3779</v>
      </c>
      <c r="D2804" s="96" t="s">
        <v>114</v>
      </c>
      <c r="E2804" s="97">
        <v>4</v>
      </c>
      <c r="F2804" s="140">
        <v>4</v>
      </c>
      <c r="G2804" s="103">
        <v>2</v>
      </c>
      <c r="H2804" s="99" t="s">
        <v>567</v>
      </c>
      <c r="I2804" s="104" t="s">
        <v>34</v>
      </c>
      <c r="J2804" s="105">
        <v>1.25</v>
      </c>
      <c r="K2804" s="142">
        <f t="shared" si="308"/>
        <v>-1.25</v>
      </c>
      <c r="L2804" s="102">
        <f t="shared" si="302"/>
        <v>1121.2451049382726</v>
      </c>
      <c r="N2804" s="214">
        <f>N2803+K2804</f>
        <v>-16.399999999999991</v>
      </c>
      <c r="Q2804" s="153">
        <f t="shared" si="304"/>
        <v>1</v>
      </c>
      <c r="R2804" s="154">
        <f t="shared" si="305"/>
        <v>0</v>
      </c>
      <c r="S2804" s="154">
        <f t="shared" si="306"/>
        <v>1</v>
      </c>
    </row>
    <row r="2805" spans="2:19" ht="18.75" x14ac:dyDescent="0.3">
      <c r="B2805" s="164">
        <v>45170</v>
      </c>
      <c r="C2805" s="95" t="s">
        <v>3781</v>
      </c>
      <c r="D2805" s="96" t="s">
        <v>584</v>
      </c>
      <c r="E2805" s="97">
        <v>5</v>
      </c>
      <c r="F2805" s="140">
        <v>3</v>
      </c>
      <c r="G2805" s="103"/>
      <c r="H2805" s="99" t="s">
        <v>557</v>
      </c>
      <c r="I2805" s="104" t="s">
        <v>34</v>
      </c>
      <c r="J2805" s="105">
        <v>7.25</v>
      </c>
      <c r="K2805" s="142">
        <f t="shared" si="308"/>
        <v>-7.25</v>
      </c>
      <c r="L2805" s="102">
        <f t="shared" ref="L2805" si="309">IF(K2805="",L2804,L2804+K2805)</f>
        <v>1113.9951049382726</v>
      </c>
      <c r="M2805" s="214">
        <f>K2805</f>
        <v>-7.25</v>
      </c>
      <c r="Q2805" s="153">
        <f t="shared" ref="Q2805" si="310">IF(B2805="",0,1)</f>
        <v>1</v>
      </c>
      <c r="R2805" s="154">
        <f t="shared" ref="R2805" si="311">IF(K2805&gt;0,1,0)</f>
        <v>0</v>
      </c>
      <c r="S2805" s="154">
        <f t="shared" ref="S2805" si="312">IF(K2805&lt;0,1,0)</f>
        <v>1</v>
      </c>
    </row>
    <row r="2806" spans="2:19" ht="18.75" x14ac:dyDescent="0.3">
      <c r="B2806" s="164">
        <v>45170</v>
      </c>
      <c r="C2806" s="95" t="s">
        <v>3782</v>
      </c>
      <c r="D2806" s="96" t="s">
        <v>584</v>
      </c>
      <c r="E2806" s="97">
        <v>5</v>
      </c>
      <c r="F2806" s="140">
        <v>16</v>
      </c>
      <c r="G2806" s="103"/>
      <c r="H2806" s="99" t="s">
        <v>557</v>
      </c>
      <c r="I2806" s="104" t="s">
        <v>34</v>
      </c>
      <c r="J2806" s="105">
        <v>2</v>
      </c>
      <c r="K2806" s="142">
        <f t="shared" si="308"/>
        <v>-2</v>
      </c>
      <c r="L2806" s="102">
        <f t="shared" ref="L2806:L2869" si="313">IF(K2806="",L2805,L2805+K2806)</f>
        <v>1111.9951049382726</v>
      </c>
      <c r="M2806" s="214">
        <f>K2806+M2805</f>
        <v>-9.25</v>
      </c>
      <c r="Q2806" s="153">
        <f t="shared" ref="Q2806:Q2869" si="314">IF(B2806="",0,1)</f>
        <v>1</v>
      </c>
      <c r="R2806" s="154">
        <f t="shared" ref="R2806:R2869" si="315">IF(K2806&gt;0,1,0)</f>
        <v>0</v>
      </c>
      <c r="S2806" s="154">
        <f t="shared" ref="S2806:S2869" si="316">IF(K2806&lt;0,1,0)</f>
        <v>1</v>
      </c>
    </row>
    <row r="2807" spans="2:19" ht="18.75" x14ac:dyDescent="0.3">
      <c r="B2807" s="164">
        <v>45170</v>
      </c>
      <c r="C2807" s="95" t="s">
        <v>3727</v>
      </c>
      <c r="D2807" s="96" t="s">
        <v>2814</v>
      </c>
      <c r="E2807" s="97">
        <v>1</v>
      </c>
      <c r="F2807" s="140">
        <v>2.7</v>
      </c>
      <c r="G2807" s="103"/>
      <c r="H2807" s="99" t="s">
        <v>557</v>
      </c>
      <c r="I2807" s="104" t="s">
        <v>24</v>
      </c>
      <c r="J2807" s="105">
        <v>3</v>
      </c>
      <c r="K2807" s="142">
        <f t="shared" si="308"/>
        <v>5.1000000000000014</v>
      </c>
      <c r="L2807" s="102">
        <f t="shared" si="313"/>
        <v>1117.0951049382725</v>
      </c>
      <c r="M2807" s="214">
        <f t="shared" ref="M2807:M2870" si="317">K2807+M2806</f>
        <v>-4.1499999999999986</v>
      </c>
      <c r="Q2807" s="153">
        <f t="shared" si="314"/>
        <v>1</v>
      </c>
      <c r="R2807" s="154">
        <f t="shared" si="315"/>
        <v>1</v>
      </c>
      <c r="S2807" s="154">
        <f t="shared" si="316"/>
        <v>0</v>
      </c>
    </row>
    <row r="2808" spans="2:19" ht="18.75" x14ac:dyDescent="0.3">
      <c r="B2808" s="164">
        <v>45170</v>
      </c>
      <c r="C2808" s="95" t="s">
        <v>3783</v>
      </c>
      <c r="D2808" s="96" t="s">
        <v>2814</v>
      </c>
      <c r="E2808" s="97">
        <v>1</v>
      </c>
      <c r="F2808" s="140">
        <v>40</v>
      </c>
      <c r="G2808" s="103"/>
      <c r="H2808" s="99" t="s">
        <v>557</v>
      </c>
      <c r="I2808" s="104" t="s">
        <v>34</v>
      </c>
      <c r="J2808" s="105">
        <v>0.75</v>
      </c>
      <c r="K2808" s="142">
        <f t="shared" si="308"/>
        <v>-0.75</v>
      </c>
      <c r="L2808" s="102">
        <f t="shared" si="313"/>
        <v>1116.3451049382725</v>
      </c>
      <c r="M2808" s="214">
        <f t="shared" si="317"/>
        <v>-4.8999999999999986</v>
      </c>
      <c r="Q2808" s="153">
        <f t="shared" si="314"/>
        <v>1</v>
      </c>
      <c r="R2808" s="154">
        <f t="shared" si="315"/>
        <v>0</v>
      </c>
      <c r="S2808" s="154">
        <f t="shared" si="316"/>
        <v>1</v>
      </c>
    </row>
    <row r="2809" spans="2:19" ht="18.75" x14ac:dyDescent="0.3">
      <c r="B2809" s="164">
        <v>45170</v>
      </c>
      <c r="C2809" s="95" t="s">
        <v>3784</v>
      </c>
      <c r="D2809" s="96" t="s">
        <v>2814</v>
      </c>
      <c r="E2809" s="97">
        <v>2</v>
      </c>
      <c r="F2809" s="140">
        <v>11</v>
      </c>
      <c r="G2809" s="103"/>
      <c r="H2809" s="99" t="s">
        <v>557</v>
      </c>
      <c r="I2809" s="104" t="s">
        <v>34</v>
      </c>
      <c r="J2809" s="105">
        <v>5</v>
      </c>
      <c r="K2809" s="142">
        <f t="shared" si="308"/>
        <v>-5</v>
      </c>
      <c r="L2809" s="102">
        <f t="shared" si="313"/>
        <v>1111.3451049382725</v>
      </c>
      <c r="M2809" s="214">
        <f t="shared" si="317"/>
        <v>-9.8999999999999986</v>
      </c>
      <c r="Q2809" s="153">
        <f t="shared" si="314"/>
        <v>1</v>
      </c>
      <c r="R2809" s="154">
        <f t="shared" si="315"/>
        <v>0</v>
      </c>
      <c r="S2809" s="154">
        <f t="shared" si="316"/>
        <v>1</v>
      </c>
    </row>
    <row r="2810" spans="2:19" ht="18.75" x14ac:dyDescent="0.3">
      <c r="B2810" s="164">
        <v>45170</v>
      </c>
      <c r="C2810" s="95" t="s">
        <v>3717</v>
      </c>
      <c r="D2810" s="96" t="s">
        <v>2814</v>
      </c>
      <c r="E2810" s="97">
        <v>5</v>
      </c>
      <c r="F2810" s="140">
        <v>5</v>
      </c>
      <c r="G2810" s="103"/>
      <c r="H2810" s="99" t="s">
        <v>557</v>
      </c>
      <c r="I2810" s="104" t="s">
        <v>34</v>
      </c>
      <c r="J2810" s="105">
        <v>3</v>
      </c>
      <c r="K2810" s="142">
        <f t="shared" si="308"/>
        <v>-3</v>
      </c>
      <c r="L2810" s="102">
        <f t="shared" si="313"/>
        <v>1108.3451049382725</v>
      </c>
      <c r="M2810" s="214">
        <f t="shared" si="317"/>
        <v>-12.899999999999999</v>
      </c>
      <c r="Q2810" s="153">
        <f t="shared" si="314"/>
        <v>1</v>
      </c>
      <c r="R2810" s="154">
        <f t="shared" si="315"/>
        <v>0</v>
      </c>
      <c r="S2810" s="154">
        <f t="shared" si="316"/>
        <v>1</v>
      </c>
    </row>
    <row r="2811" spans="2:19" ht="18.75" x14ac:dyDescent="0.3">
      <c r="B2811" s="164">
        <v>45170</v>
      </c>
      <c r="C2811" s="95" t="s">
        <v>3785</v>
      </c>
      <c r="D2811" s="96" t="s">
        <v>2814</v>
      </c>
      <c r="E2811" s="97">
        <v>5</v>
      </c>
      <c r="F2811" s="140">
        <v>6</v>
      </c>
      <c r="G2811" s="103"/>
      <c r="H2811" s="99" t="s">
        <v>557</v>
      </c>
      <c r="I2811" s="104" t="s">
        <v>34</v>
      </c>
      <c r="J2811" s="105">
        <v>1.75</v>
      </c>
      <c r="K2811" s="142">
        <f t="shared" si="308"/>
        <v>-1.75</v>
      </c>
      <c r="L2811" s="102">
        <f t="shared" si="313"/>
        <v>1106.5951049382725</v>
      </c>
      <c r="M2811" s="214">
        <f t="shared" si="317"/>
        <v>-14.649999999999999</v>
      </c>
      <c r="Q2811" s="153">
        <f t="shared" si="314"/>
        <v>1</v>
      </c>
      <c r="R2811" s="154">
        <f t="shared" si="315"/>
        <v>0</v>
      </c>
      <c r="S2811" s="154">
        <f t="shared" si="316"/>
        <v>1</v>
      </c>
    </row>
    <row r="2812" spans="2:19" ht="18.75" x14ac:dyDescent="0.3">
      <c r="B2812" s="164">
        <v>45170</v>
      </c>
      <c r="C2812" s="95" t="s">
        <v>3786</v>
      </c>
      <c r="D2812" s="96" t="s">
        <v>616</v>
      </c>
      <c r="E2812" s="97">
        <v>3</v>
      </c>
      <c r="F2812" s="140">
        <v>4</v>
      </c>
      <c r="G2812" s="103"/>
      <c r="H2812" s="99" t="s">
        <v>557</v>
      </c>
      <c r="I2812" s="104" t="s">
        <v>34</v>
      </c>
      <c r="J2812" s="105">
        <v>3</v>
      </c>
      <c r="K2812" s="142">
        <f t="shared" si="308"/>
        <v>-3</v>
      </c>
      <c r="L2812" s="102">
        <f t="shared" si="313"/>
        <v>1103.5951049382725</v>
      </c>
      <c r="M2812" s="214">
        <f t="shared" si="317"/>
        <v>-17.649999999999999</v>
      </c>
      <c r="Q2812" s="153">
        <f t="shared" si="314"/>
        <v>1</v>
      </c>
      <c r="R2812" s="154">
        <f t="shared" si="315"/>
        <v>0</v>
      </c>
      <c r="S2812" s="154">
        <f t="shared" si="316"/>
        <v>1</v>
      </c>
    </row>
    <row r="2813" spans="2:19" ht="18.75" x14ac:dyDescent="0.3">
      <c r="B2813" s="164">
        <v>45170</v>
      </c>
      <c r="C2813" s="95" t="s">
        <v>3099</v>
      </c>
      <c r="D2813" s="96" t="s">
        <v>616</v>
      </c>
      <c r="E2813" s="97">
        <v>3</v>
      </c>
      <c r="F2813" s="140">
        <v>8</v>
      </c>
      <c r="G2813" s="103"/>
      <c r="H2813" s="99" t="s">
        <v>557</v>
      </c>
      <c r="I2813" s="104" t="s">
        <v>34</v>
      </c>
      <c r="J2813" s="105">
        <v>3.75</v>
      </c>
      <c r="K2813" s="142">
        <f t="shared" si="308"/>
        <v>-3.75</v>
      </c>
      <c r="L2813" s="102">
        <f t="shared" si="313"/>
        <v>1099.8451049382725</v>
      </c>
      <c r="M2813" s="214">
        <f t="shared" si="317"/>
        <v>-21.4</v>
      </c>
      <c r="Q2813" s="153">
        <f t="shared" si="314"/>
        <v>1</v>
      </c>
      <c r="R2813" s="154">
        <f t="shared" si="315"/>
        <v>0</v>
      </c>
      <c r="S2813" s="154">
        <f t="shared" si="316"/>
        <v>1</v>
      </c>
    </row>
    <row r="2814" spans="2:19" ht="18.75" x14ac:dyDescent="0.3">
      <c r="B2814" s="164">
        <v>45171</v>
      </c>
      <c r="C2814" s="95" t="s">
        <v>3787</v>
      </c>
      <c r="D2814" s="96" t="s">
        <v>788</v>
      </c>
      <c r="E2814" s="97">
        <v>4</v>
      </c>
      <c r="F2814" s="140">
        <v>2</v>
      </c>
      <c r="G2814" s="103"/>
      <c r="H2814" s="99" t="s">
        <v>557</v>
      </c>
      <c r="I2814" s="104" t="s">
        <v>34</v>
      </c>
      <c r="J2814" s="105">
        <v>8</v>
      </c>
      <c r="K2814" s="142">
        <f t="shared" si="308"/>
        <v>-8</v>
      </c>
      <c r="L2814" s="102">
        <f t="shared" si="313"/>
        <v>1091.8451049382725</v>
      </c>
      <c r="M2814" s="214">
        <f t="shared" si="317"/>
        <v>-29.4</v>
      </c>
      <c r="Q2814" s="153">
        <f t="shared" si="314"/>
        <v>1</v>
      </c>
      <c r="R2814" s="154">
        <f t="shared" si="315"/>
        <v>0</v>
      </c>
      <c r="S2814" s="154">
        <f t="shared" si="316"/>
        <v>1</v>
      </c>
    </row>
    <row r="2815" spans="2:19" ht="18.75" x14ac:dyDescent="0.3">
      <c r="B2815" s="164">
        <v>45171</v>
      </c>
      <c r="C2815" s="95" t="s">
        <v>3788</v>
      </c>
      <c r="D2815" s="96" t="s">
        <v>788</v>
      </c>
      <c r="E2815" s="97">
        <v>5</v>
      </c>
      <c r="F2815" s="140">
        <v>7</v>
      </c>
      <c r="G2815" s="103"/>
      <c r="H2815" s="99" t="s">
        <v>557</v>
      </c>
      <c r="I2815" s="104" t="s">
        <v>34</v>
      </c>
      <c r="J2815" s="105">
        <v>8</v>
      </c>
      <c r="K2815" s="142">
        <f t="shared" si="308"/>
        <v>-8</v>
      </c>
      <c r="L2815" s="102">
        <f t="shared" si="313"/>
        <v>1083.8451049382725</v>
      </c>
      <c r="M2815" s="214">
        <f t="shared" si="317"/>
        <v>-37.4</v>
      </c>
      <c r="Q2815" s="153">
        <f t="shared" si="314"/>
        <v>1</v>
      </c>
      <c r="R2815" s="154">
        <f t="shared" si="315"/>
        <v>0</v>
      </c>
      <c r="S2815" s="154">
        <f t="shared" si="316"/>
        <v>1</v>
      </c>
    </row>
    <row r="2816" spans="2:19" ht="18.75" x14ac:dyDescent="0.3">
      <c r="B2816" s="164">
        <v>45171</v>
      </c>
      <c r="C2816" s="95" t="s">
        <v>3789</v>
      </c>
      <c r="D2816" s="96" t="s">
        <v>788</v>
      </c>
      <c r="E2816" s="97">
        <v>5</v>
      </c>
      <c r="F2816" s="140">
        <v>80</v>
      </c>
      <c r="G2816" s="103"/>
      <c r="H2816" s="99" t="s">
        <v>557</v>
      </c>
      <c r="I2816" s="104" t="s">
        <v>34</v>
      </c>
      <c r="J2816" s="105">
        <v>1</v>
      </c>
      <c r="K2816" s="142">
        <f t="shared" si="308"/>
        <v>-1</v>
      </c>
      <c r="L2816" s="102">
        <f t="shared" si="313"/>
        <v>1082.8451049382725</v>
      </c>
      <c r="M2816" s="214">
        <f t="shared" si="317"/>
        <v>-38.4</v>
      </c>
      <c r="Q2816" s="153">
        <f t="shared" si="314"/>
        <v>1</v>
      </c>
      <c r="R2816" s="154">
        <f t="shared" si="315"/>
        <v>0</v>
      </c>
      <c r="S2816" s="154">
        <f t="shared" si="316"/>
        <v>1</v>
      </c>
    </row>
    <row r="2817" spans="2:19" ht="18.75" x14ac:dyDescent="0.3">
      <c r="B2817" s="164">
        <v>45171</v>
      </c>
      <c r="C2817" s="95" t="s">
        <v>3789</v>
      </c>
      <c r="D2817" s="96" t="s">
        <v>788</v>
      </c>
      <c r="E2817" s="97">
        <v>5</v>
      </c>
      <c r="F2817" s="140"/>
      <c r="G2817" s="103">
        <v>12</v>
      </c>
      <c r="H2817" s="99" t="s">
        <v>567</v>
      </c>
      <c r="I2817" s="104" t="s">
        <v>34</v>
      </c>
      <c r="J2817" s="105">
        <v>1</v>
      </c>
      <c r="K2817" s="142">
        <f t="shared" si="308"/>
        <v>-1</v>
      </c>
      <c r="L2817" s="102">
        <f t="shared" si="313"/>
        <v>1081.8451049382725</v>
      </c>
      <c r="M2817" s="214">
        <f t="shared" si="317"/>
        <v>-39.4</v>
      </c>
      <c r="Q2817" s="153">
        <f t="shared" si="314"/>
        <v>1</v>
      </c>
      <c r="R2817" s="154">
        <f t="shared" si="315"/>
        <v>0</v>
      </c>
      <c r="S2817" s="154">
        <f t="shared" si="316"/>
        <v>1</v>
      </c>
    </row>
    <row r="2818" spans="2:19" ht="18.75" x14ac:dyDescent="0.3">
      <c r="B2818" s="164">
        <v>45171</v>
      </c>
      <c r="C2818" s="95" t="s">
        <v>3790</v>
      </c>
      <c r="D2818" s="96" t="s">
        <v>761</v>
      </c>
      <c r="E2818" s="97">
        <v>2</v>
      </c>
      <c r="F2818" s="140">
        <v>12</v>
      </c>
      <c r="G2818" s="103"/>
      <c r="H2818" s="99" t="s">
        <v>557</v>
      </c>
      <c r="I2818" s="104" t="s">
        <v>34</v>
      </c>
      <c r="J2818" s="105">
        <v>0.5</v>
      </c>
      <c r="K2818" s="142">
        <f t="shared" si="308"/>
        <v>-0.5</v>
      </c>
      <c r="L2818" s="102">
        <f t="shared" si="313"/>
        <v>1081.3451049382725</v>
      </c>
      <c r="M2818" s="214">
        <f t="shared" si="317"/>
        <v>-39.9</v>
      </c>
      <c r="Q2818" s="153">
        <f t="shared" si="314"/>
        <v>1</v>
      </c>
      <c r="R2818" s="154">
        <f t="shared" si="315"/>
        <v>0</v>
      </c>
      <c r="S2818" s="154">
        <f t="shared" si="316"/>
        <v>1</v>
      </c>
    </row>
    <row r="2819" spans="2:19" ht="18.75" x14ac:dyDescent="0.3">
      <c r="B2819" s="164">
        <v>45171</v>
      </c>
      <c r="C2819" s="95" t="s">
        <v>3791</v>
      </c>
      <c r="D2819" s="96" t="s">
        <v>761</v>
      </c>
      <c r="E2819" s="97">
        <v>2</v>
      </c>
      <c r="F2819" s="140">
        <v>23</v>
      </c>
      <c r="G2819" s="103"/>
      <c r="H2819" s="99" t="s">
        <v>557</v>
      </c>
      <c r="I2819" s="104" t="s">
        <v>34</v>
      </c>
      <c r="J2819" s="105">
        <v>0.25</v>
      </c>
      <c r="K2819" s="142">
        <f t="shared" si="308"/>
        <v>-0.25</v>
      </c>
      <c r="L2819" s="102">
        <f t="shared" si="313"/>
        <v>1081.0951049382725</v>
      </c>
      <c r="M2819" s="214">
        <f t="shared" si="317"/>
        <v>-40.15</v>
      </c>
      <c r="Q2819" s="153">
        <f t="shared" si="314"/>
        <v>1</v>
      </c>
      <c r="R2819" s="154">
        <f t="shared" si="315"/>
        <v>0</v>
      </c>
      <c r="S2819" s="154">
        <f t="shared" si="316"/>
        <v>1</v>
      </c>
    </row>
    <row r="2820" spans="2:19" ht="18.75" x14ac:dyDescent="0.3">
      <c r="B2820" s="164">
        <v>45172</v>
      </c>
      <c r="C2820" s="95" t="s">
        <v>3143</v>
      </c>
      <c r="D2820" s="96" t="s">
        <v>2195</v>
      </c>
      <c r="E2820" s="97">
        <v>1</v>
      </c>
      <c r="F2820" s="140">
        <v>2</v>
      </c>
      <c r="G2820" s="103"/>
      <c r="H2820" s="99" t="s">
        <v>557</v>
      </c>
      <c r="I2820" s="104" t="s">
        <v>34</v>
      </c>
      <c r="J2820" s="105">
        <v>1</v>
      </c>
      <c r="K2820" s="142">
        <f t="shared" si="308"/>
        <v>-1</v>
      </c>
      <c r="L2820" s="102">
        <f t="shared" si="313"/>
        <v>1080.0951049382725</v>
      </c>
      <c r="M2820" s="214">
        <f t="shared" si="317"/>
        <v>-41.15</v>
      </c>
      <c r="Q2820" s="153">
        <f t="shared" si="314"/>
        <v>1</v>
      </c>
      <c r="R2820" s="154">
        <f t="shared" si="315"/>
        <v>0</v>
      </c>
      <c r="S2820" s="154">
        <f t="shared" si="316"/>
        <v>1</v>
      </c>
    </row>
    <row r="2821" spans="2:19" ht="18.75" x14ac:dyDescent="0.3">
      <c r="B2821" s="164">
        <v>45172</v>
      </c>
      <c r="C2821" s="95" t="s">
        <v>3792</v>
      </c>
      <c r="D2821" s="96" t="s">
        <v>43</v>
      </c>
      <c r="E2821" s="97">
        <v>1</v>
      </c>
      <c r="F2821" s="140">
        <v>2</v>
      </c>
      <c r="G2821" s="103"/>
      <c r="H2821" s="99" t="s">
        <v>557</v>
      </c>
      <c r="I2821" s="104" t="s">
        <v>34</v>
      </c>
      <c r="J2821" s="105">
        <v>2</v>
      </c>
      <c r="K2821" s="142">
        <f t="shared" si="308"/>
        <v>-2</v>
      </c>
      <c r="L2821" s="102">
        <f t="shared" si="313"/>
        <v>1078.0951049382725</v>
      </c>
      <c r="M2821" s="214">
        <f t="shared" si="317"/>
        <v>-43.15</v>
      </c>
      <c r="Q2821" s="153">
        <f t="shared" si="314"/>
        <v>1</v>
      </c>
      <c r="R2821" s="154">
        <f t="shared" si="315"/>
        <v>0</v>
      </c>
      <c r="S2821" s="154">
        <f t="shared" si="316"/>
        <v>1</v>
      </c>
    </row>
    <row r="2822" spans="2:19" ht="18.75" x14ac:dyDescent="0.3">
      <c r="B2822" s="164">
        <v>45172</v>
      </c>
      <c r="C2822" s="95" t="s">
        <v>3793</v>
      </c>
      <c r="D2822" s="96" t="s">
        <v>43</v>
      </c>
      <c r="E2822" s="97">
        <v>2</v>
      </c>
      <c r="F2822" s="140">
        <v>10</v>
      </c>
      <c r="G2822" s="103"/>
      <c r="H2822" s="99" t="s">
        <v>557</v>
      </c>
      <c r="I2822" s="104" t="s">
        <v>34</v>
      </c>
      <c r="J2822" s="105">
        <v>2.25</v>
      </c>
      <c r="K2822" s="142">
        <f t="shared" si="308"/>
        <v>-2.25</v>
      </c>
      <c r="L2822" s="102">
        <f t="shared" si="313"/>
        <v>1075.8451049382725</v>
      </c>
      <c r="M2822" s="214">
        <f t="shared" si="317"/>
        <v>-45.4</v>
      </c>
      <c r="Q2822" s="153">
        <f t="shared" si="314"/>
        <v>1</v>
      </c>
      <c r="R2822" s="154">
        <f t="shared" si="315"/>
        <v>0</v>
      </c>
      <c r="S2822" s="154">
        <f t="shared" si="316"/>
        <v>1</v>
      </c>
    </row>
    <row r="2823" spans="2:19" ht="18.75" x14ac:dyDescent="0.3">
      <c r="B2823" s="164">
        <v>45172</v>
      </c>
      <c r="C2823" s="95" t="s">
        <v>3689</v>
      </c>
      <c r="D2823" s="96" t="s">
        <v>43</v>
      </c>
      <c r="E2823" s="97">
        <v>2</v>
      </c>
      <c r="F2823" s="140">
        <v>1.9</v>
      </c>
      <c r="G2823" s="103"/>
      <c r="H2823" s="99" t="s">
        <v>557</v>
      </c>
      <c r="I2823" s="104" t="s">
        <v>34</v>
      </c>
      <c r="J2823" s="105">
        <v>1.5</v>
      </c>
      <c r="K2823" s="142">
        <f t="shared" si="308"/>
        <v>-1.5</v>
      </c>
      <c r="L2823" s="102">
        <f t="shared" si="313"/>
        <v>1074.3451049382725</v>
      </c>
      <c r="M2823" s="214">
        <f t="shared" si="317"/>
        <v>-46.9</v>
      </c>
      <c r="Q2823" s="153">
        <f t="shared" si="314"/>
        <v>1</v>
      </c>
      <c r="R2823" s="154">
        <f t="shared" si="315"/>
        <v>0</v>
      </c>
      <c r="S2823" s="154">
        <f t="shared" si="316"/>
        <v>1</v>
      </c>
    </row>
    <row r="2824" spans="2:19" ht="18.75" x14ac:dyDescent="0.3">
      <c r="B2824" s="164">
        <v>45173</v>
      </c>
      <c r="C2824" s="95" t="s">
        <v>3794</v>
      </c>
      <c r="D2824" s="96" t="s">
        <v>173</v>
      </c>
      <c r="E2824" s="97">
        <v>2</v>
      </c>
      <c r="F2824" s="140">
        <v>2</v>
      </c>
      <c r="G2824" s="103"/>
      <c r="H2824" s="99" t="s">
        <v>557</v>
      </c>
      <c r="I2824" s="104" t="s">
        <v>34</v>
      </c>
      <c r="J2824" s="105">
        <v>5</v>
      </c>
      <c r="K2824" s="142">
        <f t="shared" si="308"/>
        <v>-5</v>
      </c>
      <c r="L2824" s="102">
        <f t="shared" si="313"/>
        <v>1069.3451049382725</v>
      </c>
      <c r="M2824" s="214">
        <f t="shared" si="317"/>
        <v>-51.9</v>
      </c>
      <c r="Q2824" s="153">
        <f t="shared" si="314"/>
        <v>1</v>
      </c>
      <c r="R2824" s="154">
        <f t="shared" si="315"/>
        <v>0</v>
      </c>
      <c r="S2824" s="154">
        <f t="shared" si="316"/>
        <v>1</v>
      </c>
    </row>
    <row r="2825" spans="2:19" ht="18.75" x14ac:dyDescent="0.3">
      <c r="B2825" s="164">
        <v>45173</v>
      </c>
      <c r="C2825" s="95" t="s">
        <v>3795</v>
      </c>
      <c r="D2825" s="96" t="s">
        <v>173</v>
      </c>
      <c r="E2825" s="97">
        <v>3</v>
      </c>
      <c r="F2825" s="140">
        <v>3.5</v>
      </c>
      <c r="G2825" s="103"/>
      <c r="H2825" s="99" t="s">
        <v>557</v>
      </c>
      <c r="I2825" s="104" t="s">
        <v>24</v>
      </c>
      <c r="J2825" s="105">
        <v>3</v>
      </c>
      <c r="K2825" s="142">
        <f t="shared" si="308"/>
        <v>7.5</v>
      </c>
      <c r="L2825" s="102">
        <f t="shared" si="313"/>
        <v>1076.8451049382725</v>
      </c>
      <c r="M2825" s="214">
        <f t="shared" si="317"/>
        <v>-44.4</v>
      </c>
      <c r="Q2825" s="153">
        <f t="shared" si="314"/>
        <v>1</v>
      </c>
      <c r="R2825" s="154">
        <f t="shared" si="315"/>
        <v>1</v>
      </c>
      <c r="S2825" s="154">
        <f t="shared" si="316"/>
        <v>0</v>
      </c>
    </row>
    <row r="2826" spans="2:19" ht="18.75" x14ac:dyDescent="0.3">
      <c r="B2826" s="164">
        <v>45174</v>
      </c>
      <c r="C2826" s="95" t="s">
        <v>3796</v>
      </c>
      <c r="D2826" s="96" t="s">
        <v>608</v>
      </c>
      <c r="E2826" s="97">
        <v>1</v>
      </c>
      <c r="F2826" s="140">
        <v>15</v>
      </c>
      <c r="G2826" s="103"/>
      <c r="H2826" s="99" t="s">
        <v>557</v>
      </c>
      <c r="I2826" s="104" t="s">
        <v>34</v>
      </c>
      <c r="J2826" s="105">
        <v>1.75</v>
      </c>
      <c r="K2826" s="142">
        <f t="shared" si="308"/>
        <v>-1.75</v>
      </c>
      <c r="L2826" s="102">
        <f t="shared" si="313"/>
        <v>1075.0951049382725</v>
      </c>
      <c r="M2826" s="214">
        <f t="shared" si="317"/>
        <v>-46.15</v>
      </c>
      <c r="Q2826" s="153">
        <f t="shared" si="314"/>
        <v>1</v>
      </c>
      <c r="R2826" s="154">
        <f t="shared" si="315"/>
        <v>0</v>
      </c>
      <c r="S2826" s="154">
        <f t="shared" si="316"/>
        <v>1</v>
      </c>
    </row>
    <row r="2827" spans="2:19" ht="18.75" x14ac:dyDescent="0.3">
      <c r="B2827" s="164">
        <v>45174</v>
      </c>
      <c r="C2827" s="95" t="s">
        <v>3796</v>
      </c>
      <c r="D2827" s="96" t="s">
        <v>608</v>
      </c>
      <c r="E2827" s="97">
        <v>1</v>
      </c>
      <c r="F2827" s="140"/>
      <c r="G2827" s="103">
        <v>3</v>
      </c>
      <c r="H2827" s="99" t="s">
        <v>567</v>
      </c>
      <c r="I2827" s="104" t="s">
        <v>34</v>
      </c>
      <c r="J2827" s="105">
        <v>1.75</v>
      </c>
      <c r="K2827" s="142">
        <f t="shared" si="308"/>
        <v>-1.75</v>
      </c>
      <c r="L2827" s="102">
        <f t="shared" si="313"/>
        <v>1073.3451049382725</v>
      </c>
      <c r="M2827" s="214">
        <f t="shared" si="317"/>
        <v>-47.9</v>
      </c>
      <c r="Q2827" s="153">
        <f t="shared" si="314"/>
        <v>1</v>
      </c>
      <c r="R2827" s="154">
        <f t="shared" si="315"/>
        <v>0</v>
      </c>
      <c r="S2827" s="154">
        <f t="shared" si="316"/>
        <v>1</v>
      </c>
    </row>
    <row r="2828" spans="2:19" ht="18.75" x14ac:dyDescent="0.3">
      <c r="B2828" s="164">
        <v>45174</v>
      </c>
      <c r="C2828" s="95" t="s">
        <v>3726</v>
      </c>
      <c r="D2828" s="96" t="s">
        <v>608</v>
      </c>
      <c r="E2828" s="97">
        <v>2</v>
      </c>
      <c r="F2828" s="140">
        <v>3</v>
      </c>
      <c r="G2828" s="103"/>
      <c r="H2828" s="99" t="s">
        <v>557</v>
      </c>
      <c r="I2828" s="104" t="s">
        <v>24</v>
      </c>
      <c r="J2828" s="105">
        <v>3</v>
      </c>
      <c r="K2828" s="142">
        <f t="shared" si="308"/>
        <v>6</v>
      </c>
      <c r="L2828" s="102">
        <f t="shared" si="313"/>
        <v>1079.3451049382725</v>
      </c>
      <c r="M2828" s="214">
        <f t="shared" si="317"/>
        <v>-41.9</v>
      </c>
      <c r="Q2828" s="153">
        <f t="shared" si="314"/>
        <v>1</v>
      </c>
      <c r="R2828" s="154">
        <f t="shared" si="315"/>
        <v>1</v>
      </c>
      <c r="S2828" s="154">
        <f t="shared" si="316"/>
        <v>0</v>
      </c>
    </row>
    <row r="2829" spans="2:19" ht="18.75" x14ac:dyDescent="0.3">
      <c r="B2829" s="164">
        <v>45174</v>
      </c>
      <c r="C2829" s="95" t="s">
        <v>3797</v>
      </c>
      <c r="D2829" s="96" t="s">
        <v>608</v>
      </c>
      <c r="E2829" s="97">
        <v>4</v>
      </c>
      <c r="F2829" s="140">
        <v>26</v>
      </c>
      <c r="G2829" s="103"/>
      <c r="H2829" s="99" t="s">
        <v>557</v>
      </c>
      <c r="I2829" s="104" t="s">
        <v>34</v>
      </c>
      <c r="J2829" s="105">
        <v>0.25</v>
      </c>
      <c r="K2829" s="142">
        <f t="shared" si="308"/>
        <v>-0.25</v>
      </c>
      <c r="L2829" s="102">
        <f t="shared" si="313"/>
        <v>1079.0951049382725</v>
      </c>
      <c r="M2829" s="214">
        <f t="shared" si="317"/>
        <v>-42.15</v>
      </c>
      <c r="Q2829" s="153">
        <f t="shared" si="314"/>
        <v>1</v>
      </c>
      <c r="R2829" s="154">
        <f t="shared" si="315"/>
        <v>0</v>
      </c>
      <c r="S2829" s="154">
        <f t="shared" si="316"/>
        <v>1</v>
      </c>
    </row>
    <row r="2830" spans="2:19" ht="18.75" x14ac:dyDescent="0.3">
      <c r="B2830" s="164">
        <v>45175</v>
      </c>
      <c r="C2830" s="95" t="s">
        <v>3798</v>
      </c>
      <c r="D2830" s="96" t="s">
        <v>623</v>
      </c>
      <c r="E2830" s="97">
        <v>2</v>
      </c>
      <c r="F2830" s="140">
        <v>12</v>
      </c>
      <c r="G2830" s="103"/>
      <c r="H2830" s="99" t="s">
        <v>557</v>
      </c>
      <c r="I2830" s="104" t="s">
        <v>34</v>
      </c>
      <c r="J2830" s="105">
        <v>3</v>
      </c>
      <c r="K2830" s="142">
        <f t="shared" si="308"/>
        <v>-3</v>
      </c>
      <c r="L2830" s="102">
        <f t="shared" si="313"/>
        <v>1076.0951049382725</v>
      </c>
      <c r="M2830" s="214">
        <f t="shared" si="317"/>
        <v>-45.15</v>
      </c>
      <c r="Q2830" s="153">
        <f t="shared" si="314"/>
        <v>1</v>
      </c>
      <c r="R2830" s="154">
        <f t="shared" si="315"/>
        <v>0</v>
      </c>
      <c r="S2830" s="154">
        <f t="shared" si="316"/>
        <v>1</v>
      </c>
    </row>
    <row r="2831" spans="2:19" ht="18.75" x14ac:dyDescent="0.3">
      <c r="B2831" s="164">
        <v>45175</v>
      </c>
      <c r="C2831" s="95" t="s">
        <v>3799</v>
      </c>
      <c r="D2831" s="96" t="s">
        <v>623</v>
      </c>
      <c r="E2831" s="97">
        <v>2</v>
      </c>
      <c r="F2831" s="140">
        <v>30</v>
      </c>
      <c r="G2831" s="103"/>
      <c r="H2831" s="99" t="s">
        <v>557</v>
      </c>
      <c r="I2831" s="104" t="s">
        <v>34</v>
      </c>
      <c r="J2831" s="105">
        <v>3.75</v>
      </c>
      <c r="K2831" s="142">
        <f t="shared" si="308"/>
        <v>-3.75</v>
      </c>
      <c r="L2831" s="102">
        <f t="shared" si="313"/>
        <v>1072.3451049382725</v>
      </c>
      <c r="M2831" s="214">
        <f t="shared" si="317"/>
        <v>-48.9</v>
      </c>
      <c r="Q2831" s="153">
        <f t="shared" si="314"/>
        <v>1</v>
      </c>
      <c r="R2831" s="154">
        <f t="shared" si="315"/>
        <v>0</v>
      </c>
      <c r="S2831" s="154">
        <f t="shared" si="316"/>
        <v>1</v>
      </c>
    </row>
    <row r="2832" spans="2:19" ht="18.75" x14ac:dyDescent="0.3">
      <c r="B2832" s="164">
        <v>45175</v>
      </c>
      <c r="C2832" s="95" t="s">
        <v>3799</v>
      </c>
      <c r="D2832" s="96" t="s">
        <v>623</v>
      </c>
      <c r="E2832" s="97">
        <v>2</v>
      </c>
      <c r="F2832" s="140"/>
      <c r="G2832" s="103">
        <v>8.5</v>
      </c>
      <c r="H2832" s="99" t="s">
        <v>567</v>
      </c>
      <c r="I2832" s="104" t="s">
        <v>21</v>
      </c>
      <c r="J2832" s="105">
        <v>3.25</v>
      </c>
      <c r="K2832" s="142">
        <f t="shared" si="308"/>
        <v>24.375</v>
      </c>
      <c r="L2832" s="102">
        <f t="shared" si="313"/>
        <v>1096.7201049382725</v>
      </c>
      <c r="M2832" s="214">
        <f t="shared" si="317"/>
        <v>-24.524999999999999</v>
      </c>
      <c r="Q2832" s="153">
        <f t="shared" si="314"/>
        <v>1</v>
      </c>
      <c r="R2832" s="154">
        <f t="shared" si="315"/>
        <v>1</v>
      </c>
      <c r="S2832" s="154">
        <f t="shared" si="316"/>
        <v>0</v>
      </c>
    </row>
    <row r="2833" spans="2:19" ht="18.75" x14ac:dyDescent="0.3">
      <c r="B2833" s="164">
        <v>45176</v>
      </c>
      <c r="C2833" s="95" t="s">
        <v>3800</v>
      </c>
      <c r="D2833" s="96" t="s">
        <v>788</v>
      </c>
      <c r="E2833" s="97">
        <v>1</v>
      </c>
      <c r="F2833" s="140">
        <v>30</v>
      </c>
      <c r="G2833" s="103"/>
      <c r="H2833" s="99" t="s">
        <v>557</v>
      </c>
      <c r="I2833" s="104" t="s">
        <v>34</v>
      </c>
      <c r="J2833" s="105">
        <v>0.25</v>
      </c>
      <c r="K2833" s="142">
        <f t="shared" si="308"/>
        <v>-0.25</v>
      </c>
      <c r="L2833" s="102">
        <f t="shared" si="313"/>
        <v>1096.4701049382725</v>
      </c>
      <c r="M2833" s="214">
        <f t="shared" si="317"/>
        <v>-24.774999999999999</v>
      </c>
      <c r="Q2833" s="153">
        <f t="shared" si="314"/>
        <v>1</v>
      </c>
      <c r="R2833" s="154">
        <f t="shared" si="315"/>
        <v>0</v>
      </c>
      <c r="S2833" s="154">
        <f t="shared" si="316"/>
        <v>1</v>
      </c>
    </row>
    <row r="2834" spans="2:19" ht="18.75" x14ac:dyDescent="0.3">
      <c r="B2834" s="164">
        <v>45176</v>
      </c>
      <c r="C2834" s="95" t="s">
        <v>3800</v>
      </c>
      <c r="D2834" s="96" t="s">
        <v>788</v>
      </c>
      <c r="E2834" s="97">
        <v>1</v>
      </c>
      <c r="F2834" s="140"/>
      <c r="G2834" s="103">
        <v>14</v>
      </c>
      <c r="H2834" s="99" t="s">
        <v>567</v>
      </c>
      <c r="I2834" s="104" t="s">
        <v>34</v>
      </c>
      <c r="J2834" s="105">
        <v>0.5</v>
      </c>
      <c r="K2834" s="142">
        <f t="shared" si="308"/>
        <v>-0.5</v>
      </c>
      <c r="L2834" s="102">
        <f t="shared" si="313"/>
        <v>1095.9701049382725</v>
      </c>
      <c r="M2834" s="214">
        <f t="shared" si="317"/>
        <v>-25.274999999999999</v>
      </c>
      <c r="Q2834" s="153">
        <f t="shared" si="314"/>
        <v>1</v>
      </c>
      <c r="R2834" s="154">
        <f t="shared" si="315"/>
        <v>0</v>
      </c>
      <c r="S2834" s="154">
        <f t="shared" si="316"/>
        <v>1</v>
      </c>
    </row>
    <row r="2835" spans="2:19" ht="18.75" x14ac:dyDescent="0.3">
      <c r="B2835" s="164">
        <v>45176</v>
      </c>
      <c r="C2835" s="95" t="s">
        <v>3626</v>
      </c>
      <c r="D2835" s="96" t="s">
        <v>788</v>
      </c>
      <c r="E2835" s="97">
        <v>1</v>
      </c>
      <c r="F2835" s="140">
        <v>16</v>
      </c>
      <c r="G2835" s="103"/>
      <c r="H2835" s="99" t="s">
        <v>557</v>
      </c>
      <c r="I2835" s="104" t="s">
        <v>34</v>
      </c>
      <c r="J2835" s="105">
        <v>0.25</v>
      </c>
      <c r="K2835" s="142">
        <f t="shared" si="308"/>
        <v>-0.25</v>
      </c>
      <c r="L2835" s="102">
        <f t="shared" si="313"/>
        <v>1095.7201049382725</v>
      </c>
      <c r="M2835" s="214">
        <f t="shared" si="317"/>
        <v>-25.524999999999999</v>
      </c>
      <c r="Q2835" s="153">
        <f t="shared" si="314"/>
        <v>1</v>
      </c>
      <c r="R2835" s="154">
        <f t="shared" si="315"/>
        <v>0</v>
      </c>
      <c r="S2835" s="154">
        <f t="shared" si="316"/>
        <v>1</v>
      </c>
    </row>
    <row r="2836" spans="2:19" ht="18.75" x14ac:dyDescent="0.3">
      <c r="B2836" s="164">
        <v>45177</v>
      </c>
      <c r="C2836" s="95" t="s">
        <v>3743</v>
      </c>
      <c r="D2836" s="96" t="s">
        <v>3705</v>
      </c>
      <c r="E2836" s="97">
        <v>3</v>
      </c>
      <c r="F2836" s="140">
        <v>26</v>
      </c>
      <c r="G2836" s="103"/>
      <c r="H2836" s="99" t="s">
        <v>557</v>
      </c>
      <c r="I2836" s="104" t="s">
        <v>34</v>
      </c>
      <c r="J2836" s="105">
        <v>0.75</v>
      </c>
      <c r="K2836" s="142">
        <f t="shared" si="308"/>
        <v>-0.75</v>
      </c>
      <c r="L2836" s="102">
        <f t="shared" si="313"/>
        <v>1094.9701049382725</v>
      </c>
      <c r="M2836" s="214">
        <f t="shared" si="317"/>
        <v>-26.274999999999999</v>
      </c>
      <c r="Q2836" s="153">
        <f t="shared" si="314"/>
        <v>1</v>
      </c>
      <c r="R2836" s="154">
        <f t="shared" si="315"/>
        <v>0</v>
      </c>
      <c r="S2836" s="154">
        <f t="shared" si="316"/>
        <v>1</v>
      </c>
    </row>
    <row r="2837" spans="2:19" ht="18.75" x14ac:dyDescent="0.3">
      <c r="B2837" s="164">
        <v>45177</v>
      </c>
      <c r="C2837" s="95" t="s">
        <v>3743</v>
      </c>
      <c r="D2837" s="96" t="s">
        <v>3705</v>
      </c>
      <c r="E2837" s="97">
        <v>3</v>
      </c>
      <c r="F2837" s="140"/>
      <c r="G2837" s="103">
        <v>7</v>
      </c>
      <c r="H2837" s="99" t="s">
        <v>567</v>
      </c>
      <c r="I2837" s="104" t="s">
        <v>34</v>
      </c>
      <c r="J2837" s="105">
        <v>0.75</v>
      </c>
      <c r="K2837" s="142">
        <f t="shared" si="308"/>
        <v>-0.75</v>
      </c>
      <c r="L2837" s="102">
        <f t="shared" si="313"/>
        <v>1094.2201049382725</v>
      </c>
      <c r="M2837" s="214">
        <f t="shared" si="317"/>
        <v>-27.024999999999999</v>
      </c>
      <c r="Q2837" s="153">
        <f t="shared" si="314"/>
        <v>1</v>
      </c>
      <c r="R2837" s="154">
        <f t="shared" si="315"/>
        <v>0</v>
      </c>
      <c r="S2837" s="154">
        <f t="shared" si="316"/>
        <v>1</v>
      </c>
    </row>
    <row r="2838" spans="2:19" ht="18.75" x14ac:dyDescent="0.3">
      <c r="B2838" s="164">
        <v>45177</v>
      </c>
      <c r="C2838" s="95" t="s">
        <v>3720</v>
      </c>
      <c r="D2838" s="96" t="s">
        <v>2011</v>
      </c>
      <c r="E2838" s="97">
        <v>5</v>
      </c>
      <c r="F2838" s="140">
        <v>10</v>
      </c>
      <c r="G2838" s="103"/>
      <c r="H2838" s="99" t="s">
        <v>557</v>
      </c>
      <c r="I2838" s="104" t="s">
        <v>34</v>
      </c>
      <c r="J2838" s="105">
        <v>1</v>
      </c>
      <c r="K2838" s="142">
        <f t="shared" si="308"/>
        <v>-1</v>
      </c>
      <c r="L2838" s="102">
        <f t="shared" si="313"/>
        <v>1093.2201049382725</v>
      </c>
      <c r="M2838" s="214">
        <f t="shared" si="317"/>
        <v>-28.024999999999999</v>
      </c>
      <c r="Q2838" s="153">
        <f t="shared" si="314"/>
        <v>1</v>
      </c>
      <c r="R2838" s="154">
        <f t="shared" si="315"/>
        <v>0</v>
      </c>
      <c r="S2838" s="154">
        <f t="shared" si="316"/>
        <v>1</v>
      </c>
    </row>
    <row r="2839" spans="2:19" ht="18.75" x14ac:dyDescent="0.3">
      <c r="B2839" s="164">
        <v>45178</v>
      </c>
      <c r="C2839" s="95" t="s">
        <v>3801</v>
      </c>
      <c r="D2839" s="96" t="s">
        <v>28</v>
      </c>
      <c r="E2839" s="97">
        <v>3</v>
      </c>
      <c r="F2839" s="140">
        <v>2</v>
      </c>
      <c r="G2839" s="103"/>
      <c r="H2839" s="99" t="s">
        <v>557</v>
      </c>
      <c r="I2839" s="104" t="s">
        <v>34</v>
      </c>
      <c r="J2839" s="105">
        <v>9</v>
      </c>
      <c r="K2839" s="142">
        <f t="shared" si="308"/>
        <v>-9</v>
      </c>
      <c r="L2839" s="102">
        <f t="shared" si="313"/>
        <v>1084.2201049382725</v>
      </c>
      <c r="M2839" s="214">
        <f t="shared" si="317"/>
        <v>-37.024999999999999</v>
      </c>
      <c r="Q2839" s="153">
        <f t="shared" si="314"/>
        <v>1</v>
      </c>
      <c r="R2839" s="154">
        <f t="shared" si="315"/>
        <v>0</v>
      </c>
      <c r="S2839" s="154">
        <f t="shared" si="316"/>
        <v>1</v>
      </c>
    </row>
    <row r="2840" spans="2:19" ht="18.75" x14ac:dyDescent="0.3">
      <c r="B2840" s="164">
        <v>45178</v>
      </c>
      <c r="C2840" s="95" t="s">
        <v>3802</v>
      </c>
      <c r="D2840" s="96" t="s">
        <v>28</v>
      </c>
      <c r="E2840" s="97">
        <v>3</v>
      </c>
      <c r="F2840" s="140">
        <v>1</v>
      </c>
      <c r="G2840" s="103"/>
      <c r="H2840" s="99" t="s">
        <v>557</v>
      </c>
      <c r="I2840" s="104" t="s">
        <v>34</v>
      </c>
      <c r="J2840" s="105">
        <v>1</v>
      </c>
      <c r="K2840" s="142">
        <f t="shared" si="308"/>
        <v>-1</v>
      </c>
      <c r="L2840" s="102">
        <f t="shared" si="313"/>
        <v>1083.2201049382725</v>
      </c>
      <c r="M2840" s="214">
        <f t="shared" si="317"/>
        <v>-38.024999999999999</v>
      </c>
      <c r="Q2840" s="153">
        <f t="shared" si="314"/>
        <v>1</v>
      </c>
      <c r="R2840" s="154">
        <f t="shared" si="315"/>
        <v>0</v>
      </c>
      <c r="S2840" s="154">
        <f t="shared" si="316"/>
        <v>1</v>
      </c>
    </row>
    <row r="2841" spans="2:19" ht="18.75" x14ac:dyDescent="0.3">
      <c r="B2841" s="164">
        <v>45178</v>
      </c>
      <c r="C2841" s="95" t="s">
        <v>3803</v>
      </c>
      <c r="D2841" s="96" t="s">
        <v>561</v>
      </c>
      <c r="E2841" s="97">
        <v>6</v>
      </c>
      <c r="F2841" s="140">
        <v>4</v>
      </c>
      <c r="G2841" s="103"/>
      <c r="H2841" s="99" t="s">
        <v>557</v>
      </c>
      <c r="I2841" s="104" t="s">
        <v>34</v>
      </c>
      <c r="J2841" s="105">
        <v>3</v>
      </c>
      <c r="K2841" s="142">
        <f t="shared" si="308"/>
        <v>-3</v>
      </c>
      <c r="L2841" s="102">
        <f t="shared" si="313"/>
        <v>1080.2201049382725</v>
      </c>
      <c r="M2841" s="214">
        <f t="shared" si="317"/>
        <v>-41.024999999999999</v>
      </c>
      <c r="Q2841" s="153">
        <f t="shared" si="314"/>
        <v>1</v>
      </c>
      <c r="R2841" s="154">
        <f t="shared" si="315"/>
        <v>0</v>
      </c>
      <c r="S2841" s="154">
        <f t="shared" si="316"/>
        <v>1</v>
      </c>
    </row>
    <row r="2842" spans="2:19" ht="18.75" x14ac:dyDescent="0.3">
      <c r="B2842" s="164">
        <v>45178</v>
      </c>
      <c r="C2842" s="95" t="s">
        <v>3804</v>
      </c>
      <c r="D2842" s="96" t="s">
        <v>561</v>
      </c>
      <c r="E2842" s="97">
        <v>6</v>
      </c>
      <c r="F2842" s="140">
        <v>7</v>
      </c>
      <c r="G2842" s="103"/>
      <c r="H2842" s="99" t="s">
        <v>557</v>
      </c>
      <c r="I2842" s="104" t="s">
        <v>34</v>
      </c>
      <c r="J2842" s="105">
        <v>1</v>
      </c>
      <c r="K2842" s="142">
        <f t="shared" si="308"/>
        <v>-1</v>
      </c>
      <c r="L2842" s="102">
        <f t="shared" si="313"/>
        <v>1079.2201049382725</v>
      </c>
      <c r="M2842" s="214">
        <f t="shared" si="317"/>
        <v>-42.024999999999999</v>
      </c>
      <c r="Q2842" s="153">
        <f t="shared" si="314"/>
        <v>1</v>
      </c>
      <c r="R2842" s="154">
        <f t="shared" si="315"/>
        <v>0</v>
      </c>
      <c r="S2842" s="154">
        <f t="shared" si="316"/>
        <v>1</v>
      </c>
    </row>
    <row r="2843" spans="2:19" ht="18.75" x14ac:dyDescent="0.3">
      <c r="B2843" s="164">
        <v>45178</v>
      </c>
      <c r="C2843" s="95" t="s">
        <v>3803</v>
      </c>
      <c r="D2843" s="96" t="s">
        <v>561</v>
      </c>
      <c r="E2843" s="97">
        <v>6</v>
      </c>
      <c r="F2843" s="140">
        <v>10</v>
      </c>
      <c r="G2843" s="103"/>
      <c r="H2843" s="99" t="s">
        <v>557</v>
      </c>
      <c r="I2843" s="104" t="s">
        <v>34</v>
      </c>
      <c r="J2843" s="105">
        <v>5</v>
      </c>
      <c r="K2843" s="142">
        <f t="shared" si="308"/>
        <v>-5</v>
      </c>
      <c r="L2843" s="102">
        <f t="shared" si="313"/>
        <v>1074.2201049382725</v>
      </c>
      <c r="M2843" s="214">
        <f t="shared" si="317"/>
        <v>-47.024999999999999</v>
      </c>
      <c r="Q2843" s="153">
        <f t="shared" si="314"/>
        <v>1</v>
      </c>
      <c r="R2843" s="154">
        <f t="shared" si="315"/>
        <v>0</v>
      </c>
      <c r="S2843" s="154">
        <f t="shared" si="316"/>
        <v>1</v>
      </c>
    </row>
    <row r="2844" spans="2:19" ht="18.75" x14ac:dyDescent="0.3">
      <c r="B2844" s="164">
        <v>45178</v>
      </c>
      <c r="C2844" s="95" t="s">
        <v>3804</v>
      </c>
      <c r="D2844" s="96" t="s">
        <v>561</v>
      </c>
      <c r="E2844" s="97">
        <v>6</v>
      </c>
      <c r="F2844" s="140">
        <v>13</v>
      </c>
      <c r="G2844" s="103"/>
      <c r="H2844" s="99" t="s">
        <v>557</v>
      </c>
      <c r="I2844" s="104" t="s">
        <v>34</v>
      </c>
      <c r="J2844" s="105">
        <v>1</v>
      </c>
      <c r="K2844" s="142">
        <f t="shared" si="308"/>
        <v>-1</v>
      </c>
      <c r="L2844" s="102">
        <f t="shared" si="313"/>
        <v>1073.2201049382725</v>
      </c>
      <c r="M2844" s="214">
        <f t="shared" si="317"/>
        <v>-48.024999999999999</v>
      </c>
      <c r="Q2844" s="153">
        <f t="shared" si="314"/>
        <v>1</v>
      </c>
      <c r="R2844" s="154">
        <f t="shared" si="315"/>
        <v>0</v>
      </c>
      <c r="S2844" s="154">
        <f t="shared" si="316"/>
        <v>1</v>
      </c>
    </row>
    <row r="2845" spans="2:19" ht="18.75" x14ac:dyDescent="0.3">
      <c r="B2845" s="164">
        <v>45178</v>
      </c>
      <c r="C2845" s="95" t="s">
        <v>3805</v>
      </c>
      <c r="D2845" s="96" t="s">
        <v>561</v>
      </c>
      <c r="E2845" s="97">
        <v>1</v>
      </c>
      <c r="F2845" s="140">
        <v>3</v>
      </c>
      <c r="G2845" s="103"/>
      <c r="H2845" s="99" t="s">
        <v>557</v>
      </c>
      <c r="I2845" s="104" t="s">
        <v>34</v>
      </c>
      <c r="J2845" s="105">
        <v>9.75</v>
      </c>
      <c r="K2845" s="142">
        <f t="shared" si="308"/>
        <v>-9.75</v>
      </c>
      <c r="L2845" s="102">
        <f t="shared" si="313"/>
        <v>1063.4701049382725</v>
      </c>
      <c r="M2845" s="214">
        <f t="shared" si="317"/>
        <v>-57.774999999999999</v>
      </c>
      <c r="Q2845" s="153">
        <f t="shared" si="314"/>
        <v>1</v>
      </c>
      <c r="R2845" s="154">
        <f t="shared" si="315"/>
        <v>0</v>
      </c>
      <c r="S2845" s="154">
        <f t="shared" si="316"/>
        <v>1</v>
      </c>
    </row>
    <row r="2846" spans="2:19" ht="18.75" x14ac:dyDescent="0.3">
      <c r="B2846" s="220">
        <v>45179</v>
      </c>
      <c r="C2846" s="95" t="s">
        <v>3806</v>
      </c>
      <c r="D2846" s="96" t="s">
        <v>573</v>
      </c>
      <c r="E2846" s="97">
        <v>6</v>
      </c>
      <c r="F2846" s="140">
        <v>4.4000000000000004</v>
      </c>
      <c r="G2846" s="103"/>
      <c r="H2846" s="99" t="s">
        <v>557</v>
      </c>
      <c r="I2846" s="104" t="s">
        <v>24</v>
      </c>
      <c r="J2846" s="105">
        <v>1</v>
      </c>
      <c r="K2846" s="142">
        <f t="shared" si="308"/>
        <v>3.4000000000000004</v>
      </c>
      <c r="L2846" s="102">
        <f t="shared" si="313"/>
        <v>1066.8701049382726</v>
      </c>
      <c r="M2846" s="214">
        <f t="shared" si="317"/>
        <v>-54.375</v>
      </c>
      <c r="Q2846" s="153">
        <f t="shared" si="314"/>
        <v>1</v>
      </c>
      <c r="R2846" s="154">
        <f t="shared" si="315"/>
        <v>1</v>
      </c>
      <c r="S2846" s="154">
        <f t="shared" si="316"/>
        <v>0</v>
      </c>
    </row>
    <row r="2847" spans="2:19" ht="18.75" x14ac:dyDescent="0.3">
      <c r="B2847" s="220">
        <v>45179</v>
      </c>
      <c r="C2847" s="95" t="s">
        <v>3807</v>
      </c>
      <c r="D2847" s="96" t="s">
        <v>93</v>
      </c>
      <c r="E2847" s="97">
        <v>1</v>
      </c>
      <c r="F2847" s="140">
        <v>8</v>
      </c>
      <c r="G2847" s="103"/>
      <c r="H2847" s="99" t="s">
        <v>557</v>
      </c>
      <c r="I2847" s="104" t="s">
        <v>34</v>
      </c>
      <c r="J2847" s="105">
        <v>9</v>
      </c>
      <c r="K2847" s="142">
        <f t="shared" si="308"/>
        <v>-9</v>
      </c>
      <c r="L2847" s="102">
        <f t="shared" si="313"/>
        <v>1057.8701049382726</v>
      </c>
      <c r="M2847" s="214">
        <f t="shared" si="317"/>
        <v>-63.375</v>
      </c>
      <c r="Q2847" s="153">
        <f t="shared" si="314"/>
        <v>1</v>
      </c>
      <c r="R2847" s="154">
        <f t="shared" si="315"/>
        <v>0</v>
      </c>
      <c r="S2847" s="154">
        <f t="shared" si="316"/>
        <v>1</v>
      </c>
    </row>
    <row r="2848" spans="2:19" ht="18.75" x14ac:dyDescent="0.3">
      <c r="B2848" s="220">
        <v>45179</v>
      </c>
      <c r="C2848" s="95" t="s">
        <v>3808</v>
      </c>
      <c r="D2848" s="96" t="s">
        <v>93</v>
      </c>
      <c r="E2848" s="97">
        <v>2</v>
      </c>
      <c r="F2848" s="140">
        <v>17</v>
      </c>
      <c r="G2848" s="103"/>
      <c r="H2848" s="99" t="s">
        <v>557</v>
      </c>
      <c r="I2848" s="104" t="s">
        <v>34</v>
      </c>
      <c r="J2848" s="105">
        <v>0.75</v>
      </c>
      <c r="K2848" s="142">
        <f t="shared" si="308"/>
        <v>-0.75</v>
      </c>
      <c r="L2848" s="102">
        <f t="shared" si="313"/>
        <v>1057.1201049382726</v>
      </c>
      <c r="M2848" s="214">
        <f t="shared" si="317"/>
        <v>-64.125</v>
      </c>
      <c r="Q2848" s="153">
        <f t="shared" si="314"/>
        <v>1</v>
      </c>
      <c r="R2848" s="154">
        <f t="shared" si="315"/>
        <v>0</v>
      </c>
      <c r="S2848" s="154">
        <f t="shared" si="316"/>
        <v>1</v>
      </c>
    </row>
    <row r="2849" spans="2:19" ht="18.75" x14ac:dyDescent="0.3">
      <c r="B2849" s="220">
        <v>45179</v>
      </c>
      <c r="C2849" s="95" t="s">
        <v>3808</v>
      </c>
      <c r="D2849" s="96" t="s">
        <v>93</v>
      </c>
      <c r="E2849" s="97">
        <v>2</v>
      </c>
      <c r="F2849" s="140"/>
      <c r="G2849" s="103">
        <v>3</v>
      </c>
      <c r="H2849" s="99" t="s">
        <v>567</v>
      </c>
      <c r="I2849" s="104" t="s">
        <v>21</v>
      </c>
      <c r="J2849" s="105">
        <v>3</v>
      </c>
      <c r="K2849" s="142">
        <f t="shared" si="308"/>
        <v>6</v>
      </c>
      <c r="L2849" s="102">
        <f t="shared" si="313"/>
        <v>1063.1201049382726</v>
      </c>
      <c r="M2849" s="214">
        <f t="shared" si="317"/>
        <v>-58.125</v>
      </c>
      <c r="Q2849" s="153">
        <f t="shared" si="314"/>
        <v>1</v>
      </c>
      <c r="R2849" s="154">
        <f t="shared" si="315"/>
        <v>1</v>
      </c>
      <c r="S2849" s="154">
        <f t="shared" si="316"/>
        <v>0</v>
      </c>
    </row>
    <row r="2850" spans="2:19" ht="18.75" x14ac:dyDescent="0.3">
      <c r="B2850" s="220">
        <v>45179</v>
      </c>
      <c r="C2850" s="95" t="s">
        <v>3809</v>
      </c>
      <c r="D2850" s="96" t="s">
        <v>93</v>
      </c>
      <c r="E2850" s="97">
        <v>3</v>
      </c>
      <c r="F2850" s="140">
        <v>4</v>
      </c>
      <c r="G2850" s="103"/>
      <c r="H2850" s="99" t="s">
        <v>557</v>
      </c>
      <c r="I2850" s="104" t="s">
        <v>34</v>
      </c>
      <c r="J2850" s="105">
        <v>1.5</v>
      </c>
      <c r="K2850" s="142">
        <f t="shared" si="308"/>
        <v>-1.5</v>
      </c>
      <c r="L2850" s="102">
        <f t="shared" si="313"/>
        <v>1061.6201049382726</v>
      </c>
      <c r="M2850" s="214">
        <f t="shared" si="317"/>
        <v>-59.625</v>
      </c>
      <c r="Q2850" s="153">
        <f t="shared" si="314"/>
        <v>1</v>
      </c>
      <c r="R2850" s="154">
        <f t="shared" si="315"/>
        <v>0</v>
      </c>
      <c r="S2850" s="154">
        <f t="shared" si="316"/>
        <v>1</v>
      </c>
    </row>
    <row r="2851" spans="2:19" ht="18.75" x14ac:dyDescent="0.3">
      <c r="B2851" s="220">
        <v>45179</v>
      </c>
      <c r="C2851" s="95" t="s">
        <v>3762</v>
      </c>
      <c r="D2851" s="96" t="s">
        <v>93</v>
      </c>
      <c r="E2851" s="97">
        <v>4</v>
      </c>
      <c r="F2851" s="140">
        <v>3</v>
      </c>
      <c r="G2851" s="103"/>
      <c r="H2851" s="99" t="s">
        <v>557</v>
      </c>
      <c r="I2851" s="104" t="s">
        <v>34</v>
      </c>
      <c r="J2851" s="105">
        <v>1.5</v>
      </c>
      <c r="K2851" s="142">
        <f t="shared" si="308"/>
        <v>-1.5</v>
      </c>
      <c r="L2851" s="102">
        <f t="shared" si="313"/>
        <v>1060.1201049382726</v>
      </c>
      <c r="M2851" s="214">
        <f t="shared" si="317"/>
        <v>-61.125</v>
      </c>
      <c r="Q2851" s="153">
        <f t="shared" si="314"/>
        <v>1</v>
      </c>
      <c r="R2851" s="154">
        <f t="shared" si="315"/>
        <v>0</v>
      </c>
      <c r="S2851" s="154">
        <f t="shared" si="316"/>
        <v>1</v>
      </c>
    </row>
    <row r="2852" spans="2:19" ht="18.75" x14ac:dyDescent="0.3">
      <c r="B2852" s="220">
        <v>45180</v>
      </c>
      <c r="C2852" s="95" t="s">
        <v>3810</v>
      </c>
      <c r="D2852" s="96" t="s">
        <v>660</v>
      </c>
      <c r="E2852" s="97">
        <v>1</v>
      </c>
      <c r="F2852" s="140">
        <v>4</v>
      </c>
      <c r="G2852" s="103"/>
      <c r="H2852" s="99" t="s">
        <v>557</v>
      </c>
      <c r="I2852" s="104" t="s">
        <v>34</v>
      </c>
      <c r="J2852" s="105">
        <v>3.75</v>
      </c>
      <c r="K2852" s="142">
        <f t="shared" si="308"/>
        <v>-3.75</v>
      </c>
      <c r="L2852" s="102">
        <f t="shared" si="313"/>
        <v>1056.3701049382726</v>
      </c>
      <c r="M2852" s="214">
        <f t="shared" si="317"/>
        <v>-64.875</v>
      </c>
      <c r="Q2852" s="153">
        <f t="shared" si="314"/>
        <v>1</v>
      </c>
      <c r="R2852" s="154">
        <f t="shared" si="315"/>
        <v>0</v>
      </c>
      <c r="S2852" s="154">
        <f t="shared" si="316"/>
        <v>1</v>
      </c>
    </row>
    <row r="2853" spans="2:19" ht="18.75" x14ac:dyDescent="0.3">
      <c r="B2853" s="220">
        <v>45180</v>
      </c>
      <c r="C2853" s="95" t="s">
        <v>3811</v>
      </c>
      <c r="D2853" s="96" t="s">
        <v>2467</v>
      </c>
      <c r="E2853" s="97">
        <v>2</v>
      </c>
      <c r="F2853" s="140">
        <v>6</v>
      </c>
      <c r="G2853" s="103"/>
      <c r="H2853" s="99" t="s">
        <v>557</v>
      </c>
      <c r="I2853" s="104" t="s">
        <v>34</v>
      </c>
      <c r="J2853" s="105">
        <v>8</v>
      </c>
      <c r="K2853" s="142">
        <f t="shared" si="308"/>
        <v>-8</v>
      </c>
      <c r="L2853" s="102">
        <f t="shared" si="313"/>
        <v>1048.3701049382726</v>
      </c>
      <c r="M2853" s="214">
        <f t="shared" si="317"/>
        <v>-72.875</v>
      </c>
      <c r="Q2853" s="153">
        <f t="shared" si="314"/>
        <v>1</v>
      </c>
      <c r="R2853" s="154">
        <f t="shared" si="315"/>
        <v>0</v>
      </c>
      <c r="S2853" s="154">
        <f t="shared" si="316"/>
        <v>1</v>
      </c>
    </row>
    <row r="2854" spans="2:19" ht="18.75" x14ac:dyDescent="0.3">
      <c r="B2854" s="220">
        <v>45181</v>
      </c>
      <c r="C2854" s="95" t="s">
        <v>3812</v>
      </c>
      <c r="D2854" s="96" t="s">
        <v>2043</v>
      </c>
      <c r="E2854" s="97">
        <v>4</v>
      </c>
      <c r="F2854" s="140">
        <v>5</v>
      </c>
      <c r="G2854" s="103"/>
      <c r="H2854" s="99" t="s">
        <v>557</v>
      </c>
      <c r="I2854" s="104" t="s">
        <v>34</v>
      </c>
      <c r="J2854" s="105">
        <v>5.75</v>
      </c>
      <c r="K2854" s="142">
        <f t="shared" si="308"/>
        <v>-5.75</v>
      </c>
      <c r="L2854" s="102">
        <f t="shared" si="313"/>
        <v>1042.6201049382726</v>
      </c>
      <c r="M2854" s="214">
        <f t="shared" si="317"/>
        <v>-78.625</v>
      </c>
      <c r="Q2854" s="153">
        <f t="shared" si="314"/>
        <v>1</v>
      </c>
      <c r="R2854" s="154">
        <f t="shared" si="315"/>
        <v>0</v>
      </c>
      <c r="S2854" s="154">
        <f t="shared" si="316"/>
        <v>1</v>
      </c>
    </row>
    <row r="2855" spans="2:19" ht="18.75" x14ac:dyDescent="0.3">
      <c r="B2855" s="220">
        <v>45181</v>
      </c>
      <c r="C2855" s="95" t="s">
        <v>3774</v>
      </c>
      <c r="D2855" s="96" t="s">
        <v>2043</v>
      </c>
      <c r="E2855" s="97">
        <v>4</v>
      </c>
      <c r="F2855" s="140">
        <v>5</v>
      </c>
      <c r="G2855" s="103"/>
      <c r="H2855" s="99" t="s">
        <v>557</v>
      </c>
      <c r="I2855" s="104" t="s">
        <v>34</v>
      </c>
      <c r="J2855" s="105">
        <v>1</v>
      </c>
      <c r="K2855" s="142">
        <f t="shared" si="308"/>
        <v>-1</v>
      </c>
      <c r="L2855" s="102">
        <f t="shared" si="313"/>
        <v>1041.6201049382726</v>
      </c>
      <c r="M2855" s="214">
        <f t="shared" si="317"/>
        <v>-79.625</v>
      </c>
      <c r="Q2855" s="153">
        <f t="shared" si="314"/>
        <v>1</v>
      </c>
      <c r="R2855" s="154">
        <f t="shared" si="315"/>
        <v>0</v>
      </c>
      <c r="S2855" s="154">
        <f t="shared" si="316"/>
        <v>1</v>
      </c>
    </row>
    <row r="2856" spans="2:19" ht="18.75" x14ac:dyDescent="0.3">
      <c r="B2856" s="220">
        <v>45181</v>
      </c>
      <c r="C2856" s="95" t="s">
        <v>3813</v>
      </c>
      <c r="D2856" s="96" t="s">
        <v>2043</v>
      </c>
      <c r="E2856" s="97">
        <v>5</v>
      </c>
      <c r="F2856" s="140">
        <v>4</v>
      </c>
      <c r="G2856" s="103"/>
      <c r="H2856" s="99" t="s">
        <v>557</v>
      </c>
      <c r="I2856" s="104" t="s">
        <v>34</v>
      </c>
      <c r="J2856" s="105">
        <v>7</v>
      </c>
      <c r="K2856" s="142">
        <f t="shared" si="308"/>
        <v>-7</v>
      </c>
      <c r="L2856" s="102">
        <f t="shared" si="313"/>
        <v>1034.6201049382726</v>
      </c>
      <c r="M2856" s="214">
        <f t="shared" si="317"/>
        <v>-86.625</v>
      </c>
      <c r="Q2856" s="153">
        <f t="shared" si="314"/>
        <v>1</v>
      </c>
      <c r="R2856" s="154">
        <f t="shared" si="315"/>
        <v>0</v>
      </c>
      <c r="S2856" s="154">
        <f t="shared" si="316"/>
        <v>1</v>
      </c>
    </row>
    <row r="2857" spans="2:19" ht="18.75" x14ac:dyDescent="0.3">
      <c r="B2857" s="220">
        <v>45181</v>
      </c>
      <c r="C2857" s="95" t="s">
        <v>3814</v>
      </c>
      <c r="D2857" s="96" t="s">
        <v>2043</v>
      </c>
      <c r="E2857" s="97">
        <v>5</v>
      </c>
      <c r="F2857" s="140">
        <v>3</v>
      </c>
      <c r="G2857" s="103"/>
      <c r="H2857" s="99" t="s">
        <v>557</v>
      </c>
      <c r="I2857" s="104" t="s">
        <v>34</v>
      </c>
      <c r="J2857" s="105">
        <v>3</v>
      </c>
      <c r="K2857" s="142">
        <f t="shared" si="308"/>
        <v>-3</v>
      </c>
      <c r="L2857" s="102">
        <f t="shared" si="313"/>
        <v>1031.6201049382726</v>
      </c>
      <c r="M2857" s="214">
        <f t="shared" si="317"/>
        <v>-89.625</v>
      </c>
      <c r="Q2857" s="153">
        <f t="shared" si="314"/>
        <v>1</v>
      </c>
      <c r="R2857" s="154">
        <f t="shared" si="315"/>
        <v>0</v>
      </c>
      <c r="S2857" s="154">
        <f t="shared" si="316"/>
        <v>1</v>
      </c>
    </row>
    <row r="2858" spans="2:19" ht="18.75" x14ac:dyDescent="0.3">
      <c r="B2858" s="220">
        <v>45181</v>
      </c>
      <c r="C2858" s="95" t="s">
        <v>3815</v>
      </c>
      <c r="D2858" s="96" t="s">
        <v>813</v>
      </c>
      <c r="E2858" s="97">
        <v>2</v>
      </c>
      <c r="F2858" s="140">
        <v>2</v>
      </c>
      <c r="G2858" s="103"/>
      <c r="H2858" s="99" t="s">
        <v>557</v>
      </c>
      <c r="I2858" s="104" t="s">
        <v>34</v>
      </c>
      <c r="J2858" s="105">
        <v>8.75</v>
      </c>
      <c r="K2858" s="142">
        <f t="shared" si="308"/>
        <v>-8.75</v>
      </c>
      <c r="L2858" s="102">
        <f t="shared" si="313"/>
        <v>1022.8701049382726</v>
      </c>
      <c r="M2858" s="214">
        <f t="shared" si="317"/>
        <v>-98.375</v>
      </c>
      <c r="Q2858" s="153">
        <f t="shared" si="314"/>
        <v>1</v>
      </c>
      <c r="R2858" s="154">
        <f t="shared" si="315"/>
        <v>0</v>
      </c>
      <c r="S2858" s="154">
        <f t="shared" si="316"/>
        <v>1</v>
      </c>
    </row>
    <row r="2859" spans="2:19" ht="18.75" x14ac:dyDescent="0.3">
      <c r="B2859" s="220">
        <v>45181</v>
      </c>
      <c r="C2859" s="95" t="s">
        <v>3773</v>
      </c>
      <c r="D2859" s="96" t="s">
        <v>813</v>
      </c>
      <c r="E2859" s="97">
        <v>5</v>
      </c>
      <c r="F2859" s="140">
        <v>1.8</v>
      </c>
      <c r="G2859" s="103"/>
      <c r="H2859" s="99" t="s">
        <v>557</v>
      </c>
      <c r="I2859" s="104" t="s">
        <v>24</v>
      </c>
      <c r="J2859" s="105">
        <v>1</v>
      </c>
      <c r="K2859" s="142">
        <f t="shared" si="308"/>
        <v>0.8</v>
      </c>
      <c r="L2859" s="102">
        <f t="shared" si="313"/>
        <v>1023.6701049382725</v>
      </c>
      <c r="M2859" s="214">
        <f t="shared" si="317"/>
        <v>-97.575000000000003</v>
      </c>
      <c r="Q2859" s="153">
        <f t="shared" si="314"/>
        <v>1</v>
      </c>
      <c r="R2859" s="154">
        <f t="shared" si="315"/>
        <v>1</v>
      </c>
      <c r="S2859" s="154">
        <f t="shared" si="316"/>
        <v>0</v>
      </c>
    </row>
    <row r="2860" spans="2:19" ht="18.75" x14ac:dyDescent="0.3">
      <c r="B2860" s="220">
        <v>45182</v>
      </c>
      <c r="C2860" s="95" t="s">
        <v>3816</v>
      </c>
      <c r="D2860" s="96" t="s">
        <v>3405</v>
      </c>
      <c r="E2860" s="97">
        <v>1</v>
      </c>
      <c r="F2860" s="140">
        <v>126</v>
      </c>
      <c r="G2860" s="103"/>
      <c r="H2860" s="99" t="s">
        <v>557</v>
      </c>
      <c r="I2860" s="104" t="s">
        <v>34</v>
      </c>
      <c r="J2860" s="105">
        <v>0.75</v>
      </c>
      <c r="K2860" s="142">
        <f t="shared" si="308"/>
        <v>-0.75</v>
      </c>
      <c r="L2860" s="102">
        <f t="shared" si="313"/>
        <v>1022.9201049382725</v>
      </c>
      <c r="M2860" s="214">
        <f t="shared" si="317"/>
        <v>-98.325000000000003</v>
      </c>
      <c r="Q2860" s="153">
        <f t="shared" si="314"/>
        <v>1</v>
      </c>
      <c r="R2860" s="154">
        <f t="shared" si="315"/>
        <v>0</v>
      </c>
      <c r="S2860" s="154">
        <f t="shared" si="316"/>
        <v>1</v>
      </c>
    </row>
    <row r="2861" spans="2:19" ht="18.75" x14ac:dyDescent="0.3">
      <c r="B2861" s="220">
        <v>45182</v>
      </c>
      <c r="C2861" s="95" t="s">
        <v>3816</v>
      </c>
      <c r="D2861" s="96" t="s">
        <v>3405</v>
      </c>
      <c r="E2861" s="97">
        <v>1</v>
      </c>
      <c r="F2861" s="140"/>
      <c r="G2861" s="103">
        <v>26</v>
      </c>
      <c r="H2861" s="99" t="s">
        <v>567</v>
      </c>
      <c r="I2861" s="104" t="s">
        <v>34</v>
      </c>
      <c r="J2861" s="105">
        <v>0.75</v>
      </c>
      <c r="K2861" s="142">
        <f t="shared" si="308"/>
        <v>-0.75</v>
      </c>
      <c r="L2861" s="102">
        <f t="shared" si="313"/>
        <v>1022.1701049382725</v>
      </c>
      <c r="M2861" s="214">
        <f t="shared" si="317"/>
        <v>-99.075000000000003</v>
      </c>
      <c r="Q2861" s="153">
        <f t="shared" si="314"/>
        <v>1</v>
      </c>
      <c r="R2861" s="154">
        <f t="shared" si="315"/>
        <v>0</v>
      </c>
      <c r="S2861" s="154">
        <f t="shared" si="316"/>
        <v>1</v>
      </c>
    </row>
    <row r="2862" spans="2:19" ht="18.75" x14ac:dyDescent="0.3">
      <c r="B2862" s="220">
        <v>45182</v>
      </c>
      <c r="C2862" s="95" t="s">
        <v>3817</v>
      </c>
      <c r="D2862" s="96" t="s">
        <v>3405</v>
      </c>
      <c r="E2862" s="97">
        <v>1</v>
      </c>
      <c r="F2862" s="140">
        <v>41</v>
      </c>
      <c r="G2862" s="103"/>
      <c r="H2862" s="99" t="s">
        <v>557</v>
      </c>
      <c r="I2862" s="104" t="s">
        <v>34</v>
      </c>
      <c r="J2862" s="105">
        <v>0.5</v>
      </c>
      <c r="K2862" s="142">
        <f t="shared" si="308"/>
        <v>-0.5</v>
      </c>
      <c r="L2862" s="102">
        <f t="shared" si="313"/>
        <v>1021.6701049382725</v>
      </c>
      <c r="M2862" s="214">
        <f t="shared" si="317"/>
        <v>-99.575000000000003</v>
      </c>
      <c r="Q2862" s="153">
        <f t="shared" si="314"/>
        <v>1</v>
      </c>
      <c r="R2862" s="154">
        <f t="shared" si="315"/>
        <v>0</v>
      </c>
      <c r="S2862" s="154">
        <f t="shared" si="316"/>
        <v>1</v>
      </c>
    </row>
    <row r="2863" spans="2:19" ht="18.75" x14ac:dyDescent="0.3">
      <c r="B2863" s="220">
        <v>45182</v>
      </c>
      <c r="C2863" s="95" t="s">
        <v>3817</v>
      </c>
      <c r="D2863" s="96" t="s">
        <v>3405</v>
      </c>
      <c r="E2863" s="97">
        <v>1</v>
      </c>
      <c r="F2863" s="140"/>
      <c r="G2863" s="103">
        <v>8</v>
      </c>
      <c r="H2863" s="99" t="s">
        <v>567</v>
      </c>
      <c r="I2863" s="104" t="s">
        <v>34</v>
      </c>
      <c r="J2863" s="105">
        <v>0.5</v>
      </c>
      <c r="K2863" s="142">
        <f t="shared" si="308"/>
        <v>-0.5</v>
      </c>
      <c r="L2863" s="102">
        <f t="shared" si="313"/>
        <v>1021.1701049382725</v>
      </c>
      <c r="M2863" s="214">
        <f t="shared" si="317"/>
        <v>-100.075</v>
      </c>
      <c r="Q2863" s="153">
        <f t="shared" si="314"/>
        <v>1</v>
      </c>
      <c r="R2863" s="154">
        <f t="shared" si="315"/>
        <v>0</v>
      </c>
      <c r="S2863" s="154">
        <f t="shared" si="316"/>
        <v>1</v>
      </c>
    </row>
    <row r="2864" spans="2:19" ht="18.75" x14ac:dyDescent="0.3">
      <c r="B2864" s="220">
        <v>45182</v>
      </c>
      <c r="C2864" s="95" t="s">
        <v>3818</v>
      </c>
      <c r="D2864" s="96" t="s">
        <v>2001</v>
      </c>
      <c r="E2864" s="97">
        <v>1</v>
      </c>
      <c r="F2864" s="140">
        <v>19</v>
      </c>
      <c r="G2864" s="103"/>
      <c r="H2864" s="99" t="s">
        <v>557</v>
      </c>
      <c r="I2864" s="104" t="s">
        <v>34</v>
      </c>
      <c r="J2864" s="105">
        <v>3.75</v>
      </c>
      <c r="K2864" s="142">
        <f t="shared" si="308"/>
        <v>-3.75</v>
      </c>
      <c r="L2864" s="102">
        <f t="shared" si="313"/>
        <v>1017.4201049382725</v>
      </c>
      <c r="M2864" s="214">
        <f t="shared" si="317"/>
        <v>-103.825</v>
      </c>
      <c r="Q2864" s="153">
        <f t="shared" si="314"/>
        <v>1</v>
      </c>
      <c r="R2864" s="154">
        <f t="shared" si="315"/>
        <v>0</v>
      </c>
      <c r="S2864" s="154">
        <f t="shared" si="316"/>
        <v>1</v>
      </c>
    </row>
    <row r="2865" spans="2:19" ht="18.75" x14ac:dyDescent="0.3">
      <c r="B2865" s="220">
        <v>45182</v>
      </c>
      <c r="C2865" s="95" t="s">
        <v>3818</v>
      </c>
      <c r="D2865" s="96" t="s">
        <v>2001</v>
      </c>
      <c r="E2865" s="97">
        <v>1</v>
      </c>
      <c r="F2865" s="140"/>
      <c r="G2865" s="103">
        <v>3</v>
      </c>
      <c r="H2865" s="99" t="s">
        <v>567</v>
      </c>
      <c r="I2865" s="104" t="s">
        <v>34</v>
      </c>
      <c r="J2865" s="105">
        <v>3.75</v>
      </c>
      <c r="K2865" s="142">
        <f t="shared" ref="K2865:K2928" si="318">IF(OR(I2865="",J2865=""),"",IF(AND(H2865="W",I2865="1st"),F2865*J2865-J2865,IF(AND(H2865="P",OR(I2865="1st",I2865="2nd",I2865="3rd")),G2865*J2865-J2865,IF(H2865="EW",-2*J2865,-J2865))))</f>
        <v>-3.75</v>
      </c>
      <c r="L2865" s="102">
        <f t="shared" si="313"/>
        <v>1013.6701049382725</v>
      </c>
      <c r="M2865" s="214">
        <f t="shared" si="317"/>
        <v>-107.575</v>
      </c>
      <c r="Q2865" s="153">
        <f t="shared" si="314"/>
        <v>1</v>
      </c>
      <c r="R2865" s="154">
        <f t="shared" si="315"/>
        <v>0</v>
      </c>
      <c r="S2865" s="154">
        <f t="shared" si="316"/>
        <v>1</v>
      </c>
    </row>
    <row r="2866" spans="2:19" ht="18.75" x14ac:dyDescent="0.3">
      <c r="B2866" s="220">
        <v>45182</v>
      </c>
      <c r="C2866" s="95" t="s">
        <v>3766</v>
      </c>
      <c r="D2866" s="96" t="s">
        <v>2001</v>
      </c>
      <c r="E2866" s="97">
        <v>1</v>
      </c>
      <c r="F2866" s="140">
        <v>8</v>
      </c>
      <c r="G2866" s="103"/>
      <c r="H2866" s="99" t="s">
        <v>557</v>
      </c>
      <c r="I2866" s="104" t="s">
        <v>34</v>
      </c>
      <c r="J2866" s="105">
        <v>2</v>
      </c>
      <c r="K2866" s="142">
        <f t="shared" si="318"/>
        <v>-2</v>
      </c>
      <c r="L2866" s="102">
        <f t="shared" si="313"/>
        <v>1011.6701049382725</v>
      </c>
      <c r="M2866" s="214">
        <f t="shared" si="317"/>
        <v>-109.575</v>
      </c>
      <c r="Q2866" s="153">
        <f t="shared" si="314"/>
        <v>1</v>
      </c>
      <c r="R2866" s="154">
        <f t="shared" si="315"/>
        <v>0</v>
      </c>
      <c r="S2866" s="154">
        <f t="shared" si="316"/>
        <v>1</v>
      </c>
    </row>
    <row r="2867" spans="2:19" ht="18.75" x14ac:dyDescent="0.3">
      <c r="B2867" s="220">
        <v>45182</v>
      </c>
      <c r="C2867" s="95" t="s">
        <v>3819</v>
      </c>
      <c r="D2867" s="96" t="s">
        <v>2001</v>
      </c>
      <c r="E2867" s="97">
        <v>4</v>
      </c>
      <c r="F2867" s="140">
        <v>7</v>
      </c>
      <c r="G2867" s="103"/>
      <c r="H2867" s="99" t="s">
        <v>557</v>
      </c>
      <c r="I2867" s="104" t="s">
        <v>34</v>
      </c>
      <c r="J2867" s="105">
        <v>6.5</v>
      </c>
      <c r="K2867" s="142">
        <f t="shared" si="318"/>
        <v>-6.5</v>
      </c>
      <c r="L2867" s="102">
        <f t="shared" si="313"/>
        <v>1005.1701049382725</v>
      </c>
      <c r="M2867" s="214">
        <f t="shared" si="317"/>
        <v>-116.075</v>
      </c>
      <c r="Q2867" s="153">
        <f t="shared" si="314"/>
        <v>1</v>
      </c>
      <c r="R2867" s="154">
        <f t="shared" si="315"/>
        <v>0</v>
      </c>
      <c r="S2867" s="154">
        <f t="shared" si="316"/>
        <v>1</v>
      </c>
    </row>
    <row r="2868" spans="2:19" ht="18.75" x14ac:dyDescent="0.3">
      <c r="B2868" s="220">
        <v>45183</v>
      </c>
      <c r="C2868" s="95" t="s">
        <v>3820</v>
      </c>
      <c r="D2868" s="96" t="s">
        <v>114</v>
      </c>
      <c r="E2868" s="97">
        <v>2</v>
      </c>
      <c r="F2868" s="140">
        <v>2</v>
      </c>
      <c r="G2868" s="103"/>
      <c r="H2868" s="99" t="s">
        <v>557</v>
      </c>
      <c r="I2868" s="104" t="s">
        <v>34</v>
      </c>
      <c r="J2868" s="105">
        <v>5</v>
      </c>
      <c r="K2868" s="142">
        <f t="shared" si="318"/>
        <v>-5</v>
      </c>
      <c r="L2868" s="102">
        <f t="shared" si="313"/>
        <v>1000.1701049382725</v>
      </c>
      <c r="M2868" s="214">
        <f t="shared" si="317"/>
        <v>-121.075</v>
      </c>
      <c r="Q2868" s="153">
        <f t="shared" si="314"/>
        <v>1</v>
      </c>
      <c r="R2868" s="154">
        <f t="shared" si="315"/>
        <v>0</v>
      </c>
      <c r="S2868" s="154">
        <f t="shared" si="316"/>
        <v>1</v>
      </c>
    </row>
    <row r="2869" spans="2:19" ht="18.75" x14ac:dyDescent="0.3">
      <c r="B2869" s="220">
        <v>45183</v>
      </c>
      <c r="C2869" s="95" t="s">
        <v>3821</v>
      </c>
      <c r="D2869" s="96" t="s">
        <v>114</v>
      </c>
      <c r="E2869" s="97">
        <v>2</v>
      </c>
      <c r="F2869" s="140">
        <v>60</v>
      </c>
      <c r="G2869" s="103"/>
      <c r="H2869" s="99" t="s">
        <v>557</v>
      </c>
      <c r="I2869" s="104" t="s">
        <v>34</v>
      </c>
      <c r="J2869" s="105">
        <v>0.25</v>
      </c>
      <c r="K2869" s="142">
        <f t="shared" si="318"/>
        <v>-0.25</v>
      </c>
      <c r="L2869" s="102">
        <f t="shared" si="313"/>
        <v>999.92010493827252</v>
      </c>
      <c r="M2869" s="214">
        <f t="shared" si="317"/>
        <v>-121.325</v>
      </c>
      <c r="Q2869" s="153">
        <f t="shared" si="314"/>
        <v>1</v>
      </c>
      <c r="R2869" s="154">
        <f t="shared" si="315"/>
        <v>0</v>
      </c>
      <c r="S2869" s="154">
        <f t="shared" si="316"/>
        <v>1</v>
      </c>
    </row>
    <row r="2870" spans="2:19" ht="18.75" x14ac:dyDescent="0.3">
      <c r="B2870" s="220">
        <v>45183</v>
      </c>
      <c r="C2870" s="95" t="s">
        <v>3772</v>
      </c>
      <c r="D2870" s="96" t="s">
        <v>114</v>
      </c>
      <c r="E2870" s="97">
        <v>3</v>
      </c>
      <c r="F2870" s="140">
        <v>4</v>
      </c>
      <c r="G2870" s="103"/>
      <c r="H2870" s="99" t="s">
        <v>557</v>
      </c>
      <c r="I2870" s="104" t="s">
        <v>34</v>
      </c>
      <c r="J2870" s="105">
        <v>2.5</v>
      </c>
      <c r="K2870" s="142">
        <f t="shared" si="318"/>
        <v>-2.5</v>
      </c>
      <c r="L2870" s="102">
        <f t="shared" ref="L2870:L2933" si="319">IF(K2870="",L2869,L2869+K2870)</f>
        <v>997.42010493827252</v>
      </c>
      <c r="M2870" s="214">
        <f t="shared" si="317"/>
        <v>-123.825</v>
      </c>
      <c r="Q2870" s="153">
        <f t="shared" ref="Q2870:Q2933" si="320">IF(B2870="",0,1)</f>
        <v>1</v>
      </c>
      <c r="R2870" s="154">
        <f t="shared" ref="R2870:R2933" si="321">IF(K2870&gt;0,1,0)</f>
        <v>0</v>
      </c>
      <c r="S2870" s="154">
        <f t="shared" ref="S2870:S2933" si="322">IF(K2870&lt;0,1,0)</f>
        <v>1</v>
      </c>
    </row>
    <row r="2871" spans="2:19" ht="18.75" x14ac:dyDescent="0.3">
      <c r="B2871" s="220">
        <v>45183</v>
      </c>
      <c r="C2871" s="95" t="s">
        <v>3822</v>
      </c>
      <c r="D2871" s="96" t="s">
        <v>114</v>
      </c>
      <c r="E2871" s="97">
        <v>3</v>
      </c>
      <c r="F2871" s="140">
        <v>23</v>
      </c>
      <c r="G2871" s="103"/>
      <c r="H2871" s="99" t="s">
        <v>557</v>
      </c>
      <c r="I2871" s="104" t="s">
        <v>34</v>
      </c>
      <c r="J2871" s="105">
        <v>0.25</v>
      </c>
      <c r="K2871" s="142">
        <f t="shared" si="318"/>
        <v>-0.25</v>
      </c>
      <c r="L2871" s="102">
        <f t="shared" si="319"/>
        <v>997.17010493827252</v>
      </c>
      <c r="M2871" s="214">
        <f t="shared" ref="M2871:M2934" si="323">K2871+M2870</f>
        <v>-124.075</v>
      </c>
      <c r="Q2871" s="153">
        <f t="shared" si="320"/>
        <v>1</v>
      </c>
      <c r="R2871" s="154">
        <f t="shared" si="321"/>
        <v>0</v>
      </c>
      <c r="S2871" s="154">
        <f t="shared" si="322"/>
        <v>1</v>
      </c>
    </row>
    <row r="2872" spans="2:19" ht="18.75" x14ac:dyDescent="0.3">
      <c r="B2872" s="220">
        <v>45183</v>
      </c>
      <c r="C2872" s="95" t="s">
        <v>3822</v>
      </c>
      <c r="D2872" s="96" t="s">
        <v>114</v>
      </c>
      <c r="E2872" s="97">
        <v>3</v>
      </c>
      <c r="F2872" s="140"/>
      <c r="G2872" s="103">
        <v>5</v>
      </c>
      <c r="H2872" s="99" t="s">
        <v>567</v>
      </c>
      <c r="I2872" s="104" t="s">
        <v>34</v>
      </c>
      <c r="J2872" s="105">
        <v>0.75</v>
      </c>
      <c r="K2872" s="142">
        <f t="shared" si="318"/>
        <v>-0.75</v>
      </c>
      <c r="L2872" s="102">
        <f t="shared" si="319"/>
        <v>996.42010493827252</v>
      </c>
      <c r="M2872" s="214">
        <f t="shared" si="323"/>
        <v>-124.825</v>
      </c>
      <c r="Q2872" s="153">
        <f t="shared" si="320"/>
        <v>1</v>
      </c>
      <c r="R2872" s="154">
        <f t="shared" si="321"/>
        <v>0</v>
      </c>
      <c r="S2872" s="154">
        <f t="shared" si="322"/>
        <v>1</v>
      </c>
    </row>
    <row r="2873" spans="2:19" ht="18.75" x14ac:dyDescent="0.3">
      <c r="B2873" s="220">
        <v>45183</v>
      </c>
      <c r="C2873" s="95" t="s">
        <v>3823</v>
      </c>
      <c r="D2873" s="96" t="s">
        <v>561</v>
      </c>
      <c r="E2873" s="97">
        <v>2</v>
      </c>
      <c r="F2873" s="140">
        <v>4</v>
      </c>
      <c r="G2873" s="103"/>
      <c r="H2873" s="99" t="s">
        <v>557</v>
      </c>
      <c r="I2873" s="104" t="s">
        <v>34</v>
      </c>
      <c r="J2873" s="105">
        <v>8</v>
      </c>
      <c r="K2873" s="142">
        <f t="shared" si="318"/>
        <v>-8</v>
      </c>
      <c r="L2873" s="102">
        <f t="shared" si="319"/>
        <v>988.42010493827252</v>
      </c>
      <c r="M2873" s="214">
        <f t="shared" si="323"/>
        <v>-132.82499999999999</v>
      </c>
      <c r="Q2873" s="153">
        <f t="shared" si="320"/>
        <v>1</v>
      </c>
      <c r="R2873" s="154">
        <f t="shared" si="321"/>
        <v>0</v>
      </c>
      <c r="S2873" s="154">
        <f t="shared" si="322"/>
        <v>1</v>
      </c>
    </row>
    <row r="2874" spans="2:19" ht="18.75" x14ac:dyDescent="0.3">
      <c r="B2874" s="220">
        <v>45183</v>
      </c>
      <c r="C2874" s="95" t="s">
        <v>3777</v>
      </c>
      <c r="D2874" s="96" t="s">
        <v>114</v>
      </c>
      <c r="E2874" s="97">
        <v>4</v>
      </c>
      <c r="F2874" s="140">
        <v>1.6</v>
      </c>
      <c r="G2874" s="103"/>
      <c r="H2874" s="99" t="s">
        <v>557</v>
      </c>
      <c r="I2874" s="104" t="s">
        <v>34</v>
      </c>
      <c r="J2874" s="105">
        <v>3.75</v>
      </c>
      <c r="K2874" s="142">
        <f t="shared" si="318"/>
        <v>-3.75</v>
      </c>
      <c r="L2874" s="102">
        <f t="shared" si="319"/>
        <v>984.67010493827252</v>
      </c>
      <c r="M2874" s="214">
        <f t="shared" si="323"/>
        <v>-136.57499999999999</v>
      </c>
      <c r="Q2874" s="153">
        <f t="shared" si="320"/>
        <v>1</v>
      </c>
      <c r="R2874" s="154">
        <f t="shared" si="321"/>
        <v>0</v>
      </c>
      <c r="S2874" s="154">
        <f t="shared" si="322"/>
        <v>1</v>
      </c>
    </row>
    <row r="2875" spans="2:19" ht="18.75" x14ac:dyDescent="0.3">
      <c r="B2875" s="220">
        <v>45184</v>
      </c>
      <c r="C2875" s="95" t="s">
        <v>3824</v>
      </c>
      <c r="D2875" s="96" t="s">
        <v>600</v>
      </c>
      <c r="E2875" s="97">
        <v>3</v>
      </c>
      <c r="F2875" s="140">
        <v>2</v>
      </c>
      <c r="G2875" s="103"/>
      <c r="H2875" s="99" t="s">
        <v>557</v>
      </c>
      <c r="I2875" s="104" t="s">
        <v>34</v>
      </c>
      <c r="J2875" s="105">
        <v>6</v>
      </c>
      <c r="K2875" s="142">
        <f t="shared" si="318"/>
        <v>-6</v>
      </c>
      <c r="L2875" s="102">
        <f t="shared" si="319"/>
        <v>978.67010493827252</v>
      </c>
      <c r="M2875" s="214">
        <f t="shared" si="323"/>
        <v>-142.57499999999999</v>
      </c>
      <c r="Q2875" s="153">
        <f t="shared" si="320"/>
        <v>1</v>
      </c>
      <c r="R2875" s="154">
        <f t="shared" si="321"/>
        <v>0</v>
      </c>
      <c r="S2875" s="154">
        <f t="shared" si="322"/>
        <v>1</v>
      </c>
    </row>
    <row r="2876" spans="2:19" ht="18.75" x14ac:dyDescent="0.3">
      <c r="B2876" s="220">
        <v>45184</v>
      </c>
      <c r="C2876" s="95" t="s">
        <v>3782</v>
      </c>
      <c r="D2876" s="96" t="s">
        <v>619</v>
      </c>
      <c r="E2876" s="97">
        <v>3</v>
      </c>
      <c r="F2876" s="140">
        <v>14</v>
      </c>
      <c r="G2876" s="103"/>
      <c r="H2876" s="99" t="s">
        <v>557</v>
      </c>
      <c r="I2876" s="104" t="s">
        <v>34</v>
      </c>
      <c r="J2876" s="105">
        <v>1</v>
      </c>
      <c r="K2876" s="142">
        <f t="shared" si="318"/>
        <v>-1</v>
      </c>
      <c r="L2876" s="102">
        <f t="shared" si="319"/>
        <v>977.67010493827252</v>
      </c>
      <c r="M2876" s="214">
        <f t="shared" si="323"/>
        <v>-143.57499999999999</v>
      </c>
      <c r="Q2876" s="153">
        <f t="shared" si="320"/>
        <v>1</v>
      </c>
      <c r="R2876" s="154">
        <f t="shared" si="321"/>
        <v>0</v>
      </c>
      <c r="S2876" s="154">
        <f t="shared" si="322"/>
        <v>1</v>
      </c>
    </row>
    <row r="2877" spans="2:19" ht="18.75" x14ac:dyDescent="0.3">
      <c r="B2877" s="220">
        <v>45184</v>
      </c>
      <c r="C2877" s="95" t="s">
        <v>3775</v>
      </c>
      <c r="D2877" s="96" t="s">
        <v>43</v>
      </c>
      <c r="E2877" s="97">
        <v>1</v>
      </c>
      <c r="F2877" s="140">
        <v>2.5</v>
      </c>
      <c r="G2877" s="103"/>
      <c r="H2877" s="99" t="s">
        <v>557</v>
      </c>
      <c r="I2877" s="104" t="s">
        <v>24</v>
      </c>
      <c r="J2877" s="105">
        <v>2.75</v>
      </c>
      <c r="K2877" s="142">
        <f t="shared" si="318"/>
        <v>4.125</v>
      </c>
      <c r="L2877" s="102">
        <f t="shared" si="319"/>
        <v>981.79510493827252</v>
      </c>
      <c r="M2877" s="214">
        <f t="shared" si="323"/>
        <v>-139.44999999999999</v>
      </c>
      <c r="Q2877" s="153">
        <f t="shared" si="320"/>
        <v>1</v>
      </c>
      <c r="R2877" s="154">
        <f t="shared" si="321"/>
        <v>1</v>
      </c>
      <c r="S2877" s="154">
        <f t="shared" si="322"/>
        <v>0</v>
      </c>
    </row>
    <row r="2878" spans="2:19" ht="18.75" x14ac:dyDescent="0.3">
      <c r="B2878" s="220">
        <v>45184</v>
      </c>
      <c r="C2878" s="95" t="s">
        <v>3825</v>
      </c>
      <c r="D2878" s="96" t="s">
        <v>43</v>
      </c>
      <c r="E2878" s="97">
        <v>3</v>
      </c>
      <c r="F2878" s="140">
        <v>31</v>
      </c>
      <c r="G2878" s="103"/>
      <c r="H2878" s="99" t="s">
        <v>557</v>
      </c>
      <c r="I2878" s="104" t="s">
        <v>34</v>
      </c>
      <c r="J2878" s="105">
        <v>0.75</v>
      </c>
      <c r="K2878" s="142">
        <f t="shared" si="318"/>
        <v>-0.75</v>
      </c>
      <c r="L2878" s="102">
        <f t="shared" si="319"/>
        <v>981.04510493827252</v>
      </c>
      <c r="M2878" s="214">
        <f t="shared" si="323"/>
        <v>-140.19999999999999</v>
      </c>
      <c r="Q2878" s="153">
        <f t="shared" si="320"/>
        <v>1</v>
      </c>
      <c r="R2878" s="154">
        <f t="shared" si="321"/>
        <v>0</v>
      </c>
      <c r="S2878" s="154">
        <f t="shared" si="322"/>
        <v>1</v>
      </c>
    </row>
    <row r="2879" spans="2:19" ht="18.75" x14ac:dyDescent="0.3">
      <c r="B2879" s="220">
        <v>45184</v>
      </c>
      <c r="C2879" s="95" t="s">
        <v>3825</v>
      </c>
      <c r="D2879" s="96" t="s">
        <v>43</v>
      </c>
      <c r="E2879" s="97">
        <v>3</v>
      </c>
      <c r="F2879" s="140"/>
      <c r="G2879" s="103">
        <v>5</v>
      </c>
      <c r="H2879" s="99" t="s">
        <v>567</v>
      </c>
      <c r="I2879" s="104" t="s">
        <v>34</v>
      </c>
      <c r="J2879" s="105">
        <v>0.5</v>
      </c>
      <c r="K2879" s="142">
        <f t="shared" si="318"/>
        <v>-0.5</v>
      </c>
      <c r="L2879" s="102">
        <f t="shared" si="319"/>
        <v>980.54510493827252</v>
      </c>
      <c r="M2879" s="214">
        <f t="shared" si="323"/>
        <v>-140.69999999999999</v>
      </c>
      <c r="Q2879" s="153">
        <f t="shared" si="320"/>
        <v>1</v>
      </c>
      <c r="R2879" s="154">
        <f t="shared" si="321"/>
        <v>0</v>
      </c>
      <c r="S2879" s="154">
        <f t="shared" si="322"/>
        <v>1</v>
      </c>
    </row>
    <row r="2880" spans="2:19" ht="18.75" x14ac:dyDescent="0.3">
      <c r="B2880" s="220">
        <v>45185</v>
      </c>
      <c r="C2880" s="95" t="s">
        <v>3826</v>
      </c>
      <c r="D2880" s="96" t="s">
        <v>3253</v>
      </c>
      <c r="E2880" s="97">
        <v>2</v>
      </c>
      <c r="F2880" s="140">
        <v>2</v>
      </c>
      <c r="G2880" s="103"/>
      <c r="H2880" s="99" t="s">
        <v>557</v>
      </c>
      <c r="I2880" s="104" t="s">
        <v>34</v>
      </c>
      <c r="J2880" s="105">
        <v>3</v>
      </c>
      <c r="K2880" s="142">
        <f t="shared" si="318"/>
        <v>-3</v>
      </c>
      <c r="L2880" s="102">
        <f t="shared" si="319"/>
        <v>977.54510493827252</v>
      </c>
      <c r="M2880" s="214">
        <f t="shared" si="323"/>
        <v>-143.69999999999999</v>
      </c>
      <c r="Q2880" s="153">
        <f t="shared" si="320"/>
        <v>1</v>
      </c>
      <c r="R2880" s="154">
        <f t="shared" si="321"/>
        <v>0</v>
      </c>
      <c r="S2880" s="154">
        <f t="shared" si="322"/>
        <v>1</v>
      </c>
    </row>
    <row r="2881" spans="2:19" ht="18.75" x14ac:dyDescent="0.3">
      <c r="B2881" s="220">
        <v>45186</v>
      </c>
      <c r="C2881" s="95" t="s">
        <v>3827</v>
      </c>
      <c r="D2881" s="96" t="s">
        <v>18</v>
      </c>
      <c r="E2881" s="97">
        <v>7</v>
      </c>
      <c r="F2881" s="140">
        <v>2</v>
      </c>
      <c r="G2881" s="103"/>
      <c r="H2881" s="99" t="s">
        <v>557</v>
      </c>
      <c r="I2881" s="104" t="s">
        <v>24</v>
      </c>
      <c r="J2881" s="105">
        <v>8</v>
      </c>
      <c r="K2881" s="142">
        <f t="shared" si="318"/>
        <v>8</v>
      </c>
      <c r="L2881" s="102">
        <f t="shared" si="319"/>
        <v>985.54510493827252</v>
      </c>
      <c r="M2881" s="214">
        <f t="shared" si="323"/>
        <v>-135.69999999999999</v>
      </c>
      <c r="Q2881" s="153">
        <f t="shared" si="320"/>
        <v>1</v>
      </c>
      <c r="R2881" s="154">
        <f t="shared" si="321"/>
        <v>1</v>
      </c>
      <c r="S2881" s="154">
        <f t="shared" si="322"/>
        <v>0</v>
      </c>
    </row>
    <row r="2882" spans="2:19" ht="18.75" x14ac:dyDescent="0.3">
      <c r="B2882" s="220">
        <v>45186</v>
      </c>
      <c r="C2882" s="95" t="s">
        <v>3828</v>
      </c>
      <c r="D2882" s="96" t="s">
        <v>2814</v>
      </c>
      <c r="E2882" s="97">
        <v>2</v>
      </c>
      <c r="F2882" s="140">
        <v>9</v>
      </c>
      <c r="G2882" s="103"/>
      <c r="H2882" s="99" t="s">
        <v>557</v>
      </c>
      <c r="I2882" s="104" t="s">
        <v>34</v>
      </c>
      <c r="J2882" s="105">
        <v>0.75</v>
      </c>
      <c r="K2882" s="142">
        <f t="shared" si="318"/>
        <v>-0.75</v>
      </c>
      <c r="L2882" s="102">
        <f t="shared" si="319"/>
        <v>984.79510493827252</v>
      </c>
      <c r="M2882" s="214">
        <f t="shared" si="323"/>
        <v>-136.44999999999999</v>
      </c>
      <c r="Q2882" s="153">
        <f t="shared" si="320"/>
        <v>1</v>
      </c>
      <c r="R2882" s="154">
        <f t="shared" si="321"/>
        <v>0</v>
      </c>
      <c r="S2882" s="154">
        <f t="shared" si="322"/>
        <v>1</v>
      </c>
    </row>
    <row r="2883" spans="2:19" ht="18.75" x14ac:dyDescent="0.3">
      <c r="B2883" s="220">
        <v>45186</v>
      </c>
      <c r="C2883" s="95" t="s">
        <v>3828</v>
      </c>
      <c r="D2883" s="96" t="s">
        <v>2814</v>
      </c>
      <c r="E2883" s="97">
        <v>2</v>
      </c>
      <c r="F2883" s="140"/>
      <c r="G2883" s="103">
        <v>2</v>
      </c>
      <c r="H2883" s="99" t="s">
        <v>567</v>
      </c>
      <c r="I2883" s="104" t="s">
        <v>34</v>
      </c>
      <c r="J2883" s="105">
        <v>4</v>
      </c>
      <c r="K2883" s="142">
        <f t="shared" si="318"/>
        <v>-4</v>
      </c>
      <c r="L2883" s="102">
        <f t="shared" si="319"/>
        <v>980.79510493827252</v>
      </c>
      <c r="M2883" s="214">
        <f t="shared" si="323"/>
        <v>-140.44999999999999</v>
      </c>
      <c r="Q2883" s="153">
        <f t="shared" si="320"/>
        <v>1</v>
      </c>
      <c r="R2883" s="154">
        <f t="shared" si="321"/>
        <v>0</v>
      </c>
      <c r="S2883" s="154">
        <f t="shared" si="322"/>
        <v>1</v>
      </c>
    </row>
    <row r="2884" spans="2:19" ht="18.75" x14ac:dyDescent="0.3">
      <c r="B2884" s="220">
        <v>45186</v>
      </c>
      <c r="C2884" s="95" t="s">
        <v>3829</v>
      </c>
      <c r="D2884" s="96" t="s">
        <v>2814</v>
      </c>
      <c r="E2884" s="97">
        <v>4</v>
      </c>
      <c r="F2884" s="140">
        <v>2</v>
      </c>
      <c r="G2884" s="103"/>
      <c r="H2884" s="99" t="s">
        <v>557</v>
      </c>
      <c r="I2884" s="104" t="s">
        <v>34</v>
      </c>
      <c r="J2884" s="105">
        <v>10</v>
      </c>
      <c r="K2884" s="142">
        <f t="shared" si="318"/>
        <v>-10</v>
      </c>
      <c r="L2884" s="102">
        <f t="shared" si="319"/>
        <v>970.79510493827252</v>
      </c>
      <c r="M2884" s="214">
        <f t="shared" si="323"/>
        <v>-150.44999999999999</v>
      </c>
      <c r="Q2884" s="153">
        <f t="shared" si="320"/>
        <v>1</v>
      </c>
      <c r="R2884" s="154">
        <f t="shared" si="321"/>
        <v>0</v>
      </c>
      <c r="S2884" s="154">
        <f t="shared" si="322"/>
        <v>1</v>
      </c>
    </row>
    <row r="2885" spans="2:19" ht="18.75" x14ac:dyDescent="0.3">
      <c r="B2885" s="220">
        <v>45186</v>
      </c>
      <c r="C2885" s="95" t="s">
        <v>3830</v>
      </c>
      <c r="D2885" s="96" t="s">
        <v>2814</v>
      </c>
      <c r="E2885" s="97">
        <v>4</v>
      </c>
      <c r="F2885" s="140"/>
      <c r="G2885" s="103">
        <v>2</v>
      </c>
      <c r="H2885" s="99" t="s">
        <v>567</v>
      </c>
      <c r="I2885" s="104" t="s">
        <v>34</v>
      </c>
      <c r="J2885" s="105">
        <v>3</v>
      </c>
      <c r="K2885" s="142">
        <f t="shared" si="318"/>
        <v>-3</v>
      </c>
      <c r="L2885" s="102">
        <f t="shared" si="319"/>
        <v>967.79510493827252</v>
      </c>
      <c r="M2885" s="214">
        <f t="shared" si="323"/>
        <v>-153.44999999999999</v>
      </c>
      <c r="Q2885" s="153">
        <f t="shared" si="320"/>
        <v>1</v>
      </c>
      <c r="R2885" s="154">
        <f t="shared" si="321"/>
        <v>0</v>
      </c>
      <c r="S2885" s="154">
        <f t="shared" si="322"/>
        <v>1</v>
      </c>
    </row>
    <row r="2886" spans="2:19" ht="18.75" x14ac:dyDescent="0.3">
      <c r="B2886" s="220">
        <v>45186</v>
      </c>
      <c r="C2886" s="95" t="s">
        <v>3831</v>
      </c>
      <c r="D2886" s="96" t="s">
        <v>2814</v>
      </c>
      <c r="E2886" s="97">
        <v>4</v>
      </c>
      <c r="F2886" s="140">
        <v>7</v>
      </c>
      <c r="G2886" s="103"/>
      <c r="H2886" s="99" t="s">
        <v>557</v>
      </c>
      <c r="I2886" s="104" t="s">
        <v>34</v>
      </c>
      <c r="J2886" s="105">
        <v>1.25</v>
      </c>
      <c r="K2886" s="142">
        <f t="shared" si="318"/>
        <v>-1.25</v>
      </c>
      <c r="L2886" s="102">
        <f t="shared" si="319"/>
        <v>966.54510493827252</v>
      </c>
      <c r="M2886" s="214">
        <f t="shared" si="323"/>
        <v>-154.69999999999999</v>
      </c>
      <c r="Q2886" s="153">
        <f t="shared" si="320"/>
        <v>1</v>
      </c>
      <c r="R2886" s="154">
        <f t="shared" si="321"/>
        <v>0</v>
      </c>
      <c r="S2886" s="154">
        <f t="shared" si="322"/>
        <v>1</v>
      </c>
    </row>
    <row r="2887" spans="2:19" ht="18.75" x14ac:dyDescent="0.3">
      <c r="B2887" s="220">
        <v>45186</v>
      </c>
      <c r="C2887" s="95" t="s">
        <v>3761</v>
      </c>
      <c r="D2887" s="96" t="s">
        <v>705</v>
      </c>
      <c r="E2887" s="97">
        <v>2</v>
      </c>
      <c r="F2887" s="140">
        <v>2</v>
      </c>
      <c r="G2887" s="103"/>
      <c r="H2887" s="99" t="s">
        <v>557</v>
      </c>
      <c r="I2887" s="104" t="s">
        <v>24</v>
      </c>
      <c r="J2887" s="105">
        <v>3.75</v>
      </c>
      <c r="K2887" s="142">
        <f t="shared" si="318"/>
        <v>3.75</v>
      </c>
      <c r="L2887" s="102">
        <f t="shared" si="319"/>
        <v>970.29510493827252</v>
      </c>
      <c r="M2887" s="214">
        <f t="shared" si="323"/>
        <v>-150.94999999999999</v>
      </c>
      <c r="Q2887" s="153">
        <f t="shared" si="320"/>
        <v>1</v>
      </c>
      <c r="R2887" s="154">
        <f t="shared" si="321"/>
        <v>1</v>
      </c>
      <c r="S2887" s="154">
        <f t="shared" si="322"/>
        <v>0</v>
      </c>
    </row>
    <row r="2888" spans="2:19" ht="18.75" x14ac:dyDescent="0.3">
      <c r="B2888" s="220">
        <v>45187</v>
      </c>
      <c r="C2888" s="95" t="s">
        <v>3769</v>
      </c>
      <c r="D2888" s="96" t="s">
        <v>707</v>
      </c>
      <c r="E2888" s="97">
        <v>4</v>
      </c>
      <c r="F2888" s="140">
        <v>1.5</v>
      </c>
      <c r="G2888" s="103"/>
      <c r="H2888" s="99" t="s">
        <v>557</v>
      </c>
      <c r="I2888" s="104" t="s">
        <v>24</v>
      </c>
      <c r="J2888" s="105">
        <v>3</v>
      </c>
      <c r="K2888" s="142">
        <f t="shared" si="318"/>
        <v>1.5</v>
      </c>
      <c r="L2888" s="102">
        <f t="shared" si="319"/>
        <v>971.79510493827252</v>
      </c>
      <c r="M2888" s="214">
        <f t="shared" si="323"/>
        <v>-149.44999999999999</v>
      </c>
      <c r="Q2888" s="153">
        <f t="shared" si="320"/>
        <v>1</v>
      </c>
      <c r="R2888" s="154">
        <f t="shared" si="321"/>
        <v>1</v>
      </c>
      <c r="S2888" s="154">
        <f t="shared" si="322"/>
        <v>0</v>
      </c>
    </row>
    <row r="2889" spans="2:19" ht="18.75" x14ac:dyDescent="0.3">
      <c r="B2889" s="220">
        <v>45188</v>
      </c>
      <c r="C2889" s="95" t="s">
        <v>3832</v>
      </c>
      <c r="D2889" s="96" t="s">
        <v>747</v>
      </c>
      <c r="E2889" s="97">
        <v>3</v>
      </c>
      <c r="F2889" s="140">
        <v>10</v>
      </c>
      <c r="G2889" s="103"/>
      <c r="H2889" s="99" t="s">
        <v>557</v>
      </c>
      <c r="I2889" s="104" t="s">
        <v>34</v>
      </c>
      <c r="J2889" s="105">
        <v>5</v>
      </c>
      <c r="K2889" s="142">
        <f t="shared" si="318"/>
        <v>-5</v>
      </c>
      <c r="L2889" s="102">
        <f t="shared" si="319"/>
        <v>966.79510493827252</v>
      </c>
      <c r="M2889" s="214">
        <f t="shared" si="323"/>
        <v>-154.44999999999999</v>
      </c>
      <c r="Q2889" s="153">
        <f t="shared" si="320"/>
        <v>1</v>
      </c>
      <c r="R2889" s="154">
        <f t="shared" si="321"/>
        <v>0</v>
      </c>
      <c r="S2889" s="154">
        <f t="shared" si="322"/>
        <v>1</v>
      </c>
    </row>
    <row r="2890" spans="2:19" ht="18.75" x14ac:dyDescent="0.3">
      <c r="B2890" s="220">
        <v>45188</v>
      </c>
      <c r="C2890" s="95" t="s">
        <v>3099</v>
      </c>
      <c r="D2890" s="96" t="s">
        <v>747</v>
      </c>
      <c r="E2890" s="97">
        <v>3</v>
      </c>
      <c r="F2890" s="140">
        <v>4</v>
      </c>
      <c r="G2890" s="103"/>
      <c r="H2890" s="99" t="s">
        <v>557</v>
      </c>
      <c r="I2890" s="104" t="s">
        <v>34</v>
      </c>
      <c r="J2890" s="105">
        <v>1</v>
      </c>
      <c r="K2890" s="142">
        <f t="shared" si="318"/>
        <v>-1</v>
      </c>
      <c r="L2890" s="102">
        <f t="shared" si="319"/>
        <v>965.79510493827252</v>
      </c>
      <c r="M2890" s="214">
        <f t="shared" si="323"/>
        <v>-155.44999999999999</v>
      </c>
      <c r="Q2890" s="153">
        <f t="shared" si="320"/>
        <v>1</v>
      </c>
      <c r="R2890" s="154">
        <f t="shared" si="321"/>
        <v>0</v>
      </c>
      <c r="S2890" s="154">
        <f t="shared" si="322"/>
        <v>1</v>
      </c>
    </row>
    <row r="2891" spans="2:19" ht="18.75" x14ac:dyDescent="0.3">
      <c r="B2891" s="220">
        <v>45189</v>
      </c>
      <c r="C2891" s="95" t="s">
        <v>3442</v>
      </c>
      <c r="D2891" s="96" t="s">
        <v>3405</v>
      </c>
      <c r="E2891" s="97">
        <v>1</v>
      </c>
      <c r="F2891" s="140">
        <v>10</v>
      </c>
      <c r="G2891" s="103"/>
      <c r="H2891" s="99" t="s">
        <v>557</v>
      </c>
      <c r="I2891" s="104" t="s">
        <v>34</v>
      </c>
      <c r="J2891" s="105">
        <v>3</v>
      </c>
      <c r="K2891" s="142">
        <f t="shared" si="318"/>
        <v>-3</v>
      </c>
      <c r="L2891" s="102">
        <f t="shared" si="319"/>
        <v>962.79510493827252</v>
      </c>
      <c r="M2891" s="214">
        <f t="shared" si="323"/>
        <v>-158.44999999999999</v>
      </c>
      <c r="Q2891" s="153">
        <f t="shared" si="320"/>
        <v>1</v>
      </c>
      <c r="R2891" s="154">
        <f t="shared" si="321"/>
        <v>0</v>
      </c>
      <c r="S2891" s="154">
        <f t="shared" si="322"/>
        <v>1</v>
      </c>
    </row>
    <row r="2892" spans="2:19" ht="18.75" x14ac:dyDescent="0.3">
      <c r="B2892" s="220">
        <v>45189</v>
      </c>
      <c r="C2892" s="95" t="s">
        <v>3442</v>
      </c>
      <c r="D2892" s="96" t="s">
        <v>3405</v>
      </c>
      <c r="E2892" s="97">
        <v>1</v>
      </c>
      <c r="F2892" s="140"/>
      <c r="G2892" s="103">
        <v>3</v>
      </c>
      <c r="H2892" s="99" t="s">
        <v>567</v>
      </c>
      <c r="I2892" s="104" t="s">
        <v>34</v>
      </c>
      <c r="J2892" s="105">
        <v>2</v>
      </c>
      <c r="K2892" s="142">
        <f t="shared" si="318"/>
        <v>-2</v>
      </c>
      <c r="L2892" s="102">
        <f t="shared" si="319"/>
        <v>960.79510493827252</v>
      </c>
      <c r="M2892" s="214">
        <f t="shared" si="323"/>
        <v>-160.44999999999999</v>
      </c>
      <c r="Q2892" s="153">
        <f t="shared" si="320"/>
        <v>1</v>
      </c>
      <c r="R2892" s="154">
        <f t="shared" si="321"/>
        <v>0</v>
      </c>
      <c r="S2892" s="154">
        <f t="shared" si="322"/>
        <v>1</v>
      </c>
    </row>
    <row r="2893" spans="2:19" ht="18.75" x14ac:dyDescent="0.3">
      <c r="B2893" s="220">
        <v>45189</v>
      </c>
      <c r="C2893" s="95" t="s">
        <v>3622</v>
      </c>
      <c r="D2893" s="96" t="s">
        <v>3405</v>
      </c>
      <c r="E2893" s="97">
        <v>1</v>
      </c>
      <c r="F2893" s="140">
        <v>10</v>
      </c>
      <c r="G2893" s="103"/>
      <c r="H2893" s="99" t="s">
        <v>557</v>
      </c>
      <c r="I2893" s="104" t="s">
        <v>34</v>
      </c>
      <c r="J2893" s="105">
        <v>1.25</v>
      </c>
      <c r="K2893" s="142">
        <f t="shared" si="318"/>
        <v>-1.25</v>
      </c>
      <c r="L2893" s="102">
        <f t="shared" si="319"/>
        <v>959.54510493827252</v>
      </c>
      <c r="M2893" s="214">
        <f t="shared" si="323"/>
        <v>-161.69999999999999</v>
      </c>
      <c r="Q2893" s="153">
        <f t="shared" si="320"/>
        <v>1</v>
      </c>
      <c r="R2893" s="154">
        <f t="shared" si="321"/>
        <v>0</v>
      </c>
      <c r="S2893" s="154">
        <f t="shared" si="322"/>
        <v>1</v>
      </c>
    </row>
    <row r="2894" spans="2:19" ht="18.75" x14ac:dyDescent="0.3">
      <c r="B2894" s="220">
        <v>45189</v>
      </c>
      <c r="C2894" s="95" t="s">
        <v>3796</v>
      </c>
      <c r="D2894" s="96" t="s">
        <v>3405</v>
      </c>
      <c r="E2894" s="97">
        <v>2</v>
      </c>
      <c r="F2894" s="140">
        <v>8</v>
      </c>
      <c r="G2894" s="103"/>
      <c r="H2894" s="99" t="s">
        <v>557</v>
      </c>
      <c r="I2894" s="104" t="s">
        <v>34</v>
      </c>
      <c r="J2894" s="105">
        <v>0.75</v>
      </c>
      <c r="K2894" s="142">
        <f t="shared" si="318"/>
        <v>-0.75</v>
      </c>
      <c r="L2894" s="102">
        <f t="shared" si="319"/>
        <v>958.79510493827252</v>
      </c>
      <c r="M2894" s="214">
        <f t="shared" si="323"/>
        <v>-162.44999999999999</v>
      </c>
      <c r="Q2894" s="153">
        <f t="shared" si="320"/>
        <v>1</v>
      </c>
      <c r="R2894" s="154">
        <f t="shared" si="321"/>
        <v>0</v>
      </c>
      <c r="S2894" s="154">
        <f t="shared" si="322"/>
        <v>1</v>
      </c>
    </row>
    <row r="2895" spans="2:19" ht="18.75" x14ac:dyDescent="0.3">
      <c r="B2895" s="220">
        <v>45189</v>
      </c>
      <c r="C2895" s="95" t="s">
        <v>3266</v>
      </c>
      <c r="D2895" s="96" t="s">
        <v>1916</v>
      </c>
      <c r="E2895" s="97">
        <v>3</v>
      </c>
      <c r="F2895" s="140">
        <v>50</v>
      </c>
      <c r="G2895" s="103"/>
      <c r="H2895" s="99" t="s">
        <v>557</v>
      </c>
      <c r="I2895" s="104" t="s">
        <v>34</v>
      </c>
      <c r="J2895" s="105">
        <v>0.25</v>
      </c>
      <c r="K2895" s="142">
        <f t="shared" si="318"/>
        <v>-0.25</v>
      </c>
      <c r="L2895" s="102">
        <f t="shared" si="319"/>
        <v>958.54510493827252</v>
      </c>
      <c r="M2895" s="214">
        <f t="shared" si="323"/>
        <v>-162.69999999999999</v>
      </c>
      <c r="Q2895" s="153">
        <f t="shared" si="320"/>
        <v>1</v>
      </c>
      <c r="R2895" s="154">
        <f t="shared" si="321"/>
        <v>0</v>
      </c>
      <c r="S2895" s="154">
        <f t="shared" si="322"/>
        <v>1</v>
      </c>
    </row>
    <row r="2896" spans="2:19" ht="18.75" x14ac:dyDescent="0.3">
      <c r="B2896" s="220">
        <v>45189</v>
      </c>
      <c r="C2896" s="95" t="s">
        <v>3833</v>
      </c>
      <c r="D2896" s="96" t="s">
        <v>1916</v>
      </c>
      <c r="E2896" s="97">
        <v>3</v>
      </c>
      <c r="F2896" s="140">
        <v>80</v>
      </c>
      <c r="G2896" s="103"/>
      <c r="H2896" s="99" t="s">
        <v>557</v>
      </c>
      <c r="I2896" s="104" t="s">
        <v>34</v>
      </c>
      <c r="J2896" s="105">
        <v>0.25</v>
      </c>
      <c r="K2896" s="142">
        <f t="shared" si="318"/>
        <v>-0.25</v>
      </c>
      <c r="L2896" s="102">
        <f t="shared" si="319"/>
        <v>958.29510493827252</v>
      </c>
      <c r="M2896" s="214">
        <f t="shared" si="323"/>
        <v>-162.94999999999999</v>
      </c>
      <c r="Q2896" s="153">
        <f t="shared" si="320"/>
        <v>1</v>
      </c>
      <c r="R2896" s="154">
        <f t="shared" si="321"/>
        <v>0</v>
      </c>
      <c r="S2896" s="154">
        <f t="shared" si="322"/>
        <v>1</v>
      </c>
    </row>
    <row r="2897" spans="2:19" ht="18.75" x14ac:dyDescent="0.3">
      <c r="B2897" s="220">
        <v>45189</v>
      </c>
      <c r="C2897" s="95" t="s">
        <v>3787</v>
      </c>
      <c r="D2897" s="96" t="s">
        <v>1916</v>
      </c>
      <c r="E2897" s="97">
        <v>3</v>
      </c>
      <c r="F2897" s="140">
        <v>12</v>
      </c>
      <c r="G2897" s="103"/>
      <c r="H2897" s="99" t="s">
        <v>557</v>
      </c>
      <c r="I2897" s="104" t="s">
        <v>34</v>
      </c>
      <c r="J2897" s="105">
        <v>1.5</v>
      </c>
      <c r="K2897" s="142">
        <f t="shared" si="318"/>
        <v>-1.5</v>
      </c>
      <c r="L2897" s="102">
        <f t="shared" si="319"/>
        <v>956.79510493827252</v>
      </c>
      <c r="M2897" s="214">
        <f t="shared" si="323"/>
        <v>-164.45</v>
      </c>
      <c r="Q2897" s="153">
        <f t="shared" si="320"/>
        <v>1</v>
      </c>
      <c r="R2897" s="154">
        <f t="shared" si="321"/>
        <v>0</v>
      </c>
      <c r="S2897" s="154">
        <f t="shared" si="322"/>
        <v>1</v>
      </c>
    </row>
    <row r="2898" spans="2:19" ht="18.75" x14ac:dyDescent="0.3">
      <c r="B2898" s="220">
        <v>45190</v>
      </c>
      <c r="C2898" s="95" t="s">
        <v>3834</v>
      </c>
      <c r="D2898" s="96" t="s">
        <v>3633</v>
      </c>
      <c r="E2898" s="97">
        <v>4</v>
      </c>
      <c r="F2898" s="140">
        <v>20</v>
      </c>
      <c r="G2898" s="103"/>
      <c r="H2898" s="99" t="s">
        <v>557</v>
      </c>
      <c r="I2898" s="104" t="s">
        <v>34</v>
      </c>
      <c r="J2898" s="105">
        <v>1</v>
      </c>
      <c r="K2898" s="142">
        <f t="shared" si="318"/>
        <v>-1</v>
      </c>
      <c r="L2898" s="102">
        <f t="shared" si="319"/>
        <v>955.79510493827252</v>
      </c>
      <c r="M2898" s="214">
        <f t="shared" si="323"/>
        <v>-165.45</v>
      </c>
      <c r="Q2898" s="153">
        <f t="shared" si="320"/>
        <v>1</v>
      </c>
      <c r="R2898" s="154">
        <f t="shared" si="321"/>
        <v>0</v>
      </c>
      <c r="S2898" s="154">
        <f t="shared" si="322"/>
        <v>1</v>
      </c>
    </row>
    <row r="2899" spans="2:19" ht="18.75" x14ac:dyDescent="0.3">
      <c r="B2899" s="220">
        <v>45190</v>
      </c>
      <c r="C2899" s="95" t="s">
        <v>3835</v>
      </c>
      <c r="D2899" s="96" t="s">
        <v>32</v>
      </c>
      <c r="E2899" s="97">
        <v>2</v>
      </c>
      <c r="F2899" s="140">
        <v>3.7</v>
      </c>
      <c r="G2899" s="103"/>
      <c r="H2899" s="99" t="s">
        <v>557</v>
      </c>
      <c r="I2899" s="104" t="s">
        <v>24</v>
      </c>
      <c r="J2899" s="105">
        <v>8</v>
      </c>
      <c r="K2899" s="142">
        <f t="shared" si="318"/>
        <v>21.6</v>
      </c>
      <c r="L2899" s="102">
        <f t="shared" si="319"/>
        <v>977.39510493827254</v>
      </c>
      <c r="M2899" s="214">
        <f t="shared" si="323"/>
        <v>-143.85</v>
      </c>
      <c r="Q2899" s="153">
        <f t="shared" si="320"/>
        <v>1</v>
      </c>
      <c r="R2899" s="154">
        <f t="shared" si="321"/>
        <v>1</v>
      </c>
      <c r="S2899" s="154">
        <f t="shared" si="322"/>
        <v>0</v>
      </c>
    </row>
    <row r="2900" spans="2:19" ht="18.75" x14ac:dyDescent="0.3">
      <c r="B2900" s="220">
        <v>45190</v>
      </c>
      <c r="C2900" s="95" t="s">
        <v>3836</v>
      </c>
      <c r="D2900" s="96" t="s">
        <v>32</v>
      </c>
      <c r="E2900" s="97">
        <v>2</v>
      </c>
      <c r="F2900" s="140">
        <v>1</v>
      </c>
      <c r="G2900" s="103"/>
      <c r="H2900" s="99" t="s">
        <v>557</v>
      </c>
      <c r="I2900" s="104" t="s">
        <v>34</v>
      </c>
      <c r="J2900" s="105">
        <v>2</v>
      </c>
      <c r="K2900" s="142">
        <f t="shared" si="318"/>
        <v>-2</v>
      </c>
      <c r="L2900" s="102">
        <f t="shared" si="319"/>
        <v>975.39510493827254</v>
      </c>
      <c r="M2900" s="214">
        <f t="shared" si="323"/>
        <v>-145.85</v>
      </c>
      <c r="Q2900" s="153">
        <f t="shared" si="320"/>
        <v>1</v>
      </c>
      <c r="R2900" s="154">
        <f t="shared" si="321"/>
        <v>0</v>
      </c>
      <c r="S2900" s="154">
        <f t="shared" si="322"/>
        <v>1</v>
      </c>
    </row>
    <row r="2901" spans="2:19" ht="18.75" x14ac:dyDescent="0.3">
      <c r="B2901" s="220">
        <v>45190</v>
      </c>
      <c r="C2901" s="95" t="s">
        <v>3837</v>
      </c>
      <c r="D2901" s="96" t="s">
        <v>32</v>
      </c>
      <c r="E2901" s="97">
        <v>3</v>
      </c>
      <c r="F2901" s="140">
        <v>5</v>
      </c>
      <c r="G2901" s="103"/>
      <c r="H2901" s="99" t="s">
        <v>557</v>
      </c>
      <c r="I2901" s="104" t="s">
        <v>34</v>
      </c>
      <c r="J2901" s="105">
        <v>5</v>
      </c>
      <c r="K2901" s="142">
        <f t="shared" si="318"/>
        <v>-5</v>
      </c>
      <c r="L2901" s="102">
        <f t="shared" si="319"/>
        <v>970.39510493827254</v>
      </c>
      <c r="M2901" s="214">
        <f t="shared" si="323"/>
        <v>-150.85</v>
      </c>
      <c r="Q2901" s="153">
        <f t="shared" si="320"/>
        <v>1</v>
      </c>
      <c r="R2901" s="154">
        <f t="shared" si="321"/>
        <v>0</v>
      </c>
      <c r="S2901" s="154">
        <f t="shared" si="322"/>
        <v>1</v>
      </c>
    </row>
    <row r="2902" spans="2:19" ht="18.75" x14ac:dyDescent="0.3">
      <c r="B2902" s="220">
        <v>45190</v>
      </c>
      <c r="C2902" s="95" t="s">
        <v>3838</v>
      </c>
      <c r="D2902" s="96" t="s">
        <v>788</v>
      </c>
      <c r="E2902" s="97">
        <v>1</v>
      </c>
      <c r="F2902" s="140">
        <v>15</v>
      </c>
      <c r="G2902" s="103"/>
      <c r="H2902" s="99" t="s">
        <v>557</v>
      </c>
      <c r="I2902" s="104" t="s">
        <v>34</v>
      </c>
      <c r="J2902" s="105">
        <v>0.25</v>
      </c>
      <c r="K2902" s="142">
        <f t="shared" si="318"/>
        <v>-0.25</v>
      </c>
      <c r="L2902" s="102">
        <f t="shared" si="319"/>
        <v>970.14510493827254</v>
      </c>
      <c r="M2902" s="214">
        <f t="shared" si="323"/>
        <v>-151.1</v>
      </c>
      <c r="Q2902" s="153">
        <f t="shared" si="320"/>
        <v>1</v>
      </c>
      <c r="R2902" s="154">
        <f t="shared" si="321"/>
        <v>0</v>
      </c>
      <c r="S2902" s="154">
        <f t="shared" si="322"/>
        <v>1</v>
      </c>
    </row>
    <row r="2903" spans="2:19" ht="18.75" x14ac:dyDescent="0.3">
      <c r="B2903" s="220">
        <v>45191</v>
      </c>
      <c r="C2903" s="95" t="s">
        <v>3839</v>
      </c>
      <c r="D2903" s="96" t="s">
        <v>662</v>
      </c>
      <c r="E2903" s="97">
        <v>6</v>
      </c>
      <c r="F2903" s="140">
        <v>6</v>
      </c>
      <c r="G2903" s="103"/>
      <c r="H2903" s="99" t="s">
        <v>557</v>
      </c>
      <c r="I2903" s="104" t="s">
        <v>34</v>
      </c>
      <c r="J2903" s="105">
        <v>3.75</v>
      </c>
      <c r="K2903" s="142">
        <f t="shared" si="318"/>
        <v>-3.75</v>
      </c>
      <c r="L2903" s="102">
        <f t="shared" si="319"/>
        <v>966.39510493827254</v>
      </c>
      <c r="M2903" s="214">
        <f t="shared" si="323"/>
        <v>-154.85</v>
      </c>
      <c r="Q2903" s="153">
        <f t="shared" si="320"/>
        <v>1</v>
      </c>
      <c r="R2903" s="154">
        <f t="shared" si="321"/>
        <v>0</v>
      </c>
      <c r="S2903" s="154">
        <f t="shared" si="322"/>
        <v>1</v>
      </c>
    </row>
    <row r="2904" spans="2:19" ht="18.75" x14ac:dyDescent="0.3">
      <c r="B2904" s="220">
        <v>45191</v>
      </c>
      <c r="C2904" s="95" t="s">
        <v>3477</v>
      </c>
      <c r="D2904" s="96" t="s">
        <v>662</v>
      </c>
      <c r="E2904" s="97">
        <v>7</v>
      </c>
      <c r="F2904" s="140">
        <v>5</v>
      </c>
      <c r="G2904" s="103"/>
      <c r="H2904" s="99" t="s">
        <v>557</v>
      </c>
      <c r="I2904" s="104" t="s">
        <v>34</v>
      </c>
      <c r="J2904" s="105">
        <v>1.25</v>
      </c>
      <c r="K2904" s="142">
        <f t="shared" si="318"/>
        <v>-1.25</v>
      </c>
      <c r="L2904" s="102">
        <f t="shared" si="319"/>
        <v>965.14510493827254</v>
      </c>
      <c r="M2904" s="214">
        <f t="shared" si="323"/>
        <v>-156.1</v>
      </c>
      <c r="Q2904" s="153">
        <f t="shared" si="320"/>
        <v>1</v>
      </c>
      <c r="R2904" s="154">
        <f t="shared" si="321"/>
        <v>0</v>
      </c>
      <c r="S2904" s="154">
        <f t="shared" si="322"/>
        <v>1</v>
      </c>
    </row>
    <row r="2905" spans="2:19" ht="18.75" x14ac:dyDescent="0.3">
      <c r="B2905" s="220">
        <v>45191</v>
      </c>
      <c r="C2905" s="95" t="s">
        <v>3840</v>
      </c>
      <c r="D2905" s="96" t="s">
        <v>662</v>
      </c>
      <c r="E2905" s="97">
        <v>7</v>
      </c>
      <c r="F2905" s="140">
        <v>12</v>
      </c>
      <c r="G2905" s="103"/>
      <c r="H2905" s="99" t="s">
        <v>557</v>
      </c>
      <c r="I2905" s="104" t="s">
        <v>34</v>
      </c>
      <c r="J2905" s="105">
        <v>3.75</v>
      </c>
      <c r="K2905" s="142">
        <f t="shared" si="318"/>
        <v>-3.75</v>
      </c>
      <c r="L2905" s="102">
        <f t="shared" si="319"/>
        <v>961.39510493827254</v>
      </c>
      <c r="M2905" s="214">
        <f t="shared" si="323"/>
        <v>-159.85</v>
      </c>
      <c r="Q2905" s="153">
        <f t="shared" si="320"/>
        <v>1</v>
      </c>
      <c r="R2905" s="154">
        <f t="shared" si="321"/>
        <v>0</v>
      </c>
      <c r="S2905" s="154">
        <f t="shared" si="322"/>
        <v>1</v>
      </c>
    </row>
    <row r="2906" spans="2:19" ht="18.75" x14ac:dyDescent="0.3">
      <c r="B2906" s="220">
        <v>45191</v>
      </c>
      <c r="C2906" s="95" t="s">
        <v>3840</v>
      </c>
      <c r="D2906" s="96" t="s">
        <v>662</v>
      </c>
      <c r="E2906" s="97">
        <v>7</v>
      </c>
      <c r="F2906" s="140"/>
      <c r="G2906" s="103">
        <v>3</v>
      </c>
      <c r="H2906" s="99" t="s">
        <v>567</v>
      </c>
      <c r="I2906" s="104" t="s">
        <v>34</v>
      </c>
      <c r="J2906" s="105">
        <v>1</v>
      </c>
      <c r="K2906" s="142">
        <f t="shared" si="318"/>
        <v>-1</v>
      </c>
      <c r="L2906" s="102">
        <f t="shared" si="319"/>
        <v>960.39510493827254</v>
      </c>
      <c r="M2906" s="214">
        <f t="shared" si="323"/>
        <v>-160.85</v>
      </c>
      <c r="Q2906" s="153">
        <f t="shared" si="320"/>
        <v>1</v>
      </c>
      <c r="R2906" s="154">
        <f t="shared" si="321"/>
        <v>0</v>
      </c>
      <c r="S2906" s="154">
        <f t="shared" si="322"/>
        <v>1</v>
      </c>
    </row>
    <row r="2907" spans="2:19" ht="18.75" x14ac:dyDescent="0.3">
      <c r="B2907" s="220">
        <v>45191</v>
      </c>
      <c r="C2907" s="95" t="s">
        <v>3841</v>
      </c>
      <c r="D2907" s="96" t="s">
        <v>30</v>
      </c>
      <c r="E2907" s="97">
        <v>3</v>
      </c>
      <c r="F2907" s="140">
        <v>2</v>
      </c>
      <c r="G2907" s="103"/>
      <c r="H2907" s="99" t="s">
        <v>557</v>
      </c>
      <c r="I2907" s="104" t="s">
        <v>34</v>
      </c>
      <c r="J2907" s="105">
        <v>4</v>
      </c>
      <c r="K2907" s="142">
        <f t="shared" si="318"/>
        <v>-4</v>
      </c>
      <c r="L2907" s="102">
        <f t="shared" si="319"/>
        <v>956.39510493827254</v>
      </c>
      <c r="M2907" s="214">
        <f t="shared" si="323"/>
        <v>-164.85</v>
      </c>
      <c r="Q2907" s="153">
        <f t="shared" si="320"/>
        <v>1</v>
      </c>
      <c r="R2907" s="154">
        <f t="shared" si="321"/>
        <v>0</v>
      </c>
      <c r="S2907" s="154">
        <f t="shared" si="322"/>
        <v>1</v>
      </c>
    </row>
    <row r="2908" spans="2:19" ht="18.75" x14ac:dyDescent="0.3">
      <c r="B2908" s="220">
        <v>45192</v>
      </c>
      <c r="C2908" s="95" t="s">
        <v>3842</v>
      </c>
      <c r="D2908" s="96" t="s">
        <v>561</v>
      </c>
      <c r="E2908" s="97">
        <v>7</v>
      </c>
      <c r="F2908" s="140"/>
      <c r="G2908" s="103">
        <v>1.5</v>
      </c>
      <c r="H2908" s="99" t="s">
        <v>567</v>
      </c>
      <c r="I2908" s="104" t="s">
        <v>24</v>
      </c>
      <c r="J2908" s="105">
        <v>3</v>
      </c>
      <c r="K2908" s="142">
        <f t="shared" si="318"/>
        <v>1.5</v>
      </c>
      <c r="L2908" s="102">
        <f t="shared" si="319"/>
        <v>957.89510493827254</v>
      </c>
      <c r="M2908" s="214">
        <f t="shared" si="323"/>
        <v>-163.35</v>
      </c>
      <c r="Q2908" s="153">
        <f t="shared" si="320"/>
        <v>1</v>
      </c>
      <c r="R2908" s="154">
        <f t="shared" si="321"/>
        <v>1</v>
      </c>
      <c r="S2908" s="154">
        <f t="shared" si="322"/>
        <v>0</v>
      </c>
    </row>
    <row r="2909" spans="2:19" ht="18.75" x14ac:dyDescent="0.3">
      <c r="B2909" s="220">
        <v>45193</v>
      </c>
      <c r="C2909" s="95" t="s">
        <v>3843</v>
      </c>
      <c r="D2909" s="96" t="s">
        <v>361</v>
      </c>
      <c r="E2909" s="97">
        <v>3</v>
      </c>
      <c r="F2909" s="140">
        <v>4</v>
      </c>
      <c r="G2909" s="103"/>
      <c r="H2909" s="99" t="s">
        <v>557</v>
      </c>
      <c r="I2909" s="104" t="s">
        <v>34</v>
      </c>
      <c r="J2909" s="105">
        <v>0.25</v>
      </c>
      <c r="K2909" s="142">
        <f t="shared" si="318"/>
        <v>-0.25</v>
      </c>
      <c r="L2909" s="102">
        <f t="shared" si="319"/>
        <v>957.64510493827254</v>
      </c>
      <c r="M2909" s="214">
        <f t="shared" si="323"/>
        <v>-163.6</v>
      </c>
      <c r="Q2909" s="153">
        <f t="shared" si="320"/>
        <v>1</v>
      </c>
      <c r="R2909" s="154">
        <f t="shared" si="321"/>
        <v>0</v>
      </c>
      <c r="S2909" s="154">
        <f t="shared" si="322"/>
        <v>1</v>
      </c>
    </row>
    <row r="2910" spans="2:19" ht="18.75" x14ac:dyDescent="0.3">
      <c r="B2910" s="220">
        <v>45193</v>
      </c>
      <c r="C2910" s="95" t="s">
        <v>3803</v>
      </c>
      <c r="D2910" s="96" t="s">
        <v>361</v>
      </c>
      <c r="E2910" s="97">
        <v>6</v>
      </c>
      <c r="F2910" s="140">
        <v>1.55</v>
      </c>
      <c r="G2910" s="103"/>
      <c r="H2910" s="99" t="s">
        <v>557</v>
      </c>
      <c r="I2910" s="104" t="s">
        <v>24</v>
      </c>
      <c r="J2910" s="105">
        <v>5</v>
      </c>
      <c r="K2910" s="142">
        <f t="shared" si="318"/>
        <v>2.75</v>
      </c>
      <c r="L2910" s="102">
        <f t="shared" si="319"/>
        <v>960.39510493827254</v>
      </c>
      <c r="M2910" s="214">
        <f t="shared" si="323"/>
        <v>-160.85</v>
      </c>
      <c r="Q2910" s="153">
        <f t="shared" si="320"/>
        <v>1</v>
      </c>
      <c r="R2910" s="154">
        <f t="shared" si="321"/>
        <v>1</v>
      </c>
      <c r="S2910" s="154">
        <f t="shared" si="322"/>
        <v>0</v>
      </c>
    </row>
    <row r="2911" spans="2:19" ht="18.75" x14ac:dyDescent="0.3">
      <c r="B2911" s="220">
        <v>45194</v>
      </c>
      <c r="C2911" s="95" t="s">
        <v>3844</v>
      </c>
      <c r="D2911" s="96" t="s">
        <v>173</v>
      </c>
      <c r="E2911" s="97">
        <v>1</v>
      </c>
      <c r="F2911" s="140">
        <v>5</v>
      </c>
      <c r="G2911" s="103"/>
      <c r="H2911" s="99" t="s">
        <v>557</v>
      </c>
      <c r="I2911" s="104" t="s">
        <v>34</v>
      </c>
      <c r="J2911" s="105">
        <v>9</v>
      </c>
      <c r="K2911" s="142">
        <f t="shared" si="318"/>
        <v>-9</v>
      </c>
      <c r="L2911" s="102">
        <f t="shared" si="319"/>
        <v>951.39510493827254</v>
      </c>
      <c r="M2911" s="214">
        <f t="shared" si="323"/>
        <v>-169.85</v>
      </c>
      <c r="Q2911" s="153">
        <f t="shared" si="320"/>
        <v>1</v>
      </c>
      <c r="R2911" s="154">
        <f t="shared" si="321"/>
        <v>0</v>
      </c>
      <c r="S2911" s="154">
        <f t="shared" si="322"/>
        <v>1</v>
      </c>
    </row>
    <row r="2912" spans="2:19" ht="18.75" x14ac:dyDescent="0.3">
      <c r="B2912" s="220">
        <v>45194</v>
      </c>
      <c r="C2912" s="95" t="s">
        <v>3845</v>
      </c>
      <c r="D2912" s="96" t="s">
        <v>173</v>
      </c>
      <c r="E2912" s="97">
        <v>2</v>
      </c>
      <c r="F2912" s="140">
        <v>20</v>
      </c>
      <c r="G2912" s="103"/>
      <c r="H2912" s="99" t="s">
        <v>557</v>
      </c>
      <c r="I2912" s="104" t="s">
        <v>34</v>
      </c>
      <c r="J2912" s="105">
        <v>0.75</v>
      </c>
      <c r="K2912" s="142">
        <f t="shared" si="318"/>
        <v>-0.75</v>
      </c>
      <c r="L2912" s="102">
        <f t="shared" si="319"/>
        <v>950.64510493827254</v>
      </c>
      <c r="M2912" s="214">
        <f t="shared" si="323"/>
        <v>-170.6</v>
      </c>
      <c r="Q2912" s="153">
        <f t="shared" si="320"/>
        <v>1</v>
      </c>
      <c r="R2912" s="154">
        <f t="shared" si="321"/>
        <v>0</v>
      </c>
      <c r="S2912" s="154">
        <f t="shared" si="322"/>
        <v>1</v>
      </c>
    </row>
    <row r="2913" spans="2:19" ht="18.75" x14ac:dyDescent="0.3">
      <c r="B2913" s="220">
        <v>45194</v>
      </c>
      <c r="C2913" s="95" t="s">
        <v>3846</v>
      </c>
      <c r="D2913" s="96" t="s">
        <v>173</v>
      </c>
      <c r="E2913" s="97">
        <v>3</v>
      </c>
      <c r="F2913" s="140">
        <v>6.5</v>
      </c>
      <c r="G2913" s="103"/>
      <c r="H2913" s="99" t="s">
        <v>557</v>
      </c>
      <c r="I2913" s="104" t="s">
        <v>24</v>
      </c>
      <c r="J2913" s="105">
        <v>7</v>
      </c>
      <c r="K2913" s="142">
        <f t="shared" si="318"/>
        <v>38.5</v>
      </c>
      <c r="L2913" s="102">
        <f t="shared" si="319"/>
        <v>989.14510493827254</v>
      </c>
      <c r="M2913" s="214">
        <f t="shared" si="323"/>
        <v>-132.1</v>
      </c>
      <c r="Q2913" s="153">
        <f t="shared" si="320"/>
        <v>1</v>
      </c>
      <c r="R2913" s="154">
        <f t="shared" si="321"/>
        <v>1</v>
      </c>
      <c r="S2913" s="154">
        <f t="shared" si="322"/>
        <v>0</v>
      </c>
    </row>
    <row r="2914" spans="2:19" ht="18.75" x14ac:dyDescent="0.3">
      <c r="B2914" s="220">
        <v>45195</v>
      </c>
      <c r="C2914" s="95" t="s">
        <v>3847</v>
      </c>
      <c r="D2914" s="96" t="s">
        <v>660</v>
      </c>
      <c r="E2914" s="97">
        <v>2</v>
      </c>
      <c r="F2914" s="140">
        <v>16</v>
      </c>
      <c r="G2914" s="103"/>
      <c r="H2914" s="99" t="s">
        <v>557</v>
      </c>
      <c r="I2914" s="104" t="s">
        <v>24</v>
      </c>
      <c r="J2914" s="105">
        <v>0.5</v>
      </c>
      <c r="K2914" s="142">
        <f t="shared" si="318"/>
        <v>7.5</v>
      </c>
      <c r="L2914" s="102">
        <f t="shared" si="319"/>
        <v>996.64510493827254</v>
      </c>
      <c r="M2914" s="214">
        <f t="shared" si="323"/>
        <v>-124.6</v>
      </c>
      <c r="Q2914" s="153">
        <f t="shared" si="320"/>
        <v>1</v>
      </c>
      <c r="R2914" s="154">
        <f t="shared" si="321"/>
        <v>1</v>
      </c>
      <c r="S2914" s="154">
        <f t="shared" si="322"/>
        <v>0</v>
      </c>
    </row>
    <row r="2915" spans="2:19" ht="18.75" x14ac:dyDescent="0.3">
      <c r="B2915" s="220">
        <v>45195</v>
      </c>
      <c r="C2915" s="95" t="s">
        <v>3848</v>
      </c>
      <c r="D2915" s="96" t="s">
        <v>28</v>
      </c>
      <c r="E2915" s="97">
        <v>2</v>
      </c>
      <c r="F2915" s="140">
        <v>2</v>
      </c>
      <c r="G2915" s="103"/>
      <c r="H2915" s="99" t="s">
        <v>557</v>
      </c>
      <c r="I2915" s="104" t="s">
        <v>34</v>
      </c>
      <c r="J2915" s="105">
        <v>3.75</v>
      </c>
      <c r="K2915" s="142">
        <f t="shared" si="318"/>
        <v>-3.75</v>
      </c>
      <c r="L2915" s="102">
        <f t="shared" si="319"/>
        <v>992.89510493827254</v>
      </c>
      <c r="M2915" s="214">
        <f t="shared" si="323"/>
        <v>-128.35</v>
      </c>
      <c r="Q2915" s="153">
        <f t="shared" si="320"/>
        <v>1</v>
      </c>
      <c r="R2915" s="154">
        <f t="shared" si="321"/>
        <v>0</v>
      </c>
      <c r="S2915" s="154">
        <f t="shared" si="322"/>
        <v>1</v>
      </c>
    </row>
    <row r="2916" spans="2:19" ht="18.75" x14ac:dyDescent="0.3">
      <c r="B2916" s="220">
        <v>45195</v>
      </c>
      <c r="C2916" s="95" t="s">
        <v>3788</v>
      </c>
      <c r="D2916" s="96" t="s">
        <v>619</v>
      </c>
      <c r="E2916" s="97">
        <v>6</v>
      </c>
      <c r="F2916" s="140">
        <v>1.7</v>
      </c>
      <c r="G2916" s="103"/>
      <c r="H2916" s="99" t="s">
        <v>557</v>
      </c>
      <c r="I2916" s="104" t="s">
        <v>24</v>
      </c>
      <c r="J2916" s="105">
        <v>2.75</v>
      </c>
      <c r="K2916" s="142">
        <f t="shared" si="318"/>
        <v>1.9249999999999998</v>
      </c>
      <c r="L2916" s="102">
        <f t="shared" si="319"/>
        <v>994.82010493827249</v>
      </c>
      <c r="M2916" s="214">
        <f t="shared" si="323"/>
        <v>-126.425</v>
      </c>
      <c r="Q2916" s="153">
        <f t="shared" si="320"/>
        <v>1</v>
      </c>
      <c r="R2916" s="154">
        <f t="shared" si="321"/>
        <v>1</v>
      </c>
      <c r="S2916" s="154">
        <f t="shared" si="322"/>
        <v>0</v>
      </c>
    </row>
    <row r="2917" spans="2:19" ht="18.75" x14ac:dyDescent="0.3">
      <c r="B2917" s="220">
        <v>45196</v>
      </c>
      <c r="C2917" s="95" t="s">
        <v>3819</v>
      </c>
      <c r="D2917" s="96" t="s">
        <v>2064</v>
      </c>
      <c r="E2917" s="97">
        <v>1</v>
      </c>
      <c r="F2917" s="140">
        <v>5</v>
      </c>
      <c r="G2917" s="103"/>
      <c r="H2917" s="99" t="s">
        <v>557</v>
      </c>
      <c r="I2917" s="104" t="s">
        <v>34</v>
      </c>
      <c r="J2917" s="105">
        <v>0.5</v>
      </c>
      <c r="K2917" s="142">
        <f t="shared" si="318"/>
        <v>-0.5</v>
      </c>
      <c r="L2917" s="102">
        <f t="shared" si="319"/>
        <v>994.32010493827249</v>
      </c>
      <c r="M2917" s="214">
        <f t="shared" si="323"/>
        <v>-126.925</v>
      </c>
      <c r="Q2917" s="153">
        <f t="shared" si="320"/>
        <v>1</v>
      </c>
      <c r="R2917" s="154">
        <f t="shared" si="321"/>
        <v>0</v>
      </c>
      <c r="S2917" s="154">
        <f t="shared" si="322"/>
        <v>1</v>
      </c>
    </row>
    <row r="2918" spans="2:19" ht="18.75" x14ac:dyDescent="0.3">
      <c r="B2918" s="220">
        <v>45196</v>
      </c>
      <c r="C2918" s="95" t="s">
        <v>3816</v>
      </c>
      <c r="D2918" s="96" t="s">
        <v>114</v>
      </c>
      <c r="E2918" s="97">
        <v>1</v>
      </c>
      <c r="F2918" s="140">
        <v>50</v>
      </c>
      <c r="G2918" s="103"/>
      <c r="H2918" s="99" t="s">
        <v>557</v>
      </c>
      <c r="I2918" s="104" t="s">
        <v>34</v>
      </c>
      <c r="J2918" s="105">
        <v>0.75</v>
      </c>
      <c r="K2918" s="142">
        <f t="shared" si="318"/>
        <v>-0.75</v>
      </c>
      <c r="L2918" s="102">
        <f t="shared" si="319"/>
        <v>993.57010493827249</v>
      </c>
      <c r="M2918" s="214">
        <f t="shared" si="323"/>
        <v>-127.675</v>
      </c>
      <c r="Q2918" s="153">
        <f t="shared" si="320"/>
        <v>1</v>
      </c>
      <c r="R2918" s="154">
        <f t="shared" si="321"/>
        <v>0</v>
      </c>
      <c r="S2918" s="154">
        <f t="shared" si="322"/>
        <v>1</v>
      </c>
    </row>
    <row r="2919" spans="2:19" ht="18.75" x14ac:dyDescent="0.3">
      <c r="B2919" s="220">
        <v>45196</v>
      </c>
      <c r="C2919" s="95" t="s">
        <v>3816</v>
      </c>
      <c r="D2919" s="96" t="s">
        <v>114</v>
      </c>
      <c r="E2919" s="97">
        <v>1</v>
      </c>
      <c r="F2919" s="140"/>
      <c r="G2919" s="103">
        <v>11</v>
      </c>
      <c r="H2919" s="99" t="s">
        <v>567</v>
      </c>
      <c r="I2919" s="104" t="s">
        <v>34</v>
      </c>
      <c r="J2919" s="105">
        <v>0.5</v>
      </c>
      <c r="K2919" s="142">
        <f t="shared" si="318"/>
        <v>-0.5</v>
      </c>
      <c r="L2919" s="102">
        <f t="shared" si="319"/>
        <v>993.07010493827249</v>
      </c>
      <c r="M2919" s="214">
        <f t="shared" si="323"/>
        <v>-128.17500000000001</v>
      </c>
      <c r="Q2919" s="153">
        <f t="shared" si="320"/>
        <v>1</v>
      </c>
      <c r="R2919" s="154">
        <f t="shared" si="321"/>
        <v>0</v>
      </c>
      <c r="S2919" s="154">
        <f t="shared" si="322"/>
        <v>1</v>
      </c>
    </row>
    <row r="2920" spans="2:19" ht="18.75" x14ac:dyDescent="0.3">
      <c r="B2920" s="220">
        <v>45196</v>
      </c>
      <c r="C2920" s="95" t="s">
        <v>3822</v>
      </c>
      <c r="D2920" s="96" t="s">
        <v>114</v>
      </c>
      <c r="E2920" s="97">
        <v>1</v>
      </c>
      <c r="F2920" s="140">
        <v>26</v>
      </c>
      <c r="G2920" s="103"/>
      <c r="H2920" s="99" t="s">
        <v>557</v>
      </c>
      <c r="I2920" s="104" t="s">
        <v>34</v>
      </c>
      <c r="J2920" s="105">
        <v>1.25</v>
      </c>
      <c r="K2920" s="142">
        <f t="shared" si="318"/>
        <v>-1.25</v>
      </c>
      <c r="L2920" s="102">
        <f t="shared" si="319"/>
        <v>991.82010493827249</v>
      </c>
      <c r="M2920" s="214">
        <f t="shared" si="323"/>
        <v>-129.42500000000001</v>
      </c>
      <c r="Q2920" s="153">
        <f t="shared" si="320"/>
        <v>1</v>
      </c>
      <c r="R2920" s="154">
        <f t="shared" si="321"/>
        <v>0</v>
      </c>
      <c r="S2920" s="154">
        <f t="shared" si="322"/>
        <v>1</v>
      </c>
    </row>
    <row r="2921" spans="2:19" ht="18.75" x14ac:dyDescent="0.3">
      <c r="B2921" s="220">
        <v>45196</v>
      </c>
      <c r="C2921" s="95" t="s">
        <v>3822</v>
      </c>
      <c r="D2921" s="96" t="s">
        <v>114</v>
      </c>
      <c r="E2921" s="97">
        <v>1</v>
      </c>
      <c r="F2921" s="140"/>
      <c r="G2921" s="103">
        <v>6</v>
      </c>
      <c r="H2921" s="99" t="s">
        <v>567</v>
      </c>
      <c r="I2921" s="104" t="s">
        <v>34</v>
      </c>
      <c r="J2921" s="105">
        <v>0.75</v>
      </c>
      <c r="K2921" s="142">
        <f t="shared" si="318"/>
        <v>-0.75</v>
      </c>
      <c r="L2921" s="102">
        <f t="shared" si="319"/>
        <v>991.07010493827249</v>
      </c>
      <c r="M2921" s="214">
        <f t="shared" si="323"/>
        <v>-130.17500000000001</v>
      </c>
      <c r="Q2921" s="153">
        <f t="shared" si="320"/>
        <v>1</v>
      </c>
      <c r="R2921" s="154">
        <f t="shared" si="321"/>
        <v>0</v>
      </c>
      <c r="S2921" s="154">
        <f t="shared" si="322"/>
        <v>1</v>
      </c>
    </row>
    <row r="2922" spans="2:19" ht="18.75" x14ac:dyDescent="0.3">
      <c r="B2922" s="220">
        <v>45196</v>
      </c>
      <c r="C2922" s="95" t="s">
        <v>3717</v>
      </c>
      <c r="D2922" s="96" t="s">
        <v>114</v>
      </c>
      <c r="E2922" s="97">
        <v>2</v>
      </c>
      <c r="F2922" s="140">
        <v>11</v>
      </c>
      <c r="G2922" s="103"/>
      <c r="H2922" s="99" t="s">
        <v>557</v>
      </c>
      <c r="I2922" s="104" t="s">
        <v>24</v>
      </c>
      <c r="J2922" s="105">
        <v>0.5</v>
      </c>
      <c r="K2922" s="142">
        <f t="shared" si="318"/>
        <v>5</v>
      </c>
      <c r="L2922" s="102">
        <f t="shared" si="319"/>
        <v>996.07010493827249</v>
      </c>
      <c r="M2922" s="214">
        <f t="shared" si="323"/>
        <v>-125.17500000000001</v>
      </c>
      <c r="Q2922" s="153">
        <f t="shared" si="320"/>
        <v>1</v>
      </c>
      <c r="R2922" s="154">
        <f t="shared" si="321"/>
        <v>1</v>
      </c>
      <c r="S2922" s="154">
        <f t="shared" si="322"/>
        <v>0</v>
      </c>
    </row>
    <row r="2923" spans="2:19" ht="18.75" x14ac:dyDescent="0.3">
      <c r="B2923" s="220">
        <v>45196</v>
      </c>
      <c r="C2923" s="95" t="s">
        <v>3849</v>
      </c>
      <c r="D2923" s="96" t="s">
        <v>114</v>
      </c>
      <c r="E2923" s="97">
        <v>3</v>
      </c>
      <c r="F2923" s="140">
        <v>23</v>
      </c>
      <c r="G2923" s="103"/>
      <c r="H2923" s="99" t="s">
        <v>557</v>
      </c>
      <c r="I2923" s="104" t="s">
        <v>34</v>
      </c>
      <c r="J2923" s="105">
        <v>2</v>
      </c>
      <c r="K2923" s="142">
        <f t="shared" si="318"/>
        <v>-2</v>
      </c>
      <c r="L2923" s="102">
        <f t="shared" si="319"/>
        <v>994.07010493827249</v>
      </c>
      <c r="M2923" s="214">
        <f t="shared" si="323"/>
        <v>-127.17500000000001</v>
      </c>
      <c r="Q2923" s="153">
        <f t="shared" si="320"/>
        <v>1</v>
      </c>
      <c r="R2923" s="154">
        <f t="shared" si="321"/>
        <v>0</v>
      </c>
      <c r="S2923" s="154">
        <f t="shared" si="322"/>
        <v>1</v>
      </c>
    </row>
    <row r="2924" spans="2:19" ht="18.75" x14ac:dyDescent="0.3">
      <c r="B2924" s="220">
        <v>45196</v>
      </c>
      <c r="C2924" s="95" t="s">
        <v>3850</v>
      </c>
      <c r="D2924" s="96" t="s">
        <v>114</v>
      </c>
      <c r="E2924" s="97">
        <v>3</v>
      </c>
      <c r="F2924" s="140">
        <v>4</v>
      </c>
      <c r="G2924" s="103"/>
      <c r="H2924" s="99" t="s">
        <v>557</v>
      </c>
      <c r="I2924" s="104" t="s">
        <v>34</v>
      </c>
      <c r="J2924" s="105">
        <v>4.75</v>
      </c>
      <c r="K2924" s="142">
        <f t="shared" si="318"/>
        <v>-4.75</v>
      </c>
      <c r="L2924" s="102">
        <f t="shared" si="319"/>
        <v>989.32010493827249</v>
      </c>
      <c r="M2924" s="214">
        <f t="shared" si="323"/>
        <v>-131.92500000000001</v>
      </c>
      <c r="Q2924" s="153">
        <f t="shared" si="320"/>
        <v>1</v>
      </c>
      <c r="R2924" s="154">
        <f t="shared" si="321"/>
        <v>0</v>
      </c>
      <c r="S2924" s="154">
        <f t="shared" si="322"/>
        <v>1</v>
      </c>
    </row>
    <row r="2925" spans="2:19" ht="18.75" x14ac:dyDescent="0.3">
      <c r="B2925" s="220">
        <v>45197</v>
      </c>
      <c r="C2925" s="95" t="s">
        <v>3805</v>
      </c>
      <c r="D2925" s="96" t="s">
        <v>584</v>
      </c>
      <c r="E2925" s="97">
        <v>2</v>
      </c>
      <c r="F2925" s="140">
        <v>6</v>
      </c>
      <c r="G2925" s="103"/>
      <c r="H2925" s="99" t="s">
        <v>557</v>
      </c>
      <c r="I2925" s="104" t="s">
        <v>34</v>
      </c>
      <c r="J2925" s="105">
        <v>2.5</v>
      </c>
      <c r="K2925" s="142">
        <f t="shared" si="318"/>
        <v>-2.5</v>
      </c>
      <c r="L2925" s="102">
        <f t="shared" si="319"/>
        <v>986.82010493827249</v>
      </c>
      <c r="M2925" s="214">
        <f t="shared" si="323"/>
        <v>-134.42500000000001</v>
      </c>
      <c r="Q2925" s="153">
        <f t="shared" si="320"/>
        <v>1</v>
      </c>
      <c r="R2925" s="154">
        <f t="shared" si="321"/>
        <v>0</v>
      </c>
      <c r="S2925" s="154">
        <f t="shared" si="322"/>
        <v>1</v>
      </c>
    </row>
    <row r="2926" spans="2:19" ht="18.75" x14ac:dyDescent="0.3">
      <c r="B2926" s="220">
        <v>45197</v>
      </c>
      <c r="C2926" s="95" t="s">
        <v>3851</v>
      </c>
      <c r="D2926" s="96" t="s">
        <v>584</v>
      </c>
      <c r="E2926" s="97">
        <v>2</v>
      </c>
      <c r="F2926" s="140">
        <v>4</v>
      </c>
      <c r="G2926" s="103"/>
      <c r="H2926" s="99" t="s">
        <v>557</v>
      </c>
      <c r="I2926" s="104" t="s">
        <v>24</v>
      </c>
      <c r="J2926" s="105">
        <v>7</v>
      </c>
      <c r="K2926" s="142">
        <f t="shared" si="318"/>
        <v>21</v>
      </c>
      <c r="L2926" s="102">
        <f t="shared" si="319"/>
        <v>1007.8201049382725</v>
      </c>
      <c r="M2926" s="214">
        <f t="shared" si="323"/>
        <v>-113.42500000000001</v>
      </c>
      <c r="Q2926" s="153">
        <f t="shared" si="320"/>
        <v>1</v>
      </c>
      <c r="R2926" s="154">
        <f t="shared" si="321"/>
        <v>1</v>
      </c>
      <c r="S2926" s="154">
        <f t="shared" si="322"/>
        <v>0</v>
      </c>
    </row>
    <row r="2927" spans="2:19" ht="18.75" x14ac:dyDescent="0.3">
      <c r="B2927" s="220">
        <v>45197</v>
      </c>
      <c r="C2927" s="95" t="s">
        <v>3852</v>
      </c>
      <c r="D2927" s="96" t="s">
        <v>584</v>
      </c>
      <c r="E2927" s="97">
        <v>5</v>
      </c>
      <c r="F2927" s="140">
        <v>1.9</v>
      </c>
      <c r="G2927" s="103"/>
      <c r="H2927" s="99" t="s">
        <v>557</v>
      </c>
      <c r="I2927" s="104" t="s">
        <v>24</v>
      </c>
      <c r="J2927" s="105">
        <v>1.5</v>
      </c>
      <c r="K2927" s="142">
        <f t="shared" si="318"/>
        <v>1.3499999999999996</v>
      </c>
      <c r="L2927" s="102">
        <f t="shared" si="319"/>
        <v>1009.1701049382725</v>
      </c>
      <c r="M2927" s="214">
        <f t="shared" si="323"/>
        <v>-112.07500000000002</v>
      </c>
      <c r="Q2927" s="153">
        <f t="shared" si="320"/>
        <v>1</v>
      </c>
      <c r="R2927" s="154">
        <f t="shared" si="321"/>
        <v>1</v>
      </c>
      <c r="S2927" s="154">
        <f t="shared" si="322"/>
        <v>0</v>
      </c>
    </row>
    <row r="2928" spans="2:19" ht="18.75" x14ac:dyDescent="0.3">
      <c r="B2928" s="220">
        <v>45197</v>
      </c>
      <c r="C2928" s="95" t="s">
        <v>3799</v>
      </c>
      <c r="D2928" s="96" t="s">
        <v>584</v>
      </c>
      <c r="E2928" s="97">
        <v>6</v>
      </c>
      <c r="F2928" s="140">
        <v>2</v>
      </c>
      <c r="G2928" s="103"/>
      <c r="H2928" s="99" t="s">
        <v>557</v>
      </c>
      <c r="I2928" s="104" t="s">
        <v>34</v>
      </c>
      <c r="J2928" s="105">
        <v>2.75</v>
      </c>
      <c r="K2928" s="142">
        <f t="shared" si="318"/>
        <v>-2.75</v>
      </c>
      <c r="L2928" s="102">
        <f t="shared" si="319"/>
        <v>1006.4201049382725</v>
      </c>
      <c r="M2928" s="214">
        <f t="shared" si="323"/>
        <v>-114.82500000000002</v>
      </c>
      <c r="Q2928" s="153">
        <f t="shared" si="320"/>
        <v>1</v>
      </c>
      <c r="R2928" s="154">
        <f t="shared" si="321"/>
        <v>0</v>
      </c>
      <c r="S2928" s="154">
        <f t="shared" si="322"/>
        <v>1</v>
      </c>
    </row>
    <row r="2929" spans="2:19" ht="18.75" x14ac:dyDescent="0.3">
      <c r="B2929" s="220">
        <v>45197</v>
      </c>
      <c r="C2929" s="95" t="s">
        <v>3821</v>
      </c>
      <c r="D2929" s="96" t="s">
        <v>813</v>
      </c>
      <c r="E2929" s="97">
        <v>1</v>
      </c>
      <c r="F2929" s="140">
        <v>17</v>
      </c>
      <c r="G2929" s="103"/>
      <c r="H2929" s="99" t="s">
        <v>557</v>
      </c>
      <c r="I2929" s="104" t="s">
        <v>34</v>
      </c>
      <c r="J2929" s="105">
        <v>0.75</v>
      </c>
      <c r="K2929" s="142">
        <f t="shared" ref="K2929:K2940" si="324">IF(OR(I2929="",J2929=""),"",IF(AND(H2929="W",I2929="1st"),F2929*J2929-J2929,IF(AND(H2929="P",OR(I2929="1st",I2929="2nd",I2929="3rd")),G2929*J2929-J2929,IF(H2929="EW",-2*J2929,-J2929))))</f>
        <v>-0.75</v>
      </c>
      <c r="L2929" s="102">
        <f t="shared" si="319"/>
        <v>1005.6701049382725</v>
      </c>
      <c r="M2929" s="214">
        <f t="shared" si="323"/>
        <v>-115.57500000000002</v>
      </c>
      <c r="Q2929" s="153">
        <f t="shared" si="320"/>
        <v>1</v>
      </c>
      <c r="R2929" s="154">
        <f t="shared" si="321"/>
        <v>0</v>
      </c>
      <c r="S2929" s="154">
        <f t="shared" si="322"/>
        <v>1</v>
      </c>
    </row>
    <row r="2930" spans="2:19" ht="18.75" x14ac:dyDescent="0.3">
      <c r="B2930" s="220">
        <v>45197</v>
      </c>
      <c r="C2930" s="95" t="s">
        <v>3807</v>
      </c>
      <c r="D2930" s="96" t="s">
        <v>813</v>
      </c>
      <c r="E2930" s="97">
        <v>2</v>
      </c>
      <c r="F2930" s="140">
        <v>7</v>
      </c>
      <c r="G2930" s="103"/>
      <c r="H2930" s="99" t="s">
        <v>557</v>
      </c>
      <c r="I2930" s="104" t="s">
        <v>34</v>
      </c>
      <c r="J2930" s="105">
        <v>0.5</v>
      </c>
      <c r="K2930" s="142">
        <f t="shared" si="324"/>
        <v>-0.5</v>
      </c>
      <c r="L2930" s="102">
        <f t="shared" si="319"/>
        <v>1005.1701049382725</v>
      </c>
      <c r="M2930" s="214">
        <f t="shared" si="323"/>
        <v>-116.07500000000002</v>
      </c>
      <c r="Q2930" s="153">
        <f t="shared" si="320"/>
        <v>1</v>
      </c>
      <c r="R2930" s="154">
        <f t="shared" si="321"/>
        <v>0</v>
      </c>
      <c r="S2930" s="154">
        <f t="shared" si="322"/>
        <v>1</v>
      </c>
    </row>
    <row r="2931" spans="2:19" ht="18.75" x14ac:dyDescent="0.3">
      <c r="B2931" s="220">
        <v>45198</v>
      </c>
      <c r="C2931" s="95" t="s">
        <v>3853</v>
      </c>
      <c r="D2931" s="96" t="s">
        <v>608</v>
      </c>
      <c r="E2931" s="97">
        <v>2</v>
      </c>
      <c r="F2931" s="140">
        <v>8</v>
      </c>
      <c r="G2931" s="103"/>
      <c r="H2931" s="99" t="s">
        <v>557</v>
      </c>
      <c r="I2931" s="104" t="s">
        <v>34</v>
      </c>
      <c r="J2931" s="105">
        <v>0.25</v>
      </c>
      <c r="K2931" s="142">
        <f t="shared" si="324"/>
        <v>-0.25</v>
      </c>
      <c r="L2931" s="102">
        <f t="shared" si="319"/>
        <v>1004.9201049382725</v>
      </c>
      <c r="M2931" s="214">
        <f t="shared" si="323"/>
        <v>-116.32500000000002</v>
      </c>
      <c r="Q2931" s="153">
        <f t="shared" si="320"/>
        <v>1</v>
      </c>
      <c r="R2931" s="154">
        <f t="shared" si="321"/>
        <v>0</v>
      </c>
      <c r="S2931" s="154">
        <f t="shared" si="322"/>
        <v>1</v>
      </c>
    </row>
    <row r="2932" spans="2:19" ht="18.75" x14ac:dyDescent="0.3">
      <c r="B2932" s="220">
        <v>45198</v>
      </c>
      <c r="C2932" s="95" t="s">
        <v>3854</v>
      </c>
      <c r="D2932" s="96" t="s">
        <v>608</v>
      </c>
      <c r="E2932" s="97">
        <v>3</v>
      </c>
      <c r="F2932" s="140">
        <v>7</v>
      </c>
      <c r="G2932" s="103"/>
      <c r="H2932" s="99" t="s">
        <v>557</v>
      </c>
      <c r="I2932" s="104" t="s">
        <v>34</v>
      </c>
      <c r="J2932" s="105">
        <v>1.25</v>
      </c>
      <c r="K2932" s="142">
        <f t="shared" si="324"/>
        <v>-1.25</v>
      </c>
      <c r="L2932" s="102">
        <f t="shared" si="319"/>
        <v>1003.6701049382725</v>
      </c>
      <c r="M2932" s="214">
        <f t="shared" si="323"/>
        <v>-117.57500000000002</v>
      </c>
      <c r="Q2932" s="153">
        <f t="shared" si="320"/>
        <v>1</v>
      </c>
      <c r="R2932" s="154">
        <f t="shared" si="321"/>
        <v>0</v>
      </c>
      <c r="S2932" s="154">
        <f t="shared" si="322"/>
        <v>1</v>
      </c>
    </row>
    <row r="2933" spans="2:19" ht="18.75" x14ac:dyDescent="0.3">
      <c r="B2933" s="220">
        <v>45198</v>
      </c>
      <c r="C2933" s="95" t="s">
        <v>3794</v>
      </c>
      <c r="D2933" s="96" t="s">
        <v>832</v>
      </c>
      <c r="E2933" s="97">
        <v>3</v>
      </c>
      <c r="F2933" s="140">
        <v>12</v>
      </c>
      <c r="G2933" s="103"/>
      <c r="H2933" s="99" t="s">
        <v>557</v>
      </c>
      <c r="I2933" s="104" t="s">
        <v>34</v>
      </c>
      <c r="J2933" s="105">
        <v>1</v>
      </c>
      <c r="K2933" s="142">
        <f t="shared" si="324"/>
        <v>-1</v>
      </c>
      <c r="L2933" s="102">
        <f t="shared" si="319"/>
        <v>1002.6701049382725</v>
      </c>
      <c r="M2933" s="214">
        <f t="shared" si="323"/>
        <v>-118.57500000000002</v>
      </c>
      <c r="Q2933" s="153">
        <f t="shared" si="320"/>
        <v>1</v>
      </c>
      <c r="R2933" s="154">
        <f t="shared" si="321"/>
        <v>0</v>
      </c>
      <c r="S2933" s="154">
        <f t="shared" si="322"/>
        <v>1</v>
      </c>
    </row>
    <row r="2934" spans="2:19" ht="18.75" x14ac:dyDescent="0.3">
      <c r="B2934" s="220">
        <v>45198</v>
      </c>
      <c r="C2934" s="95" t="s">
        <v>3855</v>
      </c>
      <c r="D2934" s="96" t="s">
        <v>2349</v>
      </c>
      <c r="E2934" s="97">
        <v>2</v>
      </c>
      <c r="F2934" s="140">
        <v>23</v>
      </c>
      <c r="G2934" s="103"/>
      <c r="H2934" s="99" t="s">
        <v>557</v>
      </c>
      <c r="I2934" s="104" t="s">
        <v>34</v>
      </c>
      <c r="J2934" s="105">
        <v>5</v>
      </c>
      <c r="K2934" s="142">
        <f t="shared" si="324"/>
        <v>-5</v>
      </c>
      <c r="L2934" s="102">
        <f t="shared" ref="L2934:L2940" si="325">IF(K2934="",L2933,L2933+K2934)</f>
        <v>997.67010493827252</v>
      </c>
      <c r="M2934" s="214">
        <f t="shared" si="323"/>
        <v>-123.57500000000002</v>
      </c>
      <c r="Q2934" s="153">
        <f t="shared" ref="Q2934:Q2940" si="326">IF(B2934="",0,1)</f>
        <v>1</v>
      </c>
      <c r="R2934" s="154">
        <f t="shared" ref="R2934:R2940" si="327">IF(K2934&gt;0,1,0)</f>
        <v>0</v>
      </c>
      <c r="S2934" s="154">
        <f t="shared" ref="S2934:S2940" si="328">IF(K2934&lt;0,1,0)</f>
        <v>1</v>
      </c>
    </row>
    <row r="2935" spans="2:19" ht="18.75" x14ac:dyDescent="0.3">
      <c r="B2935" s="220">
        <v>45198</v>
      </c>
      <c r="C2935" s="95" t="s">
        <v>3855</v>
      </c>
      <c r="D2935" s="96" t="s">
        <v>2349</v>
      </c>
      <c r="E2935" s="97">
        <v>2</v>
      </c>
      <c r="F2935" s="140"/>
      <c r="G2935" s="103">
        <v>4.8</v>
      </c>
      <c r="H2935" s="99" t="s">
        <v>567</v>
      </c>
      <c r="I2935" s="104" t="s">
        <v>21</v>
      </c>
      <c r="J2935" s="105">
        <v>3</v>
      </c>
      <c r="K2935" s="142">
        <f t="shared" si="324"/>
        <v>11.399999999999999</v>
      </c>
      <c r="L2935" s="102">
        <f t="shared" si="325"/>
        <v>1009.0701049382725</v>
      </c>
      <c r="M2935" s="214">
        <f t="shared" ref="M2935:M2940" si="329">K2935+M2934</f>
        <v>-112.17500000000001</v>
      </c>
      <c r="Q2935" s="153">
        <f t="shared" si="326"/>
        <v>1</v>
      </c>
      <c r="R2935" s="154">
        <f t="shared" si="327"/>
        <v>1</v>
      </c>
      <c r="S2935" s="154">
        <f t="shared" si="328"/>
        <v>0</v>
      </c>
    </row>
    <row r="2936" spans="2:19" ht="18.75" x14ac:dyDescent="0.3">
      <c r="B2936" s="220">
        <v>45198</v>
      </c>
      <c r="C2936" s="95" t="s">
        <v>3856</v>
      </c>
      <c r="D2936" s="96" t="s">
        <v>2349</v>
      </c>
      <c r="E2936" s="97">
        <v>2</v>
      </c>
      <c r="F2936" s="140">
        <v>12</v>
      </c>
      <c r="G2936" s="103"/>
      <c r="H2936" s="99" t="s">
        <v>557</v>
      </c>
      <c r="I2936" s="104" t="s">
        <v>24</v>
      </c>
      <c r="J2936" s="105">
        <v>0.5</v>
      </c>
      <c r="K2936" s="142">
        <f t="shared" si="324"/>
        <v>5.5</v>
      </c>
      <c r="L2936" s="102">
        <f t="shared" si="325"/>
        <v>1014.5701049382725</v>
      </c>
      <c r="M2936" s="214">
        <f t="shared" si="329"/>
        <v>-106.67500000000001</v>
      </c>
      <c r="Q2936" s="153">
        <f t="shared" si="326"/>
        <v>1</v>
      </c>
      <c r="R2936" s="154">
        <f t="shared" si="327"/>
        <v>1</v>
      </c>
      <c r="S2936" s="154">
        <f t="shared" si="328"/>
        <v>0</v>
      </c>
    </row>
    <row r="2937" spans="2:19" ht="18.75" x14ac:dyDescent="0.3">
      <c r="B2937" s="220">
        <v>45198</v>
      </c>
      <c r="C2937" s="95" t="s">
        <v>3857</v>
      </c>
      <c r="D2937" s="96" t="s">
        <v>2030</v>
      </c>
      <c r="E2937" s="97">
        <v>6</v>
      </c>
      <c r="F2937" s="140">
        <v>2</v>
      </c>
      <c r="G2937" s="103"/>
      <c r="H2937" s="99" t="s">
        <v>557</v>
      </c>
      <c r="I2937" s="104" t="s">
        <v>34</v>
      </c>
      <c r="J2937" s="105">
        <v>5</v>
      </c>
      <c r="K2937" s="142">
        <f t="shared" si="324"/>
        <v>-5</v>
      </c>
      <c r="L2937" s="102">
        <f t="shared" si="325"/>
        <v>1009.5701049382725</v>
      </c>
      <c r="M2937" s="214">
        <f t="shared" si="329"/>
        <v>-111.67500000000001</v>
      </c>
      <c r="Q2937" s="153">
        <f t="shared" si="326"/>
        <v>1</v>
      </c>
      <c r="R2937" s="154">
        <f t="shared" si="327"/>
        <v>0</v>
      </c>
      <c r="S2937" s="154">
        <f t="shared" si="328"/>
        <v>1</v>
      </c>
    </row>
    <row r="2938" spans="2:19" ht="18.75" x14ac:dyDescent="0.3">
      <c r="B2938" s="220">
        <v>45199</v>
      </c>
      <c r="C2938" s="95" t="s">
        <v>3858</v>
      </c>
      <c r="D2938" s="96" t="s">
        <v>652</v>
      </c>
      <c r="E2938" s="97">
        <v>2</v>
      </c>
      <c r="F2938" s="140">
        <v>4</v>
      </c>
      <c r="G2938" s="103"/>
      <c r="H2938" s="99" t="s">
        <v>557</v>
      </c>
      <c r="I2938" s="104" t="s">
        <v>34</v>
      </c>
      <c r="J2938" s="105">
        <v>7</v>
      </c>
      <c r="K2938" s="142">
        <f t="shared" si="324"/>
        <v>-7</v>
      </c>
      <c r="L2938" s="102">
        <f t="shared" si="325"/>
        <v>1002.5701049382725</v>
      </c>
      <c r="M2938" s="214">
        <f t="shared" si="329"/>
        <v>-118.67500000000001</v>
      </c>
      <c r="Q2938" s="153">
        <f t="shared" si="326"/>
        <v>1</v>
      </c>
      <c r="R2938" s="154">
        <f t="shared" si="327"/>
        <v>0</v>
      </c>
      <c r="S2938" s="154">
        <f t="shared" si="328"/>
        <v>1</v>
      </c>
    </row>
    <row r="2939" spans="2:19" ht="18.75" x14ac:dyDescent="0.3">
      <c r="B2939" s="220">
        <v>45199</v>
      </c>
      <c r="C2939" s="95" t="s">
        <v>3859</v>
      </c>
      <c r="D2939" s="96" t="s">
        <v>652</v>
      </c>
      <c r="E2939" s="97">
        <v>3</v>
      </c>
      <c r="F2939" s="140">
        <v>2</v>
      </c>
      <c r="G2939" s="103"/>
      <c r="H2939" s="99" t="s">
        <v>557</v>
      </c>
      <c r="I2939" s="104" t="s">
        <v>34</v>
      </c>
      <c r="J2939" s="105">
        <v>8.75</v>
      </c>
      <c r="K2939" s="142">
        <f t="shared" si="324"/>
        <v>-8.75</v>
      </c>
      <c r="L2939" s="102">
        <f t="shared" si="325"/>
        <v>993.82010493827249</v>
      </c>
      <c r="M2939" s="214">
        <f t="shared" si="329"/>
        <v>-127.42500000000001</v>
      </c>
      <c r="Q2939" s="153">
        <f t="shared" si="326"/>
        <v>1</v>
      </c>
      <c r="R2939" s="154">
        <f t="shared" si="327"/>
        <v>0</v>
      </c>
      <c r="S2939" s="154">
        <f t="shared" si="328"/>
        <v>1</v>
      </c>
    </row>
    <row r="2940" spans="2:19" ht="18.75" x14ac:dyDescent="0.3">
      <c r="B2940" s="220">
        <v>45199</v>
      </c>
      <c r="C2940" s="95" t="s">
        <v>3860</v>
      </c>
      <c r="D2940" s="96" t="s">
        <v>619</v>
      </c>
      <c r="E2940" s="97">
        <v>6</v>
      </c>
      <c r="F2940" s="140">
        <v>2</v>
      </c>
      <c r="G2940" s="103"/>
      <c r="H2940" s="99" t="s">
        <v>557</v>
      </c>
      <c r="I2940" s="104" t="s">
        <v>34</v>
      </c>
      <c r="J2940" s="105">
        <v>1.5</v>
      </c>
      <c r="K2940" s="142">
        <f t="shared" si="324"/>
        <v>-1.5</v>
      </c>
      <c r="L2940" s="102">
        <f t="shared" si="325"/>
        <v>992.32010493827249</v>
      </c>
      <c r="M2940" s="214">
        <f t="shared" si="329"/>
        <v>-128.92500000000001</v>
      </c>
      <c r="Q2940" s="153">
        <f t="shared" si="326"/>
        <v>1</v>
      </c>
      <c r="R2940" s="154">
        <f t="shared" si="327"/>
        <v>0</v>
      </c>
      <c r="S2940" s="154">
        <f t="shared" si="328"/>
        <v>1</v>
      </c>
    </row>
    <row r="2941" spans="2:19" ht="18.75" x14ac:dyDescent="0.3">
      <c r="B2941" s="220">
        <v>45201</v>
      </c>
      <c r="C2941" s="95" t="s">
        <v>3861</v>
      </c>
      <c r="D2941" s="96" t="s">
        <v>30</v>
      </c>
      <c r="E2941" s="97">
        <v>1</v>
      </c>
      <c r="F2941" s="140">
        <v>6</v>
      </c>
      <c r="G2941" s="103"/>
      <c r="H2941" s="99" t="s">
        <v>557</v>
      </c>
      <c r="I2941" s="104" t="s">
        <v>34</v>
      </c>
      <c r="J2941" s="105">
        <v>5</v>
      </c>
      <c r="K2941" s="142">
        <f t="shared" ref="K2941:K2942" si="330">IF(OR(I2941="",J2941=""),"",IF(AND(H2941="W",I2941="1st"),F2941*J2941-J2941,IF(AND(H2941="P",OR(I2941="1st",I2941="2nd",I2941="3rd")),G2941*J2941-J2941,IF(H2941="EW",-2*J2941,-J2941))))</f>
        <v>-5</v>
      </c>
      <c r="L2941" s="102">
        <f t="shared" ref="L2941:L2942" si="331">IF(K2941="",L2940,L2940+K2941)</f>
        <v>987.32010493827249</v>
      </c>
      <c r="N2941" s="214">
        <f>K2941</f>
        <v>-5</v>
      </c>
      <c r="Q2941" s="153">
        <f t="shared" ref="Q2941:Q2942" si="332">IF(B2941="",0,1)</f>
        <v>1</v>
      </c>
      <c r="R2941" s="154">
        <f t="shared" ref="R2941:R2942" si="333">IF(K2941&gt;0,1,0)</f>
        <v>0</v>
      </c>
      <c r="S2941" s="154">
        <f t="shared" ref="S2941:S2942" si="334">IF(K2941&lt;0,1,0)</f>
        <v>1</v>
      </c>
    </row>
    <row r="2942" spans="2:19" ht="18.75" x14ac:dyDescent="0.3">
      <c r="B2942" s="220">
        <v>45201</v>
      </c>
      <c r="C2942" s="95" t="s">
        <v>3862</v>
      </c>
      <c r="D2942" s="96" t="s">
        <v>30</v>
      </c>
      <c r="E2942" s="97">
        <v>1</v>
      </c>
      <c r="F2942" s="140">
        <v>4.8</v>
      </c>
      <c r="G2942" s="103"/>
      <c r="H2942" s="99" t="s">
        <v>557</v>
      </c>
      <c r="I2942" s="104" t="s">
        <v>24</v>
      </c>
      <c r="J2942" s="105">
        <v>1.5</v>
      </c>
      <c r="K2942" s="142">
        <f t="shared" si="330"/>
        <v>5.6999999999999993</v>
      </c>
      <c r="L2942" s="102">
        <f t="shared" si="331"/>
        <v>993.02010493827254</v>
      </c>
      <c r="N2942" s="214">
        <f>N2941+K2942</f>
        <v>0.69999999999999929</v>
      </c>
      <c r="Q2942" s="153">
        <f t="shared" si="332"/>
        <v>1</v>
      </c>
      <c r="R2942" s="154">
        <f t="shared" si="333"/>
        <v>1</v>
      </c>
      <c r="S2942" s="154">
        <f t="shared" si="334"/>
        <v>0</v>
      </c>
    </row>
    <row r="2943" spans="2:19" ht="18.75" x14ac:dyDescent="0.3">
      <c r="B2943" s="220">
        <v>45201</v>
      </c>
      <c r="C2943" s="95" t="s">
        <v>3184</v>
      </c>
      <c r="D2943" s="96" t="s">
        <v>30</v>
      </c>
      <c r="E2943" s="97">
        <v>4</v>
      </c>
      <c r="F2943" s="140">
        <v>2.25</v>
      </c>
      <c r="G2943" s="103"/>
      <c r="H2943" s="99" t="s">
        <v>557</v>
      </c>
      <c r="I2943" s="104" t="s">
        <v>24</v>
      </c>
      <c r="J2943" s="105">
        <v>5</v>
      </c>
      <c r="K2943" s="142">
        <f t="shared" ref="K2943:K3006" si="335">IF(OR(I2943="",J2943=""),"",IF(AND(H2943="W",I2943="1st"),F2943*J2943-J2943,IF(AND(H2943="P",OR(I2943="1st",I2943="2nd",I2943="3rd")),G2943*J2943-J2943,IF(H2943="EW",-2*J2943,-J2943))))</f>
        <v>6.25</v>
      </c>
      <c r="L2943" s="102">
        <f t="shared" ref="L2943:L3006" si="336">IF(K2943="",L2942,L2942+K2943)</f>
        <v>999.27010493827254</v>
      </c>
      <c r="N2943" s="214">
        <f t="shared" ref="N2943:N3006" si="337">N2942+K2943</f>
        <v>6.9499999999999993</v>
      </c>
      <c r="Q2943" s="153">
        <f t="shared" ref="Q2943:Q3006" si="338">IF(B2943="",0,1)</f>
        <v>1</v>
      </c>
      <c r="R2943" s="154">
        <f t="shared" ref="R2943:R3006" si="339">IF(K2943&gt;0,1,0)</f>
        <v>1</v>
      </c>
      <c r="S2943" s="154">
        <f t="shared" ref="S2943:S3006" si="340">IF(K2943&lt;0,1,0)</f>
        <v>0</v>
      </c>
    </row>
    <row r="2944" spans="2:19" ht="18.75" x14ac:dyDescent="0.3">
      <c r="B2944" s="220">
        <v>45202</v>
      </c>
      <c r="C2944" s="95" t="s">
        <v>3402</v>
      </c>
      <c r="D2944" s="96" t="s">
        <v>2011</v>
      </c>
      <c r="E2944" s="97">
        <v>3</v>
      </c>
      <c r="F2944" s="140">
        <v>2.9</v>
      </c>
      <c r="G2944" s="103"/>
      <c r="H2944" s="99" t="s">
        <v>557</v>
      </c>
      <c r="I2944" s="104" t="s">
        <v>24</v>
      </c>
      <c r="J2944" s="105">
        <v>5</v>
      </c>
      <c r="K2944" s="142">
        <f t="shared" si="335"/>
        <v>9.5</v>
      </c>
      <c r="L2944" s="102">
        <f t="shared" si="336"/>
        <v>1008.7701049382725</v>
      </c>
      <c r="N2944" s="214">
        <f t="shared" si="337"/>
        <v>16.45</v>
      </c>
      <c r="Q2944" s="153">
        <f t="shared" si="338"/>
        <v>1</v>
      </c>
      <c r="R2944" s="154">
        <f t="shared" si="339"/>
        <v>1</v>
      </c>
      <c r="S2944" s="154">
        <f t="shared" si="340"/>
        <v>0</v>
      </c>
    </row>
    <row r="2945" spans="2:19" ht="18.75" x14ac:dyDescent="0.3">
      <c r="B2945" s="220">
        <v>45202</v>
      </c>
      <c r="C2945" s="95" t="s">
        <v>3863</v>
      </c>
      <c r="D2945" s="96" t="s">
        <v>2011</v>
      </c>
      <c r="E2945" s="97">
        <v>6</v>
      </c>
      <c r="F2945" s="140">
        <v>5</v>
      </c>
      <c r="G2945" s="103"/>
      <c r="H2945" s="99" t="s">
        <v>557</v>
      </c>
      <c r="I2945" s="104" t="s">
        <v>34</v>
      </c>
      <c r="J2945" s="105">
        <v>1</v>
      </c>
      <c r="K2945" s="142">
        <f t="shared" si="335"/>
        <v>-1</v>
      </c>
      <c r="L2945" s="102">
        <f t="shared" si="336"/>
        <v>1007.7701049382725</v>
      </c>
      <c r="N2945" s="214">
        <f t="shared" si="337"/>
        <v>15.45</v>
      </c>
      <c r="Q2945" s="153">
        <f t="shared" si="338"/>
        <v>1</v>
      </c>
      <c r="R2945" s="154">
        <f t="shared" si="339"/>
        <v>0</v>
      </c>
      <c r="S2945" s="154">
        <f t="shared" si="340"/>
        <v>1</v>
      </c>
    </row>
    <row r="2946" spans="2:19" ht="18.75" x14ac:dyDescent="0.3">
      <c r="B2946" s="220">
        <v>45202</v>
      </c>
      <c r="C2946" s="95" t="s">
        <v>3421</v>
      </c>
      <c r="D2946" s="96" t="s">
        <v>747</v>
      </c>
      <c r="E2946" s="97">
        <v>1</v>
      </c>
      <c r="F2946" s="140">
        <v>7</v>
      </c>
      <c r="G2946" s="103"/>
      <c r="H2946" s="99" t="s">
        <v>557</v>
      </c>
      <c r="I2946" s="104" t="s">
        <v>34</v>
      </c>
      <c r="J2946" s="105">
        <v>0.5</v>
      </c>
      <c r="K2946" s="142">
        <f t="shared" si="335"/>
        <v>-0.5</v>
      </c>
      <c r="L2946" s="102">
        <f t="shared" si="336"/>
        <v>1007.2701049382725</v>
      </c>
      <c r="N2946" s="214">
        <f t="shared" si="337"/>
        <v>14.95</v>
      </c>
      <c r="Q2946" s="153">
        <f t="shared" si="338"/>
        <v>1</v>
      </c>
      <c r="R2946" s="154">
        <f t="shared" si="339"/>
        <v>0</v>
      </c>
      <c r="S2946" s="154">
        <f t="shared" si="340"/>
        <v>1</v>
      </c>
    </row>
    <row r="2947" spans="2:19" ht="18.75" x14ac:dyDescent="0.3">
      <c r="B2947" s="220">
        <v>45203</v>
      </c>
      <c r="C2947" s="95" t="s">
        <v>3864</v>
      </c>
      <c r="D2947" s="96" t="s">
        <v>616</v>
      </c>
      <c r="E2947" s="97">
        <v>1</v>
      </c>
      <c r="F2947" s="140">
        <v>1.85</v>
      </c>
      <c r="G2947" s="103"/>
      <c r="H2947" s="99" t="s">
        <v>557</v>
      </c>
      <c r="I2947" s="104" t="s">
        <v>24</v>
      </c>
      <c r="J2947" s="105">
        <v>7.75</v>
      </c>
      <c r="K2947" s="142">
        <f t="shared" si="335"/>
        <v>6.5875000000000004</v>
      </c>
      <c r="L2947" s="102">
        <f t="shared" si="336"/>
        <v>1013.8576049382725</v>
      </c>
      <c r="N2947" s="214">
        <f t="shared" si="337"/>
        <v>21.537500000000001</v>
      </c>
      <c r="Q2947" s="153">
        <f t="shared" si="338"/>
        <v>1</v>
      </c>
      <c r="R2947" s="154">
        <f t="shared" si="339"/>
        <v>1</v>
      </c>
      <c r="S2947" s="154">
        <f t="shared" si="340"/>
        <v>0</v>
      </c>
    </row>
    <row r="2948" spans="2:19" ht="18.75" x14ac:dyDescent="0.3">
      <c r="B2948" s="220">
        <v>45203</v>
      </c>
      <c r="C2948" s="95" t="s">
        <v>3865</v>
      </c>
      <c r="D2948" s="96" t="s">
        <v>616</v>
      </c>
      <c r="E2948" s="97">
        <v>1</v>
      </c>
      <c r="F2948" s="140">
        <v>6</v>
      </c>
      <c r="G2948" s="103"/>
      <c r="H2948" s="99" t="s">
        <v>557</v>
      </c>
      <c r="I2948" s="104" t="s">
        <v>34</v>
      </c>
      <c r="J2948" s="105">
        <v>2.25</v>
      </c>
      <c r="K2948" s="142">
        <f t="shared" si="335"/>
        <v>-2.25</v>
      </c>
      <c r="L2948" s="102">
        <f t="shared" si="336"/>
        <v>1011.6076049382725</v>
      </c>
      <c r="N2948" s="214">
        <f t="shared" si="337"/>
        <v>19.287500000000001</v>
      </c>
      <c r="Q2948" s="153">
        <f t="shared" si="338"/>
        <v>1</v>
      </c>
      <c r="R2948" s="154">
        <f t="shared" si="339"/>
        <v>0</v>
      </c>
      <c r="S2948" s="154">
        <f t="shared" si="340"/>
        <v>1</v>
      </c>
    </row>
    <row r="2949" spans="2:19" ht="18.75" x14ac:dyDescent="0.3">
      <c r="B2949" s="220">
        <v>45203</v>
      </c>
      <c r="C2949" s="95" t="s">
        <v>3763</v>
      </c>
      <c r="D2949" s="96" t="s">
        <v>616</v>
      </c>
      <c r="E2949" s="97">
        <v>2</v>
      </c>
      <c r="F2949" s="140">
        <v>2</v>
      </c>
      <c r="G2949" s="103"/>
      <c r="H2949" s="99" t="s">
        <v>557</v>
      </c>
      <c r="I2949" s="104" t="s">
        <v>24</v>
      </c>
      <c r="J2949" s="105">
        <v>2</v>
      </c>
      <c r="K2949" s="142">
        <f t="shared" si="335"/>
        <v>2</v>
      </c>
      <c r="L2949" s="102">
        <f t="shared" si="336"/>
        <v>1013.6076049382725</v>
      </c>
      <c r="N2949" s="214">
        <f t="shared" si="337"/>
        <v>21.287500000000001</v>
      </c>
      <c r="Q2949" s="153">
        <f t="shared" si="338"/>
        <v>1</v>
      </c>
      <c r="R2949" s="154">
        <f t="shared" si="339"/>
        <v>1</v>
      </c>
      <c r="S2949" s="154">
        <f t="shared" si="340"/>
        <v>0</v>
      </c>
    </row>
    <row r="2950" spans="2:19" ht="18.75" x14ac:dyDescent="0.3">
      <c r="B2950" s="220">
        <v>45203</v>
      </c>
      <c r="C2950" s="95" t="s">
        <v>3764</v>
      </c>
      <c r="D2950" s="96" t="s">
        <v>623</v>
      </c>
      <c r="E2950" s="97">
        <v>1</v>
      </c>
      <c r="F2950" s="140">
        <v>3</v>
      </c>
      <c r="G2950" s="103"/>
      <c r="H2950" s="99" t="s">
        <v>557</v>
      </c>
      <c r="I2950" s="104" t="s">
        <v>34</v>
      </c>
      <c r="J2950" s="105">
        <v>1</v>
      </c>
      <c r="K2950" s="142">
        <f t="shared" si="335"/>
        <v>-1</v>
      </c>
      <c r="L2950" s="102">
        <f t="shared" si="336"/>
        <v>1012.6076049382725</v>
      </c>
      <c r="N2950" s="214">
        <f t="shared" si="337"/>
        <v>20.287500000000001</v>
      </c>
      <c r="Q2950" s="153">
        <f t="shared" si="338"/>
        <v>1</v>
      </c>
      <c r="R2950" s="154">
        <f t="shared" si="339"/>
        <v>0</v>
      </c>
      <c r="S2950" s="154">
        <f t="shared" si="340"/>
        <v>1</v>
      </c>
    </row>
    <row r="2951" spans="2:19" ht="18.75" x14ac:dyDescent="0.3">
      <c r="B2951" s="220">
        <v>45204</v>
      </c>
      <c r="C2951" s="95" t="s">
        <v>3866</v>
      </c>
      <c r="D2951" s="96" t="s">
        <v>231</v>
      </c>
      <c r="E2951" s="97">
        <v>4</v>
      </c>
      <c r="F2951" s="140">
        <v>4</v>
      </c>
      <c r="G2951" s="103"/>
      <c r="H2951" s="99" t="s">
        <v>557</v>
      </c>
      <c r="I2951" s="104" t="s">
        <v>34</v>
      </c>
      <c r="J2951" s="105">
        <v>7</v>
      </c>
      <c r="K2951" s="142">
        <f t="shared" si="335"/>
        <v>-7</v>
      </c>
      <c r="L2951" s="102">
        <f t="shared" si="336"/>
        <v>1005.6076049382725</v>
      </c>
      <c r="N2951" s="214">
        <f t="shared" si="337"/>
        <v>13.287500000000001</v>
      </c>
      <c r="Q2951" s="153">
        <f t="shared" si="338"/>
        <v>1</v>
      </c>
      <c r="R2951" s="154">
        <f t="shared" si="339"/>
        <v>0</v>
      </c>
      <c r="S2951" s="154">
        <f t="shared" si="340"/>
        <v>1</v>
      </c>
    </row>
    <row r="2952" spans="2:19" ht="18.75" x14ac:dyDescent="0.3">
      <c r="B2952" s="220">
        <v>45204</v>
      </c>
      <c r="C2952" s="95" t="s">
        <v>3867</v>
      </c>
      <c r="D2952" s="96" t="s">
        <v>231</v>
      </c>
      <c r="E2952" s="97">
        <v>5</v>
      </c>
      <c r="F2952" s="140">
        <v>1.3</v>
      </c>
      <c r="G2952" s="103"/>
      <c r="H2952" s="99" t="s">
        <v>557</v>
      </c>
      <c r="I2952" s="104" t="s">
        <v>24</v>
      </c>
      <c r="J2952" s="105">
        <v>7.75</v>
      </c>
      <c r="K2952" s="142">
        <f t="shared" si="335"/>
        <v>2.3250000000000011</v>
      </c>
      <c r="L2952" s="102">
        <f t="shared" si="336"/>
        <v>1007.9326049382726</v>
      </c>
      <c r="N2952" s="214">
        <f t="shared" si="337"/>
        <v>15.612500000000002</v>
      </c>
      <c r="Q2952" s="153">
        <f t="shared" si="338"/>
        <v>1</v>
      </c>
      <c r="R2952" s="154">
        <f t="shared" si="339"/>
        <v>1</v>
      </c>
      <c r="S2952" s="154">
        <f t="shared" si="340"/>
        <v>0</v>
      </c>
    </row>
    <row r="2953" spans="2:19" ht="18.75" x14ac:dyDescent="0.3">
      <c r="B2953" s="220">
        <v>45205</v>
      </c>
      <c r="C2953" s="95" t="s">
        <v>3868</v>
      </c>
      <c r="D2953" s="96" t="s">
        <v>173</v>
      </c>
      <c r="E2953" s="97">
        <v>5</v>
      </c>
      <c r="F2953" s="140">
        <v>11</v>
      </c>
      <c r="G2953" s="103"/>
      <c r="H2953" s="99" t="s">
        <v>557</v>
      </c>
      <c r="I2953" s="104" t="s">
        <v>24</v>
      </c>
      <c r="J2953" s="105">
        <v>8</v>
      </c>
      <c r="K2953" s="142">
        <f t="shared" si="335"/>
        <v>80</v>
      </c>
      <c r="L2953" s="102">
        <f t="shared" si="336"/>
        <v>1087.9326049382726</v>
      </c>
      <c r="N2953" s="214">
        <f t="shared" si="337"/>
        <v>95.612499999999997</v>
      </c>
      <c r="Q2953" s="153">
        <f t="shared" si="338"/>
        <v>1</v>
      </c>
      <c r="R2953" s="154">
        <f t="shared" si="339"/>
        <v>1</v>
      </c>
      <c r="S2953" s="154">
        <f t="shared" si="340"/>
        <v>0</v>
      </c>
    </row>
    <row r="2954" spans="2:19" ht="18.75" x14ac:dyDescent="0.3">
      <c r="B2954" s="220">
        <v>45205</v>
      </c>
      <c r="C2954" s="95" t="s">
        <v>3869</v>
      </c>
      <c r="D2954" s="96" t="s">
        <v>600</v>
      </c>
      <c r="E2954" s="97">
        <v>6</v>
      </c>
      <c r="F2954" s="140">
        <v>9</v>
      </c>
      <c r="G2954" s="103"/>
      <c r="H2954" s="99" t="s">
        <v>557</v>
      </c>
      <c r="I2954" s="104" t="s">
        <v>34</v>
      </c>
      <c r="J2954" s="105">
        <v>6</v>
      </c>
      <c r="K2954" s="142">
        <f t="shared" si="335"/>
        <v>-6</v>
      </c>
      <c r="L2954" s="102">
        <f t="shared" si="336"/>
        <v>1081.9326049382726</v>
      </c>
      <c r="N2954" s="214">
        <f t="shared" si="337"/>
        <v>89.612499999999997</v>
      </c>
      <c r="Q2954" s="153">
        <f t="shared" si="338"/>
        <v>1</v>
      </c>
      <c r="R2954" s="154">
        <f t="shared" si="339"/>
        <v>0</v>
      </c>
      <c r="S2954" s="154">
        <f t="shared" si="340"/>
        <v>1</v>
      </c>
    </row>
    <row r="2955" spans="2:19" ht="18.75" x14ac:dyDescent="0.3">
      <c r="B2955" s="220">
        <v>45205</v>
      </c>
      <c r="C2955" s="95" t="s">
        <v>3869</v>
      </c>
      <c r="D2955" s="96" t="s">
        <v>600</v>
      </c>
      <c r="E2955" s="97">
        <v>6</v>
      </c>
      <c r="F2955" s="140"/>
      <c r="G2955" s="103">
        <v>2</v>
      </c>
      <c r="H2955" s="99" t="s">
        <v>567</v>
      </c>
      <c r="I2955" s="104" t="s">
        <v>34</v>
      </c>
      <c r="J2955" s="105">
        <v>2</v>
      </c>
      <c r="K2955" s="142">
        <f t="shared" si="335"/>
        <v>-2</v>
      </c>
      <c r="L2955" s="102">
        <f t="shared" si="336"/>
        <v>1079.9326049382726</v>
      </c>
      <c r="N2955" s="214">
        <f t="shared" si="337"/>
        <v>87.612499999999997</v>
      </c>
      <c r="Q2955" s="153">
        <f t="shared" si="338"/>
        <v>1</v>
      </c>
      <c r="R2955" s="154">
        <f t="shared" si="339"/>
        <v>0</v>
      </c>
      <c r="S2955" s="154">
        <f t="shared" si="340"/>
        <v>1</v>
      </c>
    </row>
    <row r="2956" spans="2:19" ht="18.75" x14ac:dyDescent="0.3">
      <c r="B2956" s="220">
        <v>45205</v>
      </c>
      <c r="C2956" s="95" t="s">
        <v>3510</v>
      </c>
      <c r="D2956" s="96" t="s">
        <v>600</v>
      </c>
      <c r="E2956" s="97">
        <v>6</v>
      </c>
      <c r="F2956" s="140">
        <v>27</v>
      </c>
      <c r="G2956" s="103"/>
      <c r="H2956" s="99" t="s">
        <v>557</v>
      </c>
      <c r="I2956" s="104" t="s">
        <v>24</v>
      </c>
      <c r="J2956" s="105">
        <v>0.75</v>
      </c>
      <c r="K2956" s="142">
        <f t="shared" si="335"/>
        <v>19.5</v>
      </c>
      <c r="L2956" s="102">
        <f t="shared" si="336"/>
        <v>1099.4326049382726</v>
      </c>
      <c r="N2956" s="214">
        <f t="shared" si="337"/>
        <v>107.1125</v>
      </c>
      <c r="Q2956" s="153">
        <f t="shared" si="338"/>
        <v>1</v>
      </c>
      <c r="R2956" s="154">
        <f t="shared" si="339"/>
        <v>1</v>
      </c>
      <c r="S2956" s="154">
        <f t="shared" si="340"/>
        <v>0</v>
      </c>
    </row>
    <row r="2957" spans="2:19" ht="18.75" x14ac:dyDescent="0.3">
      <c r="B2957" s="220">
        <v>45206</v>
      </c>
      <c r="C2957" s="95" t="s">
        <v>3870</v>
      </c>
      <c r="D2957" s="96" t="s">
        <v>1901</v>
      </c>
      <c r="E2957" s="97">
        <v>1</v>
      </c>
      <c r="F2957" s="140">
        <v>4</v>
      </c>
      <c r="G2957" s="103"/>
      <c r="H2957" s="99" t="s">
        <v>557</v>
      </c>
      <c r="I2957" s="104" t="s">
        <v>34</v>
      </c>
      <c r="J2957" s="105">
        <v>0.75</v>
      </c>
      <c r="K2957" s="142">
        <f t="shared" si="335"/>
        <v>-0.75</v>
      </c>
      <c r="L2957" s="102">
        <f t="shared" si="336"/>
        <v>1098.6826049382726</v>
      </c>
      <c r="N2957" s="214">
        <f t="shared" si="337"/>
        <v>106.3625</v>
      </c>
      <c r="Q2957" s="153">
        <f t="shared" si="338"/>
        <v>1</v>
      </c>
      <c r="R2957" s="154">
        <f t="shared" si="339"/>
        <v>0</v>
      </c>
      <c r="S2957" s="154">
        <f t="shared" si="340"/>
        <v>1</v>
      </c>
    </row>
    <row r="2958" spans="2:19" ht="18.75" x14ac:dyDescent="0.3">
      <c r="B2958" s="220">
        <v>45206</v>
      </c>
      <c r="C2958" s="95" t="s">
        <v>3871</v>
      </c>
      <c r="D2958" s="96" t="s">
        <v>587</v>
      </c>
      <c r="E2958" s="97">
        <v>2</v>
      </c>
      <c r="F2958" s="140">
        <v>2</v>
      </c>
      <c r="G2958" s="103"/>
      <c r="H2958" s="99" t="s">
        <v>557</v>
      </c>
      <c r="I2958" s="104" t="s">
        <v>34</v>
      </c>
      <c r="J2958" s="105">
        <v>4</v>
      </c>
      <c r="K2958" s="142">
        <f t="shared" si="335"/>
        <v>-4</v>
      </c>
      <c r="L2958" s="102">
        <f t="shared" si="336"/>
        <v>1094.6826049382726</v>
      </c>
      <c r="N2958" s="214">
        <f t="shared" si="337"/>
        <v>102.3625</v>
      </c>
      <c r="Q2958" s="153">
        <f t="shared" si="338"/>
        <v>1</v>
      </c>
      <c r="R2958" s="154">
        <f t="shared" si="339"/>
        <v>0</v>
      </c>
      <c r="S2958" s="154">
        <f t="shared" si="340"/>
        <v>1</v>
      </c>
    </row>
    <row r="2959" spans="2:19" ht="18.75" x14ac:dyDescent="0.3">
      <c r="B2959" s="220">
        <v>45206</v>
      </c>
      <c r="C2959" s="95" t="s">
        <v>3872</v>
      </c>
      <c r="D2959" s="96" t="s">
        <v>587</v>
      </c>
      <c r="E2959" s="97">
        <v>2</v>
      </c>
      <c r="F2959" s="140">
        <v>5</v>
      </c>
      <c r="G2959" s="103"/>
      <c r="H2959" s="99" t="s">
        <v>557</v>
      </c>
      <c r="I2959" s="104" t="s">
        <v>34</v>
      </c>
      <c r="J2959" s="105">
        <v>2</v>
      </c>
      <c r="K2959" s="142">
        <f t="shared" si="335"/>
        <v>-2</v>
      </c>
      <c r="L2959" s="102">
        <f t="shared" si="336"/>
        <v>1092.6826049382726</v>
      </c>
      <c r="N2959" s="214">
        <f t="shared" si="337"/>
        <v>100.3625</v>
      </c>
      <c r="Q2959" s="153">
        <f t="shared" si="338"/>
        <v>1</v>
      </c>
      <c r="R2959" s="154">
        <f t="shared" si="339"/>
        <v>0</v>
      </c>
      <c r="S2959" s="154">
        <f t="shared" si="340"/>
        <v>1</v>
      </c>
    </row>
    <row r="2960" spans="2:19" ht="18.75" x14ac:dyDescent="0.3">
      <c r="B2960" s="220">
        <v>45207</v>
      </c>
      <c r="C2960" s="95" t="s">
        <v>3873</v>
      </c>
      <c r="D2960" s="96" t="s">
        <v>114</v>
      </c>
      <c r="E2960" s="97">
        <v>2</v>
      </c>
      <c r="F2960" s="140">
        <v>4</v>
      </c>
      <c r="G2960" s="103"/>
      <c r="H2960" s="99" t="s">
        <v>557</v>
      </c>
      <c r="I2960" s="104" t="s">
        <v>34</v>
      </c>
      <c r="J2960" s="105">
        <v>8.75</v>
      </c>
      <c r="K2960" s="142">
        <f t="shared" si="335"/>
        <v>-8.75</v>
      </c>
      <c r="L2960" s="102">
        <f t="shared" si="336"/>
        <v>1083.9326049382726</v>
      </c>
      <c r="N2960" s="214">
        <f t="shared" si="337"/>
        <v>91.612499999999997</v>
      </c>
      <c r="Q2960" s="153">
        <f t="shared" si="338"/>
        <v>1</v>
      </c>
      <c r="R2960" s="154">
        <f t="shared" si="339"/>
        <v>0</v>
      </c>
      <c r="S2960" s="154">
        <f t="shared" si="340"/>
        <v>1</v>
      </c>
    </row>
    <row r="2961" spans="2:19" ht="18.75" x14ac:dyDescent="0.3">
      <c r="B2961" s="220">
        <v>45208</v>
      </c>
      <c r="C2961" s="95" t="s">
        <v>3874</v>
      </c>
      <c r="D2961" s="96" t="s">
        <v>616</v>
      </c>
      <c r="E2961" s="97">
        <v>1</v>
      </c>
      <c r="F2961" s="140">
        <v>2.9</v>
      </c>
      <c r="G2961" s="103"/>
      <c r="H2961" s="99" t="s">
        <v>557</v>
      </c>
      <c r="I2961" s="104" t="s">
        <v>24</v>
      </c>
      <c r="J2961" s="105">
        <v>3</v>
      </c>
      <c r="K2961" s="142">
        <f t="shared" si="335"/>
        <v>5.6999999999999993</v>
      </c>
      <c r="L2961" s="102">
        <f t="shared" si="336"/>
        <v>1089.6326049382726</v>
      </c>
      <c r="N2961" s="214">
        <f t="shared" si="337"/>
        <v>97.3125</v>
      </c>
      <c r="Q2961" s="153">
        <f t="shared" si="338"/>
        <v>1</v>
      </c>
      <c r="R2961" s="154">
        <f t="shared" si="339"/>
        <v>1</v>
      </c>
      <c r="S2961" s="154">
        <f t="shared" si="340"/>
        <v>0</v>
      </c>
    </row>
    <row r="2962" spans="2:19" ht="18.75" x14ac:dyDescent="0.3">
      <c r="B2962" s="220">
        <v>45208</v>
      </c>
      <c r="C2962" s="95" t="s">
        <v>3875</v>
      </c>
      <c r="D2962" s="96" t="s">
        <v>2799</v>
      </c>
      <c r="E2962" s="97">
        <v>1</v>
      </c>
      <c r="F2962" s="140">
        <v>70</v>
      </c>
      <c r="G2962" s="103"/>
      <c r="H2962" s="99" t="s">
        <v>557</v>
      </c>
      <c r="I2962" s="104" t="s">
        <v>34</v>
      </c>
      <c r="J2962" s="105">
        <v>0.25</v>
      </c>
      <c r="K2962" s="142">
        <f t="shared" si="335"/>
        <v>-0.25</v>
      </c>
      <c r="L2962" s="102">
        <f t="shared" si="336"/>
        <v>1089.3826049382726</v>
      </c>
      <c r="N2962" s="214">
        <f t="shared" si="337"/>
        <v>97.0625</v>
      </c>
      <c r="Q2962" s="153">
        <f t="shared" si="338"/>
        <v>1</v>
      </c>
      <c r="R2962" s="154">
        <f t="shared" si="339"/>
        <v>0</v>
      </c>
      <c r="S2962" s="154">
        <f t="shared" si="340"/>
        <v>1</v>
      </c>
    </row>
    <row r="2963" spans="2:19" ht="18.75" x14ac:dyDescent="0.3">
      <c r="B2963" s="220">
        <v>45208</v>
      </c>
      <c r="C2963" s="95" t="s">
        <v>3521</v>
      </c>
      <c r="D2963" s="96" t="s">
        <v>809</v>
      </c>
      <c r="E2963" s="97">
        <v>5</v>
      </c>
      <c r="F2963" s="140">
        <v>10</v>
      </c>
      <c r="G2963" s="103"/>
      <c r="H2963" s="99" t="s">
        <v>557</v>
      </c>
      <c r="I2963" s="104" t="s">
        <v>34</v>
      </c>
      <c r="J2963" s="105">
        <v>0.25</v>
      </c>
      <c r="K2963" s="142">
        <f t="shared" si="335"/>
        <v>-0.25</v>
      </c>
      <c r="L2963" s="102">
        <f t="shared" si="336"/>
        <v>1089.1326049382726</v>
      </c>
      <c r="N2963" s="214">
        <f t="shared" si="337"/>
        <v>96.8125</v>
      </c>
      <c r="Q2963" s="153">
        <f t="shared" si="338"/>
        <v>1</v>
      </c>
      <c r="R2963" s="154">
        <f t="shared" si="339"/>
        <v>0</v>
      </c>
      <c r="S2963" s="154">
        <f t="shared" si="340"/>
        <v>1</v>
      </c>
    </row>
    <row r="2964" spans="2:19" ht="18.75" x14ac:dyDescent="0.3">
      <c r="B2964" s="220">
        <v>45209</v>
      </c>
      <c r="C2964" s="95" t="s">
        <v>3876</v>
      </c>
      <c r="D2964" s="96" t="s">
        <v>674</v>
      </c>
      <c r="E2964" s="97">
        <v>3</v>
      </c>
      <c r="F2964" s="140">
        <v>3</v>
      </c>
      <c r="G2964" s="103"/>
      <c r="H2964" s="99" t="s">
        <v>557</v>
      </c>
      <c r="I2964" s="104" t="s">
        <v>34</v>
      </c>
      <c r="J2964" s="105">
        <v>2.5</v>
      </c>
      <c r="K2964" s="142">
        <f t="shared" si="335"/>
        <v>-2.5</v>
      </c>
      <c r="L2964" s="102">
        <f t="shared" si="336"/>
        <v>1086.6326049382726</v>
      </c>
      <c r="N2964" s="214">
        <f t="shared" si="337"/>
        <v>94.3125</v>
      </c>
      <c r="Q2964" s="153">
        <f t="shared" si="338"/>
        <v>1</v>
      </c>
      <c r="R2964" s="154">
        <f t="shared" si="339"/>
        <v>0</v>
      </c>
      <c r="S2964" s="154">
        <f t="shared" si="340"/>
        <v>1</v>
      </c>
    </row>
    <row r="2965" spans="2:19" ht="18.75" x14ac:dyDescent="0.3">
      <c r="B2965" s="220">
        <v>45209</v>
      </c>
      <c r="C2965" s="95" t="s">
        <v>3877</v>
      </c>
      <c r="D2965" s="96" t="s">
        <v>674</v>
      </c>
      <c r="E2965" s="97">
        <v>3</v>
      </c>
      <c r="F2965" s="140">
        <v>6</v>
      </c>
      <c r="G2965" s="103"/>
      <c r="H2965" s="99" t="s">
        <v>557</v>
      </c>
      <c r="I2965" s="104" t="s">
        <v>34</v>
      </c>
      <c r="J2965" s="105">
        <v>1</v>
      </c>
      <c r="K2965" s="142">
        <f t="shared" si="335"/>
        <v>-1</v>
      </c>
      <c r="L2965" s="102">
        <f t="shared" si="336"/>
        <v>1085.6326049382726</v>
      </c>
      <c r="N2965" s="214">
        <f t="shared" si="337"/>
        <v>93.3125</v>
      </c>
      <c r="Q2965" s="153">
        <f t="shared" si="338"/>
        <v>1</v>
      </c>
      <c r="R2965" s="154">
        <f t="shared" si="339"/>
        <v>0</v>
      </c>
      <c r="S2965" s="154">
        <f t="shared" si="340"/>
        <v>1</v>
      </c>
    </row>
    <row r="2966" spans="2:19" ht="18.75" x14ac:dyDescent="0.3">
      <c r="B2966" s="220">
        <v>45209</v>
      </c>
      <c r="C2966" s="95" t="s">
        <v>3878</v>
      </c>
      <c r="D2966" s="96" t="s">
        <v>674</v>
      </c>
      <c r="E2966" s="97">
        <v>4</v>
      </c>
      <c r="F2966" s="140">
        <v>1</v>
      </c>
      <c r="G2966" s="103"/>
      <c r="H2966" s="99" t="s">
        <v>557</v>
      </c>
      <c r="I2966" s="104" t="s">
        <v>34</v>
      </c>
      <c r="J2966" s="105">
        <v>1.25</v>
      </c>
      <c r="K2966" s="142">
        <f t="shared" si="335"/>
        <v>-1.25</v>
      </c>
      <c r="L2966" s="102">
        <f t="shared" si="336"/>
        <v>1084.3826049382726</v>
      </c>
      <c r="N2966" s="214">
        <f t="shared" si="337"/>
        <v>92.0625</v>
      </c>
      <c r="Q2966" s="153">
        <f t="shared" si="338"/>
        <v>1</v>
      </c>
      <c r="R2966" s="154">
        <f t="shared" si="339"/>
        <v>0</v>
      </c>
      <c r="S2966" s="154">
        <f t="shared" si="340"/>
        <v>1</v>
      </c>
    </row>
    <row r="2967" spans="2:19" ht="18.75" x14ac:dyDescent="0.3">
      <c r="B2967" s="220">
        <v>45210</v>
      </c>
      <c r="C2967" s="95" t="s">
        <v>3879</v>
      </c>
      <c r="D2967" s="96" t="s">
        <v>93</v>
      </c>
      <c r="E2967" s="97">
        <v>1</v>
      </c>
      <c r="F2967" s="140">
        <v>6</v>
      </c>
      <c r="G2967" s="103"/>
      <c r="H2967" s="99" t="s">
        <v>557</v>
      </c>
      <c r="I2967" s="104" t="s">
        <v>34</v>
      </c>
      <c r="J2967" s="105">
        <v>1.25</v>
      </c>
      <c r="K2967" s="142">
        <f t="shared" si="335"/>
        <v>-1.25</v>
      </c>
      <c r="L2967" s="102">
        <f t="shared" si="336"/>
        <v>1083.1326049382726</v>
      </c>
      <c r="N2967" s="214">
        <f t="shared" si="337"/>
        <v>90.8125</v>
      </c>
      <c r="Q2967" s="153">
        <f t="shared" si="338"/>
        <v>1</v>
      </c>
      <c r="R2967" s="154">
        <f t="shared" si="339"/>
        <v>0</v>
      </c>
      <c r="S2967" s="154">
        <f t="shared" si="340"/>
        <v>1</v>
      </c>
    </row>
    <row r="2968" spans="2:19" ht="18.75" x14ac:dyDescent="0.3">
      <c r="B2968" s="220">
        <v>45210</v>
      </c>
      <c r="C2968" s="95" t="s">
        <v>3880</v>
      </c>
      <c r="D2968" s="96" t="s">
        <v>93</v>
      </c>
      <c r="E2968" s="97">
        <v>1</v>
      </c>
      <c r="F2968" s="140">
        <v>23</v>
      </c>
      <c r="G2968" s="103"/>
      <c r="H2968" s="99" t="s">
        <v>557</v>
      </c>
      <c r="I2968" s="104" t="s">
        <v>34</v>
      </c>
      <c r="J2968" s="105">
        <v>0.75</v>
      </c>
      <c r="K2968" s="142">
        <f t="shared" si="335"/>
        <v>-0.75</v>
      </c>
      <c r="L2968" s="102">
        <f t="shared" si="336"/>
        <v>1082.3826049382726</v>
      </c>
      <c r="N2968" s="214">
        <f t="shared" si="337"/>
        <v>90.0625</v>
      </c>
      <c r="Q2968" s="153">
        <f t="shared" si="338"/>
        <v>1</v>
      </c>
      <c r="R2968" s="154">
        <f t="shared" si="339"/>
        <v>0</v>
      </c>
      <c r="S2968" s="154">
        <f t="shared" si="340"/>
        <v>1</v>
      </c>
    </row>
    <row r="2969" spans="2:19" ht="18.75" x14ac:dyDescent="0.3">
      <c r="B2969" s="220">
        <v>45210</v>
      </c>
      <c r="C2969" s="95" t="s">
        <v>3881</v>
      </c>
      <c r="D2969" s="96" t="s">
        <v>1916</v>
      </c>
      <c r="E2969" s="97">
        <v>1</v>
      </c>
      <c r="F2969" s="140">
        <v>4</v>
      </c>
      <c r="G2969" s="103"/>
      <c r="H2969" s="99" t="s">
        <v>557</v>
      </c>
      <c r="I2969" s="104" t="s">
        <v>34</v>
      </c>
      <c r="J2969" s="105">
        <v>1</v>
      </c>
      <c r="K2969" s="142">
        <f t="shared" si="335"/>
        <v>-1</v>
      </c>
      <c r="L2969" s="102">
        <f t="shared" si="336"/>
        <v>1081.3826049382726</v>
      </c>
      <c r="N2969" s="214">
        <f t="shared" si="337"/>
        <v>89.0625</v>
      </c>
      <c r="Q2969" s="153">
        <f t="shared" si="338"/>
        <v>1</v>
      </c>
      <c r="R2969" s="154">
        <f t="shared" si="339"/>
        <v>0</v>
      </c>
      <c r="S2969" s="154">
        <f t="shared" si="340"/>
        <v>1</v>
      </c>
    </row>
    <row r="2970" spans="2:19" ht="18.75" x14ac:dyDescent="0.3">
      <c r="B2970" s="220">
        <v>45211</v>
      </c>
      <c r="C2970" s="95" t="s">
        <v>3839</v>
      </c>
      <c r="D2970" s="96" t="s">
        <v>561</v>
      </c>
      <c r="E2970" s="97">
        <v>5</v>
      </c>
      <c r="F2970" s="140">
        <v>5</v>
      </c>
      <c r="G2970" s="103"/>
      <c r="H2970" s="99" t="s">
        <v>557</v>
      </c>
      <c r="I2970" s="104" t="s">
        <v>34</v>
      </c>
      <c r="J2970" s="105">
        <v>1.5</v>
      </c>
      <c r="K2970" s="142">
        <f t="shared" si="335"/>
        <v>-1.5</v>
      </c>
      <c r="L2970" s="102">
        <f t="shared" si="336"/>
        <v>1079.8826049382726</v>
      </c>
      <c r="N2970" s="214">
        <f t="shared" si="337"/>
        <v>87.5625</v>
      </c>
      <c r="Q2970" s="153">
        <f t="shared" si="338"/>
        <v>1</v>
      </c>
      <c r="R2970" s="154">
        <f t="shared" si="339"/>
        <v>0</v>
      </c>
      <c r="S2970" s="154">
        <f t="shared" si="340"/>
        <v>1</v>
      </c>
    </row>
    <row r="2971" spans="2:19" ht="18.75" x14ac:dyDescent="0.3">
      <c r="B2971" s="220">
        <v>45211</v>
      </c>
      <c r="C2971" s="95" t="s">
        <v>3882</v>
      </c>
      <c r="D2971" s="96" t="s">
        <v>556</v>
      </c>
      <c r="E2971" s="97">
        <v>1</v>
      </c>
      <c r="F2971" s="140">
        <v>2</v>
      </c>
      <c r="G2971" s="103"/>
      <c r="H2971" s="99" t="s">
        <v>557</v>
      </c>
      <c r="I2971" s="104" t="s">
        <v>34</v>
      </c>
      <c r="J2971" s="105">
        <v>6</v>
      </c>
      <c r="K2971" s="142">
        <f t="shared" si="335"/>
        <v>-6</v>
      </c>
      <c r="L2971" s="102">
        <f t="shared" si="336"/>
        <v>1073.8826049382726</v>
      </c>
      <c r="N2971" s="214">
        <f t="shared" si="337"/>
        <v>81.5625</v>
      </c>
      <c r="Q2971" s="153">
        <f t="shared" si="338"/>
        <v>1</v>
      </c>
      <c r="R2971" s="154">
        <f t="shared" si="339"/>
        <v>0</v>
      </c>
      <c r="S2971" s="154">
        <f t="shared" si="340"/>
        <v>1</v>
      </c>
    </row>
    <row r="2972" spans="2:19" ht="18.75" x14ac:dyDescent="0.3">
      <c r="B2972" s="220">
        <v>45212</v>
      </c>
      <c r="C2972" s="95" t="s">
        <v>3883</v>
      </c>
      <c r="D2972" s="96" t="s">
        <v>32</v>
      </c>
      <c r="E2972" s="97">
        <v>2</v>
      </c>
      <c r="F2972" s="140">
        <v>3</v>
      </c>
      <c r="G2972" s="103"/>
      <c r="H2972" s="99" t="s">
        <v>557</v>
      </c>
      <c r="I2972" s="104" t="s">
        <v>34</v>
      </c>
      <c r="J2972" s="105">
        <v>6</v>
      </c>
      <c r="K2972" s="142">
        <f t="shared" si="335"/>
        <v>-6</v>
      </c>
      <c r="L2972" s="102">
        <f t="shared" si="336"/>
        <v>1067.8826049382726</v>
      </c>
      <c r="N2972" s="214">
        <f t="shared" si="337"/>
        <v>75.5625</v>
      </c>
      <c r="Q2972" s="153">
        <f t="shared" si="338"/>
        <v>1</v>
      </c>
      <c r="R2972" s="154">
        <f t="shared" si="339"/>
        <v>0</v>
      </c>
      <c r="S2972" s="154">
        <f t="shared" si="340"/>
        <v>1</v>
      </c>
    </row>
    <row r="2973" spans="2:19" ht="18.75" x14ac:dyDescent="0.3">
      <c r="B2973" s="220">
        <v>45212</v>
      </c>
      <c r="C2973" s="95" t="s">
        <v>3884</v>
      </c>
      <c r="D2973" s="96" t="s">
        <v>32</v>
      </c>
      <c r="E2973" s="97">
        <v>2</v>
      </c>
      <c r="F2973" s="140">
        <v>5</v>
      </c>
      <c r="G2973" s="103"/>
      <c r="H2973" s="99" t="s">
        <v>557</v>
      </c>
      <c r="I2973" s="104" t="s">
        <v>34</v>
      </c>
      <c r="J2973" s="105">
        <v>2.5</v>
      </c>
      <c r="K2973" s="142">
        <f t="shared" si="335"/>
        <v>-2.5</v>
      </c>
      <c r="L2973" s="102">
        <f t="shared" si="336"/>
        <v>1065.3826049382726</v>
      </c>
      <c r="N2973" s="214">
        <f t="shared" si="337"/>
        <v>73.0625</v>
      </c>
      <c r="Q2973" s="153">
        <f t="shared" si="338"/>
        <v>1</v>
      </c>
      <c r="R2973" s="154">
        <f t="shared" si="339"/>
        <v>0</v>
      </c>
      <c r="S2973" s="154">
        <f t="shared" si="340"/>
        <v>1</v>
      </c>
    </row>
    <row r="2974" spans="2:19" ht="18.75" x14ac:dyDescent="0.3">
      <c r="B2974" s="220">
        <v>45213</v>
      </c>
      <c r="C2974" s="95" t="s">
        <v>3885</v>
      </c>
      <c r="D2974" s="96" t="s">
        <v>619</v>
      </c>
      <c r="E2974" s="97">
        <v>7</v>
      </c>
      <c r="F2974" s="140">
        <v>1.5</v>
      </c>
      <c r="G2974" s="103"/>
      <c r="H2974" s="99" t="s">
        <v>557</v>
      </c>
      <c r="I2974" s="104" t="s">
        <v>24</v>
      </c>
      <c r="J2974" s="105">
        <v>1.75</v>
      </c>
      <c r="K2974" s="142">
        <f t="shared" si="335"/>
        <v>0.875</v>
      </c>
      <c r="L2974" s="102">
        <f t="shared" si="336"/>
        <v>1066.2576049382726</v>
      </c>
      <c r="N2974" s="214">
        <f t="shared" si="337"/>
        <v>73.9375</v>
      </c>
      <c r="Q2974" s="153">
        <f t="shared" si="338"/>
        <v>1</v>
      </c>
      <c r="R2974" s="154">
        <f t="shared" si="339"/>
        <v>1</v>
      </c>
      <c r="S2974" s="154">
        <f t="shared" si="340"/>
        <v>0</v>
      </c>
    </row>
    <row r="2975" spans="2:19" ht="18.75" x14ac:dyDescent="0.3">
      <c r="B2975" s="220">
        <v>45213</v>
      </c>
      <c r="C2975" s="95" t="s">
        <v>3886</v>
      </c>
      <c r="D2975" s="96" t="s">
        <v>707</v>
      </c>
      <c r="E2975" s="97">
        <v>3</v>
      </c>
      <c r="F2975" s="140">
        <v>30</v>
      </c>
      <c r="G2975" s="103"/>
      <c r="H2975" s="99" t="s">
        <v>557</v>
      </c>
      <c r="I2975" s="104" t="s">
        <v>34</v>
      </c>
      <c r="J2975" s="105">
        <v>0.5</v>
      </c>
      <c r="K2975" s="142">
        <f t="shared" si="335"/>
        <v>-0.5</v>
      </c>
      <c r="L2975" s="102">
        <f t="shared" si="336"/>
        <v>1065.7576049382726</v>
      </c>
      <c r="N2975" s="214">
        <f t="shared" si="337"/>
        <v>73.4375</v>
      </c>
      <c r="Q2975" s="153">
        <f t="shared" si="338"/>
        <v>1</v>
      </c>
      <c r="R2975" s="154">
        <f t="shared" si="339"/>
        <v>0</v>
      </c>
      <c r="S2975" s="154">
        <f t="shared" si="340"/>
        <v>1</v>
      </c>
    </row>
    <row r="2976" spans="2:19" ht="18.75" x14ac:dyDescent="0.3">
      <c r="B2976" s="220">
        <v>45213</v>
      </c>
      <c r="C2976" s="95" t="s">
        <v>3886</v>
      </c>
      <c r="D2976" s="96" t="s">
        <v>707</v>
      </c>
      <c r="E2976" s="97">
        <v>3</v>
      </c>
      <c r="F2976" s="140"/>
      <c r="G2976" s="103">
        <v>5</v>
      </c>
      <c r="H2976" s="99" t="s">
        <v>567</v>
      </c>
      <c r="I2976" s="104" t="s">
        <v>34</v>
      </c>
      <c r="J2976" s="105">
        <v>2.75</v>
      </c>
      <c r="K2976" s="142">
        <f t="shared" si="335"/>
        <v>-2.75</v>
      </c>
      <c r="L2976" s="102">
        <f t="shared" si="336"/>
        <v>1063.0076049382726</v>
      </c>
      <c r="N2976" s="214">
        <f t="shared" si="337"/>
        <v>70.6875</v>
      </c>
      <c r="Q2976" s="153">
        <f t="shared" si="338"/>
        <v>1</v>
      </c>
      <c r="R2976" s="154">
        <f t="shared" si="339"/>
        <v>0</v>
      </c>
      <c r="S2976" s="154">
        <f t="shared" si="340"/>
        <v>1</v>
      </c>
    </row>
    <row r="2977" spans="2:19" ht="18.75" x14ac:dyDescent="0.3">
      <c r="B2977" s="220">
        <v>45213</v>
      </c>
      <c r="C2977" s="95" t="s">
        <v>3887</v>
      </c>
      <c r="D2977" s="96" t="s">
        <v>634</v>
      </c>
      <c r="E2977" s="97">
        <v>5</v>
      </c>
      <c r="F2977" s="140">
        <v>3</v>
      </c>
      <c r="G2977" s="103"/>
      <c r="H2977" s="99" t="s">
        <v>557</v>
      </c>
      <c r="I2977" s="104" t="s">
        <v>34</v>
      </c>
      <c r="J2977" s="105">
        <v>2.5</v>
      </c>
      <c r="K2977" s="142">
        <f t="shared" si="335"/>
        <v>-2.5</v>
      </c>
      <c r="L2977" s="102">
        <f t="shared" si="336"/>
        <v>1060.5076049382726</v>
      </c>
      <c r="N2977" s="214">
        <f t="shared" si="337"/>
        <v>68.1875</v>
      </c>
      <c r="Q2977" s="153">
        <f t="shared" si="338"/>
        <v>1</v>
      </c>
      <c r="R2977" s="154">
        <f t="shared" si="339"/>
        <v>0</v>
      </c>
      <c r="S2977" s="154">
        <f t="shared" si="340"/>
        <v>1</v>
      </c>
    </row>
    <row r="2978" spans="2:19" ht="18.75" x14ac:dyDescent="0.3">
      <c r="B2978" s="220">
        <v>45214</v>
      </c>
      <c r="C2978" s="95" t="s">
        <v>3888</v>
      </c>
      <c r="D2978" s="96" t="s">
        <v>30</v>
      </c>
      <c r="E2978" s="97">
        <v>1</v>
      </c>
      <c r="F2978" s="140">
        <v>15</v>
      </c>
      <c r="G2978" s="103"/>
      <c r="H2978" s="99" t="s">
        <v>557</v>
      </c>
      <c r="I2978" s="104" t="s">
        <v>34</v>
      </c>
      <c r="J2978" s="105">
        <v>1</v>
      </c>
      <c r="K2978" s="142">
        <f t="shared" si="335"/>
        <v>-1</v>
      </c>
      <c r="L2978" s="102">
        <f t="shared" si="336"/>
        <v>1059.5076049382726</v>
      </c>
      <c r="N2978" s="214">
        <f t="shared" si="337"/>
        <v>67.1875</v>
      </c>
      <c r="Q2978" s="153">
        <f t="shared" si="338"/>
        <v>1</v>
      </c>
      <c r="R2978" s="154">
        <f t="shared" si="339"/>
        <v>0</v>
      </c>
      <c r="S2978" s="154">
        <f t="shared" si="340"/>
        <v>1</v>
      </c>
    </row>
    <row r="2979" spans="2:19" ht="18.75" x14ac:dyDescent="0.3">
      <c r="B2979" s="220">
        <v>45214</v>
      </c>
      <c r="C2979" s="95" t="s">
        <v>3888</v>
      </c>
      <c r="D2979" s="96" t="s">
        <v>30</v>
      </c>
      <c r="E2979" s="97">
        <v>1</v>
      </c>
      <c r="F2979" s="140"/>
      <c r="G2979" s="103">
        <v>5</v>
      </c>
      <c r="H2979" s="99" t="s">
        <v>567</v>
      </c>
      <c r="I2979" s="104" t="s">
        <v>34</v>
      </c>
      <c r="J2979" s="105">
        <v>2</v>
      </c>
      <c r="K2979" s="142">
        <f t="shared" si="335"/>
        <v>-2</v>
      </c>
      <c r="L2979" s="102">
        <f t="shared" si="336"/>
        <v>1057.5076049382726</v>
      </c>
      <c r="N2979" s="214">
        <f t="shared" si="337"/>
        <v>65.1875</v>
      </c>
      <c r="Q2979" s="153">
        <f t="shared" si="338"/>
        <v>1</v>
      </c>
      <c r="R2979" s="154">
        <f t="shared" si="339"/>
        <v>0</v>
      </c>
      <c r="S2979" s="154">
        <f t="shared" si="340"/>
        <v>1</v>
      </c>
    </row>
    <row r="2980" spans="2:19" ht="18.75" x14ac:dyDescent="0.3">
      <c r="B2980" s="220">
        <v>45214</v>
      </c>
      <c r="C2980" s="95" t="s">
        <v>3889</v>
      </c>
      <c r="D2980" s="96" t="s">
        <v>30</v>
      </c>
      <c r="E2980" s="97">
        <v>2</v>
      </c>
      <c r="F2980" s="140">
        <v>3</v>
      </c>
      <c r="G2980" s="103"/>
      <c r="H2980" s="99" t="s">
        <v>557</v>
      </c>
      <c r="I2980" s="104" t="s">
        <v>34</v>
      </c>
      <c r="J2980" s="105">
        <v>1</v>
      </c>
      <c r="K2980" s="142">
        <f t="shared" si="335"/>
        <v>-1</v>
      </c>
      <c r="L2980" s="102">
        <f t="shared" si="336"/>
        <v>1056.5076049382726</v>
      </c>
      <c r="N2980" s="214">
        <f t="shared" si="337"/>
        <v>64.1875</v>
      </c>
      <c r="Q2980" s="153">
        <f t="shared" si="338"/>
        <v>1</v>
      </c>
      <c r="R2980" s="154">
        <f t="shared" si="339"/>
        <v>0</v>
      </c>
      <c r="S2980" s="154">
        <f t="shared" si="340"/>
        <v>1</v>
      </c>
    </row>
    <row r="2981" spans="2:19" ht="18.75" x14ac:dyDescent="0.3">
      <c r="B2981" s="220">
        <v>45214</v>
      </c>
      <c r="C2981" s="95" t="s">
        <v>3890</v>
      </c>
      <c r="D2981" s="96" t="s">
        <v>3290</v>
      </c>
      <c r="E2981" s="97">
        <v>5</v>
      </c>
      <c r="F2981" s="140">
        <v>7</v>
      </c>
      <c r="G2981" s="103"/>
      <c r="H2981" s="99" t="s">
        <v>557</v>
      </c>
      <c r="I2981" s="104" t="s">
        <v>34</v>
      </c>
      <c r="J2981" s="105">
        <v>2</v>
      </c>
      <c r="K2981" s="142">
        <f t="shared" si="335"/>
        <v>-2</v>
      </c>
      <c r="L2981" s="102">
        <f t="shared" si="336"/>
        <v>1054.5076049382726</v>
      </c>
      <c r="N2981" s="214">
        <f t="shared" si="337"/>
        <v>62.1875</v>
      </c>
      <c r="Q2981" s="153">
        <f t="shared" si="338"/>
        <v>1</v>
      </c>
      <c r="R2981" s="154">
        <f t="shared" si="339"/>
        <v>0</v>
      </c>
      <c r="S2981" s="154">
        <f t="shared" si="340"/>
        <v>1</v>
      </c>
    </row>
    <row r="2982" spans="2:19" ht="18.75" x14ac:dyDescent="0.3">
      <c r="B2982" s="220">
        <v>45214</v>
      </c>
      <c r="C2982" s="95" t="s">
        <v>3891</v>
      </c>
      <c r="D2982" s="96" t="s">
        <v>573</v>
      </c>
      <c r="E2982" s="97">
        <v>2</v>
      </c>
      <c r="F2982" s="140">
        <v>8</v>
      </c>
      <c r="G2982" s="103"/>
      <c r="H2982" s="99" t="s">
        <v>557</v>
      </c>
      <c r="I2982" s="104" t="s">
        <v>34</v>
      </c>
      <c r="J2982" s="105">
        <v>0.5</v>
      </c>
      <c r="K2982" s="142">
        <f t="shared" si="335"/>
        <v>-0.5</v>
      </c>
      <c r="L2982" s="102">
        <f t="shared" si="336"/>
        <v>1054.0076049382726</v>
      </c>
      <c r="N2982" s="214">
        <f t="shared" si="337"/>
        <v>61.6875</v>
      </c>
      <c r="Q2982" s="153">
        <f t="shared" si="338"/>
        <v>1</v>
      </c>
      <c r="R2982" s="154">
        <f t="shared" si="339"/>
        <v>0</v>
      </c>
      <c r="S2982" s="154">
        <f t="shared" si="340"/>
        <v>1</v>
      </c>
    </row>
    <row r="2983" spans="2:19" ht="18.75" x14ac:dyDescent="0.3">
      <c r="B2983" s="220">
        <v>45215</v>
      </c>
      <c r="C2983" s="95" t="s">
        <v>3870</v>
      </c>
      <c r="D2983" s="96" t="s">
        <v>747</v>
      </c>
      <c r="E2983" s="97">
        <v>1</v>
      </c>
      <c r="F2983" s="140">
        <v>2.4</v>
      </c>
      <c r="G2983" s="103"/>
      <c r="H2983" s="99" t="s">
        <v>557</v>
      </c>
      <c r="I2983" s="104" t="s">
        <v>24</v>
      </c>
      <c r="J2983" s="105">
        <v>2.75</v>
      </c>
      <c r="K2983" s="142">
        <f t="shared" si="335"/>
        <v>3.8499999999999996</v>
      </c>
      <c r="L2983" s="102">
        <f t="shared" si="336"/>
        <v>1057.8576049382725</v>
      </c>
      <c r="N2983" s="214">
        <f t="shared" si="337"/>
        <v>65.537499999999994</v>
      </c>
      <c r="Q2983" s="153">
        <f t="shared" si="338"/>
        <v>1</v>
      </c>
      <c r="R2983" s="154">
        <f t="shared" si="339"/>
        <v>1</v>
      </c>
      <c r="S2983" s="154">
        <f t="shared" si="340"/>
        <v>0</v>
      </c>
    </row>
    <row r="2984" spans="2:19" ht="18.75" x14ac:dyDescent="0.3">
      <c r="B2984" s="220">
        <v>45215</v>
      </c>
      <c r="C2984" s="95" t="s">
        <v>3892</v>
      </c>
      <c r="D2984" s="96" t="s">
        <v>747</v>
      </c>
      <c r="E2984" s="97">
        <v>2</v>
      </c>
      <c r="F2984" s="140">
        <v>19</v>
      </c>
      <c r="G2984" s="103"/>
      <c r="H2984" s="99" t="s">
        <v>557</v>
      </c>
      <c r="I2984" s="104" t="s">
        <v>34</v>
      </c>
      <c r="J2984" s="105">
        <v>0.25</v>
      </c>
      <c r="K2984" s="142">
        <f t="shared" si="335"/>
        <v>-0.25</v>
      </c>
      <c r="L2984" s="102">
        <f t="shared" si="336"/>
        <v>1057.6076049382725</v>
      </c>
      <c r="N2984" s="214">
        <f t="shared" si="337"/>
        <v>65.287499999999994</v>
      </c>
      <c r="Q2984" s="153">
        <f t="shared" si="338"/>
        <v>1</v>
      </c>
      <c r="R2984" s="154">
        <f t="shared" si="339"/>
        <v>0</v>
      </c>
      <c r="S2984" s="154">
        <f t="shared" si="340"/>
        <v>1</v>
      </c>
    </row>
    <row r="2985" spans="2:19" ht="18.75" x14ac:dyDescent="0.3">
      <c r="B2985" s="220">
        <v>45216</v>
      </c>
      <c r="C2985" s="95" t="s">
        <v>3893</v>
      </c>
      <c r="D2985" s="96" t="s">
        <v>638</v>
      </c>
      <c r="E2985" s="97">
        <v>3</v>
      </c>
      <c r="F2985" s="140">
        <v>2.15</v>
      </c>
      <c r="G2985" s="103"/>
      <c r="H2985" s="99" t="s">
        <v>557</v>
      </c>
      <c r="I2985" s="104" t="s">
        <v>24</v>
      </c>
      <c r="J2985" s="105">
        <v>2</v>
      </c>
      <c r="K2985" s="142">
        <f t="shared" si="335"/>
        <v>2.2999999999999998</v>
      </c>
      <c r="L2985" s="102">
        <f t="shared" si="336"/>
        <v>1059.9076049382725</v>
      </c>
      <c r="N2985" s="214">
        <f t="shared" si="337"/>
        <v>67.587499999999991</v>
      </c>
      <c r="Q2985" s="153">
        <f t="shared" si="338"/>
        <v>1</v>
      </c>
      <c r="R2985" s="154">
        <f t="shared" si="339"/>
        <v>1</v>
      </c>
      <c r="S2985" s="154">
        <f t="shared" si="340"/>
        <v>0</v>
      </c>
    </row>
    <row r="2986" spans="2:19" ht="18.75" x14ac:dyDescent="0.3">
      <c r="B2986" s="220">
        <v>45216</v>
      </c>
      <c r="C2986" s="95" t="s">
        <v>3894</v>
      </c>
      <c r="D2986" s="96" t="s">
        <v>638</v>
      </c>
      <c r="E2986" s="97">
        <v>4</v>
      </c>
      <c r="F2986" s="140">
        <v>100</v>
      </c>
      <c r="G2986" s="103"/>
      <c r="H2986" s="99" t="s">
        <v>557</v>
      </c>
      <c r="I2986" s="104" t="s">
        <v>34</v>
      </c>
      <c r="J2986" s="105">
        <v>0.25</v>
      </c>
      <c r="K2986" s="142">
        <f t="shared" si="335"/>
        <v>-0.25</v>
      </c>
      <c r="L2986" s="102">
        <f t="shared" si="336"/>
        <v>1059.6576049382725</v>
      </c>
      <c r="N2986" s="214">
        <f t="shared" si="337"/>
        <v>67.337499999999991</v>
      </c>
      <c r="Q2986" s="153">
        <f t="shared" si="338"/>
        <v>1</v>
      </c>
      <c r="R2986" s="154">
        <f t="shared" si="339"/>
        <v>0</v>
      </c>
      <c r="S2986" s="154">
        <f t="shared" si="340"/>
        <v>1</v>
      </c>
    </row>
    <row r="2987" spans="2:19" ht="18.75" x14ac:dyDescent="0.3">
      <c r="B2987" s="220">
        <v>45216</v>
      </c>
      <c r="C2987" s="95" t="s">
        <v>3895</v>
      </c>
      <c r="D2987" s="96" t="s">
        <v>638</v>
      </c>
      <c r="E2987" s="97">
        <v>4</v>
      </c>
      <c r="F2987" s="140">
        <v>6</v>
      </c>
      <c r="G2987" s="103"/>
      <c r="H2987" s="99" t="s">
        <v>557</v>
      </c>
      <c r="I2987" s="104" t="s">
        <v>34</v>
      </c>
      <c r="J2987" s="105">
        <v>5</v>
      </c>
      <c r="K2987" s="142">
        <f t="shared" si="335"/>
        <v>-5</v>
      </c>
      <c r="L2987" s="102">
        <f t="shared" si="336"/>
        <v>1054.6576049382725</v>
      </c>
      <c r="N2987" s="214">
        <f t="shared" si="337"/>
        <v>62.337499999999991</v>
      </c>
      <c r="Q2987" s="153">
        <f t="shared" si="338"/>
        <v>1</v>
      </c>
      <c r="R2987" s="154">
        <f t="shared" si="339"/>
        <v>0</v>
      </c>
      <c r="S2987" s="154">
        <f t="shared" si="340"/>
        <v>1</v>
      </c>
    </row>
    <row r="2988" spans="2:19" ht="18.75" x14ac:dyDescent="0.3">
      <c r="B2988" s="220">
        <v>45217</v>
      </c>
      <c r="C2988" s="95" t="s">
        <v>3896</v>
      </c>
      <c r="D2988" s="96" t="s">
        <v>602</v>
      </c>
      <c r="E2988" s="97">
        <v>3</v>
      </c>
      <c r="F2988" s="140">
        <v>2.2599999999999998</v>
      </c>
      <c r="G2988" s="103"/>
      <c r="H2988" s="99" t="s">
        <v>557</v>
      </c>
      <c r="I2988" s="104" t="s">
        <v>24</v>
      </c>
      <c r="J2988" s="105">
        <v>9</v>
      </c>
      <c r="K2988" s="142">
        <f t="shared" si="335"/>
        <v>11.339999999999996</v>
      </c>
      <c r="L2988" s="102">
        <f t="shared" si="336"/>
        <v>1065.9976049382724</v>
      </c>
      <c r="N2988" s="214">
        <f t="shared" si="337"/>
        <v>73.677499999999981</v>
      </c>
      <c r="Q2988" s="153">
        <f t="shared" si="338"/>
        <v>1</v>
      </c>
      <c r="R2988" s="154">
        <f t="shared" si="339"/>
        <v>1</v>
      </c>
      <c r="S2988" s="154">
        <f t="shared" si="340"/>
        <v>0</v>
      </c>
    </row>
    <row r="2989" spans="2:19" ht="18.75" x14ac:dyDescent="0.3">
      <c r="B2989" s="220">
        <v>45218</v>
      </c>
      <c r="C2989" s="95" t="s">
        <v>3897</v>
      </c>
      <c r="D2989" s="96" t="s">
        <v>788</v>
      </c>
      <c r="E2989" s="97">
        <v>2</v>
      </c>
      <c r="F2989" s="140">
        <v>3</v>
      </c>
      <c r="G2989" s="103"/>
      <c r="H2989" s="99" t="s">
        <v>557</v>
      </c>
      <c r="I2989" s="104" t="s">
        <v>34</v>
      </c>
      <c r="J2989" s="105">
        <v>5</v>
      </c>
      <c r="K2989" s="142">
        <f t="shared" si="335"/>
        <v>-5</v>
      </c>
      <c r="L2989" s="102">
        <f t="shared" si="336"/>
        <v>1060.9976049382724</v>
      </c>
      <c r="N2989" s="214">
        <f t="shared" si="337"/>
        <v>68.677499999999981</v>
      </c>
      <c r="Q2989" s="153">
        <f t="shared" si="338"/>
        <v>1</v>
      </c>
      <c r="R2989" s="154">
        <f t="shared" si="339"/>
        <v>0</v>
      </c>
      <c r="S2989" s="154">
        <f t="shared" si="340"/>
        <v>1</v>
      </c>
    </row>
    <row r="2990" spans="2:19" ht="18.75" x14ac:dyDescent="0.3">
      <c r="B2990" s="220">
        <v>45218</v>
      </c>
      <c r="C2990" s="95" t="s">
        <v>3898</v>
      </c>
      <c r="D2990" s="96" t="s">
        <v>3253</v>
      </c>
      <c r="E2990" s="97">
        <v>2</v>
      </c>
      <c r="F2990" s="140">
        <v>2.8</v>
      </c>
      <c r="G2990" s="103"/>
      <c r="H2990" s="99" t="s">
        <v>557</v>
      </c>
      <c r="I2990" s="104" t="s">
        <v>24</v>
      </c>
      <c r="J2990" s="105">
        <v>2.75</v>
      </c>
      <c r="K2990" s="142">
        <f t="shared" si="335"/>
        <v>4.9499999999999993</v>
      </c>
      <c r="L2990" s="102">
        <f t="shared" si="336"/>
        <v>1065.9476049382724</v>
      </c>
      <c r="N2990" s="214">
        <f t="shared" si="337"/>
        <v>73.627499999999984</v>
      </c>
      <c r="Q2990" s="153">
        <f t="shared" si="338"/>
        <v>1</v>
      </c>
      <c r="R2990" s="154">
        <f t="shared" si="339"/>
        <v>1</v>
      </c>
      <c r="S2990" s="154">
        <f t="shared" si="340"/>
        <v>0</v>
      </c>
    </row>
    <row r="2991" spans="2:19" ht="18.75" x14ac:dyDescent="0.3">
      <c r="B2991" s="220">
        <v>45218</v>
      </c>
      <c r="C2991" s="95" t="s">
        <v>3869</v>
      </c>
      <c r="D2991" s="96" t="s">
        <v>2030</v>
      </c>
      <c r="E2991" s="97">
        <v>1</v>
      </c>
      <c r="F2991" s="140">
        <v>3.5</v>
      </c>
      <c r="G2991" s="103"/>
      <c r="H2991" s="99" t="s">
        <v>557</v>
      </c>
      <c r="I2991" s="104" t="s">
        <v>24</v>
      </c>
      <c r="J2991" s="105">
        <v>0.5</v>
      </c>
      <c r="K2991" s="142">
        <f t="shared" si="335"/>
        <v>1.25</v>
      </c>
      <c r="L2991" s="102">
        <f t="shared" si="336"/>
        <v>1067.1976049382724</v>
      </c>
      <c r="N2991" s="214">
        <f t="shared" si="337"/>
        <v>74.877499999999984</v>
      </c>
      <c r="Q2991" s="153">
        <f t="shared" si="338"/>
        <v>1</v>
      </c>
      <c r="R2991" s="154">
        <f t="shared" si="339"/>
        <v>1</v>
      </c>
      <c r="S2991" s="154">
        <f t="shared" si="340"/>
        <v>0</v>
      </c>
    </row>
    <row r="2992" spans="2:19" ht="18.75" x14ac:dyDescent="0.3">
      <c r="B2992" s="220">
        <v>45219</v>
      </c>
      <c r="C2992" s="95" t="s">
        <v>3821</v>
      </c>
      <c r="D2992" s="96" t="s">
        <v>616</v>
      </c>
      <c r="E2992" s="97">
        <v>4</v>
      </c>
      <c r="F2992" s="140">
        <v>10</v>
      </c>
      <c r="G2992" s="103"/>
      <c r="H2992" s="99" t="s">
        <v>557</v>
      </c>
      <c r="I2992" s="104" t="s">
        <v>34</v>
      </c>
      <c r="J2992" s="105">
        <v>0.25</v>
      </c>
      <c r="K2992" s="142">
        <f t="shared" si="335"/>
        <v>-0.25</v>
      </c>
      <c r="L2992" s="102">
        <f t="shared" si="336"/>
        <v>1066.9476049382724</v>
      </c>
      <c r="N2992" s="214">
        <f t="shared" si="337"/>
        <v>74.627499999999984</v>
      </c>
      <c r="Q2992" s="153">
        <f t="shared" si="338"/>
        <v>1</v>
      </c>
      <c r="R2992" s="154">
        <f t="shared" si="339"/>
        <v>0</v>
      </c>
      <c r="S2992" s="154">
        <f t="shared" si="340"/>
        <v>1</v>
      </c>
    </row>
    <row r="2993" spans="2:19" ht="18.75" x14ac:dyDescent="0.3">
      <c r="B2993" s="220">
        <v>45219</v>
      </c>
      <c r="C2993" s="95" t="s">
        <v>3899</v>
      </c>
      <c r="D2993" s="96" t="s">
        <v>813</v>
      </c>
      <c r="E2993" s="97">
        <v>3</v>
      </c>
      <c r="F2993" s="140">
        <v>10</v>
      </c>
      <c r="G2993" s="103"/>
      <c r="H2993" s="99" t="s">
        <v>557</v>
      </c>
      <c r="I2993" s="104" t="s">
        <v>34</v>
      </c>
      <c r="J2993" s="105">
        <v>0.75</v>
      </c>
      <c r="K2993" s="142">
        <f t="shared" si="335"/>
        <v>-0.75</v>
      </c>
      <c r="L2993" s="102">
        <f t="shared" si="336"/>
        <v>1066.1976049382724</v>
      </c>
      <c r="N2993" s="214">
        <f t="shared" si="337"/>
        <v>73.877499999999984</v>
      </c>
      <c r="Q2993" s="153">
        <f t="shared" si="338"/>
        <v>1</v>
      </c>
      <c r="R2993" s="154">
        <f t="shared" si="339"/>
        <v>0</v>
      </c>
      <c r="S2993" s="154">
        <f t="shared" si="340"/>
        <v>1</v>
      </c>
    </row>
    <row r="2994" spans="2:19" ht="18.75" x14ac:dyDescent="0.3">
      <c r="B2994" s="220">
        <v>45219</v>
      </c>
      <c r="C2994" s="95" t="s">
        <v>3900</v>
      </c>
      <c r="D2994" s="96" t="s">
        <v>801</v>
      </c>
      <c r="E2994" s="97">
        <v>2</v>
      </c>
      <c r="F2994" s="140">
        <v>2</v>
      </c>
      <c r="G2994" s="103"/>
      <c r="H2994" s="99" t="s">
        <v>557</v>
      </c>
      <c r="I2994" s="104" t="s">
        <v>34</v>
      </c>
      <c r="J2994" s="105">
        <v>1.25</v>
      </c>
      <c r="K2994" s="142">
        <f t="shared" si="335"/>
        <v>-1.25</v>
      </c>
      <c r="L2994" s="102">
        <f t="shared" si="336"/>
        <v>1064.9476049382724</v>
      </c>
      <c r="N2994" s="214">
        <f t="shared" si="337"/>
        <v>72.627499999999984</v>
      </c>
      <c r="Q2994" s="153">
        <f t="shared" si="338"/>
        <v>1</v>
      </c>
      <c r="R2994" s="154">
        <f t="shared" si="339"/>
        <v>0</v>
      </c>
      <c r="S2994" s="154">
        <f t="shared" si="340"/>
        <v>1</v>
      </c>
    </row>
    <row r="2995" spans="2:19" ht="18.75" x14ac:dyDescent="0.3">
      <c r="B2995" s="220">
        <v>45219</v>
      </c>
      <c r="C2995" s="95" t="s">
        <v>3901</v>
      </c>
      <c r="D2995" s="96" t="s">
        <v>801</v>
      </c>
      <c r="E2995" s="97">
        <v>3</v>
      </c>
      <c r="F2995" s="140">
        <v>2.2999999999999998</v>
      </c>
      <c r="G2995" s="103"/>
      <c r="H2995" s="99" t="s">
        <v>557</v>
      </c>
      <c r="I2995" s="104" t="s">
        <v>24</v>
      </c>
      <c r="J2995" s="105">
        <v>1.25</v>
      </c>
      <c r="K2995" s="142">
        <f t="shared" si="335"/>
        <v>1.625</v>
      </c>
      <c r="L2995" s="102">
        <f t="shared" si="336"/>
        <v>1066.5726049382724</v>
      </c>
      <c r="N2995" s="214">
        <f t="shared" si="337"/>
        <v>74.252499999999984</v>
      </c>
      <c r="Q2995" s="153">
        <f t="shared" si="338"/>
        <v>1</v>
      </c>
      <c r="R2995" s="154">
        <f t="shared" si="339"/>
        <v>1</v>
      </c>
      <c r="S2995" s="154">
        <f t="shared" si="340"/>
        <v>0</v>
      </c>
    </row>
    <row r="2996" spans="2:19" ht="18.75" x14ac:dyDescent="0.3">
      <c r="B2996" s="220">
        <v>45219</v>
      </c>
      <c r="C2996" s="95" t="s">
        <v>3902</v>
      </c>
      <c r="D2996" s="96" t="s">
        <v>600</v>
      </c>
      <c r="E2996" s="97">
        <v>3</v>
      </c>
      <c r="F2996" s="140">
        <v>4</v>
      </c>
      <c r="G2996" s="103"/>
      <c r="H2996" s="99" t="s">
        <v>557</v>
      </c>
      <c r="I2996" s="104" t="s">
        <v>24</v>
      </c>
      <c r="J2996" s="105">
        <v>2</v>
      </c>
      <c r="K2996" s="142">
        <f t="shared" si="335"/>
        <v>6</v>
      </c>
      <c r="L2996" s="102">
        <f t="shared" si="336"/>
        <v>1072.5726049382724</v>
      </c>
      <c r="N2996" s="214">
        <f t="shared" si="337"/>
        <v>80.252499999999984</v>
      </c>
      <c r="Q2996" s="153">
        <f t="shared" si="338"/>
        <v>1</v>
      </c>
      <c r="R2996" s="154">
        <f t="shared" si="339"/>
        <v>1</v>
      </c>
      <c r="S2996" s="154">
        <f t="shared" si="340"/>
        <v>0</v>
      </c>
    </row>
    <row r="2997" spans="2:19" ht="18.75" x14ac:dyDescent="0.3">
      <c r="B2997" s="220">
        <v>45220</v>
      </c>
      <c r="C2997" s="95" t="s">
        <v>3871</v>
      </c>
      <c r="D2997" s="96" t="s">
        <v>652</v>
      </c>
      <c r="E2997" s="97">
        <v>1</v>
      </c>
      <c r="F2997" s="140">
        <v>5</v>
      </c>
      <c r="G2997" s="103"/>
      <c r="H2997" s="99" t="s">
        <v>557</v>
      </c>
      <c r="I2997" s="104" t="s">
        <v>34</v>
      </c>
      <c r="J2997" s="105">
        <v>0.5</v>
      </c>
      <c r="K2997" s="142">
        <f t="shared" si="335"/>
        <v>-0.5</v>
      </c>
      <c r="L2997" s="102">
        <f t="shared" si="336"/>
        <v>1072.0726049382724</v>
      </c>
      <c r="N2997" s="214">
        <f t="shared" si="337"/>
        <v>79.752499999999984</v>
      </c>
      <c r="Q2997" s="153">
        <f t="shared" si="338"/>
        <v>1</v>
      </c>
      <c r="R2997" s="154">
        <f t="shared" si="339"/>
        <v>0</v>
      </c>
      <c r="S2997" s="154">
        <f t="shared" si="340"/>
        <v>1</v>
      </c>
    </row>
    <row r="2998" spans="2:19" ht="18.75" x14ac:dyDescent="0.3">
      <c r="B2998" s="220">
        <v>45220</v>
      </c>
      <c r="C2998" s="95" t="s">
        <v>3903</v>
      </c>
      <c r="D2998" s="96" t="s">
        <v>114</v>
      </c>
      <c r="E2998" s="97">
        <v>1</v>
      </c>
      <c r="F2998" s="140">
        <v>6</v>
      </c>
      <c r="G2998" s="103"/>
      <c r="H2998" s="99" t="s">
        <v>557</v>
      </c>
      <c r="I2998" s="104" t="s">
        <v>34</v>
      </c>
      <c r="J2998" s="105">
        <v>5</v>
      </c>
      <c r="K2998" s="142">
        <f t="shared" si="335"/>
        <v>-5</v>
      </c>
      <c r="L2998" s="102">
        <f t="shared" si="336"/>
        <v>1067.0726049382724</v>
      </c>
      <c r="N2998" s="214">
        <f t="shared" si="337"/>
        <v>74.752499999999984</v>
      </c>
      <c r="Q2998" s="153">
        <f t="shared" si="338"/>
        <v>1</v>
      </c>
      <c r="R2998" s="154">
        <f t="shared" si="339"/>
        <v>0</v>
      </c>
      <c r="S2998" s="154">
        <f t="shared" si="340"/>
        <v>1</v>
      </c>
    </row>
    <row r="2999" spans="2:19" ht="18.75" x14ac:dyDescent="0.3">
      <c r="B2999" s="220">
        <v>45220</v>
      </c>
      <c r="C2999" s="95" t="s">
        <v>3903</v>
      </c>
      <c r="D2999" s="96" t="s">
        <v>114</v>
      </c>
      <c r="E2999" s="97">
        <v>1</v>
      </c>
      <c r="F2999" s="140"/>
      <c r="G2999" s="103">
        <v>2</v>
      </c>
      <c r="H2999" s="99" t="s">
        <v>567</v>
      </c>
      <c r="I2999" s="104" t="s">
        <v>34</v>
      </c>
      <c r="J2999" s="105">
        <v>3</v>
      </c>
      <c r="K2999" s="142">
        <f t="shared" si="335"/>
        <v>-3</v>
      </c>
      <c r="L2999" s="102">
        <f t="shared" si="336"/>
        <v>1064.0726049382724</v>
      </c>
      <c r="N2999" s="214">
        <f t="shared" si="337"/>
        <v>71.752499999999984</v>
      </c>
      <c r="Q2999" s="153">
        <f t="shared" si="338"/>
        <v>1</v>
      </c>
      <c r="R2999" s="154">
        <f t="shared" si="339"/>
        <v>0</v>
      </c>
      <c r="S2999" s="154">
        <f t="shared" si="340"/>
        <v>1</v>
      </c>
    </row>
    <row r="3000" spans="2:19" ht="18.75" x14ac:dyDescent="0.3">
      <c r="B3000" s="220">
        <v>45220</v>
      </c>
      <c r="C3000" s="95" t="s">
        <v>3325</v>
      </c>
      <c r="D3000" s="96" t="s">
        <v>114</v>
      </c>
      <c r="E3000" s="97">
        <v>2</v>
      </c>
      <c r="F3000" s="140">
        <v>3</v>
      </c>
      <c r="G3000" s="103"/>
      <c r="H3000" s="99" t="s">
        <v>557</v>
      </c>
      <c r="I3000" s="104" t="s">
        <v>24</v>
      </c>
      <c r="J3000" s="105">
        <v>3</v>
      </c>
      <c r="K3000" s="142">
        <f t="shared" si="335"/>
        <v>6</v>
      </c>
      <c r="L3000" s="102">
        <f t="shared" si="336"/>
        <v>1070.0726049382724</v>
      </c>
      <c r="N3000" s="214">
        <f t="shared" si="337"/>
        <v>77.752499999999984</v>
      </c>
      <c r="Q3000" s="153">
        <f t="shared" si="338"/>
        <v>1</v>
      </c>
      <c r="R3000" s="154">
        <f t="shared" si="339"/>
        <v>1</v>
      </c>
      <c r="S3000" s="154">
        <f t="shared" si="340"/>
        <v>0</v>
      </c>
    </row>
    <row r="3001" spans="2:19" ht="18.75" x14ac:dyDescent="0.3">
      <c r="B3001" s="220">
        <v>45220</v>
      </c>
      <c r="C3001" s="95" t="s">
        <v>3904</v>
      </c>
      <c r="D3001" s="96" t="s">
        <v>114</v>
      </c>
      <c r="E3001" s="97">
        <v>3</v>
      </c>
      <c r="F3001" s="140">
        <v>10</v>
      </c>
      <c r="G3001" s="103"/>
      <c r="H3001" s="99" t="s">
        <v>557</v>
      </c>
      <c r="I3001" s="104" t="s">
        <v>34</v>
      </c>
      <c r="J3001" s="105">
        <v>1</v>
      </c>
      <c r="K3001" s="142">
        <f t="shared" si="335"/>
        <v>-1</v>
      </c>
      <c r="L3001" s="102">
        <f t="shared" si="336"/>
        <v>1069.0726049382724</v>
      </c>
      <c r="N3001" s="214">
        <f t="shared" si="337"/>
        <v>76.752499999999984</v>
      </c>
      <c r="Q3001" s="153">
        <f t="shared" si="338"/>
        <v>1</v>
      </c>
      <c r="R3001" s="154">
        <f t="shared" si="339"/>
        <v>0</v>
      </c>
      <c r="S3001" s="154">
        <f t="shared" si="340"/>
        <v>1</v>
      </c>
    </row>
    <row r="3002" spans="2:19" ht="18.75" x14ac:dyDescent="0.3">
      <c r="B3002" s="220">
        <v>45220</v>
      </c>
      <c r="C3002" s="95" t="s">
        <v>3904</v>
      </c>
      <c r="D3002" s="96" t="s">
        <v>114</v>
      </c>
      <c r="E3002" s="97">
        <v>3</v>
      </c>
      <c r="F3002" s="140"/>
      <c r="G3002" s="103">
        <v>2</v>
      </c>
      <c r="H3002" s="99" t="s">
        <v>567</v>
      </c>
      <c r="I3002" s="104" t="s">
        <v>34</v>
      </c>
      <c r="J3002" s="105">
        <v>1.75</v>
      </c>
      <c r="K3002" s="142">
        <f t="shared" si="335"/>
        <v>-1.75</v>
      </c>
      <c r="L3002" s="102">
        <f t="shared" si="336"/>
        <v>1067.3226049382724</v>
      </c>
      <c r="N3002" s="214">
        <f t="shared" si="337"/>
        <v>75.002499999999984</v>
      </c>
      <c r="Q3002" s="153">
        <f t="shared" si="338"/>
        <v>1</v>
      </c>
      <c r="R3002" s="154">
        <f t="shared" si="339"/>
        <v>0</v>
      </c>
      <c r="S3002" s="154">
        <f t="shared" si="340"/>
        <v>1</v>
      </c>
    </row>
    <row r="3003" spans="2:19" ht="18.75" x14ac:dyDescent="0.3">
      <c r="B3003" s="220">
        <v>45221</v>
      </c>
      <c r="C3003" s="95" t="s">
        <v>3905</v>
      </c>
      <c r="D3003" s="96" t="s">
        <v>2814</v>
      </c>
      <c r="E3003" s="97">
        <v>1</v>
      </c>
      <c r="F3003" s="140">
        <v>3</v>
      </c>
      <c r="G3003" s="103"/>
      <c r="H3003" s="99" t="s">
        <v>557</v>
      </c>
      <c r="I3003" s="104" t="s">
        <v>34</v>
      </c>
      <c r="J3003" s="105">
        <v>8</v>
      </c>
      <c r="K3003" s="142">
        <f t="shared" si="335"/>
        <v>-8</v>
      </c>
      <c r="L3003" s="102">
        <f t="shared" si="336"/>
        <v>1059.3226049382724</v>
      </c>
      <c r="N3003" s="214">
        <f t="shared" si="337"/>
        <v>67.002499999999984</v>
      </c>
      <c r="Q3003" s="153">
        <f t="shared" si="338"/>
        <v>1</v>
      </c>
      <c r="R3003" s="154">
        <f t="shared" si="339"/>
        <v>0</v>
      </c>
      <c r="S3003" s="154">
        <f t="shared" si="340"/>
        <v>1</v>
      </c>
    </row>
    <row r="3004" spans="2:19" ht="18.75" x14ac:dyDescent="0.3">
      <c r="B3004" s="220">
        <v>45221</v>
      </c>
      <c r="C3004" s="95" t="s">
        <v>3906</v>
      </c>
      <c r="D3004" s="96" t="s">
        <v>2814</v>
      </c>
      <c r="E3004" s="97">
        <v>3</v>
      </c>
      <c r="F3004" s="140">
        <v>8</v>
      </c>
      <c r="G3004" s="103"/>
      <c r="H3004" s="99" t="s">
        <v>557</v>
      </c>
      <c r="I3004" s="104" t="s">
        <v>34</v>
      </c>
      <c r="J3004" s="105">
        <v>3.5</v>
      </c>
      <c r="K3004" s="142">
        <f t="shared" si="335"/>
        <v>-3.5</v>
      </c>
      <c r="L3004" s="102">
        <f t="shared" si="336"/>
        <v>1055.8226049382724</v>
      </c>
      <c r="N3004" s="214">
        <f t="shared" si="337"/>
        <v>63.502499999999984</v>
      </c>
      <c r="Q3004" s="153">
        <f t="shared" si="338"/>
        <v>1</v>
      </c>
      <c r="R3004" s="154">
        <f t="shared" si="339"/>
        <v>0</v>
      </c>
      <c r="S3004" s="154">
        <f t="shared" si="340"/>
        <v>1</v>
      </c>
    </row>
    <row r="3005" spans="2:19" ht="18.75" x14ac:dyDescent="0.3">
      <c r="B3005" s="220">
        <v>45222</v>
      </c>
      <c r="C3005" s="95" t="s">
        <v>3907</v>
      </c>
      <c r="D3005" s="96" t="s">
        <v>173</v>
      </c>
      <c r="E3005" s="97">
        <v>2</v>
      </c>
      <c r="F3005" s="140">
        <v>4</v>
      </c>
      <c r="G3005" s="103"/>
      <c r="H3005" s="99" t="s">
        <v>557</v>
      </c>
      <c r="I3005" s="104" t="s">
        <v>34</v>
      </c>
      <c r="J3005" s="105">
        <v>8</v>
      </c>
      <c r="K3005" s="142">
        <f t="shared" si="335"/>
        <v>-8</v>
      </c>
      <c r="L3005" s="102">
        <f t="shared" si="336"/>
        <v>1047.8226049382724</v>
      </c>
      <c r="N3005" s="214">
        <f t="shared" si="337"/>
        <v>55.502499999999984</v>
      </c>
      <c r="Q3005" s="153">
        <f t="shared" si="338"/>
        <v>1</v>
      </c>
      <c r="R3005" s="154">
        <f t="shared" si="339"/>
        <v>0</v>
      </c>
      <c r="S3005" s="154">
        <f t="shared" si="340"/>
        <v>1</v>
      </c>
    </row>
    <row r="3006" spans="2:19" ht="18.75" x14ac:dyDescent="0.3">
      <c r="B3006" s="220">
        <v>45222</v>
      </c>
      <c r="C3006" s="95" t="s">
        <v>3908</v>
      </c>
      <c r="D3006" s="96" t="s">
        <v>173</v>
      </c>
      <c r="E3006" s="97">
        <v>3</v>
      </c>
      <c r="F3006" s="140">
        <v>8</v>
      </c>
      <c r="G3006" s="103"/>
      <c r="H3006" s="99" t="s">
        <v>557</v>
      </c>
      <c r="I3006" s="104" t="s">
        <v>34</v>
      </c>
      <c r="J3006" s="105">
        <v>2</v>
      </c>
      <c r="K3006" s="142">
        <f t="shared" si="335"/>
        <v>-2</v>
      </c>
      <c r="L3006" s="102">
        <f t="shared" si="336"/>
        <v>1045.8226049382724</v>
      </c>
      <c r="N3006" s="214">
        <f t="shared" si="337"/>
        <v>53.502499999999984</v>
      </c>
      <c r="Q3006" s="153">
        <f t="shared" si="338"/>
        <v>1</v>
      </c>
      <c r="R3006" s="154">
        <f t="shared" si="339"/>
        <v>0</v>
      </c>
      <c r="S3006" s="154">
        <f t="shared" si="340"/>
        <v>1</v>
      </c>
    </row>
    <row r="3007" spans="2:19" ht="18.75" x14ac:dyDescent="0.3">
      <c r="B3007" s="220">
        <v>45222</v>
      </c>
      <c r="C3007" s="95" t="s">
        <v>3909</v>
      </c>
      <c r="D3007" s="96" t="s">
        <v>173</v>
      </c>
      <c r="E3007" s="97">
        <v>3</v>
      </c>
      <c r="F3007" s="140">
        <v>3</v>
      </c>
      <c r="G3007" s="103"/>
      <c r="H3007" s="99" t="s">
        <v>557</v>
      </c>
      <c r="I3007" s="104" t="s">
        <v>34</v>
      </c>
      <c r="J3007" s="105">
        <v>8</v>
      </c>
      <c r="K3007" s="142">
        <f t="shared" ref="K3007:K3070" si="341">IF(OR(I3007="",J3007=""),"",IF(AND(H3007="W",I3007="1st"),F3007*J3007-J3007,IF(AND(H3007="P",OR(I3007="1st",I3007="2nd",I3007="3rd")),G3007*J3007-J3007,IF(H3007="EW",-2*J3007,-J3007))))</f>
        <v>-8</v>
      </c>
      <c r="L3007" s="102">
        <f t="shared" ref="L3007:L3070" si="342">IF(K3007="",L3006,L3006+K3007)</f>
        <v>1037.8226049382724</v>
      </c>
      <c r="N3007" s="214">
        <f t="shared" ref="N3007:N3055" si="343">N3006+K3007</f>
        <v>45.502499999999984</v>
      </c>
      <c r="Q3007" s="153">
        <f t="shared" ref="Q3007:Q3055" si="344">IF(B3007="",0,1)</f>
        <v>1</v>
      </c>
      <c r="R3007" s="154">
        <f t="shared" ref="R3007:R3055" si="345">IF(K3007&gt;0,1,0)</f>
        <v>0</v>
      </c>
      <c r="S3007" s="154">
        <f t="shared" ref="S3007:S3055" si="346">IF(K3007&lt;0,1,0)</f>
        <v>1</v>
      </c>
    </row>
    <row r="3008" spans="2:19" ht="18.75" x14ac:dyDescent="0.3">
      <c r="B3008" s="220">
        <v>45224</v>
      </c>
      <c r="C3008" s="95" t="s">
        <v>3910</v>
      </c>
      <c r="D3008" s="96" t="s">
        <v>623</v>
      </c>
      <c r="E3008" s="97">
        <v>2</v>
      </c>
      <c r="F3008" s="140">
        <v>2</v>
      </c>
      <c r="G3008" s="103"/>
      <c r="H3008" s="99" t="s">
        <v>557</v>
      </c>
      <c r="I3008" s="104" t="s">
        <v>34</v>
      </c>
      <c r="J3008" s="105">
        <v>3</v>
      </c>
      <c r="K3008" s="142">
        <f t="shared" si="341"/>
        <v>-3</v>
      </c>
      <c r="L3008" s="102">
        <f t="shared" si="342"/>
        <v>1034.8226049382724</v>
      </c>
      <c r="N3008" s="214">
        <f t="shared" si="343"/>
        <v>42.502499999999984</v>
      </c>
      <c r="Q3008" s="153">
        <f t="shared" si="344"/>
        <v>1</v>
      </c>
      <c r="R3008" s="154">
        <f t="shared" si="345"/>
        <v>0</v>
      </c>
      <c r="S3008" s="154">
        <f t="shared" si="346"/>
        <v>1</v>
      </c>
    </row>
    <row r="3009" spans="2:19" ht="18.75" x14ac:dyDescent="0.3">
      <c r="B3009" s="220">
        <v>45224</v>
      </c>
      <c r="C3009" s="95" t="s">
        <v>3911</v>
      </c>
      <c r="D3009" s="96" t="s">
        <v>623</v>
      </c>
      <c r="E3009" s="97">
        <v>1</v>
      </c>
      <c r="F3009" s="140">
        <v>2</v>
      </c>
      <c r="G3009" s="103"/>
      <c r="H3009" s="99" t="s">
        <v>557</v>
      </c>
      <c r="I3009" s="104" t="s">
        <v>34</v>
      </c>
      <c r="J3009" s="105">
        <v>1</v>
      </c>
      <c r="K3009" s="142">
        <f t="shared" si="341"/>
        <v>-1</v>
      </c>
      <c r="L3009" s="102">
        <f t="shared" si="342"/>
        <v>1033.8226049382724</v>
      </c>
      <c r="N3009" s="214">
        <f t="shared" si="343"/>
        <v>41.502499999999984</v>
      </c>
      <c r="Q3009" s="153">
        <f t="shared" si="344"/>
        <v>1</v>
      </c>
      <c r="R3009" s="154">
        <f t="shared" si="345"/>
        <v>0</v>
      </c>
      <c r="S3009" s="154">
        <f t="shared" si="346"/>
        <v>1</v>
      </c>
    </row>
    <row r="3010" spans="2:19" ht="18.75" x14ac:dyDescent="0.3">
      <c r="B3010" s="220">
        <v>45225</v>
      </c>
      <c r="C3010" s="95" t="s">
        <v>3912</v>
      </c>
      <c r="D3010" s="96" t="s">
        <v>231</v>
      </c>
      <c r="E3010" s="97">
        <v>5</v>
      </c>
      <c r="F3010" s="140">
        <v>3</v>
      </c>
      <c r="G3010" s="103"/>
      <c r="H3010" s="99" t="s">
        <v>557</v>
      </c>
      <c r="I3010" s="104" t="s">
        <v>34</v>
      </c>
      <c r="J3010" s="105">
        <v>3.75</v>
      </c>
      <c r="K3010" s="142">
        <f t="shared" si="341"/>
        <v>-3.75</v>
      </c>
      <c r="L3010" s="102">
        <f t="shared" si="342"/>
        <v>1030.0726049382724</v>
      </c>
      <c r="N3010" s="214">
        <f t="shared" si="343"/>
        <v>37.752499999999984</v>
      </c>
      <c r="Q3010" s="153">
        <f t="shared" si="344"/>
        <v>1</v>
      </c>
      <c r="R3010" s="154">
        <f t="shared" si="345"/>
        <v>0</v>
      </c>
      <c r="S3010" s="154">
        <f t="shared" si="346"/>
        <v>1</v>
      </c>
    </row>
    <row r="3011" spans="2:19" ht="18.75" x14ac:dyDescent="0.3">
      <c r="B3011" s="220">
        <v>45225</v>
      </c>
      <c r="C3011" s="95" t="s">
        <v>3913</v>
      </c>
      <c r="D3011" s="96" t="s">
        <v>231</v>
      </c>
      <c r="E3011" s="97">
        <v>5</v>
      </c>
      <c r="F3011" s="140">
        <v>1</v>
      </c>
      <c r="G3011" s="103"/>
      <c r="H3011" s="99" t="s">
        <v>557</v>
      </c>
      <c r="I3011" s="104" t="s">
        <v>34</v>
      </c>
      <c r="J3011" s="105">
        <v>2</v>
      </c>
      <c r="K3011" s="142">
        <f t="shared" si="341"/>
        <v>-2</v>
      </c>
      <c r="L3011" s="102">
        <f t="shared" si="342"/>
        <v>1028.0726049382724</v>
      </c>
      <c r="N3011" s="214">
        <f t="shared" si="343"/>
        <v>35.752499999999984</v>
      </c>
      <c r="Q3011" s="153">
        <f t="shared" si="344"/>
        <v>1</v>
      </c>
      <c r="R3011" s="154">
        <f t="shared" si="345"/>
        <v>0</v>
      </c>
      <c r="S3011" s="154">
        <f t="shared" si="346"/>
        <v>1</v>
      </c>
    </row>
    <row r="3012" spans="2:19" ht="18.75" x14ac:dyDescent="0.3">
      <c r="B3012" s="220">
        <v>45225</v>
      </c>
      <c r="C3012" s="95" t="s">
        <v>3914</v>
      </c>
      <c r="D3012" s="96" t="s">
        <v>231</v>
      </c>
      <c r="E3012" s="97">
        <v>6</v>
      </c>
      <c r="F3012" s="140">
        <v>1</v>
      </c>
      <c r="G3012" s="103"/>
      <c r="H3012" s="99" t="s">
        <v>557</v>
      </c>
      <c r="I3012" s="104" t="s">
        <v>34</v>
      </c>
      <c r="J3012" s="105">
        <v>2</v>
      </c>
      <c r="K3012" s="142">
        <f t="shared" si="341"/>
        <v>-2</v>
      </c>
      <c r="L3012" s="102">
        <f t="shared" si="342"/>
        <v>1026.0726049382724</v>
      </c>
      <c r="N3012" s="214">
        <f t="shared" si="343"/>
        <v>33.752499999999984</v>
      </c>
      <c r="Q3012" s="153">
        <f t="shared" si="344"/>
        <v>1</v>
      </c>
      <c r="R3012" s="154">
        <f t="shared" si="345"/>
        <v>0</v>
      </c>
      <c r="S3012" s="154">
        <f t="shared" si="346"/>
        <v>1</v>
      </c>
    </row>
    <row r="3013" spans="2:19" ht="18.75" x14ac:dyDescent="0.3">
      <c r="B3013" s="220">
        <v>45225</v>
      </c>
      <c r="C3013" s="95" t="s">
        <v>3915</v>
      </c>
      <c r="D3013" s="96" t="s">
        <v>30</v>
      </c>
      <c r="E3013" s="97">
        <v>1</v>
      </c>
      <c r="F3013" s="140">
        <v>5</v>
      </c>
      <c r="G3013" s="103"/>
      <c r="H3013" s="99" t="s">
        <v>557</v>
      </c>
      <c r="I3013" s="104" t="s">
        <v>24</v>
      </c>
      <c r="J3013" s="105">
        <v>1.25</v>
      </c>
      <c r="K3013" s="142">
        <f t="shared" si="341"/>
        <v>5</v>
      </c>
      <c r="L3013" s="102">
        <f t="shared" si="342"/>
        <v>1031.0726049382724</v>
      </c>
      <c r="N3013" s="214">
        <f t="shared" si="343"/>
        <v>38.752499999999984</v>
      </c>
      <c r="Q3013" s="153">
        <f t="shared" si="344"/>
        <v>1</v>
      </c>
      <c r="R3013" s="154">
        <f t="shared" si="345"/>
        <v>1</v>
      </c>
      <c r="S3013" s="154">
        <f t="shared" si="346"/>
        <v>0</v>
      </c>
    </row>
    <row r="3014" spans="2:19" ht="18.75" x14ac:dyDescent="0.3">
      <c r="B3014" s="220">
        <v>45225</v>
      </c>
      <c r="C3014" s="95" t="s">
        <v>3051</v>
      </c>
      <c r="D3014" s="96" t="s">
        <v>30</v>
      </c>
      <c r="E3014" s="97">
        <v>1</v>
      </c>
      <c r="F3014" s="140">
        <v>2.5</v>
      </c>
      <c r="G3014" s="103"/>
      <c r="H3014" s="99" t="s">
        <v>557</v>
      </c>
      <c r="I3014" s="104" t="s">
        <v>34</v>
      </c>
      <c r="J3014" s="105">
        <v>1.75</v>
      </c>
      <c r="K3014" s="142">
        <f t="shared" si="341"/>
        <v>-1.75</v>
      </c>
      <c r="L3014" s="102">
        <f t="shared" si="342"/>
        <v>1029.3226049382724</v>
      </c>
      <c r="N3014" s="214">
        <f t="shared" si="343"/>
        <v>37.002499999999984</v>
      </c>
      <c r="Q3014" s="153">
        <f t="shared" si="344"/>
        <v>1</v>
      </c>
      <c r="R3014" s="154">
        <f t="shared" si="345"/>
        <v>0</v>
      </c>
      <c r="S3014" s="154">
        <f t="shared" si="346"/>
        <v>1</v>
      </c>
    </row>
    <row r="3015" spans="2:19" ht="18.75" x14ac:dyDescent="0.3">
      <c r="B3015" s="220">
        <v>45225</v>
      </c>
      <c r="C3015" s="95" t="s">
        <v>3916</v>
      </c>
      <c r="D3015" s="96" t="s">
        <v>30</v>
      </c>
      <c r="E3015" s="97">
        <v>1</v>
      </c>
      <c r="F3015" s="140">
        <v>1</v>
      </c>
      <c r="G3015" s="103"/>
      <c r="H3015" s="99" t="s">
        <v>557</v>
      </c>
      <c r="I3015" s="104" t="s">
        <v>34</v>
      </c>
      <c r="J3015" s="105">
        <v>1</v>
      </c>
      <c r="K3015" s="142">
        <f t="shared" si="341"/>
        <v>-1</v>
      </c>
      <c r="L3015" s="102">
        <f t="shared" si="342"/>
        <v>1028.3226049382724</v>
      </c>
      <c r="N3015" s="214">
        <f t="shared" si="343"/>
        <v>36.002499999999984</v>
      </c>
      <c r="Q3015" s="153">
        <f t="shared" si="344"/>
        <v>1</v>
      </c>
      <c r="R3015" s="154">
        <f t="shared" si="345"/>
        <v>0</v>
      </c>
      <c r="S3015" s="154">
        <f t="shared" si="346"/>
        <v>1</v>
      </c>
    </row>
    <row r="3016" spans="2:19" ht="18.75" x14ac:dyDescent="0.3">
      <c r="B3016" s="220">
        <v>45225</v>
      </c>
      <c r="C3016" s="95" t="s">
        <v>3917</v>
      </c>
      <c r="D3016" s="96" t="s">
        <v>30</v>
      </c>
      <c r="E3016" s="97">
        <v>4</v>
      </c>
      <c r="F3016" s="140">
        <v>8</v>
      </c>
      <c r="G3016" s="103"/>
      <c r="H3016" s="99" t="s">
        <v>557</v>
      </c>
      <c r="I3016" s="104" t="s">
        <v>34</v>
      </c>
      <c r="J3016" s="105">
        <v>2.5</v>
      </c>
      <c r="K3016" s="142">
        <f t="shared" si="341"/>
        <v>-2.5</v>
      </c>
      <c r="L3016" s="102">
        <f t="shared" si="342"/>
        <v>1025.8226049382724</v>
      </c>
      <c r="N3016" s="214">
        <f t="shared" si="343"/>
        <v>33.502499999999984</v>
      </c>
      <c r="Q3016" s="153">
        <f t="shared" si="344"/>
        <v>1</v>
      </c>
      <c r="R3016" s="154">
        <f t="shared" si="345"/>
        <v>0</v>
      </c>
      <c r="S3016" s="154">
        <f t="shared" si="346"/>
        <v>1</v>
      </c>
    </row>
    <row r="3017" spans="2:19" ht="18.75" x14ac:dyDescent="0.3">
      <c r="B3017" s="220">
        <v>45226</v>
      </c>
      <c r="C3017" s="95" t="s">
        <v>3855</v>
      </c>
      <c r="D3017" s="96" t="s">
        <v>662</v>
      </c>
      <c r="E3017" s="97">
        <v>2</v>
      </c>
      <c r="F3017" s="140">
        <v>8</v>
      </c>
      <c r="G3017" s="103"/>
      <c r="H3017" s="99" t="s">
        <v>557</v>
      </c>
      <c r="I3017" s="104" t="s">
        <v>34</v>
      </c>
      <c r="J3017" s="105">
        <v>0.25</v>
      </c>
      <c r="K3017" s="142">
        <f t="shared" si="341"/>
        <v>-0.25</v>
      </c>
      <c r="L3017" s="102">
        <f t="shared" si="342"/>
        <v>1025.5726049382724</v>
      </c>
      <c r="N3017" s="214">
        <f t="shared" si="343"/>
        <v>33.252499999999984</v>
      </c>
      <c r="Q3017" s="153">
        <f t="shared" si="344"/>
        <v>1</v>
      </c>
      <c r="R3017" s="154">
        <f t="shared" si="345"/>
        <v>0</v>
      </c>
      <c r="S3017" s="154">
        <f t="shared" si="346"/>
        <v>1</v>
      </c>
    </row>
    <row r="3018" spans="2:19" ht="18.75" x14ac:dyDescent="0.3">
      <c r="B3018" s="220">
        <v>45226</v>
      </c>
      <c r="C3018" s="95" t="s">
        <v>3918</v>
      </c>
      <c r="D3018" s="96" t="s">
        <v>662</v>
      </c>
      <c r="E3018" s="97">
        <v>6</v>
      </c>
      <c r="F3018" s="140">
        <v>40</v>
      </c>
      <c r="G3018" s="103"/>
      <c r="H3018" s="99" t="s">
        <v>557</v>
      </c>
      <c r="I3018" s="104" t="s">
        <v>34</v>
      </c>
      <c r="J3018" s="105">
        <v>3.75</v>
      </c>
      <c r="K3018" s="142">
        <f t="shared" si="341"/>
        <v>-3.75</v>
      </c>
      <c r="L3018" s="102">
        <f t="shared" si="342"/>
        <v>1021.8226049382724</v>
      </c>
      <c r="N3018" s="214">
        <f t="shared" si="343"/>
        <v>29.502499999999984</v>
      </c>
      <c r="Q3018" s="153">
        <f t="shared" si="344"/>
        <v>1</v>
      </c>
      <c r="R3018" s="154">
        <f t="shared" si="345"/>
        <v>0</v>
      </c>
      <c r="S3018" s="154">
        <f t="shared" si="346"/>
        <v>1</v>
      </c>
    </row>
    <row r="3019" spans="2:19" ht="18.75" x14ac:dyDescent="0.3">
      <c r="B3019" s="220">
        <v>45226</v>
      </c>
      <c r="C3019" s="95" t="s">
        <v>3918</v>
      </c>
      <c r="D3019" s="96" t="s">
        <v>662</v>
      </c>
      <c r="E3019" s="97">
        <v>6</v>
      </c>
      <c r="F3019" s="140"/>
      <c r="G3019" s="103">
        <v>10</v>
      </c>
      <c r="H3019" s="99" t="s">
        <v>567</v>
      </c>
      <c r="I3019" s="104" t="s">
        <v>34</v>
      </c>
      <c r="J3019" s="105">
        <v>4.5</v>
      </c>
      <c r="K3019" s="142">
        <f t="shared" si="341"/>
        <v>-4.5</v>
      </c>
      <c r="L3019" s="102">
        <f t="shared" si="342"/>
        <v>1017.3226049382724</v>
      </c>
      <c r="N3019" s="214">
        <f t="shared" si="343"/>
        <v>25.002499999999984</v>
      </c>
      <c r="Q3019" s="153">
        <f t="shared" si="344"/>
        <v>1</v>
      </c>
      <c r="R3019" s="154">
        <f t="shared" si="345"/>
        <v>0</v>
      </c>
      <c r="S3019" s="154">
        <f t="shared" si="346"/>
        <v>1</v>
      </c>
    </row>
    <row r="3020" spans="2:19" ht="18.75" x14ac:dyDescent="0.3">
      <c r="B3020" s="220">
        <v>45226</v>
      </c>
      <c r="C3020" s="95" t="s">
        <v>3919</v>
      </c>
      <c r="D3020" s="96" t="s">
        <v>674</v>
      </c>
      <c r="E3020" s="97">
        <v>2</v>
      </c>
      <c r="F3020" s="140">
        <v>10</v>
      </c>
      <c r="G3020" s="103"/>
      <c r="H3020" s="99" t="s">
        <v>557</v>
      </c>
      <c r="I3020" s="104" t="s">
        <v>34</v>
      </c>
      <c r="J3020" s="105">
        <v>6</v>
      </c>
      <c r="K3020" s="142">
        <f t="shared" si="341"/>
        <v>-6</v>
      </c>
      <c r="L3020" s="102">
        <f t="shared" si="342"/>
        <v>1011.3226049382724</v>
      </c>
      <c r="N3020" s="214">
        <f t="shared" si="343"/>
        <v>19.002499999999984</v>
      </c>
      <c r="Q3020" s="153">
        <f t="shared" si="344"/>
        <v>1</v>
      </c>
      <c r="R3020" s="154">
        <f t="shared" si="345"/>
        <v>0</v>
      </c>
      <c r="S3020" s="154">
        <f t="shared" si="346"/>
        <v>1</v>
      </c>
    </row>
    <row r="3021" spans="2:19" ht="18.75" x14ac:dyDescent="0.3">
      <c r="B3021" s="220">
        <v>45226</v>
      </c>
      <c r="C3021" s="95" t="s">
        <v>3919</v>
      </c>
      <c r="D3021" s="96" t="s">
        <v>674</v>
      </c>
      <c r="E3021" s="97">
        <v>2</v>
      </c>
      <c r="F3021" s="140"/>
      <c r="G3021" s="103">
        <v>2.2999999999999998</v>
      </c>
      <c r="H3021" s="99" t="s">
        <v>567</v>
      </c>
      <c r="I3021" s="104" t="s">
        <v>26</v>
      </c>
      <c r="J3021" s="105">
        <v>3</v>
      </c>
      <c r="K3021" s="142">
        <f t="shared" si="341"/>
        <v>3.8999999999999995</v>
      </c>
      <c r="L3021" s="102">
        <f t="shared" si="342"/>
        <v>1015.2226049382724</v>
      </c>
      <c r="N3021" s="214">
        <f t="shared" si="343"/>
        <v>22.902499999999982</v>
      </c>
      <c r="Q3021" s="153">
        <f t="shared" si="344"/>
        <v>1</v>
      </c>
      <c r="R3021" s="154">
        <f t="shared" si="345"/>
        <v>1</v>
      </c>
      <c r="S3021" s="154">
        <f t="shared" si="346"/>
        <v>0</v>
      </c>
    </row>
    <row r="3022" spans="2:19" ht="18.75" x14ac:dyDescent="0.3">
      <c r="B3022" s="220">
        <v>45227</v>
      </c>
      <c r="C3022" s="95" t="s">
        <v>3920</v>
      </c>
      <c r="D3022" s="96" t="s">
        <v>628</v>
      </c>
      <c r="E3022" s="97">
        <v>2</v>
      </c>
      <c r="F3022" s="140">
        <v>7</v>
      </c>
      <c r="G3022" s="103"/>
      <c r="H3022" s="99" t="s">
        <v>557</v>
      </c>
      <c r="I3022" s="104" t="s">
        <v>34</v>
      </c>
      <c r="J3022" s="105">
        <v>9.5</v>
      </c>
      <c r="K3022" s="142">
        <f t="shared" si="341"/>
        <v>-9.5</v>
      </c>
      <c r="L3022" s="102">
        <f t="shared" si="342"/>
        <v>1005.7226049382724</v>
      </c>
      <c r="N3022" s="214">
        <f t="shared" si="343"/>
        <v>13.402499999999982</v>
      </c>
      <c r="Q3022" s="153">
        <f t="shared" si="344"/>
        <v>1</v>
      </c>
      <c r="R3022" s="154">
        <f t="shared" si="345"/>
        <v>0</v>
      </c>
      <c r="S3022" s="154">
        <f t="shared" si="346"/>
        <v>1</v>
      </c>
    </row>
    <row r="3023" spans="2:19" ht="18.75" x14ac:dyDescent="0.3">
      <c r="B3023" s="220">
        <v>45227</v>
      </c>
      <c r="C3023" s="95" t="s">
        <v>3403</v>
      </c>
      <c r="D3023" s="96" t="s">
        <v>610</v>
      </c>
      <c r="E3023" s="97">
        <v>1</v>
      </c>
      <c r="F3023" s="140">
        <v>8</v>
      </c>
      <c r="G3023" s="103"/>
      <c r="H3023" s="99" t="s">
        <v>557</v>
      </c>
      <c r="I3023" s="104" t="s">
        <v>34</v>
      </c>
      <c r="J3023" s="105">
        <v>1.75</v>
      </c>
      <c r="K3023" s="142">
        <f t="shared" si="341"/>
        <v>-1.75</v>
      </c>
      <c r="L3023" s="102">
        <f t="shared" si="342"/>
        <v>1003.9726049382724</v>
      </c>
      <c r="N3023" s="214">
        <f t="shared" si="343"/>
        <v>11.652499999999982</v>
      </c>
      <c r="Q3023" s="153">
        <f t="shared" si="344"/>
        <v>1</v>
      </c>
      <c r="R3023" s="154">
        <f t="shared" si="345"/>
        <v>0</v>
      </c>
      <c r="S3023" s="154">
        <f t="shared" si="346"/>
        <v>1</v>
      </c>
    </row>
    <row r="3024" spans="2:19" ht="18.75" x14ac:dyDescent="0.3">
      <c r="B3024" s="220">
        <v>45227</v>
      </c>
      <c r="C3024" s="95" t="s">
        <v>2901</v>
      </c>
      <c r="D3024" s="96" t="s">
        <v>610</v>
      </c>
      <c r="E3024" s="97">
        <v>2</v>
      </c>
      <c r="F3024" s="140">
        <v>2</v>
      </c>
      <c r="G3024" s="103"/>
      <c r="H3024" s="99" t="s">
        <v>557</v>
      </c>
      <c r="I3024" s="104" t="s">
        <v>34</v>
      </c>
      <c r="J3024" s="105">
        <v>2</v>
      </c>
      <c r="K3024" s="142">
        <f t="shared" si="341"/>
        <v>-2</v>
      </c>
      <c r="L3024" s="102">
        <f t="shared" si="342"/>
        <v>1001.9726049382724</v>
      </c>
      <c r="N3024" s="214">
        <f t="shared" si="343"/>
        <v>9.6524999999999821</v>
      </c>
      <c r="Q3024" s="153">
        <f t="shared" si="344"/>
        <v>1</v>
      </c>
      <c r="R3024" s="154">
        <f t="shared" si="345"/>
        <v>0</v>
      </c>
      <c r="S3024" s="154">
        <f t="shared" si="346"/>
        <v>1</v>
      </c>
    </row>
    <row r="3025" spans="2:19" ht="18.75" x14ac:dyDescent="0.3">
      <c r="B3025" s="220">
        <v>45227</v>
      </c>
      <c r="C3025" s="95" t="s">
        <v>3921</v>
      </c>
      <c r="D3025" s="96" t="s">
        <v>610</v>
      </c>
      <c r="E3025" s="97">
        <v>2</v>
      </c>
      <c r="F3025" s="140">
        <v>30</v>
      </c>
      <c r="G3025" s="103"/>
      <c r="H3025" s="99" t="s">
        <v>557</v>
      </c>
      <c r="I3025" s="104" t="s">
        <v>34</v>
      </c>
      <c r="J3025" s="105">
        <v>0.5</v>
      </c>
      <c r="K3025" s="142">
        <f t="shared" si="341"/>
        <v>-0.5</v>
      </c>
      <c r="L3025" s="102">
        <f t="shared" si="342"/>
        <v>1001.4726049382724</v>
      </c>
      <c r="N3025" s="214">
        <f t="shared" si="343"/>
        <v>9.1524999999999821</v>
      </c>
      <c r="Q3025" s="153">
        <f t="shared" si="344"/>
        <v>1</v>
      </c>
      <c r="R3025" s="154">
        <f t="shared" si="345"/>
        <v>0</v>
      </c>
      <c r="S3025" s="154">
        <f t="shared" si="346"/>
        <v>1</v>
      </c>
    </row>
    <row r="3026" spans="2:19" ht="18.75" x14ac:dyDescent="0.3">
      <c r="B3026" s="220">
        <v>45227</v>
      </c>
      <c r="C3026" s="95" t="s">
        <v>3921</v>
      </c>
      <c r="D3026" s="96" t="s">
        <v>610</v>
      </c>
      <c r="E3026" s="97">
        <v>2</v>
      </c>
      <c r="F3026" s="140"/>
      <c r="G3026" s="103">
        <v>6</v>
      </c>
      <c r="H3026" s="99" t="s">
        <v>567</v>
      </c>
      <c r="I3026" s="104" t="s">
        <v>34</v>
      </c>
      <c r="J3026" s="105">
        <v>0.5</v>
      </c>
      <c r="K3026" s="142">
        <f t="shared" si="341"/>
        <v>-0.5</v>
      </c>
      <c r="L3026" s="102">
        <f t="shared" si="342"/>
        <v>1000.9726049382724</v>
      </c>
      <c r="N3026" s="214">
        <f t="shared" si="343"/>
        <v>8.6524999999999821</v>
      </c>
      <c r="Q3026" s="153">
        <f t="shared" si="344"/>
        <v>1</v>
      </c>
      <c r="R3026" s="154">
        <f t="shared" si="345"/>
        <v>0</v>
      </c>
      <c r="S3026" s="154">
        <f t="shared" si="346"/>
        <v>1</v>
      </c>
    </row>
    <row r="3027" spans="2:19" ht="18.75" x14ac:dyDescent="0.3">
      <c r="B3027" s="220">
        <v>45227</v>
      </c>
      <c r="C3027" s="95" t="s">
        <v>3922</v>
      </c>
      <c r="D3027" s="96" t="s">
        <v>2755</v>
      </c>
      <c r="E3027" s="97">
        <v>2</v>
      </c>
      <c r="F3027" s="140">
        <v>2</v>
      </c>
      <c r="G3027" s="103"/>
      <c r="H3027" s="99" t="s">
        <v>557</v>
      </c>
      <c r="I3027" s="104" t="s">
        <v>34</v>
      </c>
      <c r="J3027" s="105">
        <v>2</v>
      </c>
      <c r="K3027" s="142">
        <f t="shared" si="341"/>
        <v>-2</v>
      </c>
      <c r="L3027" s="102">
        <f t="shared" si="342"/>
        <v>998.97260493827241</v>
      </c>
      <c r="N3027" s="214">
        <f t="shared" si="343"/>
        <v>6.6524999999999821</v>
      </c>
      <c r="Q3027" s="153">
        <f t="shared" si="344"/>
        <v>1</v>
      </c>
      <c r="R3027" s="154">
        <f t="shared" si="345"/>
        <v>0</v>
      </c>
      <c r="S3027" s="154">
        <f t="shared" si="346"/>
        <v>1</v>
      </c>
    </row>
    <row r="3028" spans="2:19" ht="18.75" x14ac:dyDescent="0.3">
      <c r="B3028" s="220">
        <v>45227</v>
      </c>
      <c r="C3028" s="95" t="s">
        <v>3104</v>
      </c>
      <c r="D3028" s="96" t="s">
        <v>641</v>
      </c>
      <c r="E3028" s="97">
        <v>3</v>
      </c>
      <c r="F3028" s="140">
        <v>3.7</v>
      </c>
      <c r="G3028" s="103"/>
      <c r="H3028" s="99" t="s">
        <v>557</v>
      </c>
      <c r="I3028" s="104" t="s">
        <v>24</v>
      </c>
      <c r="J3028" s="105">
        <v>3</v>
      </c>
      <c r="K3028" s="142">
        <f t="shared" si="341"/>
        <v>8.1000000000000014</v>
      </c>
      <c r="L3028" s="102">
        <f t="shared" si="342"/>
        <v>1007.0726049382724</v>
      </c>
      <c r="N3028" s="214">
        <f t="shared" si="343"/>
        <v>14.752499999999984</v>
      </c>
      <c r="Q3028" s="153">
        <f t="shared" si="344"/>
        <v>1</v>
      </c>
      <c r="R3028" s="154">
        <f t="shared" si="345"/>
        <v>1</v>
      </c>
      <c r="S3028" s="154">
        <f t="shared" si="346"/>
        <v>0</v>
      </c>
    </row>
    <row r="3029" spans="2:19" ht="18.75" x14ac:dyDescent="0.3">
      <c r="B3029" s="220">
        <v>45228</v>
      </c>
      <c r="C3029" s="95" t="s">
        <v>3861</v>
      </c>
      <c r="D3029" s="96" t="s">
        <v>93</v>
      </c>
      <c r="E3029" s="97">
        <v>1</v>
      </c>
      <c r="F3029" s="140">
        <v>2</v>
      </c>
      <c r="G3029" s="103"/>
      <c r="H3029" s="99" t="s">
        <v>557</v>
      </c>
      <c r="I3029" s="104" t="s">
        <v>24</v>
      </c>
      <c r="J3029" s="105">
        <v>3.75</v>
      </c>
      <c r="K3029" s="142">
        <f t="shared" si="341"/>
        <v>3.75</v>
      </c>
      <c r="L3029" s="102">
        <f t="shared" si="342"/>
        <v>1010.8226049382724</v>
      </c>
      <c r="N3029" s="214">
        <f t="shared" si="343"/>
        <v>18.502499999999984</v>
      </c>
      <c r="Q3029" s="153">
        <f t="shared" si="344"/>
        <v>1</v>
      </c>
      <c r="R3029" s="154">
        <f t="shared" si="345"/>
        <v>1</v>
      </c>
      <c r="S3029" s="154">
        <f t="shared" si="346"/>
        <v>0</v>
      </c>
    </row>
    <row r="3030" spans="2:19" ht="18.75" x14ac:dyDescent="0.3">
      <c r="B3030" s="220">
        <v>45228</v>
      </c>
      <c r="C3030" s="95" t="s">
        <v>3923</v>
      </c>
      <c r="D3030" s="96" t="s">
        <v>93</v>
      </c>
      <c r="E3030" s="97">
        <v>3</v>
      </c>
      <c r="F3030" s="140">
        <v>5</v>
      </c>
      <c r="G3030" s="103"/>
      <c r="H3030" s="99" t="s">
        <v>557</v>
      </c>
      <c r="I3030" s="104" t="s">
        <v>34</v>
      </c>
      <c r="J3030" s="105">
        <v>7</v>
      </c>
      <c r="K3030" s="142">
        <f t="shared" si="341"/>
        <v>-7</v>
      </c>
      <c r="L3030" s="102">
        <f t="shared" si="342"/>
        <v>1003.8226049382724</v>
      </c>
      <c r="N3030" s="214">
        <f t="shared" si="343"/>
        <v>11.502499999999984</v>
      </c>
      <c r="Q3030" s="153">
        <f t="shared" si="344"/>
        <v>1</v>
      </c>
      <c r="R3030" s="154">
        <f t="shared" si="345"/>
        <v>0</v>
      </c>
      <c r="S3030" s="154">
        <f t="shared" si="346"/>
        <v>1</v>
      </c>
    </row>
    <row r="3031" spans="2:19" ht="18.75" x14ac:dyDescent="0.3">
      <c r="B3031" s="220">
        <v>45228</v>
      </c>
      <c r="C3031" s="95" t="s">
        <v>3924</v>
      </c>
      <c r="D3031" s="96" t="s">
        <v>93</v>
      </c>
      <c r="E3031" s="97">
        <v>3</v>
      </c>
      <c r="F3031" s="140">
        <v>6</v>
      </c>
      <c r="G3031" s="103"/>
      <c r="H3031" s="99" t="s">
        <v>557</v>
      </c>
      <c r="I3031" s="104" t="s">
        <v>34</v>
      </c>
      <c r="J3031" s="105">
        <v>0.5</v>
      </c>
      <c r="K3031" s="142">
        <f t="shared" si="341"/>
        <v>-0.5</v>
      </c>
      <c r="L3031" s="102">
        <f t="shared" si="342"/>
        <v>1003.3226049382724</v>
      </c>
      <c r="N3031" s="214">
        <f t="shared" si="343"/>
        <v>11.002499999999984</v>
      </c>
      <c r="Q3031" s="153">
        <f t="shared" si="344"/>
        <v>1</v>
      </c>
      <c r="R3031" s="154">
        <f t="shared" si="345"/>
        <v>0</v>
      </c>
      <c r="S3031" s="154">
        <f t="shared" si="346"/>
        <v>1</v>
      </c>
    </row>
    <row r="3032" spans="2:19" ht="18.75" x14ac:dyDescent="0.3">
      <c r="B3032" s="220">
        <v>45228</v>
      </c>
      <c r="C3032" s="95" t="s">
        <v>3925</v>
      </c>
      <c r="D3032" s="96" t="s">
        <v>809</v>
      </c>
      <c r="E3032" s="97">
        <v>8</v>
      </c>
      <c r="F3032" s="140">
        <v>8</v>
      </c>
      <c r="G3032" s="103"/>
      <c r="H3032" s="99" t="s">
        <v>557</v>
      </c>
      <c r="I3032" s="104" t="s">
        <v>34</v>
      </c>
      <c r="J3032" s="105">
        <v>3</v>
      </c>
      <c r="K3032" s="142">
        <f t="shared" si="341"/>
        <v>-3</v>
      </c>
      <c r="L3032" s="102">
        <f t="shared" si="342"/>
        <v>1000.3226049382724</v>
      </c>
      <c r="N3032" s="214">
        <f t="shared" si="343"/>
        <v>8.0024999999999835</v>
      </c>
      <c r="Q3032" s="153">
        <f t="shared" si="344"/>
        <v>1</v>
      </c>
      <c r="R3032" s="154">
        <f t="shared" si="345"/>
        <v>0</v>
      </c>
      <c r="S3032" s="154">
        <f t="shared" si="346"/>
        <v>1</v>
      </c>
    </row>
    <row r="3033" spans="2:19" ht="18.75" x14ac:dyDescent="0.3">
      <c r="B3033" s="220">
        <v>45228</v>
      </c>
      <c r="C3033" s="95" t="s">
        <v>3521</v>
      </c>
      <c r="D3033" s="96" t="s">
        <v>809</v>
      </c>
      <c r="E3033" s="97">
        <v>8</v>
      </c>
      <c r="F3033" s="140">
        <v>9</v>
      </c>
      <c r="G3033" s="103"/>
      <c r="H3033" s="99" t="s">
        <v>557</v>
      </c>
      <c r="I3033" s="104" t="s">
        <v>34</v>
      </c>
      <c r="J3033" s="105">
        <v>0.25</v>
      </c>
      <c r="K3033" s="142">
        <f t="shared" si="341"/>
        <v>-0.25</v>
      </c>
      <c r="L3033" s="102">
        <f t="shared" si="342"/>
        <v>1000.0726049382724</v>
      </c>
      <c r="N3033" s="214">
        <f t="shared" si="343"/>
        <v>7.7524999999999835</v>
      </c>
      <c r="Q3033" s="153">
        <f t="shared" si="344"/>
        <v>1</v>
      </c>
      <c r="R3033" s="154">
        <f t="shared" si="345"/>
        <v>0</v>
      </c>
      <c r="S3033" s="154">
        <f t="shared" si="346"/>
        <v>1</v>
      </c>
    </row>
    <row r="3034" spans="2:19" ht="18.75" x14ac:dyDescent="0.3">
      <c r="B3034" s="220">
        <v>45229</v>
      </c>
      <c r="C3034" s="95" t="s">
        <v>3926</v>
      </c>
      <c r="D3034" s="96" t="s">
        <v>608</v>
      </c>
      <c r="E3034" s="97">
        <v>1</v>
      </c>
      <c r="F3034" s="140">
        <v>2</v>
      </c>
      <c r="G3034" s="103"/>
      <c r="H3034" s="99" t="s">
        <v>557</v>
      </c>
      <c r="I3034" s="104" t="s">
        <v>34</v>
      </c>
      <c r="J3034" s="105">
        <v>2.75</v>
      </c>
      <c r="K3034" s="142">
        <f>IF(OR(I3034="",J3034=""),"",IF(AND(H3034="W",I3034="1st"),F3034*J3034-J3034,IF(AND(H3034="P",OR(I3034="1st",I3034="2nd",I3034="3rd")),G3034*J3034-J3034,IF(H3034="EW",-2*J3034,-J3034))))</f>
        <v>-2.75</v>
      </c>
      <c r="L3034" s="102">
        <f t="shared" si="342"/>
        <v>997.32260493827243</v>
      </c>
      <c r="N3034" s="214">
        <f t="shared" si="343"/>
        <v>5.0024999999999835</v>
      </c>
      <c r="Q3034" s="153">
        <f t="shared" si="344"/>
        <v>1</v>
      </c>
      <c r="R3034" s="154">
        <f t="shared" si="345"/>
        <v>0</v>
      </c>
      <c r="S3034" s="154">
        <f t="shared" si="346"/>
        <v>1</v>
      </c>
    </row>
    <row r="3035" spans="2:19" ht="18.75" x14ac:dyDescent="0.3">
      <c r="B3035" s="220">
        <v>45229</v>
      </c>
      <c r="C3035" s="95" t="s">
        <v>3831</v>
      </c>
      <c r="D3035" s="96" t="s">
        <v>608</v>
      </c>
      <c r="E3035" s="97">
        <v>1</v>
      </c>
      <c r="F3035" s="140">
        <v>7</v>
      </c>
      <c r="G3035" s="103"/>
      <c r="H3035" s="99" t="s">
        <v>557</v>
      </c>
      <c r="I3035" s="104" t="s">
        <v>34</v>
      </c>
      <c r="J3035" s="105">
        <v>0.25</v>
      </c>
      <c r="K3035" s="142">
        <f t="shared" si="341"/>
        <v>-0.25</v>
      </c>
      <c r="L3035" s="102">
        <f t="shared" si="342"/>
        <v>997.07260493827243</v>
      </c>
      <c r="N3035" s="214">
        <f t="shared" si="343"/>
        <v>4.7524999999999835</v>
      </c>
      <c r="Q3035" s="153">
        <f t="shared" si="344"/>
        <v>1</v>
      </c>
      <c r="R3035" s="154">
        <f t="shared" si="345"/>
        <v>0</v>
      </c>
      <c r="S3035" s="154">
        <f t="shared" si="346"/>
        <v>1</v>
      </c>
    </row>
    <row r="3036" spans="2:19" ht="18.75" x14ac:dyDescent="0.3">
      <c r="B3036" s="220">
        <v>45230</v>
      </c>
      <c r="C3036" s="95" t="s">
        <v>3448</v>
      </c>
      <c r="D3036" s="96" t="s">
        <v>660</v>
      </c>
      <c r="E3036" s="97">
        <v>3</v>
      </c>
      <c r="F3036" s="140">
        <v>3</v>
      </c>
      <c r="G3036" s="103"/>
      <c r="H3036" s="99" t="s">
        <v>557</v>
      </c>
      <c r="I3036" s="104" t="s">
        <v>34</v>
      </c>
      <c r="J3036" s="105">
        <v>5</v>
      </c>
      <c r="K3036" s="142">
        <f t="shared" si="341"/>
        <v>-5</v>
      </c>
      <c r="L3036" s="102">
        <f t="shared" si="342"/>
        <v>992.07260493827243</v>
      </c>
      <c r="N3036" s="214">
        <f t="shared" si="343"/>
        <v>-0.24750000000001648</v>
      </c>
      <c r="Q3036" s="153">
        <f t="shared" si="344"/>
        <v>1</v>
      </c>
      <c r="R3036" s="154">
        <f t="shared" si="345"/>
        <v>0</v>
      </c>
      <c r="S3036" s="154">
        <f t="shared" si="346"/>
        <v>1</v>
      </c>
    </row>
    <row r="3037" spans="2:19" ht="18.75" x14ac:dyDescent="0.3">
      <c r="B3037" s="220">
        <v>45230</v>
      </c>
      <c r="C3037" s="95" t="s">
        <v>3927</v>
      </c>
      <c r="D3037" s="96" t="s">
        <v>660</v>
      </c>
      <c r="E3037" s="97">
        <v>3</v>
      </c>
      <c r="F3037" s="140">
        <v>8</v>
      </c>
      <c r="G3037" s="103"/>
      <c r="H3037" s="99" t="s">
        <v>557</v>
      </c>
      <c r="I3037" s="104" t="s">
        <v>34</v>
      </c>
      <c r="J3037" s="105">
        <v>5</v>
      </c>
      <c r="K3037" s="142">
        <f t="shared" si="341"/>
        <v>-5</v>
      </c>
      <c r="L3037" s="102">
        <f t="shared" si="342"/>
        <v>987.07260493827243</v>
      </c>
      <c r="N3037" s="214">
        <f t="shared" si="343"/>
        <v>-5.2475000000000165</v>
      </c>
      <c r="Q3037" s="153">
        <f t="shared" si="344"/>
        <v>1</v>
      </c>
      <c r="R3037" s="154">
        <f t="shared" si="345"/>
        <v>0</v>
      </c>
      <c r="S3037" s="154">
        <f t="shared" si="346"/>
        <v>1</v>
      </c>
    </row>
    <row r="3038" spans="2:19" ht="18.75" x14ac:dyDescent="0.3">
      <c r="B3038" s="220">
        <v>45230</v>
      </c>
      <c r="C3038" s="95" t="s">
        <v>3928</v>
      </c>
      <c r="D3038" s="96" t="s">
        <v>747</v>
      </c>
      <c r="E3038" s="97">
        <v>1</v>
      </c>
      <c r="F3038" s="140">
        <v>4</v>
      </c>
      <c r="G3038" s="103"/>
      <c r="H3038" s="99" t="s">
        <v>557</v>
      </c>
      <c r="I3038" s="104" t="s">
        <v>34</v>
      </c>
      <c r="J3038" s="105">
        <v>7.75</v>
      </c>
      <c r="K3038" s="142">
        <f t="shared" si="341"/>
        <v>-7.75</v>
      </c>
      <c r="L3038" s="102">
        <f t="shared" si="342"/>
        <v>979.32260493827243</v>
      </c>
      <c r="N3038" s="214">
        <f t="shared" si="343"/>
        <v>-12.997500000000016</v>
      </c>
      <c r="Q3038" s="153">
        <f t="shared" si="344"/>
        <v>1</v>
      </c>
      <c r="R3038" s="154">
        <f t="shared" si="345"/>
        <v>0</v>
      </c>
      <c r="S3038" s="154">
        <f t="shared" si="346"/>
        <v>1</v>
      </c>
    </row>
    <row r="3039" spans="2:19" ht="18.75" x14ac:dyDescent="0.3">
      <c r="B3039" s="220">
        <v>45231</v>
      </c>
      <c r="C3039" s="95" t="s">
        <v>3929</v>
      </c>
      <c r="D3039" s="96" t="s">
        <v>623</v>
      </c>
      <c r="E3039" s="97">
        <v>2</v>
      </c>
      <c r="F3039" s="140">
        <v>2</v>
      </c>
      <c r="G3039" s="103"/>
      <c r="H3039" s="99" t="s">
        <v>557</v>
      </c>
      <c r="I3039" s="104" t="s">
        <v>34</v>
      </c>
      <c r="J3039" s="105">
        <v>1</v>
      </c>
      <c r="K3039" s="142">
        <f t="shared" si="341"/>
        <v>-1</v>
      </c>
      <c r="L3039" s="102">
        <f t="shared" si="342"/>
        <v>978.32260493827243</v>
      </c>
      <c r="N3039" s="214">
        <f t="shared" si="343"/>
        <v>-13.997500000000016</v>
      </c>
      <c r="Q3039" s="153">
        <f t="shared" si="344"/>
        <v>1</v>
      </c>
      <c r="R3039" s="154">
        <f t="shared" si="345"/>
        <v>0</v>
      </c>
      <c r="S3039" s="154">
        <f t="shared" si="346"/>
        <v>1</v>
      </c>
    </row>
    <row r="3040" spans="2:19" ht="18.75" x14ac:dyDescent="0.3">
      <c r="B3040" s="220">
        <v>45232</v>
      </c>
      <c r="C3040" s="95" t="s">
        <v>3930</v>
      </c>
      <c r="D3040" s="96" t="s">
        <v>2792</v>
      </c>
      <c r="E3040" s="97">
        <v>7</v>
      </c>
      <c r="F3040" s="140">
        <v>2</v>
      </c>
      <c r="G3040" s="103"/>
      <c r="H3040" s="99" t="s">
        <v>557</v>
      </c>
      <c r="I3040" s="104" t="s">
        <v>34</v>
      </c>
      <c r="J3040" s="105">
        <v>7</v>
      </c>
      <c r="K3040" s="142">
        <f t="shared" si="341"/>
        <v>-7</v>
      </c>
      <c r="L3040" s="102">
        <f t="shared" si="342"/>
        <v>971.32260493827243</v>
      </c>
      <c r="N3040" s="214">
        <f t="shared" si="343"/>
        <v>-20.997500000000016</v>
      </c>
      <c r="Q3040" s="153">
        <f t="shared" si="344"/>
        <v>1</v>
      </c>
      <c r="R3040" s="154">
        <f t="shared" si="345"/>
        <v>0</v>
      </c>
      <c r="S3040" s="154">
        <f t="shared" si="346"/>
        <v>1</v>
      </c>
    </row>
    <row r="3041" spans="2:19" ht="18.75" x14ac:dyDescent="0.3">
      <c r="B3041" s="220">
        <v>45232</v>
      </c>
      <c r="C3041" s="95" t="s">
        <v>3931</v>
      </c>
      <c r="D3041" s="96" t="s">
        <v>173</v>
      </c>
      <c r="E3041" s="97">
        <v>4</v>
      </c>
      <c r="F3041" s="140">
        <v>5</v>
      </c>
      <c r="G3041" s="103"/>
      <c r="H3041" s="99" t="s">
        <v>557</v>
      </c>
      <c r="I3041" s="104" t="s">
        <v>34</v>
      </c>
      <c r="J3041" s="105">
        <v>3</v>
      </c>
      <c r="K3041" s="142">
        <f t="shared" si="341"/>
        <v>-3</v>
      </c>
      <c r="L3041" s="102">
        <f t="shared" si="342"/>
        <v>968.32260493827243</v>
      </c>
      <c r="N3041" s="214">
        <f t="shared" si="343"/>
        <v>-23.997500000000016</v>
      </c>
      <c r="Q3041" s="153">
        <f t="shared" si="344"/>
        <v>1</v>
      </c>
      <c r="R3041" s="154">
        <f t="shared" si="345"/>
        <v>0</v>
      </c>
      <c r="S3041" s="154">
        <f t="shared" si="346"/>
        <v>1</v>
      </c>
    </row>
    <row r="3042" spans="2:19" ht="18.75" x14ac:dyDescent="0.3">
      <c r="B3042" s="220">
        <v>45232</v>
      </c>
      <c r="C3042" s="95" t="s">
        <v>3932</v>
      </c>
      <c r="D3042" s="96" t="s">
        <v>173</v>
      </c>
      <c r="E3042" s="97">
        <v>2</v>
      </c>
      <c r="F3042" s="140">
        <v>16</v>
      </c>
      <c r="G3042" s="103"/>
      <c r="H3042" s="99" t="s">
        <v>557</v>
      </c>
      <c r="I3042" s="104" t="s">
        <v>34</v>
      </c>
      <c r="J3042" s="105">
        <v>4</v>
      </c>
      <c r="K3042" s="142">
        <f t="shared" si="341"/>
        <v>-4</v>
      </c>
      <c r="L3042" s="102">
        <f t="shared" si="342"/>
        <v>964.32260493827243</v>
      </c>
      <c r="N3042" s="214">
        <f t="shared" si="343"/>
        <v>-27.997500000000016</v>
      </c>
      <c r="Q3042" s="153">
        <f t="shared" si="344"/>
        <v>1</v>
      </c>
      <c r="R3042" s="154">
        <f t="shared" si="345"/>
        <v>0</v>
      </c>
      <c r="S3042" s="154">
        <f t="shared" si="346"/>
        <v>1</v>
      </c>
    </row>
    <row r="3043" spans="2:19" ht="18.75" x14ac:dyDescent="0.3">
      <c r="B3043" s="220">
        <v>45232</v>
      </c>
      <c r="C3043" s="95" t="s">
        <v>3932</v>
      </c>
      <c r="D3043" s="96" t="s">
        <v>173</v>
      </c>
      <c r="E3043" s="97">
        <v>2</v>
      </c>
      <c r="F3043" s="140"/>
      <c r="G3043" s="103">
        <v>4</v>
      </c>
      <c r="H3043" s="99" t="s">
        <v>567</v>
      </c>
      <c r="I3043" s="104" t="s">
        <v>26</v>
      </c>
      <c r="J3043" s="105">
        <v>1.5</v>
      </c>
      <c r="K3043" s="142">
        <f t="shared" si="341"/>
        <v>4.5</v>
      </c>
      <c r="L3043" s="102">
        <f t="shared" si="342"/>
        <v>968.82260493827243</v>
      </c>
      <c r="N3043" s="214">
        <f t="shared" si="343"/>
        <v>-23.497500000000016</v>
      </c>
      <c r="Q3043" s="153">
        <f t="shared" si="344"/>
        <v>1</v>
      </c>
      <c r="R3043" s="154">
        <f t="shared" si="345"/>
        <v>1</v>
      </c>
      <c r="S3043" s="154">
        <f t="shared" si="346"/>
        <v>0</v>
      </c>
    </row>
    <row r="3044" spans="2:19" ht="18.75" x14ac:dyDescent="0.3">
      <c r="B3044" s="220">
        <v>45232</v>
      </c>
      <c r="C3044" s="95" t="s">
        <v>3933</v>
      </c>
      <c r="D3044" s="96" t="s">
        <v>173</v>
      </c>
      <c r="E3044" s="97">
        <v>2</v>
      </c>
      <c r="F3044" s="140">
        <v>19</v>
      </c>
      <c r="G3044" s="103"/>
      <c r="H3044" s="99" t="s">
        <v>557</v>
      </c>
      <c r="I3044" s="104" t="s">
        <v>34</v>
      </c>
      <c r="J3044" s="105">
        <v>3</v>
      </c>
      <c r="K3044" s="142">
        <f t="shared" si="341"/>
        <v>-3</v>
      </c>
      <c r="L3044" s="102">
        <f t="shared" si="342"/>
        <v>965.82260493827243</v>
      </c>
      <c r="N3044" s="214">
        <f t="shared" si="343"/>
        <v>-26.497500000000016</v>
      </c>
      <c r="Q3044" s="153">
        <f t="shared" si="344"/>
        <v>1</v>
      </c>
      <c r="R3044" s="154">
        <f t="shared" si="345"/>
        <v>0</v>
      </c>
      <c r="S3044" s="154">
        <f t="shared" si="346"/>
        <v>1</v>
      </c>
    </row>
    <row r="3045" spans="2:19" ht="18.75" x14ac:dyDescent="0.3">
      <c r="B3045" s="220">
        <v>45232</v>
      </c>
      <c r="C3045" s="95" t="s">
        <v>3933</v>
      </c>
      <c r="D3045" s="96" t="s">
        <v>173</v>
      </c>
      <c r="E3045" s="97">
        <v>2</v>
      </c>
      <c r="F3045" s="140"/>
      <c r="G3045" s="103">
        <v>3</v>
      </c>
      <c r="H3045" s="99" t="s">
        <v>567</v>
      </c>
      <c r="I3045" s="104" t="s">
        <v>34</v>
      </c>
      <c r="J3045" s="105">
        <v>1.5</v>
      </c>
      <c r="K3045" s="142">
        <f t="shared" si="341"/>
        <v>-1.5</v>
      </c>
      <c r="L3045" s="102">
        <f t="shared" si="342"/>
        <v>964.32260493827243</v>
      </c>
      <c r="N3045" s="214">
        <f t="shared" si="343"/>
        <v>-27.997500000000016</v>
      </c>
      <c r="Q3045" s="153">
        <f t="shared" si="344"/>
        <v>1</v>
      </c>
      <c r="R3045" s="154">
        <f t="shared" si="345"/>
        <v>0</v>
      </c>
      <c r="S3045" s="154">
        <f t="shared" si="346"/>
        <v>1</v>
      </c>
    </row>
    <row r="3046" spans="2:19" ht="18.75" x14ac:dyDescent="0.3">
      <c r="B3046" s="220">
        <v>45232</v>
      </c>
      <c r="C3046" s="95" t="s">
        <v>3934</v>
      </c>
      <c r="D3046" s="96" t="s">
        <v>231</v>
      </c>
      <c r="E3046" s="97">
        <v>6</v>
      </c>
      <c r="F3046" s="140">
        <v>5</v>
      </c>
      <c r="G3046" s="103"/>
      <c r="H3046" s="99" t="s">
        <v>557</v>
      </c>
      <c r="I3046" s="104" t="s">
        <v>34</v>
      </c>
      <c r="J3046" s="105">
        <v>2</v>
      </c>
      <c r="K3046" s="142">
        <f t="shared" si="341"/>
        <v>-2</v>
      </c>
      <c r="L3046" s="102">
        <f t="shared" si="342"/>
        <v>962.32260493827243</v>
      </c>
      <c r="N3046" s="214">
        <f t="shared" si="343"/>
        <v>-29.997500000000016</v>
      </c>
      <c r="Q3046" s="153">
        <f t="shared" si="344"/>
        <v>1</v>
      </c>
      <c r="R3046" s="154">
        <f t="shared" si="345"/>
        <v>0</v>
      </c>
      <c r="S3046" s="154">
        <f t="shared" si="346"/>
        <v>1</v>
      </c>
    </row>
    <row r="3047" spans="2:19" ht="18.75" x14ac:dyDescent="0.3">
      <c r="B3047" s="220">
        <v>45233</v>
      </c>
      <c r="C3047" s="95" t="s">
        <v>3935</v>
      </c>
      <c r="D3047" s="96" t="s">
        <v>634</v>
      </c>
      <c r="E3047" s="97">
        <v>8</v>
      </c>
      <c r="F3047" s="140">
        <v>4</v>
      </c>
      <c r="G3047" s="103"/>
      <c r="H3047" s="99" t="s">
        <v>557</v>
      </c>
      <c r="I3047" s="104" t="s">
        <v>34</v>
      </c>
      <c r="J3047" s="105">
        <v>3.75</v>
      </c>
      <c r="K3047" s="142">
        <f t="shared" si="341"/>
        <v>-3.75</v>
      </c>
      <c r="L3047" s="102">
        <f t="shared" si="342"/>
        <v>958.57260493827243</v>
      </c>
      <c r="N3047" s="214">
        <f t="shared" si="343"/>
        <v>-33.747500000000016</v>
      </c>
      <c r="Q3047" s="153">
        <f t="shared" si="344"/>
        <v>1</v>
      </c>
      <c r="R3047" s="154">
        <f t="shared" si="345"/>
        <v>0</v>
      </c>
      <c r="S3047" s="154">
        <f t="shared" si="346"/>
        <v>1</v>
      </c>
    </row>
    <row r="3048" spans="2:19" ht="18.75" x14ac:dyDescent="0.3">
      <c r="B3048" s="220">
        <v>45233</v>
      </c>
      <c r="C3048" s="95" t="s">
        <v>3936</v>
      </c>
      <c r="D3048" s="96" t="s">
        <v>638</v>
      </c>
      <c r="E3048" s="97">
        <v>4</v>
      </c>
      <c r="F3048" s="140">
        <v>3</v>
      </c>
      <c r="G3048" s="103"/>
      <c r="H3048" s="99" t="s">
        <v>557</v>
      </c>
      <c r="I3048" s="104" t="s">
        <v>34</v>
      </c>
      <c r="J3048" s="105">
        <v>5</v>
      </c>
      <c r="K3048" s="142">
        <f t="shared" si="341"/>
        <v>-5</v>
      </c>
      <c r="L3048" s="102">
        <f t="shared" si="342"/>
        <v>953.57260493827243</v>
      </c>
      <c r="N3048" s="214">
        <f t="shared" si="343"/>
        <v>-38.747500000000016</v>
      </c>
      <c r="Q3048" s="153">
        <f t="shared" si="344"/>
        <v>1</v>
      </c>
      <c r="R3048" s="154">
        <f t="shared" si="345"/>
        <v>0</v>
      </c>
      <c r="S3048" s="154">
        <f t="shared" si="346"/>
        <v>1</v>
      </c>
    </row>
    <row r="3049" spans="2:19" ht="18.75" x14ac:dyDescent="0.3">
      <c r="B3049" s="220">
        <v>45233</v>
      </c>
      <c r="C3049" s="95" t="s">
        <v>3937</v>
      </c>
      <c r="D3049" s="96" t="s">
        <v>638</v>
      </c>
      <c r="E3049" s="97">
        <v>4</v>
      </c>
      <c r="F3049" s="140">
        <v>7</v>
      </c>
      <c r="G3049" s="103"/>
      <c r="H3049" s="99" t="s">
        <v>557</v>
      </c>
      <c r="I3049" s="104" t="s">
        <v>34</v>
      </c>
      <c r="J3049" s="105">
        <v>0.5</v>
      </c>
      <c r="K3049" s="142">
        <f t="shared" si="341"/>
        <v>-0.5</v>
      </c>
      <c r="L3049" s="102">
        <f t="shared" si="342"/>
        <v>953.07260493827243</v>
      </c>
      <c r="N3049" s="214">
        <f t="shared" si="343"/>
        <v>-39.247500000000016</v>
      </c>
      <c r="Q3049" s="153">
        <f t="shared" si="344"/>
        <v>1</v>
      </c>
      <c r="R3049" s="154">
        <f t="shared" si="345"/>
        <v>0</v>
      </c>
      <c r="S3049" s="154">
        <f t="shared" si="346"/>
        <v>1</v>
      </c>
    </row>
    <row r="3050" spans="2:19" ht="18.75" x14ac:dyDescent="0.3">
      <c r="B3050" s="220">
        <v>45234</v>
      </c>
      <c r="C3050" s="95" t="s">
        <v>3938</v>
      </c>
      <c r="D3050" s="96" t="s">
        <v>3939</v>
      </c>
      <c r="E3050" s="97">
        <v>5</v>
      </c>
      <c r="F3050" s="140">
        <v>12</v>
      </c>
      <c r="G3050" s="103"/>
      <c r="H3050" s="99" t="s">
        <v>557</v>
      </c>
      <c r="I3050" s="104" t="s">
        <v>34</v>
      </c>
      <c r="J3050" s="105">
        <v>1.75</v>
      </c>
      <c r="K3050" s="142">
        <f t="shared" si="341"/>
        <v>-1.75</v>
      </c>
      <c r="L3050" s="102">
        <f t="shared" si="342"/>
        <v>951.32260493827243</v>
      </c>
      <c r="N3050" s="214">
        <f t="shared" si="343"/>
        <v>-40.997500000000016</v>
      </c>
      <c r="Q3050" s="153">
        <f t="shared" si="344"/>
        <v>1</v>
      </c>
      <c r="R3050" s="154">
        <f t="shared" si="345"/>
        <v>0</v>
      </c>
      <c r="S3050" s="154">
        <f t="shared" si="346"/>
        <v>1</v>
      </c>
    </row>
    <row r="3051" spans="2:19" ht="18.75" x14ac:dyDescent="0.3">
      <c r="B3051" s="220">
        <v>45234</v>
      </c>
      <c r="C3051" s="95" t="s">
        <v>3938</v>
      </c>
      <c r="D3051" s="96" t="s">
        <v>3939</v>
      </c>
      <c r="E3051" s="97">
        <v>5</v>
      </c>
      <c r="F3051" s="140"/>
      <c r="G3051" s="103">
        <v>3</v>
      </c>
      <c r="H3051" s="99" t="s">
        <v>567</v>
      </c>
      <c r="I3051" s="104" t="s">
        <v>34</v>
      </c>
      <c r="J3051" s="105">
        <v>2</v>
      </c>
      <c r="K3051" s="142">
        <f t="shared" si="341"/>
        <v>-2</v>
      </c>
      <c r="L3051" s="102">
        <f t="shared" si="342"/>
        <v>949.32260493827243</v>
      </c>
      <c r="N3051" s="214">
        <f t="shared" si="343"/>
        <v>-42.997500000000016</v>
      </c>
      <c r="Q3051" s="153">
        <f t="shared" si="344"/>
        <v>1</v>
      </c>
      <c r="R3051" s="154">
        <f t="shared" si="345"/>
        <v>0</v>
      </c>
      <c r="S3051" s="154">
        <f t="shared" si="346"/>
        <v>1</v>
      </c>
    </row>
    <row r="3052" spans="2:19" ht="18.75" x14ac:dyDescent="0.3">
      <c r="B3052" s="220">
        <v>45234</v>
      </c>
      <c r="C3052" s="95" t="s">
        <v>3921</v>
      </c>
      <c r="D3052" s="96" t="s">
        <v>616</v>
      </c>
      <c r="E3052" s="97">
        <v>2</v>
      </c>
      <c r="F3052" s="140">
        <v>6</v>
      </c>
      <c r="G3052" s="103"/>
      <c r="H3052" s="99" t="s">
        <v>557</v>
      </c>
      <c r="I3052" s="104" t="s">
        <v>34</v>
      </c>
      <c r="J3052" s="105">
        <v>3.75</v>
      </c>
      <c r="K3052" s="142">
        <f t="shared" si="341"/>
        <v>-3.75</v>
      </c>
      <c r="L3052" s="102">
        <f t="shared" si="342"/>
        <v>945.57260493827243</v>
      </c>
      <c r="N3052" s="214">
        <f t="shared" si="343"/>
        <v>-46.747500000000016</v>
      </c>
      <c r="Q3052" s="153">
        <f t="shared" si="344"/>
        <v>1</v>
      </c>
      <c r="R3052" s="154">
        <f t="shared" si="345"/>
        <v>0</v>
      </c>
      <c r="S3052" s="154">
        <f t="shared" si="346"/>
        <v>1</v>
      </c>
    </row>
    <row r="3053" spans="2:19" ht="18.75" x14ac:dyDescent="0.3">
      <c r="B3053" s="220">
        <v>45234</v>
      </c>
      <c r="C3053" s="95" t="s">
        <v>3940</v>
      </c>
      <c r="D3053" s="96" t="s">
        <v>616</v>
      </c>
      <c r="E3053" s="97">
        <v>2</v>
      </c>
      <c r="F3053" s="140">
        <v>8</v>
      </c>
      <c r="G3053" s="103"/>
      <c r="H3053" s="99" t="s">
        <v>557</v>
      </c>
      <c r="I3053" s="104" t="s">
        <v>34</v>
      </c>
      <c r="J3053" s="105">
        <v>0.25</v>
      </c>
      <c r="K3053" s="142">
        <f t="shared" si="341"/>
        <v>-0.25</v>
      </c>
      <c r="L3053" s="102">
        <f t="shared" si="342"/>
        <v>945.32260493827243</v>
      </c>
      <c r="N3053" s="214">
        <f t="shared" si="343"/>
        <v>-46.997500000000016</v>
      </c>
      <c r="Q3053" s="153">
        <f t="shared" si="344"/>
        <v>1</v>
      </c>
      <c r="R3053" s="154">
        <f t="shared" si="345"/>
        <v>0</v>
      </c>
      <c r="S3053" s="154">
        <f t="shared" si="346"/>
        <v>1</v>
      </c>
    </row>
    <row r="3054" spans="2:19" ht="18.75" x14ac:dyDescent="0.3">
      <c r="B3054" s="220">
        <v>45235</v>
      </c>
      <c r="C3054" s="95" t="s">
        <v>3941</v>
      </c>
      <c r="D3054" s="96" t="s">
        <v>2011</v>
      </c>
      <c r="E3054" s="97">
        <v>1</v>
      </c>
      <c r="F3054" s="140">
        <v>3</v>
      </c>
      <c r="G3054" s="103"/>
      <c r="H3054" s="99" t="s">
        <v>557</v>
      </c>
      <c r="I3054" s="104" t="s">
        <v>34</v>
      </c>
      <c r="J3054" s="105">
        <v>6</v>
      </c>
      <c r="K3054" s="142">
        <f t="shared" si="341"/>
        <v>-6</v>
      </c>
      <c r="L3054" s="102">
        <f t="shared" si="342"/>
        <v>939.32260493827243</v>
      </c>
      <c r="N3054" s="214">
        <f t="shared" si="343"/>
        <v>-52.997500000000016</v>
      </c>
      <c r="Q3054" s="153">
        <f t="shared" si="344"/>
        <v>1</v>
      </c>
      <c r="R3054" s="154">
        <f t="shared" si="345"/>
        <v>0</v>
      </c>
      <c r="S3054" s="154">
        <f t="shared" si="346"/>
        <v>1</v>
      </c>
    </row>
    <row r="3055" spans="2:19" ht="18.75" x14ac:dyDescent="0.3">
      <c r="B3055" s="220">
        <v>45235</v>
      </c>
      <c r="C3055" s="95" t="s">
        <v>3942</v>
      </c>
      <c r="D3055" s="96" t="s">
        <v>674</v>
      </c>
      <c r="E3055" s="97">
        <v>3</v>
      </c>
      <c r="F3055" s="140">
        <v>6</v>
      </c>
      <c r="G3055" s="103"/>
      <c r="H3055" s="99" t="s">
        <v>557</v>
      </c>
      <c r="I3055" s="104" t="s">
        <v>34</v>
      </c>
      <c r="J3055" s="105">
        <v>7</v>
      </c>
      <c r="K3055" s="142">
        <f t="shared" si="341"/>
        <v>-7</v>
      </c>
      <c r="L3055" s="102">
        <f t="shared" si="342"/>
        <v>932.32260493827243</v>
      </c>
      <c r="N3055" s="214">
        <f t="shared" si="343"/>
        <v>-59.997500000000016</v>
      </c>
      <c r="Q3055" s="153">
        <f t="shared" si="344"/>
        <v>1</v>
      </c>
      <c r="R3055" s="154">
        <f t="shared" si="345"/>
        <v>0</v>
      </c>
      <c r="S3055" s="154">
        <f t="shared" si="346"/>
        <v>1</v>
      </c>
    </row>
    <row r="3056" spans="2:19" ht="18.75" x14ac:dyDescent="0.3">
      <c r="B3056" s="220">
        <v>45315</v>
      </c>
      <c r="C3056" s="95" t="s">
        <v>3943</v>
      </c>
      <c r="D3056" s="96" t="s">
        <v>3405</v>
      </c>
      <c r="E3056" s="97">
        <v>2</v>
      </c>
      <c r="F3056" s="140">
        <v>3.4</v>
      </c>
      <c r="G3056" s="103"/>
      <c r="H3056" s="99" t="s">
        <v>557</v>
      </c>
      <c r="I3056" s="104" t="s">
        <v>24</v>
      </c>
      <c r="J3056" s="105">
        <v>7.5</v>
      </c>
      <c r="K3056" s="142">
        <f t="shared" si="341"/>
        <v>18</v>
      </c>
      <c r="L3056" s="102">
        <f t="shared" si="342"/>
        <v>950.32260493827243</v>
      </c>
      <c r="M3056" s="214">
        <f>K3056</f>
        <v>18</v>
      </c>
      <c r="Q3056" s="153">
        <f t="shared" ref="Q3056:Q3069" si="347">IF(B3056="",0,1)</f>
        <v>1</v>
      </c>
      <c r="R3056" s="154">
        <f t="shared" ref="R3056:R3069" si="348">IF(K3056&gt;0,1,0)</f>
        <v>1</v>
      </c>
      <c r="S3056" s="154">
        <f t="shared" ref="S3056:S3069" si="349">IF(K3056&lt;0,1,0)</f>
        <v>0</v>
      </c>
    </row>
    <row r="3057" spans="2:19" ht="18.75" x14ac:dyDescent="0.3">
      <c r="B3057" s="220">
        <v>45316</v>
      </c>
      <c r="C3057" s="95" t="s">
        <v>3944</v>
      </c>
      <c r="D3057" s="96" t="s">
        <v>616</v>
      </c>
      <c r="E3057" s="97">
        <v>3</v>
      </c>
      <c r="F3057" s="140">
        <v>1.2</v>
      </c>
      <c r="G3057" s="103"/>
      <c r="H3057" s="99" t="s">
        <v>557</v>
      </c>
      <c r="I3057" s="104" t="s">
        <v>24</v>
      </c>
      <c r="J3057" s="105">
        <v>7</v>
      </c>
      <c r="K3057" s="142">
        <f t="shared" si="341"/>
        <v>1.4000000000000004</v>
      </c>
      <c r="L3057" s="102">
        <f t="shared" si="342"/>
        <v>951.72260493827241</v>
      </c>
      <c r="M3057" s="214">
        <f>K3057+M3056</f>
        <v>19.399999999999999</v>
      </c>
      <c r="Q3057" s="153">
        <f t="shared" si="347"/>
        <v>1</v>
      </c>
      <c r="R3057" s="154">
        <f t="shared" si="348"/>
        <v>1</v>
      </c>
      <c r="S3057" s="154">
        <f t="shared" si="349"/>
        <v>0</v>
      </c>
    </row>
    <row r="3058" spans="2:19" ht="18.75" x14ac:dyDescent="0.3">
      <c r="B3058" s="220">
        <v>45316</v>
      </c>
      <c r="C3058" s="95" t="s">
        <v>3945</v>
      </c>
      <c r="D3058" s="96" t="s">
        <v>616</v>
      </c>
      <c r="E3058" s="97">
        <v>3</v>
      </c>
      <c r="F3058" s="140">
        <v>17</v>
      </c>
      <c r="G3058" s="103"/>
      <c r="H3058" s="99" t="s">
        <v>557</v>
      </c>
      <c r="I3058" s="104" t="s">
        <v>2189</v>
      </c>
      <c r="J3058" s="105">
        <v>2</v>
      </c>
      <c r="K3058" s="142">
        <f t="shared" si="341"/>
        <v>-2</v>
      </c>
      <c r="L3058" s="102">
        <f t="shared" si="342"/>
        <v>949.72260493827241</v>
      </c>
      <c r="M3058" s="214">
        <f t="shared" ref="M3058:M3069" si="350">K3058+M3057</f>
        <v>17.399999999999999</v>
      </c>
      <c r="Q3058" s="153">
        <f t="shared" si="347"/>
        <v>1</v>
      </c>
      <c r="R3058" s="154">
        <f t="shared" si="348"/>
        <v>0</v>
      </c>
      <c r="S3058" s="154">
        <f t="shared" si="349"/>
        <v>1</v>
      </c>
    </row>
    <row r="3059" spans="2:19" ht="18.75" x14ac:dyDescent="0.3">
      <c r="B3059" s="220">
        <v>45317</v>
      </c>
      <c r="C3059" s="95" t="s">
        <v>3946</v>
      </c>
      <c r="D3059" s="96" t="s">
        <v>602</v>
      </c>
      <c r="E3059" s="97">
        <v>3</v>
      </c>
      <c r="F3059" s="140">
        <v>7</v>
      </c>
      <c r="G3059" s="103"/>
      <c r="H3059" s="99" t="s">
        <v>557</v>
      </c>
      <c r="I3059" s="104" t="s">
        <v>21</v>
      </c>
      <c r="J3059" s="105">
        <v>2</v>
      </c>
      <c r="K3059" s="142">
        <f t="shared" si="341"/>
        <v>-2</v>
      </c>
      <c r="L3059" s="102">
        <f t="shared" si="342"/>
        <v>947.72260493827241</v>
      </c>
      <c r="M3059" s="214">
        <f t="shared" si="350"/>
        <v>15.399999999999999</v>
      </c>
      <c r="Q3059" s="153">
        <f t="shared" si="347"/>
        <v>1</v>
      </c>
      <c r="R3059" s="154">
        <f t="shared" si="348"/>
        <v>0</v>
      </c>
      <c r="S3059" s="154">
        <f t="shared" si="349"/>
        <v>1</v>
      </c>
    </row>
    <row r="3060" spans="2:19" ht="18.75" x14ac:dyDescent="0.3">
      <c r="B3060" s="220">
        <v>45317</v>
      </c>
      <c r="C3060" s="95" t="s">
        <v>3947</v>
      </c>
      <c r="D3060" s="96" t="s">
        <v>602</v>
      </c>
      <c r="E3060" s="97">
        <v>4</v>
      </c>
      <c r="F3060" s="140">
        <v>5</v>
      </c>
      <c r="G3060" s="103"/>
      <c r="H3060" s="99" t="s">
        <v>557</v>
      </c>
      <c r="I3060" s="104" t="s">
        <v>2189</v>
      </c>
      <c r="J3060" s="105">
        <v>1</v>
      </c>
      <c r="K3060" s="142">
        <f t="shared" si="341"/>
        <v>-1</v>
      </c>
      <c r="L3060" s="102">
        <f t="shared" si="342"/>
        <v>946.72260493827241</v>
      </c>
      <c r="M3060" s="214">
        <f t="shared" si="350"/>
        <v>14.399999999999999</v>
      </c>
      <c r="Q3060" s="153">
        <f t="shared" si="347"/>
        <v>1</v>
      </c>
      <c r="R3060" s="154">
        <f t="shared" si="348"/>
        <v>0</v>
      </c>
      <c r="S3060" s="154">
        <f t="shared" si="349"/>
        <v>1</v>
      </c>
    </row>
    <row r="3061" spans="2:19" ht="18.75" x14ac:dyDescent="0.3">
      <c r="B3061" s="220">
        <v>45319</v>
      </c>
      <c r="C3061" s="95" t="s">
        <v>3948</v>
      </c>
      <c r="D3061" s="96" t="s">
        <v>43</v>
      </c>
      <c r="E3061" s="97">
        <v>2</v>
      </c>
      <c r="F3061" s="140">
        <v>4</v>
      </c>
      <c r="G3061" s="103"/>
      <c r="H3061" s="99" t="s">
        <v>557</v>
      </c>
      <c r="I3061" s="104" t="s">
        <v>26</v>
      </c>
      <c r="J3061" s="105">
        <v>5</v>
      </c>
      <c r="K3061" s="142">
        <f t="shared" si="341"/>
        <v>-5</v>
      </c>
      <c r="L3061" s="102">
        <f t="shared" si="342"/>
        <v>941.72260493827241</v>
      </c>
      <c r="M3061" s="214">
        <f t="shared" si="350"/>
        <v>9.3999999999999986</v>
      </c>
      <c r="Q3061" s="153">
        <f t="shared" si="347"/>
        <v>1</v>
      </c>
      <c r="R3061" s="154">
        <f t="shared" si="348"/>
        <v>0</v>
      </c>
      <c r="S3061" s="154">
        <f t="shared" si="349"/>
        <v>1</v>
      </c>
    </row>
    <row r="3062" spans="2:19" ht="18.75" x14ac:dyDescent="0.3">
      <c r="B3062" s="220">
        <v>45319</v>
      </c>
      <c r="C3062" s="95" t="s">
        <v>3949</v>
      </c>
      <c r="D3062" s="96" t="s">
        <v>43</v>
      </c>
      <c r="E3062" s="97">
        <v>3</v>
      </c>
      <c r="F3062" s="140">
        <v>1.7</v>
      </c>
      <c r="G3062" s="103"/>
      <c r="H3062" s="99" t="s">
        <v>557</v>
      </c>
      <c r="I3062" s="104" t="s">
        <v>24</v>
      </c>
      <c r="J3062" s="105">
        <v>9</v>
      </c>
      <c r="K3062" s="142">
        <f t="shared" si="341"/>
        <v>6.2999999999999989</v>
      </c>
      <c r="L3062" s="102">
        <f t="shared" si="342"/>
        <v>948.02260493827237</v>
      </c>
      <c r="M3062" s="214">
        <f t="shared" si="350"/>
        <v>15.699999999999998</v>
      </c>
      <c r="Q3062" s="153">
        <f t="shared" si="347"/>
        <v>1</v>
      </c>
      <c r="R3062" s="154">
        <f t="shared" si="348"/>
        <v>1</v>
      </c>
      <c r="S3062" s="154">
        <f t="shared" si="349"/>
        <v>0</v>
      </c>
    </row>
    <row r="3063" spans="2:19" ht="18.75" x14ac:dyDescent="0.3">
      <c r="B3063" s="220">
        <v>45321</v>
      </c>
      <c r="C3063" s="95" t="s">
        <v>3950</v>
      </c>
      <c r="D3063" s="96" t="s">
        <v>608</v>
      </c>
      <c r="E3063" s="97">
        <v>3</v>
      </c>
      <c r="F3063" s="140">
        <v>11</v>
      </c>
      <c r="G3063" s="103"/>
      <c r="H3063" s="99" t="s">
        <v>557</v>
      </c>
      <c r="I3063" s="104" t="s">
        <v>2189</v>
      </c>
      <c r="J3063" s="105">
        <v>5</v>
      </c>
      <c r="K3063" s="142">
        <f t="shared" si="341"/>
        <v>-5</v>
      </c>
      <c r="L3063" s="102">
        <f t="shared" si="342"/>
        <v>943.02260493827237</v>
      </c>
      <c r="M3063" s="214">
        <f t="shared" si="350"/>
        <v>10.699999999999998</v>
      </c>
      <c r="Q3063" s="153">
        <f t="shared" si="347"/>
        <v>1</v>
      </c>
      <c r="R3063" s="154">
        <f t="shared" si="348"/>
        <v>0</v>
      </c>
      <c r="S3063" s="154">
        <f t="shared" si="349"/>
        <v>1</v>
      </c>
    </row>
    <row r="3064" spans="2:19" ht="18.75" x14ac:dyDescent="0.3">
      <c r="B3064" s="220">
        <v>45321</v>
      </c>
      <c r="C3064" s="95" t="s">
        <v>3951</v>
      </c>
      <c r="D3064" s="96" t="s">
        <v>608</v>
      </c>
      <c r="E3064" s="97">
        <v>4</v>
      </c>
      <c r="F3064" s="140">
        <v>4</v>
      </c>
      <c r="G3064" s="103"/>
      <c r="H3064" s="99" t="s">
        <v>557</v>
      </c>
      <c r="I3064" s="104" t="s">
        <v>24</v>
      </c>
      <c r="J3064" s="105">
        <v>5.5</v>
      </c>
      <c r="K3064" s="142">
        <f t="shared" si="341"/>
        <v>16.5</v>
      </c>
      <c r="L3064" s="102">
        <f t="shared" si="342"/>
        <v>959.52260493827237</v>
      </c>
      <c r="M3064" s="214">
        <f t="shared" si="350"/>
        <v>27.199999999999996</v>
      </c>
      <c r="Q3064" s="153">
        <f t="shared" si="347"/>
        <v>1</v>
      </c>
      <c r="R3064" s="154">
        <f t="shared" si="348"/>
        <v>1</v>
      </c>
      <c r="S3064" s="154">
        <f t="shared" si="349"/>
        <v>0</v>
      </c>
    </row>
    <row r="3065" spans="2:19" ht="18.75" x14ac:dyDescent="0.3">
      <c r="B3065" s="220">
        <v>45322</v>
      </c>
      <c r="C3065" s="95" t="s">
        <v>3952</v>
      </c>
      <c r="D3065" s="96" t="s">
        <v>623</v>
      </c>
      <c r="E3065" s="97">
        <v>1</v>
      </c>
      <c r="F3065" s="140">
        <v>8</v>
      </c>
      <c r="G3065" s="103"/>
      <c r="H3065" s="99" t="s">
        <v>557</v>
      </c>
      <c r="I3065" s="104" t="s">
        <v>2189</v>
      </c>
      <c r="J3065" s="105">
        <v>1.5</v>
      </c>
      <c r="K3065" s="142">
        <f t="shared" si="341"/>
        <v>-1.5</v>
      </c>
      <c r="L3065" s="102">
        <f t="shared" si="342"/>
        <v>958.02260493827237</v>
      </c>
      <c r="M3065" s="214">
        <f t="shared" si="350"/>
        <v>25.699999999999996</v>
      </c>
      <c r="Q3065" s="153">
        <f t="shared" si="347"/>
        <v>1</v>
      </c>
      <c r="R3065" s="154">
        <f t="shared" si="348"/>
        <v>0</v>
      </c>
      <c r="S3065" s="154">
        <f t="shared" si="349"/>
        <v>1</v>
      </c>
    </row>
    <row r="3066" spans="2:19" ht="18.75" x14ac:dyDescent="0.3">
      <c r="B3066" s="220">
        <v>45322</v>
      </c>
      <c r="C3066" s="95" t="s">
        <v>3953</v>
      </c>
      <c r="D3066" s="96" t="s">
        <v>623</v>
      </c>
      <c r="E3066" s="97">
        <v>1</v>
      </c>
      <c r="F3066" s="140">
        <v>2</v>
      </c>
      <c r="G3066" s="103"/>
      <c r="H3066" s="99" t="s">
        <v>557</v>
      </c>
      <c r="I3066" s="104" t="s">
        <v>2189</v>
      </c>
      <c r="J3066" s="105">
        <v>1.5</v>
      </c>
      <c r="K3066" s="142">
        <f t="shared" si="341"/>
        <v>-1.5</v>
      </c>
      <c r="L3066" s="102">
        <f t="shared" si="342"/>
        <v>956.52260493827237</v>
      </c>
      <c r="M3066" s="214">
        <f t="shared" si="350"/>
        <v>24.199999999999996</v>
      </c>
      <c r="Q3066" s="153">
        <f t="shared" si="347"/>
        <v>1</v>
      </c>
      <c r="R3066" s="154">
        <f t="shared" si="348"/>
        <v>0</v>
      </c>
      <c r="S3066" s="154">
        <f t="shared" si="349"/>
        <v>1</v>
      </c>
    </row>
    <row r="3067" spans="2:19" ht="18.75" x14ac:dyDescent="0.3">
      <c r="B3067" s="220">
        <v>45322</v>
      </c>
      <c r="C3067" s="95" t="s">
        <v>3954</v>
      </c>
      <c r="D3067" s="96" t="s">
        <v>623</v>
      </c>
      <c r="E3067" s="97">
        <v>2</v>
      </c>
      <c r="F3067" s="140">
        <v>26</v>
      </c>
      <c r="G3067" s="103"/>
      <c r="H3067" s="99" t="s">
        <v>557</v>
      </c>
      <c r="I3067" s="104" t="s">
        <v>2189</v>
      </c>
      <c r="J3067" s="105">
        <v>1.25</v>
      </c>
      <c r="K3067" s="142">
        <f t="shared" si="341"/>
        <v>-1.25</v>
      </c>
      <c r="L3067" s="102">
        <f t="shared" si="342"/>
        <v>955.27260493827237</v>
      </c>
      <c r="M3067" s="214">
        <f t="shared" si="350"/>
        <v>22.949999999999996</v>
      </c>
      <c r="Q3067" s="153">
        <f t="shared" si="347"/>
        <v>1</v>
      </c>
      <c r="R3067" s="154">
        <f t="shared" si="348"/>
        <v>0</v>
      </c>
      <c r="S3067" s="154">
        <f t="shared" si="349"/>
        <v>1</v>
      </c>
    </row>
    <row r="3068" spans="2:19" ht="18.75" x14ac:dyDescent="0.3">
      <c r="B3068" s="220">
        <v>45322</v>
      </c>
      <c r="C3068" s="95" t="s">
        <v>3955</v>
      </c>
      <c r="D3068" s="96" t="s">
        <v>623</v>
      </c>
      <c r="E3068" s="97">
        <v>2</v>
      </c>
      <c r="F3068" s="140">
        <v>6</v>
      </c>
      <c r="G3068" s="103"/>
      <c r="H3068" s="99" t="s">
        <v>557</v>
      </c>
      <c r="I3068" s="104" t="s">
        <v>2189</v>
      </c>
      <c r="J3068" s="105">
        <v>1</v>
      </c>
      <c r="K3068" s="142">
        <f t="shared" si="341"/>
        <v>-1</v>
      </c>
      <c r="L3068" s="102">
        <f t="shared" si="342"/>
        <v>954.27260493827237</v>
      </c>
      <c r="M3068" s="214">
        <f t="shared" si="350"/>
        <v>21.949999999999996</v>
      </c>
      <c r="Q3068" s="153">
        <f t="shared" si="347"/>
        <v>1</v>
      </c>
      <c r="R3068" s="154">
        <f t="shared" si="348"/>
        <v>0</v>
      </c>
      <c r="S3068" s="154">
        <f t="shared" si="349"/>
        <v>1</v>
      </c>
    </row>
    <row r="3069" spans="2:19" ht="18.75" x14ac:dyDescent="0.3">
      <c r="B3069" s="220">
        <v>45322</v>
      </c>
      <c r="C3069" s="95" t="s">
        <v>3956</v>
      </c>
      <c r="D3069" s="96" t="s">
        <v>3583</v>
      </c>
      <c r="E3069" s="97">
        <v>1</v>
      </c>
      <c r="F3069" s="140">
        <v>2</v>
      </c>
      <c r="G3069" s="103"/>
      <c r="H3069" s="99" t="s">
        <v>557</v>
      </c>
      <c r="I3069" s="104" t="s">
        <v>26</v>
      </c>
      <c r="J3069" s="105">
        <v>5</v>
      </c>
      <c r="K3069" s="142">
        <f t="shared" si="341"/>
        <v>-5</v>
      </c>
      <c r="L3069" s="102">
        <f t="shared" si="342"/>
        <v>949.27260493827237</v>
      </c>
      <c r="M3069" s="214">
        <f t="shared" si="350"/>
        <v>16.949999999999996</v>
      </c>
      <c r="Q3069" s="153">
        <f t="shared" si="347"/>
        <v>1</v>
      </c>
      <c r="R3069" s="154">
        <f t="shared" si="348"/>
        <v>0</v>
      </c>
      <c r="S3069" s="154">
        <f t="shared" si="349"/>
        <v>1</v>
      </c>
    </row>
    <row r="3070" spans="2:19" ht="18.75" x14ac:dyDescent="0.3">
      <c r="B3070" s="164">
        <v>45323</v>
      </c>
      <c r="C3070" s="95" t="s">
        <v>3957</v>
      </c>
      <c r="D3070" s="96" t="s">
        <v>616</v>
      </c>
      <c r="E3070" s="97">
        <v>1</v>
      </c>
      <c r="F3070" s="140">
        <v>6</v>
      </c>
      <c r="G3070" s="103"/>
      <c r="H3070" s="99" t="s">
        <v>557</v>
      </c>
      <c r="I3070" s="104" t="s">
        <v>21</v>
      </c>
      <c r="J3070" s="105">
        <v>1.5</v>
      </c>
      <c r="K3070" s="142">
        <f t="shared" si="341"/>
        <v>-1.5</v>
      </c>
      <c r="L3070" s="102">
        <f t="shared" si="342"/>
        <v>947.77260493827237</v>
      </c>
      <c r="N3070" s="214">
        <f>K3070</f>
        <v>-1.5</v>
      </c>
      <c r="Q3070" s="153">
        <f t="shared" ref="Q3070:Q3071" si="351">IF(B3070="",0,1)</f>
        <v>1</v>
      </c>
      <c r="R3070" s="154">
        <f t="shared" ref="R3070:R3071" si="352">IF(K3070&gt;0,1,0)</f>
        <v>0</v>
      </c>
      <c r="S3070" s="154">
        <f t="shared" ref="S3070:S3071" si="353">IF(K3070&lt;0,1,0)</f>
        <v>1</v>
      </c>
    </row>
    <row r="3071" spans="2:19" ht="18.75" x14ac:dyDescent="0.3">
      <c r="B3071" s="164">
        <v>45323</v>
      </c>
      <c r="C3071" s="95" t="s">
        <v>3830</v>
      </c>
      <c r="D3071" s="96" t="s">
        <v>616</v>
      </c>
      <c r="E3071" s="97">
        <v>4</v>
      </c>
      <c r="F3071" s="140">
        <v>6</v>
      </c>
      <c r="G3071" s="103"/>
      <c r="H3071" s="99" t="s">
        <v>557</v>
      </c>
      <c r="I3071" s="104" t="s">
        <v>26</v>
      </c>
      <c r="J3071" s="105">
        <v>4.75</v>
      </c>
      <c r="K3071" s="142">
        <f t="shared" ref="K3071:K3072" si="354">IF(OR(I3071="",J3071=""),"",IF(AND(H3071="W",I3071="1st"),F3071*J3071-J3071,IF(AND(H3071="P",OR(I3071="1st",I3071="2nd",I3071="3rd")),G3071*J3071-J3071,IF(H3071="EW",-2*J3071,-J3071))))</f>
        <v>-4.75</v>
      </c>
      <c r="L3071" s="102">
        <f t="shared" ref="L3071" si="355">IF(K3071="",L3070,L3070+K3071)</f>
        <v>943.02260493827237</v>
      </c>
      <c r="N3071" s="214">
        <f>K3071+N3070</f>
        <v>-6.25</v>
      </c>
      <c r="Q3071" s="153">
        <f t="shared" si="351"/>
        <v>1</v>
      </c>
      <c r="R3071" s="154">
        <f t="shared" si="352"/>
        <v>0</v>
      </c>
      <c r="S3071" s="154">
        <f t="shared" si="353"/>
        <v>1</v>
      </c>
    </row>
    <row r="3072" spans="2:19" ht="18.75" x14ac:dyDescent="0.3">
      <c r="B3072" s="164">
        <v>45323</v>
      </c>
      <c r="C3072" s="95" t="s">
        <v>3958</v>
      </c>
      <c r="D3072" s="96" t="s">
        <v>616</v>
      </c>
      <c r="E3072" s="97">
        <v>4</v>
      </c>
      <c r="F3072" s="140">
        <v>1.95</v>
      </c>
      <c r="G3072" s="103"/>
      <c r="H3072" s="99" t="s">
        <v>557</v>
      </c>
      <c r="I3072" s="104" t="s">
        <v>24</v>
      </c>
      <c r="J3072" s="105">
        <v>3</v>
      </c>
      <c r="K3072" s="142">
        <f t="shared" si="354"/>
        <v>2.8499999999999996</v>
      </c>
      <c r="L3072" s="102">
        <f t="shared" ref="L3072:L3126" si="356">IF(K3072="",L3071,L3071+K3072)</f>
        <v>945.87260493827239</v>
      </c>
      <c r="N3072" s="214">
        <f t="shared" ref="N3072:N3124" si="357">K3072+N3071</f>
        <v>-3.4000000000000004</v>
      </c>
      <c r="Q3072" s="153">
        <f t="shared" ref="Q3072:Q3135" si="358">IF(B3072="",0,1)</f>
        <v>1</v>
      </c>
      <c r="R3072" s="154">
        <f t="shared" ref="R3072:R3135" si="359">IF(K3072&gt;0,1,0)</f>
        <v>1</v>
      </c>
      <c r="S3072" s="154">
        <f t="shared" ref="S3072:S3135" si="360">IF(K3072&lt;0,1,0)</f>
        <v>0</v>
      </c>
    </row>
    <row r="3073" spans="2:19" ht="18.75" x14ac:dyDescent="0.3">
      <c r="B3073" s="164">
        <v>45324</v>
      </c>
      <c r="C3073" s="95" t="s">
        <v>3959</v>
      </c>
      <c r="D3073" s="96" t="s">
        <v>2001</v>
      </c>
      <c r="E3073" s="97">
        <v>2</v>
      </c>
      <c r="F3073" s="140">
        <v>2.5</v>
      </c>
      <c r="G3073" s="103"/>
      <c r="H3073" s="99" t="s">
        <v>557</v>
      </c>
      <c r="I3073" s="104" t="s">
        <v>21</v>
      </c>
      <c r="J3073" s="105">
        <v>1</v>
      </c>
      <c r="K3073" s="142">
        <f t="shared" ref="K3073:K3136" si="361">IF(OR(I3073="",J3073=""),"",IF(AND(H3073="W",I3073="1st"),F3073*J3073-J3073,IF(AND(H3073="P",OR(I3073="1st",I3073="2nd",I3073="3rd")),G3073*J3073-J3073,IF(H3073="EW",-2*J3073,-J3073))))</f>
        <v>-1</v>
      </c>
      <c r="L3073" s="102">
        <f t="shared" si="356"/>
        <v>944.87260493827239</v>
      </c>
      <c r="N3073" s="214">
        <f t="shared" si="357"/>
        <v>-4.4000000000000004</v>
      </c>
      <c r="Q3073" s="153">
        <f t="shared" si="358"/>
        <v>1</v>
      </c>
      <c r="R3073" s="154">
        <f t="shared" si="359"/>
        <v>0</v>
      </c>
      <c r="S3073" s="154">
        <f t="shared" si="360"/>
        <v>1</v>
      </c>
    </row>
    <row r="3074" spans="2:19" ht="18.75" x14ac:dyDescent="0.3">
      <c r="B3074" s="164">
        <v>45324</v>
      </c>
      <c r="C3074" s="95" t="s">
        <v>3960</v>
      </c>
      <c r="D3074" s="96" t="s">
        <v>2001</v>
      </c>
      <c r="E3074" s="97">
        <v>3</v>
      </c>
      <c r="F3074" s="140">
        <v>7</v>
      </c>
      <c r="G3074" s="103"/>
      <c r="H3074" s="99" t="s">
        <v>557</v>
      </c>
      <c r="I3074" s="104" t="s">
        <v>21</v>
      </c>
      <c r="J3074" s="105">
        <v>7</v>
      </c>
      <c r="K3074" s="142">
        <f t="shared" si="361"/>
        <v>-7</v>
      </c>
      <c r="L3074" s="102">
        <f t="shared" si="356"/>
        <v>937.87260493827239</v>
      </c>
      <c r="N3074" s="214">
        <f t="shared" si="357"/>
        <v>-11.4</v>
      </c>
      <c r="Q3074" s="153">
        <f t="shared" si="358"/>
        <v>1</v>
      </c>
      <c r="R3074" s="154">
        <f t="shared" si="359"/>
        <v>0</v>
      </c>
      <c r="S3074" s="154">
        <f t="shared" si="360"/>
        <v>1</v>
      </c>
    </row>
    <row r="3075" spans="2:19" ht="18.75" x14ac:dyDescent="0.3">
      <c r="B3075" s="164">
        <v>45324</v>
      </c>
      <c r="C3075" s="95" t="s">
        <v>3866</v>
      </c>
      <c r="D3075" s="96" t="s">
        <v>2001</v>
      </c>
      <c r="E3075" s="97">
        <v>3</v>
      </c>
      <c r="F3075" s="140">
        <v>3</v>
      </c>
      <c r="G3075" s="103"/>
      <c r="H3075" s="99" t="s">
        <v>557</v>
      </c>
      <c r="I3075" s="104" t="s">
        <v>26</v>
      </c>
      <c r="J3075" s="105">
        <v>2</v>
      </c>
      <c r="K3075" s="142">
        <f t="shared" si="361"/>
        <v>-2</v>
      </c>
      <c r="L3075" s="102">
        <f t="shared" si="356"/>
        <v>935.87260493827239</v>
      </c>
      <c r="N3075" s="214">
        <f t="shared" si="357"/>
        <v>-13.4</v>
      </c>
      <c r="Q3075" s="153">
        <f t="shared" si="358"/>
        <v>1</v>
      </c>
      <c r="R3075" s="154">
        <f t="shared" si="359"/>
        <v>0</v>
      </c>
      <c r="S3075" s="154">
        <f t="shared" si="360"/>
        <v>1</v>
      </c>
    </row>
    <row r="3076" spans="2:19" ht="18.75" x14ac:dyDescent="0.3">
      <c r="B3076" s="164">
        <v>45324</v>
      </c>
      <c r="C3076" s="95" t="s">
        <v>3961</v>
      </c>
      <c r="D3076" s="96" t="s">
        <v>361</v>
      </c>
      <c r="E3076" s="97">
        <v>4</v>
      </c>
      <c r="F3076" s="140">
        <v>2.35</v>
      </c>
      <c r="G3076" s="103"/>
      <c r="H3076" s="99" t="s">
        <v>557</v>
      </c>
      <c r="I3076" s="104" t="s">
        <v>24</v>
      </c>
      <c r="J3076" s="105">
        <v>3</v>
      </c>
      <c r="K3076" s="142">
        <f t="shared" si="361"/>
        <v>4.0500000000000007</v>
      </c>
      <c r="L3076" s="102">
        <f t="shared" si="356"/>
        <v>939.92260493827234</v>
      </c>
      <c r="N3076" s="214">
        <f t="shared" si="357"/>
        <v>-9.35</v>
      </c>
      <c r="Q3076" s="153">
        <f t="shared" si="358"/>
        <v>1</v>
      </c>
      <c r="R3076" s="154">
        <f t="shared" si="359"/>
        <v>1</v>
      </c>
      <c r="S3076" s="154">
        <f t="shared" si="360"/>
        <v>0</v>
      </c>
    </row>
    <row r="3077" spans="2:19" ht="18.75" x14ac:dyDescent="0.3">
      <c r="B3077" s="164">
        <v>45324</v>
      </c>
      <c r="C3077" s="95" t="s">
        <v>3962</v>
      </c>
      <c r="D3077" s="96" t="s">
        <v>685</v>
      </c>
      <c r="E3077" s="97">
        <v>1</v>
      </c>
      <c r="F3077" s="140">
        <v>2</v>
      </c>
      <c r="G3077" s="103"/>
      <c r="H3077" s="99" t="s">
        <v>557</v>
      </c>
      <c r="I3077" s="104" t="s">
        <v>2189</v>
      </c>
      <c r="J3077" s="105">
        <v>9.5</v>
      </c>
      <c r="K3077" s="142">
        <f t="shared" si="361"/>
        <v>-9.5</v>
      </c>
      <c r="L3077" s="102">
        <f t="shared" si="356"/>
        <v>930.42260493827234</v>
      </c>
      <c r="N3077" s="214">
        <f t="shared" si="357"/>
        <v>-18.850000000000001</v>
      </c>
      <c r="Q3077" s="153">
        <f t="shared" si="358"/>
        <v>1</v>
      </c>
      <c r="R3077" s="154">
        <f t="shared" si="359"/>
        <v>0</v>
      </c>
      <c r="S3077" s="154">
        <f t="shared" si="360"/>
        <v>1</v>
      </c>
    </row>
    <row r="3078" spans="2:19" ht="18.75" x14ac:dyDescent="0.3">
      <c r="B3078" s="164">
        <v>45325</v>
      </c>
      <c r="C3078" s="95" t="s">
        <v>3963</v>
      </c>
      <c r="D3078" s="96" t="s">
        <v>2064</v>
      </c>
      <c r="E3078" s="97">
        <v>3</v>
      </c>
      <c r="F3078" s="140">
        <v>2.9</v>
      </c>
      <c r="G3078" s="103"/>
      <c r="H3078" s="99" t="s">
        <v>557</v>
      </c>
      <c r="I3078" s="104" t="s">
        <v>24</v>
      </c>
      <c r="J3078" s="105">
        <v>3</v>
      </c>
      <c r="K3078" s="142">
        <f t="shared" si="361"/>
        <v>5.6999999999999993</v>
      </c>
      <c r="L3078" s="102">
        <f t="shared" si="356"/>
        <v>936.12260493827239</v>
      </c>
      <c r="N3078" s="214">
        <f t="shared" si="357"/>
        <v>-13.150000000000002</v>
      </c>
      <c r="Q3078" s="153">
        <f t="shared" si="358"/>
        <v>1</v>
      </c>
      <c r="R3078" s="154">
        <f t="shared" si="359"/>
        <v>1</v>
      </c>
      <c r="S3078" s="154">
        <f t="shared" si="360"/>
        <v>0</v>
      </c>
    </row>
    <row r="3079" spans="2:19" ht="18.75" x14ac:dyDescent="0.3">
      <c r="B3079" s="164">
        <v>45325</v>
      </c>
      <c r="C3079" s="95" t="s">
        <v>3964</v>
      </c>
      <c r="D3079" s="96" t="s">
        <v>2064</v>
      </c>
      <c r="E3079" s="97">
        <v>3</v>
      </c>
      <c r="F3079" s="140">
        <v>23</v>
      </c>
      <c r="G3079" s="103"/>
      <c r="H3079" s="99" t="s">
        <v>557</v>
      </c>
      <c r="I3079" s="104" t="s">
        <v>2189</v>
      </c>
      <c r="J3079" s="105">
        <v>1</v>
      </c>
      <c r="K3079" s="142">
        <f t="shared" si="361"/>
        <v>-1</v>
      </c>
      <c r="L3079" s="102">
        <f t="shared" si="356"/>
        <v>935.12260493827239</v>
      </c>
      <c r="N3079" s="214">
        <f t="shared" si="357"/>
        <v>-14.150000000000002</v>
      </c>
      <c r="Q3079" s="153">
        <f t="shared" si="358"/>
        <v>1</v>
      </c>
      <c r="R3079" s="154">
        <f t="shared" si="359"/>
        <v>0</v>
      </c>
      <c r="S3079" s="154">
        <f t="shared" si="360"/>
        <v>1</v>
      </c>
    </row>
    <row r="3080" spans="2:19" ht="18.75" x14ac:dyDescent="0.3">
      <c r="B3080" s="164">
        <v>45326</v>
      </c>
      <c r="C3080" s="95" t="s">
        <v>3965</v>
      </c>
      <c r="D3080" s="96" t="s">
        <v>93</v>
      </c>
      <c r="E3080" s="97">
        <v>4</v>
      </c>
      <c r="F3080" s="140">
        <v>3.2</v>
      </c>
      <c r="G3080" s="103"/>
      <c r="H3080" s="99" t="s">
        <v>557</v>
      </c>
      <c r="I3080" s="104" t="s">
        <v>24</v>
      </c>
      <c r="J3080" s="105">
        <v>1.5</v>
      </c>
      <c r="K3080" s="142">
        <f t="shared" si="361"/>
        <v>3.3000000000000007</v>
      </c>
      <c r="L3080" s="102">
        <f t="shared" si="356"/>
        <v>938.42260493827234</v>
      </c>
      <c r="N3080" s="214">
        <f t="shared" si="357"/>
        <v>-10.850000000000001</v>
      </c>
      <c r="Q3080" s="153">
        <f t="shared" si="358"/>
        <v>1</v>
      </c>
      <c r="R3080" s="154">
        <f t="shared" si="359"/>
        <v>1</v>
      </c>
      <c r="S3080" s="154">
        <f t="shared" si="360"/>
        <v>0</v>
      </c>
    </row>
    <row r="3081" spans="2:19" ht="18.75" x14ac:dyDescent="0.3">
      <c r="B3081" s="164">
        <v>45329</v>
      </c>
      <c r="C3081" s="95" t="s">
        <v>3966</v>
      </c>
      <c r="D3081" s="96" t="s">
        <v>1916</v>
      </c>
      <c r="E3081" s="97">
        <v>2</v>
      </c>
      <c r="F3081" s="140">
        <v>2</v>
      </c>
      <c r="G3081" s="103"/>
      <c r="H3081" s="99" t="s">
        <v>557</v>
      </c>
      <c r="I3081" s="104" t="s">
        <v>26</v>
      </c>
      <c r="J3081" s="105">
        <v>8</v>
      </c>
      <c r="K3081" s="142">
        <f t="shared" si="361"/>
        <v>-8</v>
      </c>
      <c r="L3081" s="102">
        <f t="shared" si="356"/>
        <v>930.42260493827234</v>
      </c>
      <c r="N3081" s="214">
        <f t="shared" si="357"/>
        <v>-18.850000000000001</v>
      </c>
      <c r="Q3081" s="153">
        <f t="shared" si="358"/>
        <v>1</v>
      </c>
      <c r="R3081" s="154">
        <f t="shared" si="359"/>
        <v>0</v>
      </c>
      <c r="S3081" s="154">
        <f t="shared" si="360"/>
        <v>1</v>
      </c>
    </row>
    <row r="3082" spans="2:19" ht="18.75" x14ac:dyDescent="0.3">
      <c r="B3082" s="164">
        <v>45329</v>
      </c>
      <c r="C3082" s="95" t="s">
        <v>3967</v>
      </c>
      <c r="D3082" s="96" t="s">
        <v>3583</v>
      </c>
      <c r="E3082" s="97">
        <v>1</v>
      </c>
      <c r="F3082" s="140">
        <v>2</v>
      </c>
      <c r="G3082" s="103"/>
      <c r="H3082" s="99" t="s">
        <v>557</v>
      </c>
      <c r="I3082" s="104" t="s">
        <v>34</v>
      </c>
      <c r="J3082" s="105">
        <v>2</v>
      </c>
      <c r="K3082" s="142">
        <f t="shared" si="361"/>
        <v>-2</v>
      </c>
      <c r="L3082" s="102">
        <f t="shared" si="356"/>
        <v>928.42260493827234</v>
      </c>
      <c r="N3082" s="214">
        <f t="shared" si="357"/>
        <v>-20.85</v>
      </c>
      <c r="Q3082" s="153">
        <f t="shared" si="358"/>
        <v>1</v>
      </c>
      <c r="R3082" s="154">
        <f t="shared" si="359"/>
        <v>0</v>
      </c>
      <c r="S3082" s="154">
        <f t="shared" si="360"/>
        <v>1</v>
      </c>
    </row>
    <row r="3083" spans="2:19" ht="18.75" x14ac:dyDescent="0.3">
      <c r="B3083" s="164">
        <v>45329</v>
      </c>
      <c r="C3083" s="95" t="s">
        <v>3968</v>
      </c>
      <c r="D3083" s="96" t="s">
        <v>3583</v>
      </c>
      <c r="E3083" s="97">
        <v>3</v>
      </c>
      <c r="F3083" s="140">
        <v>7</v>
      </c>
      <c r="G3083" s="103"/>
      <c r="H3083" s="99" t="s">
        <v>557</v>
      </c>
      <c r="I3083" s="104" t="s">
        <v>24</v>
      </c>
      <c r="J3083" s="105">
        <v>2.75</v>
      </c>
      <c r="K3083" s="142">
        <f t="shared" si="361"/>
        <v>16.5</v>
      </c>
      <c r="L3083" s="102">
        <f t="shared" si="356"/>
        <v>944.92260493827234</v>
      </c>
      <c r="N3083" s="214">
        <f t="shared" si="357"/>
        <v>-4.3500000000000014</v>
      </c>
      <c r="Q3083" s="153">
        <f t="shared" si="358"/>
        <v>1</v>
      </c>
      <c r="R3083" s="154">
        <f t="shared" si="359"/>
        <v>1</v>
      </c>
      <c r="S3083" s="154">
        <f t="shared" si="360"/>
        <v>0</v>
      </c>
    </row>
    <row r="3084" spans="2:19" ht="18.75" x14ac:dyDescent="0.3">
      <c r="B3084" s="164">
        <v>45329</v>
      </c>
      <c r="C3084" s="95" t="s">
        <v>3969</v>
      </c>
      <c r="D3084" s="96" t="s">
        <v>3583</v>
      </c>
      <c r="E3084" s="97">
        <v>3</v>
      </c>
      <c r="F3084" s="140">
        <v>8</v>
      </c>
      <c r="G3084" s="103"/>
      <c r="H3084" s="99" t="s">
        <v>557</v>
      </c>
      <c r="I3084" s="104" t="s">
        <v>2189</v>
      </c>
      <c r="J3084" s="105">
        <v>0.75</v>
      </c>
      <c r="K3084" s="142">
        <f t="shared" si="361"/>
        <v>-0.75</v>
      </c>
      <c r="L3084" s="102">
        <f t="shared" si="356"/>
        <v>944.17260493827234</v>
      </c>
      <c r="N3084" s="214">
        <f t="shared" si="357"/>
        <v>-5.1000000000000014</v>
      </c>
      <c r="Q3084" s="153">
        <f t="shared" si="358"/>
        <v>1</v>
      </c>
      <c r="R3084" s="154">
        <f t="shared" si="359"/>
        <v>0</v>
      </c>
      <c r="S3084" s="154">
        <f t="shared" si="360"/>
        <v>1</v>
      </c>
    </row>
    <row r="3085" spans="2:19" ht="18.75" x14ac:dyDescent="0.3">
      <c r="B3085" s="164">
        <v>45330</v>
      </c>
      <c r="C3085" s="95" t="s">
        <v>3970</v>
      </c>
      <c r="D3085" s="96" t="s">
        <v>2467</v>
      </c>
      <c r="E3085" s="97">
        <v>3</v>
      </c>
      <c r="F3085" s="140">
        <v>4</v>
      </c>
      <c r="G3085" s="103"/>
      <c r="H3085" s="99" t="s">
        <v>557</v>
      </c>
      <c r="I3085" s="104" t="s">
        <v>3971</v>
      </c>
      <c r="J3085" s="105">
        <v>2.25</v>
      </c>
      <c r="K3085" s="142">
        <f t="shared" si="361"/>
        <v>-2.25</v>
      </c>
      <c r="L3085" s="102">
        <f t="shared" si="356"/>
        <v>941.92260493827234</v>
      </c>
      <c r="N3085" s="214">
        <f t="shared" si="357"/>
        <v>-7.3500000000000014</v>
      </c>
      <c r="Q3085" s="153">
        <f t="shared" si="358"/>
        <v>1</v>
      </c>
      <c r="R3085" s="154">
        <f t="shared" si="359"/>
        <v>0</v>
      </c>
      <c r="S3085" s="154">
        <f t="shared" si="360"/>
        <v>1</v>
      </c>
    </row>
    <row r="3086" spans="2:19" ht="18.75" x14ac:dyDescent="0.3">
      <c r="B3086" s="164">
        <v>45330</v>
      </c>
      <c r="C3086" s="95" t="s">
        <v>3972</v>
      </c>
      <c r="D3086" s="96" t="s">
        <v>616</v>
      </c>
      <c r="E3086" s="97">
        <v>4</v>
      </c>
      <c r="F3086" s="140">
        <v>2</v>
      </c>
      <c r="G3086" s="103"/>
      <c r="H3086" s="99" t="s">
        <v>557</v>
      </c>
      <c r="I3086" s="104" t="s">
        <v>21</v>
      </c>
      <c r="J3086" s="105">
        <v>1.25</v>
      </c>
      <c r="K3086" s="142">
        <f t="shared" si="361"/>
        <v>-1.25</v>
      </c>
      <c r="L3086" s="102">
        <f t="shared" si="356"/>
        <v>940.67260493827234</v>
      </c>
      <c r="N3086" s="214">
        <f t="shared" si="357"/>
        <v>-8.6000000000000014</v>
      </c>
      <c r="Q3086" s="153">
        <f t="shared" si="358"/>
        <v>1</v>
      </c>
      <c r="R3086" s="154">
        <f t="shared" si="359"/>
        <v>0</v>
      </c>
      <c r="S3086" s="154">
        <f t="shared" si="360"/>
        <v>1</v>
      </c>
    </row>
    <row r="3087" spans="2:19" ht="18.75" x14ac:dyDescent="0.3">
      <c r="B3087" s="164">
        <v>45332</v>
      </c>
      <c r="C3087" s="95" t="s">
        <v>3973</v>
      </c>
      <c r="D3087" s="96" t="s">
        <v>652</v>
      </c>
      <c r="E3087" s="97">
        <v>2</v>
      </c>
      <c r="F3087" s="140">
        <v>6</v>
      </c>
      <c r="G3087" s="103"/>
      <c r="H3087" s="99" t="s">
        <v>557</v>
      </c>
      <c r="I3087" s="104" t="s">
        <v>21</v>
      </c>
      <c r="J3087" s="105">
        <v>1.5</v>
      </c>
      <c r="K3087" s="142">
        <f t="shared" si="361"/>
        <v>-1.5</v>
      </c>
      <c r="L3087" s="102">
        <f t="shared" si="356"/>
        <v>939.17260493827234</v>
      </c>
      <c r="N3087" s="214">
        <f t="shared" si="357"/>
        <v>-10.100000000000001</v>
      </c>
      <c r="Q3087" s="153">
        <f t="shared" si="358"/>
        <v>1</v>
      </c>
      <c r="R3087" s="154">
        <f t="shared" si="359"/>
        <v>0</v>
      </c>
      <c r="S3087" s="154">
        <f t="shared" si="360"/>
        <v>1</v>
      </c>
    </row>
    <row r="3088" spans="2:19" ht="18.75" x14ac:dyDescent="0.3">
      <c r="B3088" s="164">
        <v>45332</v>
      </c>
      <c r="C3088" s="95" t="s">
        <v>3974</v>
      </c>
      <c r="D3088" s="96" t="s">
        <v>652</v>
      </c>
      <c r="E3088" s="97">
        <v>2</v>
      </c>
      <c r="F3088" s="140">
        <v>23</v>
      </c>
      <c r="G3088" s="103"/>
      <c r="H3088" s="99" t="s">
        <v>557</v>
      </c>
      <c r="I3088" s="104" t="s">
        <v>2189</v>
      </c>
      <c r="J3088" s="105">
        <v>2.75</v>
      </c>
      <c r="K3088" s="142">
        <f t="shared" si="361"/>
        <v>-2.75</v>
      </c>
      <c r="L3088" s="102">
        <f t="shared" si="356"/>
        <v>936.42260493827234</v>
      </c>
      <c r="N3088" s="214">
        <f t="shared" si="357"/>
        <v>-12.850000000000001</v>
      </c>
      <c r="Q3088" s="153">
        <f t="shared" si="358"/>
        <v>1</v>
      </c>
      <c r="R3088" s="154">
        <f t="shared" si="359"/>
        <v>0</v>
      </c>
      <c r="S3088" s="154">
        <f t="shared" si="360"/>
        <v>1</v>
      </c>
    </row>
    <row r="3089" spans="2:19" ht="18.75" x14ac:dyDescent="0.3">
      <c r="B3089" s="164">
        <v>45332</v>
      </c>
      <c r="C3089" s="95" t="s">
        <v>3974</v>
      </c>
      <c r="D3089" s="96" t="s">
        <v>652</v>
      </c>
      <c r="E3089" s="97">
        <v>2</v>
      </c>
      <c r="F3089" s="140"/>
      <c r="G3089" s="103">
        <v>4</v>
      </c>
      <c r="H3089" s="99" t="s">
        <v>567</v>
      </c>
      <c r="I3089" s="104" t="s">
        <v>2189</v>
      </c>
      <c r="J3089" s="105">
        <v>1.5</v>
      </c>
      <c r="K3089" s="142">
        <f t="shared" si="361"/>
        <v>-1.5</v>
      </c>
      <c r="L3089" s="102">
        <f t="shared" si="356"/>
        <v>934.92260493827234</v>
      </c>
      <c r="N3089" s="214">
        <f t="shared" si="357"/>
        <v>-14.350000000000001</v>
      </c>
      <c r="Q3089" s="153">
        <f t="shared" si="358"/>
        <v>1</v>
      </c>
      <c r="R3089" s="154">
        <f t="shared" si="359"/>
        <v>0</v>
      </c>
      <c r="S3089" s="154">
        <f t="shared" si="360"/>
        <v>1</v>
      </c>
    </row>
    <row r="3090" spans="2:19" ht="18.75" x14ac:dyDescent="0.3">
      <c r="B3090" s="164">
        <v>45332</v>
      </c>
      <c r="C3090" s="95" t="s">
        <v>3975</v>
      </c>
      <c r="D3090" s="96" t="s">
        <v>652</v>
      </c>
      <c r="E3090" s="97">
        <v>2</v>
      </c>
      <c r="F3090" s="140">
        <v>35</v>
      </c>
      <c r="G3090" s="103"/>
      <c r="H3090" s="99" t="s">
        <v>557</v>
      </c>
      <c r="I3090" s="104" t="s">
        <v>2189</v>
      </c>
      <c r="J3090" s="105">
        <v>0.5</v>
      </c>
      <c r="K3090" s="142">
        <f t="shared" si="361"/>
        <v>-0.5</v>
      </c>
      <c r="L3090" s="102">
        <f t="shared" si="356"/>
        <v>934.42260493827234</v>
      </c>
      <c r="N3090" s="214">
        <f t="shared" si="357"/>
        <v>-14.850000000000001</v>
      </c>
      <c r="Q3090" s="153">
        <f t="shared" si="358"/>
        <v>1</v>
      </c>
      <c r="R3090" s="154">
        <f t="shared" si="359"/>
        <v>0</v>
      </c>
      <c r="S3090" s="154">
        <f t="shared" si="360"/>
        <v>1</v>
      </c>
    </row>
    <row r="3091" spans="2:19" ht="18.75" x14ac:dyDescent="0.3">
      <c r="B3091" s="164">
        <v>45332</v>
      </c>
      <c r="C3091" s="95" t="s">
        <v>3976</v>
      </c>
      <c r="D3091" s="96" t="s">
        <v>619</v>
      </c>
      <c r="E3091" s="97">
        <v>1</v>
      </c>
      <c r="F3091" s="140">
        <v>2</v>
      </c>
      <c r="G3091" s="103"/>
      <c r="H3091" s="99" t="s">
        <v>557</v>
      </c>
      <c r="I3091" s="104" t="s">
        <v>24</v>
      </c>
      <c r="J3091" s="105">
        <v>1.5</v>
      </c>
      <c r="K3091" s="142">
        <f t="shared" si="361"/>
        <v>1.5</v>
      </c>
      <c r="L3091" s="102">
        <f t="shared" si="356"/>
        <v>935.92260493827234</v>
      </c>
      <c r="N3091" s="214">
        <f t="shared" si="357"/>
        <v>-13.350000000000001</v>
      </c>
      <c r="Q3091" s="153">
        <f t="shared" si="358"/>
        <v>1</v>
      </c>
      <c r="R3091" s="154">
        <f t="shared" si="359"/>
        <v>1</v>
      </c>
      <c r="S3091" s="154">
        <f t="shared" si="360"/>
        <v>0</v>
      </c>
    </row>
    <row r="3092" spans="2:19" ht="18.75" x14ac:dyDescent="0.3">
      <c r="B3092" s="164">
        <v>45333</v>
      </c>
      <c r="C3092" s="95" t="s">
        <v>3977</v>
      </c>
      <c r="D3092" s="96" t="s">
        <v>114</v>
      </c>
      <c r="E3092" s="97">
        <v>3</v>
      </c>
      <c r="F3092" s="140">
        <v>5</v>
      </c>
      <c r="G3092" s="103"/>
      <c r="H3092" s="99" t="s">
        <v>557</v>
      </c>
      <c r="I3092" s="104" t="s">
        <v>21</v>
      </c>
      <c r="J3092" s="105">
        <v>6.75</v>
      </c>
      <c r="K3092" s="142">
        <f t="shared" si="361"/>
        <v>-6.75</v>
      </c>
      <c r="L3092" s="102">
        <f t="shared" si="356"/>
        <v>929.17260493827234</v>
      </c>
      <c r="N3092" s="214">
        <f t="shared" si="357"/>
        <v>-20.100000000000001</v>
      </c>
      <c r="Q3092" s="153">
        <f t="shared" si="358"/>
        <v>1</v>
      </c>
      <c r="R3092" s="154">
        <f t="shared" si="359"/>
        <v>0</v>
      </c>
      <c r="S3092" s="154">
        <f t="shared" si="360"/>
        <v>1</v>
      </c>
    </row>
    <row r="3093" spans="2:19" ht="18.75" x14ac:dyDescent="0.3">
      <c r="B3093" s="164">
        <v>45334</v>
      </c>
      <c r="C3093" s="95" t="s">
        <v>3978</v>
      </c>
      <c r="D3093" s="96" t="s">
        <v>361</v>
      </c>
      <c r="E3093" s="97">
        <v>2</v>
      </c>
      <c r="F3093" s="140">
        <v>4</v>
      </c>
      <c r="G3093" s="103"/>
      <c r="H3093" s="99" t="s">
        <v>557</v>
      </c>
      <c r="I3093" s="104" t="s">
        <v>21</v>
      </c>
      <c r="J3093" s="105">
        <v>3.75</v>
      </c>
      <c r="K3093" s="142">
        <f t="shared" si="361"/>
        <v>-3.75</v>
      </c>
      <c r="L3093" s="102">
        <f t="shared" si="356"/>
        <v>925.42260493827234</v>
      </c>
      <c r="N3093" s="214">
        <f t="shared" si="357"/>
        <v>-23.85</v>
      </c>
      <c r="Q3093" s="153">
        <f t="shared" si="358"/>
        <v>1</v>
      </c>
      <c r="R3093" s="154">
        <f t="shared" si="359"/>
        <v>0</v>
      </c>
      <c r="S3093" s="154">
        <f t="shared" si="360"/>
        <v>1</v>
      </c>
    </row>
    <row r="3094" spans="2:19" ht="18.75" x14ac:dyDescent="0.3">
      <c r="B3094" s="164">
        <v>45335</v>
      </c>
      <c r="C3094" s="95" t="s">
        <v>3979</v>
      </c>
      <c r="D3094" s="96" t="s">
        <v>788</v>
      </c>
      <c r="E3094" s="97">
        <v>5</v>
      </c>
      <c r="F3094" s="140">
        <v>3</v>
      </c>
      <c r="G3094" s="103"/>
      <c r="H3094" s="99" t="s">
        <v>557</v>
      </c>
      <c r="I3094" s="104" t="s">
        <v>2189</v>
      </c>
      <c r="J3094" s="105">
        <v>1.5</v>
      </c>
      <c r="K3094" s="142">
        <f t="shared" si="361"/>
        <v>-1.5</v>
      </c>
      <c r="L3094" s="102">
        <f t="shared" si="356"/>
        <v>923.92260493827234</v>
      </c>
      <c r="N3094" s="214">
        <f t="shared" si="357"/>
        <v>-25.35</v>
      </c>
      <c r="Q3094" s="153">
        <f t="shared" si="358"/>
        <v>1</v>
      </c>
      <c r="R3094" s="154">
        <f t="shared" si="359"/>
        <v>0</v>
      </c>
      <c r="S3094" s="154">
        <f t="shared" si="360"/>
        <v>1</v>
      </c>
    </row>
    <row r="3095" spans="2:19" ht="18.75" x14ac:dyDescent="0.3">
      <c r="B3095" s="164">
        <v>45335</v>
      </c>
      <c r="C3095" s="95" t="s">
        <v>3980</v>
      </c>
      <c r="D3095" s="96" t="s">
        <v>788</v>
      </c>
      <c r="E3095" s="97">
        <v>5</v>
      </c>
      <c r="F3095" s="140">
        <v>6</v>
      </c>
      <c r="G3095" s="103"/>
      <c r="H3095" s="99" t="s">
        <v>557</v>
      </c>
      <c r="I3095" s="104" t="s">
        <v>2189</v>
      </c>
      <c r="J3095" s="105">
        <v>1</v>
      </c>
      <c r="K3095" s="142">
        <f t="shared" si="361"/>
        <v>-1</v>
      </c>
      <c r="L3095" s="102">
        <f t="shared" si="356"/>
        <v>922.92260493827234</v>
      </c>
      <c r="N3095" s="214">
        <f t="shared" si="357"/>
        <v>-26.35</v>
      </c>
      <c r="Q3095" s="153">
        <f t="shared" si="358"/>
        <v>1</v>
      </c>
      <c r="R3095" s="154">
        <f t="shared" si="359"/>
        <v>0</v>
      </c>
      <c r="S3095" s="154">
        <f t="shared" si="360"/>
        <v>1</v>
      </c>
    </row>
    <row r="3096" spans="2:19" ht="18.75" x14ac:dyDescent="0.3">
      <c r="B3096" s="164">
        <v>45335</v>
      </c>
      <c r="C3096" s="95" t="s">
        <v>3981</v>
      </c>
      <c r="D3096" s="96" t="s">
        <v>556</v>
      </c>
      <c r="E3096" s="97">
        <v>1</v>
      </c>
      <c r="F3096" s="140">
        <v>9</v>
      </c>
      <c r="G3096" s="103"/>
      <c r="H3096" s="99" t="s">
        <v>557</v>
      </c>
      <c r="I3096" s="104" t="s">
        <v>2189</v>
      </c>
      <c r="J3096" s="105">
        <v>1</v>
      </c>
      <c r="K3096" s="142">
        <f t="shared" si="361"/>
        <v>-1</v>
      </c>
      <c r="L3096" s="102">
        <f t="shared" si="356"/>
        <v>921.92260493827234</v>
      </c>
      <c r="N3096" s="214">
        <f t="shared" si="357"/>
        <v>-27.35</v>
      </c>
      <c r="Q3096" s="153">
        <f t="shared" si="358"/>
        <v>1</v>
      </c>
      <c r="R3096" s="154">
        <f t="shared" si="359"/>
        <v>0</v>
      </c>
      <c r="S3096" s="154">
        <f t="shared" si="360"/>
        <v>1</v>
      </c>
    </row>
    <row r="3097" spans="2:19" ht="18.75" x14ac:dyDescent="0.3">
      <c r="B3097" s="164">
        <v>45335</v>
      </c>
      <c r="C3097" s="95" t="s">
        <v>3982</v>
      </c>
      <c r="D3097" s="96" t="s">
        <v>556</v>
      </c>
      <c r="E3097" s="97">
        <v>1</v>
      </c>
      <c r="F3097" s="140">
        <v>13</v>
      </c>
      <c r="G3097" s="103"/>
      <c r="H3097" s="99" t="s">
        <v>557</v>
      </c>
      <c r="I3097" s="104" t="s">
        <v>2189</v>
      </c>
      <c r="J3097" s="105">
        <v>1</v>
      </c>
      <c r="K3097" s="142">
        <f t="shared" si="361"/>
        <v>-1</v>
      </c>
      <c r="L3097" s="102">
        <f t="shared" si="356"/>
        <v>920.92260493827234</v>
      </c>
      <c r="N3097" s="214">
        <f t="shared" si="357"/>
        <v>-28.35</v>
      </c>
      <c r="Q3097" s="153">
        <f t="shared" si="358"/>
        <v>1</v>
      </c>
      <c r="R3097" s="154">
        <f t="shared" si="359"/>
        <v>0</v>
      </c>
      <c r="S3097" s="154">
        <f t="shared" si="360"/>
        <v>1</v>
      </c>
    </row>
    <row r="3098" spans="2:19" ht="18.75" x14ac:dyDescent="0.3">
      <c r="B3098" s="164">
        <v>45335</v>
      </c>
      <c r="C3098" s="95" t="s">
        <v>3983</v>
      </c>
      <c r="D3098" s="96" t="s">
        <v>556</v>
      </c>
      <c r="E3098" s="97">
        <v>2</v>
      </c>
      <c r="F3098" s="140">
        <v>2.5</v>
      </c>
      <c r="G3098" s="103"/>
      <c r="H3098" s="99" t="s">
        <v>557</v>
      </c>
      <c r="I3098" s="104" t="s">
        <v>24</v>
      </c>
      <c r="J3098" s="105">
        <v>7.5</v>
      </c>
      <c r="K3098" s="142">
        <f t="shared" si="361"/>
        <v>11.25</v>
      </c>
      <c r="L3098" s="102">
        <f t="shared" si="356"/>
        <v>932.17260493827234</v>
      </c>
      <c r="N3098" s="214">
        <f t="shared" si="357"/>
        <v>-17.100000000000001</v>
      </c>
      <c r="Q3098" s="153">
        <f t="shared" si="358"/>
        <v>1</v>
      </c>
      <c r="R3098" s="154">
        <f t="shared" si="359"/>
        <v>1</v>
      </c>
      <c r="S3098" s="154">
        <f t="shared" si="360"/>
        <v>0</v>
      </c>
    </row>
    <row r="3099" spans="2:19" ht="18.75" x14ac:dyDescent="0.3">
      <c r="B3099" s="164">
        <v>45335</v>
      </c>
      <c r="C3099" s="95" t="s">
        <v>3984</v>
      </c>
      <c r="D3099" s="96" t="s">
        <v>788</v>
      </c>
      <c r="E3099" s="97">
        <v>1</v>
      </c>
      <c r="F3099" s="140">
        <v>2</v>
      </c>
      <c r="G3099" s="103"/>
      <c r="H3099" s="99" t="s">
        <v>557</v>
      </c>
      <c r="I3099" s="104" t="s">
        <v>34</v>
      </c>
      <c r="J3099" s="105">
        <v>9.5</v>
      </c>
      <c r="K3099" s="142">
        <f t="shared" si="361"/>
        <v>-9.5</v>
      </c>
      <c r="L3099" s="102">
        <f t="shared" si="356"/>
        <v>922.67260493827234</v>
      </c>
      <c r="N3099" s="214">
        <f t="shared" si="357"/>
        <v>-26.6</v>
      </c>
      <c r="Q3099" s="153">
        <f t="shared" si="358"/>
        <v>1</v>
      </c>
      <c r="R3099" s="154">
        <f t="shared" si="359"/>
        <v>0</v>
      </c>
      <c r="S3099" s="154">
        <f t="shared" si="360"/>
        <v>1</v>
      </c>
    </row>
    <row r="3100" spans="2:19" ht="18.75" x14ac:dyDescent="0.3">
      <c r="B3100" s="164">
        <v>45337</v>
      </c>
      <c r="C3100" s="95" t="s">
        <v>3985</v>
      </c>
      <c r="D3100" s="96" t="s">
        <v>616</v>
      </c>
      <c r="E3100" s="97">
        <v>6</v>
      </c>
      <c r="F3100" s="140"/>
      <c r="G3100" s="103">
        <v>1.5</v>
      </c>
      <c r="H3100" s="99" t="s">
        <v>567</v>
      </c>
      <c r="I3100" s="104" t="s">
        <v>2189</v>
      </c>
      <c r="J3100" s="105">
        <v>3</v>
      </c>
      <c r="K3100" s="142">
        <f t="shared" si="361"/>
        <v>-3</v>
      </c>
      <c r="L3100" s="102">
        <f t="shared" si="356"/>
        <v>919.67260493827234</v>
      </c>
      <c r="N3100" s="214">
        <f t="shared" si="357"/>
        <v>-29.6</v>
      </c>
      <c r="Q3100" s="153">
        <f t="shared" si="358"/>
        <v>1</v>
      </c>
      <c r="R3100" s="154">
        <f t="shared" si="359"/>
        <v>0</v>
      </c>
      <c r="S3100" s="154">
        <f t="shared" si="360"/>
        <v>1</v>
      </c>
    </row>
    <row r="3101" spans="2:19" ht="18.75" x14ac:dyDescent="0.3">
      <c r="B3101" s="164">
        <v>45337</v>
      </c>
      <c r="C3101" s="95" t="s">
        <v>3986</v>
      </c>
      <c r="D3101" s="96" t="s">
        <v>707</v>
      </c>
      <c r="E3101" s="97">
        <v>3</v>
      </c>
      <c r="F3101" s="140">
        <v>4</v>
      </c>
      <c r="G3101" s="103"/>
      <c r="H3101" s="99" t="s">
        <v>557</v>
      </c>
      <c r="I3101" s="104" t="s">
        <v>26</v>
      </c>
      <c r="J3101" s="105">
        <v>3</v>
      </c>
      <c r="K3101" s="142">
        <f t="shared" si="361"/>
        <v>-3</v>
      </c>
      <c r="L3101" s="102">
        <f t="shared" si="356"/>
        <v>916.67260493827234</v>
      </c>
      <c r="N3101" s="214">
        <f t="shared" si="357"/>
        <v>-32.6</v>
      </c>
      <c r="Q3101" s="153">
        <f t="shared" si="358"/>
        <v>1</v>
      </c>
      <c r="R3101" s="154">
        <f t="shared" si="359"/>
        <v>0</v>
      </c>
      <c r="S3101" s="154">
        <f t="shared" si="360"/>
        <v>1</v>
      </c>
    </row>
    <row r="3102" spans="2:19" ht="18.75" x14ac:dyDescent="0.3">
      <c r="B3102" s="164">
        <v>45337</v>
      </c>
      <c r="C3102" s="95" t="s">
        <v>3987</v>
      </c>
      <c r="D3102" s="96" t="s">
        <v>2011</v>
      </c>
      <c r="E3102" s="97">
        <v>5</v>
      </c>
      <c r="F3102" s="140">
        <v>13</v>
      </c>
      <c r="G3102" s="103"/>
      <c r="H3102" s="99" t="s">
        <v>557</v>
      </c>
      <c r="I3102" s="104" t="s">
        <v>2189</v>
      </c>
      <c r="J3102" s="105">
        <v>2</v>
      </c>
      <c r="K3102" s="142">
        <f t="shared" si="361"/>
        <v>-2</v>
      </c>
      <c r="L3102" s="102">
        <f t="shared" si="356"/>
        <v>914.67260493827234</v>
      </c>
      <c r="N3102" s="214">
        <f t="shared" si="357"/>
        <v>-34.6</v>
      </c>
      <c r="Q3102" s="153">
        <f t="shared" si="358"/>
        <v>1</v>
      </c>
      <c r="R3102" s="154">
        <f t="shared" si="359"/>
        <v>0</v>
      </c>
      <c r="S3102" s="154">
        <f t="shared" si="360"/>
        <v>1</v>
      </c>
    </row>
    <row r="3103" spans="2:19" ht="18.75" x14ac:dyDescent="0.3">
      <c r="B3103" s="164">
        <v>45337</v>
      </c>
      <c r="C3103" s="95" t="s">
        <v>3987</v>
      </c>
      <c r="D3103" s="96" t="s">
        <v>2011</v>
      </c>
      <c r="E3103" s="97">
        <v>5</v>
      </c>
      <c r="F3103" s="140"/>
      <c r="G3103" s="103">
        <v>3</v>
      </c>
      <c r="H3103" s="99" t="s">
        <v>567</v>
      </c>
      <c r="I3103" s="104" t="s">
        <v>2189</v>
      </c>
      <c r="J3103" s="105">
        <v>1.75</v>
      </c>
      <c r="K3103" s="142">
        <f t="shared" si="361"/>
        <v>-1.75</v>
      </c>
      <c r="L3103" s="102">
        <f t="shared" si="356"/>
        <v>912.92260493827234</v>
      </c>
      <c r="N3103" s="214">
        <f t="shared" si="357"/>
        <v>-36.35</v>
      </c>
      <c r="Q3103" s="153">
        <f t="shared" si="358"/>
        <v>1</v>
      </c>
      <c r="R3103" s="154">
        <f t="shared" si="359"/>
        <v>0</v>
      </c>
      <c r="S3103" s="154">
        <f t="shared" si="360"/>
        <v>1</v>
      </c>
    </row>
    <row r="3104" spans="2:19" ht="18.75" x14ac:dyDescent="0.3">
      <c r="B3104" s="164">
        <v>45337</v>
      </c>
      <c r="C3104" s="95" t="s">
        <v>3988</v>
      </c>
      <c r="D3104" s="96" t="s">
        <v>616</v>
      </c>
      <c r="E3104" s="97">
        <v>5</v>
      </c>
      <c r="F3104" s="140">
        <v>5</v>
      </c>
      <c r="G3104" s="103"/>
      <c r="H3104" s="99" t="s">
        <v>557</v>
      </c>
      <c r="I3104" s="104" t="s">
        <v>2189</v>
      </c>
      <c r="J3104" s="105">
        <v>8.75</v>
      </c>
      <c r="K3104" s="142">
        <f t="shared" si="361"/>
        <v>-8.75</v>
      </c>
      <c r="L3104" s="102">
        <f t="shared" si="356"/>
        <v>904.17260493827234</v>
      </c>
      <c r="N3104" s="214">
        <f t="shared" si="357"/>
        <v>-45.1</v>
      </c>
      <c r="Q3104" s="153">
        <f t="shared" si="358"/>
        <v>1</v>
      </c>
      <c r="R3104" s="154">
        <f t="shared" si="359"/>
        <v>0</v>
      </c>
      <c r="S3104" s="154">
        <f t="shared" si="360"/>
        <v>1</v>
      </c>
    </row>
    <row r="3105" spans="2:19" ht="18.75" x14ac:dyDescent="0.3">
      <c r="B3105" s="164">
        <v>45337</v>
      </c>
      <c r="C3105" s="95" t="s">
        <v>3989</v>
      </c>
      <c r="D3105" s="96" t="s">
        <v>616</v>
      </c>
      <c r="E3105" s="97">
        <v>5</v>
      </c>
      <c r="F3105" s="140">
        <v>14</v>
      </c>
      <c r="G3105" s="103"/>
      <c r="H3105" s="99" t="s">
        <v>557</v>
      </c>
      <c r="I3105" s="104" t="s">
        <v>2189</v>
      </c>
      <c r="J3105" s="105">
        <v>0.25</v>
      </c>
      <c r="K3105" s="142">
        <f t="shared" si="361"/>
        <v>-0.25</v>
      </c>
      <c r="L3105" s="102">
        <f t="shared" si="356"/>
        <v>903.92260493827234</v>
      </c>
      <c r="N3105" s="214">
        <f t="shared" si="357"/>
        <v>-45.35</v>
      </c>
      <c r="Q3105" s="153">
        <f t="shared" si="358"/>
        <v>1</v>
      </c>
      <c r="R3105" s="154">
        <f t="shared" si="359"/>
        <v>0</v>
      </c>
      <c r="S3105" s="154">
        <f t="shared" si="360"/>
        <v>1</v>
      </c>
    </row>
    <row r="3106" spans="2:19" ht="18.75" x14ac:dyDescent="0.3">
      <c r="B3106" s="164">
        <v>45337</v>
      </c>
      <c r="C3106" s="95" t="s">
        <v>3990</v>
      </c>
      <c r="D3106" s="96" t="s">
        <v>616</v>
      </c>
      <c r="E3106" s="97">
        <v>5</v>
      </c>
      <c r="F3106" s="140">
        <v>6</v>
      </c>
      <c r="G3106" s="103"/>
      <c r="H3106" s="99" t="s">
        <v>557</v>
      </c>
      <c r="I3106" s="104" t="s">
        <v>2189</v>
      </c>
      <c r="J3106" s="105">
        <v>1</v>
      </c>
      <c r="K3106" s="142">
        <f t="shared" si="361"/>
        <v>-1</v>
      </c>
      <c r="L3106" s="102">
        <f t="shared" si="356"/>
        <v>902.92260493827234</v>
      </c>
      <c r="N3106" s="214">
        <f t="shared" si="357"/>
        <v>-46.35</v>
      </c>
      <c r="Q3106" s="153">
        <f t="shared" si="358"/>
        <v>1</v>
      </c>
      <c r="R3106" s="154">
        <f t="shared" si="359"/>
        <v>0</v>
      </c>
      <c r="S3106" s="154">
        <f t="shared" si="360"/>
        <v>1</v>
      </c>
    </row>
    <row r="3107" spans="2:19" ht="18.75" x14ac:dyDescent="0.3">
      <c r="B3107" s="164">
        <v>45339</v>
      </c>
      <c r="C3107" s="95" t="s">
        <v>3991</v>
      </c>
      <c r="D3107" s="96" t="s">
        <v>114</v>
      </c>
      <c r="E3107" s="97">
        <v>1</v>
      </c>
      <c r="F3107" s="140">
        <v>6</v>
      </c>
      <c r="G3107" s="103"/>
      <c r="H3107" s="99" t="s">
        <v>557</v>
      </c>
      <c r="I3107" s="104" t="s">
        <v>34</v>
      </c>
      <c r="J3107" s="105">
        <v>1.75</v>
      </c>
      <c r="K3107" s="142">
        <f t="shared" si="361"/>
        <v>-1.75</v>
      </c>
      <c r="L3107" s="102">
        <f t="shared" si="356"/>
        <v>901.17260493827234</v>
      </c>
      <c r="N3107" s="214">
        <f t="shared" si="357"/>
        <v>-48.1</v>
      </c>
      <c r="Q3107" s="153">
        <f t="shared" si="358"/>
        <v>1</v>
      </c>
      <c r="R3107" s="154">
        <f t="shared" si="359"/>
        <v>0</v>
      </c>
      <c r="S3107" s="154">
        <f t="shared" si="360"/>
        <v>1</v>
      </c>
    </row>
    <row r="3108" spans="2:19" ht="18.75" x14ac:dyDescent="0.3">
      <c r="B3108" s="164">
        <v>45339</v>
      </c>
      <c r="C3108" s="95" t="s">
        <v>3992</v>
      </c>
      <c r="D3108" s="96" t="s">
        <v>114</v>
      </c>
      <c r="E3108" s="97">
        <v>1</v>
      </c>
      <c r="F3108" s="140">
        <v>13</v>
      </c>
      <c r="G3108" s="103"/>
      <c r="H3108" s="99" t="s">
        <v>557</v>
      </c>
      <c r="I3108" s="104" t="s">
        <v>21</v>
      </c>
      <c r="J3108" s="105">
        <v>2</v>
      </c>
      <c r="K3108" s="142">
        <f t="shared" si="361"/>
        <v>-2</v>
      </c>
      <c r="L3108" s="102">
        <f t="shared" si="356"/>
        <v>899.17260493827234</v>
      </c>
      <c r="N3108" s="214">
        <f t="shared" si="357"/>
        <v>-50.1</v>
      </c>
      <c r="Q3108" s="153">
        <f t="shared" si="358"/>
        <v>1</v>
      </c>
      <c r="R3108" s="154">
        <f t="shared" si="359"/>
        <v>0</v>
      </c>
      <c r="S3108" s="154">
        <f t="shared" si="360"/>
        <v>1</v>
      </c>
    </row>
    <row r="3109" spans="2:19" ht="18.75" x14ac:dyDescent="0.3">
      <c r="B3109" s="164">
        <v>45339</v>
      </c>
      <c r="C3109" s="95" t="s">
        <v>3993</v>
      </c>
      <c r="D3109" s="96" t="s">
        <v>114</v>
      </c>
      <c r="E3109" s="97">
        <v>2</v>
      </c>
      <c r="F3109" s="140">
        <v>5</v>
      </c>
      <c r="G3109" s="103"/>
      <c r="H3109" s="99" t="s">
        <v>557</v>
      </c>
      <c r="I3109" s="104" t="s">
        <v>2189</v>
      </c>
      <c r="J3109" s="105">
        <v>8</v>
      </c>
      <c r="K3109" s="142">
        <f t="shared" si="361"/>
        <v>-8</v>
      </c>
      <c r="L3109" s="102">
        <f t="shared" si="356"/>
        <v>891.17260493827234</v>
      </c>
      <c r="N3109" s="214">
        <f t="shared" si="357"/>
        <v>-58.1</v>
      </c>
      <c r="Q3109" s="153">
        <f t="shared" si="358"/>
        <v>1</v>
      </c>
      <c r="R3109" s="154">
        <f t="shared" si="359"/>
        <v>0</v>
      </c>
      <c r="S3109" s="154">
        <f t="shared" si="360"/>
        <v>1</v>
      </c>
    </row>
    <row r="3110" spans="2:19" ht="18.75" x14ac:dyDescent="0.3">
      <c r="B3110" s="164">
        <v>45340</v>
      </c>
      <c r="C3110" s="95" t="s">
        <v>3994</v>
      </c>
      <c r="D3110" s="96" t="s">
        <v>2349</v>
      </c>
      <c r="E3110" s="97">
        <v>1</v>
      </c>
      <c r="F3110" s="140">
        <v>1.2</v>
      </c>
      <c r="G3110" s="103"/>
      <c r="H3110" s="99" t="s">
        <v>557</v>
      </c>
      <c r="I3110" s="104" t="s">
        <v>24</v>
      </c>
      <c r="J3110" s="105">
        <v>7</v>
      </c>
      <c r="K3110" s="142">
        <f t="shared" si="361"/>
        <v>1.4000000000000004</v>
      </c>
      <c r="L3110" s="102">
        <f t="shared" si="356"/>
        <v>892.57260493827232</v>
      </c>
      <c r="N3110" s="214">
        <f t="shared" si="357"/>
        <v>-56.7</v>
      </c>
      <c r="Q3110" s="153">
        <f t="shared" si="358"/>
        <v>1</v>
      </c>
      <c r="R3110" s="154">
        <f t="shared" si="359"/>
        <v>1</v>
      </c>
      <c r="S3110" s="154">
        <f t="shared" si="360"/>
        <v>0</v>
      </c>
    </row>
    <row r="3111" spans="2:19" ht="18.75" x14ac:dyDescent="0.3">
      <c r="B3111" s="164">
        <v>45342</v>
      </c>
      <c r="C3111" s="95" t="s">
        <v>3995</v>
      </c>
      <c r="D3111" s="96" t="s">
        <v>608</v>
      </c>
      <c r="E3111" s="97">
        <v>3</v>
      </c>
      <c r="F3111" s="140">
        <v>6</v>
      </c>
      <c r="G3111" s="103"/>
      <c r="H3111" s="99" t="s">
        <v>557</v>
      </c>
      <c r="I3111" s="104" t="s">
        <v>34</v>
      </c>
      <c r="J3111" s="105">
        <v>2</v>
      </c>
      <c r="K3111" s="142">
        <f t="shared" si="361"/>
        <v>-2</v>
      </c>
      <c r="L3111" s="102">
        <f t="shared" si="356"/>
        <v>890.57260493827232</v>
      </c>
      <c r="N3111" s="214">
        <f t="shared" si="357"/>
        <v>-58.7</v>
      </c>
      <c r="Q3111" s="153">
        <f t="shared" si="358"/>
        <v>1</v>
      </c>
      <c r="R3111" s="154">
        <f t="shared" si="359"/>
        <v>0</v>
      </c>
      <c r="S3111" s="154">
        <f t="shared" si="360"/>
        <v>1</v>
      </c>
    </row>
    <row r="3112" spans="2:19" ht="18.75" x14ac:dyDescent="0.3">
      <c r="B3112" s="164">
        <v>45342</v>
      </c>
      <c r="C3112" s="95" t="s">
        <v>3995</v>
      </c>
      <c r="D3112" s="96" t="s">
        <v>608</v>
      </c>
      <c r="E3112" s="97">
        <v>3</v>
      </c>
      <c r="F3112" s="140"/>
      <c r="G3112" s="103">
        <v>1.9</v>
      </c>
      <c r="H3112" s="99" t="s">
        <v>567</v>
      </c>
      <c r="I3112" s="104" t="s">
        <v>34</v>
      </c>
      <c r="J3112" s="105">
        <v>7</v>
      </c>
      <c r="K3112" s="142">
        <f t="shared" si="361"/>
        <v>-7</v>
      </c>
      <c r="L3112" s="102">
        <f t="shared" si="356"/>
        <v>883.57260493827232</v>
      </c>
      <c r="N3112" s="214">
        <f t="shared" si="357"/>
        <v>-65.7</v>
      </c>
      <c r="Q3112" s="153">
        <f t="shared" si="358"/>
        <v>1</v>
      </c>
      <c r="R3112" s="154">
        <f t="shared" si="359"/>
        <v>0</v>
      </c>
      <c r="S3112" s="154">
        <f t="shared" si="360"/>
        <v>1</v>
      </c>
    </row>
    <row r="3113" spans="2:19" ht="18.75" x14ac:dyDescent="0.3">
      <c r="B3113" s="164">
        <v>45344</v>
      </c>
      <c r="C3113" s="95" t="s">
        <v>3996</v>
      </c>
      <c r="D3113" s="96" t="s">
        <v>616</v>
      </c>
      <c r="E3113" s="97">
        <v>1</v>
      </c>
      <c r="F3113" s="140">
        <v>10</v>
      </c>
      <c r="G3113" s="103"/>
      <c r="H3113" s="99" t="s">
        <v>557</v>
      </c>
      <c r="I3113" s="104" t="s">
        <v>2189</v>
      </c>
      <c r="J3113" s="105">
        <v>2</v>
      </c>
      <c r="K3113" s="142">
        <f t="shared" si="361"/>
        <v>-2</v>
      </c>
      <c r="L3113" s="102">
        <f t="shared" si="356"/>
        <v>881.57260493827232</v>
      </c>
      <c r="N3113" s="214">
        <f t="shared" si="357"/>
        <v>-67.7</v>
      </c>
      <c r="Q3113" s="153">
        <f t="shared" si="358"/>
        <v>1</v>
      </c>
      <c r="R3113" s="154">
        <f t="shared" si="359"/>
        <v>0</v>
      </c>
      <c r="S3113" s="154">
        <f t="shared" si="360"/>
        <v>1</v>
      </c>
    </row>
    <row r="3114" spans="2:19" ht="18.75" x14ac:dyDescent="0.3">
      <c r="B3114" s="164">
        <v>45344</v>
      </c>
      <c r="C3114" s="95" t="s">
        <v>3996</v>
      </c>
      <c r="D3114" s="96" t="s">
        <v>616</v>
      </c>
      <c r="E3114" s="97">
        <v>1</v>
      </c>
      <c r="F3114" s="140"/>
      <c r="G3114" s="103">
        <v>2</v>
      </c>
      <c r="H3114" s="99" t="s">
        <v>567</v>
      </c>
      <c r="I3114" s="104" t="s">
        <v>2189</v>
      </c>
      <c r="J3114" s="105">
        <v>2</v>
      </c>
      <c r="K3114" s="142">
        <f t="shared" si="361"/>
        <v>-2</v>
      </c>
      <c r="L3114" s="102">
        <f t="shared" si="356"/>
        <v>879.57260493827232</v>
      </c>
      <c r="N3114" s="214">
        <f t="shared" si="357"/>
        <v>-69.7</v>
      </c>
      <c r="Q3114" s="153">
        <f t="shared" si="358"/>
        <v>1</v>
      </c>
      <c r="R3114" s="154">
        <f t="shared" si="359"/>
        <v>0</v>
      </c>
      <c r="S3114" s="154">
        <f t="shared" si="360"/>
        <v>1</v>
      </c>
    </row>
    <row r="3115" spans="2:19" ht="18.75" x14ac:dyDescent="0.3">
      <c r="B3115" s="164">
        <v>45345</v>
      </c>
      <c r="C3115" s="95" t="s">
        <v>3997</v>
      </c>
      <c r="D3115" s="96" t="s">
        <v>2845</v>
      </c>
      <c r="E3115" s="97">
        <v>1</v>
      </c>
      <c r="F3115" s="140">
        <v>3</v>
      </c>
      <c r="G3115" s="103"/>
      <c r="H3115" s="99" t="s">
        <v>557</v>
      </c>
      <c r="I3115" s="104" t="s">
        <v>21</v>
      </c>
      <c r="J3115" s="105">
        <v>1</v>
      </c>
      <c r="K3115" s="142">
        <f t="shared" si="361"/>
        <v>-1</v>
      </c>
      <c r="L3115" s="102">
        <f t="shared" si="356"/>
        <v>878.57260493827232</v>
      </c>
      <c r="N3115" s="214">
        <f t="shared" si="357"/>
        <v>-70.7</v>
      </c>
      <c r="Q3115" s="153">
        <f t="shared" si="358"/>
        <v>1</v>
      </c>
      <c r="R3115" s="154">
        <f t="shared" si="359"/>
        <v>0</v>
      </c>
      <c r="S3115" s="154">
        <f t="shared" si="360"/>
        <v>1</v>
      </c>
    </row>
    <row r="3116" spans="2:19" ht="18.75" x14ac:dyDescent="0.3">
      <c r="B3116" s="164">
        <v>45345</v>
      </c>
      <c r="C3116" s="95" t="s">
        <v>3998</v>
      </c>
      <c r="D3116" s="96" t="s">
        <v>600</v>
      </c>
      <c r="E3116" s="97">
        <v>2</v>
      </c>
      <c r="F3116" s="140">
        <v>6</v>
      </c>
      <c r="G3116" s="103"/>
      <c r="H3116" s="99" t="s">
        <v>557</v>
      </c>
      <c r="I3116" s="104" t="s">
        <v>26</v>
      </c>
      <c r="J3116" s="105">
        <v>7.5</v>
      </c>
      <c r="K3116" s="142">
        <f t="shared" si="361"/>
        <v>-7.5</v>
      </c>
      <c r="L3116" s="102">
        <f t="shared" si="356"/>
        <v>871.07260493827232</v>
      </c>
      <c r="N3116" s="214">
        <f t="shared" si="357"/>
        <v>-78.2</v>
      </c>
      <c r="Q3116" s="153">
        <f t="shared" si="358"/>
        <v>1</v>
      </c>
      <c r="R3116" s="154">
        <f t="shared" si="359"/>
        <v>0</v>
      </c>
      <c r="S3116" s="154">
        <f t="shared" si="360"/>
        <v>1</v>
      </c>
    </row>
    <row r="3117" spans="2:19" ht="18.75" x14ac:dyDescent="0.3">
      <c r="B3117" s="164">
        <v>45345</v>
      </c>
      <c r="C3117" s="95" t="s">
        <v>3999</v>
      </c>
      <c r="D3117" s="96" t="s">
        <v>600</v>
      </c>
      <c r="E3117" s="97">
        <v>2</v>
      </c>
      <c r="F3117" s="140">
        <v>13</v>
      </c>
      <c r="G3117" s="103"/>
      <c r="H3117" s="99" t="s">
        <v>557</v>
      </c>
      <c r="I3117" s="104" t="s">
        <v>2189</v>
      </c>
      <c r="J3117" s="105">
        <v>2.5</v>
      </c>
      <c r="K3117" s="142">
        <f t="shared" si="361"/>
        <v>-2.5</v>
      </c>
      <c r="L3117" s="102">
        <f t="shared" si="356"/>
        <v>868.57260493827232</v>
      </c>
      <c r="N3117" s="214">
        <f t="shared" si="357"/>
        <v>-80.7</v>
      </c>
      <c r="Q3117" s="153">
        <f t="shared" si="358"/>
        <v>1</v>
      </c>
      <c r="R3117" s="154">
        <f t="shared" si="359"/>
        <v>0</v>
      </c>
      <c r="S3117" s="154">
        <f t="shared" si="360"/>
        <v>1</v>
      </c>
    </row>
    <row r="3118" spans="2:19" ht="18.75" x14ac:dyDescent="0.3">
      <c r="B3118" s="164">
        <v>45347</v>
      </c>
      <c r="C3118" s="95" t="s">
        <v>4000</v>
      </c>
      <c r="D3118" s="96" t="s">
        <v>813</v>
      </c>
      <c r="E3118" s="97">
        <v>3</v>
      </c>
      <c r="F3118" s="140">
        <v>3.5</v>
      </c>
      <c r="G3118" s="103"/>
      <c r="H3118" s="99" t="s">
        <v>557</v>
      </c>
      <c r="I3118" s="104" t="s">
        <v>24</v>
      </c>
      <c r="J3118" s="105">
        <v>7</v>
      </c>
      <c r="K3118" s="142">
        <f t="shared" si="361"/>
        <v>17.5</v>
      </c>
      <c r="L3118" s="102">
        <f t="shared" si="356"/>
        <v>886.07260493827232</v>
      </c>
      <c r="N3118" s="214">
        <f t="shared" si="357"/>
        <v>-63.2</v>
      </c>
      <c r="Q3118" s="153">
        <f t="shared" si="358"/>
        <v>1</v>
      </c>
      <c r="R3118" s="154">
        <f t="shared" si="359"/>
        <v>1</v>
      </c>
      <c r="S3118" s="154">
        <f t="shared" si="360"/>
        <v>0</v>
      </c>
    </row>
    <row r="3119" spans="2:19" ht="18.75" x14ac:dyDescent="0.3">
      <c r="B3119" s="164">
        <v>45347</v>
      </c>
      <c r="C3119" s="95" t="s">
        <v>4001</v>
      </c>
      <c r="D3119" s="96" t="s">
        <v>30</v>
      </c>
      <c r="E3119" s="97">
        <v>4</v>
      </c>
      <c r="F3119" s="140">
        <v>1</v>
      </c>
      <c r="G3119" s="103"/>
      <c r="H3119" s="99" t="s">
        <v>557</v>
      </c>
      <c r="I3119" s="104" t="s">
        <v>2189</v>
      </c>
      <c r="J3119" s="105">
        <v>5</v>
      </c>
      <c r="K3119" s="142">
        <f t="shared" si="361"/>
        <v>-5</v>
      </c>
      <c r="L3119" s="102">
        <f t="shared" si="356"/>
        <v>881.07260493827232</v>
      </c>
      <c r="N3119" s="214">
        <f t="shared" si="357"/>
        <v>-68.2</v>
      </c>
      <c r="Q3119" s="153">
        <f t="shared" si="358"/>
        <v>1</v>
      </c>
      <c r="R3119" s="154">
        <f t="shared" si="359"/>
        <v>0</v>
      </c>
      <c r="S3119" s="154">
        <f t="shared" si="360"/>
        <v>1</v>
      </c>
    </row>
    <row r="3120" spans="2:19" ht="18.75" x14ac:dyDescent="0.3">
      <c r="B3120" s="164">
        <v>45347</v>
      </c>
      <c r="C3120" s="95" t="s">
        <v>4002</v>
      </c>
      <c r="D3120" s="96" t="s">
        <v>30</v>
      </c>
      <c r="E3120" s="97">
        <v>4</v>
      </c>
      <c r="F3120" s="140">
        <v>6.5</v>
      </c>
      <c r="G3120" s="103"/>
      <c r="H3120" s="99" t="s">
        <v>557</v>
      </c>
      <c r="I3120" s="104" t="s">
        <v>24</v>
      </c>
      <c r="J3120" s="105">
        <v>4</v>
      </c>
      <c r="K3120" s="142">
        <f t="shared" si="361"/>
        <v>22</v>
      </c>
      <c r="L3120" s="102">
        <f t="shared" si="356"/>
        <v>903.07260493827232</v>
      </c>
      <c r="N3120" s="214">
        <f t="shared" si="357"/>
        <v>-46.2</v>
      </c>
      <c r="Q3120" s="153">
        <f t="shared" si="358"/>
        <v>1</v>
      </c>
      <c r="R3120" s="154">
        <f t="shared" si="359"/>
        <v>1</v>
      </c>
      <c r="S3120" s="154">
        <f t="shared" si="360"/>
        <v>0</v>
      </c>
    </row>
    <row r="3121" spans="2:19" ht="18.75" x14ac:dyDescent="0.3">
      <c r="B3121" s="164">
        <v>45351</v>
      </c>
      <c r="C3121" s="95" t="s">
        <v>3986</v>
      </c>
      <c r="D3121" s="96" t="s">
        <v>559</v>
      </c>
      <c r="E3121" s="97">
        <v>6</v>
      </c>
      <c r="F3121" s="140">
        <v>2</v>
      </c>
      <c r="G3121" s="103"/>
      <c r="H3121" s="99" t="s">
        <v>557</v>
      </c>
      <c r="I3121" s="104" t="s">
        <v>21</v>
      </c>
      <c r="J3121" s="105">
        <v>5</v>
      </c>
      <c r="K3121" s="142">
        <f t="shared" si="361"/>
        <v>-5</v>
      </c>
      <c r="L3121" s="102">
        <f t="shared" si="356"/>
        <v>898.07260493827232</v>
      </c>
      <c r="N3121" s="214">
        <f t="shared" si="357"/>
        <v>-51.2</v>
      </c>
      <c r="Q3121" s="153">
        <f t="shared" si="358"/>
        <v>1</v>
      </c>
      <c r="R3121" s="154">
        <f t="shared" si="359"/>
        <v>0</v>
      </c>
      <c r="S3121" s="154">
        <f t="shared" si="360"/>
        <v>1</v>
      </c>
    </row>
    <row r="3122" spans="2:19" ht="18.75" x14ac:dyDescent="0.3">
      <c r="B3122" s="164">
        <v>45351</v>
      </c>
      <c r="C3122" s="95" t="s">
        <v>4003</v>
      </c>
      <c r="D3122" s="96" t="s">
        <v>559</v>
      </c>
      <c r="E3122" s="97">
        <v>4</v>
      </c>
      <c r="F3122" s="140">
        <v>5</v>
      </c>
      <c r="G3122" s="103"/>
      <c r="H3122" s="99" t="s">
        <v>557</v>
      </c>
      <c r="I3122" s="104" t="s">
        <v>2189</v>
      </c>
      <c r="J3122" s="105">
        <v>6</v>
      </c>
      <c r="K3122" s="142">
        <f t="shared" si="361"/>
        <v>-6</v>
      </c>
      <c r="L3122" s="102">
        <f t="shared" si="356"/>
        <v>892.07260493827232</v>
      </c>
      <c r="N3122" s="214">
        <f t="shared" si="357"/>
        <v>-57.2</v>
      </c>
      <c r="Q3122" s="153">
        <f t="shared" si="358"/>
        <v>1</v>
      </c>
      <c r="R3122" s="154">
        <f t="shared" si="359"/>
        <v>0</v>
      </c>
      <c r="S3122" s="154">
        <f t="shared" si="360"/>
        <v>1</v>
      </c>
    </row>
    <row r="3123" spans="2:19" ht="18.75" x14ac:dyDescent="0.3">
      <c r="B3123" s="164">
        <v>45351</v>
      </c>
      <c r="C3123" s="95" t="s">
        <v>4004</v>
      </c>
      <c r="D3123" s="96" t="s">
        <v>561</v>
      </c>
      <c r="E3123" s="97">
        <v>4</v>
      </c>
      <c r="F3123" s="140">
        <v>2</v>
      </c>
      <c r="G3123" s="103"/>
      <c r="H3123" s="99" t="s">
        <v>557</v>
      </c>
      <c r="I3123" s="104" t="s">
        <v>21</v>
      </c>
      <c r="J3123" s="105">
        <v>4.75</v>
      </c>
      <c r="K3123" s="142">
        <f t="shared" si="361"/>
        <v>-4.75</v>
      </c>
      <c r="L3123" s="102">
        <f t="shared" si="356"/>
        <v>887.32260493827232</v>
      </c>
      <c r="N3123" s="214">
        <f t="shared" si="357"/>
        <v>-61.95</v>
      </c>
      <c r="Q3123" s="153">
        <f t="shared" si="358"/>
        <v>1</v>
      </c>
      <c r="R3123" s="154">
        <f t="shared" si="359"/>
        <v>0</v>
      </c>
      <c r="S3123" s="154">
        <f t="shared" si="360"/>
        <v>1</v>
      </c>
    </row>
    <row r="3124" spans="2:19" ht="18.75" x14ac:dyDescent="0.3">
      <c r="B3124" s="164">
        <v>45351</v>
      </c>
      <c r="C3124" s="95" t="s">
        <v>4005</v>
      </c>
      <c r="D3124" s="96" t="s">
        <v>616</v>
      </c>
      <c r="E3124" s="97">
        <v>3</v>
      </c>
      <c r="F3124" s="140">
        <v>1.8</v>
      </c>
      <c r="G3124" s="103"/>
      <c r="H3124" s="99" t="s">
        <v>557</v>
      </c>
      <c r="I3124" s="104" t="s">
        <v>34</v>
      </c>
      <c r="J3124" s="105">
        <v>10</v>
      </c>
      <c r="K3124" s="142">
        <f t="shared" si="361"/>
        <v>-10</v>
      </c>
      <c r="L3124" s="102">
        <f t="shared" si="356"/>
        <v>877.32260493827232</v>
      </c>
      <c r="N3124" s="214">
        <f t="shared" si="357"/>
        <v>-71.95</v>
      </c>
      <c r="Q3124" s="153">
        <f t="shared" si="358"/>
        <v>1</v>
      </c>
      <c r="R3124" s="154">
        <f t="shared" si="359"/>
        <v>0</v>
      </c>
      <c r="S3124" s="154">
        <f t="shared" si="360"/>
        <v>1</v>
      </c>
    </row>
    <row r="3125" spans="2:19" ht="18.75" x14ac:dyDescent="0.3">
      <c r="B3125" s="164">
        <v>45353</v>
      </c>
      <c r="C3125" s="95" t="s">
        <v>4006</v>
      </c>
      <c r="D3125" s="96" t="s">
        <v>587</v>
      </c>
      <c r="E3125" s="97">
        <v>4</v>
      </c>
      <c r="F3125" s="140">
        <v>2.2000000000000002</v>
      </c>
      <c r="G3125" s="103"/>
      <c r="H3125" s="99" t="s">
        <v>557</v>
      </c>
      <c r="I3125" s="104" t="s">
        <v>24</v>
      </c>
      <c r="J3125" s="105">
        <v>3</v>
      </c>
      <c r="K3125" s="142">
        <f t="shared" si="361"/>
        <v>3.6000000000000005</v>
      </c>
      <c r="L3125" s="102">
        <f t="shared" si="356"/>
        <v>880.92260493827234</v>
      </c>
      <c r="M3125" s="214">
        <f>K3125</f>
        <v>3.6000000000000005</v>
      </c>
      <c r="Q3125" s="153">
        <f t="shared" si="358"/>
        <v>1</v>
      </c>
      <c r="R3125" s="154">
        <f t="shared" si="359"/>
        <v>1</v>
      </c>
      <c r="S3125" s="154">
        <f t="shared" si="360"/>
        <v>0</v>
      </c>
    </row>
    <row r="3126" spans="2:19" ht="18.75" x14ac:dyDescent="0.3">
      <c r="B3126" s="164">
        <v>45353</v>
      </c>
      <c r="C3126" s="95" t="s">
        <v>4007</v>
      </c>
      <c r="D3126" s="96" t="s">
        <v>587</v>
      </c>
      <c r="E3126" s="97">
        <v>4</v>
      </c>
      <c r="F3126" s="140">
        <v>7</v>
      </c>
      <c r="G3126" s="103"/>
      <c r="H3126" s="99" t="s">
        <v>557</v>
      </c>
      <c r="I3126" s="104" t="s">
        <v>2189</v>
      </c>
      <c r="J3126" s="105">
        <v>1.5</v>
      </c>
      <c r="K3126" s="142">
        <f t="shared" si="361"/>
        <v>-1.5</v>
      </c>
      <c r="L3126" s="102">
        <f t="shared" si="356"/>
        <v>879.42260493827234</v>
      </c>
      <c r="M3126" s="214">
        <f>K3126+M3125</f>
        <v>2.1000000000000005</v>
      </c>
      <c r="Q3126" s="153">
        <f t="shared" si="358"/>
        <v>1</v>
      </c>
      <c r="R3126" s="154">
        <f t="shared" si="359"/>
        <v>0</v>
      </c>
      <c r="S3126" s="154">
        <f t="shared" si="360"/>
        <v>1</v>
      </c>
    </row>
    <row r="3127" spans="2:19" ht="18.75" x14ac:dyDescent="0.3">
      <c r="B3127" s="164">
        <v>45353</v>
      </c>
      <c r="C3127" s="95" t="s">
        <v>4008</v>
      </c>
      <c r="D3127" s="96" t="s">
        <v>619</v>
      </c>
      <c r="E3127" s="97">
        <v>1</v>
      </c>
      <c r="F3127" s="140">
        <v>12</v>
      </c>
      <c r="G3127" s="103"/>
      <c r="H3127" s="99" t="s">
        <v>557</v>
      </c>
      <c r="I3127" s="104" t="s">
        <v>26</v>
      </c>
      <c r="J3127" s="105">
        <v>1</v>
      </c>
      <c r="K3127" s="142">
        <f t="shared" si="361"/>
        <v>-1</v>
      </c>
      <c r="L3127" s="102">
        <f t="shared" ref="L3127:L3158" si="362">IF(K3127="",L3126,L3126+K3127)</f>
        <v>878.42260493827234</v>
      </c>
      <c r="M3127" s="214">
        <f t="shared" ref="M3127:M3158" si="363">K3127+M3126</f>
        <v>1.1000000000000005</v>
      </c>
      <c r="Q3127" s="153">
        <f t="shared" si="358"/>
        <v>1</v>
      </c>
      <c r="R3127" s="154">
        <f t="shared" si="359"/>
        <v>0</v>
      </c>
      <c r="S3127" s="154">
        <f t="shared" si="360"/>
        <v>1</v>
      </c>
    </row>
    <row r="3128" spans="2:19" ht="18.75" x14ac:dyDescent="0.3">
      <c r="B3128" s="164">
        <v>45353</v>
      </c>
      <c r="C3128" s="95" t="s">
        <v>4008</v>
      </c>
      <c r="D3128" s="96" t="s">
        <v>619</v>
      </c>
      <c r="E3128" s="97">
        <v>1</v>
      </c>
      <c r="F3128" s="140"/>
      <c r="G3128" s="103">
        <v>3</v>
      </c>
      <c r="H3128" s="99" t="s">
        <v>567</v>
      </c>
      <c r="I3128" s="104" t="s">
        <v>26</v>
      </c>
      <c r="J3128" s="105">
        <v>1</v>
      </c>
      <c r="K3128" s="142">
        <f t="shared" si="361"/>
        <v>2</v>
      </c>
      <c r="L3128" s="102">
        <f t="shared" si="362"/>
        <v>880.42260493827234</v>
      </c>
      <c r="M3128" s="214">
        <f t="shared" si="363"/>
        <v>3.1000000000000005</v>
      </c>
      <c r="Q3128" s="153">
        <f t="shared" si="358"/>
        <v>1</v>
      </c>
      <c r="R3128" s="154">
        <f t="shared" si="359"/>
        <v>1</v>
      </c>
      <c r="S3128" s="154">
        <f t="shared" si="360"/>
        <v>0</v>
      </c>
    </row>
    <row r="3129" spans="2:19" ht="18.75" x14ac:dyDescent="0.3">
      <c r="B3129" s="164">
        <v>45354</v>
      </c>
      <c r="C3129" s="95" t="s">
        <v>4009</v>
      </c>
      <c r="D3129" s="96" t="s">
        <v>616</v>
      </c>
      <c r="E3129" s="97">
        <v>3</v>
      </c>
      <c r="F3129" s="140">
        <v>13</v>
      </c>
      <c r="G3129" s="103"/>
      <c r="H3129" s="99" t="s">
        <v>557</v>
      </c>
      <c r="I3129" s="104" t="s">
        <v>2189</v>
      </c>
      <c r="J3129" s="105">
        <v>2</v>
      </c>
      <c r="K3129" s="142">
        <f t="shared" si="361"/>
        <v>-2</v>
      </c>
      <c r="L3129" s="102">
        <f t="shared" si="362"/>
        <v>878.42260493827234</v>
      </c>
      <c r="M3129" s="214">
        <f t="shared" si="363"/>
        <v>1.1000000000000005</v>
      </c>
      <c r="Q3129" s="153">
        <f t="shared" si="358"/>
        <v>1</v>
      </c>
      <c r="R3129" s="154">
        <f t="shared" si="359"/>
        <v>0</v>
      </c>
      <c r="S3129" s="154">
        <f t="shared" si="360"/>
        <v>1</v>
      </c>
    </row>
    <row r="3130" spans="2:19" ht="18.75" x14ac:dyDescent="0.3">
      <c r="B3130" s="164">
        <v>45354</v>
      </c>
      <c r="C3130" s="95" t="s">
        <v>4009</v>
      </c>
      <c r="D3130" s="96" t="s">
        <v>616</v>
      </c>
      <c r="E3130" s="97">
        <v>3</v>
      </c>
      <c r="F3130" s="140"/>
      <c r="G3130" s="103">
        <v>2</v>
      </c>
      <c r="H3130" s="99" t="s">
        <v>567</v>
      </c>
      <c r="I3130" s="104" t="s">
        <v>2189</v>
      </c>
      <c r="J3130" s="105">
        <v>2</v>
      </c>
      <c r="K3130" s="142">
        <f t="shared" si="361"/>
        <v>-2</v>
      </c>
      <c r="L3130" s="102">
        <f t="shared" si="362"/>
        <v>876.42260493827234</v>
      </c>
      <c r="M3130" s="214">
        <f t="shared" si="363"/>
        <v>-0.89999999999999947</v>
      </c>
      <c r="Q3130" s="153">
        <f t="shared" si="358"/>
        <v>1</v>
      </c>
      <c r="R3130" s="154">
        <f t="shared" si="359"/>
        <v>0</v>
      </c>
      <c r="S3130" s="154">
        <f t="shared" si="360"/>
        <v>1</v>
      </c>
    </row>
    <row r="3131" spans="2:19" ht="18.75" x14ac:dyDescent="0.3">
      <c r="B3131" s="164">
        <v>45356</v>
      </c>
      <c r="C3131" s="95" t="s">
        <v>4010</v>
      </c>
      <c r="D3131" s="96" t="s">
        <v>581</v>
      </c>
      <c r="E3131" s="97">
        <v>2</v>
      </c>
      <c r="F3131" s="140">
        <v>1.5</v>
      </c>
      <c r="G3131" s="103"/>
      <c r="H3131" s="99" t="s">
        <v>557</v>
      </c>
      <c r="I3131" s="104" t="s">
        <v>24</v>
      </c>
      <c r="J3131" s="105">
        <v>8</v>
      </c>
      <c r="K3131" s="142">
        <f t="shared" si="361"/>
        <v>4</v>
      </c>
      <c r="L3131" s="102">
        <f t="shared" si="362"/>
        <v>880.42260493827234</v>
      </c>
      <c r="M3131" s="214">
        <f t="shared" si="363"/>
        <v>3.1000000000000005</v>
      </c>
      <c r="Q3131" s="153">
        <f t="shared" si="358"/>
        <v>1</v>
      </c>
      <c r="R3131" s="154">
        <f t="shared" si="359"/>
        <v>1</v>
      </c>
      <c r="S3131" s="154">
        <f t="shared" si="360"/>
        <v>0</v>
      </c>
    </row>
    <row r="3132" spans="2:19" ht="18.75" x14ac:dyDescent="0.3">
      <c r="B3132" s="164">
        <v>45357</v>
      </c>
      <c r="C3132" s="95" t="s">
        <v>4011</v>
      </c>
      <c r="D3132" s="96" t="s">
        <v>3405</v>
      </c>
      <c r="E3132" s="97">
        <v>2</v>
      </c>
      <c r="F3132" s="140">
        <v>8</v>
      </c>
      <c r="G3132" s="103"/>
      <c r="H3132" s="99" t="s">
        <v>557</v>
      </c>
      <c r="I3132" s="104" t="s">
        <v>2189</v>
      </c>
      <c r="J3132" s="105">
        <v>4</v>
      </c>
      <c r="K3132" s="142">
        <f t="shared" si="361"/>
        <v>-4</v>
      </c>
      <c r="L3132" s="102">
        <f t="shared" si="362"/>
        <v>876.42260493827234</v>
      </c>
      <c r="M3132" s="214">
        <f t="shared" si="363"/>
        <v>-0.89999999999999947</v>
      </c>
      <c r="Q3132" s="153">
        <f t="shared" si="358"/>
        <v>1</v>
      </c>
      <c r="R3132" s="154">
        <f t="shared" si="359"/>
        <v>0</v>
      </c>
      <c r="S3132" s="154">
        <f t="shared" si="360"/>
        <v>1</v>
      </c>
    </row>
    <row r="3133" spans="2:19" ht="18.75" x14ac:dyDescent="0.3">
      <c r="B3133" s="164">
        <v>45357</v>
      </c>
      <c r="C3133" s="95" t="s">
        <v>4011</v>
      </c>
      <c r="D3133" s="96" t="s">
        <v>3405</v>
      </c>
      <c r="E3133" s="97">
        <v>2</v>
      </c>
      <c r="F3133" s="140"/>
      <c r="G3133" s="103">
        <v>2</v>
      </c>
      <c r="H3133" s="99" t="s">
        <v>567</v>
      </c>
      <c r="I3133" s="104" t="s">
        <v>2189</v>
      </c>
      <c r="J3133" s="105">
        <v>6</v>
      </c>
      <c r="K3133" s="142">
        <f t="shared" si="361"/>
        <v>-6</v>
      </c>
      <c r="L3133" s="102">
        <f t="shared" si="362"/>
        <v>870.42260493827234</v>
      </c>
      <c r="M3133" s="214">
        <f t="shared" si="363"/>
        <v>-6.8999999999999995</v>
      </c>
      <c r="Q3133" s="153">
        <f t="shared" si="358"/>
        <v>1</v>
      </c>
      <c r="R3133" s="154">
        <f t="shared" si="359"/>
        <v>0</v>
      </c>
      <c r="S3133" s="154">
        <f t="shared" si="360"/>
        <v>1</v>
      </c>
    </row>
    <row r="3134" spans="2:19" ht="18.75" x14ac:dyDescent="0.3">
      <c r="B3134" s="164">
        <v>45357</v>
      </c>
      <c r="C3134" s="95" t="s">
        <v>3977</v>
      </c>
      <c r="D3134" s="96" t="s">
        <v>3405</v>
      </c>
      <c r="E3134" s="97">
        <v>3</v>
      </c>
      <c r="F3134" s="140">
        <v>5</v>
      </c>
      <c r="G3134" s="103"/>
      <c r="H3134" s="99" t="s">
        <v>557</v>
      </c>
      <c r="I3134" s="104" t="s">
        <v>2189</v>
      </c>
      <c r="J3134" s="105">
        <v>3.75</v>
      </c>
      <c r="K3134" s="142">
        <f t="shared" si="361"/>
        <v>-3.75</v>
      </c>
      <c r="L3134" s="102">
        <f t="shared" si="362"/>
        <v>866.67260493827234</v>
      </c>
      <c r="M3134" s="214">
        <f t="shared" si="363"/>
        <v>-10.649999999999999</v>
      </c>
      <c r="Q3134" s="153">
        <f t="shared" si="358"/>
        <v>1</v>
      </c>
      <c r="R3134" s="154">
        <f t="shared" si="359"/>
        <v>0</v>
      </c>
      <c r="S3134" s="154">
        <f t="shared" si="360"/>
        <v>1</v>
      </c>
    </row>
    <row r="3135" spans="2:19" ht="18.75" x14ac:dyDescent="0.3">
      <c r="B3135" s="164">
        <v>45358</v>
      </c>
      <c r="C3135" s="95" t="s">
        <v>4012</v>
      </c>
      <c r="D3135" s="96" t="s">
        <v>616</v>
      </c>
      <c r="E3135" s="97">
        <v>3</v>
      </c>
      <c r="F3135" s="140">
        <v>2</v>
      </c>
      <c r="G3135" s="103"/>
      <c r="H3135" s="99" t="s">
        <v>557</v>
      </c>
      <c r="I3135" s="104" t="s">
        <v>2189</v>
      </c>
      <c r="J3135" s="105">
        <v>5</v>
      </c>
      <c r="K3135" s="142">
        <f t="shared" si="361"/>
        <v>-5</v>
      </c>
      <c r="L3135" s="102">
        <f t="shared" si="362"/>
        <v>861.67260493827234</v>
      </c>
      <c r="M3135" s="214">
        <f t="shared" si="363"/>
        <v>-15.649999999999999</v>
      </c>
      <c r="Q3135" s="153">
        <f t="shared" si="358"/>
        <v>1</v>
      </c>
      <c r="R3135" s="154">
        <f t="shared" si="359"/>
        <v>0</v>
      </c>
      <c r="S3135" s="154">
        <f t="shared" si="360"/>
        <v>1</v>
      </c>
    </row>
    <row r="3136" spans="2:19" ht="18.75" x14ac:dyDescent="0.3">
      <c r="B3136" s="164">
        <v>45358</v>
      </c>
      <c r="C3136" s="95" t="s">
        <v>4013</v>
      </c>
      <c r="D3136" s="96" t="s">
        <v>616</v>
      </c>
      <c r="E3136" s="97">
        <v>3</v>
      </c>
      <c r="F3136" s="140"/>
      <c r="G3136" s="103">
        <v>1.9</v>
      </c>
      <c r="H3136" s="99" t="s">
        <v>567</v>
      </c>
      <c r="I3136" s="104" t="s">
        <v>26</v>
      </c>
      <c r="J3136" s="105">
        <v>2.5</v>
      </c>
      <c r="K3136" s="142">
        <f t="shared" si="361"/>
        <v>2.25</v>
      </c>
      <c r="L3136" s="102">
        <f t="shared" si="362"/>
        <v>863.92260493827234</v>
      </c>
      <c r="M3136" s="214">
        <f t="shared" si="363"/>
        <v>-13.399999999999999</v>
      </c>
      <c r="Q3136" s="153">
        <f t="shared" ref="Q3136:Q3141" si="364">IF(B3136="",0,1)</f>
        <v>1</v>
      </c>
      <c r="R3136" s="154">
        <f t="shared" ref="R3136:R3141" si="365">IF(K3136&gt;0,1,0)</f>
        <v>1</v>
      </c>
      <c r="S3136" s="154">
        <f t="shared" ref="S3136:S3141" si="366">IF(K3136&lt;0,1,0)</f>
        <v>0</v>
      </c>
    </row>
    <row r="3137" spans="2:19" ht="18.75" x14ac:dyDescent="0.3">
      <c r="B3137" s="164">
        <v>45360</v>
      </c>
      <c r="C3137" s="95" t="s">
        <v>3350</v>
      </c>
      <c r="D3137" s="96" t="s">
        <v>3250</v>
      </c>
      <c r="E3137" s="97">
        <v>1</v>
      </c>
      <c r="F3137" s="140">
        <v>1.6</v>
      </c>
      <c r="G3137" s="103"/>
      <c r="H3137" s="99" t="s">
        <v>557</v>
      </c>
      <c r="I3137" s="104" t="s">
        <v>24</v>
      </c>
      <c r="J3137" s="105">
        <v>5</v>
      </c>
      <c r="K3137" s="142">
        <f t="shared" ref="K3137:K3141" si="367">IF(OR(I3137="",J3137=""),"",IF(AND(H3137="W",I3137="1st"),F3137*J3137-J3137,IF(AND(H3137="P",OR(I3137="1st",I3137="2nd",I3137="3rd")),G3137*J3137-J3137,IF(H3137="EW",-2*J3137,-J3137))))</f>
        <v>3</v>
      </c>
      <c r="L3137" s="102">
        <f t="shared" si="362"/>
        <v>866.92260493827234</v>
      </c>
      <c r="M3137" s="214">
        <f t="shared" si="363"/>
        <v>-10.399999999999999</v>
      </c>
      <c r="Q3137" s="153">
        <f t="shared" si="364"/>
        <v>1</v>
      </c>
      <c r="R3137" s="154">
        <f t="shared" si="365"/>
        <v>1</v>
      </c>
      <c r="S3137" s="154">
        <f t="shared" si="366"/>
        <v>0</v>
      </c>
    </row>
    <row r="3138" spans="2:19" ht="18.75" x14ac:dyDescent="0.3">
      <c r="B3138" s="164">
        <v>45361</v>
      </c>
      <c r="C3138" s="95" t="s">
        <v>4014</v>
      </c>
      <c r="D3138" s="96" t="s">
        <v>3253</v>
      </c>
      <c r="E3138" s="97">
        <v>2</v>
      </c>
      <c r="F3138" s="140">
        <v>2.2999999999999998</v>
      </c>
      <c r="G3138" s="103"/>
      <c r="H3138" s="99" t="s">
        <v>557</v>
      </c>
      <c r="I3138" s="104" t="s">
        <v>24</v>
      </c>
      <c r="J3138" s="105">
        <v>3</v>
      </c>
      <c r="K3138" s="142">
        <f t="shared" si="367"/>
        <v>3.8999999999999995</v>
      </c>
      <c r="L3138" s="102">
        <f t="shared" si="362"/>
        <v>870.82260493827232</v>
      </c>
      <c r="M3138" s="214">
        <f t="shared" si="363"/>
        <v>-6.4999999999999991</v>
      </c>
      <c r="Q3138" s="153">
        <f t="shared" si="364"/>
        <v>1</v>
      </c>
      <c r="R3138" s="154">
        <f t="shared" si="365"/>
        <v>1</v>
      </c>
      <c r="S3138" s="154">
        <f t="shared" si="366"/>
        <v>0</v>
      </c>
    </row>
    <row r="3139" spans="2:19" ht="18.75" x14ac:dyDescent="0.3">
      <c r="B3139" s="164">
        <v>45362</v>
      </c>
      <c r="C3139" s="95" t="s">
        <v>4015</v>
      </c>
      <c r="D3139" s="96" t="s">
        <v>30</v>
      </c>
      <c r="E3139" s="97">
        <v>2</v>
      </c>
      <c r="F3139" s="140">
        <v>3</v>
      </c>
      <c r="G3139" s="103"/>
      <c r="H3139" s="99" t="s">
        <v>557</v>
      </c>
      <c r="I3139" s="104" t="s">
        <v>2189</v>
      </c>
      <c r="J3139" s="105">
        <v>2</v>
      </c>
      <c r="K3139" s="142">
        <f t="shared" si="367"/>
        <v>-2</v>
      </c>
      <c r="L3139" s="102">
        <f t="shared" si="362"/>
        <v>868.82260493827232</v>
      </c>
      <c r="M3139" s="214">
        <f t="shared" si="363"/>
        <v>-8.5</v>
      </c>
      <c r="Q3139" s="153">
        <f t="shared" si="364"/>
        <v>1</v>
      </c>
      <c r="R3139" s="154">
        <f t="shared" si="365"/>
        <v>0</v>
      </c>
      <c r="S3139" s="154">
        <f t="shared" si="366"/>
        <v>1</v>
      </c>
    </row>
    <row r="3140" spans="2:19" ht="18.75" x14ac:dyDescent="0.3">
      <c r="B3140" s="164">
        <v>45364</v>
      </c>
      <c r="C3140" s="95" t="s">
        <v>4016</v>
      </c>
      <c r="D3140" s="96" t="s">
        <v>602</v>
      </c>
      <c r="E3140" s="97">
        <v>2</v>
      </c>
      <c r="F3140" s="140">
        <v>8</v>
      </c>
      <c r="G3140" s="103"/>
      <c r="H3140" s="99" t="s">
        <v>557</v>
      </c>
      <c r="I3140" s="104" t="s">
        <v>21</v>
      </c>
      <c r="J3140" s="105">
        <v>1</v>
      </c>
      <c r="K3140" s="142">
        <f t="shared" si="367"/>
        <v>-1</v>
      </c>
      <c r="L3140" s="102">
        <f t="shared" si="362"/>
        <v>867.82260493827232</v>
      </c>
      <c r="M3140" s="214">
        <f t="shared" si="363"/>
        <v>-9.5</v>
      </c>
      <c r="Q3140" s="153">
        <f t="shared" si="364"/>
        <v>1</v>
      </c>
      <c r="R3140" s="154">
        <f t="shared" si="365"/>
        <v>0</v>
      </c>
      <c r="S3140" s="154">
        <f t="shared" si="366"/>
        <v>1</v>
      </c>
    </row>
    <row r="3141" spans="2:19" ht="18.75" x14ac:dyDescent="0.3">
      <c r="B3141" s="164">
        <v>45364</v>
      </c>
      <c r="C3141" s="95" t="s">
        <v>4017</v>
      </c>
      <c r="D3141" s="96" t="s">
        <v>602</v>
      </c>
      <c r="E3141" s="97">
        <v>2</v>
      </c>
      <c r="F3141" s="140"/>
      <c r="G3141" s="103">
        <v>2.2999999999999998</v>
      </c>
      <c r="H3141" s="99" t="s">
        <v>567</v>
      </c>
      <c r="I3141" s="104" t="s">
        <v>24</v>
      </c>
      <c r="J3141" s="105">
        <v>1</v>
      </c>
      <c r="K3141" s="142">
        <f t="shared" si="367"/>
        <v>1.2999999999999998</v>
      </c>
      <c r="L3141" s="102">
        <f t="shared" si="362"/>
        <v>869.12260493827227</v>
      </c>
      <c r="M3141" s="214">
        <f t="shared" si="363"/>
        <v>-8.1999999999999993</v>
      </c>
      <c r="Q3141" s="153">
        <f t="shared" si="364"/>
        <v>1</v>
      </c>
      <c r="R3141" s="154">
        <f t="shared" si="365"/>
        <v>1</v>
      </c>
      <c r="S3141" s="154">
        <f t="shared" si="366"/>
        <v>0</v>
      </c>
    </row>
    <row r="3142" spans="2:19" ht="18.75" x14ac:dyDescent="0.3">
      <c r="B3142" s="164">
        <v>45364</v>
      </c>
      <c r="C3142" s="95" t="s">
        <v>4018</v>
      </c>
      <c r="D3142" s="96" t="s">
        <v>623</v>
      </c>
      <c r="E3142" s="97">
        <v>2</v>
      </c>
      <c r="F3142" s="140">
        <v>4.2</v>
      </c>
      <c r="G3142" s="103"/>
      <c r="H3142" s="99" t="s">
        <v>557</v>
      </c>
      <c r="I3142" s="104" t="s">
        <v>24</v>
      </c>
      <c r="J3142" s="105">
        <v>5.75</v>
      </c>
      <c r="K3142" s="142">
        <f t="shared" ref="K3142:K3158" si="368">IF(OR(I3142="",J3142=""),"",IF(AND(H3142="W",I3142="1st"),F3142*J3142-J3142,IF(AND(H3142="P",OR(I3142="1st",I3142="2nd",I3142="3rd")),G3142*J3142-J3142,IF(H3142="EW",-2*J3142,-J3142))))</f>
        <v>18.400000000000002</v>
      </c>
      <c r="L3142" s="102">
        <f t="shared" si="362"/>
        <v>887.52260493827225</v>
      </c>
      <c r="M3142" s="214">
        <f t="shared" si="363"/>
        <v>10.200000000000003</v>
      </c>
      <c r="Q3142" s="153">
        <f t="shared" ref="Q3142:Q3158" si="369">IF(B3142="",0,1)</f>
        <v>1</v>
      </c>
      <c r="R3142" s="154">
        <f t="shared" ref="R3142:R3158" si="370">IF(K3142&gt;0,1,0)</f>
        <v>1</v>
      </c>
      <c r="S3142" s="154">
        <f t="shared" ref="S3142:S3158" si="371">IF(K3142&lt;0,1,0)</f>
        <v>0</v>
      </c>
    </row>
    <row r="3143" spans="2:19" ht="18.75" x14ac:dyDescent="0.3">
      <c r="B3143" s="164">
        <v>45364</v>
      </c>
      <c r="C3143" s="95" t="s">
        <v>4019</v>
      </c>
      <c r="D3143" s="96" t="s">
        <v>623</v>
      </c>
      <c r="E3143" s="97">
        <v>3</v>
      </c>
      <c r="F3143" s="140">
        <v>2</v>
      </c>
      <c r="G3143" s="103"/>
      <c r="H3143" s="99" t="s">
        <v>557</v>
      </c>
      <c r="I3143" s="104" t="s">
        <v>21</v>
      </c>
      <c r="J3143" s="105">
        <v>8.75</v>
      </c>
      <c r="K3143" s="142">
        <f t="shared" si="368"/>
        <v>-8.75</v>
      </c>
      <c r="L3143" s="102">
        <f t="shared" si="362"/>
        <v>878.77260493827225</v>
      </c>
      <c r="M3143" s="214">
        <f t="shared" si="363"/>
        <v>1.4500000000000028</v>
      </c>
      <c r="Q3143" s="153">
        <f t="shared" si="369"/>
        <v>1</v>
      </c>
      <c r="R3143" s="154">
        <f t="shared" si="370"/>
        <v>0</v>
      </c>
      <c r="S3143" s="154">
        <f t="shared" si="371"/>
        <v>1</v>
      </c>
    </row>
    <row r="3144" spans="2:19" ht="18.75" x14ac:dyDescent="0.3">
      <c r="B3144" s="164">
        <v>45365</v>
      </c>
      <c r="C3144" s="95" t="s">
        <v>4020</v>
      </c>
      <c r="D3144" s="96" t="s">
        <v>584</v>
      </c>
      <c r="E3144" s="97">
        <v>5</v>
      </c>
      <c r="F3144" s="140">
        <v>1.85</v>
      </c>
      <c r="G3144" s="103"/>
      <c r="H3144" s="99" t="s">
        <v>557</v>
      </c>
      <c r="I3144" s="104" t="s">
        <v>24</v>
      </c>
      <c r="J3144" s="105">
        <v>4</v>
      </c>
      <c r="K3144" s="142">
        <f t="shared" si="368"/>
        <v>3.4000000000000004</v>
      </c>
      <c r="L3144" s="102">
        <f t="shared" si="362"/>
        <v>882.17260493827223</v>
      </c>
      <c r="M3144" s="214">
        <f t="shared" si="363"/>
        <v>4.8500000000000032</v>
      </c>
      <c r="Q3144" s="153">
        <f t="shared" si="369"/>
        <v>1</v>
      </c>
      <c r="R3144" s="154">
        <f t="shared" si="370"/>
        <v>1</v>
      </c>
      <c r="S3144" s="154">
        <f t="shared" si="371"/>
        <v>0</v>
      </c>
    </row>
    <row r="3145" spans="2:19" ht="18.75" x14ac:dyDescent="0.3">
      <c r="B3145" s="164">
        <v>45366</v>
      </c>
      <c r="C3145" s="95" t="s">
        <v>4021</v>
      </c>
      <c r="D3145" s="96" t="s">
        <v>616</v>
      </c>
      <c r="E3145" s="97">
        <v>1</v>
      </c>
      <c r="F3145" s="140">
        <v>3.9</v>
      </c>
      <c r="G3145" s="103"/>
      <c r="H3145" s="99" t="s">
        <v>557</v>
      </c>
      <c r="I3145" s="104" t="s">
        <v>24</v>
      </c>
      <c r="J3145" s="105">
        <v>4</v>
      </c>
      <c r="K3145" s="142">
        <f t="shared" si="368"/>
        <v>11.6</v>
      </c>
      <c r="L3145" s="102">
        <f t="shared" si="362"/>
        <v>893.77260493827225</v>
      </c>
      <c r="M3145" s="214">
        <f t="shared" si="363"/>
        <v>16.450000000000003</v>
      </c>
      <c r="Q3145" s="153">
        <f t="shared" si="369"/>
        <v>1</v>
      </c>
      <c r="R3145" s="154">
        <f t="shared" si="370"/>
        <v>1</v>
      </c>
      <c r="S3145" s="154">
        <f t="shared" si="371"/>
        <v>0</v>
      </c>
    </row>
    <row r="3146" spans="2:19" ht="18.75" x14ac:dyDescent="0.3">
      <c r="B3146" s="164">
        <v>45366</v>
      </c>
      <c r="C3146" s="95" t="s">
        <v>4022</v>
      </c>
      <c r="D3146" s="96" t="s">
        <v>616</v>
      </c>
      <c r="E3146" s="97">
        <v>1</v>
      </c>
      <c r="F3146" s="140">
        <v>12</v>
      </c>
      <c r="G3146" s="103"/>
      <c r="H3146" s="99" t="s">
        <v>557</v>
      </c>
      <c r="I3146" s="104" t="s">
        <v>26</v>
      </c>
      <c r="J3146" s="105">
        <v>2</v>
      </c>
      <c r="K3146" s="142">
        <f t="shared" si="368"/>
        <v>-2</v>
      </c>
      <c r="L3146" s="102">
        <f t="shared" si="362"/>
        <v>891.77260493827225</v>
      </c>
      <c r="M3146" s="214">
        <f t="shared" si="363"/>
        <v>14.450000000000003</v>
      </c>
      <c r="Q3146" s="153">
        <f t="shared" si="369"/>
        <v>1</v>
      </c>
      <c r="R3146" s="154">
        <f t="shared" si="370"/>
        <v>0</v>
      </c>
      <c r="S3146" s="154">
        <f t="shared" si="371"/>
        <v>1</v>
      </c>
    </row>
    <row r="3147" spans="2:19" ht="18.75" x14ac:dyDescent="0.3">
      <c r="B3147" s="164">
        <v>45367</v>
      </c>
      <c r="C3147" s="95" t="s">
        <v>4023</v>
      </c>
      <c r="D3147" s="96" t="s">
        <v>43</v>
      </c>
      <c r="E3147" s="97">
        <v>1</v>
      </c>
      <c r="F3147" s="140">
        <v>1.3</v>
      </c>
      <c r="G3147" s="103"/>
      <c r="H3147" s="99" t="s">
        <v>557</v>
      </c>
      <c r="I3147" s="104" t="s">
        <v>24</v>
      </c>
      <c r="J3147" s="105">
        <v>4</v>
      </c>
      <c r="K3147" s="142">
        <f t="shared" si="368"/>
        <v>1.2000000000000002</v>
      </c>
      <c r="L3147" s="102">
        <f t="shared" si="362"/>
        <v>892.9726049382723</v>
      </c>
      <c r="M3147" s="214">
        <f t="shared" si="363"/>
        <v>15.650000000000002</v>
      </c>
      <c r="Q3147" s="153">
        <f t="shared" si="369"/>
        <v>1</v>
      </c>
      <c r="R3147" s="154">
        <f t="shared" si="370"/>
        <v>1</v>
      </c>
      <c r="S3147" s="154">
        <f t="shared" si="371"/>
        <v>0</v>
      </c>
    </row>
    <row r="3148" spans="2:19" ht="18.75" x14ac:dyDescent="0.3">
      <c r="B3148" s="164">
        <v>45368</v>
      </c>
      <c r="C3148" s="95" t="s">
        <v>3990</v>
      </c>
      <c r="D3148" s="96" t="s">
        <v>610</v>
      </c>
      <c r="E3148" s="97">
        <v>2</v>
      </c>
      <c r="F3148" s="140">
        <v>1.9</v>
      </c>
      <c r="G3148" s="103"/>
      <c r="H3148" s="99" t="s">
        <v>557</v>
      </c>
      <c r="I3148" s="104" t="s">
        <v>21</v>
      </c>
      <c r="J3148" s="105">
        <v>6</v>
      </c>
      <c r="K3148" s="142">
        <f t="shared" si="368"/>
        <v>-6</v>
      </c>
      <c r="L3148" s="102">
        <f t="shared" si="362"/>
        <v>886.9726049382723</v>
      </c>
      <c r="M3148" s="214">
        <f t="shared" si="363"/>
        <v>9.6500000000000021</v>
      </c>
      <c r="Q3148" s="153">
        <f t="shared" si="369"/>
        <v>1</v>
      </c>
      <c r="R3148" s="154">
        <f t="shared" si="370"/>
        <v>0</v>
      </c>
      <c r="S3148" s="154">
        <f t="shared" si="371"/>
        <v>1</v>
      </c>
    </row>
    <row r="3149" spans="2:19" ht="18.75" x14ac:dyDescent="0.3">
      <c r="B3149" s="164">
        <v>45372</v>
      </c>
      <c r="C3149" s="95" t="s">
        <v>4024</v>
      </c>
      <c r="D3149" s="96" t="s">
        <v>114</v>
      </c>
      <c r="E3149" s="97">
        <v>3</v>
      </c>
      <c r="F3149" s="140"/>
      <c r="G3149" s="103">
        <v>1.3</v>
      </c>
      <c r="H3149" s="99" t="s">
        <v>567</v>
      </c>
      <c r="I3149" s="104" t="s">
        <v>24</v>
      </c>
      <c r="J3149" s="105">
        <v>4</v>
      </c>
      <c r="K3149" s="142">
        <f t="shared" si="368"/>
        <v>1.2000000000000002</v>
      </c>
      <c r="L3149" s="102">
        <f t="shared" si="362"/>
        <v>888.17260493827234</v>
      </c>
      <c r="M3149" s="214">
        <f t="shared" si="363"/>
        <v>10.850000000000001</v>
      </c>
      <c r="Q3149" s="153">
        <f t="shared" si="369"/>
        <v>1</v>
      </c>
      <c r="R3149" s="154">
        <f t="shared" si="370"/>
        <v>1</v>
      </c>
      <c r="S3149" s="154">
        <f t="shared" si="371"/>
        <v>0</v>
      </c>
    </row>
    <row r="3150" spans="2:19" ht="18.75" x14ac:dyDescent="0.3">
      <c r="B3150" s="164">
        <v>45372</v>
      </c>
      <c r="C3150" s="95" t="s">
        <v>4025</v>
      </c>
      <c r="D3150" s="96" t="s">
        <v>616</v>
      </c>
      <c r="E3150" s="97">
        <v>2</v>
      </c>
      <c r="F3150" s="140">
        <v>4.2</v>
      </c>
      <c r="G3150" s="103"/>
      <c r="H3150" s="99" t="s">
        <v>557</v>
      </c>
      <c r="I3150" s="104" t="s">
        <v>24</v>
      </c>
      <c r="J3150" s="105">
        <v>4.75</v>
      </c>
      <c r="K3150" s="142">
        <f t="shared" si="368"/>
        <v>15.2</v>
      </c>
      <c r="L3150" s="102">
        <f t="shared" si="362"/>
        <v>903.37260493827239</v>
      </c>
      <c r="M3150" s="214">
        <f t="shared" si="363"/>
        <v>26.05</v>
      </c>
      <c r="Q3150" s="153">
        <f t="shared" si="369"/>
        <v>1</v>
      </c>
      <c r="R3150" s="154">
        <f t="shared" si="370"/>
        <v>1</v>
      </c>
      <c r="S3150" s="154">
        <f t="shared" si="371"/>
        <v>0</v>
      </c>
    </row>
    <row r="3151" spans="2:19" ht="18.75" x14ac:dyDescent="0.3">
      <c r="B3151" s="164">
        <v>45372</v>
      </c>
      <c r="C3151" s="95" t="s">
        <v>4026</v>
      </c>
      <c r="D3151" s="96" t="s">
        <v>616</v>
      </c>
      <c r="E3151" s="97">
        <v>2</v>
      </c>
      <c r="F3151" s="140">
        <v>6</v>
      </c>
      <c r="G3151" s="103"/>
      <c r="H3151" s="99" t="s">
        <v>557</v>
      </c>
      <c r="I3151" s="104" t="s">
        <v>2189</v>
      </c>
      <c r="J3151" s="105">
        <v>1.5</v>
      </c>
      <c r="K3151" s="142">
        <f t="shared" si="368"/>
        <v>-1.5</v>
      </c>
      <c r="L3151" s="102">
        <f t="shared" si="362"/>
        <v>901.87260493827239</v>
      </c>
      <c r="M3151" s="214">
        <f t="shared" si="363"/>
        <v>24.55</v>
      </c>
      <c r="Q3151" s="153">
        <f t="shared" si="369"/>
        <v>1</v>
      </c>
      <c r="R3151" s="154">
        <f t="shared" si="370"/>
        <v>0</v>
      </c>
      <c r="S3151" s="154">
        <f t="shared" si="371"/>
        <v>1</v>
      </c>
    </row>
    <row r="3152" spans="2:19" ht="18.75" x14ac:dyDescent="0.3">
      <c r="B3152" s="164">
        <v>45373</v>
      </c>
      <c r="C3152" s="95" t="s">
        <v>4027</v>
      </c>
      <c r="D3152" s="96" t="s">
        <v>32</v>
      </c>
      <c r="E3152" s="97">
        <v>2</v>
      </c>
      <c r="F3152" s="140">
        <v>2</v>
      </c>
      <c r="G3152" s="103"/>
      <c r="H3152" s="99" t="s">
        <v>557</v>
      </c>
      <c r="I3152" s="104" t="s">
        <v>26</v>
      </c>
      <c r="J3152" s="105">
        <v>8</v>
      </c>
      <c r="K3152" s="142">
        <f t="shared" si="368"/>
        <v>-8</v>
      </c>
      <c r="L3152" s="102">
        <f t="shared" si="362"/>
        <v>893.87260493827239</v>
      </c>
      <c r="M3152" s="214">
        <f t="shared" si="363"/>
        <v>16.55</v>
      </c>
      <c r="Q3152" s="153">
        <f t="shared" si="369"/>
        <v>1</v>
      </c>
      <c r="R3152" s="154">
        <f t="shared" si="370"/>
        <v>0</v>
      </c>
      <c r="S3152" s="154">
        <f t="shared" si="371"/>
        <v>1</v>
      </c>
    </row>
    <row r="3153" spans="2:19" ht="18.75" x14ac:dyDescent="0.3">
      <c r="B3153" s="164">
        <v>45375</v>
      </c>
      <c r="C3153" s="95" t="s">
        <v>4028</v>
      </c>
      <c r="D3153" s="96" t="s">
        <v>30</v>
      </c>
      <c r="E3153" s="97">
        <v>1</v>
      </c>
      <c r="F3153" s="140">
        <v>4</v>
      </c>
      <c r="G3153" s="103"/>
      <c r="H3153" s="99" t="s">
        <v>557</v>
      </c>
      <c r="I3153" s="104" t="s">
        <v>24</v>
      </c>
      <c r="J3153" s="105">
        <v>6</v>
      </c>
      <c r="K3153" s="142">
        <f t="shared" si="368"/>
        <v>18</v>
      </c>
      <c r="L3153" s="102">
        <f t="shared" si="362"/>
        <v>911.87260493827239</v>
      </c>
      <c r="M3153" s="214">
        <f t="shared" si="363"/>
        <v>34.549999999999997</v>
      </c>
      <c r="Q3153" s="153">
        <f t="shared" si="369"/>
        <v>1</v>
      </c>
      <c r="R3153" s="154">
        <f t="shared" si="370"/>
        <v>1</v>
      </c>
      <c r="S3153" s="154">
        <f t="shared" si="371"/>
        <v>0</v>
      </c>
    </row>
    <row r="3154" spans="2:19" ht="18.75" x14ac:dyDescent="0.3">
      <c r="B3154" s="164">
        <v>45375</v>
      </c>
      <c r="C3154" s="95" t="s">
        <v>4029</v>
      </c>
      <c r="D3154" s="96" t="s">
        <v>30</v>
      </c>
      <c r="E3154" s="97">
        <v>1</v>
      </c>
      <c r="F3154" s="140">
        <v>13</v>
      </c>
      <c r="G3154" s="103"/>
      <c r="H3154" s="99" t="s">
        <v>557</v>
      </c>
      <c r="I3154" s="104" t="s">
        <v>2189</v>
      </c>
      <c r="J3154" s="105">
        <v>3</v>
      </c>
      <c r="K3154" s="142">
        <f t="shared" si="368"/>
        <v>-3</v>
      </c>
      <c r="L3154" s="102">
        <f t="shared" si="362"/>
        <v>908.87260493827239</v>
      </c>
      <c r="M3154" s="214">
        <f t="shared" si="363"/>
        <v>31.549999999999997</v>
      </c>
      <c r="Q3154" s="153">
        <f t="shared" si="369"/>
        <v>1</v>
      </c>
      <c r="R3154" s="154">
        <f t="shared" si="370"/>
        <v>0</v>
      </c>
      <c r="S3154" s="154">
        <f t="shared" si="371"/>
        <v>1</v>
      </c>
    </row>
    <row r="3155" spans="2:19" ht="18.75" x14ac:dyDescent="0.3">
      <c r="B3155" s="164">
        <v>45379</v>
      </c>
      <c r="C3155" s="95" t="s">
        <v>4011</v>
      </c>
      <c r="D3155" s="96" t="s">
        <v>616</v>
      </c>
      <c r="E3155" s="97">
        <v>6</v>
      </c>
      <c r="F3155" s="140">
        <v>1.8</v>
      </c>
      <c r="G3155" s="103"/>
      <c r="H3155" s="99" t="s">
        <v>557</v>
      </c>
      <c r="I3155" s="104" t="s">
        <v>21</v>
      </c>
      <c r="J3155" s="105">
        <v>3.75</v>
      </c>
      <c r="K3155" s="142">
        <f t="shared" si="368"/>
        <v>-3.75</v>
      </c>
      <c r="L3155" s="102">
        <f t="shared" si="362"/>
        <v>905.12260493827239</v>
      </c>
      <c r="M3155" s="214">
        <f t="shared" si="363"/>
        <v>27.799999999999997</v>
      </c>
      <c r="Q3155" s="153">
        <f t="shared" si="369"/>
        <v>1</v>
      </c>
      <c r="R3155" s="154">
        <f t="shared" si="370"/>
        <v>0</v>
      </c>
      <c r="S3155" s="154">
        <f t="shared" si="371"/>
        <v>1</v>
      </c>
    </row>
    <row r="3156" spans="2:19" ht="18.75" x14ac:dyDescent="0.3">
      <c r="B3156" s="164">
        <v>45380</v>
      </c>
      <c r="C3156" s="95" t="s">
        <v>4030</v>
      </c>
      <c r="D3156" s="96" t="s">
        <v>32</v>
      </c>
      <c r="E3156" s="97">
        <v>2</v>
      </c>
      <c r="F3156" s="140">
        <v>1.6</v>
      </c>
      <c r="G3156" s="103"/>
      <c r="H3156" s="99" t="s">
        <v>557</v>
      </c>
      <c r="I3156" s="104" t="s">
        <v>24</v>
      </c>
      <c r="J3156" s="105">
        <v>6.5</v>
      </c>
      <c r="K3156" s="142">
        <f t="shared" si="368"/>
        <v>3.9000000000000004</v>
      </c>
      <c r="L3156" s="102">
        <f t="shared" si="362"/>
        <v>909.02260493827237</v>
      </c>
      <c r="M3156" s="214">
        <f t="shared" si="363"/>
        <v>31.699999999999996</v>
      </c>
      <c r="Q3156" s="153">
        <f t="shared" si="369"/>
        <v>1</v>
      </c>
      <c r="R3156" s="154">
        <f t="shared" si="370"/>
        <v>1</v>
      </c>
      <c r="S3156" s="154">
        <f t="shared" si="371"/>
        <v>0</v>
      </c>
    </row>
    <row r="3157" spans="2:19" ht="18.75" x14ac:dyDescent="0.3">
      <c r="B3157" s="164">
        <v>45380</v>
      </c>
      <c r="C3157" s="95" t="s">
        <v>4031</v>
      </c>
      <c r="D3157" s="96" t="s">
        <v>32</v>
      </c>
      <c r="E3157" s="97">
        <v>3</v>
      </c>
      <c r="F3157" s="140">
        <v>5</v>
      </c>
      <c r="G3157" s="103"/>
      <c r="H3157" s="99" t="s">
        <v>557</v>
      </c>
      <c r="I3157" s="104" t="s">
        <v>26</v>
      </c>
      <c r="J3157" s="105">
        <v>7</v>
      </c>
      <c r="K3157" s="142">
        <f t="shared" si="368"/>
        <v>-7</v>
      </c>
      <c r="L3157" s="102">
        <f t="shared" si="362"/>
        <v>902.02260493827237</v>
      </c>
      <c r="M3157" s="214">
        <f t="shared" si="363"/>
        <v>24.699999999999996</v>
      </c>
      <c r="Q3157" s="153">
        <f t="shared" si="369"/>
        <v>1</v>
      </c>
      <c r="R3157" s="154">
        <f t="shared" si="370"/>
        <v>0</v>
      </c>
      <c r="S3157" s="154">
        <f t="shared" si="371"/>
        <v>1</v>
      </c>
    </row>
    <row r="3158" spans="2:19" ht="18.75" x14ac:dyDescent="0.3">
      <c r="B3158" s="164">
        <v>45380</v>
      </c>
      <c r="C3158" s="95" t="s">
        <v>4032</v>
      </c>
      <c r="D3158" s="96" t="s">
        <v>32</v>
      </c>
      <c r="E3158" s="97">
        <v>3</v>
      </c>
      <c r="F3158" s="140">
        <v>23</v>
      </c>
      <c r="G3158" s="103"/>
      <c r="H3158" s="99" t="s">
        <v>557</v>
      </c>
      <c r="I3158" s="104" t="s">
        <v>2189</v>
      </c>
      <c r="J3158" s="105">
        <v>1</v>
      </c>
      <c r="K3158" s="142">
        <f t="shared" si="368"/>
        <v>-1</v>
      </c>
      <c r="L3158" s="102">
        <f t="shared" si="362"/>
        <v>901.02260493827237</v>
      </c>
      <c r="M3158" s="214">
        <f t="shared" si="363"/>
        <v>23.699999999999996</v>
      </c>
      <c r="Q3158" s="153">
        <f t="shared" si="369"/>
        <v>1</v>
      </c>
      <c r="R3158" s="154">
        <f t="shared" si="370"/>
        <v>0</v>
      </c>
      <c r="S3158" s="154">
        <f t="shared" si="371"/>
        <v>1</v>
      </c>
    </row>
  </sheetData>
  <autoFilter ref="B2:K2804" xr:uid="{5C154D90-A5CE-A841-B553-C552F383D1DF}">
    <sortState xmlns:xlrd2="http://schemas.microsoft.com/office/spreadsheetml/2017/richdata2" ref="B3:K1218">
      <sortCondition ref="B2:B1218"/>
    </sortState>
  </autoFilter>
  <phoneticPr fontId="16" type="noConversion"/>
  <conditionalFormatting sqref="J3:J4">
    <cfRule type="expression" dxfId="11" priority="94">
      <formula>"$J$3=""1st"""</formula>
    </cfRule>
  </conditionalFormatting>
  <conditionalFormatting sqref="K2:K1048576">
    <cfRule type="containsBlanks" dxfId="10" priority="10">
      <formula>LEN(TRIM(K2))=0</formula>
    </cfRule>
    <cfRule type="cellIs" dxfId="9" priority="11" operator="lessThan">
      <formula>0</formula>
    </cfRule>
  </conditionalFormatting>
  <conditionalFormatting sqref="K3:K1048576">
    <cfRule type="cellIs" dxfId="8" priority="12" operator="greaterThan">
      <formula>0</formula>
    </cfRule>
  </conditionalFormatting>
  <pageMargins left="0.7" right="0.7" top="0.75" bottom="0.75" header="0.3" footer="0.3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EF8D-D9C5-E64B-B918-E1634DF3BD69}">
  <dimension ref="A2:AD98"/>
  <sheetViews>
    <sheetView tabSelected="1" view="pageBreakPreview" topLeftCell="D48" zoomScale="88" zoomScaleNormal="88" zoomScaleSheetLayoutView="88" workbookViewId="0">
      <selection activeCell="G61" sqref="G61"/>
    </sheetView>
  </sheetViews>
  <sheetFormatPr defaultColWidth="11.42578125" defaultRowHeight="15" x14ac:dyDescent="0.25"/>
  <cols>
    <col min="2" max="2" width="15.7109375" customWidth="1"/>
    <col min="3" max="14" width="25" customWidth="1"/>
    <col min="15" max="15" width="2.7109375" customWidth="1"/>
    <col min="17" max="17" width="25.42578125" style="147" bestFit="1" customWidth="1"/>
    <col min="20" max="20" width="10.85546875" style="215"/>
  </cols>
  <sheetData>
    <row r="2" spans="1:30" ht="11.1" customHeight="1" thickBot="1" x14ac:dyDescent="0.4"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AA2" t="s">
        <v>553</v>
      </c>
      <c r="AB2" s="147" t="s">
        <v>557</v>
      </c>
      <c r="AC2" s="147" t="s">
        <v>95</v>
      </c>
      <c r="AD2" t="s">
        <v>6</v>
      </c>
    </row>
    <row r="3" spans="1:30" ht="24.95" customHeight="1" x14ac:dyDescent="0.45">
      <c r="B3" s="168"/>
      <c r="C3" s="230" t="s">
        <v>2068</v>
      </c>
      <c r="D3" s="231"/>
      <c r="E3" s="238" t="s">
        <v>2067</v>
      </c>
      <c r="F3" s="239"/>
      <c r="G3" s="239"/>
      <c r="H3" s="239"/>
      <c r="I3" s="239"/>
      <c r="J3" s="239"/>
      <c r="K3" s="240"/>
      <c r="L3" s="232" t="s">
        <v>3332</v>
      </c>
      <c r="M3" s="233"/>
      <c r="N3" s="234"/>
      <c r="O3" s="94"/>
      <c r="Q3" s="157" t="s">
        <v>1968</v>
      </c>
      <c r="X3" s="94"/>
      <c r="Y3" s="94"/>
    </row>
    <row r="4" spans="1:30" ht="24.95" customHeight="1" x14ac:dyDescent="0.35">
      <c r="B4" s="168"/>
      <c r="C4" s="193" t="s">
        <v>57</v>
      </c>
      <c r="D4" s="169">
        <f>SUM('BEN BEARE'!J:J)</f>
        <v>8690.4</v>
      </c>
      <c r="E4" s="181" t="s">
        <v>58</v>
      </c>
      <c r="F4" s="170">
        <v>10</v>
      </c>
      <c r="G4" s="170">
        <v>20</v>
      </c>
      <c r="H4" s="170">
        <v>40</v>
      </c>
      <c r="I4" s="170">
        <v>80</v>
      </c>
      <c r="J4" s="170">
        <v>100</v>
      </c>
      <c r="K4" s="171">
        <v>200</v>
      </c>
      <c r="L4" s="172" t="s">
        <v>24</v>
      </c>
      <c r="M4" s="173">
        <f>COUNTIF('BEN BEARE'!I:I,"1st")</f>
        <v>704</v>
      </c>
      <c r="N4" s="235">
        <f>M4+M5</f>
        <v>3156</v>
      </c>
      <c r="O4" s="94"/>
      <c r="Q4" s="156">
        <f>SUM(J10:J11)+SUM(J14:J25)+SUM(J28:J39)-N4+SUM(J42:J53)+SUM(J56:J67)</f>
        <v>0</v>
      </c>
      <c r="X4" s="94"/>
      <c r="Y4" s="94"/>
    </row>
    <row r="5" spans="1:30" ht="24.95" customHeight="1" x14ac:dyDescent="0.4">
      <c r="B5" s="168"/>
      <c r="C5" s="194" t="s">
        <v>2069</v>
      </c>
      <c r="D5" s="169">
        <f>SUM('BEN BEARE'!K:K)</f>
        <v>898.52260493827237</v>
      </c>
      <c r="E5" s="172" t="s">
        <v>562</v>
      </c>
      <c r="F5" s="174">
        <f t="shared" ref="F5:K5" si="0">$D$4*F$4</f>
        <v>86904</v>
      </c>
      <c r="G5" s="174">
        <f t="shared" si="0"/>
        <v>173808</v>
      </c>
      <c r="H5" s="174">
        <f t="shared" si="0"/>
        <v>347616</v>
      </c>
      <c r="I5" s="174">
        <f t="shared" si="0"/>
        <v>695232</v>
      </c>
      <c r="J5" s="174">
        <f t="shared" si="0"/>
        <v>869040</v>
      </c>
      <c r="K5" s="175">
        <f t="shared" si="0"/>
        <v>1738080</v>
      </c>
      <c r="L5" s="172" t="s">
        <v>563</v>
      </c>
      <c r="M5" s="173">
        <f>COUNTA('BEN BEARE'!I:I)-M4-1</f>
        <v>2452</v>
      </c>
      <c r="N5" s="236"/>
      <c r="O5" s="94"/>
      <c r="Q5" s="216" t="s">
        <v>3334</v>
      </c>
      <c r="X5" s="94"/>
      <c r="Y5" s="94"/>
    </row>
    <row r="6" spans="1:30" ht="24.95" customHeight="1" thickBot="1" x14ac:dyDescent="0.45">
      <c r="B6" s="168"/>
      <c r="C6" s="195" t="s">
        <v>64</v>
      </c>
      <c r="D6" s="176">
        <f>D5/D4</f>
        <v>0.10339254866729637</v>
      </c>
      <c r="E6" s="179" t="s">
        <v>60</v>
      </c>
      <c r="F6" s="177">
        <f t="shared" ref="F6:K6" si="1">$D$5*F$4</f>
        <v>8985.2260493827234</v>
      </c>
      <c r="G6" s="177">
        <f t="shared" si="1"/>
        <v>17970.452098765447</v>
      </c>
      <c r="H6" s="177">
        <f t="shared" si="1"/>
        <v>35940.904197530894</v>
      </c>
      <c r="I6" s="177">
        <f t="shared" si="1"/>
        <v>71881.808395061787</v>
      </c>
      <c r="J6" s="177">
        <f t="shared" si="1"/>
        <v>89852.260493827242</v>
      </c>
      <c r="K6" s="178">
        <f t="shared" si="1"/>
        <v>179704.52098765448</v>
      </c>
      <c r="L6" s="179" t="s">
        <v>566</v>
      </c>
      <c r="M6" s="180">
        <f>M4/M5</f>
        <v>0.28711256117455136</v>
      </c>
      <c r="N6" s="237"/>
      <c r="O6" s="107"/>
      <c r="Q6" s="156">
        <f>SUM(K10:K11)+SUM(K14:K25)+SUM(K28:K39)-M4+SUM(K42:K53)+SUM(K56:K67)</f>
        <v>32</v>
      </c>
      <c r="X6" s="107"/>
      <c r="Y6" s="107"/>
    </row>
    <row r="7" spans="1:30" ht="24.95" customHeight="1" thickBot="1" x14ac:dyDescent="0.5">
      <c r="A7" cm="1">
        <f t="array" ref="A7:A55">(_xlfn.UNIQUE('BEN BEARE'!J:J))</f>
        <v>0</v>
      </c>
      <c r="B7" s="168"/>
      <c r="C7" s="227" t="s">
        <v>3333</v>
      </c>
      <c r="D7" s="228"/>
      <c r="E7" s="228"/>
      <c r="F7" s="228"/>
      <c r="G7" s="228"/>
      <c r="H7" s="229"/>
      <c r="I7" s="241" t="s">
        <v>2185</v>
      </c>
      <c r="J7" s="242"/>
      <c r="K7" s="241">
        <f ca="1">TODAY()</f>
        <v>45384</v>
      </c>
      <c r="L7" s="243"/>
      <c r="M7" s="243"/>
      <c r="N7" s="242"/>
      <c r="O7" s="107"/>
      <c r="Q7" s="157" t="s">
        <v>1969</v>
      </c>
      <c r="X7" s="107"/>
    </row>
    <row r="8" spans="1:30" ht="24.95" customHeight="1" x14ac:dyDescent="0.45">
      <c r="A8" t="str">
        <v>Units</v>
      </c>
      <c r="B8" s="168"/>
      <c r="C8" s="181" t="s">
        <v>843</v>
      </c>
      <c r="D8" s="182" t="s">
        <v>75</v>
      </c>
      <c r="E8" s="182" t="s">
        <v>557</v>
      </c>
      <c r="F8" s="182" t="s">
        <v>95</v>
      </c>
      <c r="G8" s="182" t="s">
        <v>844</v>
      </c>
      <c r="H8" s="183" t="s">
        <v>60</v>
      </c>
      <c r="I8" s="227">
        <v>2020</v>
      </c>
      <c r="J8" s="228"/>
      <c r="K8" s="228"/>
      <c r="L8" s="228"/>
      <c r="M8" s="228"/>
      <c r="N8" s="229"/>
      <c r="O8" s="107"/>
      <c r="Q8" s="156">
        <f>SUM(N10:N11)+SUM(N14:N25)+SUM(N28:N39)+SUM(N42:N53)-D5+SUM(N56:N67)</f>
        <v>-8.5265128291212022E-13</v>
      </c>
      <c r="X8" s="107"/>
      <c r="Y8" s="107"/>
    </row>
    <row r="9" spans="1:30" ht="24.95" customHeight="1" x14ac:dyDescent="0.25">
      <c r="A9">
        <v>1</v>
      </c>
      <c r="B9">
        <v>0.1</v>
      </c>
      <c r="C9" s="172">
        <v>0.1</v>
      </c>
      <c r="D9" s="184">
        <f>COUNTIF('BEN BEARE'!J:J,C9)</f>
        <v>4</v>
      </c>
      <c r="E9" s="184">
        <f>COUNTIFS('BEN BEARE'!J:J,C9,'BEN BEARE'!K:K,"&gt;0")</f>
        <v>0</v>
      </c>
      <c r="F9" s="184">
        <f>COUNTIFS('BEN BEARE'!J:J,C9,'BEN BEARE'!K:K,"&lt;0")</f>
        <v>4</v>
      </c>
      <c r="G9" s="185">
        <f>IF(D9=0,0,E9/D9)</f>
        <v>0</v>
      </c>
      <c r="H9" s="186">
        <f>SUMIFS('BEN BEARE'!$K$2:$K$4001,'BEN BEARE'!$J$2:$J$4001,C9)</f>
        <v>-0.4</v>
      </c>
      <c r="I9" s="181" t="s">
        <v>1976</v>
      </c>
      <c r="J9" s="182" t="s">
        <v>75</v>
      </c>
      <c r="K9" s="182" t="s">
        <v>557</v>
      </c>
      <c r="L9" s="182" t="s">
        <v>95</v>
      </c>
      <c r="M9" s="182" t="s">
        <v>844</v>
      </c>
      <c r="N9" s="183" t="s">
        <v>60</v>
      </c>
      <c r="O9" s="107"/>
      <c r="Q9" s="159"/>
    </row>
    <row r="10" spans="1:30" ht="24.95" customHeight="1" x14ac:dyDescent="0.4">
      <c r="A10">
        <v>0.5</v>
      </c>
      <c r="B10">
        <v>0.125</v>
      </c>
      <c r="C10" s="172">
        <v>0.125</v>
      </c>
      <c r="D10" s="184">
        <f>COUNTIF('BEN BEARE'!J:J,C10)</f>
        <v>2</v>
      </c>
      <c r="E10" s="184">
        <f>COUNTIFS('BEN BEARE'!J:J,C10,'BEN BEARE'!K:K,"&gt;0")</f>
        <v>1</v>
      </c>
      <c r="F10" s="184">
        <f>COUNTIFS('BEN BEARE'!J:J,C10,'BEN BEARE'!K:K,"&lt;0")</f>
        <v>1</v>
      </c>
      <c r="G10" s="185">
        <f>IF(D10=0,0,E10/D10)</f>
        <v>0.5</v>
      </c>
      <c r="H10" s="186">
        <f>SUMIFS('BEN BEARE'!$K$2:$K$4001,'BEN BEARE'!$J$2:$J$4001,C10)</f>
        <v>0.75</v>
      </c>
      <c r="I10" s="188" t="s">
        <v>1931</v>
      </c>
      <c r="J10" s="189" cm="1">
        <f t="array" ref="J10">SUMPRODUCT('BEN BEARE'!$Q$2:$Q$4001,--(TEXT('BEN BEARE'!$B$2:$B$4001,"MMM")=$I10),--( TEXT('BEN BEARE'!$B$2:$B$4001,"yyyy")=TEXT($I$8,0)))</f>
        <v>8</v>
      </c>
      <c r="K10" s="189" cm="1">
        <f t="array" ref="K10">SUMPRODUCT('BEN BEARE'!$R$2:$R$4043,--(TEXT('BEN BEARE'!$B$2:$B$4043,"MMM")=$I10),--( TEXT('BEN BEARE'!$B$2:$B$4043,"yyyy")=TEXT($I$8,0)))</f>
        <v>5</v>
      </c>
      <c r="L10" s="189" cm="1">
        <f t="array" ref="L10">SUMPRODUCT('BEN BEARE'!$S$2:$S$4043,--(TEXT('BEN BEARE'!$B$2:$B$4043,"MMM")=$I10),--( TEXT('BEN BEARE'!$B$2:$B$4043,"yyyy")=TEXT($I$8,0)))</f>
        <v>3</v>
      </c>
      <c r="M10" s="185">
        <f>IF(J10=0,0,K10/J10)</f>
        <v>0.625</v>
      </c>
      <c r="N10" s="190" cm="1">
        <f t="array" ref="N10">SUMPRODUCT('BEN BEARE'!$K$2:$K$10043,--(TEXT('BEN BEARE'!$B$2:$B$10043,"MMM")=$I10),--( TEXT('BEN BEARE'!$B$2:$B$10043,"yyyy")=TEXT($I$8,0)))</f>
        <v>16.57</v>
      </c>
      <c r="O10" s="107"/>
      <c r="Q10" s="159">
        <f>K10+L10-J10</f>
        <v>0</v>
      </c>
    </row>
    <row r="11" spans="1:30" ht="24.95" customHeight="1" thickBot="1" x14ac:dyDescent="0.45">
      <c r="A11">
        <v>0.75</v>
      </c>
      <c r="B11">
        <v>0.25</v>
      </c>
      <c r="C11" s="172">
        <v>0.25</v>
      </c>
      <c r="D11" s="184">
        <f>COUNTIF('BEN BEARE'!J:J,C11)</f>
        <v>198</v>
      </c>
      <c r="E11" s="184">
        <f>COUNTIFS('BEN BEARE'!J:J,C11,'BEN BEARE'!K:K,"&gt;0")</f>
        <v>12</v>
      </c>
      <c r="F11" s="184">
        <f>COUNTIFS('BEN BEARE'!J:J,C11,'BEN BEARE'!K:K,"&lt;0")</f>
        <v>186</v>
      </c>
      <c r="G11" s="185">
        <f>IF(D11=0,0,E11/D11)</f>
        <v>6.0606060606060608E-2</v>
      </c>
      <c r="H11" s="186">
        <f>SUMIFS('BEN BEARE'!$K$2:$K$4001,'BEN BEARE'!$J$2:$J$4001,C11)</f>
        <v>-14.4625</v>
      </c>
      <c r="I11" s="188" t="s">
        <v>1932</v>
      </c>
      <c r="J11" s="189" cm="1">
        <f t="array" ref="J11">SUMPRODUCT('BEN BEARE'!$Q$2:$Q$4001,--(TEXT('BEN BEARE'!$B$2:$B$4001,"MMM")=$I11),--( TEXT('BEN BEARE'!$B$2:$B$4001,"yyyy")=TEXT($I$8,0)))</f>
        <v>20</v>
      </c>
      <c r="K11" s="189" cm="1">
        <f t="array" ref="K11">SUMPRODUCT('BEN BEARE'!$R$2:$R$4043,--(TEXT('BEN BEARE'!$B$2:$B$4043,"MMM")=$I11),--( TEXT('BEN BEARE'!$B$2:$B$4043,"yyyy")=TEXT($I$8,0)))</f>
        <v>9</v>
      </c>
      <c r="L11" s="189" cm="1">
        <f t="array" ref="L11">SUMPRODUCT('BEN BEARE'!$S$2:$S$4043,--(TEXT('BEN BEARE'!$B$2:$B$4043,"MMM")=$I11),--( TEXT('BEN BEARE'!$B$2:$B$4043,"yyyy")=TEXT($I$8,0)))</f>
        <v>11</v>
      </c>
      <c r="M11" s="185">
        <f>IF(J11=0,0,K11/J11)</f>
        <v>0.45</v>
      </c>
      <c r="N11" s="190" cm="1">
        <f t="array" ref="N11">SUMPRODUCT('BEN BEARE'!$K$2:$K$10043,--(TEXT('BEN BEARE'!$B$2:$B$10043,"MMM")=$I11),--( TEXT('BEN BEARE'!$B$2:$B$10043,"yyyy")=TEXT($I$8,0)))</f>
        <v>16.47</v>
      </c>
      <c r="O11" s="107"/>
      <c r="Q11" s="159">
        <f t="shared" ref="Q11:Q67" si="2">K11+L11-J11</f>
        <v>0</v>
      </c>
    </row>
    <row r="12" spans="1:30" ht="24.95" customHeight="1" x14ac:dyDescent="0.45">
      <c r="A12">
        <v>3</v>
      </c>
      <c r="B12">
        <v>0.5</v>
      </c>
      <c r="C12" s="172">
        <v>0.5</v>
      </c>
      <c r="D12" s="184">
        <f>COUNTIF('BEN BEARE'!J:J,C12)</f>
        <v>263</v>
      </c>
      <c r="E12" s="184">
        <f>COUNTIFS('BEN BEARE'!J:J,C12,'BEN BEARE'!K:K,"&gt;0")</f>
        <v>26</v>
      </c>
      <c r="F12" s="184">
        <f>COUNTIFS('BEN BEARE'!J:J,C12,'BEN BEARE'!K:K,"&lt;0")</f>
        <v>237</v>
      </c>
      <c r="G12" s="185">
        <f t="shared" ref="G12:G16" si="3">IF(D12=0,0,E12/D12)</f>
        <v>9.8859315589353611E-2</v>
      </c>
      <c r="H12" s="186">
        <f>SUMIFS('BEN BEARE'!$K$2:$K$4001,'BEN BEARE'!$J$2:$J$4001,C12)</f>
        <v>-26.709999999999994</v>
      </c>
      <c r="I12" s="227">
        <v>2021</v>
      </c>
      <c r="J12" s="228"/>
      <c r="K12" s="228"/>
      <c r="L12" s="228"/>
      <c r="M12" s="228"/>
      <c r="N12" s="229"/>
      <c r="O12" s="107"/>
      <c r="Q12" s="159">
        <f t="shared" si="2"/>
        <v>0</v>
      </c>
    </row>
    <row r="13" spans="1:30" ht="24.95" customHeight="1" x14ac:dyDescent="0.25">
      <c r="A13">
        <v>2</v>
      </c>
      <c r="B13">
        <v>0.75</v>
      </c>
      <c r="C13" s="172">
        <v>0.75</v>
      </c>
      <c r="D13" s="184">
        <f>COUNTIF('BEN BEARE'!J:J,C13)</f>
        <v>122</v>
      </c>
      <c r="E13" s="184">
        <f>COUNTIFS('BEN BEARE'!J:J,C13,'BEN BEARE'!K:K,"&gt;0")</f>
        <v>16</v>
      </c>
      <c r="F13" s="184">
        <f>COUNTIFS('BEN BEARE'!J:J,C13,'BEN BEARE'!K:K,"&lt;0")</f>
        <v>106</v>
      </c>
      <c r="G13" s="185">
        <f t="shared" si="3"/>
        <v>0.13114754098360656</v>
      </c>
      <c r="H13" s="186">
        <f>SUMIFS('BEN BEARE'!$K$2:$K$4001,'BEN BEARE'!$J$2:$J$4001,C13)</f>
        <v>-15.899999999999999</v>
      </c>
      <c r="I13" s="181" t="s">
        <v>1976</v>
      </c>
      <c r="J13" s="182" t="s">
        <v>75</v>
      </c>
      <c r="K13" s="182" t="s">
        <v>557</v>
      </c>
      <c r="L13" s="182" t="s">
        <v>95</v>
      </c>
      <c r="M13" s="182" t="s">
        <v>844</v>
      </c>
      <c r="N13" s="183" t="s">
        <v>60</v>
      </c>
      <c r="O13" s="107"/>
      <c r="Q13" s="159"/>
    </row>
    <row r="14" spans="1:30" ht="24.95" customHeight="1" x14ac:dyDescent="0.4">
      <c r="A14">
        <v>4</v>
      </c>
      <c r="B14">
        <v>1</v>
      </c>
      <c r="C14" s="172">
        <v>1</v>
      </c>
      <c r="D14" s="184">
        <f>COUNTIF('BEN BEARE'!J:J,C14)</f>
        <v>505</v>
      </c>
      <c r="E14" s="184">
        <f>COUNTIFS('BEN BEARE'!J:J,C14,'BEN BEARE'!K:K,"&gt;0")</f>
        <v>109</v>
      </c>
      <c r="F14" s="184">
        <f>COUNTIFS('BEN BEARE'!J:J,C14,'BEN BEARE'!K:K,"&lt;0")</f>
        <v>396</v>
      </c>
      <c r="G14" s="185">
        <f t="shared" si="3"/>
        <v>0.21584158415841584</v>
      </c>
      <c r="H14" s="186">
        <f>SUMIFS('BEN BEARE'!$K$2:$K$4001,'BEN BEARE'!$J$2:$J$4001,C14)</f>
        <v>-84.906895061728378</v>
      </c>
      <c r="I14" s="188" t="s">
        <v>1922</v>
      </c>
      <c r="J14" s="189" cm="1">
        <f t="array" ref="J14">SUMPRODUCT('BEN BEARE'!$Q$2:$Q$2042,--(TEXT('BEN BEARE'!$B$2:$B$2042,"MMM")=$I14),--( TEXT('BEN BEARE'!$B$2:$B$2042,"yyyy")=TEXT($I$12,0)))</f>
        <v>23</v>
      </c>
      <c r="K14" s="189" cm="1">
        <f t="array" ref="K14">SUMPRODUCT('BEN BEARE'!$R$2:$R$2042,--(TEXT('BEN BEARE'!$B$2:$B$2042,"MMM")=$I14),--( TEXT('BEN BEARE'!$B$2:$B$2042,"yyyy")=TEXT($I$12,0)))</f>
        <v>5</v>
      </c>
      <c r="L14" s="189" cm="1">
        <f t="array" ref="L14">SUMPRODUCT('BEN BEARE'!$S$2:$S$2042,--(TEXT('BEN BEARE'!$B$2:$B$2042,"MMM")=$I14),--( TEXT('BEN BEARE'!$B$2:$B$2042,"yyyy")=TEXT($I$12,0)))</f>
        <v>18</v>
      </c>
      <c r="M14" s="185">
        <f>IF(J14=0,0,K14/J14)</f>
        <v>0.21739130434782608</v>
      </c>
      <c r="N14" s="190" cm="1">
        <f t="array" ref="N14">SUMPRODUCT('BEN BEARE'!$K$2:$K$2042,--(TEXT('BEN BEARE'!$B$2:$B$2042,"MMM")=$I14),--( TEXT('BEN BEARE'!$B$2:$B$2042,"yyyy")=TEXT($I$12,0)))</f>
        <v>-11.125</v>
      </c>
      <c r="O14" s="107"/>
      <c r="Q14" s="159">
        <f t="shared" si="2"/>
        <v>0</v>
      </c>
    </row>
    <row r="15" spans="1:30" ht="24.95" customHeight="1" x14ac:dyDescent="0.4">
      <c r="A15">
        <v>5</v>
      </c>
      <c r="B15">
        <v>1.25</v>
      </c>
      <c r="C15" s="172">
        <v>1.25</v>
      </c>
      <c r="D15" s="184">
        <f>COUNTIF('BEN BEARE'!J:J,C15)</f>
        <v>72</v>
      </c>
      <c r="E15" s="184">
        <f>COUNTIFS('BEN BEARE'!J:J,C15,'BEN BEARE'!K:K,"&gt;0")</f>
        <v>12</v>
      </c>
      <c r="F15" s="184">
        <f>COUNTIFS('BEN BEARE'!J:J,C15,'BEN BEARE'!K:K,"&lt;0")</f>
        <v>60</v>
      </c>
      <c r="G15" s="185">
        <f t="shared" ref="G15" si="4">IF(D15=0,0,E15/D15)</f>
        <v>0.16666666666666666</v>
      </c>
      <c r="H15" s="186">
        <f>SUMIFS('BEN BEARE'!$K$2:$K$4001,'BEN BEARE'!$J$2:$J$4001,C15)</f>
        <v>-24.5</v>
      </c>
      <c r="I15" s="188" t="s">
        <v>1923</v>
      </c>
      <c r="J15" s="189" cm="1">
        <f t="array" ref="J15">SUMPRODUCT('BEN BEARE'!$Q$2:$Q$2042,--(TEXT('BEN BEARE'!$B$2:$B$2042,"MMM")=$I15),--( TEXT('BEN BEARE'!$B$2:$B$2042,"yyyy")=TEXT($I$12,0)))</f>
        <v>19</v>
      </c>
      <c r="K15" s="189" cm="1">
        <f t="array" ref="K15">SUMPRODUCT('BEN BEARE'!$R$2:$R$2042,--(TEXT('BEN BEARE'!$B$2:$B$2042,"MMM")=$I15),--( TEXT('BEN BEARE'!$B$2:$B$2042,"yyyy")=TEXT($I$12,0)))</f>
        <v>7</v>
      </c>
      <c r="L15" s="189" cm="1">
        <f t="array" ref="L15">SUMPRODUCT('BEN BEARE'!$S$2:$S$2042,--(TEXT('BEN BEARE'!$B$2:$B$2042,"MMM")=$I15),--( TEXT('BEN BEARE'!$B$2:$B$2042,"yyyy")=TEXT($I$12,0)))</f>
        <v>12</v>
      </c>
      <c r="M15" s="185">
        <f>IF(J15=0,0,K15/J15)</f>
        <v>0.36842105263157893</v>
      </c>
      <c r="N15" s="190" cm="1">
        <f t="array" ref="N15">SUMPRODUCT('BEN BEARE'!$K$2:$K$2042,--(TEXT('BEN BEARE'!$B$2:$B$2042,"MMM")=$I15),--( TEXT('BEN BEARE'!$B$2:$B$2042,"yyyy")=TEXT($I$12,0)))</f>
        <v>64</v>
      </c>
      <c r="O15" s="107"/>
      <c r="Q15" s="159">
        <f t="shared" si="2"/>
        <v>0</v>
      </c>
    </row>
    <row r="16" spans="1:30" ht="24.95" customHeight="1" x14ac:dyDescent="0.4">
      <c r="A16">
        <v>1.5</v>
      </c>
      <c r="B16">
        <v>1.5</v>
      </c>
      <c r="C16" s="172">
        <v>1.5</v>
      </c>
      <c r="D16" s="184">
        <f>COUNTIF('BEN BEARE'!J:J,C16)</f>
        <v>176</v>
      </c>
      <c r="E16" s="184">
        <f>COUNTIFS('BEN BEARE'!J:J,C16,'BEN BEARE'!K:K,"&gt;0")</f>
        <v>28</v>
      </c>
      <c r="F16" s="184">
        <f>COUNTIFS('BEN BEARE'!J:J,C16,'BEN BEARE'!K:K,"&lt;0")</f>
        <v>148</v>
      </c>
      <c r="G16" s="185">
        <f t="shared" si="3"/>
        <v>0.15909090909090909</v>
      </c>
      <c r="H16" s="186">
        <f>SUMIFS('BEN BEARE'!$K$2:$K$4001,'BEN BEARE'!$J$2:$J$4001,C16)</f>
        <v>-107.746</v>
      </c>
      <c r="I16" s="188" t="s">
        <v>1924</v>
      </c>
      <c r="J16" s="189" cm="1">
        <f t="array" ref="J16">SUMPRODUCT('BEN BEARE'!$Q$2:$Q$2042,--(TEXT('BEN BEARE'!$B$2:$B$2042,"MMM")=$I16),--( TEXT('BEN BEARE'!$B$2:$B$2042,"yyyy")=TEXT($I$12,0)))</f>
        <v>35</v>
      </c>
      <c r="K16" s="189" cm="1">
        <f t="array" ref="K16">SUMPRODUCT('BEN BEARE'!$R$2:$R$2042,--(TEXT('BEN BEARE'!$B$2:$B$2042,"MMM")=$I16),--( TEXT('BEN BEARE'!$B$2:$B$2042,"yyyy")=TEXT($I$12,0)))</f>
        <v>10</v>
      </c>
      <c r="L16" s="189" cm="1">
        <f t="array" ref="L16">SUMPRODUCT('BEN BEARE'!$S$2:$S$2042,--(TEXT('BEN BEARE'!$B$2:$B$2042,"MMM")=$I16),--( TEXT('BEN BEARE'!$B$2:$B$2042,"yyyy")=TEXT($I$12,0)))</f>
        <v>25</v>
      </c>
      <c r="M16" s="185">
        <f>IF(J16=0,0,K16/J16)</f>
        <v>0.2857142857142857</v>
      </c>
      <c r="N16" s="190" cm="1">
        <f t="array" ref="N16">SUMPRODUCT('BEN BEARE'!$K$2:$K$2042,--(TEXT('BEN BEARE'!$B$2:$B$2042,"MMM")=$I16),--( TEXT('BEN BEARE'!$B$2:$B$2042,"yyyy")=TEXT($I$12,0)))</f>
        <v>36.599999999999994</v>
      </c>
      <c r="O16" s="107"/>
      <c r="Q16" s="159">
        <f t="shared" si="2"/>
        <v>0</v>
      </c>
    </row>
    <row r="17" spans="1:20" ht="24.95" customHeight="1" x14ac:dyDescent="0.4">
      <c r="A17">
        <v>3.5</v>
      </c>
      <c r="B17">
        <v>1.75</v>
      </c>
      <c r="C17" s="172">
        <v>1.75</v>
      </c>
      <c r="D17" s="184">
        <f>COUNTIF('BEN BEARE'!J:J,C17)</f>
        <v>95</v>
      </c>
      <c r="E17" s="184">
        <f>COUNTIFS('BEN BEARE'!J:J,C17,'BEN BEARE'!K:K,"&gt;0")</f>
        <v>11</v>
      </c>
      <c r="F17" s="184">
        <f>COUNTIFS('BEN BEARE'!J:J,C17,'BEN BEARE'!K:K,"&lt;0")</f>
        <v>84</v>
      </c>
      <c r="G17" s="185">
        <f t="shared" ref="G17:G24" si="5">IF(D17=0,0,E17/D17)</f>
        <v>0.11578947368421053</v>
      </c>
      <c r="H17" s="186">
        <f>SUMIFS('BEN BEARE'!$K$2:$K$4001,'BEN BEARE'!$J$2:$J$4001,C17)</f>
        <v>-63.612499999999997</v>
      </c>
      <c r="I17" s="188" t="s">
        <v>1925</v>
      </c>
      <c r="J17" s="189" cm="1">
        <f t="array" ref="J17">SUMPRODUCT('BEN BEARE'!$Q$2:$Q$2042,--(TEXT('BEN BEARE'!$B$2:$B$2042,"MMM")=$I17),--( TEXT('BEN BEARE'!$B$2:$B$2042,"yyyy")=TEXT($I$12,0)))</f>
        <v>28</v>
      </c>
      <c r="K17" s="189" cm="1">
        <f t="array" ref="K17">SUMPRODUCT('BEN BEARE'!$R$2:$R$2042,--(TEXT('BEN BEARE'!$B$2:$B$2042,"MMM")=$I17),--( TEXT('BEN BEARE'!$B$2:$B$2042,"yyyy")=TEXT($I$12,0)))</f>
        <v>6</v>
      </c>
      <c r="L17" s="189" cm="1">
        <f t="array" ref="L17">SUMPRODUCT('BEN BEARE'!$S$2:$S$2042,--(TEXT('BEN BEARE'!$B$2:$B$2042,"MMM")=$I17),--( TEXT('BEN BEARE'!$B$2:$B$2042,"yyyy")=TEXT($I$12,0)))</f>
        <v>22</v>
      </c>
      <c r="M17" s="185">
        <f t="shared" ref="M17:M19" si="6">IF(J17=0,0,K17/J17)</f>
        <v>0.21428571428571427</v>
      </c>
      <c r="N17" s="190" cm="1">
        <f t="array" ref="N17">SUMPRODUCT('BEN BEARE'!$K$2:$K$2042,--(TEXT('BEN BEARE'!$B$2:$B$2042,"MMM")=$I17),--( TEXT('BEN BEARE'!$B$2:$B$2042,"yyyy")=TEXT($I$12,0)))</f>
        <v>-12.16</v>
      </c>
      <c r="O17" s="94"/>
      <c r="Q17" s="159">
        <f t="shared" si="2"/>
        <v>0</v>
      </c>
    </row>
    <row r="18" spans="1:20" ht="24.95" customHeight="1" x14ac:dyDescent="0.4">
      <c r="A18">
        <v>4.5</v>
      </c>
      <c r="B18">
        <v>2</v>
      </c>
      <c r="C18" s="172">
        <v>2</v>
      </c>
      <c r="D18" s="184">
        <f>COUNTIF('BEN BEARE'!J:J,C18)</f>
        <v>334</v>
      </c>
      <c r="E18" s="184">
        <f>COUNTIFS('BEN BEARE'!J:J,C18,'BEN BEARE'!K:K,"&gt;0")</f>
        <v>79</v>
      </c>
      <c r="F18" s="184">
        <f>COUNTIFS('BEN BEARE'!J:J,C18,'BEN BEARE'!K:K,"&lt;0")</f>
        <v>255</v>
      </c>
      <c r="G18" s="185">
        <f t="shared" si="5"/>
        <v>0.23652694610778444</v>
      </c>
      <c r="H18" s="186">
        <f>SUMIFS('BEN BEARE'!$K$2:$K$4001,'BEN BEARE'!$J$2:$J$4001,C18)</f>
        <v>-32.531999999999996</v>
      </c>
      <c r="I18" s="188" t="s">
        <v>1921</v>
      </c>
      <c r="J18" s="189" cm="1">
        <f t="array" ref="J18">SUMPRODUCT('BEN BEARE'!$Q$2:$Q$2042,--(TEXT('BEN BEARE'!$B$2:$B$2042,"MMM")=$I18),--( TEXT('BEN BEARE'!$B$2:$B$2042,"yyyy")=TEXT($I$12,0)))</f>
        <v>24</v>
      </c>
      <c r="K18" s="189" cm="1">
        <f t="array" ref="K18">SUMPRODUCT('BEN BEARE'!$R$2:$R$2042,--(TEXT('BEN BEARE'!$B$2:$B$2042,"MMM")=$I18),--( TEXT('BEN BEARE'!$B$2:$B$2042,"yyyy")=TEXT($I$12,0)))</f>
        <v>5</v>
      </c>
      <c r="L18" s="189" cm="1">
        <f t="array" ref="L18">SUMPRODUCT('BEN BEARE'!$S$2:$S$2042,--(TEXT('BEN BEARE'!$B$2:$B$2042,"MMM")=$I18),--( TEXT('BEN BEARE'!$B$2:$B$2042,"yyyy")=TEXT($I$12,0)))</f>
        <v>19</v>
      </c>
      <c r="M18" s="185">
        <f t="shared" si="6"/>
        <v>0.20833333333333334</v>
      </c>
      <c r="N18" s="190" cm="1">
        <f t="array" ref="N18">SUMPRODUCT('BEN BEARE'!$K$2:$K$2042,--(TEXT('BEN BEARE'!$B$2:$B$2042,"MMM")=$I18),--( TEXT('BEN BEARE'!$B$2:$B$2042,"yyyy")=TEXT($I$12,0)))</f>
        <v>-18.45</v>
      </c>
      <c r="O18" s="94"/>
      <c r="Q18" s="159">
        <f t="shared" si="2"/>
        <v>0</v>
      </c>
    </row>
    <row r="19" spans="1:20" ht="24.95" customHeight="1" x14ac:dyDescent="0.4">
      <c r="A19">
        <v>0.25</v>
      </c>
      <c r="B19">
        <v>2.25</v>
      </c>
      <c r="C19" s="172">
        <v>2.25</v>
      </c>
      <c r="D19" s="184">
        <f>COUNTIF('BEN BEARE'!J:J,C19)</f>
        <v>30</v>
      </c>
      <c r="E19" s="184">
        <f>COUNTIFS('BEN BEARE'!J:J,C19,'BEN BEARE'!K:K,"&gt;0")</f>
        <v>4</v>
      </c>
      <c r="F19" s="184">
        <f>COUNTIFS('BEN BEARE'!J:J,C19,'BEN BEARE'!K:K,"&lt;0")</f>
        <v>26</v>
      </c>
      <c r="G19" s="185">
        <f t="shared" ref="G19" si="7">IF(D19=0,0,E19/D19)</f>
        <v>0.13333333333333333</v>
      </c>
      <c r="H19" s="186">
        <f>SUMIFS('BEN BEARE'!$K$2:$K$4001,'BEN BEARE'!$J$2:$J$4001,C19)</f>
        <v>-29.925000000000001</v>
      </c>
      <c r="I19" s="188" t="s">
        <v>1926</v>
      </c>
      <c r="J19" s="189" cm="1">
        <f t="array" ref="J19">SUMPRODUCT('BEN BEARE'!$Q$2:$Q$2042,--(TEXT('BEN BEARE'!$B$2:$B$2042,"MMM")=$I19),--( TEXT('BEN BEARE'!$B$2:$B$2042,"yyyy")=TEXT($I$12,0)))</f>
        <v>19</v>
      </c>
      <c r="K19" s="189" cm="1">
        <f t="array" ref="K19">SUMPRODUCT('BEN BEARE'!$R$2:$R$2042,--(TEXT('BEN BEARE'!$B$2:$B$2042,"MMM")=$I19),--( TEXT('BEN BEARE'!$B$2:$B$2042,"yyyy")=TEXT($I$12,0)))</f>
        <v>8</v>
      </c>
      <c r="L19" s="189" cm="1">
        <f t="array" ref="L19">SUMPRODUCT('BEN BEARE'!$S$2:$S$2042,--(TEXT('BEN BEARE'!$B$2:$B$2042,"MMM")=$I19),--( TEXT('BEN BEARE'!$B$2:$B$2042,"yyyy")=TEXT($I$12,0)))</f>
        <v>11</v>
      </c>
      <c r="M19" s="185">
        <f t="shared" si="6"/>
        <v>0.42105263157894735</v>
      </c>
      <c r="N19" s="190" cm="1">
        <f t="array" ref="N19">SUMPRODUCT('BEN BEARE'!$K$2:$K$2042,--(TEXT('BEN BEARE'!$B$2:$B$2042,"MMM")=$I19),--( TEXT('BEN BEARE'!$B$2:$B$2042,"yyyy")=TEXT($I$12,0)))</f>
        <v>42.257499999999993</v>
      </c>
      <c r="O19" s="94"/>
      <c r="Q19" s="159">
        <f t="shared" si="2"/>
        <v>0</v>
      </c>
    </row>
    <row r="20" spans="1:20" ht="24.95" customHeight="1" x14ac:dyDescent="0.4">
      <c r="A20">
        <v>6</v>
      </c>
      <c r="B20">
        <v>2.5</v>
      </c>
      <c r="C20" s="172">
        <v>2.5</v>
      </c>
      <c r="D20" s="184">
        <f>COUNTIF('BEN BEARE'!J:J,C20)</f>
        <v>73</v>
      </c>
      <c r="E20" s="184">
        <f>COUNTIFS('BEN BEARE'!J:J,C20,'BEN BEARE'!K:K,"&gt;0")</f>
        <v>12</v>
      </c>
      <c r="F20" s="184">
        <f>COUNTIFS('BEN BEARE'!J:J,C20,'BEN BEARE'!K:K,"&lt;0")</f>
        <v>61</v>
      </c>
      <c r="G20" s="185">
        <f t="shared" si="5"/>
        <v>0.16438356164383561</v>
      </c>
      <c r="H20" s="186">
        <f>SUMIFS('BEN BEARE'!$K$2:$K$4001,'BEN BEARE'!$J$2:$J$4001,C20)</f>
        <v>-90.875</v>
      </c>
      <c r="I20" s="188" t="s">
        <v>1927</v>
      </c>
      <c r="J20" s="189" cm="1">
        <f t="array" ref="J20">SUMPRODUCT('BEN BEARE'!$Q$2:$Q$2042,--(TEXT('BEN BEARE'!$B$2:$B$2042,"MMM")=$I20),--( TEXT('BEN BEARE'!$B$2:$B$2042,"yyyy")=TEXT($I$12,0)))</f>
        <v>28</v>
      </c>
      <c r="K20" s="189" cm="1">
        <f t="array" ref="K20">SUMPRODUCT('BEN BEARE'!$R$2:$R$2042,--(TEXT('BEN BEARE'!$B$2:$B$2042,"MMM")=$I20),--( TEXT('BEN BEARE'!$B$2:$B$2042,"yyyy")=TEXT($I$12,0)))</f>
        <v>14</v>
      </c>
      <c r="L20" s="189" cm="1">
        <f t="array" ref="L20">SUMPRODUCT('BEN BEARE'!$S$2:$S$2042,--(TEXT('BEN BEARE'!$B$2:$B$2042,"MMM")=$I20),--( TEXT('BEN BEARE'!$B$2:$B$2042,"yyyy")=TEXT($I$12,0)))</f>
        <v>14</v>
      </c>
      <c r="M20" s="185">
        <f t="shared" ref="M20:M22" si="8">IF(J20=0,0,K20/J20)</f>
        <v>0.5</v>
      </c>
      <c r="N20" s="190" cm="1">
        <f t="array" ref="N20">SUMPRODUCT('BEN BEARE'!$K$2:$K$2042,--(TEXT('BEN BEARE'!$B$2:$B$2042,"MMM")=$I20),--( TEXT('BEN BEARE'!$B$2:$B$2042,"yyyy")=TEXT($I$12,0)))</f>
        <v>43.506</v>
      </c>
      <c r="O20" s="94"/>
      <c r="Q20" s="159">
        <f t="shared" si="2"/>
        <v>0</v>
      </c>
    </row>
    <row r="21" spans="1:20" ht="24.95" customHeight="1" x14ac:dyDescent="0.4">
      <c r="A21">
        <v>2.5</v>
      </c>
      <c r="B21">
        <v>2.75</v>
      </c>
      <c r="C21" s="172">
        <v>2.75</v>
      </c>
      <c r="D21" s="184">
        <f>COUNTIF('BEN BEARE'!J:J,C21)</f>
        <v>76</v>
      </c>
      <c r="E21" s="184">
        <f>COUNTIFS('BEN BEARE'!J:J,C21,'BEN BEARE'!K:K,"&gt;0")</f>
        <v>23</v>
      </c>
      <c r="F21" s="184">
        <f>COUNTIFS('BEN BEARE'!J:J,C21,'BEN BEARE'!K:K,"&lt;0")</f>
        <v>53</v>
      </c>
      <c r="G21" s="185">
        <f t="shared" ref="G21" si="9">IF(D21=0,0,E21/D21)</f>
        <v>0.30263157894736842</v>
      </c>
      <c r="H21" s="186">
        <f>SUMIFS('BEN BEARE'!$K$2:$K$4001,'BEN BEARE'!$J$2:$J$4001,C21)</f>
        <v>78.237499999999997</v>
      </c>
      <c r="I21" s="188" t="s">
        <v>1928</v>
      </c>
      <c r="J21" s="189" cm="1">
        <f t="array" ref="J21">SUMPRODUCT('BEN BEARE'!$Q$2:$Q$2042,--(TEXT('BEN BEARE'!$B$2:$B$2042,"MMM")=$I21),--( TEXT('BEN BEARE'!$B$2:$B$2042,"yyyy")=TEXT($I$12,0)))</f>
        <v>50</v>
      </c>
      <c r="K21" s="189" cm="1">
        <f t="array" ref="K21">SUMPRODUCT('BEN BEARE'!$R$2:$R$2042,--(TEXT('BEN BEARE'!$B$2:$B$2042,"MMM")=$I21),--( TEXT('BEN BEARE'!$B$2:$B$2042,"yyyy")=TEXT($I$12,0)))</f>
        <v>16</v>
      </c>
      <c r="L21" s="189" cm="1">
        <f t="array" ref="L21">SUMPRODUCT('BEN BEARE'!$S$2:$S$2042,--(TEXT('BEN BEARE'!$B$2:$B$2042,"MMM")=$I21),--( TEXT('BEN BEARE'!$B$2:$B$2042,"yyyy")=TEXT($I$12,0)))</f>
        <v>34</v>
      </c>
      <c r="M21" s="185">
        <f t="shared" si="8"/>
        <v>0.32</v>
      </c>
      <c r="N21" s="190" cm="1">
        <f t="array" ref="N21">SUMPRODUCT('BEN BEARE'!$K$2:$K$2042,--(TEXT('BEN BEARE'!$B$2:$B$2042,"MMM")=$I21),--( TEXT('BEN BEARE'!$B$2:$B$2042,"yyyy")=TEXT($I$12,0)))</f>
        <v>31.513999999999996</v>
      </c>
      <c r="O21" s="94"/>
      <c r="Q21" s="159">
        <f t="shared" si="2"/>
        <v>0</v>
      </c>
    </row>
    <row r="22" spans="1:20" ht="24.95" customHeight="1" x14ac:dyDescent="0.4">
      <c r="A22">
        <v>1.75</v>
      </c>
      <c r="B22">
        <v>3</v>
      </c>
      <c r="C22" s="172">
        <v>3</v>
      </c>
      <c r="D22" s="184">
        <f>COUNTIF('BEN BEARE'!J:J,C22)</f>
        <v>298</v>
      </c>
      <c r="E22" s="184">
        <f>COUNTIFS('BEN BEARE'!J:J,C22,'BEN BEARE'!K:K,"&gt;0")</f>
        <v>103</v>
      </c>
      <c r="F22" s="184">
        <f>COUNTIFS('BEN BEARE'!J:J,C22,'BEN BEARE'!K:K,"&lt;0")</f>
        <v>195</v>
      </c>
      <c r="G22" s="185">
        <f t="shared" si="5"/>
        <v>0.34563758389261745</v>
      </c>
      <c r="H22" s="186">
        <f>SUMIFS('BEN BEARE'!$K$2:$K$4001,'BEN BEARE'!$J$2:$J$4001,C22)</f>
        <v>340.76499999999999</v>
      </c>
      <c r="I22" s="188" t="s">
        <v>1929</v>
      </c>
      <c r="J22" s="189" cm="1">
        <f t="array" ref="J22">SUMPRODUCT('BEN BEARE'!$Q$2:$Q$2042,--(TEXT('BEN BEARE'!$B$2:$B$2042,"MMM")=$I22),--( TEXT('BEN BEARE'!$B$2:$B$2042,"yyyy")=TEXT($I$12,0)))</f>
        <v>42</v>
      </c>
      <c r="K22" s="189" cm="1">
        <f t="array" ref="K22">SUMPRODUCT('BEN BEARE'!$R$2:$R$2042,--(TEXT('BEN BEARE'!$B$2:$B$2042,"MMM")=$I22),--( TEXT('BEN BEARE'!$B$2:$B$2042,"yyyy")=TEXT($I$12,0)))</f>
        <v>14</v>
      </c>
      <c r="L22" s="189" cm="1">
        <f t="array" ref="L22">SUMPRODUCT('BEN BEARE'!$S$2:$S$2042,--(TEXT('BEN BEARE'!$B$2:$B$2042,"MMM")=$I22),--( TEXT('BEN BEARE'!$B$2:$B$2042,"yyyy")=TEXT($I$12,0)))</f>
        <v>28</v>
      </c>
      <c r="M22" s="185">
        <f t="shared" si="8"/>
        <v>0.33333333333333331</v>
      </c>
      <c r="N22" s="190" cm="1">
        <f t="array" ref="N22">SUMPRODUCT('BEN BEARE'!$K$2:$K$2042,--(TEXT('BEN BEARE'!$B$2:$B$2042,"MMM")=$I22),--( TEXT('BEN BEARE'!$B$2:$B$2042,"yyyy")=TEXT($I$12,0)))</f>
        <v>52.505499999999998</v>
      </c>
      <c r="O22" s="94"/>
      <c r="Q22" s="159">
        <f t="shared" si="2"/>
        <v>0</v>
      </c>
    </row>
    <row r="23" spans="1:20" ht="24.95" customHeight="1" x14ac:dyDescent="0.4">
      <c r="A23">
        <v>7</v>
      </c>
      <c r="B23">
        <v>3.25</v>
      </c>
      <c r="C23" s="172">
        <v>3.25</v>
      </c>
      <c r="D23" s="184">
        <f>COUNTIF('BEN BEARE'!J:J,C23)</f>
        <v>18</v>
      </c>
      <c r="E23" s="184">
        <f>COUNTIFS('BEN BEARE'!J:J,C23,'BEN BEARE'!K:K,"&gt;0")</f>
        <v>4</v>
      </c>
      <c r="F23" s="184">
        <f>COUNTIFS('BEN BEARE'!J:J,C23,'BEN BEARE'!K:K,"&lt;0")</f>
        <v>14</v>
      </c>
      <c r="G23" s="185">
        <f t="shared" ref="G23" si="10">IF(D23=0,0,E23/D23)</f>
        <v>0.22222222222222221</v>
      </c>
      <c r="H23" s="186">
        <f>SUMIFS('BEN BEARE'!$K$2:$K$4001,'BEN BEARE'!$J$2:$J$4001,C23)</f>
        <v>1.9500000000000028</v>
      </c>
      <c r="I23" s="188" t="s">
        <v>1930</v>
      </c>
      <c r="J23" s="189" cm="1">
        <f t="array" ref="J23">SUMPRODUCT('BEN BEARE'!$Q$2:$Q$2042,--(TEXT('BEN BEARE'!$B$2:$B$2042,"MMM")=$I23),--( TEXT('BEN BEARE'!$B$2:$B$2042,"yyyy")=TEXT($I$12,0)))</f>
        <v>36</v>
      </c>
      <c r="K23" s="189" cm="1">
        <f t="array" ref="K23">SUMPRODUCT('BEN BEARE'!$R$2:$R$2042,--(TEXT('BEN BEARE'!$B$2:$B$2042,"MMM")=$I23),--( TEXT('BEN BEARE'!$B$2:$B$2042,"yyyy")=TEXT($I$12,0)))</f>
        <v>13</v>
      </c>
      <c r="L23" s="189" cm="1">
        <f t="array" ref="L23">SUMPRODUCT('BEN BEARE'!$S$2:$S$2042,--(TEXT('BEN BEARE'!$B$2:$B$2042,"MMM")=$I23),--( TEXT('BEN BEARE'!$B$2:$B$2042,"yyyy")=TEXT($I$12,0)))</f>
        <v>23</v>
      </c>
      <c r="M23" s="185">
        <f>IF(J23=0,0,K23/J23)</f>
        <v>0.3611111111111111</v>
      </c>
      <c r="N23" s="190" cm="1">
        <f t="array" ref="N23">SUMPRODUCT('BEN BEARE'!$K$2:$K$2042,--(TEXT('BEN BEARE'!$B$2:$B$2042,"MMM")=$I23),--( TEXT('BEN BEARE'!$B$2:$B$2042,"yyyy")=TEXT($I$12,0)))</f>
        <v>21.171000000000003</v>
      </c>
      <c r="O23" s="94"/>
      <c r="Q23" s="159">
        <f t="shared" si="2"/>
        <v>0</v>
      </c>
    </row>
    <row r="24" spans="1:20" ht="24.95" customHeight="1" x14ac:dyDescent="0.4">
      <c r="A24">
        <v>0.1</v>
      </c>
      <c r="B24">
        <v>3.5</v>
      </c>
      <c r="C24" s="172">
        <v>3.5</v>
      </c>
      <c r="D24" s="184">
        <f>COUNTIF('BEN BEARE'!J:J,C24)</f>
        <v>38</v>
      </c>
      <c r="E24" s="184">
        <f>COUNTIFS('BEN BEARE'!J:J,C24,'BEN BEARE'!K:K,"&gt;0")</f>
        <v>17</v>
      </c>
      <c r="F24" s="184">
        <f>COUNTIFS('BEN BEARE'!J:J,C24,'BEN BEARE'!K:K,"&lt;0")</f>
        <v>21</v>
      </c>
      <c r="G24" s="185">
        <f t="shared" si="5"/>
        <v>0.44736842105263158</v>
      </c>
      <c r="H24" s="186">
        <f>SUMIFS('BEN BEARE'!$K$2:$K$4001,'BEN BEARE'!$J$2:$J$4001,C24)</f>
        <v>89.470500000000001</v>
      </c>
      <c r="I24" s="188" t="s">
        <v>1931</v>
      </c>
      <c r="J24" s="189" cm="1">
        <f t="array" ref="J24">SUMPRODUCT('BEN BEARE'!$Q$2:$Q$2042,--(TEXT('BEN BEARE'!$B$2:$B$2042,"MMM")=$I24),--( TEXT('BEN BEARE'!$B$2:$B$2042,"yyyy")=TEXT($I$12,0)))</f>
        <v>44</v>
      </c>
      <c r="K24" s="189" cm="1">
        <f t="array" ref="K24">SUMPRODUCT('BEN BEARE'!$R$2:$R$2042,--(TEXT('BEN BEARE'!$B$2:$B$2042,"MMM")=$I24),--( TEXT('BEN BEARE'!$B$2:$B$2042,"yyyy")=TEXT($I$12,0)))</f>
        <v>7</v>
      </c>
      <c r="L24" s="189" cm="1">
        <f t="array" ref="L24">SUMPRODUCT('BEN BEARE'!$S$2:$S$2042,--(TEXT('BEN BEARE'!$B$2:$B$2042,"MMM")=$I24),--( TEXT('BEN BEARE'!$B$2:$B$2042,"yyyy")=TEXT($I$12,0)))</f>
        <v>37</v>
      </c>
      <c r="M24" s="185">
        <f>IF(J24=0,0,K24/J24)</f>
        <v>0.15909090909090909</v>
      </c>
      <c r="N24" s="190" cm="1">
        <f t="array" ref="N24">SUMPRODUCT('BEN BEARE'!$K$2:$K$2042,--(TEXT('BEN BEARE'!$B$2:$B$2042,"MMM")=$I24),--( TEXT('BEN BEARE'!$B$2:$B$2042,"yyyy")=TEXT($I$12,0)))</f>
        <v>-17.8355</v>
      </c>
      <c r="O24" s="94"/>
      <c r="Q24" s="159">
        <f t="shared" si="2"/>
        <v>0</v>
      </c>
    </row>
    <row r="25" spans="1:20" ht="24.95" customHeight="1" thickBot="1" x14ac:dyDescent="0.45">
      <c r="A25">
        <v>8</v>
      </c>
      <c r="B25">
        <v>3.75</v>
      </c>
      <c r="C25" s="172">
        <v>3.75</v>
      </c>
      <c r="D25" s="184">
        <f>COUNTIF('BEN BEARE'!J:J,C25)</f>
        <v>96</v>
      </c>
      <c r="E25" s="184">
        <f>COUNTIFS('BEN BEARE'!J:J,C25,'BEN BEARE'!K:K,"&gt;0")</f>
        <v>20</v>
      </c>
      <c r="F25" s="184">
        <f>COUNTIFS('BEN BEARE'!J:J,C25,'BEN BEARE'!K:K,"&lt;0")</f>
        <v>76</v>
      </c>
      <c r="G25" s="185">
        <f t="shared" ref="G25" si="11">IF(D25=0,0,E25/D25)</f>
        <v>0.20833333333333334</v>
      </c>
      <c r="H25" s="186">
        <f>SUMIFS('BEN BEARE'!$K$2:$K$4001,'BEN BEARE'!$J$2:$J$4001,C25)</f>
        <v>-83.25</v>
      </c>
      <c r="I25" s="191" t="s">
        <v>1932</v>
      </c>
      <c r="J25" s="189" cm="1">
        <f t="array" ref="J25">SUMPRODUCT('BEN BEARE'!$Q$2:$Q$2042,--(TEXT('BEN BEARE'!$B$2:$B$2042,"MMM")=$I25),--( TEXT('BEN BEARE'!$B$2:$B$2042,"yyyy")=TEXT($I$12,0)))</f>
        <v>50</v>
      </c>
      <c r="K25" s="189" cm="1">
        <f t="array" ref="K25">SUMPRODUCT('BEN BEARE'!$R$2:$R$2042,--(TEXT('BEN BEARE'!$B$2:$B$2042,"MMM")=$I25),--( TEXT('BEN BEARE'!$B$2:$B$2042,"yyyy")=TEXT($I$12,0)))</f>
        <v>14</v>
      </c>
      <c r="L25" s="189" cm="1">
        <f t="array" ref="L25">SUMPRODUCT('BEN BEARE'!$S$2:$S$2042,--(TEXT('BEN BEARE'!$B$2:$B$2042,"MMM")=$I25),--( TEXT('BEN BEARE'!$B$2:$B$2042,"yyyy")=TEXT($I$12,0)))</f>
        <v>36</v>
      </c>
      <c r="M25" s="185">
        <f>IF(J25=0,0,K25/J25)</f>
        <v>0.28000000000000003</v>
      </c>
      <c r="N25" s="190" cm="1">
        <f t="array" ref="N25">SUMPRODUCT('BEN BEARE'!$K$2:$K$2042,--(TEXT('BEN BEARE'!$B$2:$B$2042,"MMM")=$I25),--( TEXT('BEN BEARE'!$B$2:$B$2042,"yyyy")=TEXT($I$12,0)))</f>
        <v>45.544000000000004</v>
      </c>
      <c r="O25" s="94"/>
      <c r="Q25" s="159">
        <f t="shared" si="2"/>
        <v>0</v>
      </c>
    </row>
    <row r="26" spans="1:20" ht="24.95" customHeight="1" x14ac:dyDescent="0.45">
      <c r="A26">
        <v>3.75</v>
      </c>
      <c r="B26">
        <v>4</v>
      </c>
      <c r="C26" s="172">
        <v>4</v>
      </c>
      <c r="D26" s="184">
        <f>COUNTIF('BEN BEARE'!J:J,C26)</f>
        <v>149</v>
      </c>
      <c r="E26" s="184">
        <f>COUNTIFS('BEN BEARE'!J:J,C26,'BEN BEARE'!K:K,"&gt;0")</f>
        <v>57</v>
      </c>
      <c r="F26" s="184">
        <f>COUNTIFS('BEN BEARE'!J:J,C26,'BEN BEARE'!K:K,"&lt;0")</f>
        <v>92</v>
      </c>
      <c r="G26" s="185">
        <f t="shared" ref="G26:G34" si="12">IF(D26=0,0,E26/D26)</f>
        <v>0.3825503355704698</v>
      </c>
      <c r="H26" s="186">
        <f>SUMIFS('BEN BEARE'!$K$2:$K$4001,'BEN BEARE'!$J$2:$J$4001,C26)</f>
        <v>251.94399999999993</v>
      </c>
      <c r="I26" s="227">
        <v>2022</v>
      </c>
      <c r="J26" s="228"/>
      <c r="K26" s="228"/>
      <c r="L26" s="228"/>
      <c r="M26" s="228"/>
      <c r="N26" s="229"/>
      <c r="O26" s="94"/>
      <c r="Q26" s="159">
        <f t="shared" si="2"/>
        <v>0</v>
      </c>
      <c r="R26" s="107"/>
      <c r="S26" s="107"/>
      <c r="T26" s="107"/>
    </row>
    <row r="27" spans="1:20" ht="24.95" customHeight="1" x14ac:dyDescent="0.25">
      <c r="A27">
        <v>5.5</v>
      </c>
      <c r="B27">
        <v>4.25</v>
      </c>
      <c r="C27" s="172">
        <v>4.25</v>
      </c>
      <c r="D27" s="184">
        <f>COUNTIF('BEN BEARE'!J:J,C27)</f>
        <v>9</v>
      </c>
      <c r="E27" s="184">
        <f>COUNTIFS('BEN BEARE'!J:J,C27,'BEN BEARE'!K:K,"&gt;0")</f>
        <v>1</v>
      </c>
      <c r="F27" s="184">
        <f>COUNTIFS('BEN BEARE'!J:J,C27,'BEN BEARE'!K:K,"&lt;0")</f>
        <v>8</v>
      </c>
      <c r="G27" s="185">
        <f t="shared" ref="G27:G28" si="13">IF(D27=0,0,E27/D27)</f>
        <v>0.1111111111111111</v>
      </c>
      <c r="H27" s="186">
        <f>SUMIFS('BEN BEARE'!$K$2:$K$4001,'BEN BEARE'!$J$2:$J$4001,C27)</f>
        <v>-23.8</v>
      </c>
      <c r="I27" s="181" t="s">
        <v>1976</v>
      </c>
      <c r="J27" s="182" t="s">
        <v>75</v>
      </c>
      <c r="K27" s="182" t="s">
        <v>557</v>
      </c>
      <c r="L27" s="182" t="s">
        <v>95</v>
      </c>
      <c r="M27" s="182" t="s">
        <v>844</v>
      </c>
      <c r="N27" s="183" t="s">
        <v>60</v>
      </c>
      <c r="O27" s="94"/>
      <c r="Q27" s="159"/>
      <c r="R27" s="107"/>
      <c r="S27" s="107"/>
      <c r="T27" s="107"/>
    </row>
    <row r="28" spans="1:20" ht="24.95" customHeight="1" x14ac:dyDescent="0.4">
      <c r="A28">
        <v>1.25</v>
      </c>
      <c r="B28">
        <v>4.5</v>
      </c>
      <c r="C28" s="172">
        <v>4.5</v>
      </c>
      <c r="D28" s="184">
        <f>COUNTIF('BEN BEARE'!J:J,C28)</f>
        <v>18</v>
      </c>
      <c r="E28" s="184">
        <f>COUNTIFS('BEN BEARE'!J:J,C28,'BEN BEARE'!K:K,"&gt;0")</f>
        <v>2</v>
      </c>
      <c r="F28" s="184">
        <f>COUNTIFS('BEN BEARE'!J:J,C28,'BEN BEARE'!K:K,"&lt;0")</f>
        <v>16</v>
      </c>
      <c r="G28" s="185">
        <f t="shared" si="13"/>
        <v>0.1111111111111111</v>
      </c>
      <c r="H28" s="186">
        <f>SUMIFS('BEN BEARE'!$K$2:$K$4001,'BEN BEARE'!$J$2:$J$4001,C28)</f>
        <v>-38.25</v>
      </c>
      <c r="I28" s="188" t="s">
        <v>1922</v>
      </c>
      <c r="J28" s="189" cm="1">
        <f t="array" ref="J28">SUMPRODUCT('BEN BEARE'!$Q$2:$Q$2042,--(TEXT('BEN BEARE'!$B$2:$B$2042,"MMM")=$I28),--( TEXT('BEN BEARE'!$B$2:$B$2042,"yyyy")=TEXT($I$26,0)))</f>
        <v>44</v>
      </c>
      <c r="K28" s="189" cm="1">
        <f t="array" ref="K28">SUMPRODUCT('BEN BEARE'!$R$2:$R$4042,--(TEXT('BEN BEARE'!$B$2:$B$4042,"MMM")=$I28),--( TEXT('BEN BEARE'!$B$2:$B$4042,"yyyy")=TEXT($I$26,0)))</f>
        <v>10</v>
      </c>
      <c r="L28" s="189" cm="1">
        <f t="array" ref="L28">SUMPRODUCT('BEN BEARE'!$S$2:$S$2042,--(TEXT('BEN BEARE'!$B$2:$B$2042,"MMM")=$I28),--( TEXT('BEN BEARE'!$B$2:$B$2042,"yyyy")=TEXT($I$26,0)))</f>
        <v>34</v>
      </c>
      <c r="M28" s="185">
        <f>IF(J28=0,0,K28/J28)</f>
        <v>0.22727272727272727</v>
      </c>
      <c r="N28" s="190" cm="1">
        <f t="array" ref="N28">SUMPRODUCT('BEN BEARE'!$K$2:$K$2042,--(TEXT('BEN BEARE'!$B$2:$B$2042,"MMM")=$I28),--( TEXT('BEN BEARE'!$B$2:$B$2042,"yyyy")=TEXT($I$26,0)))</f>
        <v>3.6099999999999977</v>
      </c>
      <c r="O28" s="94"/>
      <c r="Q28" s="159">
        <f t="shared" si="2"/>
        <v>0</v>
      </c>
      <c r="R28" s="107"/>
      <c r="S28" s="107"/>
      <c r="T28" s="107"/>
    </row>
    <row r="29" spans="1:20" ht="24.95" customHeight="1" x14ac:dyDescent="0.4">
      <c r="A29">
        <v>2.25</v>
      </c>
      <c r="B29">
        <v>4.75</v>
      </c>
      <c r="C29" s="172">
        <v>4.75</v>
      </c>
      <c r="D29" s="184">
        <f>COUNTIF('BEN BEARE'!J:J,C29)</f>
        <v>14</v>
      </c>
      <c r="E29" s="184">
        <f>COUNTIFS('BEN BEARE'!J:J,C29,'BEN BEARE'!K:K,"&gt;0")</f>
        <v>2</v>
      </c>
      <c r="F29" s="184">
        <f>COUNTIFS('BEN BEARE'!J:J,C29,'BEN BEARE'!K:K,"&lt;0")</f>
        <v>12</v>
      </c>
      <c r="G29" s="185">
        <f t="shared" ref="G29" si="14">IF(D29=0,0,E29/D29)</f>
        <v>0.14285714285714285</v>
      </c>
      <c r="H29" s="186">
        <f>SUMIFS('BEN BEARE'!$K$2:$K$4001,'BEN BEARE'!$J$2:$J$4001,C29)</f>
        <v>-18.05</v>
      </c>
      <c r="I29" s="188" t="s">
        <v>1923</v>
      </c>
      <c r="J29" s="189" cm="1">
        <f t="array" ref="J29">SUMPRODUCT('BEN BEARE'!$Q$2:$Q$2042,--(TEXT('BEN BEARE'!$B$2:$B$2042,"MMM")=$I29),--( TEXT('BEN BEARE'!$B$2:$B$2042,"yyyy")=TEXT($I$26,0)))</f>
        <v>83</v>
      </c>
      <c r="K29" s="189" cm="1">
        <f t="array" ref="K29">SUMPRODUCT('BEN BEARE'!$R$2:$R$4042,--(TEXT('BEN BEARE'!$B$2:$B$4042,"MMM")=$I29),--( TEXT('BEN BEARE'!$B$2:$B$4042,"yyyy")=TEXT($I$26,0)))</f>
        <v>21</v>
      </c>
      <c r="L29" s="189" cm="1">
        <f t="array" ref="L29">SUMPRODUCT('BEN BEARE'!$S$2:$S$2042,--(TEXT('BEN BEARE'!$B$2:$B$2042,"MMM")=$I29),--( TEXT('BEN BEARE'!$B$2:$B$2042,"yyyy")=TEXT($I$26,0)))</f>
        <v>62</v>
      </c>
      <c r="M29" s="185">
        <f t="shared" ref="M29" si="15">IF(J29=0,0,K29/J29)</f>
        <v>0.25301204819277107</v>
      </c>
      <c r="N29" s="190" cm="1">
        <f t="array" ref="N29">SUMPRODUCT('BEN BEARE'!$K$2:$K$2042,--(TEXT('BEN BEARE'!$B$2:$B$2042,"MMM")=$I29),--( TEXT('BEN BEARE'!$B$2:$B$2042,"yyyy")=TEXT($I$26,0)))</f>
        <v>29.8346049382716</v>
      </c>
      <c r="O29" s="94"/>
      <c r="Q29" s="159">
        <f t="shared" si="2"/>
        <v>0</v>
      </c>
      <c r="R29" s="107"/>
      <c r="S29" s="107"/>
      <c r="T29" s="107"/>
    </row>
    <row r="30" spans="1:20" ht="24.95" customHeight="1" x14ac:dyDescent="0.4">
      <c r="A30">
        <v>10</v>
      </c>
      <c r="B30">
        <v>5</v>
      </c>
      <c r="C30" s="172">
        <v>5</v>
      </c>
      <c r="D30" s="184">
        <f>COUNTIF('BEN BEARE'!J:J,C30)</f>
        <v>134</v>
      </c>
      <c r="E30" s="184">
        <f>COUNTIFS('BEN BEARE'!J:J,C30,'BEN BEARE'!K:K,"&gt;0")</f>
        <v>43</v>
      </c>
      <c r="F30" s="184">
        <f>COUNTIFS('BEN BEARE'!J:J,C30,'BEN BEARE'!K:K,"&lt;0")</f>
        <v>91</v>
      </c>
      <c r="G30" s="185">
        <f t="shared" si="12"/>
        <v>0.32089552238805968</v>
      </c>
      <c r="H30" s="186">
        <f>SUMIFS('BEN BEARE'!$K$2:$K$4001,'BEN BEARE'!$J$2:$J$4001,C30)</f>
        <v>-51.980000000000004</v>
      </c>
      <c r="I30" s="188" t="s">
        <v>1924</v>
      </c>
      <c r="J30" s="189" cm="1">
        <f t="array" ref="J30">SUMPRODUCT('BEN BEARE'!$Q$2:$Q$2042,--(TEXT('BEN BEARE'!$B$2:$B$2042,"MMM")=$I30),--( TEXT('BEN BEARE'!$B$2:$B$2042,"yyyy")=TEXT($I$26,0)))</f>
        <v>68</v>
      </c>
      <c r="K30" s="189" cm="1">
        <f t="array" ref="K30">SUMPRODUCT('BEN BEARE'!$R$2:$R$4042,--(TEXT('BEN BEARE'!$B$2:$B$4042,"MMM")=$I30),--( TEXT('BEN BEARE'!$B$2:$B$4042,"yyyy")=TEXT($I$26,0)))</f>
        <v>13</v>
      </c>
      <c r="L30" s="189" cm="1">
        <f t="array" ref="L30">SUMPRODUCT('BEN BEARE'!$S$2:$S$2042,--(TEXT('BEN BEARE'!$B$2:$B$2042,"MMM")=$I30),--( TEXT('BEN BEARE'!$B$2:$B$2042,"yyyy")=TEXT($I$26,0)))</f>
        <v>55</v>
      </c>
      <c r="M30" s="185">
        <f t="shared" ref="M30:M31" si="16">IF(J30=0,0,K30/J30)</f>
        <v>0.19117647058823528</v>
      </c>
      <c r="N30" s="190" cm="1">
        <f t="array" ref="N30">SUMPRODUCT('BEN BEARE'!$K$2:$K$2042,--(TEXT('BEN BEARE'!$B$2:$B$2042,"MMM")=$I30),--( TEXT('BEN BEARE'!$B$2:$B$2042,"yyyy")=TEXT($I$26,0)))</f>
        <v>-11.846999999999992</v>
      </c>
      <c r="O30" s="94"/>
      <c r="Q30" s="159">
        <f>K30+L30-J30</f>
        <v>0</v>
      </c>
      <c r="R30" s="107"/>
      <c r="S30" s="107"/>
      <c r="T30" s="107"/>
    </row>
    <row r="31" spans="1:20" ht="24.95" customHeight="1" x14ac:dyDescent="0.4">
      <c r="A31">
        <v>9</v>
      </c>
      <c r="B31">
        <v>5.25</v>
      </c>
      <c r="C31" s="172">
        <v>5.25</v>
      </c>
      <c r="D31" s="184">
        <f>COUNTIF('BEN BEARE'!J:J,C31)</f>
        <v>5</v>
      </c>
      <c r="E31" s="184">
        <f>COUNTIFS('BEN BEARE'!J:J,C31,'BEN BEARE'!K:K,"&gt;0")</f>
        <v>1</v>
      </c>
      <c r="F31" s="184">
        <f>COUNTIFS('BEN BEARE'!J:J,C31,'BEN BEARE'!K:K,"&lt;0")</f>
        <v>4</v>
      </c>
      <c r="G31" s="185">
        <f t="shared" ref="G31:G32" si="17">IF(D31=0,0,E31/D31)</f>
        <v>0.2</v>
      </c>
      <c r="H31" s="186">
        <f>SUMIFS('BEN BEARE'!$K$2:$K$4001,'BEN BEARE'!$J$2:$J$4001,C31)</f>
        <v>10.5</v>
      </c>
      <c r="I31" s="188" t="s">
        <v>1925</v>
      </c>
      <c r="J31" s="189" cm="1">
        <f t="array" ref="J31">SUMPRODUCT('BEN BEARE'!$Q$2:$Q$2042,--(TEXT('BEN BEARE'!$B$2:$B$2042,"MMM")=$I31),--( TEXT('BEN BEARE'!$B$2:$B$2042,"yyyy")=TEXT($I$26,0)))</f>
        <v>70</v>
      </c>
      <c r="K31" s="189" cm="1">
        <f t="array" ref="K31">SUMPRODUCT('BEN BEARE'!$R$2:$R$4042,--(TEXT('BEN BEARE'!$B$2:$B$4042,"MMM")=$I31),--( TEXT('BEN BEARE'!$B$2:$B$4042,"yyyy")=TEXT($I$26,0)))</f>
        <v>18</v>
      </c>
      <c r="L31" s="189" cm="1">
        <f t="array" ref="L31">SUMPRODUCT('BEN BEARE'!$S$2:$S$2042,--(TEXT('BEN BEARE'!$B$2:$B$2042,"MMM")=$I31),--( TEXT('BEN BEARE'!$B$2:$B$2042,"yyyy")=TEXT($I$26,0)))</f>
        <v>52</v>
      </c>
      <c r="M31" s="185">
        <f t="shared" si="16"/>
        <v>0.25714285714285712</v>
      </c>
      <c r="N31" s="190" cm="1">
        <f t="array" ref="N31">SUMPRODUCT('BEN BEARE'!$K$2:$K$2042,--(TEXT('BEN BEARE'!$B$2:$B$2042,"MMM")=$I31),--( TEXT('BEN BEARE'!$B$2:$B$2042,"yyyy")=TEXT($I$26,0)))</f>
        <v>-21.674999999999997</v>
      </c>
      <c r="O31" s="94"/>
      <c r="Q31" s="159">
        <f t="shared" si="2"/>
        <v>0</v>
      </c>
      <c r="R31" s="107"/>
      <c r="S31" s="107"/>
      <c r="T31" s="107"/>
    </row>
    <row r="32" spans="1:20" ht="24.95" customHeight="1" x14ac:dyDescent="0.4">
      <c r="A32">
        <v>6.5</v>
      </c>
      <c r="B32">
        <v>5.5</v>
      </c>
      <c r="C32" s="172">
        <v>5.5</v>
      </c>
      <c r="D32" s="184">
        <f>COUNTIF('BEN BEARE'!J:J,C32)</f>
        <v>9</v>
      </c>
      <c r="E32" s="184">
        <f>COUNTIFS('BEN BEARE'!J:J,C32,'BEN BEARE'!K:K,"&gt;0")</f>
        <v>5</v>
      </c>
      <c r="F32" s="184">
        <f>COUNTIFS('BEN BEARE'!J:J,C32,'BEN BEARE'!K:K,"&lt;0")</f>
        <v>4</v>
      </c>
      <c r="G32" s="185">
        <f t="shared" si="17"/>
        <v>0.55555555555555558</v>
      </c>
      <c r="H32" s="186">
        <f>SUMIFS('BEN BEARE'!$K$2:$K$4001,'BEN BEARE'!$J$2:$J$4001,C32)</f>
        <v>61.6</v>
      </c>
      <c r="I32" s="188" t="s">
        <v>1921</v>
      </c>
      <c r="J32" s="189" cm="1">
        <f t="array" ref="J32">SUMPRODUCT('BEN BEARE'!$Q$2:$Q$2042,--(TEXT('BEN BEARE'!$B$2:$B$2042,"MMM")=$I32),--( TEXT('BEN BEARE'!$B$2:$B$2042,"yyyy")=TEXT($I$26,0)))</f>
        <v>98</v>
      </c>
      <c r="K32" s="189" cm="1">
        <f t="array" ref="K32">SUMPRODUCT('BEN BEARE'!$R$2:$R$4042,--(TEXT('BEN BEARE'!$B$2:$B$4042,"MMM")=$I32),--( TEXT('BEN BEARE'!$B$2:$B$4042,"yyyy")=TEXT($I$26,0)))</f>
        <v>26</v>
      </c>
      <c r="L32" s="189" cm="1">
        <f t="array" ref="L32">SUMPRODUCT('BEN BEARE'!$S$2:$S$2042,--(TEXT('BEN BEARE'!$B$2:$B$2042,"MMM")=$I32),--( TEXT('BEN BEARE'!$B$2:$B$2042,"yyyy")=TEXT($I$26,0)))</f>
        <v>72</v>
      </c>
      <c r="M32" s="185">
        <f>IF(J32=0,0,K32/J32)</f>
        <v>0.26530612244897961</v>
      </c>
      <c r="N32" s="190" cm="1">
        <f t="array" ref="N32">SUMPRODUCT('BEN BEARE'!$K$2:$K$2042,--(TEXT('BEN BEARE'!$B$2:$B$2042,"MMM")=$I32),--( TEXT('BEN BEARE'!$B$2:$B$2042,"yyyy")=TEXT($I$26,0)))</f>
        <v>29.555</v>
      </c>
      <c r="O32" s="94"/>
      <c r="Q32" s="159">
        <f t="shared" si="2"/>
        <v>0</v>
      </c>
      <c r="R32" s="94"/>
      <c r="S32" s="94"/>
      <c r="T32" s="107"/>
    </row>
    <row r="33" spans="1:18" ht="24.95" customHeight="1" x14ac:dyDescent="0.4">
      <c r="A33">
        <v>2.75</v>
      </c>
      <c r="B33">
        <v>5.75</v>
      </c>
      <c r="C33" s="172">
        <v>5.75</v>
      </c>
      <c r="D33" s="184">
        <f>COUNTIF('BEN BEARE'!J:J,C33)</f>
        <v>14</v>
      </c>
      <c r="E33" s="184">
        <f>COUNTIFS('BEN BEARE'!J:J,C33,'BEN BEARE'!K:K,"&gt;0")</f>
        <v>3</v>
      </c>
      <c r="F33" s="184">
        <f>COUNTIFS('BEN BEARE'!J:J,C33,'BEN BEARE'!K:K,"&lt;0")</f>
        <v>11</v>
      </c>
      <c r="G33" s="187">
        <f t="shared" ref="G33" si="18">IF(D33=0,0,E33/D33)</f>
        <v>0.21428571428571427</v>
      </c>
      <c r="H33" s="186">
        <f>SUMIFS('BEN BEARE'!$K$2:$K$4001,'BEN BEARE'!$J$2:$J$4001,C33)</f>
        <v>-7.4749999999999979</v>
      </c>
      <c r="I33" s="188" t="s">
        <v>1926</v>
      </c>
      <c r="J33" s="189" cm="1">
        <f t="array" ref="J33">SUMPRODUCT('BEN BEARE'!$Q$2:$Q$2042,--(TEXT('BEN BEARE'!$B$2:$B$2042,"MMM")=$I33),--( TEXT('BEN BEARE'!$B$2:$B$2042,"yyyy")=TEXT($I$26,0)))</f>
        <v>84</v>
      </c>
      <c r="K33" s="189" cm="1">
        <f t="array" ref="K33">SUMPRODUCT('BEN BEARE'!$R$2:$R$4042,--(TEXT('BEN BEARE'!$B$2:$B$4042,"MMM")=$I33),--( TEXT('BEN BEARE'!$B$2:$B$4042,"yyyy")=TEXT($I$26,0)))</f>
        <v>17</v>
      </c>
      <c r="L33" s="189" cm="1">
        <f t="array" ref="L33">SUMPRODUCT('BEN BEARE'!$S$2:$S$2042,--(TEXT('BEN BEARE'!$B$2:$B$2042,"MMM")=$I33),--( TEXT('BEN BEARE'!$B$2:$B$2042,"yyyy")=TEXT($I$26,0)))</f>
        <v>67</v>
      </c>
      <c r="M33" s="185">
        <f>IF(J33=0,0,K33/J33)</f>
        <v>0.20238095238095238</v>
      </c>
      <c r="N33" s="190" cm="1">
        <f t="array" ref="N33">SUMPRODUCT('BEN BEARE'!$K$2:$K$2042,--(TEXT('BEN BEARE'!$B$2:$B$2042,"MMM")=$I33),--( TEXT('BEN BEARE'!$B$2:$B$2042,"yyyy")=TEXT($I$26,0)))</f>
        <v>4.2749999999999915</v>
      </c>
      <c r="O33" s="94"/>
      <c r="Q33" s="159">
        <f t="shared" si="2"/>
        <v>0</v>
      </c>
      <c r="R33" s="94"/>
    </row>
    <row r="34" spans="1:18" ht="24.95" customHeight="1" x14ac:dyDescent="0.4">
      <c r="A34">
        <v>13</v>
      </c>
      <c r="B34">
        <v>6</v>
      </c>
      <c r="C34" s="172">
        <v>6</v>
      </c>
      <c r="D34" s="184">
        <f>COUNTIF('BEN BEARE'!J:J,C34)</f>
        <v>78</v>
      </c>
      <c r="E34" s="184">
        <f>COUNTIFS('BEN BEARE'!J:J,C34,'BEN BEARE'!K:K,"&gt;0")</f>
        <v>29</v>
      </c>
      <c r="F34" s="184">
        <f>COUNTIFS('BEN BEARE'!J:J,C34,'BEN BEARE'!K:K,"&lt;0")</f>
        <v>49</v>
      </c>
      <c r="G34" s="187">
        <f t="shared" si="12"/>
        <v>0.37179487179487181</v>
      </c>
      <c r="H34" s="186">
        <f>SUMIFS('BEN BEARE'!$K$2:$K$4001,'BEN BEARE'!$J$2:$J$4001,C34)</f>
        <v>424.56</v>
      </c>
      <c r="I34" s="188" t="s">
        <v>1927</v>
      </c>
      <c r="J34" s="189" cm="1">
        <f t="array" ref="J34">SUMPRODUCT('BEN BEARE'!$Q$2:$Q$2042,--(TEXT('BEN BEARE'!$B$2:$B$2042,"MMM")=$I34),--( TEXT('BEN BEARE'!$B$2:$B$2042,"yyyy")=TEXT($I$26,0)))</f>
        <v>65</v>
      </c>
      <c r="K34" s="189" cm="1">
        <f t="array" ref="K34">SUMPRODUCT('BEN BEARE'!$R$2:$R$4042,--(TEXT('BEN BEARE'!$B$2:$B$4042,"MMM")=$I34),--( TEXT('BEN BEARE'!$B$2:$B$4042,"yyyy")=TEXT($I$26,0)))</f>
        <v>16</v>
      </c>
      <c r="L34" s="189" cm="1">
        <f t="array" ref="L34">SUMPRODUCT('BEN BEARE'!$S$2:$S$2042,--(TEXT('BEN BEARE'!$B$2:$B$2042,"MMM")=$I34),--( TEXT('BEN BEARE'!$B$2:$B$2042,"yyyy")=TEXT($I$26,0)))</f>
        <v>49</v>
      </c>
      <c r="M34" s="185">
        <f t="shared" ref="M34" si="19">IF(J34=0,0,K34/J34)</f>
        <v>0.24615384615384617</v>
      </c>
      <c r="N34" s="190" cm="1">
        <f t="array" ref="N34">SUMPRODUCT('BEN BEARE'!$K$2:$K$2042,--(TEXT('BEN BEARE'!$B$2:$B$2042,"MMM")=$I34),--( TEXT('BEN BEARE'!$B$2:$B$2042,"yyyy")=TEXT($I$26,0)))</f>
        <v>32.440000000000005</v>
      </c>
      <c r="O34" s="94"/>
      <c r="Q34" s="159">
        <f t="shared" si="2"/>
        <v>0</v>
      </c>
      <c r="R34" s="94"/>
    </row>
    <row r="35" spans="1:18" ht="24.95" customHeight="1" x14ac:dyDescent="0.4">
      <c r="A35">
        <v>0.125</v>
      </c>
      <c r="B35">
        <v>6.25</v>
      </c>
      <c r="C35" s="172">
        <v>6.25</v>
      </c>
      <c r="D35" s="184">
        <f>COUNTIF('BEN BEARE'!J:J,C35)</f>
        <v>2</v>
      </c>
      <c r="E35" s="184">
        <f>COUNTIFS('BEN BEARE'!J:J,C35,'BEN BEARE'!K:K,"&gt;0")</f>
        <v>0</v>
      </c>
      <c r="F35" s="184">
        <f>COUNTIFS('BEN BEARE'!J:J,C35,'BEN BEARE'!K:K,"&lt;0")</f>
        <v>2</v>
      </c>
      <c r="G35" s="187">
        <f t="shared" ref="G35:G40" si="20">IF(D35=0,0,E35/D35)</f>
        <v>0</v>
      </c>
      <c r="H35" s="186">
        <f>SUMIFS('BEN BEARE'!$K$2:$K$4001,'BEN BEARE'!$J$2:$J$4001,C35)</f>
        <v>-12.5</v>
      </c>
      <c r="I35" s="188" t="s">
        <v>1928</v>
      </c>
      <c r="J35" s="189" cm="1">
        <f t="array" ref="J35">SUMPRODUCT('BEN BEARE'!$Q$2:$Q$2042,--(TEXT('BEN BEARE'!$B$2:$B$2042,"MMM")=$I35),--( TEXT('BEN BEARE'!$B$2:$B$2042,"yyyy")=TEXT($I$26,0)))</f>
        <v>102</v>
      </c>
      <c r="K35" s="189" cm="1">
        <f t="array" ref="K35">SUMPRODUCT('BEN BEARE'!$R$2:$R$4042,--(TEXT('BEN BEARE'!$B$2:$B$4042,"MMM")=$I35),--( TEXT('BEN BEARE'!$B$2:$B$4042,"yyyy")=TEXT($I$26,0)))</f>
        <v>27</v>
      </c>
      <c r="L35" s="189" cm="1">
        <f t="array" ref="L35">SUMPRODUCT('BEN BEARE'!$S$2:$S$2042,--(TEXT('BEN BEARE'!$B$2:$B$2042,"MMM")=$I35),--( TEXT('BEN BEARE'!$B$2:$B$2042,"yyyy")=TEXT($I$26,0)))</f>
        <v>75</v>
      </c>
      <c r="M35" s="185">
        <f>IF(J35=0,0,K35/J35)</f>
        <v>0.26470588235294118</v>
      </c>
      <c r="N35" s="190" cm="1">
        <f t="array" ref="N35">SUMPRODUCT('BEN BEARE'!$K$2:$K$2042,--(TEXT('BEN BEARE'!$B$2:$B$2042,"MMM")=$I35),--( TEXT('BEN BEARE'!$B$2:$B$2042,"yyyy")=TEXT($I$26,0)))</f>
        <v>60.225000000000009</v>
      </c>
      <c r="O35" s="94"/>
      <c r="Q35" s="159">
        <f t="shared" si="2"/>
        <v>0</v>
      </c>
      <c r="R35" s="94"/>
    </row>
    <row r="36" spans="1:18" ht="24.95" customHeight="1" x14ac:dyDescent="0.4">
      <c r="A36">
        <v>14</v>
      </c>
      <c r="B36">
        <v>6.5</v>
      </c>
      <c r="C36" s="172">
        <v>6.5</v>
      </c>
      <c r="D36" s="184">
        <f>COUNTIF('BEN BEARE'!J:J,C36)</f>
        <v>10</v>
      </c>
      <c r="E36" s="184">
        <f>COUNTIFS('BEN BEARE'!J:J,C36,'BEN BEARE'!K:K,"&gt;0")</f>
        <v>3</v>
      </c>
      <c r="F36" s="184">
        <f>COUNTIFS('BEN BEARE'!J:J,C36,'BEN BEARE'!K:K,"&lt;0")</f>
        <v>7</v>
      </c>
      <c r="G36" s="187">
        <f t="shared" si="20"/>
        <v>0.3</v>
      </c>
      <c r="H36" s="186">
        <f>SUMIFS('BEN BEARE'!$K$2:$K$4001,'BEN BEARE'!$J$2:$J$4001,C36)</f>
        <v>-27.300000000000004</v>
      </c>
      <c r="I36" s="188" t="s">
        <v>1929</v>
      </c>
      <c r="J36" s="189" cm="1">
        <f t="array" ref="J36">SUMPRODUCT('BEN BEARE'!$Q$2:$Q$2042,--(TEXT('BEN BEARE'!$B$2:$B$2042,"MMM")=$I36),--( TEXT('BEN BEARE'!$B$2:$B$2042,"yyyy")=TEXT($I$26,0)))</f>
        <v>176</v>
      </c>
      <c r="K36" s="189" cm="1">
        <f t="array" ref="K36">SUMPRODUCT('BEN BEARE'!$R$2:$R$4042,--(TEXT('BEN BEARE'!$B$2:$B$4042,"MMM")=$I36),--( TEXT('BEN BEARE'!$B$2:$B$4042,"yyyy")=TEXT($I$26,0)))</f>
        <v>32</v>
      </c>
      <c r="L36" s="189" cm="1">
        <f t="array" ref="L36">SUMPRODUCT('BEN BEARE'!$S$2:$S$2042,--(TEXT('BEN BEARE'!$B$2:$B$2042,"MMM")=$I36),--( TEXT('BEN BEARE'!$B$2:$B$2042,"yyyy")=TEXT($I$26,0)))</f>
        <v>144</v>
      </c>
      <c r="M36" s="185">
        <f>IF(J36=0,0,K36/J36)</f>
        <v>0.18181818181818182</v>
      </c>
      <c r="N36" s="190" cm="1">
        <f t="array" ref="N36">SUMPRODUCT('BEN BEARE'!$K$2:$K$2042,--(TEXT('BEN BEARE'!$B$2:$B$2042,"MMM")=$I36),--( TEXT('BEN BEARE'!$B$2:$B$2042,"yyyy")=TEXT($I$26,0)))</f>
        <v>32.825000000000024</v>
      </c>
      <c r="O36" s="94"/>
      <c r="Q36" s="159">
        <f t="shared" si="2"/>
        <v>0</v>
      </c>
      <c r="R36" s="94"/>
    </row>
    <row r="37" spans="1:18" ht="24.95" customHeight="1" x14ac:dyDescent="0.4">
      <c r="A37">
        <v>12</v>
      </c>
      <c r="B37">
        <v>6.75</v>
      </c>
      <c r="C37" s="172">
        <v>6.75</v>
      </c>
      <c r="D37" s="184">
        <f>COUNTIF('BEN BEARE'!J:J,C37)</f>
        <v>6</v>
      </c>
      <c r="E37" s="184">
        <f>COUNTIFS('BEN BEARE'!J:J,C37,'BEN BEARE'!K:K,"&gt;0")</f>
        <v>4</v>
      </c>
      <c r="F37" s="184">
        <f>COUNTIFS('BEN BEARE'!J:J,C37,'BEN BEARE'!K:K,"&lt;0")</f>
        <v>2</v>
      </c>
      <c r="G37" s="187">
        <f t="shared" si="20"/>
        <v>0.66666666666666663</v>
      </c>
      <c r="H37" s="186">
        <f>SUMIFS('BEN BEARE'!$K$2:$K$4001,'BEN BEARE'!$J$2:$J$4001,C37)</f>
        <v>42.525000000000006</v>
      </c>
      <c r="I37" s="188" t="s">
        <v>1930</v>
      </c>
      <c r="J37" s="189" cm="1">
        <f t="array" ref="J37">SUMPRODUCT('BEN BEARE'!$Q$2:$Q$2042,--(TEXT('BEN BEARE'!$B$2:$B$2042,"MMM")=$I37),--( TEXT('BEN BEARE'!$B$2:$B$2042,"yyyy")=TEXT($I$26,0)))</f>
        <v>120</v>
      </c>
      <c r="K37" s="189" cm="1">
        <f t="array" ref="K37">SUMPRODUCT('BEN BEARE'!$R$2:$R$4042,--(TEXT('BEN BEARE'!$B$2:$B$4042,"MMM")=$I37),--( TEXT('BEN BEARE'!$B$2:$B$4042,"yyyy")=TEXT($I$26,0)))</f>
        <v>20</v>
      </c>
      <c r="L37" s="189" cm="1">
        <f t="array" ref="L37">SUMPRODUCT('BEN BEARE'!$S$2:$S$2042,--(TEXT('BEN BEARE'!$B$2:$B$2042,"MMM")=$I37),--( TEXT('BEN BEARE'!$B$2:$B$2042,"yyyy")=TEXT($I$26,0)))</f>
        <v>100</v>
      </c>
      <c r="M37" s="185">
        <f>IF(J37=0,0,K37/J37)</f>
        <v>0.16666666666666666</v>
      </c>
      <c r="N37" s="190" cm="1">
        <f t="array" ref="N37">SUMPRODUCT('BEN BEARE'!$K$2:$K$2042,--(TEXT('BEN BEARE'!$B$2:$B$2042,"MMM")=$I37),--( TEXT('BEN BEARE'!$B$2:$B$2042,"yyyy")=TEXT($I$26,0)))</f>
        <v>-55.750000000000007</v>
      </c>
      <c r="O37" s="94"/>
      <c r="Q37" s="159">
        <f t="shared" si="2"/>
        <v>0</v>
      </c>
      <c r="R37" s="94"/>
    </row>
    <row r="38" spans="1:18" ht="24.95" customHeight="1" x14ac:dyDescent="0.4">
      <c r="A38">
        <v>15</v>
      </c>
      <c r="B38">
        <v>7</v>
      </c>
      <c r="C38" s="172">
        <v>7</v>
      </c>
      <c r="D38" s="184">
        <f>COUNTIF('BEN BEARE'!J:J,C38)</f>
        <v>78</v>
      </c>
      <c r="E38" s="184">
        <f>COUNTIFS('BEN BEARE'!J:J,C38,'BEN BEARE'!K:K,"&gt;0")</f>
        <v>27</v>
      </c>
      <c r="F38" s="184">
        <f>COUNTIFS('BEN BEARE'!J:J,C38,'BEN BEARE'!K:K,"&lt;0")</f>
        <v>51</v>
      </c>
      <c r="G38" s="187">
        <f t="shared" si="20"/>
        <v>0.34615384615384615</v>
      </c>
      <c r="H38" s="186">
        <f>SUMIFS('BEN BEARE'!$K$2:$K$4001,'BEN BEARE'!$J$2:$J$4001,C38)</f>
        <v>141.60299999999998</v>
      </c>
      <c r="I38" s="188" t="s">
        <v>1931</v>
      </c>
      <c r="J38" s="189" cm="1">
        <f t="array" ref="J38">SUMPRODUCT('BEN BEARE'!$Q$2:$Q$2042,--(TEXT('BEN BEARE'!$B$2:$B$2042,"MMM")=$I38),--( TEXT('BEN BEARE'!$B$2:$B$2042,"yyyy")=TEXT($I$26,0)))</f>
        <v>173</v>
      </c>
      <c r="K38" s="189" cm="1">
        <f t="array" ref="K38">SUMPRODUCT('BEN BEARE'!$R$2:$R$4042,--(TEXT('BEN BEARE'!$B$2:$B$4042,"MMM")=$I38),--( TEXT('BEN BEARE'!$B$2:$B$4042,"yyyy")=TEXT($I$26,0)))</f>
        <v>41</v>
      </c>
      <c r="L38" s="189" cm="1">
        <f t="array" ref="L38">SUMPRODUCT('BEN BEARE'!$S$2:$S$2042,--(TEXT('BEN BEARE'!$B$2:$B$2042,"MMM")=$I38),--( TEXT('BEN BEARE'!$B$2:$B$2042,"yyyy")=TEXT($I$26,0)))</f>
        <v>132</v>
      </c>
      <c r="M38" s="185">
        <f>IF(J38=0,0,K38/J38)</f>
        <v>0.23699421965317918</v>
      </c>
      <c r="N38" s="190" cm="1">
        <f t="array" ref="N38">SUMPRODUCT('BEN BEARE'!$K$2:$K$2042,--(TEXT('BEN BEARE'!$B$2:$B$2042,"MMM")=$I38),--( TEXT('BEN BEARE'!$B$2:$B$2042,"yyyy")=TEXT($I$26,0)))</f>
        <v>94.500000000000028</v>
      </c>
      <c r="O38" s="94"/>
      <c r="Q38" s="159">
        <f t="shared" si="2"/>
        <v>0</v>
      </c>
      <c r="R38" s="94"/>
    </row>
    <row r="39" spans="1:18" ht="24.95" customHeight="1" thickBot="1" x14ac:dyDescent="0.45">
      <c r="A39">
        <v>7.5</v>
      </c>
      <c r="B39">
        <v>7.25</v>
      </c>
      <c r="C39" s="172">
        <v>7.25</v>
      </c>
      <c r="D39" s="184">
        <f>COUNTIF('BEN BEARE'!J:J,C39)</f>
        <v>4</v>
      </c>
      <c r="E39" s="184">
        <f>COUNTIFS('BEN BEARE'!J:J,C39,'BEN BEARE'!K:K,"&gt;0")</f>
        <v>0</v>
      </c>
      <c r="F39" s="184">
        <f>COUNTIFS('BEN BEARE'!J:J,C39,'BEN BEARE'!K:K,"&lt;0")</f>
        <v>4</v>
      </c>
      <c r="G39" s="187">
        <f t="shared" si="20"/>
        <v>0</v>
      </c>
      <c r="H39" s="186">
        <f>SUMIFS('BEN BEARE'!$K$2:$K$4001,'BEN BEARE'!$J$2:$J$4001,C39)</f>
        <v>-29</v>
      </c>
      <c r="I39" s="191" t="s">
        <v>1932</v>
      </c>
      <c r="J39" s="189" cm="1">
        <f t="array" ref="J39">SUMPRODUCT('BEN BEARE'!$Q$2:$Q$2042,--(TEXT('BEN BEARE'!$B$2:$B$2042,"MMM")=$I39),--( TEXT('BEN BEARE'!$B$2:$B$2042,"yyyy")=TEXT($I$26,0)))</f>
        <v>166</v>
      </c>
      <c r="K39" s="189" cm="1">
        <f t="array" ref="K39">SUMPRODUCT('BEN BEARE'!$R$2:$R$4042,--(TEXT('BEN BEARE'!$B$2:$B$4042,"MMM")=$I39),--( TEXT('BEN BEARE'!$B$2:$B$4042,"yyyy")=TEXT($I$26,0)))</f>
        <v>33</v>
      </c>
      <c r="L39" s="189" cm="1">
        <f t="array" ref="L39">SUMPRODUCT('BEN BEARE'!$S$2:$S$2042,--(TEXT('BEN BEARE'!$B$2:$B$2042,"MMM")=$I39),--( TEXT('BEN BEARE'!$B$2:$B$2042,"yyyy")=TEXT($I$26,0)))</f>
        <v>133</v>
      </c>
      <c r="M39" s="180">
        <f>IF(J39=0,0,K39/J39)</f>
        <v>0.19879518072289157</v>
      </c>
      <c r="N39" s="190" cm="1">
        <f t="array" ref="N39">SUMPRODUCT('BEN BEARE'!$K$2:$K$2042,--(TEXT('BEN BEARE'!$B$2:$B$2042,"MMM")=$I39),--( TEXT('BEN BEARE'!$B$2:$B$2042,"yyyy")=TEXT($I$26,0)))</f>
        <v>120.1</v>
      </c>
      <c r="O39" s="94"/>
      <c r="Q39" s="159">
        <f t="shared" si="2"/>
        <v>0</v>
      </c>
      <c r="R39" s="94"/>
    </row>
    <row r="40" spans="1:18" ht="24.95" customHeight="1" x14ac:dyDescent="0.45">
      <c r="A40">
        <v>20</v>
      </c>
      <c r="B40">
        <v>7.5</v>
      </c>
      <c r="C40" s="172">
        <v>7.5</v>
      </c>
      <c r="D40" s="184">
        <f>COUNTIF('BEN BEARE'!J:J,C40)</f>
        <v>10</v>
      </c>
      <c r="E40" s="184">
        <f>COUNTIFS('BEN BEARE'!J:J,C40,'BEN BEARE'!K:K,"&gt;0")</f>
        <v>3</v>
      </c>
      <c r="F40" s="184">
        <f>COUNTIFS('BEN BEARE'!J:J,C40,'BEN BEARE'!K:K,"&lt;0")</f>
        <v>7</v>
      </c>
      <c r="G40" s="187">
        <f t="shared" si="20"/>
        <v>0.3</v>
      </c>
      <c r="H40" s="186">
        <f>SUMIFS('BEN BEARE'!$K$2:$K$4001,'BEN BEARE'!$J$2:$J$4001,C40)</f>
        <v>6.75</v>
      </c>
      <c r="I40" s="227">
        <v>2023</v>
      </c>
      <c r="J40" s="228"/>
      <c r="K40" s="228"/>
      <c r="L40" s="228"/>
      <c r="M40" s="228"/>
      <c r="N40" s="229"/>
      <c r="O40" s="94"/>
      <c r="Q40" s="159">
        <f t="shared" si="2"/>
        <v>0</v>
      </c>
      <c r="R40" s="94"/>
    </row>
    <row r="41" spans="1:18" ht="24.95" customHeight="1" x14ac:dyDescent="0.25">
      <c r="A41">
        <v>3.25</v>
      </c>
      <c r="B41">
        <v>7.75</v>
      </c>
      <c r="C41" s="172">
        <v>7.75</v>
      </c>
      <c r="D41" s="184">
        <f>COUNTIF('BEN BEARE'!J:J,C41)</f>
        <v>9</v>
      </c>
      <c r="E41" s="184">
        <f>COUNTIFS('BEN BEARE'!J:J,C41,'BEN BEARE'!K:K,"&gt;0")</f>
        <v>5</v>
      </c>
      <c r="F41" s="184">
        <f>COUNTIFS('BEN BEARE'!J:J,C41,'BEN BEARE'!K:K,"&lt;0")</f>
        <v>4</v>
      </c>
      <c r="G41" s="187">
        <f t="shared" ref="G41:G42" si="21">IF(D41=0,0,E41/D41)</f>
        <v>0.55555555555555558</v>
      </c>
      <c r="H41" s="186">
        <f>SUMIFS('BEN BEARE'!$K$2:$K$4001,'BEN BEARE'!$J$2:$J$4001,C41)</f>
        <v>27.9</v>
      </c>
      <c r="I41" s="181" t="s">
        <v>1976</v>
      </c>
      <c r="J41" s="182" t="s">
        <v>75</v>
      </c>
      <c r="K41" s="182" t="s">
        <v>557</v>
      </c>
      <c r="L41" s="182" t="s">
        <v>95</v>
      </c>
      <c r="M41" s="182" t="s">
        <v>844</v>
      </c>
      <c r="N41" s="183" t="s">
        <v>60</v>
      </c>
      <c r="O41" s="94"/>
      <c r="Q41" s="159"/>
      <c r="R41" s="94"/>
    </row>
    <row r="42" spans="1:18" ht="24.95" customHeight="1" x14ac:dyDescent="0.4">
      <c r="A42">
        <v>7.25</v>
      </c>
      <c r="B42">
        <v>8</v>
      </c>
      <c r="C42" s="172">
        <v>8</v>
      </c>
      <c r="D42" s="184">
        <f>COUNTIF('BEN BEARE'!J:J,C42)</f>
        <v>68</v>
      </c>
      <c r="E42" s="184">
        <f>COUNTIFS('BEN BEARE'!J:J,C42,'BEN BEARE'!K:K,"&gt;0")</f>
        <v>25</v>
      </c>
      <c r="F42" s="184">
        <f>COUNTIFS('BEN BEARE'!J:J,C42,'BEN BEARE'!K:K,"&lt;0")</f>
        <v>43</v>
      </c>
      <c r="G42" s="187">
        <f t="shared" si="21"/>
        <v>0.36764705882352944</v>
      </c>
      <c r="H42" s="186">
        <f>SUMIFS('BEN BEARE'!$K$2:$K$4001,'BEN BEARE'!$J$2:$J$4001,C42)</f>
        <v>229.18</v>
      </c>
      <c r="I42" s="188" t="s">
        <v>1922</v>
      </c>
      <c r="J42" s="189" cm="1">
        <f t="array" ref="J42">SUMPRODUCT('BEN BEARE'!$Q$2:$Q$10043,--(TEXT('BEN BEARE'!$B$2:$B$10043,"MMM")=$I42),--( TEXT('BEN BEARE'!$B$2:$B$10043,"yyyy")=TEXT($I$40,0)))</f>
        <v>135</v>
      </c>
      <c r="K42" s="189" cm="1">
        <f t="array" ref="K42">SUMPRODUCT('BEN BEARE'!$R$2:$R$10043,--(TEXT('BEN BEARE'!$B$2:$B$10043,"MMM")=$I42),--( TEXT('BEN BEARE'!$B$2:$B$10043,"yyyy")=TEXT($I$40,0)))</f>
        <v>31</v>
      </c>
      <c r="L42" s="189" cm="1">
        <f t="array" ref="L42">SUMPRODUCT('BEN BEARE'!$S$2:$S$10043,--(TEXT('BEN BEARE'!$B$2:$B$10043,"MMM")=$I42),--( TEXT('BEN BEARE'!$B$2:$B$10043,"yyyy")=TEXT($I$40,0)))</f>
        <v>104</v>
      </c>
      <c r="M42" s="185">
        <f t="shared" ref="M42" si="22">IF(J42=0,0,K42/J42)</f>
        <v>0.22962962962962963</v>
      </c>
      <c r="N42" s="190" cm="1">
        <f t="array" ref="N42">SUMPRODUCT('BEN BEARE'!$K$2:$K$10043,--(TEXT('BEN BEARE'!$B$2:$B$10043,"MMM")=$I42),--( TEXT('BEN BEARE'!$B$2:$B$10043,"yyyy")=TEXT($I$40,0)))</f>
        <v>75.512500000000017</v>
      </c>
      <c r="O42" s="94"/>
      <c r="Q42" s="159">
        <f t="shared" si="2"/>
        <v>0</v>
      </c>
      <c r="R42" s="94"/>
    </row>
    <row r="43" spans="1:18" ht="24.95" customHeight="1" x14ac:dyDescent="0.4">
      <c r="A43">
        <v>5.75</v>
      </c>
      <c r="B43">
        <v>8.25</v>
      </c>
      <c r="C43" s="172">
        <v>8.25</v>
      </c>
      <c r="D43" s="184">
        <f>COUNTIF('BEN BEARE'!J:J,C43)</f>
        <v>1</v>
      </c>
      <c r="E43" s="184">
        <f>COUNTIFS('BEN BEARE'!J:J,C43,'BEN BEARE'!K:K,"&gt;0")</f>
        <v>0</v>
      </c>
      <c r="F43" s="184">
        <f>COUNTIFS('BEN BEARE'!J:J,C43,'BEN BEARE'!K:K,"&lt;0")</f>
        <v>1</v>
      </c>
      <c r="G43" s="187">
        <f t="shared" ref="G43" si="23">IF(D43=0,0,E43/D43)</f>
        <v>0</v>
      </c>
      <c r="H43" s="186">
        <f>SUMIFS('BEN BEARE'!$K$2:$K$4001,'BEN BEARE'!$J$2:$J$4001,C43)</f>
        <v>-8.25</v>
      </c>
      <c r="I43" s="188" t="s">
        <v>1923</v>
      </c>
      <c r="J43" s="189" cm="1">
        <f t="array" ref="J43">SUMPRODUCT('BEN BEARE'!$Q$2:$Q$10043,--(TEXT('BEN BEARE'!$B$2:$B$10043,"MMM")=$I43),--( TEXT('BEN BEARE'!$B$2:$B$10043,"yyyy")=TEXT($I$40,0)))</f>
        <v>141</v>
      </c>
      <c r="K43" s="189" cm="1">
        <f t="array" ref="K43">SUMPRODUCT('BEN BEARE'!$R$2:$R$10043,--(TEXT('BEN BEARE'!$B$2:$B$10043,"MMM")=$I43),--( TEXT('BEN BEARE'!$B$2:$B$10043,"yyyy")=TEXT($I$40,0)))</f>
        <v>25</v>
      </c>
      <c r="L43" s="189" cm="1">
        <f t="array" ref="L43">SUMPRODUCT('BEN BEARE'!$S$2:$S$10043,--(TEXT('BEN BEARE'!$B$2:$B$10043,"MMM")=$I43),--( TEXT('BEN BEARE'!$B$2:$B$10043,"yyyy")=TEXT($I$40,0)))</f>
        <v>116</v>
      </c>
      <c r="M43" s="185">
        <f t="shared" ref="M43" si="24">IF(J43=0,0,K43/J43)</f>
        <v>0.1773049645390071</v>
      </c>
      <c r="N43" s="190" cm="1">
        <f t="array" ref="N43">SUMPRODUCT('BEN BEARE'!$K$2:$K$10043,--(TEXT('BEN BEARE'!$B$2:$B$10043,"MMM")=$I43),--( TEXT('BEN BEARE'!$B$2:$B$10043,"yyyy")=TEXT($I$40,0)))</f>
        <v>-79.887500000000045</v>
      </c>
      <c r="O43" s="94"/>
      <c r="Q43" s="159">
        <f t="shared" si="2"/>
        <v>0</v>
      </c>
      <c r="R43" s="94"/>
    </row>
    <row r="44" spans="1:18" ht="24.95" customHeight="1" x14ac:dyDescent="0.4">
      <c r="A44">
        <v>9.75</v>
      </c>
      <c r="B44">
        <v>8.5</v>
      </c>
      <c r="C44" s="172">
        <v>8.5</v>
      </c>
      <c r="D44" s="184">
        <f>COUNTIF('BEN BEARE'!J:J,C44)</f>
        <v>4</v>
      </c>
      <c r="E44" s="184">
        <f>COUNTIFS('BEN BEARE'!J:J,C44,'BEN BEARE'!K:K,"&gt;0")</f>
        <v>2</v>
      </c>
      <c r="F44" s="184">
        <f>COUNTIFS('BEN BEARE'!J:J,C44,'BEN BEARE'!K:K,"&lt;0")</f>
        <v>2</v>
      </c>
      <c r="G44" s="187">
        <f t="shared" ref="G44:G52" si="25">IF(D44=0,0,E44/D44)</f>
        <v>0.5</v>
      </c>
      <c r="H44" s="186">
        <f>SUMIFS('BEN BEARE'!$K$2:$K$4001,'BEN BEARE'!$J$2:$J$4001,C44)</f>
        <v>47.174999999999997</v>
      </c>
      <c r="I44" s="188" t="s">
        <v>1924</v>
      </c>
      <c r="J44" s="189" cm="1">
        <f t="array" ref="J44">SUMPRODUCT('BEN BEARE'!$Q$2:$Q$10043,--(TEXT('BEN BEARE'!$B$2:$B$10043,"MMM")=$I44),--( TEXT('BEN BEARE'!$B$2:$B$10043,"yyyy")=TEXT($I$40,0)))</f>
        <v>185</v>
      </c>
      <c r="K44" s="189" cm="1">
        <f t="array" ref="K44">SUMPRODUCT('BEN BEARE'!$R$2:$R$10043,--(TEXT('BEN BEARE'!$B$2:$B$10043,"MMM")=$I44),--( TEXT('BEN BEARE'!$B$2:$B$10043,"yyyy")=TEXT($I$40,0)))</f>
        <v>54</v>
      </c>
      <c r="L44" s="189" cm="1">
        <f t="array" ref="L44">SUMPRODUCT('BEN BEARE'!$S$2:$S$10043,--(TEXT('BEN BEARE'!$B$2:$B$10043,"MMM")=$I44),--( TEXT('BEN BEARE'!$B$2:$B$10043,"yyyy")=TEXT($I$40,0)))</f>
        <v>131</v>
      </c>
      <c r="M44" s="185">
        <f t="shared" ref="M44:M53" si="26">IF(J44=0,0,K44/J44)</f>
        <v>0.29189189189189191</v>
      </c>
      <c r="N44" s="190" cm="1">
        <f t="array" ref="N44">SUMPRODUCT('BEN BEARE'!$K$2:$K$10043,--(TEXT('BEN BEARE'!$B$2:$B$10043,"MMM")=$I44),--( TEXT('BEN BEARE'!$B$2:$B$10043,"yyyy")=TEXT($I$40,0)))</f>
        <v>486.71249999999992</v>
      </c>
      <c r="O44" s="94"/>
      <c r="Q44" s="159">
        <f t="shared" si="2"/>
        <v>0</v>
      </c>
      <c r="R44" s="94"/>
    </row>
    <row r="45" spans="1:18" ht="24.95" customHeight="1" x14ac:dyDescent="0.4">
      <c r="A45">
        <v>4.75</v>
      </c>
      <c r="B45">
        <v>8.75</v>
      </c>
      <c r="C45" s="172">
        <v>8.75</v>
      </c>
      <c r="D45" s="184">
        <f>COUNTIF('BEN BEARE'!J:J,C45)</f>
        <v>22</v>
      </c>
      <c r="E45" s="184">
        <f>COUNTIFS('BEN BEARE'!J:J,C45,'BEN BEARE'!K:K,"&gt;0")</f>
        <v>5</v>
      </c>
      <c r="F45" s="184">
        <f>COUNTIFS('BEN BEARE'!J:J,C45,'BEN BEARE'!K:K,"&lt;0")</f>
        <v>17</v>
      </c>
      <c r="G45" s="187">
        <f t="shared" si="25"/>
        <v>0.22727272727272727</v>
      </c>
      <c r="H45" s="186">
        <f>SUMIFS('BEN BEARE'!$K$2:$K$4001,'BEN BEARE'!$J$2:$J$4001,C45)</f>
        <v>-59.0625</v>
      </c>
      <c r="I45" s="188" t="s">
        <v>1925</v>
      </c>
      <c r="J45" s="189" cm="1">
        <f t="array" ref="J45">SUMPRODUCT('BEN BEARE'!$Q$2:$Q$10043,--(TEXT('BEN BEARE'!$B$2:$B$10043,"MMM")=$I45),--( TEXT('BEN BEARE'!$B$2:$B$10043,"yyyy")=TEXT($I$40,0)))</f>
        <v>131</v>
      </c>
      <c r="K45" s="189" cm="1">
        <f t="array" ref="K45">SUMPRODUCT('BEN BEARE'!$R$2:$R$10043,--(TEXT('BEN BEARE'!$B$2:$B$10043,"MMM")=$I45),--( TEXT('BEN BEARE'!$B$2:$B$10043,"yyyy")=TEXT($I$40,0)))</f>
        <v>39</v>
      </c>
      <c r="L45" s="189" cm="1">
        <f t="array" ref="L45">SUMPRODUCT('BEN BEARE'!$S$2:$S$10043,--(TEXT('BEN BEARE'!$B$2:$B$10043,"MMM")=$I45),--( TEXT('BEN BEARE'!$B$2:$B$10043,"yyyy")=TEXT($I$40,0)))</f>
        <v>92</v>
      </c>
      <c r="M45" s="185">
        <f t="shared" si="26"/>
        <v>0.29770992366412213</v>
      </c>
      <c r="N45" s="190" cm="1">
        <f t="array" ref="N45">SUMPRODUCT('BEN BEARE'!$K$2:$K$10043,--(TEXT('BEN BEARE'!$B$2:$B$10043,"MMM")=$I45),--( TEXT('BEN BEARE'!$B$2:$B$10043,"yyyy")=TEXT($I$40,0)))</f>
        <v>32.537500000000001</v>
      </c>
      <c r="O45" s="94"/>
      <c r="Q45" s="159">
        <f t="shared" si="2"/>
        <v>0</v>
      </c>
      <c r="R45" s="94"/>
    </row>
    <row r="46" spans="1:18" ht="24.95" customHeight="1" x14ac:dyDescent="0.4">
      <c r="A46">
        <v>7.75</v>
      </c>
      <c r="B46">
        <v>9</v>
      </c>
      <c r="C46" s="172">
        <v>9</v>
      </c>
      <c r="D46" s="184">
        <f>COUNTIF('BEN BEARE'!J:J,C46)</f>
        <v>27</v>
      </c>
      <c r="E46" s="184">
        <f>COUNTIFS('BEN BEARE'!J:J,C46,'BEN BEARE'!K:K,"&gt;0")</f>
        <v>8</v>
      </c>
      <c r="F46" s="184">
        <f>COUNTIFS('BEN BEARE'!J:J,C46,'BEN BEARE'!K:K,"&lt;0")</f>
        <v>19</v>
      </c>
      <c r="G46" s="187">
        <f t="shared" si="25"/>
        <v>0.29629629629629628</v>
      </c>
      <c r="H46" s="186">
        <f>SUMIFS('BEN BEARE'!$K$2:$K$4001,'BEN BEARE'!$J$2:$J$4001,C46)</f>
        <v>-93.960000000000022</v>
      </c>
      <c r="I46" s="188" t="s">
        <v>1921</v>
      </c>
      <c r="J46" s="189" cm="1">
        <f t="array" ref="J46">SUMPRODUCT('BEN BEARE'!$Q$2:$Q$10043,--(TEXT('BEN BEARE'!$B$2:$B$10043,"MMM")=$I46),--( TEXT('BEN BEARE'!$B$2:$B$10043,"yyyy")=TEXT($I$40,0)))</f>
        <v>151</v>
      </c>
      <c r="K46" s="189" cm="1">
        <f t="array" ref="K46">SUMPRODUCT('BEN BEARE'!$R$2:$R$10043,--(TEXT('BEN BEARE'!$B$2:$B$10043,"MMM")=$I46),--( TEXT('BEN BEARE'!$B$2:$B$10043,"yyyy")=TEXT($I$40,0)))</f>
        <v>29</v>
      </c>
      <c r="L46" s="189" cm="1">
        <f t="array" ref="L46">SUMPRODUCT('BEN BEARE'!$S$2:$S$10043,--(TEXT('BEN BEARE'!$B$2:$B$10043,"MMM")=$I46),--( TEXT('BEN BEARE'!$B$2:$B$10043,"yyyy")=TEXT($I$40,0)))</f>
        <v>122</v>
      </c>
      <c r="M46" s="185">
        <f t="shared" si="26"/>
        <v>0.19205298013245034</v>
      </c>
      <c r="N46" s="190" cm="1">
        <f t="array" ref="N46">SUMPRODUCT('BEN BEARE'!$K$2:$K$10043,--(TEXT('BEN BEARE'!$B$2:$B$10043,"MMM")=$I46),--( TEXT('BEN BEARE'!$B$2:$B$10043,"yyyy")=TEXT($I$40,0)))</f>
        <v>-32.787500000000009</v>
      </c>
      <c r="O46" s="94"/>
      <c r="Q46" s="159">
        <f t="shared" si="2"/>
        <v>0</v>
      </c>
      <c r="R46" s="94"/>
    </row>
    <row r="47" spans="1:18" ht="24.95" customHeight="1" x14ac:dyDescent="0.4">
      <c r="A47">
        <v>9.25</v>
      </c>
      <c r="B47">
        <v>9.25</v>
      </c>
      <c r="C47" s="172">
        <v>9.25</v>
      </c>
      <c r="D47" s="184">
        <f>COUNTIF('BEN BEARE'!J:J,C47)</f>
        <v>8</v>
      </c>
      <c r="E47" s="184">
        <f>COUNTIFS('BEN BEARE'!J:J,C47,'BEN BEARE'!K:K,"&gt;0")</f>
        <v>3</v>
      </c>
      <c r="F47" s="184">
        <f>COUNTIFS('BEN BEARE'!J:J,C47,'BEN BEARE'!K:K,"&lt;0")</f>
        <v>5</v>
      </c>
      <c r="G47" s="187">
        <f t="shared" si="25"/>
        <v>0.375</v>
      </c>
      <c r="H47" s="186">
        <f>SUMIFS('BEN BEARE'!$K$2:$K$4001,'BEN BEARE'!$J$2:$J$4001,C47)</f>
        <v>27.749999999999996</v>
      </c>
      <c r="I47" s="188" t="s">
        <v>1926</v>
      </c>
      <c r="J47" s="189" cm="1">
        <f t="array" ref="J47">SUMPRODUCT('BEN BEARE'!$Q$2:$Q$10043,--(TEXT('BEN BEARE'!$B$2:$B$10043,"MMM")=$I47),--( TEXT('BEN BEARE'!$B$2:$B$10043,"yyyy")=TEXT($I$40,0)))</f>
        <v>113</v>
      </c>
      <c r="K47" s="189" cm="1">
        <f t="array" ref="K47">SUMPRODUCT('BEN BEARE'!$R$2:$R$10043,--(TEXT('BEN BEARE'!$B$2:$B$10043,"MMM")=$I47),--( TEXT('BEN BEARE'!$B$2:$B$10043,"yyyy")=TEXT($I$40,0)))</f>
        <v>25</v>
      </c>
      <c r="L47" s="189" cm="1">
        <f t="array" ref="L47">SUMPRODUCT('BEN BEARE'!$S$2:$S$10043,--(TEXT('BEN BEARE'!$B$2:$B$10043,"MMM")=$I47),--( TEXT('BEN BEARE'!$B$2:$B$10043,"yyyy")=TEXT($I$40,0)))</f>
        <v>88</v>
      </c>
      <c r="M47" s="185">
        <f t="shared" si="26"/>
        <v>0.22123893805309736</v>
      </c>
      <c r="N47" s="190" cm="1">
        <f t="array" ref="N47">SUMPRODUCT('BEN BEARE'!$K$2:$K$10043,--(TEXT('BEN BEARE'!$B$2:$B$10043,"MMM")=$I47),--( TEXT('BEN BEARE'!$B$2:$B$10043,"yyyy")=TEXT($I$40,0)))</f>
        <v>-67.337500000000006</v>
      </c>
      <c r="O47" s="94"/>
      <c r="Q47" s="159">
        <f t="shared" si="2"/>
        <v>0</v>
      </c>
      <c r="R47" s="94"/>
    </row>
    <row r="48" spans="1:18" ht="24.95" customHeight="1" x14ac:dyDescent="0.4">
      <c r="A48">
        <v>8.75</v>
      </c>
      <c r="B48">
        <v>9.5</v>
      </c>
      <c r="C48" s="172">
        <v>9.5</v>
      </c>
      <c r="D48" s="184">
        <f>COUNTIF('BEN BEARE'!J:J,C48)</f>
        <v>10</v>
      </c>
      <c r="E48" s="184">
        <f>COUNTIFS('BEN BEARE'!J:J,C48,'BEN BEARE'!K:K,"&gt;0")</f>
        <v>3</v>
      </c>
      <c r="F48" s="184">
        <f>COUNTIFS('BEN BEARE'!J:J,C48,'BEN BEARE'!K:K,"&lt;0")</f>
        <v>7</v>
      </c>
      <c r="G48" s="187">
        <f t="shared" si="25"/>
        <v>0.3</v>
      </c>
      <c r="H48" s="186">
        <f>SUMIFS('BEN BEARE'!$K$2:$K$4001,'BEN BEARE'!$J$2:$J$4001,C48)</f>
        <v>-20.140000000000004</v>
      </c>
      <c r="I48" s="188" t="s">
        <v>1927</v>
      </c>
      <c r="J48" s="189" cm="1">
        <f t="array" ref="J48">SUMPRODUCT('BEN BEARE'!$Q$2:$Q$10043,--(TEXT('BEN BEARE'!$B$2:$B$10043,"MMM")=$I48),--( TEXT('BEN BEARE'!$B$2:$B$10043,"yyyy")=TEXT($I$40,0)))</f>
        <v>120</v>
      </c>
      <c r="K48" s="189" cm="1">
        <f t="array" ref="K48">SUMPRODUCT('BEN BEARE'!$R$2:$R$10043,--(TEXT('BEN BEARE'!$B$2:$B$10043,"MMM")=$I48),--( TEXT('BEN BEARE'!$B$2:$B$10043,"yyyy")=TEXT($I$40,0)))</f>
        <v>23</v>
      </c>
      <c r="L48" s="189" cm="1">
        <f t="array" ref="L48">SUMPRODUCT('BEN BEARE'!$S$2:$S$10043,--(TEXT('BEN BEARE'!$B$2:$B$10043,"MMM")=$I48),--( TEXT('BEN BEARE'!$B$2:$B$10043,"yyyy")=TEXT($I$40,0)))</f>
        <v>97</v>
      </c>
      <c r="M48" s="185">
        <f t="shared" si="26"/>
        <v>0.19166666666666668</v>
      </c>
      <c r="N48" s="190" cm="1">
        <f t="array" ref="N48">SUMPRODUCT('BEN BEARE'!$K$2:$K$10043,--(TEXT('BEN BEARE'!$B$2:$B$10043,"MMM")=$I48),--( TEXT('BEN BEARE'!$B$2:$B$10043,"yyyy")=TEXT($I$40,0)))</f>
        <v>91.734999999999985</v>
      </c>
      <c r="O48" s="94"/>
      <c r="Q48" s="159">
        <f t="shared" si="2"/>
        <v>0</v>
      </c>
      <c r="R48" s="94"/>
    </row>
    <row r="49" spans="1:18" ht="24.95" customHeight="1" x14ac:dyDescent="0.4">
      <c r="A49">
        <v>6.75</v>
      </c>
      <c r="B49">
        <v>9.75</v>
      </c>
      <c r="C49" s="172">
        <v>9.75</v>
      </c>
      <c r="D49" s="184">
        <f>COUNTIF('BEN BEARE'!J:J,C49)</f>
        <v>20</v>
      </c>
      <c r="E49" s="184">
        <f>COUNTIFS('BEN BEARE'!J:J,C49,'BEN BEARE'!K:K,"&gt;0")</f>
        <v>9</v>
      </c>
      <c r="F49" s="184">
        <f>COUNTIFS('BEN BEARE'!J:J,C49,'BEN BEARE'!K:K,"&lt;0")</f>
        <v>11</v>
      </c>
      <c r="G49" s="187">
        <f t="shared" si="25"/>
        <v>0.45</v>
      </c>
      <c r="H49" s="186">
        <f>SUMIFS('BEN BEARE'!$K$2:$K$4001,'BEN BEARE'!$J$2:$J$4001,C49)</f>
        <v>83.85</v>
      </c>
      <c r="I49" s="188" t="s">
        <v>1928</v>
      </c>
      <c r="J49" s="189" cm="1">
        <f t="array" ref="J49">SUMPRODUCT('BEN BEARE'!$Q$2:$Q$10043,--(TEXT('BEN BEARE'!$B$2:$B$10043,"MMM")=$I49),--( TEXT('BEN BEARE'!$B$2:$B$10043,"yyyy")=TEXT($I$40,0)))</f>
        <v>151</v>
      </c>
      <c r="K49" s="189" cm="1">
        <f t="array" ref="K49">SUMPRODUCT('BEN BEARE'!$R$2:$R$10043,--(TEXT('BEN BEARE'!$B$2:$B$10043,"MMM")=$I49),--( TEXT('BEN BEARE'!$B$2:$B$10043,"yyyy")=TEXT($I$40,0)))</f>
        <v>29</v>
      </c>
      <c r="L49" s="189" cm="1">
        <f t="array" ref="L49">SUMPRODUCT('BEN BEARE'!$S$2:$S$10043,--(TEXT('BEN BEARE'!$B$2:$B$10043,"MMM")=$I49),--( TEXT('BEN BEARE'!$B$2:$B$10043,"yyyy")=TEXT($I$40,0)))</f>
        <v>122</v>
      </c>
      <c r="M49" s="185">
        <f t="shared" si="26"/>
        <v>0.19205298013245034</v>
      </c>
      <c r="N49" s="190" cm="1">
        <f t="array" ref="N49">SUMPRODUCT('BEN BEARE'!$K$2:$K$10043,--(TEXT('BEN BEARE'!$B$2:$B$10043,"MMM")=$I49),--( TEXT('BEN BEARE'!$B$2:$B$10043,"yyyy")=TEXT($I$40,0)))</f>
        <v>-16.399999999999991</v>
      </c>
      <c r="O49" s="94"/>
      <c r="Q49" s="159">
        <f>K49+L49-J49</f>
        <v>0</v>
      </c>
      <c r="R49" s="94"/>
    </row>
    <row r="50" spans="1:18" ht="24.95" customHeight="1" x14ac:dyDescent="0.4">
      <c r="A50">
        <v>5.25</v>
      </c>
      <c r="B50">
        <v>10</v>
      </c>
      <c r="C50" s="172">
        <v>10</v>
      </c>
      <c r="D50" s="184">
        <f>COUNTIF('BEN BEARE'!J:J,C50)</f>
        <v>33</v>
      </c>
      <c r="E50" s="184">
        <f>COUNTIFS('BEN BEARE'!J:J,C50,'BEN BEARE'!K:K,"&gt;0")</f>
        <v>15</v>
      </c>
      <c r="F50" s="184">
        <f>COUNTIFS('BEN BEARE'!J:J,C50,'BEN BEARE'!K:K,"&lt;0")</f>
        <v>18</v>
      </c>
      <c r="G50" s="187">
        <f t="shared" si="25"/>
        <v>0.45454545454545453</v>
      </c>
      <c r="H50" s="186">
        <f>SUMIFS('BEN BEARE'!$K$2:$K$4001,'BEN BEARE'!$J$2:$J$4001,C50)</f>
        <v>19</v>
      </c>
      <c r="I50" s="188" t="s">
        <v>1929</v>
      </c>
      <c r="J50" s="189" cm="1">
        <f t="array" ref="J50">SUMPRODUCT('BEN BEARE'!$Q$2:$Q$10043,--(TEXT('BEN BEARE'!$B$2:$B$10043,"MMM")=$I50),--( TEXT('BEN BEARE'!$B$2:$B$10043,"yyyy")=TEXT($I$40,0)))</f>
        <v>136</v>
      </c>
      <c r="K50" s="189" cm="1">
        <f t="array" ref="K50">SUMPRODUCT('BEN BEARE'!$R$2:$R$10043,--(TEXT('BEN BEARE'!$B$2:$B$10043,"MMM")=$I50),--( TEXT('BEN BEARE'!$B$2:$B$10043,"yyyy")=TEXT($I$40,0)))</f>
        <v>22</v>
      </c>
      <c r="L50" s="189" cm="1">
        <f t="array" ref="L50">SUMPRODUCT('BEN BEARE'!$S$2:$S$10043,--(TEXT('BEN BEARE'!$B$2:$B$10043,"MMM")=$I50),--( TEXT('BEN BEARE'!$B$2:$B$10043,"yyyy")=TEXT($I$40,0)))</f>
        <v>114</v>
      </c>
      <c r="M50" s="185">
        <f t="shared" si="26"/>
        <v>0.16176470588235295</v>
      </c>
      <c r="N50" s="190" cm="1">
        <f t="array" ref="N50">SUMPRODUCT('BEN BEARE'!$K$2:$K$10043,--(TEXT('BEN BEARE'!$B$2:$B$10043,"MMM")=$I50),--( TEXT('BEN BEARE'!$B$2:$B$10043,"yyyy")=TEXT($I$40,0)))</f>
        <v>-128.92500000000001</v>
      </c>
      <c r="O50" s="94"/>
      <c r="Q50" s="159">
        <f t="shared" si="2"/>
        <v>0</v>
      </c>
      <c r="R50" s="94"/>
    </row>
    <row r="51" spans="1:18" ht="24.95" customHeight="1" x14ac:dyDescent="0.4">
      <c r="A51">
        <v>4.25</v>
      </c>
      <c r="B51">
        <v>12</v>
      </c>
      <c r="C51" s="172">
        <v>12</v>
      </c>
      <c r="D51" s="184">
        <f>COUNTIF('BEN BEARE'!J:J,C51)</f>
        <v>4</v>
      </c>
      <c r="E51" s="184">
        <f>COUNTIFS('BEN BEARE'!J:J,C51,'BEN BEARE'!K:K,"&gt;0")</f>
        <v>0</v>
      </c>
      <c r="F51" s="184">
        <f>COUNTIFS('BEN BEARE'!J:J,C51,'BEN BEARE'!K:K,"&lt;0")</f>
        <v>4</v>
      </c>
      <c r="G51" s="187">
        <f t="shared" si="25"/>
        <v>0</v>
      </c>
      <c r="H51" s="186">
        <f>SUMIFS('BEN BEARE'!$K$2:$K$4001,'BEN BEARE'!$J$2:$J$4001,C51)</f>
        <v>-48</v>
      </c>
      <c r="I51" s="188" t="s">
        <v>1930</v>
      </c>
      <c r="J51" s="189" cm="1">
        <f t="array" ref="J51">SUMPRODUCT('BEN BEARE'!$Q$2:$Q$10043,--(TEXT('BEN BEARE'!$B$2:$B$10043,"MMM")=$I51),--( TEXT('BEN BEARE'!$B$2:$B$10043,"yyyy")=TEXT($I$40,0)))</f>
        <v>98</v>
      </c>
      <c r="K51" s="189" cm="1">
        <f t="array" ref="K51">SUMPRODUCT('BEN BEARE'!$R$2:$R$10043,--(TEXT('BEN BEARE'!$B$2:$B$10043,"MMM")=$I51),--( TEXT('BEN BEARE'!$B$2:$B$10043,"yyyy")=TEXT($I$40,0)))</f>
        <v>22</v>
      </c>
      <c r="L51" s="189" cm="1">
        <f t="array" ref="L51">SUMPRODUCT('BEN BEARE'!$S$2:$S$10043,--(TEXT('BEN BEARE'!$B$2:$B$10043,"MMM")=$I51),--( TEXT('BEN BEARE'!$B$2:$B$10043,"yyyy")=TEXT($I$40,0)))</f>
        <v>76</v>
      </c>
      <c r="M51" s="185">
        <f t="shared" si="26"/>
        <v>0.22448979591836735</v>
      </c>
      <c r="N51" s="190" cm="1">
        <f t="array" ref="N51">SUMPRODUCT('BEN BEARE'!$K$2:$K$10043,--(TEXT('BEN BEARE'!$B$2:$B$10043,"MMM")=$I51),--( TEXT('BEN BEARE'!$B$2:$B$10043,"yyyy")=TEXT($I$40,0)))</f>
        <v>-12.997500000000016</v>
      </c>
      <c r="O51" s="94"/>
      <c r="Q51" s="159">
        <f t="shared" si="2"/>
        <v>0</v>
      </c>
      <c r="R51" s="94"/>
    </row>
    <row r="52" spans="1:18" ht="24.95" customHeight="1" x14ac:dyDescent="0.4">
      <c r="A52">
        <v>6.25</v>
      </c>
      <c r="B52">
        <v>13</v>
      </c>
      <c r="C52" s="172">
        <v>13</v>
      </c>
      <c r="D52" s="184">
        <f>COUNTIF('BEN BEARE'!J:J,C52)</f>
        <v>5</v>
      </c>
      <c r="E52" s="184">
        <f>COUNTIFS('BEN BEARE'!J:J,C52,'BEN BEARE'!K:K,"&gt;0")</f>
        <v>3</v>
      </c>
      <c r="F52" s="184">
        <f>COUNTIFS('BEN BEARE'!J:J,C52,'BEN BEARE'!K:K,"&lt;0")</f>
        <v>2</v>
      </c>
      <c r="G52" s="187">
        <f t="shared" si="25"/>
        <v>0.6</v>
      </c>
      <c r="H52" s="186">
        <f>SUMIFS('BEN BEARE'!$K$2:$K$4001,'BEN BEARE'!$J$2:$J$4001,C52)</f>
        <v>74.099999999999994</v>
      </c>
      <c r="I52" s="188" t="s">
        <v>1931</v>
      </c>
      <c r="J52" s="189" cm="1">
        <f t="array" ref="J52">SUMPRODUCT('BEN BEARE'!$Q$2:$Q$10043,--(TEXT('BEN BEARE'!$B$2:$B$10043,"MMM")=$I52),--( TEXT('BEN BEARE'!$B$2:$B$10043,"yyyy")=TEXT($I$40,0)))</f>
        <v>17</v>
      </c>
      <c r="K52" s="189" cm="1">
        <f t="array" ref="K52">SUMPRODUCT('BEN BEARE'!$R$2:$R$10043,--(TEXT('BEN BEARE'!$B$2:$B$10043,"MMM")=$I52),--( TEXT('BEN BEARE'!$B$2:$B$10043,"yyyy")=TEXT($I$40,0)))</f>
        <v>1</v>
      </c>
      <c r="L52" s="189" cm="1">
        <f t="array" ref="L52">SUMPRODUCT('BEN BEARE'!$S$2:$S$10043,--(TEXT('BEN BEARE'!$B$2:$B$10043,"MMM")=$I52),--( TEXT('BEN BEARE'!$B$2:$B$10043,"yyyy")=TEXT($I$40,0)))</f>
        <v>16</v>
      </c>
      <c r="M52" s="185">
        <f t="shared" si="26"/>
        <v>5.8823529411764705E-2</v>
      </c>
      <c r="N52" s="190" cm="1">
        <f t="array" ref="N52">SUMPRODUCT('BEN BEARE'!$K$2:$K$10043,--(TEXT('BEN BEARE'!$B$2:$B$10043,"MMM")=$I52),--( TEXT('BEN BEARE'!$B$2:$B$10043,"yyyy")=TEXT($I$40,0)))</f>
        <v>-47</v>
      </c>
      <c r="O52" s="94"/>
      <c r="Q52" s="159">
        <f t="shared" si="2"/>
        <v>0</v>
      </c>
      <c r="R52" s="94"/>
    </row>
    <row r="53" spans="1:18" ht="24.95" customHeight="1" thickBot="1" x14ac:dyDescent="0.45">
      <c r="A53">
        <v>8.25</v>
      </c>
      <c r="B53">
        <v>14</v>
      </c>
      <c r="C53" s="172">
        <v>14</v>
      </c>
      <c r="D53" s="184">
        <f>COUNTIF('BEN BEARE'!J:J,C53)</f>
        <v>3</v>
      </c>
      <c r="E53" s="184">
        <f>COUNTIFS('BEN BEARE'!J:J,C53,'BEN BEARE'!K:K,"&gt;0")</f>
        <v>0</v>
      </c>
      <c r="F53" s="184">
        <f>COUNTIFS('BEN BEARE'!J:J,C53,'BEN BEARE'!K:K,"&lt;0")</f>
        <v>3</v>
      </c>
      <c r="G53" s="185">
        <f t="shared" ref="G53" si="27">IF(D53=0,0,E53/D53)</f>
        <v>0</v>
      </c>
      <c r="H53" s="186">
        <f>SUMIFS('BEN BEARE'!$K$2:$K$4001,'BEN BEARE'!$J$2:$J$4001,C53)</f>
        <v>-42</v>
      </c>
      <c r="I53" s="188" t="s">
        <v>1932</v>
      </c>
      <c r="J53" s="189" cm="1">
        <f t="array" ref="J53">SUMPRODUCT('BEN BEARE'!$Q$2:$Q$10043,--(TEXT('BEN BEARE'!$B$2:$B$10043,"MMM")=$I53),--( TEXT('BEN BEARE'!$B$2:$B$10043,"yyyy")=TEXT($I$40,0)))</f>
        <v>0</v>
      </c>
      <c r="K53" s="189" cm="1">
        <f t="array" ref="K53">SUMPRODUCT('BEN BEARE'!$R$2:$R$10043,--(TEXT('BEN BEARE'!$B$2:$B$10043,"MMM")=$I53),--( TEXT('BEN BEARE'!$B$2:$B$10043,"yyyy")=TEXT($I$40,0)))</f>
        <v>0</v>
      </c>
      <c r="L53" s="189" cm="1">
        <f t="array" ref="L53">SUMPRODUCT('BEN BEARE'!$S$2:$S$10043,--(TEXT('BEN BEARE'!$B$2:$B$10043,"MMM")=$I53),--( TEXT('BEN BEARE'!$B$2:$B$10043,"yyyy")=TEXT($I$40,0)))</f>
        <v>0</v>
      </c>
      <c r="M53" s="185">
        <f t="shared" si="26"/>
        <v>0</v>
      </c>
      <c r="N53" s="190" cm="1">
        <f t="array" ref="N53">SUMPRODUCT('BEN BEARE'!$K$2:$K$10043,--(TEXT('BEN BEARE'!$B$2:$B$10043,"MMM")=$I53),--( TEXT('BEN BEARE'!$B$2:$B$10043,"yyyy")=TEXT($I$40,0)))</f>
        <v>0</v>
      </c>
      <c r="O53" s="94"/>
      <c r="Q53" s="159">
        <f t="shared" si="2"/>
        <v>0</v>
      </c>
      <c r="R53" s="94"/>
    </row>
    <row r="54" spans="1:18" ht="24.95" customHeight="1" x14ac:dyDescent="0.45">
      <c r="A54">
        <v>8.5</v>
      </c>
      <c r="B54">
        <v>15</v>
      </c>
      <c r="C54" s="172">
        <v>15</v>
      </c>
      <c r="D54" s="184">
        <f>COUNTIF('BEN BEARE'!J:J,C54)</f>
        <v>1</v>
      </c>
      <c r="E54" s="184">
        <f>COUNTIFS('BEN BEARE'!J:J,C54,'BEN BEARE'!K:K,"&gt;0")</f>
        <v>1</v>
      </c>
      <c r="F54" s="184">
        <f>COUNTIFS('BEN BEARE'!J:J,C54,'BEN BEARE'!K:K,"&lt;0")</f>
        <v>0</v>
      </c>
      <c r="G54" s="185">
        <f t="shared" ref="G54" si="28">IF(D54=0,0,E54/D54)</f>
        <v>1</v>
      </c>
      <c r="H54" s="186">
        <f>SUMIFS('BEN BEARE'!$K$2:$K$4001,'BEN BEARE'!$J$2:$J$4001,C54)</f>
        <v>13.5</v>
      </c>
      <c r="I54" s="227">
        <v>2024</v>
      </c>
      <c r="J54" s="228"/>
      <c r="K54" s="228"/>
      <c r="L54" s="228"/>
      <c r="M54" s="228"/>
      <c r="N54" s="229"/>
      <c r="O54" s="94"/>
      <c r="Q54" s="159">
        <f t="shared" si="2"/>
        <v>0</v>
      </c>
      <c r="R54" s="94"/>
    </row>
    <row r="55" spans="1:18" ht="24.95" customHeight="1" thickBot="1" x14ac:dyDescent="0.3">
      <c r="A55">
        <v>9.5</v>
      </c>
      <c r="B55">
        <v>20</v>
      </c>
      <c r="C55" s="172">
        <v>20</v>
      </c>
      <c r="D55" s="184">
        <f>COUNTIF('BEN BEARE'!J:J,C55)</f>
        <v>1</v>
      </c>
      <c r="E55" s="184">
        <f>COUNTIFS('BEN BEARE'!J:J,C55,'BEN BEARE'!K:K,"&gt;0")</f>
        <v>0</v>
      </c>
      <c r="F55" s="184">
        <f>COUNTIFS('BEN BEARE'!J:J,C55,'BEN BEARE'!K:K,"&lt;0")</f>
        <v>1</v>
      </c>
      <c r="G55" s="185">
        <f t="shared" ref="G55" si="29">IF(D55=0,0,E55/D55)</f>
        <v>0</v>
      </c>
      <c r="H55" s="186">
        <f>SUMIFS('BEN BEARE'!$K$2:$K$4001,'BEN BEARE'!$J$2:$J$4001,C55)</f>
        <v>-20</v>
      </c>
      <c r="I55" s="181" t="s">
        <v>1976</v>
      </c>
      <c r="J55" s="182" t="s">
        <v>75</v>
      </c>
      <c r="K55" s="182" t="s">
        <v>557</v>
      </c>
      <c r="L55" s="182" t="s">
        <v>95</v>
      </c>
      <c r="M55" s="182" t="s">
        <v>844</v>
      </c>
      <c r="N55" s="183" t="s">
        <v>60</v>
      </c>
      <c r="O55" s="94"/>
      <c r="Q55" s="159"/>
      <c r="R55" s="94"/>
    </row>
    <row r="56" spans="1:18" ht="24.95" customHeight="1" x14ac:dyDescent="0.45">
      <c r="C56" s="227" t="s">
        <v>1987</v>
      </c>
      <c r="D56" s="228"/>
      <c r="E56" s="228"/>
      <c r="F56" s="228"/>
      <c r="G56" s="228"/>
      <c r="H56" s="229"/>
      <c r="I56" s="188" t="s">
        <v>1922</v>
      </c>
      <c r="J56" s="189" cm="1">
        <f t="array" ref="J56">SUMPRODUCT('BEN BEARE'!$Q$2:$Q$10043,--(TEXT('BEN BEARE'!$B$2:$B$10043,"MMM")=$I56),--( TEXT('BEN BEARE'!$B$2:$B$10043,"yyyy")=TEXT($I$54,0)))</f>
        <v>14</v>
      </c>
      <c r="K56" s="189" cm="1">
        <f t="array" ref="K56">SUMPRODUCT('BEN BEARE'!$R$2:$R$10043,--(TEXT('BEN BEARE'!$B$2:$B$10043,"MMM")=$I56),--( TEXT('BEN BEARE'!$B$2:$B$10043,"yyyy")=TEXT($I$54,0)))</f>
        <v>4</v>
      </c>
      <c r="L56" s="189" cm="1">
        <f t="array" ref="L56">SUMPRODUCT('BEN BEARE'!$S$2:$S$10043,--(TEXT('BEN BEARE'!$B$2:$B$10043,"MMM")=$I56),--( TEXT('BEN BEARE'!$B$2:$B$10043,"yyyy")=TEXT($I$54,0)))</f>
        <v>10</v>
      </c>
      <c r="M56" s="185">
        <f>IF(J56=0,0,K56/J56)</f>
        <v>0.2857142857142857</v>
      </c>
      <c r="N56" s="190" cm="1">
        <f t="array" ref="N56">SUMPRODUCT('BEN BEARE'!$K$2:$K$10043,--(TEXT('BEN BEARE'!$B$2:$B$10043,"MMM")=$I56),--( TEXT('BEN BEARE'!$B$2:$B$10043,"yyyy")=TEXT($I$54,0)))</f>
        <v>16.949999999999996</v>
      </c>
      <c r="O56" s="94"/>
      <c r="Q56" s="159">
        <f t="shared" si="2"/>
        <v>0</v>
      </c>
      <c r="R56" s="94"/>
    </row>
    <row r="57" spans="1:18" ht="24.95" customHeight="1" x14ac:dyDescent="0.4">
      <c r="C57" s="181" t="s">
        <v>2</v>
      </c>
      <c r="D57" s="182" t="s">
        <v>75</v>
      </c>
      <c r="E57" s="182" t="s">
        <v>557</v>
      </c>
      <c r="F57" s="182" t="s">
        <v>95</v>
      </c>
      <c r="G57" s="182" t="s">
        <v>844</v>
      </c>
      <c r="H57" s="183" t="s">
        <v>60</v>
      </c>
      <c r="I57" s="188" t="s">
        <v>1923</v>
      </c>
      <c r="J57" s="189" cm="1">
        <f t="array" ref="J57">SUMPRODUCT('BEN BEARE'!$Q$2:$Q$10043,--(TEXT('BEN BEARE'!$B$2:$B$10043,"MMM")=$I57),--( TEXT('BEN BEARE'!$B$2:$B$10043,"yyyy")=TEXT($I$54,0)))</f>
        <v>55</v>
      </c>
      <c r="K57" s="189" cm="1">
        <f t="array" ref="K57">SUMPRODUCT('BEN BEARE'!$R$2:$R$10043,--(TEXT('BEN BEARE'!$B$2:$B$10043,"MMM")=$I57),--( TEXT('BEN BEARE'!$B$2:$B$10043,"yyyy")=TEXT($I$54,0)))</f>
        <v>10</v>
      </c>
      <c r="L57" s="189" cm="1">
        <f t="array" ref="L57">SUMPRODUCT('BEN BEARE'!$S$2:$S$10043,--(TEXT('BEN BEARE'!$B$2:$B$10043,"MMM")=$I57),--( TEXT('BEN BEARE'!$B$2:$B$10043,"yyyy")=TEXT($I$54,0)))</f>
        <v>45</v>
      </c>
      <c r="M57" s="185">
        <f>IF(J57=0,0,K57/J57)</f>
        <v>0.18181818181818182</v>
      </c>
      <c r="N57" s="190" cm="1">
        <f t="array" ref="N57">SUMPRODUCT('BEN BEARE'!$K$2:$K$10043,--(TEXT('BEN BEARE'!$B$2:$B$10043,"MMM")=$I57),--( TEXT('BEN BEARE'!$B$2:$B$10043,"yyyy")=TEXT($I$54,0)))</f>
        <v>-71.95</v>
      </c>
      <c r="O57" s="94"/>
      <c r="Q57" s="159">
        <f t="shared" si="2"/>
        <v>0</v>
      </c>
      <c r="R57" s="94"/>
    </row>
    <row r="58" spans="1:18" ht="24.95" customHeight="1" x14ac:dyDescent="0.4">
      <c r="B58" s="168"/>
      <c r="C58" s="172">
        <v>1</v>
      </c>
      <c r="D58" s="184">
        <f>COUNTIF('BEN BEARE'!E:E,C58)</f>
        <v>865</v>
      </c>
      <c r="E58" s="184">
        <f>COUNTIFS('BEN BEARE'!E:E,C58,'BEN BEARE'!K:K,"&gt;0")</f>
        <v>184</v>
      </c>
      <c r="F58" s="184">
        <f>COUNTIFS('BEN BEARE'!E:E,C58,'BEN BEARE'!K:K,"&lt;0")</f>
        <v>681</v>
      </c>
      <c r="G58" s="185">
        <f>IF(D58=0,0,E58/D58)</f>
        <v>0.21271676300578035</v>
      </c>
      <c r="H58" s="186">
        <f>SUMIFS('BEN BEARE'!$K$2:K4001,'BEN BEARE'!$E$2:E4001,C58)</f>
        <v>-146.2488950617284</v>
      </c>
      <c r="I58" s="188" t="s">
        <v>1924</v>
      </c>
      <c r="J58" s="189" cm="1">
        <f t="array" ref="J58">SUMPRODUCT('BEN BEARE'!$Q$2:$Q$10043,--(TEXT('BEN BEARE'!$B$2:$B$10043,"MMM")=$I58),--( TEXT('BEN BEARE'!$B$2:$B$10043,"yyyy")=TEXT($I$54,0)))</f>
        <v>34</v>
      </c>
      <c r="K58" s="189" cm="1">
        <f t="array" ref="K58">SUMPRODUCT('BEN BEARE'!$R$2:$R$10043,--(TEXT('BEN BEARE'!$B$2:$B$10043,"MMM")=$I58),--( TEXT('BEN BEARE'!$B$2:$B$10043,"yyyy")=TEXT($I$54,0)))</f>
        <v>15</v>
      </c>
      <c r="L58" s="189" cm="1">
        <f t="array" ref="L58">SUMPRODUCT('BEN BEARE'!$S$2:$S$10043,--(TEXT('BEN BEARE'!$B$2:$B$10043,"MMM")=$I58),--( TEXT('BEN BEARE'!$B$2:$B$10043,"yyyy")=TEXT($I$54,0)))</f>
        <v>19</v>
      </c>
      <c r="M58" s="185">
        <f t="shared" ref="M58" si="30">IF(J58=0,0,K58/J58)</f>
        <v>0.44117647058823528</v>
      </c>
      <c r="N58" s="190" cm="1">
        <f t="array" ref="N58">SUMPRODUCT('BEN BEARE'!$K$2:$K$10043,--(TEXT('BEN BEARE'!$B$2:$B$10043,"MMM")=$I58),--( TEXT('BEN BEARE'!$B$2:$B$10043,"yyyy")=TEXT($I$54,0)))</f>
        <v>23.699999999999996</v>
      </c>
      <c r="O58" s="94"/>
      <c r="Q58" s="159">
        <f t="shared" si="2"/>
        <v>0</v>
      </c>
      <c r="R58" s="94"/>
    </row>
    <row r="59" spans="1:18" ht="24.95" customHeight="1" x14ac:dyDescent="0.4">
      <c r="B59" s="168"/>
      <c r="C59" s="172">
        <v>2</v>
      </c>
      <c r="D59" s="184">
        <f>COUNTIF('BEN BEARE'!E:E,C59)</f>
        <v>816</v>
      </c>
      <c r="E59" s="184">
        <f>COUNTIFS('BEN BEARE'!E:E,C59,'BEN BEARE'!K:K,"&gt;0")</f>
        <v>195</v>
      </c>
      <c r="F59" s="184">
        <f>COUNTIFS('BEN BEARE'!E:E,C59,'BEN BEARE'!K:K,"&lt;0")</f>
        <v>621</v>
      </c>
      <c r="G59" s="185">
        <f t="shared" ref="G59:G67" si="31">IF(D59=0,0,E59/D59)</f>
        <v>0.23897058823529413</v>
      </c>
      <c r="H59" s="186">
        <f>SUMIFS('BEN BEARE'!$K$2:K4002,'BEN BEARE'!$E$2:E4002,C59)</f>
        <v>462.36049999999983</v>
      </c>
      <c r="I59" s="188" t="s">
        <v>1925</v>
      </c>
      <c r="J59" s="189" cm="1">
        <f t="array" ref="J59">SUMPRODUCT('BEN BEARE'!$Q$2:$Q$10043,--(TEXT('BEN BEARE'!$B$2:$B$10043,"MMM")=$I59),--( TEXT('BEN BEARE'!$B$2:$B$10043,"yyyy")=TEXT($I$54,0)))</f>
        <v>0</v>
      </c>
      <c r="K59" s="189" cm="1">
        <f t="array" ref="K59">SUMPRODUCT('BEN BEARE'!$R$2:$R$10043,--(TEXT('BEN BEARE'!$B$2:$B$10043,"MMM")=$I59),--( TEXT('BEN BEARE'!$B$2:$B$10043,"yyyy")=TEXT($I$54,0)))</f>
        <v>0</v>
      </c>
      <c r="L59" s="189" cm="1">
        <f t="array" ref="L59">SUMPRODUCT('BEN BEARE'!$S$2:$S$10043,--(TEXT('BEN BEARE'!$B$2:$B$10043,"MMM")=$I59),--( TEXT('BEN BEARE'!$B$2:$B$10043,"yyyy")=TEXT($I$54,0)))</f>
        <v>0</v>
      </c>
      <c r="M59" s="185">
        <f t="shared" ref="M59:M62" si="32">IF(J59=0,0,K59/J59)</f>
        <v>0</v>
      </c>
      <c r="N59" s="190" cm="1">
        <f t="array" ref="N59">SUMPRODUCT('BEN BEARE'!$K$2:$K$10043,--(TEXT('BEN BEARE'!$B$2:$B$10043,"MMM")=$I59),--( TEXT('BEN BEARE'!$B$2:$B$10043,"yyyy")=TEXT($I$54,0)))</f>
        <v>0</v>
      </c>
      <c r="O59" s="94"/>
      <c r="Q59" s="159">
        <f t="shared" si="2"/>
        <v>0</v>
      </c>
      <c r="R59" s="94"/>
    </row>
    <row r="60" spans="1:18" ht="24.95" customHeight="1" x14ac:dyDescent="0.4">
      <c r="B60" s="168"/>
      <c r="C60" s="172">
        <v>3</v>
      </c>
      <c r="D60" s="184">
        <f>COUNTIF('BEN BEARE'!E:E,C60)</f>
        <v>660</v>
      </c>
      <c r="E60" s="184">
        <f>COUNTIFS('BEN BEARE'!E:E,C60,'BEN BEARE'!K:K,"&gt;0")</f>
        <v>172</v>
      </c>
      <c r="F60" s="184">
        <f>COUNTIFS('BEN BEARE'!E:E,C60,'BEN BEARE'!K:K,"&lt;0")</f>
        <v>488</v>
      </c>
      <c r="G60" s="185">
        <f t="shared" si="31"/>
        <v>0.26060606060606062</v>
      </c>
      <c r="H60" s="186">
        <f>SUMIFS('BEN BEARE'!$K$2:K4003,'BEN BEARE'!$E$2:E4003,C60)</f>
        <v>233.02749999999986</v>
      </c>
      <c r="I60" s="188" t="s">
        <v>1921</v>
      </c>
      <c r="J60" s="189" cm="1">
        <f t="array" ref="J60">SUMPRODUCT('BEN BEARE'!$Q$2:$Q$10043,--(TEXT('BEN BEARE'!$B$2:$B$10043,"MMM")=$I60),--( TEXT('BEN BEARE'!$B$2:$B$10043,"yyyy")=TEXT($I$54,0)))</f>
        <v>0</v>
      </c>
      <c r="K60" s="189" cm="1">
        <f t="array" ref="K60">SUMPRODUCT('BEN BEARE'!$R$2:$R$10043,--(TEXT('BEN BEARE'!$B$2:$B$10043,"MMM")=$I60),--( TEXT('BEN BEARE'!$B$2:$B$10043,"yyyy")=TEXT($I$54,0)))</f>
        <v>0</v>
      </c>
      <c r="L60" s="189" cm="1">
        <f t="array" ref="L60">SUMPRODUCT('BEN BEARE'!$S$2:$S$10043,--(TEXT('BEN BEARE'!$B$2:$B$10043,"MMM")=$I60),--( TEXT('BEN BEARE'!$B$2:$B$10043,"yyyy")=TEXT($I$54,0)))</f>
        <v>0</v>
      </c>
      <c r="M60" s="185">
        <f t="shared" si="32"/>
        <v>0</v>
      </c>
      <c r="N60" s="190" cm="1">
        <f t="array" ref="N60">SUMPRODUCT('BEN BEARE'!$K$2:$K$10043,--(TEXT('BEN BEARE'!$B$2:$B$10043,"MMM")=$I60),--( TEXT('BEN BEARE'!$B$2:$B$10043,"yyyy")=TEXT($I$54,0)))</f>
        <v>0</v>
      </c>
      <c r="O60" s="94"/>
      <c r="Q60" s="159">
        <f t="shared" si="2"/>
        <v>0</v>
      </c>
      <c r="R60" s="94"/>
    </row>
    <row r="61" spans="1:18" ht="24.95" customHeight="1" x14ac:dyDescent="0.4">
      <c r="B61" s="167"/>
      <c r="C61" s="172">
        <v>4</v>
      </c>
      <c r="D61" s="184">
        <f>COUNTIF('BEN BEARE'!E:E,C61)</f>
        <v>426</v>
      </c>
      <c r="E61" s="184">
        <f>COUNTIFS('BEN BEARE'!E:E,C61,'BEN BEARE'!K:K,"&gt;0")</f>
        <v>100</v>
      </c>
      <c r="F61" s="184">
        <f>COUNTIFS('BEN BEARE'!E:E,C61,'BEN BEARE'!K:K,"&lt;0")</f>
        <v>326</v>
      </c>
      <c r="G61" s="185">
        <f t="shared" si="31"/>
        <v>0.23474178403755869</v>
      </c>
      <c r="H61" s="186">
        <f>SUMIFS('BEN BEARE'!$K$2:K4004,'BEN BEARE'!$E$2:E4004,C61)</f>
        <v>248.06699999999998</v>
      </c>
      <c r="I61" s="188" t="s">
        <v>1926</v>
      </c>
      <c r="J61" s="189" cm="1">
        <f t="array" ref="J61">SUMPRODUCT('BEN BEARE'!$Q$2:$Q$10043,--(TEXT('BEN BEARE'!$B$2:$B$10043,"MMM")=$I61),--( TEXT('BEN BEARE'!$B$2:$B$10043,"yyyy")=TEXT($I$54,0)))</f>
        <v>0</v>
      </c>
      <c r="K61" s="189" cm="1">
        <f t="array" ref="K61">SUMPRODUCT('BEN BEARE'!$R$2:$R$10043,--(TEXT('BEN BEARE'!$B$2:$B$10043,"MMM")=$I61),--( TEXT('BEN BEARE'!$B$2:$B$10043,"yyyy")=TEXT($I$54,0)))</f>
        <v>0</v>
      </c>
      <c r="L61" s="189" cm="1">
        <f t="array" ref="L61">SUMPRODUCT('BEN BEARE'!$S$2:$S$10043,--(TEXT('BEN BEARE'!$B$2:$B$10043,"MMM")=$I61),--( TEXT('BEN BEARE'!$B$2:$B$10043,"yyyy")=TEXT($I$54,0)))</f>
        <v>0</v>
      </c>
      <c r="M61" s="185">
        <f t="shared" si="32"/>
        <v>0</v>
      </c>
      <c r="N61" s="190" cm="1">
        <f t="array" ref="N61">SUMPRODUCT('BEN BEARE'!$K$2:$K$10043,--(TEXT('BEN BEARE'!$B$2:$B$10043,"MMM")=$I61),--( TEXT('BEN BEARE'!$B$2:$B$10043,"yyyy")=TEXT($I$54,0)))</f>
        <v>0</v>
      </c>
      <c r="Q61" s="159">
        <f t="shared" si="2"/>
        <v>0</v>
      </c>
      <c r="R61" s="94"/>
    </row>
    <row r="62" spans="1:18" ht="24.95" customHeight="1" x14ac:dyDescent="0.4">
      <c r="B62" s="167"/>
      <c r="C62" s="172">
        <v>5</v>
      </c>
      <c r="D62" s="184">
        <f>COUNTIF('BEN BEARE'!E:E,C62)</f>
        <v>205</v>
      </c>
      <c r="E62" s="184">
        <f>COUNTIFS('BEN BEARE'!E:E,C62,'BEN BEARE'!K:K,"&gt;0")</f>
        <v>46</v>
      </c>
      <c r="F62" s="184">
        <f>COUNTIFS('BEN BEARE'!E:E,C62,'BEN BEARE'!K:K,"&lt;0")</f>
        <v>159</v>
      </c>
      <c r="G62" s="185">
        <f t="shared" si="31"/>
        <v>0.22439024390243903</v>
      </c>
      <c r="H62" s="186">
        <f>SUMIFS('BEN BEARE'!$K$2:K4005,'BEN BEARE'!$E$2:E4005,C62)</f>
        <v>86.316499999999991</v>
      </c>
      <c r="I62" s="188" t="s">
        <v>1927</v>
      </c>
      <c r="J62" s="189" cm="1">
        <f t="array" ref="J62">SUMPRODUCT('BEN BEARE'!$Q$2:$Q$10043,--(TEXT('BEN BEARE'!$B$2:$B$10043,"MMM")=$I62),--( TEXT('BEN BEARE'!$B$2:$B$10043,"yyyy")=TEXT($I$54,0)))</f>
        <v>0</v>
      </c>
      <c r="K62" s="189" cm="1">
        <f t="array" ref="K62">SUMPRODUCT('BEN BEARE'!$R$2:$R$10043,--(TEXT('BEN BEARE'!$B$2:$B$10043,"MMM")=$I62),--( TEXT('BEN BEARE'!$B$2:$B$10043,"yyyy")=TEXT($I$54,0)))</f>
        <v>0</v>
      </c>
      <c r="L62" s="189" cm="1">
        <f t="array" ref="L62">SUMPRODUCT('BEN BEARE'!$S$2:$S$10043,--(TEXT('BEN BEARE'!$B$2:$B$10043,"MMM")=$I62),--( TEXT('BEN BEARE'!$B$2:$B$10043,"yyyy")=TEXT($I$54,0)))</f>
        <v>0</v>
      </c>
      <c r="M62" s="185">
        <f t="shared" si="32"/>
        <v>0</v>
      </c>
      <c r="N62" s="190" cm="1">
        <f t="array" ref="N62">SUMPRODUCT('BEN BEARE'!$K$2:$K$10043,--(TEXT('BEN BEARE'!$B$2:$B$10043,"MMM")=$I62),--( TEXT('BEN BEARE'!$B$2:$B$10043,"yyyy")=TEXT($I$54,0)))</f>
        <v>0</v>
      </c>
      <c r="Q62" s="159">
        <f t="shared" si="2"/>
        <v>0</v>
      </c>
      <c r="R62" s="94"/>
    </row>
    <row r="63" spans="1:18" ht="24.95" customHeight="1" x14ac:dyDescent="0.4">
      <c r="B63" s="167"/>
      <c r="C63" s="172">
        <v>6</v>
      </c>
      <c r="D63" s="184">
        <f>COUNTIF('BEN BEARE'!E:E,C63)</f>
        <v>92</v>
      </c>
      <c r="E63" s="184">
        <f>COUNTIFS('BEN BEARE'!E:E,C63,'BEN BEARE'!K:K,"&gt;0")</f>
        <v>21</v>
      </c>
      <c r="F63" s="184">
        <f>COUNTIFS('BEN BEARE'!E:E,C63,'BEN BEARE'!K:K,"&lt;0")</f>
        <v>71</v>
      </c>
      <c r="G63" s="185">
        <f t="shared" si="31"/>
        <v>0.22826086956521738</v>
      </c>
      <c r="H63" s="186">
        <f>SUMIFS('BEN BEARE'!$K$2:K4006,'BEN BEARE'!$E$2:E4006,C63)</f>
        <v>45.424999999999997</v>
      </c>
      <c r="I63" s="188" t="s">
        <v>1928</v>
      </c>
      <c r="J63" s="189" cm="1">
        <f t="array" ref="J63">SUMPRODUCT('BEN BEARE'!$Q$2:$Q$10043,--(TEXT('BEN BEARE'!$B$2:$B$10043,"MMM")=$I63),--( TEXT('BEN BEARE'!$B$2:$B$10043,"yyyy")=TEXT($I$54,0)))</f>
        <v>0</v>
      </c>
      <c r="K63" s="189" cm="1">
        <f t="array" ref="K63">SUMPRODUCT('BEN BEARE'!$R$2:$R$10043,--(TEXT('BEN BEARE'!$B$2:$B$10043,"MMM")=$I63),--( TEXT('BEN BEARE'!$B$2:$B$10043,"yyyy")=TEXT($I$54,0)))</f>
        <v>0</v>
      </c>
      <c r="L63" s="189" cm="1">
        <f t="array" ref="L63">SUMPRODUCT('BEN BEARE'!$S$2:$S$10043,--(TEXT('BEN BEARE'!$B$2:$B$10043,"MMM")=$I63),--( TEXT('BEN BEARE'!$B$2:$B$10043,"yyyy")=TEXT($I$54,0)))</f>
        <v>0</v>
      </c>
      <c r="M63" s="185">
        <f t="shared" ref="M63:M64" si="33">IF(J63=0,0,K63/J63)</f>
        <v>0</v>
      </c>
      <c r="N63" s="190" cm="1">
        <f t="array" ref="N63">SUMPRODUCT('BEN BEARE'!$K$2:$K$10043,--(TEXT('BEN BEARE'!$B$2:$B$10043,"MMM")=$I63),--( TEXT('BEN BEARE'!$B$2:$B$10043,"yyyy")=TEXT($I$54,0)))</f>
        <v>0</v>
      </c>
      <c r="Q63" s="159">
        <f t="shared" si="2"/>
        <v>0</v>
      </c>
      <c r="R63" s="94"/>
    </row>
    <row r="64" spans="1:18" ht="24.95" customHeight="1" x14ac:dyDescent="0.4">
      <c r="B64" s="167"/>
      <c r="C64" s="172">
        <v>7</v>
      </c>
      <c r="D64" s="184">
        <f>COUNTIF('BEN BEARE'!E:E,C64)</f>
        <v>53</v>
      </c>
      <c r="E64" s="184">
        <f>COUNTIFS('BEN BEARE'!E:E,C64,'BEN BEARE'!K:K,"&gt;0")</f>
        <v>13</v>
      </c>
      <c r="F64" s="184">
        <f>COUNTIFS('BEN BEARE'!E:E,C64,'BEN BEARE'!K:K,"&lt;0")</f>
        <v>40</v>
      </c>
      <c r="G64" s="185">
        <f t="shared" si="31"/>
        <v>0.24528301886792453</v>
      </c>
      <c r="H64" s="186">
        <f>SUMIFS('BEN BEARE'!$K$2:K4007,'BEN BEARE'!$E$2:E4007,C64)</f>
        <v>15.150000000000006</v>
      </c>
      <c r="I64" s="188" t="s">
        <v>1929</v>
      </c>
      <c r="J64" s="189" cm="1">
        <f t="array" ref="J64">SUMPRODUCT('BEN BEARE'!$Q$2:$Q$10043,--(TEXT('BEN BEARE'!$B$2:$B$10043,"MMM")=$I64),--( TEXT('BEN BEARE'!$B$2:$B$10043,"yyyy")=TEXT($I$54,0)))</f>
        <v>0</v>
      </c>
      <c r="K64" s="189" cm="1">
        <f t="array" ref="K64">SUMPRODUCT('BEN BEARE'!$R$2:$R$10043,--(TEXT('BEN BEARE'!$B$2:$B$10043,"MMM")=$I64),--( TEXT('BEN BEARE'!$B$2:$B$10043,"yyyy")=TEXT($I$54,0)))</f>
        <v>0</v>
      </c>
      <c r="L64" s="189" cm="1">
        <f t="array" ref="L64">SUMPRODUCT('BEN BEARE'!$S$2:$S$10043,--(TEXT('BEN BEARE'!$B$2:$B$10043,"MMM")=$I64),--( TEXT('BEN BEARE'!$B$2:$B$10043,"yyyy")=TEXT($I$54,0)))</f>
        <v>0</v>
      </c>
      <c r="M64" s="185">
        <f t="shared" si="33"/>
        <v>0</v>
      </c>
      <c r="N64" s="190" cm="1">
        <f t="array" ref="N64">SUMPRODUCT('BEN BEARE'!$K$2:$K$10043,--(TEXT('BEN BEARE'!$B$2:$B$10043,"MMM")=$I64),--( TEXT('BEN BEARE'!$B$2:$B$10043,"yyyy")=TEXT($I$54,0)))</f>
        <v>0</v>
      </c>
      <c r="Q64" s="159">
        <f t="shared" si="2"/>
        <v>0</v>
      </c>
      <c r="R64" s="94"/>
    </row>
    <row r="65" spans="2:25" ht="24.95" customHeight="1" x14ac:dyDescent="0.4">
      <c r="B65" s="167"/>
      <c r="C65" s="172">
        <v>8</v>
      </c>
      <c r="D65" s="184">
        <f>COUNTIF('BEN BEARE'!E:E,C65)</f>
        <v>27</v>
      </c>
      <c r="E65" s="184">
        <f>COUNTIFS('BEN BEARE'!E:E,C65,'BEN BEARE'!K:K,"&gt;0")</f>
        <v>4</v>
      </c>
      <c r="F65" s="184">
        <f>COUNTIFS('BEN BEARE'!E:E,C65,'BEN BEARE'!K:K,"&lt;0")</f>
        <v>23</v>
      </c>
      <c r="G65" s="185">
        <f t="shared" si="31"/>
        <v>0.14814814814814814</v>
      </c>
      <c r="H65" s="186">
        <f>SUMIFS('BEN BEARE'!$K$2:K4008,'BEN BEARE'!$E$2:E4008,C65)</f>
        <v>-33.724999999999994</v>
      </c>
      <c r="I65" s="188" t="s">
        <v>1930</v>
      </c>
      <c r="J65" s="189" cm="1">
        <f t="array" ref="J65">SUMPRODUCT('BEN BEARE'!$Q$2:$Q$10043,--(TEXT('BEN BEARE'!$B$2:$B$10043,"MMM")=$I65),--( TEXT('BEN BEARE'!$B$2:$B$10043,"yyyy")=TEXT($I$54,0)))</f>
        <v>0</v>
      </c>
      <c r="K65" s="189" cm="1">
        <f t="array" ref="K65">SUMPRODUCT('BEN BEARE'!$R$2:$R$10043,--(TEXT('BEN BEARE'!$B$2:$B$10043,"MMM")=$I65),--( TEXT('BEN BEARE'!$B$2:$B$10043,"yyyy")=TEXT($I$54,0)))</f>
        <v>0</v>
      </c>
      <c r="L65" s="189" cm="1">
        <f t="array" ref="L65">SUMPRODUCT('BEN BEARE'!$S$2:$S$10043,--(TEXT('BEN BEARE'!$B$2:$B$10043,"MMM")=$I65),--( TEXT('BEN BEARE'!$B$2:$B$10043,"yyyy")=TEXT($I$54,0)))</f>
        <v>0</v>
      </c>
      <c r="M65" s="185">
        <f t="shared" ref="M65:M66" si="34">IF(J65=0,0,K65/J65)</f>
        <v>0</v>
      </c>
      <c r="N65" s="190" cm="1">
        <f t="array" ref="N65">SUMPRODUCT('BEN BEARE'!$K$2:$K$10043,--(TEXT('BEN BEARE'!$B$2:$B$10043,"MMM")=$I65),--( TEXT('BEN BEARE'!$B$2:$B$10043,"yyyy")=TEXT($I$54,0)))</f>
        <v>0</v>
      </c>
      <c r="Q65" s="159">
        <f t="shared" si="2"/>
        <v>0</v>
      </c>
      <c r="R65" s="94"/>
    </row>
    <row r="66" spans="2:25" ht="24.95" customHeight="1" x14ac:dyDescent="0.4">
      <c r="B66" s="167"/>
      <c r="C66" s="172">
        <v>9</v>
      </c>
      <c r="D66" s="184">
        <f>COUNTIF('BEN BEARE'!E:E,C66)</f>
        <v>8</v>
      </c>
      <c r="E66" s="184">
        <f>COUNTIFS('BEN BEARE'!E:E,C66,'BEN BEARE'!K:K,"&gt;0")</f>
        <v>1</v>
      </c>
      <c r="F66" s="184">
        <f>COUNTIFS('BEN BEARE'!E:E,C66,'BEN BEARE'!K:K,"&lt;0")</f>
        <v>7</v>
      </c>
      <c r="G66" s="185">
        <f t="shared" si="31"/>
        <v>0.125</v>
      </c>
      <c r="H66" s="186">
        <f>SUMIFS('BEN BEARE'!$K$2:K4009,'BEN BEARE'!$E$2:E4009,C66)</f>
        <v>-5.35</v>
      </c>
      <c r="I66" s="188" t="s">
        <v>1931</v>
      </c>
      <c r="J66" s="189" cm="1">
        <f t="array" ref="J66">SUMPRODUCT('BEN BEARE'!$Q$2:$Q$10043,--(TEXT('BEN BEARE'!$B$2:$B$10043,"MMM")=$I66),--( TEXT('BEN BEARE'!$B$2:$B$10043,"yyyy")=TEXT($I$54,0)))</f>
        <v>0</v>
      </c>
      <c r="K66" s="189" cm="1">
        <f t="array" ref="K66">SUMPRODUCT('BEN BEARE'!$R$2:$R$10043,--(TEXT('BEN BEARE'!$B$2:$B$10043,"MMM")=$I66),--( TEXT('BEN BEARE'!$B$2:$B$10043,"yyyy")=TEXT($I$54,0)))</f>
        <v>0</v>
      </c>
      <c r="L66" s="189" cm="1">
        <f t="array" ref="L66">SUMPRODUCT('BEN BEARE'!$S$2:$S$10043,--(TEXT('BEN BEARE'!$B$2:$B$10043,"MMM")=$I66),--( TEXT('BEN BEARE'!$B$2:$B$10043,"yyyy")=TEXT($I$54,0)))</f>
        <v>0</v>
      </c>
      <c r="M66" s="185">
        <f t="shared" si="34"/>
        <v>0</v>
      </c>
      <c r="N66" s="190" cm="1">
        <f t="array" ref="N66">SUMPRODUCT('BEN BEARE'!$K$2:$K$10043,--(TEXT('BEN BEARE'!$B$2:$B$10043,"MMM")=$I66),--( TEXT('BEN BEARE'!$B$2:$B$10043,"yyyy")=TEXT($I$54,0)))</f>
        <v>0</v>
      </c>
      <c r="Q66" s="159">
        <f t="shared" si="2"/>
        <v>0</v>
      </c>
      <c r="R66" s="94"/>
    </row>
    <row r="67" spans="2:25" ht="24.95" customHeight="1" thickBot="1" x14ac:dyDescent="0.45">
      <c r="B67" s="167"/>
      <c r="C67" s="179">
        <v>10</v>
      </c>
      <c r="D67" s="192">
        <f>COUNTIF('BEN BEARE'!E:E,C67)</f>
        <v>4</v>
      </c>
      <c r="E67" s="192">
        <f>COUNTIFS('BEN BEARE'!E:E,C67,'BEN BEARE'!K:K,"&gt;0")</f>
        <v>0</v>
      </c>
      <c r="F67" s="192">
        <f>COUNTIFS('BEN BEARE'!E:E,C67,'BEN BEARE'!K:K,"&lt;0")</f>
        <v>4</v>
      </c>
      <c r="G67" s="180">
        <f t="shared" si="31"/>
        <v>0</v>
      </c>
      <c r="H67" s="186">
        <f>SUMIFS('BEN BEARE'!$K$2:K4010,'BEN BEARE'!$E$2:E4010,C67)</f>
        <v>-6.5</v>
      </c>
      <c r="I67" s="188" t="s">
        <v>1932</v>
      </c>
      <c r="J67" s="189" cm="1">
        <f t="array" ref="J67">SUMPRODUCT('BEN BEARE'!$Q$2:$Q$10043,--(TEXT('BEN BEARE'!$B$2:$B$10043,"MMM")=$I67),--( TEXT('BEN BEARE'!$B$2:$B$10043,"yyyy")=TEXT($I$54,0)))</f>
        <v>0</v>
      </c>
      <c r="K67" s="189" cm="1">
        <f t="array" ref="K67">SUMPRODUCT('BEN BEARE'!$R$2:$R$10043,--(TEXT('BEN BEARE'!$B$2:$B$10043,"MMM")=$I67),--( TEXT('BEN BEARE'!$B$2:$B$10043,"yyyy")=TEXT($I$54,0)))</f>
        <v>0</v>
      </c>
      <c r="L67" s="189" cm="1">
        <f t="array" ref="L67">SUMPRODUCT('BEN BEARE'!$S$2:$S$10043,--(TEXT('BEN BEARE'!$B$2:$B$10043,"MMM")=$I67),--( TEXT('BEN BEARE'!$B$2:$B$10043,"yyyy")=TEXT($I$54,0)))</f>
        <v>0</v>
      </c>
      <c r="M67" s="185">
        <f t="shared" ref="M67" si="35">IF(J67=0,0,K67/J67)</f>
        <v>0</v>
      </c>
      <c r="N67" s="190" cm="1">
        <f t="array" ref="N67">SUMPRODUCT('BEN BEARE'!$K$2:$K$10043,--(TEXT('BEN BEARE'!$B$2:$B$10043,"MMM")=$I67),--( TEXT('BEN BEARE'!$B$2:$B$10043,"yyyy")=TEXT($I$54,0)))</f>
        <v>0</v>
      </c>
      <c r="Q67" s="159">
        <f t="shared" si="2"/>
        <v>0</v>
      </c>
      <c r="R67" s="94"/>
    </row>
    <row r="68" spans="2:25" ht="24.95" customHeight="1" x14ac:dyDescent="0.25">
      <c r="Q68" s="159"/>
      <c r="R68" s="94"/>
    </row>
    <row r="69" spans="2:25" ht="24.95" customHeight="1" x14ac:dyDescent="0.25">
      <c r="Q69" s="159"/>
      <c r="R69" s="94"/>
    </row>
    <row r="70" spans="2:25" ht="24.95" customHeight="1" x14ac:dyDescent="0.25">
      <c r="Q70" s="158"/>
      <c r="R70" s="94"/>
    </row>
    <row r="71" spans="2:25" ht="24.95" customHeight="1" x14ac:dyDescent="0.25">
      <c r="Q71" s="158"/>
      <c r="R71" s="94"/>
    </row>
    <row r="72" spans="2:25" ht="24.95" customHeight="1" x14ac:dyDescent="0.25">
      <c r="Q72"/>
      <c r="R72" s="147" t="s">
        <v>1946</v>
      </c>
      <c r="Y72" s="94"/>
    </row>
    <row r="73" spans="2:25" ht="24.95" customHeight="1" x14ac:dyDescent="0.25">
      <c r="Q73" s="213" t="s">
        <v>1947</v>
      </c>
      <c r="R73" s="149">
        <f>D5-SUM(N10:N11,N14:N25,N28:N39,N42:N53,N56:N67)</f>
        <v>1.1368683772161603E-12</v>
      </c>
      <c r="S73" s="150">
        <f>SUM(H9:H55)-D5</f>
        <v>-9.0949470177292824E-13</v>
      </c>
      <c r="T73" s="107"/>
      <c r="U73" s="94"/>
      <c r="V73" s="94"/>
      <c r="W73" s="94"/>
      <c r="X73" s="94"/>
      <c r="Y73" s="94"/>
    </row>
    <row r="74" spans="2:25" ht="24.95" customHeight="1" x14ac:dyDescent="0.25">
      <c r="Q74" s="213" t="s">
        <v>1948</v>
      </c>
      <c r="R74" s="149">
        <f>SUM(D9:D55)-N4</f>
        <v>0</v>
      </c>
      <c r="S74" s="150"/>
      <c r="T74" s="107"/>
      <c r="U74" s="94"/>
      <c r="V74" s="94"/>
      <c r="W74" s="94"/>
      <c r="X74" s="94"/>
      <c r="Y74" s="94"/>
    </row>
    <row r="75" spans="2:25" ht="24.95" customHeight="1" x14ac:dyDescent="0.25">
      <c r="Q75" s="213" t="s">
        <v>1977</v>
      </c>
      <c r="R75" s="166">
        <f>SUM(H58:H67)-SUM(H9:H55)</f>
        <v>0</v>
      </c>
      <c r="T75" s="107"/>
      <c r="U75" s="94"/>
      <c r="V75" s="94"/>
      <c r="W75" s="94"/>
      <c r="X75" s="94"/>
      <c r="Y75" s="94"/>
    </row>
    <row r="76" spans="2:25" ht="24.95" customHeight="1" x14ac:dyDescent="0.25">
      <c r="Q76" s="158"/>
      <c r="R76" s="94"/>
      <c r="S76" s="94"/>
      <c r="T76" s="107"/>
      <c r="U76" s="94"/>
      <c r="V76" s="94"/>
      <c r="W76" s="94"/>
      <c r="X76" s="94"/>
      <c r="Y76" s="94"/>
    </row>
    <row r="77" spans="2:25" ht="24.95" customHeight="1" x14ac:dyDescent="0.25">
      <c r="Q77" s="221" t="s">
        <v>4033</v>
      </c>
      <c r="R77" s="94"/>
      <c r="S77" s="94"/>
      <c r="T77" s="107"/>
      <c r="U77" s="94"/>
      <c r="V77" s="94"/>
      <c r="W77" s="94"/>
      <c r="X77" s="94"/>
      <c r="Y77" s="94"/>
    </row>
    <row r="78" spans="2:25" ht="24.95" customHeight="1" x14ac:dyDescent="0.25">
      <c r="Q78" s="158"/>
      <c r="R78" s="94"/>
      <c r="S78" s="94"/>
      <c r="T78" s="107"/>
      <c r="U78" s="94"/>
      <c r="V78" s="94"/>
      <c r="W78" s="94"/>
      <c r="X78" s="94"/>
      <c r="Y78" s="94"/>
    </row>
    <row r="79" spans="2:25" ht="24.95" customHeight="1" x14ac:dyDescent="0.25">
      <c r="Q79" s="158"/>
      <c r="R79" s="94"/>
      <c r="S79" s="94"/>
      <c r="T79" s="107"/>
      <c r="U79" s="94"/>
      <c r="V79" s="94"/>
      <c r="W79" s="94"/>
      <c r="X79" s="94"/>
      <c r="Y79" s="94"/>
    </row>
    <row r="80" spans="2:25" ht="24.95" customHeight="1" x14ac:dyDescent="0.25">
      <c r="Q80" s="158"/>
      <c r="R80" s="94"/>
      <c r="S80" s="94"/>
      <c r="T80" s="107"/>
      <c r="U80" s="94"/>
      <c r="V80" s="94"/>
      <c r="W80" s="94"/>
      <c r="X80" s="94"/>
      <c r="Y80" s="94"/>
    </row>
    <row r="81" spans="17:25" ht="24.95" customHeight="1" x14ac:dyDescent="0.25">
      <c r="Q81" s="158"/>
      <c r="R81" s="94"/>
      <c r="S81" s="94"/>
      <c r="T81" s="107"/>
      <c r="U81" s="94"/>
      <c r="V81" s="94"/>
      <c r="W81" s="94"/>
      <c r="X81" s="94"/>
      <c r="Y81" s="94"/>
    </row>
    <row r="82" spans="17:25" ht="24.95" customHeight="1" x14ac:dyDescent="0.25">
      <c r="Q82" s="158"/>
      <c r="R82" s="94"/>
      <c r="S82" s="94"/>
      <c r="T82" s="107"/>
      <c r="U82" s="94"/>
      <c r="V82" s="94"/>
      <c r="W82" s="94"/>
      <c r="X82" s="94"/>
      <c r="Y82" s="94"/>
    </row>
    <row r="83" spans="17:25" ht="24.95" customHeight="1" x14ac:dyDescent="0.25">
      <c r="Q83" s="158"/>
      <c r="R83" s="94"/>
      <c r="S83" s="94"/>
      <c r="T83" s="107"/>
      <c r="U83" s="94"/>
      <c r="V83" s="94"/>
      <c r="W83" s="94"/>
      <c r="X83" s="94"/>
      <c r="Y83" s="94"/>
    </row>
    <row r="84" spans="17:25" ht="24.95" customHeight="1" x14ac:dyDescent="0.25">
      <c r="Q84" s="158"/>
      <c r="R84" s="94"/>
      <c r="S84" s="94"/>
      <c r="T84" s="107"/>
      <c r="U84" s="94"/>
      <c r="V84" s="94"/>
      <c r="W84" s="94"/>
      <c r="X84" s="94"/>
      <c r="Y84" s="94"/>
    </row>
    <row r="85" spans="17:25" ht="24.95" customHeight="1" x14ac:dyDescent="0.25">
      <c r="Q85" s="158"/>
      <c r="R85" s="94"/>
      <c r="S85" s="94"/>
      <c r="T85" s="107"/>
      <c r="U85" s="94"/>
      <c r="V85" s="94"/>
      <c r="W85" s="94"/>
      <c r="X85" s="94"/>
      <c r="Y85" s="94"/>
    </row>
    <row r="86" spans="17:25" ht="24.95" customHeight="1" x14ac:dyDescent="0.25">
      <c r="Q86" s="158"/>
      <c r="R86" s="94"/>
      <c r="S86" s="94"/>
      <c r="T86" s="107"/>
      <c r="U86" s="94"/>
      <c r="V86" s="94"/>
      <c r="W86" s="94"/>
      <c r="X86" s="94"/>
      <c r="Y86" s="94"/>
    </row>
    <row r="87" spans="17:25" ht="24.95" customHeight="1" x14ac:dyDescent="0.25">
      <c r="Q87" s="94"/>
      <c r="S87" s="94"/>
      <c r="T87" s="107"/>
      <c r="U87" s="94"/>
      <c r="V87" s="94"/>
      <c r="W87" s="94"/>
      <c r="X87" s="94"/>
      <c r="Y87" s="94"/>
    </row>
    <row r="88" spans="17:25" ht="24.95" customHeight="1" x14ac:dyDescent="0.25">
      <c r="Q88" s="158"/>
      <c r="R88" s="94"/>
      <c r="S88" s="94"/>
      <c r="T88" s="107"/>
      <c r="U88" s="94"/>
      <c r="V88" s="94"/>
      <c r="W88" s="94"/>
      <c r="X88" s="94"/>
      <c r="Y88" s="94"/>
    </row>
    <row r="89" spans="17:25" ht="24.95" customHeight="1" x14ac:dyDescent="0.25">
      <c r="Q89" s="158"/>
      <c r="R89" s="94"/>
      <c r="S89" s="94"/>
      <c r="T89" s="107"/>
      <c r="U89" s="94"/>
      <c r="V89" s="94"/>
      <c r="W89" s="94"/>
      <c r="X89" s="94"/>
      <c r="Y89" s="94"/>
    </row>
    <row r="90" spans="17:25" ht="24.95" customHeight="1" x14ac:dyDescent="0.25">
      <c r="Q90" s="158"/>
      <c r="R90" s="94"/>
      <c r="S90" s="94"/>
      <c r="T90" s="107"/>
      <c r="U90" s="94"/>
      <c r="V90" s="94"/>
      <c r="W90" s="94"/>
      <c r="X90" s="94"/>
      <c r="Y90" s="94"/>
    </row>
    <row r="91" spans="17:25" ht="24.95" customHeight="1" x14ac:dyDescent="0.25">
      <c r="Q91" s="158"/>
      <c r="R91" s="94"/>
      <c r="S91" s="94"/>
      <c r="T91" s="107"/>
      <c r="U91" s="94"/>
      <c r="V91" s="94"/>
      <c r="W91" s="94"/>
      <c r="X91" s="94"/>
      <c r="Y91" s="94"/>
    </row>
    <row r="92" spans="17:25" ht="24.95" customHeight="1" x14ac:dyDescent="0.25">
      <c r="Q92" s="158"/>
      <c r="R92" s="94"/>
      <c r="S92" s="94"/>
      <c r="T92" s="107"/>
      <c r="U92" s="94"/>
      <c r="V92" s="94"/>
      <c r="W92" s="94"/>
      <c r="X92" s="94"/>
      <c r="Y92" s="94"/>
    </row>
    <row r="93" spans="17:25" ht="24.95" customHeight="1" x14ac:dyDescent="0.25"/>
    <row r="94" spans="17:25" ht="24.95" customHeight="1" x14ac:dyDescent="0.25"/>
    <row r="95" spans="17:25" ht="24.95" customHeight="1" x14ac:dyDescent="0.25"/>
    <row r="96" spans="17:25" ht="24.95" customHeight="1" x14ac:dyDescent="0.25"/>
    <row r="97" ht="24.95" customHeight="1" x14ac:dyDescent="0.25"/>
    <row r="98" ht="24.95" customHeight="1" x14ac:dyDescent="0.25"/>
  </sheetData>
  <sortState xmlns:xlrd2="http://schemas.microsoft.com/office/spreadsheetml/2017/richdata2" ref="B9:B57">
    <sortCondition ref="B9:B57"/>
  </sortState>
  <mergeCells count="13">
    <mergeCell ref="I54:N54"/>
    <mergeCell ref="C56:H56"/>
    <mergeCell ref="I26:N26"/>
    <mergeCell ref="I12:N12"/>
    <mergeCell ref="C3:D3"/>
    <mergeCell ref="C7:H7"/>
    <mergeCell ref="I8:N8"/>
    <mergeCell ref="L3:N3"/>
    <mergeCell ref="N4:N6"/>
    <mergeCell ref="E3:K3"/>
    <mergeCell ref="I7:J7"/>
    <mergeCell ref="K7:N7"/>
    <mergeCell ref="I40:N40"/>
  </mergeCells>
  <phoneticPr fontId="16" type="noConversion"/>
  <printOptions horizontalCentered="1" verticalCentered="1"/>
  <pageMargins left="3.937007874015748E-2" right="3.937007874015748E-2" top="0.15748031496062992" bottom="0.15748031496062992" header="0" footer="0"/>
  <pageSetup paperSize="9" scale="37" orientation="landscape" r:id="rId1"/>
  <rowBreaks count="1" manualBreakCount="1">
    <brk id="6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FAF53-5DB3-B342-8105-23DD117228AB}">
  <dimension ref="B1:M143"/>
  <sheetViews>
    <sheetView view="pageBreakPreview" topLeftCell="A136" zoomScaleNormal="100" workbookViewId="0">
      <selection activeCell="F149" sqref="F149"/>
    </sheetView>
  </sheetViews>
  <sheetFormatPr defaultColWidth="10.85546875" defaultRowHeight="20.100000000000001" customHeight="1" x14ac:dyDescent="0.25"/>
  <cols>
    <col min="1" max="1" width="3.7109375" style="197" customWidth="1"/>
    <col min="2" max="2" width="25.140625" style="206" customWidth="1"/>
    <col min="3" max="3" width="18.140625" style="198" customWidth="1"/>
    <col min="4" max="6" width="18.140625" style="202" customWidth="1"/>
    <col min="7" max="7" width="18.140625" style="198" customWidth="1"/>
    <col min="8" max="16384" width="10.85546875" style="197"/>
  </cols>
  <sheetData>
    <row r="1" spans="2:13" ht="8.1" customHeight="1" x14ac:dyDescent="0.25"/>
    <row r="2" spans="2:13" ht="20.100000000000001" customHeight="1" x14ac:dyDescent="0.25">
      <c r="B2" s="204" t="s">
        <v>2086</v>
      </c>
      <c r="C2" s="203" t="s">
        <v>2092</v>
      </c>
      <c r="D2" s="203" t="s">
        <v>557</v>
      </c>
      <c r="E2" s="203" t="s">
        <v>95</v>
      </c>
      <c r="F2" s="203" t="s">
        <v>2087</v>
      </c>
      <c r="G2" s="203" t="s">
        <v>60</v>
      </c>
    </row>
    <row r="3" spans="2:13" ht="20.100000000000001" customHeight="1" x14ac:dyDescent="0.25">
      <c r="B3" s="205" t="str" cm="1">
        <f t="array" ref="B3:B143">_xlfn._xlws.SORT(_xlfn.UNIQUE('BEN BEARE'!D:D))</f>
        <v>Albury</v>
      </c>
      <c r="C3" s="199">
        <f>COUNTIF('BEN BEARE'!D:D,B3)</f>
        <v>15</v>
      </c>
      <c r="D3" s="199">
        <f>COUNTIFS('BEN BEARE'!D:D,B3,'BEN BEARE'!K:K,"&gt;0")</f>
        <v>8</v>
      </c>
      <c r="E3" s="199">
        <f>COUNTIFS('BEN BEARE'!D:D,B3,'BEN BEARE'!K:K,"&lt;0")</f>
        <v>7</v>
      </c>
      <c r="F3" s="200">
        <f>D3/C3</f>
        <v>0.53333333333333333</v>
      </c>
      <c r="G3" s="207">
        <f>SUMIFS('BEN BEARE'!K:K,'BEN BEARE'!D:D,B3)</f>
        <v>18.099999999999998</v>
      </c>
      <c r="I3" s="198" t="s">
        <v>2088</v>
      </c>
      <c r="J3" s="198" t="s">
        <v>2089</v>
      </c>
      <c r="K3" s="198" t="s">
        <v>2090</v>
      </c>
      <c r="L3" s="198"/>
      <c r="M3" s="198" t="s">
        <v>2091</v>
      </c>
    </row>
    <row r="4" spans="2:13" ht="20.100000000000001" customHeight="1" x14ac:dyDescent="0.25">
      <c r="B4" s="205" t="str">
        <v>Ararat</v>
      </c>
      <c r="C4" s="199">
        <f>COUNTIF('BEN BEARE'!D:D,B4)</f>
        <v>34</v>
      </c>
      <c r="D4" s="199">
        <f>COUNTIFS('BEN BEARE'!D:D,B4,'BEN BEARE'!K:K,"&gt;0")</f>
        <v>8</v>
      </c>
      <c r="E4" s="199">
        <f>COUNTIFS('BEN BEARE'!D:D,B4,'BEN BEARE'!K:K,"&lt;0")</f>
        <v>26</v>
      </c>
      <c r="F4" s="200">
        <f t="shared" ref="F4:F67" si="0">D4/C4</f>
        <v>0.23529411764705882</v>
      </c>
      <c r="G4" s="207">
        <f>SUMIFS('BEN BEARE'!K:K,'BEN BEARE'!D:D,B4)</f>
        <v>-13.024999999999999</v>
      </c>
      <c r="I4" s="198">
        <f>SUM(C:C)-1</f>
        <v>3156</v>
      </c>
      <c r="J4" s="198">
        <f>SUM(D:D)</f>
        <v>736</v>
      </c>
      <c r="K4" s="198">
        <f t="shared" ref="K4" si="1">SUM(E:E)</f>
        <v>2420</v>
      </c>
      <c r="L4" s="198"/>
      <c r="M4" s="201">
        <f>SUM(G:G)</f>
        <v>898.52260493827146</v>
      </c>
    </row>
    <row r="5" spans="2:13" ht="20.100000000000001" customHeight="1" x14ac:dyDescent="0.25">
      <c r="B5" s="205" t="str">
        <v>Armidale</v>
      </c>
      <c r="C5" s="199">
        <f>COUNTIF('BEN BEARE'!D:D,B5)</f>
        <v>2</v>
      </c>
      <c r="D5" s="199">
        <f>COUNTIFS('BEN BEARE'!D:D,B5,'BEN BEARE'!K:K,"&gt;0")</f>
        <v>1</v>
      </c>
      <c r="E5" s="199">
        <f>COUNTIFS('BEN BEARE'!D:D,B5,'BEN BEARE'!K:K,"&lt;0")</f>
        <v>1</v>
      </c>
      <c r="F5" s="200">
        <f t="shared" si="0"/>
        <v>0.5</v>
      </c>
      <c r="G5" s="207">
        <f>SUMIFS('BEN BEARE'!K:K,'BEN BEARE'!D:D,B5)</f>
        <v>0.25</v>
      </c>
    </row>
    <row r="6" spans="2:13" ht="20.100000000000001" customHeight="1" x14ac:dyDescent="0.25">
      <c r="B6" s="205" t="str">
        <v>Avoca</v>
      </c>
      <c r="C6" s="199">
        <f>COUNTIF('BEN BEARE'!D:D,B6)</f>
        <v>5</v>
      </c>
      <c r="D6" s="199">
        <f>COUNTIFS('BEN BEARE'!D:D,B6,'BEN BEARE'!K:K,"&gt;0")</f>
        <v>2</v>
      </c>
      <c r="E6" s="199">
        <f>COUNTIFS('BEN BEARE'!D:D,B6,'BEN BEARE'!K:K,"&lt;0")</f>
        <v>3</v>
      </c>
      <c r="F6" s="200">
        <f t="shared" si="0"/>
        <v>0.4</v>
      </c>
      <c r="G6" s="207">
        <f>SUMIFS('BEN BEARE'!K:K,'BEN BEARE'!D:D,B6)</f>
        <v>18.099999999999998</v>
      </c>
    </row>
    <row r="7" spans="2:13" ht="20.100000000000001" customHeight="1" x14ac:dyDescent="0.25">
      <c r="B7" s="205" t="str">
        <v>Bairnsdale</v>
      </c>
      <c r="C7" s="199">
        <f>COUNTIF('BEN BEARE'!D:D,B7)</f>
        <v>15</v>
      </c>
      <c r="D7" s="199">
        <f>COUNTIFS('BEN BEARE'!D:D,B7,'BEN BEARE'!K:K,"&gt;0")</f>
        <v>5</v>
      </c>
      <c r="E7" s="199">
        <f>COUNTIFS('BEN BEARE'!D:D,B7,'BEN BEARE'!K:K,"&lt;0")</f>
        <v>10</v>
      </c>
      <c r="F7" s="200">
        <f t="shared" si="0"/>
        <v>0.33333333333333331</v>
      </c>
      <c r="G7" s="207">
        <f>SUMIFS('BEN BEARE'!K:K,'BEN BEARE'!D:D,B7)</f>
        <v>-5.0500000000000007</v>
      </c>
    </row>
    <row r="8" spans="2:13" ht="20.100000000000001" customHeight="1" x14ac:dyDescent="0.25">
      <c r="B8" s="205" t="str">
        <v>Balaklava</v>
      </c>
      <c r="C8" s="199">
        <f>COUNTIF('BEN BEARE'!D:D,B8)</f>
        <v>1</v>
      </c>
      <c r="D8" s="199">
        <f>COUNTIFS('BEN BEARE'!D:D,B8,'BEN BEARE'!K:K,"&gt;0")</f>
        <v>1</v>
      </c>
      <c r="E8" s="199">
        <f>COUNTIFS('BEN BEARE'!D:D,B8,'BEN BEARE'!K:K,"&lt;0")</f>
        <v>0</v>
      </c>
      <c r="F8" s="200">
        <f t="shared" si="0"/>
        <v>1</v>
      </c>
      <c r="G8" s="207">
        <f>SUMIFS('BEN BEARE'!K:K,'BEN BEARE'!D:D,B8)</f>
        <v>2.7</v>
      </c>
    </row>
    <row r="9" spans="2:13" ht="20.100000000000001" customHeight="1" x14ac:dyDescent="0.25">
      <c r="B9" s="205" t="str">
        <v>Ballarat</v>
      </c>
      <c r="C9" s="199">
        <f>COUNTIF('BEN BEARE'!D:D,B9)</f>
        <v>158</v>
      </c>
      <c r="D9" s="199">
        <f>COUNTIFS('BEN BEARE'!D:D,B9,'BEN BEARE'!K:K,"&gt;0")</f>
        <v>42</v>
      </c>
      <c r="E9" s="199">
        <f>COUNTIFS('BEN BEARE'!D:D,B9,'BEN BEARE'!K:K,"&lt;0")</f>
        <v>116</v>
      </c>
      <c r="F9" s="200">
        <f t="shared" si="0"/>
        <v>0.26582278481012656</v>
      </c>
      <c r="G9" s="207">
        <f>SUMIFS('BEN BEARE'!K:K,'BEN BEARE'!D:D,B9)</f>
        <v>117.66249999999999</v>
      </c>
    </row>
    <row r="10" spans="2:13" ht="20.100000000000001" customHeight="1" x14ac:dyDescent="0.25">
      <c r="B10" s="205" t="str">
        <v xml:space="preserve">Ballarat </v>
      </c>
      <c r="C10" s="199">
        <f>COUNTIF('BEN BEARE'!D:D,B10)</f>
        <v>13</v>
      </c>
      <c r="D10" s="199">
        <f>COUNTIFS('BEN BEARE'!D:D,B10,'BEN BEARE'!K:K,"&gt;0")</f>
        <v>2</v>
      </c>
      <c r="E10" s="199">
        <f>COUNTIFS('BEN BEARE'!D:D,B10,'BEN BEARE'!K:K,"&lt;0")</f>
        <v>11</v>
      </c>
      <c r="F10" s="200">
        <f t="shared" si="0"/>
        <v>0.15384615384615385</v>
      </c>
      <c r="G10" s="207">
        <f>SUMIFS('BEN BEARE'!K:K,'BEN BEARE'!D:D,B10)</f>
        <v>9.5</v>
      </c>
    </row>
    <row r="11" spans="2:13" ht="20.100000000000001" customHeight="1" x14ac:dyDescent="0.25">
      <c r="B11" s="205" t="str">
        <v>Ballina</v>
      </c>
      <c r="C11" s="199">
        <f>COUNTIF('BEN BEARE'!D:D,B11)</f>
        <v>2</v>
      </c>
      <c r="D11" s="199">
        <f>COUNTIFS('BEN BEARE'!D:D,B11,'BEN BEARE'!K:K,"&gt;0")</f>
        <v>1</v>
      </c>
      <c r="E11" s="199">
        <f>COUNTIFS('BEN BEARE'!D:D,B11,'BEN BEARE'!K:K,"&lt;0")</f>
        <v>1</v>
      </c>
      <c r="F11" s="200">
        <f t="shared" si="0"/>
        <v>0.5</v>
      </c>
      <c r="G11" s="207">
        <f>SUMIFS('BEN BEARE'!K:K,'BEN BEARE'!D:D,B11)</f>
        <v>3.55</v>
      </c>
    </row>
    <row r="12" spans="2:13" ht="20.100000000000001" customHeight="1" x14ac:dyDescent="0.25">
      <c r="B12" s="205" t="str">
        <v>Bathurst</v>
      </c>
      <c r="C12" s="199">
        <f>COUNTIF('BEN BEARE'!D:D,B12)</f>
        <v>8</v>
      </c>
      <c r="D12" s="199">
        <f>COUNTIFS('BEN BEARE'!D:D,B12,'BEN BEARE'!K:K,"&gt;0")</f>
        <v>3</v>
      </c>
      <c r="E12" s="199">
        <f>COUNTIFS('BEN BEARE'!D:D,B12,'BEN BEARE'!K:K,"&lt;0")</f>
        <v>5</v>
      </c>
      <c r="F12" s="200">
        <f t="shared" si="0"/>
        <v>0.375</v>
      </c>
      <c r="G12" s="207">
        <f>SUMIFS('BEN BEARE'!K:K,'BEN BEARE'!D:D,B12)</f>
        <v>3.6750000000000007</v>
      </c>
    </row>
    <row r="13" spans="2:13" ht="20.100000000000001" customHeight="1" x14ac:dyDescent="0.25">
      <c r="B13" s="205" t="str">
        <v>Beaudesert</v>
      </c>
      <c r="C13" s="199">
        <f>COUNTIF('BEN BEARE'!D:D,B13)</f>
        <v>2</v>
      </c>
      <c r="D13" s="199">
        <f>COUNTIFS('BEN BEARE'!D:D,B13,'BEN BEARE'!K:K,"&gt;0")</f>
        <v>1</v>
      </c>
      <c r="E13" s="199">
        <f>COUNTIFS('BEN BEARE'!D:D,B13,'BEN BEARE'!K:K,"&lt;0")</f>
        <v>1</v>
      </c>
      <c r="F13" s="200">
        <f t="shared" si="0"/>
        <v>0.5</v>
      </c>
      <c r="G13" s="207">
        <f>SUMIFS('BEN BEARE'!K:K,'BEN BEARE'!D:D,B13)</f>
        <v>7.6999999999999993</v>
      </c>
    </row>
    <row r="14" spans="2:13" ht="20.100000000000001" customHeight="1" x14ac:dyDescent="0.25">
      <c r="B14" s="205" t="str">
        <v>Beaumont Newcastle</v>
      </c>
      <c r="C14" s="199">
        <f>COUNTIF('BEN BEARE'!D:D,B14)</f>
        <v>1</v>
      </c>
      <c r="D14" s="199">
        <f>COUNTIFS('BEN BEARE'!D:D,B14,'BEN BEARE'!K:K,"&gt;0")</f>
        <v>1</v>
      </c>
      <c r="E14" s="199">
        <f>COUNTIFS('BEN BEARE'!D:D,B14,'BEN BEARE'!K:K,"&lt;0")</f>
        <v>0</v>
      </c>
      <c r="F14" s="200">
        <f t="shared" si="0"/>
        <v>1</v>
      </c>
      <c r="G14" s="207">
        <f>SUMIFS('BEN BEARE'!K:K,'BEN BEARE'!D:D,B14)</f>
        <v>5.1999999999999993</v>
      </c>
    </row>
    <row r="15" spans="2:13" ht="20.100000000000001" customHeight="1" x14ac:dyDescent="0.25">
      <c r="B15" s="205" t="str">
        <v>Benalla</v>
      </c>
      <c r="C15" s="199">
        <f>COUNTIF('BEN BEARE'!D:D,B15)</f>
        <v>42</v>
      </c>
      <c r="D15" s="199">
        <f>COUNTIFS('BEN BEARE'!D:D,B15,'BEN BEARE'!K:K,"&gt;0")</f>
        <v>11</v>
      </c>
      <c r="E15" s="199">
        <f>COUNTIFS('BEN BEARE'!D:D,B15,'BEN BEARE'!K:K,"&lt;0")</f>
        <v>31</v>
      </c>
      <c r="F15" s="200">
        <f t="shared" si="0"/>
        <v>0.26190476190476192</v>
      </c>
      <c r="G15" s="207">
        <f>SUMIFS('BEN BEARE'!K:K,'BEN BEARE'!D:D,B15)</f>
        <v>89.975000000000009</v>
      </c>
    </row>
    <row r="16" spans="2:13" ht="20.100000000000001" customHeight="1" x14ac:dyDescent="0.25">
      <c r="B16" s="205" t="str">
        <v xml:space="preserve">Benalla </v>
      </c>
      <c r="C16" s="199">
        <f>COUNTIF('BEN BEARE'!D:D,B16)</f>
        <v>3</v>
      </c>
      <c r="D16" s="199">
        <f>COUNTIFS('BEN BEARE'!D:D,B16,'BEN BEARE'!K:K,"&gt;0")</f>
        <v>0</v>
      </c>
      <c r="E16" s="199">
        <f>COUNTIFS('BEN BEARE'!D:D,B16,'BEN BEARE'!K:K,"&lt;0")</f>
        <v>3</v>
      </c>
      <c r="F16" s="200">
        <f t="shared" si="0"/>
        <v>0</v>
      </c>
      <c r="G16" s="207">
        <f>SUMIFS('BEN BEARE'!K:K,'BEN BEARE'!D:D,B16)</f>
        <v>-10.25</v>
      </c>
    </row>
    <row r="17" spans="2:7" ht="20.100000000000001" customHeight="1" x14ac:dyDescent="0.25">
      <c r="B17" s="205" t="str">
        <v>Bendigo</v>
      </c>
      <c r="C17" s="199">
        <f>COUNTIF('BEN BEARE'!D:D,B17)</f>
        <v>165</v>
      </c>
      <c r="D17" s="199">
        <f>COUNTIFS('BEN BEARE'!D:D,B17,'BEN BEARE'!K:K,"&gt;0")</f>
        <v>33</v>
      </c>
      <c r="E17" s="199">
        <f>COUNTIFS('BEN BEARE'!D:D,B17,'BEN BEARE'!K:K,"&lt;0")</f>
        <v>132</v>
      </c>
      <c r="F17" s="200">
        <f t="shared" si="0"/>
        <v>0.2</v>
      </c>
      <c r="G17" s="207">
        <f>SUMIFS('BEN BEARE'!K:K,'BEN BEARE'!D:D,B17)</f>
        <v>55.277499999999989</v>
      </c>
    </row>
    <row r="18" spans="2:7" ht="20.100000000000001" customHeight="1" x14ac:dyDescent="0.25">
      <c r="B18" s="205" t="str">
        <v>Camberra</v>
      </c>
      <c r="C18" s="199">
        <f>COUNTIF('BEN BEARE'!D:D,B18)</f>
        <v>1</v>
      </c>
      <c r="D18" s="199">
        <f>COUNTIFS('BEN BEARE'!D:D,B18,'BEN BEARE'!K:K,"&gt;0")</f>
        <v>1</v>
      </c>
      <c r="E18" s="199">
        <f>COUNTIFS('BEN BEARE'!D:D,B18,'BEN BEARE'!K:K,"&lt;0")</f>
        <v>0</v>
      </c>
      <c r="F18" s="200">
        <f t="shared" si="0"/>
        <v>1</v>
      </c>
      <c r="G18" s="207">
        <f>SUMIFS('BEN BEARE'!K:K,'BEN BEARE'!D:D,B18)</f>
        <v>2.4375</v>
      </c>
    </row>
    <row r="19" spans="2:7" ht="20.100000000000001" customHeight="1" x14ac:dyDescent="0.25">
      <c r="B19" s="205" t="str">
        <v>Camperdown</v>
      </c>
      <c r="C19" s="199">
        <f>COUNTIF('BEN BEARE'!D:D,B19)</f>
        <v>6</v>
      </c>
      <c r="D19" s="199">
        <f>COUNTIFS('BEN BEARE'!D:D,B19,'BEN BEARE'!K:K,"&gt;0")</f>
        <v>2</v>
      </c>
      <c r="E19" s="199">
        <f>COUNTIFS('BEN BEARE'!D:D,B19,'BEN BEARE'!K:K,"&lt;0")</f>
        <v>4</v>
      </c>
      <c r="F19" s="200">
        <f t="shared" si="0"/>
        <v>0.33333333333333331</v>
      </c>
      <c r="G19" s="207">
        <f>SUMIFS('BEN BEARE'!K:K,'BEN BEARE'!D:D,B19)</f>
        <v>6.5250000000000004</v>
      </c>
    </row>
    <row r="20" spans="2:7" ht="20.100000000000001" customHeight="1" x14ac:dyDescent="0.25">
      <c r="B20" s="205" t="str">
        <v>Canberra</v>
      </c>
      <c r="C20" s="199">
        <f>COUNTIF('BEN BEARE'!D:D,B20)</f>
        <v>31</v>
      </c>
      <c r="D20" s="199">
        <f>COUNTIFS('BEN BEARE'!D:D,B20,'BEN BEARE'!K:K,"&gt;0")</f>
        <v>6</v>
      </c>
      <c r="E20" s="199">
        <f>COUNTIFS('BEN BEARE'!D:D,B20,'BEN BEARE'!K:K,"&lt;0")</f>
        <v>25</v>
      </c>
      <c r="F20" s="200">
        <f t="shared" si="0"/>
        <v>0.19354838709677419</v>
      </c>
      <c r="G20" s="207">
        <f>SUMIFS('BEN BEARE'!K:K,'BEN BEARE'!D:D,B20)</f>
        <v>38.625</v>
      </c>
    </row>
    <row r="21" spans="2:7" ht="20.100000000000001" customHeight="1" x14ac:dyDescent="0.25">
      <c r="B21" s="205" t="str">
        <v>Canterbury</v>
      </c>
      <c r="C21" s="199">
        <f>COUNTIF('BEN BEARE'!D:D,B21)</f>
        <v>58</v>
      </c>
      <c r="D21" s="199">
        <f>COUNTIFS('BEN BEARE'!D:D,B21,'BEN BEARE'!K:K,"&gt;0")</f>
        <v>12</v>
      </c>
      <c r="E21" s="199">
        <f>COUNTIFS('BEN BEARE'!D:D,B21,'BEN BEARE'!K:K,"&lt;0")</f>
        <v>46</v>
      </c>
      <c r="F21" s="200">
        <f t="shared" si="0"/>
        <v>0.20689655172413793</v>
      </c>
      <c r="G21" s="207">
        <f>SUMIFS('BEN BEARE'!K:K,'BEN BEARE'!D:D,B21)</f>
        <v>75.224999999999994</v>
      </c>
    </row>
    <row r="22" spans="2:7" ht="20.100000000000001" customHeight="1" x14ac:dyDescent="0.25">
      <c r="B22" s="205" t="str">
        <v>Casterton</v>
      </c>
      <c r="C22" s="199">
        <f>COUNTIF('BEN BEARE'!D:D,B22)</f>
        <v>23</v>
      </c>
      <c r="D22" s="199">
        <f>COUNTIFS('BEN BEARE'!D:D,B22,'BEN BEARE'!K:K,"&gt;0")</f>
        <v>6</v>
      </c>
      <c r="E22" s="199">
        <f>COUNTIFS('BEN BEARE'!D:D,B22,'BEN BEARE'!K:K,"&lt;0")</f>
        <v>17</v>
      </c>
      <c r="F22" s="200">
        <f t="shared" si="0"/>
        <v>0.2608695652173913</v>
      </c>
      <c r="G22" s="207">
        <f>SUMIFS('BEN BEARE'!K:K,'BEN BEARE'!D:D,B22)</f>
        <v>-23.27</v>
      </c>
    </row>
    <row r="23" spans="2:7" ht="20.100000000000001" customHeight="1" x14ac:dyDescent="0.25">
      <c r="B23" s="205" t="str">
        <v>Caulfield</v>
      </c>
      <c r="C23" s="199">
        <f>COUNTIF('BEN BEARE'!D:D,B23)</f>
        <v>37</v>
      </c>
      <c r="D23" s="199">
        <f>COUNTIFS('BEN BEARE'!D:D,B23,'BEN BEARE'!K:K,"&gt;0")</f>
        <v>5</v>
      </c>
      <c r="E23" s="199">
        <f>COUNTIFS('BEN BEARE'!D:D,B23,'BEN BEARE'!K:K,"&lt;0")</f>
        <v>32</v>
      </c>
      <c r="F23" s="200">
        <f t="shared" si="0"/>
        <v>0.13513513513513514</v>
      </c>
      <c r="G23" s="207">
        <f>SUMIFS('BEN BEARE'!K:K,'BEN BEARE'!D:D,B23)</f>
        <v>-18.618000000000002</v>
      </c>
    </row>
    <row r="24" spans="2:7" ht="20.100000000000001" customHeight="1" x14ac:dyDescent="0.25">
      <c r="B24" s="205" t="str">
        <v xml:space="preserve">Caulfield </v>
      </c>
      <c r="C24" s="199">
        <f>COUNTIF('BEN BEARE'!D:D,B24)</f>
        <v>3</v>
      </c>
      <c r="D24" s="199">
        <f>COUNTIFS('BEN BEARE'!D:D,B24,'BEN BEARE'!K:K,"&gt;0")</f>
        <v>0</v>
      </c>
      <c r="E24" s="199">
        <f>COUNTIFS('BEN BEARE'!D:D,B24,'BEN BEARE'!K:K,"&lt;0")</f>
        <v>3</v>
      </c>
      <c r="F24" s="200">
        <f t="shared" si="0"/>
        <v>0</v>
      </c>
      <c r="G24" s="207">
        <f>SUMIFS('BEN BEARE'!K:K,'BEN BEARE'!D:D,B24)</f>
        <v>-3.5</v>
      </c>
    </row>
    <row r="25" spans="2:7" ht="20.100000000000001" customHeight="1" x14ac:dyDescent="0.25">
      <c r="B25" s="205" t="str">
        <v>Coffs Harbour</v>
      </c>
      <c r="C25" s="199">
        <f>COUNTIF('BEN BEARE'!D:D,B25)</f>
        <v>7</v>
      </c>
      <c r="D25" s="199">
        <f>COUNTIFS('BEN BEARE'!D:D,B25,'BEN BEARE'!K:K,"&gt;0")</f>
        <v>1</v>
      </c>
      <c r="E25" s="199">
        <f>COUNTIFS('BEN BEARE'!D:D,B25,'BEN BEARE'!K:K,"&lt;0")</f>
        <v>6</v>
      </c>
      <c r="F25" s="200">
        <f t="shared" si="0"/>
        <v>0.14285714285714285</v>
      </c>
      <c r="G25" s="207">
        <f>SUMIFS('BEN BEARE'!K:K,'BEN BEARE'!D:D,B25)</f>
        <v>-2.8000000000000007</v>
      </c>
    </row>
    <row r="26" spans="2:7" ht="20.100000000000001" customHeight="1" x14ac:dyDescent="0.25">
      <c r="B26" s="205" t="str">
        <v>Colac</v>
      </c>
      <c r="C26" s="199">
        <f>COUNTIF('BEN BEARE'!D:D,B26)</f>
        <v>9</v>
      </c>
      <c r="D26" s="199">
        <f>COUNTIFS('BEN BEARE'!D:D,B26,'BEN BEARE'!K:K,"&gt;0")</f>
        <v>0</v>
      </c>
      <c r="E26" s="199">
        <f>COUNTIFS('BEN BEARE'!D:D,B26,'BEN BEARE'!K:K,"&lt;0")</f>
        <v>9</v>
      </c>
      <c r="F26" s="200">
        <f t="shared" si="0"/>
        <v>0</v>
      </c>
      <c r="G26" s="207">
        <f>SUMIFS('BEN BEARE'!K:K,'BEN BEARE'!D:D,B26)</f>
        <v>-17</v>
      </c>
    </row>
    <row r="27" spans="2:7" ht="20.100000000000001" customHeight="1" x14ac:dyDescent="0.25">
      <c r="B27" s="205" t="str">
        <v>Coleraine</v>
      </c>
      <c r="C27" s="199">
        <f>COUNTIF('BEN BEARE'!D:D,B27)</f>
        <v>4</v>
      </c>
      <c r="D27" s="199">
        <f>COUNTIFS('BEN BEARE'!D:D,B27,'BEN BEARE'!K:K,"&gt;0")</f>
        <v>0</v>
      </c>
      <c r="E27" s="199">
        <f>COUNTIFS('BEN BEARE'!D:D,B27,'BEN BEARE'!K:K,"&lt;0")</f>
        <v>4</v>
      </c>
      <c r="F27" s="200">
        <f t="shared" si="0"/>
        <v>0</v>
      </c>
      <c r="G27" s="207">
        <f>SUMIFS('BEN BEARE'!K:K,'BEN BEARE'!D:D,B27)</f>
        <v>-13</v>
      </c>
    </row>
    <row r="28" spans="2:7" ht="20.100000000000001" customHeight="1" x14ac:dyDescent="0.25">
      <c r="B28" s="205" t="str">
        <v>Corowa</v>
      </c>
      <c r="C28" s="199">
        <f>COUNTIF('BEN BEARE'!D:D,B28)</f>
        <v>6</v>
      </c>
      <c r="D28" s="199">
        <f>COUNTIFS('BEN BEARE'!D:D,B28,'BEN BEARE'!K:K,"&gt;0")</f>
        <v>3</v>
      </c>
      <c r="E28" s="199">
        <f>COUNTIFS('BEN BEARE'!D:D,B28,'BEN BEARE'!K:K,"&lt;0")</f>
        <v>3</v>
      </c>
      <c r="F28" s="200">
        <f t="shared" si="0"/>
        <v>0.5</v>
      </c>
      <c r="G28" s="207">
        <f>SUMIFS('BEN BEARE'!K:K,'BEN BEARE'!D:D,B28)</f>
        <v>15.275</v>
      </c>
    </row>
    <row r="29" spans="2:7" ht="20.100000000000001" customHeight="1" x14ac:dyDescent="0.25">
      <c r="B29" s="205" t="str">
        <v>Cowra</v>
      </c>
      <c r="C29" s="199">
        <f>COUNTIF('BEN BEARE'!D:D,B29)</f>
        <v>1</v>
      </c>
      <c r="D29" s="199">
        <f>COUNTIFS('BEN BEARE'!D:D,B29,'BEN BEARE'!K:K,"&gt;0")</f>
        <v>0</v>
      </c>
      <c r="E29" s="199">
        <f>COUNTIFS('BEN BEARE'!D:D,B29,'BEN BEARE'!K:K,"&lt;0")</f>
        <v>1</v>
      </c>
      <c r="F29" s="200">
        <f t="shared" si="0"/>
        <v>0</v>
      </c>
      <c r="G29" s="207">
        <f>SUMIFS('BEN BEARE'!K:K,'BEN BEARE'!D:D,B29)</f>
        <v>-2</v>
      </c>
    </row>
    <row r="30" spans="2:7" ht="20.100000000000001" customHeight="1" x14ac:dyDescent="0.25">
      <c r="B30" s="205" t="str">
        <v>Cranbourne</v>
      </c>
      <c r="C30" s="199">
        <f>COUNTIF('BEN BEARE'!D:D,B30)</f>
        <v>105</v>
      </c>
      <c r="D30" s="199">
        <f>COUNTIFS('BEN BEARE'!D:D,B30,'BEN BEARE'!K:K,"&gt;0")</f>
        <v>20</v>
      </c>
      <c r="E30" s="199">
        <f>COUNTIFS('BEN BEARE'!D:D,B30,'BEN BEARE'!K:K,"&lt;0")</f>
        <v>85</v>
      </c>
      <c r="F30" s="200">
        <f t="shared" si="0"/>
        <v>0.19047619047619047</v>
      </c>
      <c r="G30" s="207">
        <f>SUMIFS('BEN BEARE'!K:K,'BEN BEARE'!D:D,B30)</f>
        <v>-59.230000000000011</v>
      </c>
    </row>
    <row r="31" spans="2:7" ht="20.100000000000001" customHeight="1" x14ac:dyDescent="0.25">
      <c r="B31" s="205" t="str">
        <v>Devonport</v>
      </c>
      <c r="C31" s="199">
        <f>COUNTIF('BEN BEARE'!D:D,B31)</f>
        <v>1</v>
      </c>
      <c r="D31" s="199">
        <f>COUNTIFS('BEN BEARE'!D:D,B31,'BEN BEARE'!K:K,"&gt;0")</f>
        <v>0</v>
      </c>
      <c r="E31" s="199">
        <f>COUNTIFS('BEN BEARE'!D:D,B31,'BEN BEARE'!K:K,"&lt;0")</f>
        <v>1</v>
      </c>
      <c r="F31" s="200">
        <f t="shared" si="0"/>
        <v>0</v>
      </c>
      <c r="G31" s="207">
        <f>SUMIFS('BEN BEARE'!K:K,'BEN BEARE'!D:D,B31)</f>
        <v>-0.5</v>
      </c>
    </row>
    <row r="32" spans="2:7" ht="20.100000000000001" customHeight="1" x14ac:dyDescent="0.25">
      <c r="B32" s="205" t="str">
        <v>Donald</v>
      </c>
      <c r="C32" s="199">
        <f>COUNTIF('BEN BEARE'!D:D,B32)</f>
        <v>31</v>
      </c>
      <c r="D32" s="199">
        <f>COUNTIFS('BEN BEARE'!D:D,B32,'BEN BEARE'!K:K,"&gt;0")</f>
        <v>9</v>
      </c>
      <c r="E32" s="199">
        <f>COUNTIFS('BEN BEARE'!D:D,B32,'BEN BEARE'!K:K,"&lt;0")</f>
        <v>22</v>
      </c>
      <c r="F32" s="200">
        <f t="shared" si="0"/>
        <v>0.29032258064516131</v>
      </c>
      <c r="G32" s="207">
        <f>SUMIFS('BEN BEARE'!K:K,'BEN BEARE'!D:D,B32)</f>
        <v>-0.67499999999999716</v>
      </c>
    </row>
    <row r="33" spans="2:7" ht="20.100000000000001" customHeight="1" x14ac:dyDescent="0.25">
      <c r="B33" s="205" t="str">
        <v>Doomben</v>
      </c>
      <c r="C33" s="199">
        <f>COUNTIF('BEN BEARE'!D:D,B33)</f>
        <v>9</v>
      </c>
      <c r="D33" s="199">
        <f>COUNTIFS('BEN BEARE'!D:D,B33,'BEN BEARE'!K:K,"&gt;0")</f>
        <v>3</v>
      </c>
      <c r="E33" s="199">
        <f>COUNTIFS('BEN BEARE'!D:D,B33,'BEN BEARE'!K:K,"&lt;0")</f>
        <v>6</v>
      </c>
      <c r="F33" s="200">
        <f t="shared" si="0"/>
        <v>0.33333333333333331</v>
      </c>
      <c r="G33" s="207">
        <f>SUMIFS('BEN BEARE'!K:K,'BEN BEARE'!D:D,B33)</f>
        <v>-4.4499999999999993</v>
      </c>
    </row>
    <row r="34" spans="2:7" ht="20.100000000000001" customHeight="1" x14ac:dyDescent="0.25">
      <c r="B34" s="205" t="str">
        <v>Dubbo</v>
      </c>
      <c r="C34" s="199">
        <f>COUNTIF('BEN BEARE'!D:D,B34)</f>
        <v>10</v>
      </c>
      <c r="D34" s="199">
        <f>COUNTIFS('BEN BEARE'!D:D,B34,'BEN BEARE'!K:K,"&gt;0")</f>
        <v>3</v>
      </c>
      <c r="E34" s="199">
        <f>COUNTIFS('BEN BEARE'!D:D,B34,'BEN BEARE'!K:K,"&lt;0")</f>
        <v>7</v>
      </c>
      <c r="F34" s="200">
        <f t="shared" si="0"/>
        <v>0.3</v>
      </c>
      <c r="G34" s="207">
        <f>SUMIFS('BEN BEARE'!K:K,'BEN BEARE'!D:D,B34)</f>
        <v>7.0499999999999989</v>
      </c>
    </row>
    <row r="35" spans="2:7" ht="20.100000000000001" customHeight="1" x14ac:dyDescent="0.25">
      <c r="B35" s="205" t="str">
        <v>Dunkeld</v>
      </c>
      <c r="C35" s="199">
        <f>COUNTIF('BEN BEARE'!D:D,B35)</f>
        <v>1</v>
      </c>
      <c r="D35" s="199">
        <f>COUNTIFS('BEN BEARE'!D:D,B35,'BEN BEARE'!K:K,"&gt;0")</f>
        <v>0</v>
      </c>
      <c r="E35" s="199">
        <f>COUNTIFS('BEN BEARE'!D:D,B35,'BEN BEARE'!K:K,"&lt;0")</f>
        <v>1</v>
      </c>
      <c r="F35" s="200">
        <f t="shared" si="0"/>
        <v>0</v>
      </c>
      <c r="G35" s="207">
        <f>SUMIFS('BEN BEARE'!K:K,'BEN BEARE'!D:D,B35)</f>
        <v>-5</v>
      </c>
    </row>
    <row r="36" spans="2:7" ht="20.100000000000001" customHeight="1" x14ac:dyDescent="0.25">
      <c r="B36" s="205" t="str">
        <v>Eagle Farm</v>
      </c>
      <c r="C36" s="199">
        <f>COUNTIF('BEN BEARE'!D:D,B36)</f>
        <v>3</v>
      </c>
      <c r="D36" s="199">
        <f>COUNTIFS('BEN BEARE'!D:D,B36,'BEN BEARE'!K:K,"&gt;0")</f>
        <v>1</v>
      </c>
      <c r="E36" s="199">
        <f>COUNTIFS('BEN BEARE'!D:D,B36,'BEN BEARE'!K:K,"&lt;0")</f>
        <v>2</v>
      </c>
      <c r="F36" s="200">
        <f t="shared" si="0"/>
        <v>0.33333333333333331</v>
      </c>
      <c r="G36" s="207">
        <f>SUMIFS('BEN BEARE'!K:K,'BEN BEARE'!D:D,B36)</f>
        <v>7</v>
      </c>
    </row>
    <row r="37" spans="2:7" ht="20.100000000000001" customHeight="1" x14ac:dyDescent="0.25">
      <c r="B37" s="205" t="str">
        <v>Echuca</v>
      </c>
      <c r="C37" s="199">
        <f>COUNTIF('BEN BEARE'!D:D,B37)</f>
        <v>18</v>
      </c>
      <c r="D37" s="199">
        <f>COUNTIFS('BEN BEARE'!D:D,B37,'BEN BEARE'!K:K,"&gt;0")</f>
        <v>4</v>
      </c>
      <c r="E37" s="199">
        <f>COUNTIFS('BEN BEARE'!D:D,B37,'BEN BEARE'!K:K,"&lt;0")</f>
        <v>14</v>
      </c>
      <c r="F37" s="200">
        <f t="shared" si="0"/>
        <v>0.22222222222222221</v>
      </c>
      <c r="G37" s="207">
        <f>SUMIFS('BEN BEARE'!K:K,'BEN BEARE'!D:D,B37)</f>
        <v>-37.375000000000007</v>
      </c>
    </row>
    <row r="38" spans="2:7" ht="20.100000000000001" customHeight="1" x14ac:dyDescent="0.25">
      <c r="B38" s="205" t="str">
        <v>Edenhope</v>
      </c>
      <c r="C38" s="199">
        <f>COUNTIF('BEN BEARE'!D:D,B38)</f>
        <v>1</v>
      </c>
      <c r="D38" s="199">
        <f>COUNTIFS('BEN BEARE'!D:D,B38,'BEN BEARE'!K:K,"&gt;0")</f>
        <v>0</v>
      </c>
      <c r="E38" s="199">
        <f>COUNTIFS('BEN BEARE'!D:D,B38,'BEN BEARE'!K:K,"&lt;0")</f>
        <v>1</v>
      </c>
      <c r="F38" s="200">
        <f t="shared" si="0"/>
        <v>0</v>
      </c>
      <c r="G38" s="207">
        <f>SUMIFS('BEN BEARE'!K:K,'BEN BEARE'!D:D,B38)</f>
        <v>-3</v>
      </c>
    </row>
    <row r="39" spans="2:7" ht="20.100000000000001" customHeight="1" x14ac:dyDescent="0.25">
      <c r="B39" s="205" t="str">
        <v>Euchuca</v>
      </c>
      <c r="C39" s="199">
        <f>COUNTIF('BEN BEARE'!D:D,B39)</f>
        <v>18</v>
      </c>
      <c r="D39" s="199">
        <f>COUNTIFS('BEN BEARE'!D:D,B39,'BEN BEARE'!K:K,"&gt;0")</f>
        <v>11</v>
      </c>
      <c r="E39" s="199">
        <f>COUNTIFS('BEN BEARE'!D:D,B39,'BEN BEARE'!K:K,"&lt;0")</f>
        <v>7</v>
      </c>
      <c r="F39" s="200">
        <f t="shared" si="0"/>
        <v>0.61111111111111116</v>
      </c>
      <c r="G39" s="207">
        <f>SUMIFS('BEN BEARE'!K:K,'BEN BEARE'!D:D,B39)</f>
        <v>54.25</v>
      </c>
    </row>
    <row r="40" spans="2:7" ht="20.100000000000001" customHeight="1" x14ac:dyDescent="0.25">
      <c r="B40" s="205" t="str">
        <v>Flemington</v>
      </c>
      <c r="C40" s="199">
        <f>COUNTIF('BEN BEARE'!D:D,B40)</f>
        <v>61</v>
      </c>
      <c r="D40" s="199">
        <f>COUNTIFS('BEN BEARE'!D:D,B40,'BEN BEARE'!K:K,"&gt;0")</f>
        <v>14</v>
      </c>
      <c r="E40" s="199">
        <f>COUNTIFS('BEN BEARE'!D:D,B40,'BEN BEARE'!K:K,"&lt;0")</f>
        <v>47</v>
      </c>
      <c r="F40" s="200">
        <f t="shared" si="0"/>
        <v>0.22950819672131148</v>
      </c>
      <c r="G40" s="207">
        <f>SUMIFS('BEN BEARE'!K:K,'BEN BEARE'!D:D,B40)</f>
        <v>-17.247500000000002</v>
      </c>
    </row>
    <row r="41" spans="2:7" ht="20.100000000000001" customHeight="1" x14ac:dyDescent="0.25">
      <c r="B41" s="205" t="str">
        <v xml:space="preserve">Flemington </v>
      </c>
      <c r="C41" s="199">
        <f>COUNTIF('BEN BEARE'!D:D,B41)</f>
        <v>4</v>
      </c>
      <c r="D41" s="199">
        <f>COUNTIFS('BEN BEARE'!D:D,B41,'BEN BEARE'!K:K,"&gt;0")</f>
        <v>0</v>
      </c>
      <c r="E41" s="199">
        <f>COUNTIFS('BEN BEARE'!D:D,B41,'BEN BEARE'!K:K,"&lt;0")</f>
        <v>4</v>
      </c>
      <c r="F41" s="200">
        <f t="shared" si="0"/>
        <v>0</v>
      </c>
      <c r="G41" s="207">
        <f>SUMIFS('BEN BEARE'!K:K,'BEN BEARE'!D:D,B41)</f>
        <v>-7.25</v>
      </c>
    </row>
    <row r="42" spans="2:7" ht="20.100000000000001" customHeight="1" x14ac:dyDescent="0.25">
      <c r="B42" s="205" t="str">
        <v>Forbes</v>
      </c>
      <c r="C42" s="199">
        <f>COUNTIF('BEN BEARE'!D:D,B42)</f>
        <v>1</v>
      </c>
      <c r="D42" s="199">
        <f>COUNTIFS('BEN BEARE'!D:D,B42,'BEN BEARE'!K:K,"&gt;0")</f>
        <v>0</v>
      </c>
      <c r="E42" s="199">
        <f>COUNTIFS('BEN BEARE'!D:D,B42,'BEN BEARE'!K:K,"&lt;0")</f>
        <v>1</v>
      </c>
      <c r="F42" s="200">
        <f t="shared" si="0"/>
        <v>0</v>
      </c>
      <c r="G42" s="207">
        <f>SUMIFS('BEN BEARE'!K:K,'BEN BEARE'!D:D,B42)</f>
        <v>-1</v>
      </c>
    </row>
    <row r="43" spans="2:7" ht="20.100000000000001" customHeight="1" x14ac:dyDescent="0.25">
      <c r="B43" s="205" t="str">
        <v>Geelong</v>
      </c>
      <c r="C43" s="199">
        <f>COUNTIF('BEN BEARE'!D:D,B43)</f>
        <v>170</v>
      </c>
      <c r="D43" s="199">
        <f>COUNTIFS('BEN BEARE'!D:D,B43,'BEN BEARE'!K:K,"&gt;0")</f>
        <v>38</v>
      </c>
      <c r="E43" s="199">
        <f>COUNTIFS('BEN BEARE'!D:D,B43,'BEN BEARE'!K:K,"&lt;0")</f>
        <v>132</v>
      </c>
      <c r="F43" s="200">
        <f t="shared" si="0"/>
        <v>0.22352941176470589</v>
      </c>
      <c r="G43" s="207">
        <f>SUMIFS('BEN BEARE'!K:K,'BEN BEARE'!D:D,B43)</f>
        <v>252.69450000000001</v>
      </c>
    </row>
    <row r="44" spans="2:7" ht="20.100000000000001" customHeight="1" x14ac:dyDescent="0.25">
      <c r="B44" s="205" t="str">
        <v>Gilgandra</v>
      </c>
      <c r="C44" s="199">
        <f>COUNTIF('BEN BEARE'!D:D,B44)</f>
        <v>1</v>
      </c>
      <c r="D44" s="199">
        <f>COUNTIFS('BEN BEARE'!D:D,B44,'BEN BEARE'!K:K,"&gt;0")</f>
        <v>0</v>
      </c>
      <c r="E44" s="199">
        <f>COUNTIFS('BEN BEARE'!D:D,B44,'BEN BEARE'!K:K,"&lt;0")</f>
        <v>1</v>
      </c>
      <c r="F44" s="200">
        <f t="shared" si="0"/>
        <v>0</v>
      </c>
      <c r="G44" s="207">
        <f>SUMIFS('BEN BEARE'!K:K,'BEN BEARE'!D:D,B44)</f>
        <v>-4</v>
      </c>
    </row>
    <row r="45" spans="2:7" ht="20.100000000000001" customHeight="1" x14ac:dyDescent="0.25">
      <c r="B45" s="205" t="str">
        <v>Gold Coast</v>
      </c>
      <c r="C45" s="199">
        <f>COUNTIF('BEN BEARE'!D:D,B45)</f>
        <v>6</v>
      </c>
      <c r="D45" s="199">
        <f>COUNTIFS('BEN BEARE'!D:D,B45,'BEN BEARE'!K:K,"&gt;0")</f>
        <v>3</v>
      </c>
      <c r="E45" s="199">
        <f>COUNTIFS('BEN BEARE'!D:D,B45,'BEN BEARE'!K:K,"&lt;0")</f>
        <v>3</v>
      </c>
      <c r="F45" s="200">
        <f t="shared" si="0"/>
        <v>0.5</v>
      </c>
      <c r="G45" s="207">
        <f>SUMIFS('BEN BEARE'!K:K,'BEN BEARE'!D:D,B45)</f>
        <v>12.1</v>
      </c>
    </row>
    <row r="46" spans="2:7" ht="20.100000000000001" customHeight="1" x14ac:dyDescent="0.25">
      <c r="B46" s="205" t="str">
        <v>Gosford</v>
      </c>
      <c r="C46" s="199">
        <f>COUNTIF('BEN BEARE'!D:D,B46)</f>
        <v>45</v>
      </c>
      <c r="D46" s="199">
        <f>COUNTIFS('BEN BEARE'!D:D,B46,'BEN BEARE'!K:K,"&gt;0")</f>
        <v>9</v>
      </c>
      <c r="E46" s="199">
        <f>COUNTIFS('BEN BEARE'!D:D,B46,'BEN BEARE'!K:K,"&lt;0")</f>
        <v>36</v>
      </c>
      <c r="F46" s="200">
        <f t="shared" si="0"/>
        <v>0.2</v>
      </c>
      <c r="G46" s="207">
        <f>SUMIFS('BEN BEARE'!K:K,'BEN BEARE'!D:D,B46)</f>
        <v>-17.524999999999999</v>
      </c>
    </row>
    <row r="47" spans="2:7" ht="20.100000000000001" customHeight="1" x14ac:dyDescent="0.25">
      <c r="B47" s="205" t="str">
        <v xml:space="preserve">Gosford </v>
      </c>
      <c r="C47" s="199">
        <f>COUNTIF('BEN BEARE'!D:D,B47)</f>
        <v>8</v>
      </c>
      <c r="D47" s="199">
        <f>COUNTIFS('BEN BEARE'!D:D,B47,'BEN BEARE'!K:K,"&gt;0")</f>
        <v>1</v>
      </c>
      <c r="E47" s="199">
        <f>COUNTIFS('BEN BEARE'!D:D,B47,'BEN BEARE'!K:K,"&lt;0")</f>
        <v>7</v>
      </c>
      <c r="F47" s="200">
        <f t="shared" si="0"/>
        <v>0.125</v>
      </c>
      <c r="G47" s="207">
        <f>SUMIFS('BEN BEARE'!K:K,'BEN BEARE'!D:D,B47)</f>
        <v>-20.65</v>
      </c>
    </row>
    <row r="48" spans="2:7" ht="20.100000000000001" customHeight="1" x14ac:dyDescent="0.25">
      <c r="B48" s="205" t="str">
        <v>Goulburn</v>
      </c>
      <c r="C48" s="199">
        <f>COUNTIF('BEN BEARE'!D:D,B48)</f>
        <v>41</v>
      </c>
      <c r="D48" s="199">
        <f>COUNTIFS('BEN BEARE'!D:D,B48,'BEN BEARE'!K:K,"&gt;0")</f>
        <v>7</v>
      </c>
      <c r="E48" s="199">
        <f>COUNTIFS('BEN BEARE'!D:D,B48,'BEN BEARE'!K:K,"&lt;0")</f>
        <v>34</v>
      </c>
      <c r="F48" s="200">
        <f t="shared" si="0"/>
        <v>0.17073170731707318</v>
      </c>
      <c r="G48" s="207">
        <f>SUMIFS('BEN BEARE'!K:K,'BEN BEARE'!D:D,B48)</f>
        <v>-50.125</v>
      </c>
    </row>
    <row r="49" spans="2:7" ht="20.100000000000001" customHeight="1" x14ac:dyDescent="0.25">
      <c r="B49" s="205" t="str">
        <v>Grafton</v>
      </c>
      <c r="C49" s="199">
        <f>COUNTIF('BEN BEARE'!D:D,B49)</f>
        <v>16</v>
      </c>
      <c r="D49" s="199">
        <f>COUNTIFS('BEN BEARE'!D:D,B49,'BEN BEARE'!K:K,"&gt;0")</f>
        <v>1</v>
      </c>
      <c r="E49" s="199">
        <f>COUNTIFS('BEN BEARE'!D:D,B49,'BEN BEARE'!K:K,"&lt;0")</f>
        <v>15</v>
      </c>
      <c r="F49" s="200">
        <f t="shared" si="0"/>
        <v>6.25E-2</v>
      </c>
      <c r="G49" s="207">
        <f>SUMIFS('BEN BEARE'!K:K,'BEN BEARE'!D:D,B49)</f>
        <v>-24</v>
      </c>
    </row>
    <row r="50" spans="2:7" ht="20.100000000000001" customHeight="1" x14ac:dyDescent="0.25">
      <c r="B50" s="205" t="str">
        <v>Gundagai</v>
      </c>
      <c r="C50" s="199">
        <f>COUNTIF('BEN BEARE'!D:D,B50)</f>
        <v>4</v>
      </c>
      <c r="D50" s="199">
        <f>COUNTIFS('BEN BEARE'!D:D,B50,'BEN BEARE'!K:K,"&gt;0")</f>
        <v>0</v>
      </c>
      <c r="E50" s="199">
        <f>COUNTIFS('BEN BEARE'!D:D,B50,'BEN BEARE'!K:K,"&lt;0")</f>
        <v>4</v>
      </c>
      <c r="F50" s="200">
        <f t="shared" si="0"/>
        <v>0</v>
      </c>
      <c r="G50" s="207">
        <f>SUMIFS('BEN BEARE'!K:K,'BEN BEARE'!D:D,B50)</f>
        <v>-6.75</v>
      </c>
    </row>
    <row r="51" spans="2:7" ht="20.100000000000001" customHeight="1" x14ac:dyDescent="0.25">
      <c r="B51" s="205" t="str">
        <v>Gunnedah</v>
      </c>
      <c r="C51" s="199">
        <f>COUNTIF('BEN BEARE'!D:D,B51)</f>
        <v>1</v>
      </c>
      <c r="D51" s="199">
        <f>COUNTIFS('BEN BEARE'!D:D,B51,'BEN BEARE'!K:K,"&gt;0")</f>
        <v>1</v>
      </c>
      <c r="E51" s="199">
        <f>COUNTIFS('BEN BEARE'!D:D,B51,'BEN BEARE'!K:K,"&lt;0")</f>
        <v>0</v>
      </c>
      <c r="F51" s="200">
        <f t="shared" si="0"/>
        <v>1</v>
      </c>
      <c r="G51" s="207">
        <f>SUMIFS('BEN BEARE'!K:K,'BEN BEARE'!D:D,B51)</f>
        <v>4.2749999999999995</v>
      </c>
    </row>
    <row r="52" spans="2:7" ht="20.100000000000001" customHeight="1" x14ac:dyDescent="0.25">
      <c r="B52" s="205" t="str">
        <v>Hamilton</v>
      </c>
      <c r="C52" s="199">
        <f>COUNTIF('BEN BEARE'!D:D,B52)</f>
        <v>28</v>
      </c>
      <c r="D52" s="199">
        <f>COUNTIFS('BEN BEARE'!D:D,B52,'BEN BEARE'!K:K,"&gt;0")</f>
        <v>10</v>
      </c>
      <c r="E52" s="199">
        <f>COUNTIFS('BEN BEARE'!D:D,B52,'BEN BEARE'!K:K,"&lt;0")</f>
        <v>18</v>
      </c>
      <c r="F52" s="200">
        <f t="shared" si="0"/>
        <v>0.35714285714285715</v>
      </c>
      <c r="G52" s="207">
        <f>SUMIFS('BEN BEARE'!K:K,'BEN BEARE'!D:D,B52)</f>
        <v>40.447999999999993</v>
      </c>
    </row>
    <row r="53" spans="2:7" ht="20.100000000000001" customHeight="1" x14ac:dyDescent="0.25">
      <c r="B53" s="205" t="str">
        <v>Hanging Rock</v>
      </c>
      <c r="C53" s="199">
        <f>COUNTIF('BEN BEARE'!D:D,B53)</f>
        <v>2</v>
      </c>
      <c r="D53" s="199">
        <f>COUNTIFS('BEN BEARE'!D:D,B53,'BEN BEARE'!K:K,"&gt;0")</f>
        <v>0</v>
      </c>
      <c r="E53" s="199">
        <f>COUNTIFS('BEN BEARE'!D:D,B53,'BEN BEARE'!K:K,"&lt;0")</f>
        <v>2</v>
      </c>
      <c r="F53" s="200">
        <f t="shared" si="0"/>
        <v>0</v>
      </c>
      <c r="G53" s="207">
        <f>SUMIFS('BEN BEARE'!K:K,'BEN BEARE'!D:D,B53)</f>
        <v>-10</v>
      </c>
    </row>
    <row r="54" spans="2:7" ht="20.100000000000001" customHeight="1" x14ac:dyDescent="0.25">
      <c r="B54" s="205" t="str">
        <v>Happy Valley</v>
      </c>
      <c r="C54" s="199">
        <f>COUNTIF('BEN BEARE'!D:D,B54)</f>
        <v>6</v>
      </c>
      <c r="D54" s="199">
        <f>COUNTIFS('BEN BEARE'!D:D,B54,'BEN BEARE'!K:K,"&gt;0")</f>
        <v>1</v>
      </c>
      <c r="E54" s="199">
        <f>COUNTIFS('BEN BEARE'!D:D,B54,'BEN BEARE'!K:K,"&lt;0")</f>
        <v>5</v>
      </c>
      <c r="F54" s="200">
        <f t="shared" si="0"/>
        <v>0.16666666666666666</v>
      </c>
      <c r="G54" s="207">
        <f>SUMIFS('BEN BEARE'!K:K,'BEN BEARE'!D:D,B54)</f>
        <v>1</v>
      </c>
    </row>
    <row r="55" spans="2:7" ht="20.100000000000001" customHeight="1" x14ac:dyDescent="0.25">
      <c r="B55" s="205" t="str">
        <v>Hawkesbury</v>
      </c>
      <c r="C55" s="199">
        <f>COUNTIF('BEN BEARE'!D:D,B55)</f>
        <v>60</v>
      </c>
      <c r="D55" s="199">
        <f>COUNTIFS('BEN BEARE'!D:D,B55,'BEN BEARE'!K:K,"&gt;0")</f>
        <v>5</v>
      </c>
      <c r="E55" s="199">
        <f>COUNTIFS('BEN BEARE'!D:D,B55,'BEN BEARE'!K:K,"&lt;0")</f>
        <v>55</v>
      </c>
      <c r="F55" s="200">
        <f t="shared" si="0"/>
        <v>8.3333333333333329E-2</v>
      </c>
      <c r="G55" s="207">
        <f>SUMIFS('BEN BEARE'!K:K,'BEN BEARE'!D:D,B55)</f>
        <v>-112.35</v>
      </c>
    </row>
    <row r="56" spans="2:7" ht="20.100000000000001" customHeight="1" x14ac:dyDescent="0.25">
      <c r="B56" s="205" t="str">
        <v>Horsham</v>
      </c>
      <c r="C56" s="199">
        <f>COUNTIF('BEN BEARE'!D:D,B56)</f>
        <v>12</v>
      </c>
      <c r="D56" s="199">
        <f>COUNTIFS('BEN BEARE'!D:D,B56,'BEN BEARE'!K:K,"&gt;0")</f>
        <v>2</v>
      </c>
      <c r="E56" s="199">
        <f>COUNTIFS('BEN BEARE'!D:D,B56,'BEN BEARE'!K:K,"&lt;0")</f>
        <v>10</v>
      </c>
      <c r="F56" s="200">
        <f t="shared" si="0"/>
        <v>0.16666666666666666</v>
      </c>
      <c r="G56" s="207">
        <f>SUMIFS('BEN BEARE'!K:K,'BEN BEARE'!D:D,B56)</f>
        <v>-13.75</v>
      </c>
    </row>
    <row r="57" spans="2:7" ht="20.100000000000001" customHeight="1" x14ac:dyDescent="0.25">
      <c r="B57" s="205" t="str">
        <v>Inverell</v>
      </c>
      <c r="C57" s="199">
        <f>COUNTIF('BEN BEARE'!D:D,B57)</f>
        <v>1</v>
      </c>
      <c r="D57" s="199">
        <f>COUNTIFS('BEN BEARE'!D:D,B57,'BEN BEARE'!K:K,"&gt;0")</f>
        <v>0</v>
      </c>
      <c r="E57" s="199">
        <f>COUNTIFS('BEN BEARE'!D:D,B57,'BEN BEARE'!K:K,"&lt;0")</f>
        <v>1</v>
      </c>
      <c r="F57" s="200">
        <f t="shared" si="0"/>
        <v>0</v>
      </c>
      <c r="G57" s="207">
        <f>SUMIFS('BEN BEARE'!K:K,'BEN BEARE'!D:D,B57)</f>
        <v>-0.25</v>
      </c>
    </row>
    <row r="58" spans="2:7" ht="20.100000000000001" customHeight="1" x14ac:dyDescent="0.25">
      <c r="B58" s="205" t="str">
        <v>Ipswich</v>
      </c>
      <c r="C58" s="199">
        <f>COUNTIF('BEN BEARE'!D:D,B58)</f>
        <v>5</v>
      </c>
      <c r="D58" s="199">
        <f>COUNTIFS('BEN BEARE'!D:D,B58,'BEN BEARE'!K:K,"&gt;0")</f>
        <v>3</v>
      </c>
      <c r="E58" s="199">
        <f>COUNTIFS('BEN BEARE'!D:D,B58,'BEN BEARE'!K:K,"&lt;0")</f>
        <v>2</v>
      </c>
      <c r="F58" s="200">
        <f t="shared" si="0"/>
        <v>0.6</v>
      </c>
      <c r="G58" s="207">
        <f>SUMIFS('BEN BEARE'!K:K,'BEN BEARE'!D:D,B58)</f>
        <v>8</v>
      </c>
    </row>
    <row r="59" spans="2:7" ht="20.100000000000001" customHeight="1" x14ac:dyDescent="0.25">
      <c r="B59" s="205" t="str">
        <v>Kembla Grange</v>
      </c>
      <c r="C59" s="199">
        <f>COUNTIF('BEN BEARE'!D:D,B59)</f>
        <v>73</v>
      </c>
      <c r="D59" s="199">
        <f>COUNTIFS('BEN BEARE'!D:D,B59,'BEN BEARE'!K:K,"&gt;0")</f>
        <v>13</v>
      </c>
      <c r="E59" s="199">
        <f>COUNTIFS('BEN BEARE'!D:D,B59,'BEN BEARE'!K:K,"&lt;0")</f>
        <v>60</v>
      </c>
      <c r="F59" s="200">
        <f t="shared" si="0"/>
        <v>0.17808219178082191</v>
      </c>
      <c r="G59" s="207">
        <f>SUMIFS('BEN BEARE'!K:K,'BEN BEARE'!D:D,B59)</f>
        <v>2.3799999999999955</v>
      </c>
    </row>
    <row r="60" spans="2:7" ht="20.100000000000001" customHeight="1" x14ac:dyDescent="0.25">
      <c r="B60" s="205" t="str">
        <v>Kempsey</v>
      </c>
      <c r="C60" s="199">
        <f>COUNTIF('BEN BEARE'!D:D,B60)</f>
        <v>2</v>
      </c>
      <c r="D60" s="199">
        <f>COUNTIFS('BEN BEARE'!D:D,B60,'BEN BEARE'!K:K,"&gt;0")</f>
        <v>1</v>
      </c>
      <c r="E60" s="199">
        <f>COUNTIFS('BEN BEARE'!D:D,B60,'BEN BEARE'!K:K,"&lt;0")</f>
        <v>1</v>
      </c>
      <c r="F60" s="200">
        <f t="shared" si="0"/>
        <v>0.5</v>
      </c>
      <c r="G60" s="207">
        <f>SUMIFS('BEN BEARE'!K:K,'BEN BEARE'!D:D,B60)</f>
        <v>5.35</v>
      </c>
    </row>
    <row r="61" spans="2:7" ht="20.100000000000001" customHeight="1" x14ac:dyDescent="0.25">
      <c r="B61" s="205" t="str">
        <v>Kensignton</v>
      </c>
      <c r="C61" s="199">
        <f>COUNTIF('BEN BEARE'!D:D,B61)</f>
        <v>3</v>
      </c>
      <c r="D61" s="199">
        <f>COUNTIFS('BEN BEARE'!D:D,B61,'BEN BEARE'!K:K,"&gt;0")</f>
        <v>1</v>
      </c>
      <c r="E61" s="199">
        <f>COUNTIFS('BEN BEARE'!D:D,B61,'BEN BEARE'!K:K,"&lt;0")</f>
        <v>2</v>
      </c>
      <c r="F61" s="200">
        <f t="shared" si="0"/>
        <v>0.33333333333333331</v>
      </c>
      <c r="G61" s="207">
        <f>SUMIFS('BEN BEARE'!K:K,'BEN BEARE'!D:D,B61)</f>
        <v>6.75</v>
      </c>
    </row>
    <row r="62" spans="2:7" ht="20.100000000000001" customHeight="1" x14ac:dyDescent="0.25">
      <c r="B62" s="205" t="str">
        <v>Kensington</v>
      </c>
      <c r="C62" s="199">
        <f>COUNTIF('BEN BEARE'!D:D,B62)</f>
        <v>45</v>
      </c>
      <c r="D62" s="199">
        <f>COUNTIFS('BEN BEARE'!D:D,B62,'BEN BEARE'!K:K,"&gt;0")</f>
        <v>8</v>
      </c>
      <c r="E62" s="199">
        <f>COUNTIFS('BEN BEARE'!D:D,B62,'BEN BEARE'!K:K,"&lt;0")</f>
        <v>37</v>
      </c>
      <c r="F62" s="200">
        <f t="shared" si="0"/>
        <v>0.17777777777777778</v>
      </c>
      <c r="G62" s="207">
        <f>SUMIFS('BEN BEARE'!K:K,'BEN BEARE'!D:D,B62)</f>
        <v>21.037500000000005</v>
      </c>
    </row>
    <row r="63" spans="2:7" ht="20.100000000000001" customHeight="1" x14ac:dyDescent="0.25">
      <c r="B63" s="205" t="str">
        <v>Kerang</v>
      </c>
      <c r="C63" s="199">
        <f>COUNTIF('BEN BEARE'!D:D,B63)</f>
        <v>2</v>
      </c>
      <c r="D63" s="199">
        <f>COUNTIFS('BEN BEARE'!D:D,B63,'BEN BEARE'!K:K,"&gt;0")</f>
        <v>1</v>
      </c>
      <c r="E63" s="199">
        <f>COUNTIFS('BEN BEARE'!D:D,B63,'BEN BEARE'!K:K,"&lt;0")</f>
        <v>1</v>
      </c>
      <c r="F63" s="200">
        <f t="shared" si="0"/>
        <v>0.5</v>
      </c>
      <c r="G63" s="207">
        <f>SUMIFS('BEN BEARE'!K:K,'BEN BEARE'!D:D,B63)</f>
        <v>9.75</v>
      </c>
    </row>
    <row r="64" spans="2:7" ht="20.100000000000001" customHeight="1" x14ac:dyDescent="0.25">
      <c r="B64" s="205" t="str">
        <v>Kilmore</v>
      </c>
      <c r="C64" s="199">
        <f>COUNTIF('BEN BEARE'!D:D,B64)</f>
        <v>40</v>
      </c>
      <c r="D64" s="199">
        <f>COUNTIFS('BEN BEARE'!D:D,B64,'BEN BEARE'!K:K,"&gt;0")</f>
        <v>6</v>
      </c>
      <c r="E64" s="199">
        <f>COUNTIFS('BEN BEARE'!D:D,B64,'BEN BEARE'!K:K,"&lt;0")</f>
        <v>34</v>
      </c>
      <c r="F64" s="200">
        <f t="shared" si="0"/>
        <v>0.15</v>
      </c>
      <c r="G64" s="207">
        <f>SUMIFS('BEN BEARE'!K:K,'BEN BEARE'!D:D,B64)</f>
        <v>18.578500000000005</v>
      </c>
    </row>
    <row r="65" spans="2:7" ht="20.100000000000001" customHeight="1" x14ac:dyDescent="0.25">
      <c r="B65" s="205" t="str">
        <v>Kyenton</v>
      </c>
      <c r="C65" s="199">
        <f>COUNTIF('BEN BEARE'!D:D,B65)</f>
        <v>1</v>
      </c>
      <c r="D65" s="199">
        <f>COUNTIFS('BEN BEARE'!D:D,B65,'BEN BEARE'!K:K,"&gt;0")</f>
        <v>1</v>
      </c>
      <c r="E65" s="199">
        <f>COUNTIFS('BEN BEARE'!D:D,B65,'BEN BEARE'!K:K,"&lt;0")</f>
        <v>0</v>
      </c>
      <c r="F65" s="200">
        <f t="shared" si="0"/>
        <v>1</v>
      </c>
      <c r="G65" s="207">
        <f>SUMIFS('BEN BEARE'!K:K,'BEN BEARE'!D:D,B65)</f>
        <v>9.625</v>
      </c>
    </row>
    <row r="66" spans="2:7" ht="20.100000000000001" customHeight="1" x14ac:dyDescent="0.25">
      <c r="B66" s="205" t="str">
        <v>Kyneton</v>
      </c>
      <c r="C66" s="199">
        <f>COUNTIF('BEN BEARE'!D:D,B66)</f>
        <v>41</v>
      </c>
      <c r="D66" s="199">
        <f>COUNTIFS('BEN BEARE'!D:D,B66,'BEN BEARE'!K:K,"&gt;0")</f>
        <v>16</v>
      </c>
      <c r="E66" s="199">
        <f>COUNTIFS('BEN BEARE'!D:D,B66,'BEN BEARE'!K:K,"&lt;0")</f>
        <v>25</v>
      </c>
      <c r="F66" s="200">
        <f t="shared" si="0"/>
        <v>0.3902439024390244</v>
      </c>
      <c r="G66" s="207">
        <f>SUMIFS('BEN BEARE'!K:K,'BEN BEARE'!D:D,B66)</f>
        <v>238.53500000000003</v>
      </c>
    </row>
    <row r="67" spans="2:7" ht="20.100000000000001" customHeight="1" x14ac:dyDescent="0.25">
      <c r="B67" s="205" t="str">
        <v>Lismore</v>
      </c>
      <c r="C67" s="199">
        <f>COUNTIF('BEN BEARE'!D:D,B67)</f>
        <v>2</v>
      </c>
      <c r="D67" s="199">
        <f>COUNTIFS('BEN BEARE'!D:D,B67,'BEN BEARE'!K:K,"&gt;0")</f>
        <v>1</v>
      </c>
      <c r="E67" s="199">
        <f>COUNTIFS('BEN BEARE'!D:D,B67,'BEN BEARE'!K:K,"&lt;0")</f>
        <v>1</v>
      </c>
      <c r="F67" s="200">
        <f t="shared" si="0"/>
        <v>0.5</v>
      </c>
      <c r="G67" s="207">
        <f>SUMIFS('BEN BEARE'!K:K,'BEN BEARE'!D:D,B67)</f>
        <v>20.659999999999997</v>
      </c>
    </row>
    <row r="68" spans="2:7" ht="20.100000000000001" customHeight="1" x14ac:dyDescent="0.25">
      <c r="B68" s="205" t="str">
        <v>Location</v>
      </c>
      <c r="C68" s="199">
        <f>COUNTIF('BEN BEARE'!D:D,B68)</f>
        <v>1</v>
      </c>
      <c r="D68" s="199">
        <f>COUNTIFS('BEN BEARE'!D:D,B68,'BEN BEARE'!K:K,"&gt;0")</f>
        <v>0</v>
      </c>
      <c r="E68" s="199">
        <f>COUNTIFS('BEN BEARE'!D:D,B68,'BEN BEARE'!K:K,"&lt;0")</f>
        <v>0</v>
      </c>
      <c r="F68" s="200">
        <f t="shared" ref="F68:F75" si="2">D68/C68</f>
        <v>0</v>
      </c>
      <c r="G68" s="207">
        <f>SUMIFS('BEN BEARE'!K:K,'BEN BEARE'!D:D,B68)</f>
        <v>0</v>
      </c>
    </row>
    <row r="69" spans="2:7" ht="20.100000000000001" customHeight="1" x14ac:dyDescent="0.25">
      <c r="B69" s="205" t="str">
        <v>Mildura</v>
      </c>
      <c r="C69" s="199">
        <f>COUNTIF('BEN BEARE'!D:D,B69)</f>
        <v>10</v>
      </c>
      <c r="D69" s="199">
        <f>COUNTIFS('BEN BEARE'!D:D,B69,'BEN BEARE'!K:K,"&gt;0")</f>
        <v>3</v>
      </c>
      <c r="E69" s="199">
        <f>COUNTIFS('BEN BEARE'!D:D,B69,'BEN BEARE'!K:K,"&lt;0")</f>
        <v>7</v>
      </c>
      <c r="F69" s="200">
        <f t="shared" si="2"/>
        <v>0.3</v>
      </c>
      <c r="G69" s="207">
        <f>SUMIFS('BEN BEARE'!K:K,'BEN BEARE'!D:D,B69)</f>
        <v>-2.8924999999999983</v>
      </c>
    </row>
    <row r="70" spans="2:7" ht="20.100000000000001" customHeight="1" x14ac:dyDescent="0.25">
      <c r="B70" s="205" t="str">
        <v>Moe</v>
      </c>
      <c r="C70" s="199">
        <f>COUNTIF('BEN BEARE'!D:D,B70)</f>
        <v>79</v>
      </c>
      <c r="D70" s="199">
        <f>COUNTIFS('BEN BEARE'!D:D,B70,'BEN BEARE'!K:K,"&gt;0")</f>
        <v>15</v>
      </c>
      <c r="E70" s="199">
        <f>COUNTIFS('BEN BEARE'!D:D,B70,'BEN BEARE'!K:K,"&lt;0")</f>
        <v>64</v>
      </c>
      <c r="F70" s="200">
        <f t="shared" si="2"/>
        <v>0.189873417721519</v>
      </c>
      <c r="G70" s="207">
        <f>SUMIFS('BEN BEARE'!K:K,'BEN BEARE'!D:D,B70)</f>
        <v>-49.674999999999997</v>
      </c>
    </row>
    <row r="71" spans="2:7" ht="20.100000000000001" customHeight="1" x14ac:dyDescent="0.25">
      <c r="B71" s="205" t="str">
        <v xml:space="preserve">Moe </v>
      </c>
      <c r="C71" s="199">
        <f>COUNTIF('BEN BEARE'!D:D,B71)</f>
        <v>1</v>
      </c>
      <c r="D71" s="199">
        <f>COUNTIFS('BEN BEARE'!D:D,B71,'BEN BEARE'!K:K,"&gt;0")</f>
        <v>0</v>
      </c>
      <c r="E71" s="199">
        <f>COUNTIFS('BEN BEARE'!D:D,B71,'BEN BEARE'!K:K,"&lt;0")</f>
        <v>1</v>
      </c>
      <c r="F71" s="200">
        <f t="shared" si="2"/>
        <v>0</v>
      </c>
      <c r="G71" s="207">
        <f>SUMIFS('BEN BEARE'!K:K,'BEN BEARE'!D:D,B71)</f>
        <v>-0.5</v>
      </c>
    </row>
    <row r="72" spans="2:7" ht="20.100000000000001" customHeight="1" x14ac:dyDescent="0.25">
      <c r="B72" s="205" t="str">
        <v>Moonee Valley</v>
      </c>
      <c r="C72" s="199">
        <f>COUNTIF('BEN BEARE'!D:D,B72)</f>
        <v>33</v>
      </c>
      <c r="D72" s="199">
        <f>COUNTIFS('BEN BEARE'!D:D,B72,'BEN BEARE'!K:K,"&gt;0")</f>
        <v>8</v>
      </c>
      <c r="E72" s="199">
        <f>COUNTIFS('BEN BEARE'!D:D,B72,'BEN BEARE'!K:K,"&lt;0")</f>
        <v>25</v>
      </c>
      <c r="F72" s="200">
        <f t="shared" si="2"/>
        <v>0.24242424242424243</v>
      </c>
      <c r="G72" s="207">
        <f>SUMIFS('BEN BEARE'!K:K,'BEN BEARE'!D:D,B72)</f>
        <v>10.799999999999997</v>
      </c>
    </row>
    <row r="73" spans="2:7" ht="20.100000000000001" customHeight="1" x14ac:dyDescent="0.25">
      <c r="B73" s="205" t="str">
        <v>Moree</v>
      </c>
      <c r="C73" s="199">
        <f>COUNTIF('BEN BEARE'!D:D,B73)</f>
        <v>2</v>
      </c>
      <c r="D73" s="199">
        <f>COUNTIFS('BEN BEARE'!D:D,B73,'BEN BEARE'!K:K,"&gt;0")</f>
        <v>1</v>
      </c>
      <c r="E73" s="199">
        <f>COUNTIFS('BEN BEARE'!D:D,B73,'BEN BEARE'!K:K,"&lt;0")</f>
        <v>1</v>
      </c>
      <c r="F73" s="200">
        <f t="shared" si="2"/>
        <v>0.5</v>
      </c>
      <c r="G73" s="207">
        <f>SUMIFS('BEN BEARE'!K:K,'BEN BEARE'!D:D,B73)</f>
        <v>9.0500000000000007</v>
      </c>
    </row>
    <row r="74" spans="2:7" ht="20.100000000000001" customHeight="1" x14ac:dyDescent="0.25">
      <c r="B74" s="205" t="str">
        <v>Mornington</v>
      </c>
      <c r="C74" s="199">
        <f>COUNTIF('BEN BEARE'!D:D,B74)</f>
        <v>77</v>
      </c>
      <c r="D74" s="199">
        <f>COUNTIFS('BEN BEARE'!D:D,B74,'BEN BEARE'!K:K,"&gt;0")</f>
        <v>21</v>
      </c>
      <c r="E74" s="199">
        <f>COUNTIFS('BEN BEARE'!D:D,B74,'BEN BEARE'!K:K,"&lt;0")</f>
        <v>56</v>
      </c>
      <c r="F74" s="200">
        <f t="shared" si="2"/>
        <v>0.27272727272727271</v>
      </c>
      <c r="G74" s="207">
        <f>SUMIFS('BEN BEARE'!K:K,'BEN BEARE'!D:D,B74)</f>
        <v>95.942499999999995</v>
      </c>
    </row>
    <row r="75" spans="2:7" ht="20.100000000000001" customHeight="1" x14ac:dyDescent="0.25">
      <c r="B75" s="205" t="str">
        <v xml:space="preserve">Mornington </v>
      </c>
      <c r="C75" s="199">
        <f>COUNTIF('BEN BEARE'!D:D,B75)</f>
        <v>3</v>
      </c>
      <c r="D75" s="199">
        <f>COUNTIFS('BEN BEARE'!D:D,B75,'BEN BEARE'!K:K,"&gt;0")</f>
        <v>0</v>
      </c>
      <c r="E75" s="199">
        <f>COUNTIFS('BEN BEARE'!D:D,B75,'BEN BEARE'!K:K,"&lt;0")</f>
        <v>3</v>
      </c>
      <c r="F75" s="200">
        <f t="shared" si="2"/>
        <v>0</v>
      </c>
      <c r="G75" s="207">
        <f>SUMIFS('BEN BEARE'!K:K,'BEN BEARE'!D:D,B75)</f>
        <v>-4</v>
      </c>
    </row>
    <row r="76" spans="2:7" ht="20.100000000000001" customHeight="1" x14ac:dyDescent="0.25">
      <c r="B76" s="205" t="str">
        <v>Mornington/Sale</v>
      </c>
      <c r="C76" s="199">
        <f>COUNTIF('BEN BEARE'!D:D,B76)</f>
        <v>1</v>
      </c>
      <c r="D76" s="199">
        <f>COUNTIFS('BEN BEARE'!D:D,B76,'BEN BEARE'!K:K,"&gt;0")</f>
        <v>0</v>
      </c>
      <c r="E76" s="199">
        <f>COUNTIFS('BEN BEARE'!D:D,B76,'BEN BEARE'!K:K,"&lt;0")</f>
        <v>1</v>
      </c>
      <c r="F76" s="200">
        <f t="shared" ref="F76:F91" si="3">D76/C76</f>
        <v>0</v>
      </c>
      <c r="G76" s="207">
        <f>SUMIFS('BEN BEARE'!K:K,'BEN BEARE'!D:D,B76)</f>
        <v>-3</v>
      </c>
    </row>
    <row r="77" spans="2:7" ht="20.100000000000001" customHeight="1" x14ac:dyDescent="0.25">
      <c r="B77" s="205" t="str">
        <v>Morphettville</v>
      </c>
      <c r="C77" s="199">
        <f>COUNTIF('BEN BEARE'!D:D,B77)</f>
        <v>4</v>
      </c>
      <c r="D77" s="199">
        <f>COUNTIFS('BEN BEARE'!D:D,B77,'BEN BEARE'!K:K,"&gt;0")</f>
        <v>0</v>
      </c>
      <c r="E77" s="199">
        <f>COUNTIFS('BEN BEARE'!D:D,B77,'BEN BEARE'!K:K,"&lt;0")</f>
        <v>4</v>
      </c>
      <c r="F77" s="200">
        <f t="shared" si="3"/>
        <v>0</v>
      </c>
      <c r="G77" s="207">
        <f>SUMIFS('BEN BEARE'!K:K,'BEN BEARE'!D:D,B77)</f>
        <v>-4.75</v>
      </c>
    </row>
    <row r="78" spans="2:7" ht="20.100000000000001" customHeight="1" x14ac:dyDescent="0.25">
      <c r="B78" s="205" t="str">
        <v>Morphetville</v>
      </c>
      <c r="C78" s="199">
        <f>COUNTIF('BEN BEARE'!D:D,B78)</f>
        <v>14</v>
      </c>
      <c r="D78" s="199">
        <f>COUNTIFS('BEN BEARE'!D:D,B78,'BEN BEARE'!K:K,"&gt;0")</f>
        <v>4</v>
      </c>
      <c r="E78" s="199">
        <f>COUNTIFS('BEN BEARE'!D:D,B78,'BEN BEARE'!K:K,"&lt;0")</f>
        <v>10</v>
      </c>
      <c r="F78" s="200">
        <f t="shared" si="3"/>
        <v>0.2857142857142857</v>
      </c>
      <c r="G78" s="207">
        <f>SUMIFS('BEN BEARE'!K:K,'BEN BEARE'!D:D,B78)</f>
        <v>5.1340000000000021</v>
      </c>
    </row>
    <row r="79" spans="2:7" ht="20.100000000000001" customHeight="1" x14ac:dyDescent="0.25">
      <c r="B79" s="205" t="str">
        <v>Mortlake</v>
      </c>
      <c r="C79" s="199">
        <f>COUNTIF('BEN BEARE'!D:D,B79)</f>
        <v>2</v>
      </c>
      <c r="D79" s="199">
        <f>COUNTIFS('BEN BEARE'!D:D,B79,'BEN BEARE'!K:K,"&gt;0")</f>
        <v>0</v>
      </c>
      <c r="E79" s="199">
        <f>COUNTIFS('BEN BEARE'!D:D,B79,'BEN BEARE'!K:K,"&lt;0")</f>
        <v>2</v>
      </c>
      <c r="F79" s="200">
        <f t="shared" si="3"/>
        <v>0</v>
      </c>
      <c r="G79" s="207">
        <f>SUMIFS('BEN BEARE'!K:K,'BEN BEARE'!D:D,B79)</f>
        <v>-3.75</v>
      </c>
    </row>
    <row r="80" spans="2:7" ht="20.100000000000001" customHeight="1" x14ac:dyDescent="0.25">
      <c r="B80" s="205" t="str">
        <v>Moruya</v>
      </c>
      <c r="C80" s="199">
        <f>COUNTIF('BEN BEARE'!D:D,B80)</f>
        <v>12</v>
      </c>
      <c r="D80" s="199">
        <f>COUNTIFS('BEN BEARE'!D:D,B80,'BEN BEARE'!K:K,"&gt;0")</f>
        <v>2</v>
      </c>
      <c r="E80" s="199">
        <f>COUNTIFS('BEN BEARE'!D:D,B80,'BEN BEARE'!K:K,"&lt;0")</f>
        <v>10</v>
      </c>
      <c r="F80" s="200">
        <f t="shared" si="3"/>
        <v>0.16666666666666666</v>
      </c>
      <c r="G80" s="207">
        <f>SUMIFS('BEN BEARE'!K:K,'BEN BEARE'!D:D,B80)</f>
        <v>-11.5</v>
      </c>
    </row>
    <row r="81" spans="2:7" ht="20.100000000000001" customHeight="1" x14ac:dyDescent="0.25">
      <c r="B81" s="205" t="str">
        <v>Mount Gambier</v>
      </c>
      <c r="C81" s="199">
        <f>COUNTIF('BEN BEARE'!D:D,B81)</f>
        <v>10</v>
      </c>
      <c r="D81" s="199">
        <f>COUNTIFS('BEN BEARE'!D:D,B81,'BEN BEARE'!K:K,"&gt;0")</f>
        <v>5</v>
      </c>
      <c r="E81" s="199">
        <f>COUNTIFS('BEN BEARE'!D:D,B81,'BEN BEARE'!K:K,"&lt;0")</f>
        <v>5</v>
      </c>
      <c r="F81" s="200">
        <f t="shared" si="3"/>
        <v>0.5</v>
      </c>
      <c r="G81" s="207">
        <f>SUMIFS('BEN BEARE'!K:K,'BEN BEARE'!D:D,B81)</f>
        <v>48.8</v>
      </c>
    </row>
    <row r="82" spans="2:7" ht="20.100000000000001" customHeight="1" x14ac:dyDescent="0.25">
      <c r="B82" s="205" t="str">
        <v>Mudgee</v>
      </c>
      <c r="C82" s="199">
        <f>COUNTIF('BEN BEARE'!D:D,B82)</f>
        <v>8</v>
      </c>
      <c r="D82" s="199">
        <f>COUNTIFS('BEN BEARE'!D:D,B82,'BEN BEARE'!K:K,"&gt;0")</f>
        <v>0</v>
      </c>
      <c r="E82" s="199">
        <f>COUNTIFS('BEN BEARE'!D:D,B82,'BEN BEARE'!K:K,"&lt;0")</f>
        <v>8</v>
      </c>
      <c r="F82" s="200">
        <f t="shared" si="3"/>
        <v>0</v>
      </c>
      <c r="G82" s="207">
        <f>SUMIFS('BEN BEARE'!K:K,'BEN BEARE'!D:D,B82)</f>
        <v>-15</v>
      </c>
    </row>
    <row r="83" spans="2:7" ht="20.100000000000001" customHeight="1" x14ac:dyDescent="0.25">
      <c r="B83" s="205" t="str">
        <v>Multi</v>
      </c>
      <c r="C83" s="199">
        <f>COUNTIF('BEN BEARE'!D:D,B83)</f>
        <v>1</v>
      </c>
      <c r="D83" s="199">
        <f>COUNTIFS('BEN BEARE'!D:D,B83,'BEN BEARE'!K:K,"&gt;0")</f>
        <v>0</v>
      </c>
      <c r="E83" s="199">
        <f>COUNTIFS('BEN BEARE'!D:D,B83,'BEN BEARE'!K:K,"&lt;0")</f>
        <v>1</v>
      </c>
      <c r="F83" s="200">
        <f t="shared" si="3"/>
        <v>0</v>
      </c>
      <c r="G83" s="207">
        <f>SUMIFS('BEN BEARE'!K:K,'BEN BEARE'!D:D,B83)</f>
        <v>-5</v>
      </c>
    </row>
    <row r="84" spans="2:7" ht="20.100000000000001" customHeight="1" x14ac:dyDescent="0.25">
      <c r="B84" s="205" t="str">
        <v>Murray Bridge</v>
      </c>
      <c r="C84" s="199">
        <f>COUNTIF('BEN BEARE'!D:D,B84)</f>
        <v>3</v>
      </c>
      <c r="D84" s="199">
        <f>COUNTIFS('BEN BEARE'!D:D,B84,'BEN BEARE'!K:K,"&gt;0")</f>
        <v>1</v>
      </c>
      <c r="E84" s="199">
        <f>COUNTIFS('BEN BEARE'!D:D,B84,'BEN BEARE'!K:K,"&lt;0")</f>
        <v>2</v>
      </c>
      <c r="F84" s="200">
        <f t="shared" si="3"/>
        <v>0.33333333333333331</v>
      </c>
      <c r="G84" s="207">
        <f>SUMIFS('BEN BEARE'!K:K,'BEN BEARE'!D:D,B84)</f>
        <v>-3</v>
      </c>
    </row>
    <row r="85" spans="2:7" ht="20.100000000000001" customHeight="1" x14ac:dyDescent="0.25">
      <c r="B85" s="205" t="str">
        <v>Murtoa</v>
      </c>
      <c r="C85" s="199">
        <f>COUNTIF('BEN BEARE'!D:D,B85)</f>
        <v>11</v>
      </c>
      <c r="D85" s="199">
        <f>COUNTIFS('BEN BEARE'!D:D,B85,'BEN BEARE'!K:K,"&gt;0")</f>
        <v>3</v>
      </c>
      <c r="E85" s="199">
        <f>COUNTIFS('BEN BEARE'!D:D,B85,'BEN BEARE'!K:K,"&lt;0")</f>
        <v>8</v>
      </c>
      <c r="F85" s="200">
        <f t="shared" si="3"/>
        <v>0.27272727272727271</v>
      </c>
      <c r="G85" s="207">
        <f>SUMIFS('BEN BEARE'!K:K,'BEN BEARE'!D:D,B85)</f>
        <v>1.4379999999999997</v>
      </c>
    </row>
    <row r="86" spans="2:7" ht="20.100000000000001" customHeight="1" x14ac:dyDescent="0.25">
      <c r="B86" s="205" t="str">
        <v>MURWILLUMBAH</v>
      </c>
      <c r="C86" s="199">
        <f>COUNTIF('BEN BEARE'!D:D,B86)</f>
        <v>2</v>
      </c>
      <c r="D86" s="199">
        <f>COUNTIFS('BEN BEARE'!D:D,B86,'BEN BEARE'!K:K,"&gt;0")</f>
        <v>0</v>
      </c>
      <c r="E86" s="199">
        <f>COUNTIFS('BEN BEARE'!D:D,B86,'BEN BEARE'!K:K,"&lt;0")</f>
        <v>2</v>
      </c>
      <c r="F86" s="200">
        <f t="shared" si="3"/>
        <v>0</v>
      </c>
      <c r="G86" s="207">
        <f>SUMIFS('BEN BEARE'!K:K,'BEN BEARE'!D:D,B86)</f>
        <v>-2</v>
      </c>
    </row>
    <row r="87" spans="2:7" ht="20.100000000000001" customHeight="1" x14ac:dyDescent="0.25">
      <c r="B87" s="205" t="str">
        <v>Muswellbrook</v>
      </c>
      <c r="C87" s="199">
        <f>COUNTIF('BEN BEARE'!D:D,B87)</f>
        <v>14</v>
      </c>
      <c r="D87" s="199">
        <f>COUNTIFS('BEN BEARE'!D:D,B87,'BEN BEARE'!K:K,"&gt;0")</f>
        <v>4</v>
      </c>
      <c r="E87" s="199">
        <f>COUNTIFS('BEN BEARE'!D:D,B87,'BEN BEARE'!K:K,"&lt;0")</f>
        <v>10</v>
      </c>
      <c r="F87" s="200">
        <f t="shared" si="3"/>
        <v>0.2857142857142857</v>
      </c>
      <c r="G87" s="207">
        <f>SUMIFS('BEN BEARE'!K:K,'BEN BEARE'!D:D,B87)</f>
        <v>0.85000000000000142</v>
      </c>
    </row>
    <row r="88" spans="2:7" ht="20.100000000000001" customHeight="1" x14ac:dyDescent="0.25">
      <c r="B88" s="205" t="str">
        <v>Naracoorte</v>
      </c>
      <c r="C88" s="199">
        <f>COUNTIF('BEN BEARE'!D:D,B88)</f>
        <v>5</v>
      </c>
      <c r="D88" s="199">
        <f>COUNTIFS('BEN BEARE'!D:D,B88,'BEN BEARE'!K:K,"&gt;0")</f>
        <v>0</v>
      </c>
      <c r="E88" s="199">
        <f>COUNTIFS('BEN BEARE'!D:D,B88,'BEN BEARE'!K:K,"&lt;0")</f>
        <v>5</v>
      </c>
      <c r="F88" s="200">
        <f t="shared" si="3"/>
        <v>0</v>
      </c>
      <c r="G88" s="207">
        <f>SUMIFS('BEN BEARE'!K:K,'BEN BEARE'!D:D,B88)</f>
        <v>-27</v>
      </c>
    </row>
    <row r="89" spans="2:7" ht="20.100000000000001" customHeight="1" x14ac:dyDescent="0.25">
      <c r="B89" s="205" t="str">
        <v>Narrandera</v>
      </c>
      <c r="C89" s="199">
        <f>COUNTIF('BEN BEARE'!D:D,B89)</f>
        <v>7</v>
      </c>
      <c r="D89" s="199">
        <f>COUNTIFS('BEN BEARE'!D:D,B89,'BEN BEARE'!K:K,"&gt;0")</f>
        <v>2</v>
      </c>
      <c r="E89" s="199">
        <f>COUNTIFS('BEN BEARE'!D:D,B89,'BEN BEARE'!K:K,"&lt;0")</f>
        <v>5</v>
      </c>
      <c r="F89" s="200">
        <f t="shared" si="3"/>
        <v>0.2857142857142857</v>
      </c>
      <c r="G89" s="207">
        <f>SUMIFS('BEN BEARE'!K:K,'BEN BEARE'!D:D,B89)</f>
        <v>46.9</v>
      </c>
    </row>
    <row r="90" spans="2:7" ht="20.100000000000001" customHeight="1" x14ac:dyDescent="0.25">
      <c r="B90" s="205" t="str">
        <v>Newcastle</v>
      </c>
      <c r="C90" s="199">
        <f>COUNTIF('BEN BEARE'!D:D,B90)</f>
        <v>92</v>
      </c>
      <c r="D90" s="199">
        <f>COUNTIFS('BEN BEARE'!D:D,B90,'BEN BEARE'!K:K,"&gt;0")</f>
        <v>29</v>
      </c>
      <c r="E90" s="199">
        <f>COUNTIFS('BEN BEARE'!D:D,B90,'BEN BEARE'!K:K,"&lt;0")</f>
        <v>63</v>
      </c>
      <c r="F90" s="200">
        <f t="shared" si="3"/>
        <v>0.31521739130434784</v>
      </c>
      <c r="G90" s="207">
        <f>SUMIFS('BEN BEARE'!K:K,'BEN BEARE'!D:D,B90)</f>
        <v>109.655</v>
      </c>
    </row>
    <row r="91" spans="2:7" ht="20.100000000000001" customHeight="1" x14ac:dyDescent="0.25">
      <c r="B91" s="205" t="str">
        <v xml:space="preserve">Newcastle </v>
      </c>
      <c r="C91" s="199">
        <f>COUNTIF('BEN BEARE'!D:D,B91)</f>
        <v>6</v>
      </c>
      <c r="D91" s="199">
        <f>COUNTIFS('BEN BEARE'!D:D,B91,'BEN BEARE'!K:K,"&gt;0")</f>
        <v>1</v>
      </c>
      <c r="E91" s="199">
        <f>COUNTIFS('BEN BEARE'!D:D,B91,'BEN BEARE'!K:K,"&lt;0")</f>
        <v>5</v>
      </c>
      <c r="F91" s="200">
        <f t="shared" si="3"/>
        <v>0.16666666666666666</v>
      </c>
      <c r="G91" s="207">
        <f>SUMIFS('BEN BEARE'!K:K,'BEN BEARE'!D:D,B91)</f>
        <v>3</v>
      </c>
    </row>
    <row r="92" spans="2:7" ht="20.100000000000001" customHeight="1" x14ac:dyDescent="0.25">
      <c r="B92" s="205" t="str">
        <v>Newcatle</v>
      </c>
      <c r="C92" s="199">
        <f>COUNTIF('BEN BEARE'!D:D,B92)</f>
        <v>1</v>
      </c>
      <c r="D92" s="199">
        <f>COUNTIFS('BEN BEARE'!D:D,B92,'BEN BEARE'!K:K,"&gt;0")</f>
        <v>1</v>
      </c>
      <c r="E92" s="199">
        <f>COUNTIFS('BEN BEARE'!D:D,B92,'BEN BEARE'!K:K,"&lt;0")</f>
        <v>0</v>
      </c>
      <c r="F92" s="200">
        <f t="shared" ref="F92" si="4">D92/C92</f>
        <v>1</v>
      </c>
      <c r="G92" s="207">
        <f>SUMIFS('BEN BEARE'!K:K,'BEN BEARE'!D:D,B92)</f>
        <v>1.6</v>
      </c>
    </row>
    <row r="93" spans="2:7" ht="20.100000000000001" customHeight="1" x14ac:dyDescent="0.25">
      <c r="B93" s="205" t="str">
        <v>Nowra</v>
      </c>
      <c r="C93" s="199">
        <f>COUNTIF('BEN BEARE'!D:D,B93)</f>
        <v>18</v>
      </c>
      <c r="D93" s="199">
        <f>COUNTIFS('BEN BEARE'!D:D,B93,'BEN BEARE'!K:K,"&gt;0")</f>
        <v>9</v>
      </c>
      <c r="E93" s="199">
        <f>COUNTIFS('BEN BEARE'!D:D,B93,'BEN BEARE'!K:K,"&lt;0")</f>
        <v>9</v>
      </c>
      <c r="F93" s="200">
        <f t="shared" ref="F93:F105" si="5">D93/C93</f>
        <v>0.5</v>
      </c>
      <c r="G93" s="207">
        <f>SUMIFS('BEN BEARE'!K:K,'BEN BEARE'!D:D,B93)</f>
        <v>62.912500000000001</v>
      </c>
    </row>
    <row r="94" spans="2:7" ht="20.100000000000001" customHeight="1" x14ac:dyDescent="0.25">
      <c r="B94" s="205" t="str">
        <v>Orange</v>
      </c>
      <c r="C94" s="199">
        <f>COUNTIF('BEN BEARE'!D:D,B94)</f>
        <v>6</v>
      </c>
      <c r="D94" s="199">
        <f>COUNTIFS('BEN BEARE'!D:D,B94,'BEN BEARE'!K:K,"&gt;0")</f>
        <v>1</v>
      </c>
      <c r="E94" s="199">
        <f>COUNTIFS('BEN BEARE'!D:D,B94,'BEN BEARE'!K:K,"&lt;0")</f>
        <v>5</v>
      </c>
      <c r="F94" s="200">
        <f t="shared" si="5"/>
        <v>0.16666666666666666</v>
      </c>
      <c r="G94" s="207">
        <f>SUMIFS('BEN BEARE'!K:K,'BEN BEARE'!D:D,B94)</f>
        <v>-7.3000000000000007</v>
      </c>
    </row>
    <row r="95" spans="2:7" ht="20.100000000000001" customHeight="1" x14ac:dyDescent="0.25">
      <c r="B95" s="205" t="str">
        <v>Pakenham</v>
      </c>
      <c r="C95" s="199">
        <f>COUNTIF('BEN BEARE'!D:D,B95)</f>
        <v>251</v>
      </c>
      <c r="D95" s="199">
        <f>COUNTIFS('BEN BEARE'!D:D,B95,'BEN BEARE'!K:K,"&gt;0")</f>
        <v>58</v>
      </c>
      <c r="E95" s="199">
        <f>COUNTIFS('BEN BEARE'!D:D,B95,'BEN BEARE'!K:K,"&lt;0")</f>
        <v>193</v>
      </c>
      <c r="F95" s="200">
        <f t="shared" si="5"/>
        <v>0.23107569721115537</v>
      </c>
      <c r="G95" s="207">
        <f>SUMIFS('BEN BEARE'!K:K,'BEN BEARE'!D:D,B95)</f>
        <v>-85.759999999999991</v>
      </c>
    </row>
    <row r="96" spans="2:7" ht="20.100000000000001" customHeight="1" x14ac:dyDescent="0.25">
      <c r="B96" s="205" t="str">
        <v>Penola</v>
      </c>
      <c r="C96" s="199">
        <f>COUNTIF('BEN BEARE'!D:D,B96)</f>
        <v>2</v>
      </c>
      <c r="D96" s="199">
        <f>COUNTIFS('BEN BEARE'!D:D,B96,'BEN BEARE'!K:K,"&gt;0")</f>
        <v>1</v>
      </c>
      <c r="E96" s="199">
        <f>COUNTIFS('BEN BEARE'!D:D,B96,'BEN BEARE'!K:K,"&lt;0")</f>
        <v>1</v>
      </c>
      <c r="F96" s="200">
        <f t="shared" si="5"/>
        <v>0.5</v>
      </c>
      <c r="G96" s="207">
        <f>SUMIFS('BEN BEARE'!K:K,'BEN BEARE'!D:D,B96)</f>
        <v>5.4499999999999993</v>
      </c>
    </row>
    <row r="97" spans="2:7" ht="20.100000000000001" customHeight="1" x14ac:dyDescent="0.25">
      <c r="B97" s="205" t="str">
        <v>Penshurst</v>
      </c>
      <c r="C97" s="199">
        <f>COUNTIF('BEN BEARE'!D:D,B97)</f>
        <v>7</v>
      </c>
      <c r="D97" s="199">
        <f>COUNTIFS('BEN BEARE'!D:D,B97,'BEN BEARE'!K:K,"&gt;0")</f>
        <v>2</v>
      </c>
      <c r="E97" s="199">
        <f>COUNTIFS('BEN BEARE'!D:D,B97,'BEN BEARE'!K:K,"&lt;0")</f>
        <v>5</v>
      </c>
      <c r="F97" s="200">
        <f t="shared" si="5"/>
        <v>0.2857142857142857</v>
      </c>
      <c r="G97" s="207">
        <f>SUMIFS('BEN BEARE'!K:K,'BEN BEARE'!D:D,B97)</f>
        <v>22.799999999999997</v>
      </c>
    </row>
    <row r="98" spans="2:7" ht="20.100000000000001" customHeight="1" x14ac:dyDescent="0.25">
      <c r="B98" s="205" t="str">
        <v>Port Macquarie</v>
      </c>
      <c r="C98" s="199">
        <f>COUNTIF('BEN BEARE'!D:D,B98)</f>
        <v>12</v>
      </c>
      <c r="D98" s="199">
        <f>COUNTIFS('BEN BEARE'!D:D,B98,'BEN BEARE'!K:K,"&gt;0")</f>
        <v>1</v>
      </c>
      <c r="E98" s="199">
        <f>COUNTIFS('BEN BEARE'!D:D,B98,'BEN BEARE'!K:K,"&lt;0")</f>
        <v>11</v>
      </c>
      <c r="F98" s="200">
        <f t="shared" si="5"/>
        <v>8.3333333333333329E-2</v>
      </c>
      <c r="G98" s="207">
        <f>SUMIFS('BEN BEARE'!K:K,'BEN BEARE'!D:D,B98)</f>
        <v>-1</v>
      </c>
    </row>
    <row r="99" spans="2:7" ht="20.100000000000001" customHeight="1" x14ac:dyDescent="0.25">
      <c r="B99" s="205" t="str">
        <v>Queanbeyan</v>
      </c>
      <c r="C99" s="199">
        <f>COUNTIF('BEN BEARE'!D:D,B99)</f>
        <v>5</v>
      </c>
      <c r="D99" s="199">
        <f>COUNTIFS('BEN BEARE'!D:D,B99,'BEN BEARE'!K:K,"&gt;0")</f>
        <v>0</v>
      </c>
      <c r="E99" s="199">
        <f>COUNTIFS('BEN BEARE'!D:D,B99,'BEN BEARE'!K:K,"&lt;0")</f>
        <v>5</v>
      </c>
      <c r="F99" s="200">
        <f t="shared" si="5"/>
        <v>0</v>
      </c>
      <c r="G99" s="207">
        <f>SUMIFS('BEN BEARE'!K:K,'BEN BEARE'!D:D,B99)</f>
        <v>-5.5</v>
      </c>
    </row>
    <row r="100" spans="2:7" ht="20.100000000000001" customHeight="1" x14ac:dyDescent="0.25">
      <c r="B100" s="205" t="str">
        <v>Quirindi</v>
      </c>
      <c r="C100" s="199">
        <f>COUNTIF('BEN BEARE'!D:D,B100)</f>
        <v>5</v>
      </c>
      <c r="D100" s="199">
        <f>COUNTIFS('BEN BEARE'!D:D,B100,'BEN BEARE'!K:K,"&gt;0")</f>
        <v>1</v>
      </c>
      <c r="E100" s="199">
        <f>COUNTIFS('BEN BEARE'!D:D,B100,'BEN BEARE'!K:K,"&lt;0")</f>
        <v>4</v>
      </c>
      <c r="F100" s="200">
        <f t="shared" si="5"/>
        <v>0.2</v>
      </c>
      <c r="G100" s="207">
        <f>SUMIFS('BEN BEARE'!K:K,'BEN BEARE'!D:D,B100)</f>
        <v>-4.0999999999999996</v>
      </c>
    </row>
    <row r="101" spans="2:7" ht="20.100000000000001" customHeight="1" x14ac:dyDescent="0.25">
      <c r="B101" s="205" t="str">
        <v>Randwick</v>
      </c>
      <c r="C101" s="199">
        <f>COUNTIF('BEN BEARE'!D:D,B101)</f>
        <v>49</v>
      </c>
      <c r="D101" s="199">
        <f>COUNTIFS('BEN BEARE'!D:D,B101,'BEN BEARE'!K:K,"&gt;0")</f>
        <v>8</v>
      </c>
      <c r="E101" s="199">
        <f>COUNTIFS('BEN BEARE'!D:D,B101,'BEN BEARE'!K:K,"&lt;0")</f>
        <v>41</v>
      </c>
      <c r="F101" s="200">
        <f t="shared" si="5"/>
        <v>0.16326530612244897</v>
      </c>
      <c r="G101" s="207">
        <f>SUMIFS('BEN BEARE'!K:K,'BEN BEARE'!D:D,B101)</f>
        <v>-38.412500000000001</v>
      </c>
    </row>
    <row r="102" spans="2:7" ht="20.100000000000001" customHeight="1" x14ac:dyDescent="0.25">
      <c r="B102" s="205" t="str">
        <v>Rockhampton</v>
      </c>
      <c r="C102" s="199">
        <f>COUNTIF('BEN BEARE'!D:D,B102)</f>
        <v>1</v>
      </c>
      <c r="D102" s="199">
        <f>COUNTIFS('BEN BEARE'!D:D,B102,'BEN BEARE'!K:K,"&gt;0")</f>
        <v>0</v>
      </c>
      <c r="E102" s="199">
        <f>COUNTIFS('BEN BEARE'!D:D,B102,'BEN BEARE'!K:K,"&lt;0")</f>
        <v>1</v>
      </c>
      <c r="F102" s="200">
        <f t="shared" si="5"/>
        <v>0</v>
      </c>
      <c r="G102" s="207">
        <f>SUMIFS('BEN BEARE'!K:K,'BEN BEARE'!D:D,B102)</f>
        <v>-4</v>
      </c>
    </row>
    <row r="103" spans="2:7" ht="20.100000000000001" customHeight="1" x14ac:dyDescent="0.25">
      <c r="B103" s="205" t="str">
        <v>Rosehill</v>
      </c>
      <c r="C103" s="199">
        <f>COUNTIF('BEN BEARE'!D:D,B103)</f>
        <v>19</v>
      </c>
      <c r="D103" s="199">
        <f>COUNTIFS('BEN BEARE'!D:D,B103,'BEN BEARE'!K:K,"&gt;0")</f>
        <v>5</v>
      </c>
      <c r="E103" s="199">
        <f>COUNTIFS('BEN BEARE'!D:D,B103,'BEN BEARE'!K:K,"&lt;0")</f>
        <v>14</v>
      </c>
      <c r="F103" s="200">
        <f t="shared" si="5"/>
        <v>0.26315789473684209</v>
      </c>
      <c r="G103" s="207">
        <f>SUMIFS('BEN BEARE'!K:K,'BEN BEARE'!D:D,B103)</f>
        <v>-18.3</v>
      </c>
    </row>
    <row r="104" spans="2:7" ht="20.100000000000001" customHeight="1" x14ac:dyDescent="0.25">
      <c r="B104" s="205" t="str">
        <v>Sale</v>
      </c>
      <c r="C104" s="199">
        <f>COUNTIF('BEN BEARE'!D:D,B104)</f>
        <v>101</v>
      </c>
      <c r="D104" s="199">
        <f>COUNTIFS('BEN BEARE'!D:D,B104,'BEN BEARE'!K:K,"&gt;0")</f>
        <v>24</v>
      </c>
      <c r="E104" s="199">
        <f>COUNTIFS('BEN BEARE'!D:D,B104,'BEN BEARE'!K:K,"&lt;0")</f>
        <v>77</v>
      </c>
      <c r="F104" s="200">
        <f t="shared" si="5"/>
        <v>0.23762376237623761</v>
      </c>
      <c r="G104" s="207">
        <f>SUMIFS('BEN BEARE'!K:K,'BEN BEARE'!D:D,B104)</f>
        <v>-89.1815</v>
      </c>
    </row>
    <row r="105" spans="2:7" ht="20.100000000000001" customHeight="1" x14ac:dyDescent="0.25">
      <c r="B105" s="205" t="str">
        <v xml:space="preserve">Sale </v>
      </c>
      <c r="C105" s="199">
        <f>COUNTIF('BEN BEARE'!D:D,B105)</f>
        <v>1</v>
      </c>
      <c r="D105" s="199">
        <f>COUNTIFS('BEN BEARE'!D:D,B105,'BEN BEARE'!K:K,"&gt;0")</f>
        <v>0</v>
      </c>
      <c r="E105" s="199">
        <f>COUNTIFS('BEN BEARE'!D:D,B105,'BEN BEARE'!K:K,"&lt;0")</f>
        <v>1</v>
      </c>
      <c r="F105" s="200">
        <f t="shared" si="5"/>
        <v>0</v>
      </c>
      <c r="G105" s="207">
        <f>SUMIFS('BEN BEARE'!K:K,'BEN BEARE'!D:D,B105)</f>
        <v>-0.25</v>
      </c>
    </row>
    <row r="106" spans="2:7" ht="20.100000000000001" customHeight="1" x14ac:dyDescent="0.25">
      <c r="B106" s="205" t="str">
        <v>Sandown</v>
      </c>
      <c r="C106" s="199">
        <f>COUNTIF('BEN BEARE'!D:D,B106)</f>
        <v>70</v>
      </c>
      <c r="D106" s="199">
        <f>COUNTIFS('BEN BEARE'!D:D,B106,'BEN BEARE'!K:K,"&gt;0")</f>
        <v>17</v>
      </c>
      <c r="E106" s="199">
        <f>COUNTIFS('BEN BEARE'!D:D,B106,'BEN BEARE'!K:K,"&lt;0")</f>
        <v>53</v>
      </c>
      <c r="F106" s="200">
        <f t="shared" ref="F106:F117" si="6">D106/C106</f>
        <v>0.24285714285714285</v>
      </c>
      <c r="G106" s="207">
        <f>SUMIFS('BEN BEARE'!K:K,'BEN BEARE'!D:D,B106)</f>
        <v>69.955000000000013</v>
      </c>
    </row>
    <row r="107" spans="2:7" ht="20.100000000000001" customHeight="1" x14ac:dyDescent="0.25">
      <c r="B107" s="205" t="str">
        <v>Sandown Hillside</v>
      </c>
      <c r="C107" s="199">
        <f>COUNTIF('BEN BEARE'!D:D,B107)</f>
        <v>32</v>
      </c>
      <c r="D107" s="199">
        <f>COUNTIFS('BEN BEARE'!D:D,B107,'BEN BEARE'!K:K,"&gt;0")</f>
        <v>4</v>
      </c>
      <c r="E107" s="199">
        <f>COUNTIFS('BEN BEARE'!D:D,B107,'BEN BEARE'!K:K,"&lt;0")</f>
        <v>28</v>
      </c>
      <c r="F107" s="200">
        <f t="shared" si="6"/>
        <v>0.125</v>
      </c>
      <c r="G107" s="207">
        <f>SUMIFS('BEN BEARE'!K:K,'BEN BEARE'!D:D,B107)</f>
        <v>-5.25</v>
      </c>
    </row>
    <row r="108" spans="2:7" ht="20.100000000000001" customHeight="1" x14ac:dyDescent="0.25">
      <c r="B108" s="205" t="str">
        <v>Sandown Lakeside</v>
      </c>
      <c r="C108" s="199">
        <f>COUNTIF('BEN BEARE'!D:D,B108)</f>
        <v>13</v>
      </c>
      <c r="D108" s="199">
        <f>COUNTIFS('BEN BEARE'!D:D,B108,'BEN BEARE'!K:K,"&gt;0")</f>
        <v>1</v>
      </c>
      <c r="E108" s="199">
        <f>COUNTIFS('BEN BEARE'!D:D,B108,'BEN BEARE'!K:K,"&lt;0")</f>
        <v>12</v>
      </c>
      <c r="F108" s="200">
        <f t="shared" si="6"/>
        <v>7.6923076923076927E-2</v>
      </c>
      <c r="G108" s="207">
        <f>SUMIFS('BEN BEARE'!K:K,'BEN BEARE'!D:D,B108)</f>
        <v>-13</v>
      </c>
    </row>
    <row r="109" spans="2:7" ht="20.100000000000001" customHeight="1" x14ac:dyDescent="0.25">
      <c r="B109" s="205" t="str">
        <v>Sapphire Coast</v>
      </c>
      <c r="C109" s="199">
        <f>COUNTIF('BEN BEARE'!D:D,B109)</f>
        <v>6</v>
      </c>
      <c r="D109" s="199">
        <f>COUNTIFS('BEN BEARE'!D:D,B109,'BEN BEARE'!K:K,"&gt;0")</f>
        <v>0</v>
      </c>
      <c r="E109" s="199">
        <f>COUNTIFS('BEN BEARE'!D:D,B109,'BEN BEARE'!K:K,"&lt;0")</f>
        <v>6</v>
      </c>
      <c r="F109" s="200">
        <f t="shared" si="6"/>
        <v>0</v>
      </c>
      <c r="G109" s="207">
        <f>SUMIFS('BEN BEARE'!K:K,'BEN BEARE'!D:D,B109)</f>
        <v>-19.75</v>
      </c>
    </row>
    <row r="110" spans="2:7" ht="20.100000000000001" customHeight="1" x14ac:dyDescent="0.25">
      <c r="B110" s="205" t="str">
        <v>Scone</v>
      </c>
      <c r="C110" s="199">
        <f>COUNTIF('BEN BEARE'!D:D,B110)</f>
        <v>28</v>
      </c>
      <c r="D110" s="199">
        <f>COUNTIFS('BEN BEARE'!D:D,B110,'BEN BEARE'!K:K,"&gt;0")</f>
        <v>5</v>
      </c>
      <c r="E110" s="199">
        <f>COUNTIFS('BEN BEARE'!D:D,B110,'BEN BEARE'!K:K,"&lt;0")</f>
        <v>23</v>
      </c>
      <c r="F110" s="200">
        <f t="shared" si="6"/>
        <v>0.17857142857142858</v>
      </c>
      <c r="G110" s="207">
        <f>SUMIFS('BEN BEARE'!K:K,'BEN BEARE'!D:D,B110)</f>
        <v>-44.65</v>
      </c>
    </row>
    <row r="111" spans="2:7" ht="20.100000000000001" customHeight="1" x14ac:dyDescent="0.25">
      <c r="B111" s="205" t="str">
        <v>Seymour</v>
      </c>
      <c r="C111" s="199">
        <f>COUNTIF('BEN BEARE'!D:D,B111)</f>
        <v>31</v>
      </c>
      <c r="D111" s="199">
        <f>COUNTIFS('BEN BEARE'!D:D,B111,'BEN BEARE'!K:K,"&gt;0")</f>
        <v>3</v>
      </c>
      <c r="E111" s="199">
        <f>COUNTIFS('BEN BEARE'!D:D,B111,'BEN BEARE'!K:K,"&lt;0")</f>
        <v>28</v>
      </c>
      <c r="F111" s="200">
        <f t="shared" si="6"/>
        <v>9.6774193548387094E-2</v>
      </c>
      <c r="G111" s="207">
        <f>SUMIFS('BEN BEARE'!K:K,'BEN BEARE'!D:D,B111)</f>
        <v>-82.025000000000006</v>
      </c>
    </row>
    <row r="112" spans="2:7" ht="20.100000000000001" customHeight="1" x14ac:dyDescent="0.25">
      <c r="B112" s="205" t="str">
        <v>Sha Tin</v>
      </c>
      <c r="C112" s="199">
        <f>COUNTIF('BEN BEARE'!D:D,B112)</f>
        <v>40</v>
      </c>
      <c r="D112" s="199">
        <f>COUNTIFS('BEN BEARE'!D:D,B112,'BEN BEARE'!K:K,"&gt;0")</f>
        <v>11</v>
      </c>
      <c r="E112" s="199">
        <f>COUNTIFS('BEN BEARE'!D:D,B112,'BEN BEARE'!K:K,"&lt;0")</f>
        <v>29</v>
      </c>
      <c r="F112" s="200">
        <f t="shared" si="6"/>
        <v>0.27500000000000002</v>
      </c>
      <c r="G112" s="207">
        <f>SUMIFS('BEN BEARE'!K:K,'BEN BEARE'!D:D,B112)</f>
        <v>38.162500000000001</v>
      </c>
    </row>
    <row r="113" spans="2:7" ht="20.100000000000001" customHeight="1" x14ac:dyDescent="0.25">
      <c r="B113" s="205" t="str">
        <v>Singapore</v>
      </c>
      <c r="C113" s="199">
        <f>COUNTIF('BEN BEARE'!D:D,B113)</f>
        <v>6</v>
      </c>
      <c r="D113" s="199">
        <f>COUNTIFS('BEN BEARE'!D:D,B113,'BEN BEARE'!K:K,"&gt;0")</f>
        <v>0</v>
      </c>
      <c r="E113" s="199">
        <f>COUNTIFS('BEN BEARE'!D:D,B113,'BEN BEARE'!K:K,"&lt;0")</f>
        <v>6</v>
      </c>
      <c r="F113" s="200">
        <f t="shared" si="6"/>
        <v>0</v>
      </c>
      <c r="G113" s="207">
        <f>SUMIFS('BEN BEARE'!K:K,'BEN BEARE'!D:D,B113)</f>
        <v>-23.5</v>
      </c>
    </row>
    <row r="114" spans="2:7" ht="20.100000000000001" customHeight="1" x14ac:dyDescent="0.25">
      <c r="B114" s="205" t="str">
        <v>Sony Creek</v>
      </c>
      <c r="C114" s="199">
        <f>COUNTIF('BEN BEARE'!D:D,B114)</f>
        <v>2</v>
      </c>
      <c r="D114" s="199">
        <f>COUNTIFS('BEN BEARE'!D:D,B114,'BEN BEARE'!K:K,"&gt;0")</f>
        <v>0</v>
      </c>
      <c r="E114" s="199">
        <f>COUNTIFS('BEN BEARE'!D:D,B114,'BEN BEARE'!K:K,"&lt;0")</f>
        <v>2</v>
      </c>
      <c r="F114" s="200">
        <f t="shared" si="6"/>
        <v>0</v>
      </c>
      <c r="G114" s="207">
        <f>SUMIFS('BEN BEARE'!K:K,'BEN BEARE'!D:D,B114)</f>
        <v>-8</v>
      </c>
    </row>
    <row r="115" spans="2:7" ht="20.100000000000001" customHeight="1" x14ac:dyDescent="0.25">
      <c r="B115" s="205" t="str">
        <v>St Arnaud</v>
      </c>
      <c r="C115" s="199">
        <f>COUNTIF('BEN BEARE'!D:D,B115)</f>
        <v>2</v>
      </c>
      <c r="D115" s="199">
        <f>COUNTIFS('BEN BEARE'!D:D,B115,'BEN BEARE'!K:K,"&gt;0")</f>
        <v>1</v>
      </c>
      <c r="E115" s="199">
        <f>COUNTIFS('BEN BEARE'!D:D,B115,'BEN BEARE'!K:K,"&lt;0")</f>
        <v>1</v>
      </c>
      <c r="F115" s="200">
        <f t="shared" si="6"/>
        <v>0.5</v>
      </c>
      <c r="G115" s="207">
        <f>SUMIFS('BEN BEARE'!K:K,'BEN BEARE'!D:D,B115)</f>
        <v>3</v>
      </c>
    </row>
    <row r="116" spans="2:7" ht="20.100000000000001" customHeight="1" x14ac:dyDescent="0.25">
      <c r="B116" s="205" t="str">
        <v>Stawell</v>
      </c>
      <c r="C116" s="199">
        <f>COUNTIF('BEN BEARE'!D:D,B116)</f>
        <v>21</v>
      </c>
      <c r="D116" s="199">
        <f>COUNTIFS('BEN BEARE'!D:D,B116,'BEN BEARE'!K:K,"&gt;0")</f>
        <v>4</v>
      </c>
      <c r="E116" s="199">
        <f>COUNTIFS('BEN BEARE'!D:D,B116,'BEN BEARE'!K:K,"&lt;0")</f>
        <v>17</v>
      </c>
      <c r="F116" s="200">
        <f t="shared" si="6"/>
        <v>0.19047619047619047</v>
      </c>
      <c r="G116" s="207">
        <f>SUMIFS('BEN BEARE'!K:K,'BEN BEARE'!D:D,B116)</f>
        <v>-8.9600000000000009</v>
      </c>
    </row>
    <row r="117" spans="2:7" ht="20.100000000000001" customHeight="1" x14ac:dyDescent="0.25">
      <c r="B117" s="205" t="str">
        <v>Stony Creek</v>
      </c>
      <c r="C117" s="199">
        <f>COUNTIF('BEN BEARE'!D:D,B117)</f>
        <v>14</v>
      </c>
      <c r="D117" s="199">
        <f>COUNTIFS('BEN BEARE'!D:D,B117,'BEN BEARE'!K:K,"&gt;0")</f>
        <v>9</v>
      </c>
      <c r="E117" s="199">
        <f>COUNTIFS('BEN BEARE'!D:D,B117,'BEN BEARE'!K:K,"&lt;0")</f>
        <v>5</v>
      </c>
      <c r="F117" s="200">
        <f t="shared" si="6"/>
        <v>0.6428571428571429</v>
      </c>
      <c r="G117" s="207">
        <f>SUMIFS('BEN BEARE'!K:K,'BEN BEARE'!D:D,B117)</f>
        <v>37.833604938271598</v>
      </c>
    </row>
    <row r="118" spans="2:7" ht="20.100000000000001" customHeight="1" x14ac:dyDescent="0.25">
      <c r="B118" s="205" t="str">
        <v>Sunshine Coast</v>
      </c>
      <c r="C118" s="199">
        <f>COUNTIF('BEN BEARE'!D:D,B118)</f>
        <v>8</v>
      </c>
      <c r="D118" s="199">
        <f>COUNTIFS('BEN BEARE'!D:D,B118,'BEN BEARE'!K:K,"&gt;0")</f>
        <v>2</v>
      </c>
      <c r="E118" s="199">
        <f>COUNTIFS('BEN BEARE'!D:D,B118,'BEN BEARE'!K:K,"&lt;0")</f>
        <v>6</v>
      </c>
      <c r="F118" s="200">
        <f t="shared" ref="F118:F120" si="7">D118/C118</f>
        <v>0.25</v>
      </c>
      <c r="G118" s="207">
        <f>SUMIFS('BEN BEARE'!K:K,'BEN BEARE'!D:D,B118)</f>
        <v>-10.25</v>
      </c>
    </row>
    <row r="119" spans="2:7" ht="20.100000000000001" customHeight="1" x14ac:dyDescent="0.25">
      <c r="B119" s="205" t="str">
        <v>Swan Hill</v>
      </c>
      <c r="C119" s="199">
        <f>COUNTIF('BEN BEARE'!D:D,B119)</f>
        <v>40</v>
      </c>
      <c r="D119" s="199">
        <f>COUNTIFS('BEN BEARE'!D:D,B119,'BEN BEARE'!K:K,"&gt;0")</f>
        <v>12</v>
      </c>
      <c r="E119" s="199">
        <f>COUNTIFS('BEN BEARE'!D:D,B119,'BEN BEARE'!K:K,"&lt;0")</f>
        <v>28</v>
      </c>
      <c r="F119" s="200">
        <f t="shared" si="7"/>
        <v>0.3</v>
      </c>
      <c r="G119" s="207">
        <f>SUMIFS('BEN BEARE'!K:K,'BEN BEARE'!D:D,B119)</f>
        <v>37.125000000000007</v>
      </c>
    </row>
    <row r="120" spans="2:7" ht="20.100000000000001" customHeight="1" x14ac:dyDescent="0.25">
      <c r="B120" s="205" t="str">
        <v xml:space="preserve">Swan Hill </v>
      </c>
      <c r="C120" s="199">
        <f>COUNTIF('BEN BEARE'!D:D,B120)</f>
        <v>2</v>
      </c>
      <c r="D120" s="199">
        <f>COUNTIFS('BEN BEARE'!D:D,B120,'BEN BEARE'!K:K,"&gt;0")</f>
        <v>2</v>
      </c>
      <c r="E120" s="199">
        <f>COUNTIFS('BEN BEARE'!D:D,B120,'BEN BEARE'!K:K,"&lt;0")</f>
        <v>0</v>
      </c>
      <c r="F120" s="200">
        <f t="shared" si="7"/>
        <v>1</v>
      </c>
      <c r="G120" s="207">
        <f>SUMIFS('BEN BEARE'!K:K,'BEN BEARE'!D:D,B120)</f>
        <v>32.5</v>
      </c>
    </row>
    <row r="121" spans="2:7" ht="20.100000000000001" customHeight="1" x14ac:dyDescent="0.25">
      <c r="B121" s="205" t="str">
        <v>Swanhill</v>
      </c>
      <c r="C121" s="199">
        <f>COUNTIF('BEN BEARE'!D:D,B121)</f>
        <v>1</v>
      </c>
      <c r="D121" s="199">
        <f>COUNTIFS('BEN BEARE'!D:D,B121,'BEN BEARE'!K:K,"&gt;0")</f>
        <v>0</v>
      </c>
      <c r="E121" s="199">
        <f>COUNTIFS('BEN BEARE'!D:D,B121,'BEN BEARE'!K:K,"&lt;0")</f>
        <v>1</v>
      </c>
      <c r="F121" s="200">
        <f t="shared" ref="F121:F124" si="8">D121/C121</f>
        <v>0</v>
      </c>
      <c r="G121" s="207">
        <f>SUMIFS('BEN BEARE'!K:K,'BEN BEARE'!D:D,B121)</f>
        <v>-6</v>
      </c>
    </row>
    <row r="122" spans="2:7" ht="20.100000000000001" customHeight="1" x14ac:dyDescent="0.25">
      <c r="B122" s="205" t="str">
        <v>Tamworth</v>
      </c>
      <c r="C122" s="199">
        <f>COUNTIF('BEN BEARE'!D:D,B122)</f>
        <v>12</v>
      </c>
      <c r="D122" s="199">
        <f>COUNTIFS('BEN BEARE'!D:D,B122,'BEN BEARE'!K:K,"&gt;0")</f>
        <v>1</v>
      </c>
      <c r="E122" s="199">
        <f>COUNTIFS('BEN BEARE'!D:D,B122,'BEN BEARE'!K:K,"&lt;0")</f>
        <v>11</v>
      </c>
      <c r="F122" s="200">
        <f t="shared" si="8"/>
        <v>8.3333333333333329E-2</v>
      </c>
      <c r="G122" s="207">
        <f>SUMIFS('BEN BEARE'!K:K,'BEN BEARE'!D:D,B122)</f>
        <v>-14.375</v>
      </c>
    </row>
    <row r="123" spans="2:7" ht="20.100000000000001" customHeight="1" x14ac:dyDescent="0.25">
      <c r="B123" s="205" t="str">
        <v>Taree</v>
      </c>
      <c r="C123" s="199">
        <f>COUNTIF('BEN BEARE'!D:D,B123)</f>
        <v>8</v>
      </c>
      <c r="D123" s="199">
        <f>COUNTIFS('BEN BEARE'!D:D,B123,'BEN BEARE'!K:K,"&gt;0")</f>
        <v>3</v>
      </c>
      <c r="E123" s="199">
        <f>COUNTIFS('BEN BEARE'!D:D,B123,'BEN BEARE'!K:K,"&lt;0")</f>
        <v>5</v>
      </c>
      <c r="F123" s="200">
        <f t="shared" si="8"/>
        <v>0.375</v>
      </c>
      <c r="G123" s="207">
        <f>SUMIFS('BEN BEARE'!K:K,'BEN BEARE'!D:D,B123)</f>
        <v>3.875</v>
      </c>
    </row>
    <row r="124" spans="2:7" ht="20.100000000000001" customHeight="1" x14ac:dyDescent="0.25">
      <c r="B124" s="205" t="str">
        <v>Terang</v>
      </c>
      <c r="C124" s="199">
        <f>COUNTIF('BEN BEARE'!D:D,B124)</f>
        <v>37</v>
      </c>
      <c r="D124" s="199">
        <f>COUNTIFS('BEN BEARE'!D:D,B124,'BEN BEARE'!K:K,"&gt;0")</f>
        <v>9</v>
      </c>
      <c r="E124" s="199">
        <f>COUNTIFS('BEN BEARE'!D:D,B124,'BEN BEARE'!K:K,"&lt;0")</f>
        <v>28</v>
      </c>
      <c r="F124" s="200">
        <f t="shared" si="8"/>
        <v>0.24324324324324326</v>
      </c>
      <c r="G124" s="207">
        <f>SUMIFS('BEN BEARE'!K:K,'BEN BEARE'!D:D,B124)</f>
        <v>-2.490000000000002</v>
      </c>
    </row>
    <row r="125" spans="2:7" ht="20.100000000000001" customHeight="1" x14ac:dyDescent="0.25">
      <c r="B125" s="205" t="str">
        <v>Towong</v>
      </c>
      <c r="C125" s="199">
        <f>COUNTIF('BEN BEARE'!D:D,B125)</f>
        <v>2</v>
      </c>
      <c r="D125" s="199">
        <f>COUNTIFS('BEN BEARE'!D:D,B125,'BEN BEARE'!K:K,"&gt;0")</f>
        <v>2</v>
      </c>
      <c r="E125" s="199">
        <f>COUNTIFS('BEN BEARE'!D:D,B125,'BEN BEARE'!K:K,"&lt;0")</f>
        <v>0</v>
      </c>
      <c r="F125" s="200">
        <f t="shared" ref="F125:F132" si="9">D125/C125</f>
        <v>1</v>
      </c>
      <c r="G125" s="207">
        <f>SUMIFS('BEN BEARE'!K:K,'BEN BEARE'!D:D,B125)</f>
        <v>7.0249999999999995</v>
      </c>
    </row>
    <row r="126" spans="2:7" ht="20.100000000000001" customHeight="1" x14ac:dyDescent="0.25">
      <c r="B126" s="205" t="str">
        <v>Traralgon</v>
      </c>
      <c r="C126" s="199">
        <f>COUNTIF('BEN BEARE'!D:D,B126)</f>
        <v>10</v>
      </c>
      <c r="D126" s="199">
        <f>COUNTIFS('BEN BEARE'!D:D,B126,'BEN BEARE'!K:K,"&gt;0")</f>
        <v>3</v>
      </c>
      <c r="E126" s="199">
        <f>COUNTIFS('BEN BEARE'!D:D,B126,'BEN BEARE'!K:K,"&lt;0")</f>
        <v>7</v>
      </c>
      <c r="F126" s="200">
        <f t="shared" si="9"/>
        <v>0.3</v>
      </c>
      <c r="G126" s="207">
        <f>SUMIFS('BEN BEARE'!K:K,'BEN BEARE'!D:D,B126)</f>
        <v>-11.407500000000001</v>
      </c>
    </row>
    <row r="127" spans="2:7" ht="20.100000000000001" customHeight="1" x14ac:dyDescent="0.25">
      <c r="B127" s="205" t="str">
        <v>Tuncurry</v>
      </c>
      <c r="C127" s="199">
        <f>COUNTIF('BEN BEARE'!D:D,B127)</f>
        <v>5</v>
      </c>
      <c r="D127" s="199">
        <f>COUNTIFS('BEN BEARE'!D:D,B127,'BEN BEARE'!K:K,"&gt;0")</f>
        <v>2</v>
      </c>
      <c r="E127" s="199">
        <f>COUNTIFS('BEN BEARE'!D:D,B127,'BEN BEARE'!K:K,"&lt;0")</f>
        <v>3</v>
      </c>
      <c r="F127" s="200">
        <f t="shared" si="9"/>
        <v>0.4</v>
      </c>
      <c r="G127" s="207">
        <f>SUMIFS('BEN BEARE'!K:K,'BEN BEARE'!D:D,B127)</f>
        <v>19.149999999999999</v>
      </c>
    </row>
    <row r="128" spans="2:7" ht="20.100000000000001" customHeight="1" x14ac:dyDescent="0.25">
      <c r="B128" s="205" t="str">
        <v>Wagga</v>
      </c>
      <c r="C128" s="199">
        <f>COUNTIF('BEN BEARE'!D:D,B128)</f>
        <v>35</v>
      </c>
      <c r="D128" s="199">
        <f>COUNTIFS('BEN BEARE'!D:D,B128,'BEN BEARE'!K:K,"&gt;0")</f>
        <v>9</v>
      </c>
      <c r="E128" s="199">
        <f>COUNTIFS('BEN BEARE'!D:D,B128,'BEN BEARE'!K:K,"&lt;0")</f>
        <v>26</v>
      </c>
      <c r="F128" s="200">
        <f t="shared" si="9"/>
        <v>0.25714285714285712</v>
      </c>
      <c r="G128" s="207">
        <f>SUMIFS('BEN BEARE'!K:K,'BEN BEARE'!D:D,B128)</f>
        <v>13.600000000000001</v>
      </c>
    </row>
    <row r="129" spans="2:7" ht="20.100000000000001" customHeight="1" x14ac:dyDescent="0.25">
      <c r="B129" s="205" t="str">
        <v xml:space="preserve">Wagga </v>
      </c>
      <c r="C129" s="199">
        <f>COUNTIF('BEN BEARE'!D:D,B129)</f>
        <v>1</v>
      </c>
      <c r="D129" s="199">
        <f>COUNTIFS('BEN BEARE'!D:D,B129,'BEN BEARE'!K:K,"&gt;0")</f>
        <v>0</v>
      </c>
      <c r="E129" s="199">
        <f>COUNTIFS('BEN BEARE'!D:D,B129,'BEN BEARE'!K:K,"&lt;0")</f>
        <v>1</v>
      </c>
      <c r="F129" s="200">
        <f t="shared" si="9"/>
        <v>0</v>
      </c>
      <c r="G129" s="207">
        <f>SUMIFS('BEN BEARE'!K:K,'BEN BEARE'!D:D,B129)</f>
        <v>-0.25</v>
      </c>
    </row>
    <row r="130" spans="2:7" ht="20.100000000000001" customHeight="1" x14ac:dyDescent="0.25">
      <c r="B130" s="205" t="str">
        <v>Wangaratta</v>
      </c>
      <c r="C130" s="199">
        <f>COUNTIF('BEN BEARE'!D:D,B130)</f>
        <v>33</v>
      </c>
      <c r="D130" s="199">
        <f>COUNTIFS('BEN BEARE'!D:D,B130,'BEN BEARE'!K:K,"&gt;0")</f>
        <v>11</v>
      </c>
      <c r="E130" s="199">
        <f>COUNTIFS('BEN BEARE'!D:D,B130,'BEN BEARE'!K:K,"&lt;0")</f>
        <v>22</v>
      </c>
      <c r="F130" s="200">
        <f t="shared" si="9"/>
        <v>0.33333333333333331</v>
      </c>
      <c r="G130" s="207">
        <f>SUMIFS('BEN BEARE'!K:K,'BEN BEARE'!D:D,B130)</f>
        <v>18.398000000000003</v>
      </c>
    </row>
    <row r="131" spans="2:7" ht="20.100000000000001" customHeight="1" x14ac:dyDescent="0.25">
      <c r="B131" s="205" t="str">
        <v>Wangarrata</v>
      </c>
      <c r="C131" s="199">
        <f>COUNTIF('BEN BEARE'!D:D,B131)</f>
        <v>2</v>
      </c>
      <c r="D131" s="199">
        <f>COUNTIFS('BEN BEARE'!D:D,B131,'BEN BEARE'!K:K,"&gt;0")</f>
        <v>0</v>
      </c>
      <c r="E131" s="199">
        <f>COUNTIFS('BEN BEARE'!D:D,B131,'BEN BEARE'!K:K,"&lt;0")</f>
        <v>2</v>
      </c>
      <c r="F131" s="200">
        <f t="shared" si="9"/>
        <v>0</v>
      </c>
      <c r="G131" s="207">
        <f>SUMIFS('BEN BEARE'!K:K,'BEN BEARE'!D:D,B131)</f>
        <v>-4.25</v>
      </c>
    </row>
    <row r="132" spans="2:7" ht="20.100000000000001" customHeight="1" x14ac:dyDescent="0.25">
      <c r="B132" s="205" t="str">
        <v>Warnambool</v>
      </c>
      <c r="C132" s="199">
        <f>COUNTIF('BEN BEARE'!D:D,B132)</f>
        <v>4</v>
      </c>
      <c r="D132" s="199">
        <f>COUNTIFS('BEN BEARE'!D:D,B132,'BEN BEARE'!K:K,"&gt;0")</f>
        <v>1</v>
      </c>
      <c r="E132" s="199">
        <f>COUNTIFS('BEN BEARE'!D:D,B132,'BEN BEARE'!K:K,"&lt;0")</f>
        <v>3</v>
      </c>
      <c r="F132" s="200">
        <f t="shared" si="9"/>
        <v>0.25</v>
      </c>
      <c r="G132" s="207">
        <f>SUMIFS('BEN BEARE'!K:K,'BEN BEARE'!D:D,B132)</f>
        <v>-13.5</v>
      </c>
    </row>
    <row r="133" spans="2:7" ht="20.100000000000001" customHeight="1" x14ac:dyDescent="0.25">
      <c r="B133" s="205" t="str">
        <v>Warracknabeal</v>
      </c>
      <c r="C133" s="199">
        <f>COUNTIF('BEN BEARE'!D:D,B133)</f>
        <v>35</v>
      </c>
      <c r="D133" s="199">
        <f>COUNTIFS('BEN BEARE'!D:D,B133,'BEN BEARE'!K:K,"&gt;0")</f>
        <v>8</v>
      </c>
      <c r="E133" s="199">
        <f>COUNTIFS('BEN BEARE'!D:D,B133,'BEN BEARE'!K:K,"&lt;0")</f>
        <v>27</v>
      </c>
      <c r="F133" s="200">
        <f t="shared" ref="F133:F134" si="10">D133/C133</f>
        <v>0.22857142857142856</v>
      </c>
      <c r="G133" s="207">
        <f>SUMIFS('BEN BEARE'!K:K,'BEN BEARE'!D:D,B133)</f>
        <v>-19.020000000000003</v>
      </c>
    </row>
    <row r="134" spans="2:7" ht="20.100000000000001" customHeight="1" x14ac:dyDescent="0.25">
      <c r="B134" s="205" t="str">
        <v>Warren</v>
      </c>
      <c r="C134" s="199">
        <f>COUNTIF('BEN BEARE'!D:D,B134)</f>
        <v>1</v>
      </c>
      <c r="D134" s="199">
        <f>COUNTIFS('BEN BEARE'!D:D,B134,'BEN BEARE'!K:K,"&gt;0")</f>
        <v>0</v>
      </c>
      <c r="E134" s="199">
        <f>COUNTIFS('BEN BEARE'!D:D,B134,'BEN BEARE'!K:K,"&lt;0")</f>
        <v>1</v>
      </c>
      <c r="F134" s="200">
        <f t="shared" si="10"/>
        <v>0</v>
      </c>
      <c r="G134" s="207">
        <f>SUMIFS('BEN BEARE'!K:K,'BEN BEARE'!D:D,B134)</f>
        <v>-3</v>
      </c>
    </row>
    <row r="135" spans="2:7" ht="20.100000000000001" customHeight="1" x14ac:dyDescent="0.25">
      <c r="B135" s="205" t="str">
        <v>Warrnambool</v>
      </c>
      <c r="C135" s="199">
        <f>COUNTIF('BEN BEARE'!D:D,B135)</f>
        <v>86</v>
      </c>
      <c r="D135" s="199">
        <f>COUNTIFS('BEN BEARE'!D:D,B135,'BEN BEARE'!K:K,"&gt;0")</f>
        <v>21</v>
      </c>
      <c r="E135" s="199">
        <f>COUNTIFS('BEN BEARE'!D:D,B135,'BEN BEARE'!K:K,"&lt;0")</f>
        <v>65</v>
      </c>
      <c r="F135" s="200">
        <f t="shared" ref="F135:F136" si="11">D135/C135</f>
        <v>0.2441860465116279</v>
      </c>
      <c r="G135" s="207">
        <f>SUMIFS('BEN BEARE'!K:K,'BEN BEARE'!D:D,B135)</f>
        <v>207.20000000000002</v>
      </c>
    </row>
    <row r="136" spans="2:7" ht="20.100000000000001" customHeight="1" x14ac:dyDescent="0.25">
      <c r="B136" s="205" t="str">
        <v>Warwick</v>
      </c>
      <c r="C136" s="199">
        <f>COUNTIF('BEN BEARE'!D:D,B136)</f>
        <v>1</v>
      </c>
      <c r="D136" s="199">
        <f>COUNTIFS('BEN BEARE'!D:D,B136,'BEN BEARE'!K:K,"&gt;0")</f>
        <v>0</v>
      </c>
      <c r="E136" s="199">
        <f>COUNTIFS('BEN BEARE'!D:D,B136,'BEN BEARE'!K:K,"&lt;0")</f>
        <v>1</v>
      </c>
      <c r="F136" s="200">
        <f t="shared" si="11"/>
        <v>0</v>
      </c>
      <c r="G136" s="207">
        <f>SUMIFS('BEN BEARE'!K:K,'BEN BEARE'!D:D,B136)</f>
        <v>-0.5</v>
      </c>
    </row>
    <row r="137" spans="2:7" ht="20.100000000000001" customHeight="1" x14ac:dyDescent="0.25">
      <c r="B137" s="205" t="str">
        <v>Warwick Farm</v>
      </c>
      <c r="C137" s="199">
        <f>COUNTIF('BEN BEARE'!D:D,B137)</f>
        <v>57</v>
      </c>
      <c r="D137" s="199">
        <f>COUNTIFS('BEN BEARE'!D:D,B137,'BEN BEARE'!K:K,"&gt;0")</f>
        <v>11</v>
      </c>
      <c r="E137" s="199">
        <f>COUNTIFS('BEN BEARE'!D:D,B137,'BEN BEARE'!K:K,"&lt;0")</f>
        <v>46</v>
      </c>
      <c r="F137" s="200">
        <f t="shared" ref="F137:F139" si="12">D137/C137</f>
        <v>0.19298245614035087</v>
      </c>
      <c r="G137" s="207">
        <f>SUMIFS('BEN BEARE'!K:K,'BEN BEARE'!D:D,B137)</f>
        <v>-27.42</v>
      </c>
    </row>
    <row r="138" spans="2:7" ht="20.100000000000001" customHeight="1" x14ac:dyDescent="0.25">
      <c r="B138" s="205" t="str">
        <v xml:space="preserve">Warwick Farm </v>
      </c>
      <c r="C138" s="199">
        <f>COUNTIF('BEN BEARE'!D:D,B138)</f>
        <v>1</v>
      </c>
      <c r="D138" s="199">
        <f>COUNTIFS('BEN BEARE'!D:D,B138,'BEN BEARE'!K:K,"&gt;0")</f>
        <v>0</v>
      </c>
      <c r="E138" s="199">
        <f>COUNTIFS('BEN BEARE'!D:D,B138,'BEN BEARE'!K:K,"&lt;0")</f>
        <v>1</v>
      </c>
      <c r="F138" s="200">
        <f t="shared" si="12"/>
        <v>0</v>
      </c>
      <c r="G138" s="207">
        <f>SUMIFS('BEN BEARE'!K:K,'BEN BEARE'!D:D,B138)</f>
        <v>-3.75</v>
      </c>
    </row>
    <row r="139" spans="2:7" ht="20.100000000000001" customHeight="1" x14ac:dyDescent="0.25">
      <c r="B139" s="205" t="str">
        <v>Werribee</v>
      </c>
      <c r="C139" s="199">
        <f>COUNTIF('BEN BEARE'!D:D,B139)</f>
        <v>24</v>
      </c>
      <c r="D139" s="199">
        <f>COUNTIFS('BEN BEARE'!D:D,B139,'BEN BEARE'!K:K,"&gt;0")</f>
        <v>9</v>
      </c>
      <c r="E139" s="199">
        <f>COUNTIFS('BEN BEARE'!D:D,B139,'BEN BEARE'!K:K,"&lt;0")</f>
        <v>15</v>
      </c>
      <c r="F139" s="200">
        <f t="shared" si="12"/>
        <v>0.375</v>
      </c>
      <c r="G139" s="207">
        <f>SUMIFS('BEN BEARE'!K:K,'BEN BEARE'!D:D,B139)</f>
        <v>19.189999999999998</v>
      </c>
    </row>
    <row r="140" spans="2:7" ht="20.100000000000001" customHeight="1" x14ac:dyDescent="0.25">
      <c r="B140" s="205" t="str">
        <v>Wodonga</v>
      </c>
      <c r="C140" s="199">
        <f>COUNTIF('BEN BEARE'!D:D,B140)</f>
        <v>12</v>
      </c>
      <c r="D140" s="199">
        <f>COUNTIFS('BEN BEARE'!D:D,B140,'BEN BEARE'!K:K,"&gt;0")</f>
        <v>4</v>
      </c>
      <c r="E140" s="199">
        <f>COUNTIFS('BEN BEARE'!D:D,B140,'BEN BEARE'!K:K,"&lt;0")</f>
        <v>8</v>
      </c>
      <c r="F140" s="200">
        <f t="shared" ref="F140:F141" si="13">D140/C140</f>
        <v>0.33333333333333331</v>
      </c>
      <c r="G140" s="207">
        <f>SUMIFS('BEN BEARE'!K:K,'BEN BEARE'!D:D,B140)</f>
        <v>6.3999999999999986</v>
      </c>
    </row>
    <row r="141" spans="2:7" ht="20.100000000000001" customHeight="1" x14ac:dyDescent="0.25">
      <c r="B141" s="205" t="str">
        <v>Wyong</v>
      </c>
      <c r="C141" s="199">
        <f>COUNTIF('BEN BEARE'!D:D,B141)</f>
        <v>37</v>
      </c>
      <c r="D141" s="199">
        <f>COUNTIFS('BEN BEARE'!D:D,B141,'BEN BEARE'!K:K,"&gt;0")</f>
        <v>12</v>
      </c>
      <c r="E141" s="199">
        <f>COUNTIFS('BEN BEARE'!D:D,B141,'BEN BEARE'!K:K,"&lt;0")</f>
        <v>25</v>
      </c>
      <c r="F141" s="200">
        <f t="shared" si="13"/>
        <v>0.32432432432432434</v>
      </c>
      <c r="G141" s="207">
        <f>SUMIFS('BEN BEARE'!K:K,'BEN BEARE'!D:D,B141)</f>
        <v>54.875</v>
      </c>
    </row>
    <row r="142" spans="2:7" ht="20.100000000000001" customHeight="1" x14ac:dyDescent="0.25">
      <c r="B142" s="205" t="str">
        <v>Yarra Valley</v>
      </c>
      <c r="C142" s="199">
        <f>COUNTIF('BEN BEARE'!D:D,B142)</f>
        <v>32</v>
      </c>
      <c r="D142" s="199">
        <f>COUNTIFS('BEN BEARE'!D:D,B142,'BEN BEARE'!K:K,"&gt;0")</f>
        <v>0</v>
      </c>
      <c r="E142" s="199">
        <f>COUNTIFS('BEN BEARE'!D:D,B142,'BEN BEARE'!K:K,"&lt;0")</f>
        <v>32</v>
      </c>
      <c r="F142" s="200">
        <f t="shared" ref="F142" si="14">D142/C142</f>
        <v>0</v>
      </c>
      <c r="G142" s="207">
        <f>SUMIFS('BEN BEARE'!K:K,'BEN BEARE'!D:D,B142)</f>
        <v>-72.5</v>
      </c>
    </row>
    <row r="143" spans="2:7" ht="20.100000000000001" customHeight="1" x14ac:dyDescent="0.25">
      <c r="B143" s="206">
        <v>0</v>
      </c>
    </row>
  </sheetData>
  <autoFilter ref="B1:G93" xr:uid="{FB4FAF53-5DB3-B342-8105-23DD117228AB}"/>
  <conditionalFormatting sqref="D1:D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:F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D7F65-F392-064E-839E-9A34174B26A8}">
  <dimension ref="B2:I2276"/>
  <sheetViews>
    <sheetView view="pageBreakPreview" topLeftCell="A2173" zoomScale="141" zoomScaleNormal="100" workbookViewId="0">
      <selection activeCell="H2189" sqref="H2189"/>
    </sheetView>
  </sheetViews>
  <sheetFormatPr defaultColWidth="10.85546875" defaultRowHeight="15" x14ac:dyDescent="0.25"/>
  <cols>
    <col min="1" max="1" width="4.42578125" style="197" customWidth="1"/>
    <col min="2" max="2" width="24.85546875" style="208" bestFit="1" customWidth="1"/>
    <col min="3" max="5" width="11.7109375" style="197" customWidth="1"/>
    <col min="6" max="6" width="17.140625" style="197" customWidth="1"/>
    <col min="7" max="7" width="17.42578125" style="197" customWidth="1"/>
    <col min="8" max="16384" width="10.85546875" style="197"/>
  </cols>
  <sheetData>
    <row r="2" spans="2:9" ht="21" x14ac:dyDescent="0.25">
      <c r="B2" s="204" t="s">
        <v>2086</v>
      </c>
      <c r="C2" s="203" t="s">
        <v>2092</v>
      </c>
      <c r="D2" s="203" t="s">
        <v>557</v>
      </c>
      <c r="E2" s="203" t="s">
        <v>95</v>
      </c>
      <c r="F2" s="203" t="s">
        <v>2087</v>
      </c>
      <c r="G2" s="203" t="s">
        <v>60</v>
      </c>
      <c r="I2" s="197">
        <f>SUM(G:G)</f>
        <v>898.52260493827134</v>
      </c>
    </row>
    <row r="3" spans="2:9" ht="15.75" x14ac:dyDescent="0.25">
      <c r="B3" s="205" t="str" cm="1">
        <f t="array" ref="B3:B2195">_xlfn._xlws.SORT(_xlfn.UNIQUE('BEN BEARE'!C:C))</f>
        <v>A Dandy Catch</v>
      </c>
      <c r="C3" s="199">
        <f>COUNTIF('BEN BEARE'!C:C,B3)</f>
        <v>1</v>
      </c>
      <c r="D3" s="199">
        <f>COUNTIFS('BEN BEARE'!C:C,B3,'BEN BEARE'!K:K,"&gt;0")</f>
        <v>0</v>
      </c>
      <c r="E3" s="199">
        <f>COUNTIFS('BEN BEARE'!C:C,B3,'BEN BEARE'!K:K,"&lt;0")</f>
        <v>1</v>
      </c>
      <c r="F3" s="200">
        <f>D3/C3</f>
        <v>0</v>
      </c>
      <c r="G3" s="207">
        <f>SUMIFS('BEN BEARE'!K:K,'BEN BEARE'!C:C,B3)</f>
        <v>-0.5</v>
      </c>
    </row>
    <row r="4" spans="2:9" ht="15.75" x14ac:dyDescent="0.25">
      <c r="B4" s="205" t="str">
        <v>Able Willie</v>
      </c>
      <c r="C4" s="199">
        <f>COUNTIF('BEN BEARE'!C:C,B4)</f>
        <v>2</v>
      </c>
      <c r="D4" s="199">
        <f>COUNTIFS('BEN BEARE'!C:C,B4,'BEN BEARE'!K:K,"&gt;0")</f>
        <v>1</v>
      </c>
      <c r="E4" s="199">
        <f>COUNTIFS('BEN BEARE'!C:C,B4,'BEN BEARE'!K:K,"&lt;0")</f>
        <v>1</v>
      </c>
      <c r="F4" s="200">
        <f t="shared" ref="F4:F67" si="0">D4/C4</f>
        <v>0.5</v>
      </c>
      <c r="G4" s="207">
        <f>SUMIFS('BEN BEARE'!K:K,'BEN BEARE'!C:C,B4)</f>
        <v>4</v>
      </c>
    </row>
    <row r="5" spans="2:9" ht="15.75" x14ac:dyDescent="0.25">
      <c r="B5" s="205" t="str">
        <v>About to Happen</v>
      </c>
      <c r="C5" s="199">
        <f>COUNTIF('BEN BEARE'!C:C,B5)</f>
        <v>1</v>
      </c>
      <c r="D5" s="199">
        <f>COUNTIFS('BEN BEARE'!C:C,B5,'BEN BEARE'!K:K,"&gt;0")</f>
        <v>0</v>
      </c>
      <c r="E5" s="199">
        <f>COUNTIFS('BEN BEARE'!C:C,B5,'BEN BEARE'!K:K,"&lt;0")</f>
        <v>1</v>
      </c>
      <c r="F5" s="200">
        <f t="shared" si="0"/>
        <v>0</v>
      </c>
      <c r="G5" s="207">
        <f>SUMIFS('BEN BEARE'!K:K,'BEN BEARE'!C:C,B5)</f>
        <v>-2</v>
      </c>
    </row>
    <row r="6" spans="2:9" ht="15.75" x14ac:dyDescent="0.25">
      <c r="B6" s="205" t="str">
        <v>Absolute Power</v>
      </c>
      <c r="C6" s="199">
        <f>COUNTIF('BEN BEARE'!C:C,B6)</f>
        <v>1</v>
      </c>
      <c r="D6" s="199">
        <f>COUNTIFS('BEN BEARE'!C:C,B6,'BEN BEARE'!K:K,"&gt;0")</f>
        <v>0</v>
      </c>
      <c r="E6" s="199">
        <f>COUNTIFS('BEN BEARE'!C:C,B6,'BEN BEARE'!K:K,"&lt;0")</f>
        <v>1</v>
      </c>
      <c r="F6" s="200">
        <f t="shared" si="0"/>
        <v>0</v>
      </c>
      <c r="G6" s="207">
        <f>SUMIFS('BEN BEARE'!K:K,'BEN BEARE'!C:C,B6)</f>
        <v>-1</v>
      </c>
    </row>
    <row r="7" spans="2:9" ht="15.75" x14ac:dyDescent="0.25">
      <c r="B7" s="205" t="str">
        <v>Acclimatise</v>
      </c>
      <c r="C7" s="199">
        <f>COUNTIF('BEN BEARE'!C:C,B7)</f>
        <v>2</v>
      </c>
      <c r="D7" s="199">
        <f>COUNTIFS('BEN BEARE'!C:C,B7,'BEN BEARE'!K:K,"&gt;0")</f>
        <v>1</v>
      </c>
      <c r="E7" s="199">
        <f>COUNTIFS('BEN BEARE'!C:C,B7,'BEN BEARE'!K:K,"&lt;0")</f>
        <v>1</v>
      </c>
      <c r="F7" s="200">
        <f t="shared" si="0"/>
        <v>0.5</v>
      </c>
      <c r="G7" s="207">
        <f>SUMIFS('BEN BEARE'!K:K,'BEN BEARE'!C:C,B7)</f>
        <v>1.75</v>
      </c>
    </row>
    <row r="8" spans="2:9" ht="15.75" x14ac:dyDescent="0.25">
      <c r="B8" s="205" t="str">
        <v>Acquarello</v>
      </c>
      <c r="C8" s="199">
        <f>COUNTIF('BEN BEARE'!C:C,B8)</f>
        <v>1</v>
      </c>
      <c r="D8" s="199">
        <f>COUNTIFS('BEN BEARE'!C:C,B8,'BEN BEARE'!K:K,"&gt;0")</f>
        <v>1</v>
      </c>
      <c r="E8" s="199">
        <f>COUNTIFS('BEN BEARE'!C:C,B8,'BEN BEARE'!K:K,"&lt;0")</f>
        <v>0</v>
      </c>
      <c r="F8" s="200">
        <f t="shared" si="0"/>
        <v>1</v>
      </c>
      <c r="G8" s="207">
        <f>SUMIFS('BEN BEARE'!K:K,'BEN BEARE'!C:C,B8)</f>
        <v>24</v>
      </c>
    </row>
    <row r="9" spans="2:9" ht="15.75" x14ac:dyDescent="0.25">
      <c r="B9" s="205" t="str">
        <v>Acquiescent</v>
      </c>
      <c r="C9" s="199">
        <f>COUNTIF('BEN BEARE'!C:C,B9)</f>
        <v>1</v>
      </c>
      <c r="D9" s="199">
        <f>COUNTIFS('BEN BEARE'!C:C,B9,'BEN BEARE'!K:K,"&gt;0")</f>
        <v>0</v>
      </c>
      <c r="E9" s="199">
        <f>COUNTIFS('BEN BEARE'!C:C,B9,'BEN BEARE'!K:K,"&lt;0")</f>
        <v>1</v>
      </c>
      <c r="F9" s="200">
        <f t="shared" si="0"/>
        <v>0</v>
      </c>
      <c r="G9" s="207">
        <f>SUMIFS('BEN BEARE'!K:K,'BEN BEARE'!C:C,B9)</f>
        <v>-2.5</v>
      </c>
    </row>
    <row r="10" spans="2:9" ht="15.75" x14ac:dyDescent="0.25">
      <c r="B10" s="205" t="str">
        <v>Acquiscent</v>
      </c>
      <c r="C10" s="199">
        <f>COUNTIF('BEN BEARE'!C:C,B10)</f>
        <v>1</v>
      </c>
      <c r="D10" s="199">
        <f>COUNTIFS('BEN BEARE'!C:C,B10,'BEN BEARE'!K:K,"&gt;0")</f>
        <v>1</v>
      </c>
      <c r="E10" s="199">
        <f>COUNTIFS('BEN BEARE'!C:C,B10,'BEN BEARE'!K:K,"&lt;0")</f>
        <v>0</v>
      </c>
      <c r="F10" s="200">
        <f t="shared" si="0"/>
        <v>1</v>
      </c>
      <c r="G10" s="207">
        <f>SUMIFS('BEN BEARE'!K:K,'BEN BEARE'!C:C,B10)</f>
        <v>6.5</v>
      </c>
    </row>
    <row r="11" spans="2:9" ht="15.75" x14ac:dyDescent="0.25">
      <c r="B11" s="205" t="str">
        <v>Actaeon</v>
      </c>
      <c r="C11" s="199">
        <f>COUNTIF('BEN BEARE'!C:C,B11)</f>
        <v>1</v>
      </c>
      <c r="D11" s="199">
        <f>COUNTIFS('BEN BEARE'!C:C,B11,'BEN BEARE'!K:K,"&gt;0")</f>
        <v>0</v>
      </c>
      <c r="E11" s="199">
        <f>COUNTIFS('BEN BEARE'!C:C,B11,'BEN BEARE'!K:K,"&lt;0")</f>
        <v>1</v>
      </c>
      <c r="F11" s="200">
        <f t="shared" si="0"/>
        <v>0</v>
      </c>
      <c r="G11" s="207">
        <f>SUMIFS('BEN BEARE'!K:K,'BEN BEARE'!C:C,B11)</f>
        <v>-1</v>
      </c>
    </row>
    <row r="12" spans="2:9" ht="15.75" x14ac:dyDescent="0.25">
      <c r="B12" s="205" t="str">
        <v>Active Duty</v>
      </c>
      <c r="C12" s="199">
        <f>COUNTIF('BEN BEARE'!C:C,B12)</f>
        <v>1</v>
      </c>
      <c r="D12" s="199">
        <f>COUNTIFS('BEN BEARE'!C:C,B12,'BEN BEARE'!K:K,"&gt;0")</f>
        <v>1</v>
      </c>
      <c r="E12" s="199">
        <f>COUNTIFS('BEN BEARE'!C:C,B12,'BEN BEARE'!K:K,"&lt;0")</f>
        <v>0</v>
      </c>
      <c r="F12" s="200">
        <f t="shared" si="0"/>
        <v>1</v>
      </c>
      <c r="G12" s="207">
        <f>SUMIFS('BEN BEARE'!K:K,'BEN BEARE'!C:C,B12)</f>
        <v>4</v>
      </c>
    </row>
    <row r="13" spans="2:9" ht="15.75" x14ac:dyDescent="0.25">
      <c r="B13" s="205" t="str">
        <v>Adandiman</v>
      </c>
      <c r="C13" s="199">
        <f>COUNTIF('BEN BEARE'!C:C,B13)</f>
        <v>1</v>
      </c>
      <c r="D13" s="199">
        <f>COUNTIFS('BEN BEARE'!C:C,B13,'BEN BEARE'!K:K,"&gt;0")</f>
        <v>1</v>
      </c>
      <c r="E13" s="199">
        <f>COUNTIFS('BEN BEARE'!C:C,B13,'BEN BEARE'!K:K,"&lt;0")</f>
        <v>0</v>
      </c>
      <c r="F13" s="200">
        <f t="shared" si="0"/>
        <v>1</v>
      </c>
      <c r="G13" s="207">
        <f>SUMIFS('BEN BEARE'!K:K,'BEN BEARE'!C:C,B13)</f>
        <v>3.5999999999999996</v>
      </c>
    </row>
    <row r="14" spans="2:9" ht="15.75" x14ac:dyDescent="0.25">
      <c r="B14" s="205" t="str">
        <v xml:space="preserve">Adjanni </v>
      </c>
      <c r="C14" s="199">
        <f>COUNTIF('BEN BEARE'!C:C,B14)</f>
        <v>2</v>
      </c>
      <c r="D14" s="199">
        <f>COUNTIFS('BEN BEARE'!C:C,B14,'BEN BEARE'!K:K,"&gt;0")</f>
        <v>0</v>
      </c>
      <c r="E14" s="199">
        <f>COUNTIFS('BEN BEARE'!C:C,B14,'BEN BEARE'!K:K,"&lt;0")</f>
        <v>2</v>
      </c>
      <c r="F14" s="200">
        <f t="shared" si="0"/>
        <v>0</v>
      </c>
      <c r="G14" s="207">
        <f>SUMIFS('BEN BEARE'!K:K,'BEN BEARE'!C:C,B14)</f>
        <v>-10.5</v>
      </c>
    </row>
    <row r="15" spans="2:9" ht="15.75" x14ac:dyDescent="0.25">
      <c r="B15" s="205" t="str">
        <v>Adlerian</v>
      </c>
      <c r="C15" s="199">
        <f>COUNTIF('BEN BEARE'!C:C,B15)</f>
        <v>3</v>
      </c>
      <c r="D15" s="199">
        <f>COUNTIFS('BEN BEARE'!C:C,B15,'BEN BEARE'!K:K,"&gt;0")</f>
        <v>0</v>
      </c>
      <c r="E15" s="199">
        <f>COUNTIFS('BEN BEARE'!C:C,B15,'BEN BEARE'!K:K,"&lt;0")</f>
        <v>3</v>
      </c>
      <c r="F15" s="200">
        <f t="shared" si="0"/>
        <v>0</v>
      </c>
      <c r="G15" s="207">
        <f>SUMIFS('BEN BEARE'!K:K,'BEN BEARE'!C:C,B15)</f>
        <v>-10.5</v>
      </c>
    </row>
    <row r="16" spans="2:9" ht="15.75" x14ac:dyDescent="0.25">
      <c r="B16" s="205" t="str">
        <v>Admiral's Daughter</v>
      </c>
      <c r="C16" s="199">
        <f>COUNTIF('BEN BEARE'!C:C,B16)</f>
        <v>1</v>
      </c>
      <c r="D16" s="199">
        <f>COUNTIFS('BEN BEARE'!C:C,B16,'BEN BEARE'!K:K,"&gt;0")</f>
        <v>0</v>
      </c>
      <c r="E16" s="199">
        <f>COUNTIFS('BEN BEARE'!C:C,B16,'BEN BEARE'!K:K,"&lt;0")</f>
        <v>1</v>
      </c>
      <c r="F16" s="200">
        <f t="shared" si="0"/>
        <v>0</v>
      </c>
      <c r="G16" s="207">
        <f>SUMIFS('BEN BEARE'!K:K,'BEN BEARE'!C:C,B16)</f>
        <v>-8.75</v>
      </c>
    </row>
    <row r="17" spans="2:7" ht="15.75" x14ac:dyDescent="0.25">
      <c r="B17" s="205" t="str">
        <v>Adolphus</v>
      </c>
      <c r="C17" s="199">
        <f>COUNTIF('BEN BEARE'!C:C,B17)</f>
        <v>1</v>
      </c>
      <c r="D17" s="199">
        <f>COUNTIFS('BEN BEARE'!C:C,B17,'BEN BEARE'!K:K,"&gt;0")</f>
        <v>0</v>
      </c>
      <c r="E17" s="199">
        <f>COUNTIFS('BEN BEARE'!C:C,B17,'BEN BEARE'!K:K,"&lt;0")</f>
        <v>1</v>
      </c>
      <c r="F17" s="200">
        <f t="shared" si="0"/>
        <v>0</v>
      </c>
      <c r="G17" s="207">
        <f>SUMIFS('BEN BEARE'!K:K,'BEN BEARE'!C:C,B17)</f>
        <v>-7</v>
      </c>
    </row>
    <row r="18" spans="2:7" ht="15.75" x14ac:dyDescent="0.25">
      <c r="B18" s="205" t="str">
        <v>Adorable Huayu</v>
      </c>
      <c r="C18" s="199">
        <f>COUNTIF('BEN BEARE'!C:C,B18)</f>
        <v>1</v>
      </c>
      <c r="D18" s="199">
        <f>COUNTIFS('BEN BEARE'!C:C,B18,'BEN BEARE'!K:K,"&gt;0")</f>
        <v>0</v>
      </c>
      <c r="E18" s="199">
        <f>COUNTIFS('BEN BEARE'!C:C,B18,'BEN BEARE'!K:K,"&lt;0")</f>
        <v>1</v>
      </c>
      <c r="F18" s="200">
        <f t="shared" si="0"/>
        <v>0</v>
      </c>
      <c r="G18" s="207">
        <f>SUMIFS('BEN BEARE'!K:K,'BEN BEARE'!C:C,B18)</f>
        <v>-5</v>
      </c>
    </row>
    <row r="19" spans="2:7" ht="15.75" x14ac:dyDescent="0.25">
      <c r="B19" s="205" t="str">
        <v>Adorable Miss</v>
      </c>
      <c r="C19" s="199">
        <f>COUNTIF('BEN BEARE'!C:C,B19)</f>
        <v>2</v>
      </c>
      <c r="D19" s="199">
        <f>COUNTIFS('BEN BEARE'!C:C,B19,'BEN BEARE'!K:K,"&gt;0")</f>
        <v>0</v>
      </c>
      <c r="E19" s="199">
        <f>COUNTIFS('BEN BEARE'!C:C,B19,'BEN BEARE'!K:K,"&lt;0")</f>
        <v>2</v>
      </c>
      <c r="F19" s="200">
        <f t="shared" si="0"/>
        <v>0</v>
      </c>
      <c r="G19" s="207">
        <f>SUMIFS('BEN BEARE'!K:K,'BEN BEARE'!C:C,B19)</f>
        <v>-3.5</v>
      </c>
    </row>
    <row r="20" spans="2:7" ht="15.75" x14ac:dyDescent="0.25">
      <c r="B20" s="205" t="str">
        <v>Aeecee Prince</v>
      </c>
      <c r="C20" s="199">
        <f>COUNTIF('BEN BEARE'!C:C,B20)</f>
        <v>1</v>
      </c>
      <c r="D20" s="199">
        <f>COUNTIFS('BEN BEARE'!C:C,B20,'BEN BEARE'!K:K,"&gt;0")</f>
        <v>0</v>
      </c>
      <c r="E20" s="199">
        <f>COUNTIFS('BEN BEARE'!C:C,B20,'BEN BEARE'!K:K,"&lt;0")</f>
        <v>1</v>
      </c>
      <c r="F20" s="200">
        <f t="shared" si="0"/>
        <v>0</v>
      </c>
      <c r="G20" s="207">
        <f>SUMIFS('BEN BEARE'!K:K,'BEN BEARE'!C:C,B20)</f>
        <v>-1</v>
      </c>
    </row>
    <row r="21" spans="2:7" ht="15.75" x14ac:dyDescent="0.25">
      <c r="B21" s="205" t="str">
        <v>After Sunset</v>
      </c>
      <c r="C21" s="199">
        <f>COUNTIF('BEN BEARE'!C:C,B21)</f>
        <v>3</v>
      </c>
      <c r="D21" s="199">
        <f>COUNTIFS('BEN BEARE'!C:C,B21,'BEN BEARE'!K:K,"&gt;0")</f>
        <v>0</v>
      </c>
      <c r="E21" s="199">
        <f>COUNTIFS('BEN BEARE'!C:C,B21,'BEN BEARE'!K:K,"&lt;0")</f>
        <v>3</v>
      </c>
      <c r="F21" s="200">
        <f t="shared" si="0"/>
        <v>0</v>
      </c>
      <c r="G21" s="207">
        <f>SUMIFS('BEN BEARE'!K:K,'BEN BEARE'!C:C,B21)</f>
        <v>-1.25</v>
      </c>
    </row>
    <row r="22" spans="2:7" ht="15.75" x14ac:dyDescent="0.25">
      <c r="B22" s="205" t="str">
        <v>Afterboomer</v>
      </c>
      <c r="C22" s="199">
        <f>COUNTIF('BEN BEARE'!C:C,B22)</f>
        <v>1</v>
      </c>
      <c r="D22" s="199">
        <f>COUNTIFS('BEN BEARE'!C:C,B22,'BEN BEARE'!K:K,"&gt;0")</f>
        <v>0</v>
      </c>
      <c r="E22" s="199">
        <f>COUNTIFS('BEN BEARE'!C:C,B22,'BEN BEARE'!K:K,"&lt;0")</f>
        <v>1</v>
      </c>
      <c r="F22" s="200">
        <f t="shared" si="0"/>
        <v>0</v>
      </c>
      <c r="G22" s="207">
        <f>SUMIFS('BEN BEARE'!K:K,'BEN BEARE'!C:C,B22)</f>
        <v>-2.5</v>
      </c>
    </row>
    <row r="23" spans="2:7" ht="15.75" x14ac:dyDescent="0.25">
      <c r="B23" s="205" t="str">
        <v>Aggrandize</v>
      </c>
      <c r="C23" s="199">
        <f>COUNTIF('BEN BEARE'!C:C,B23)</f>
        <v>2</v>
      </c>
      <c r="D23" s="199">
        <f>COUNTIFS('BEN BEARE'!C:C,B23,'BEN BEARE'!K:K,"&gt;0")</f>
        <v>0</v>
      </c>
      <c r="E23" s="199">
        <f>COUNTIFS('BEN BEARE'!C:C,B23,'BEN BEARE'!K:K,"&lt;0")</f>
        <v>2</v>
      </c>
      <c r="F23" s="200">
        <f t="shared" si="0"/>
        <v>0</v>
      </c>
      <c r="G23" s="207">
        <f>SUMIFS('BEN BEARE'!K:K,'BEN BEARE'!C:C,B23)</f>
        <v>-0.75</v>
      </c>
    </row>
    <row r="24" spans="2:7" ht="15.75" x14ac:dyDescent="0.25">
      <c r="B24" s="205" t="str">
        <v>Air Blue</v>
      </c>
      <c r="C24" s="199">
        <f>COUNTIF('BEN BEARE'!C:C,B24)</f>
        <v>1</v>
      </c>
      <c r="D24" s="199">
        <f>COUNTIFS('BEN BEARE'!C:C,B24,'BEN BEARE'!K:K,"&gt;0")</f>
        <v>0</v>
      </c>
      <c r="E24" s="199">
        <f>COUNTIFS('BEN BEARE'!C:C,B24,'BEN BEARE'!K:K,"&lt;0")</f>
        <v>1</v>
      </c>
      <c r="F24" s="200">
        <f t="shared" si="0"/>
        <v>0</v>
      </c>
      <c r="G24" s="207">
        <f>SUMIFS('BEN BEARE'!K:K,'BEN BEARE'!C:C,B24)</f>
        <v>-1</v>
      </c>
    </row>
    <row r="25" spans="2:7" ht="15.75" x14ac:dyDescent="0.25">
      <c r="B25" s="205" t="str">
        <v>Akaka Falls</v>
      </c>
      <c r="C25" s="199">
        <f>COUNTIF('BEN BEARE'!C:C,B25)</f>
        <v>1</v>
      </c>
      <c r="D25" s="199">
        <f>COUNTIFS('BEN BEARE'!C:C,B25,'BEN BEARE'!K:K,"&gt;0")</f>
        <v>0</v>
      </c>
      <c r="E25" s="199">
        <f>COUNTIFS('BEN BEARE'!C:C,B25,'BEN BEARE'!K:K,"&lt;0")</f>
        <v>1</v>
      </c>
      <c r="F25" s="200">
        <f t="shared" si="0"/>
        <v>0</v>
      </c>
      <c r="G25" s="207">
        <f>SUMIFS('BEN BEARE'!K:K,'BEN BEARE'!C:C,B25)</f>
        <v>-1</v>
      </c>
    </row>
    <row r="26" spans="2:7" ht="15.75" x14ac:dyDescent="0.25">
      <c r="B26" s="205" t="str">
        <v>Akeeds Girl</v>
      </c>
      <c r="C26" s="199">
        <f>COUNTIF('BEN BEARE'!C:C,B26)</f>
        <v>1</v>
      </c>
      <c r="D26" s="199">
        <f>COUNTIFS('BEN BEARE'!C:C,B26,'BEN BEARE'!K:K,"&gt;0")</f>
        <v>0</v>
      </c>
      <c r="E26" s="199">
        <f>COUNTIFS('BEN BEARE'!C:C,B26,'BEN BEARE'!K:K,"&lt;0")</f>
        <v>1</v>
      </c>
      <c r="F26" s="200">
        <f t="shared" si="0"/>
        <v>0</v>
      </c>
      <c r="G26" s="207">
        <f>SUMIFS('BEN BEARE'!K:K,'BEN BEARE'!C:C,B26)</f>
        <v>-1.25</v>
      </c>
    </row>
    <row r="27" spans="2:7" ht="15.75" x14ac:dyDescent="0.25">
      <c r="B27" s="205" t="str">
        <v>Al Ash Lad</v>
      </c>
      <c r="C27" s="199">
        <f>COUNTIF('BEN BEARE'!C:C,B27)</f>
        <v>1</v>
      </c>
      <c r="D27" s="199">
        <f>COUNTIFS('BEN BEARE'!C:C,B27,'BEN BEARE'!K:K,"&gt;0")</f>
        <v>0</v>
      </c>
      <c r="E27" s="199">
        <f>COUNTIFS('BEN BEARE'!C:C,B27,'BEN BEARE'!K:K,"&lt;0")</f>
        <v>1</v>
      </c>
      <c r="F27" s="200">
        <f t="shared" si="0"/>
        <v>0</v>
      </c>
      <c r="G27" s="207">
        <f>SUMIFS('BEN BEARE'!K:K,'BEN BEARE'!C:C,B27)</f>
        <v>-0.5</v>
      </c>
    </row>
    <row r="28" spans="2:7" ht="15.75" x14ac:dyDescent="0.25">
      <c r="B28" s="205" t="str">
        <v>Al Ranchero</v>
      </c>
      <c r="C28" s="199">
        <f>COUNTIF('BEN BEARE'!C:C,B28)</f>
        <v>1</v>
      </c>
      <c r="D28" s="199">
        <f>COUNTIFS('BEN BEARE'!C:C,B28,'BEN BEARE'!K:K,"&gt;0")</f>
        <v>0</v>
      </c>
      <c r="E28" s="199">
        <f>COUNTIFS('BEN BEARE'!C:C,B28,'BEN BEARE'!K:K,"&lt;0")</f>
        <v>1</v>
      </c>
      <c r="F28" s="200">
        <f t="shared" si="0"/>
        <v>0</v>
      </c>
      <c r="G28" s="207">
        <f>SUMIFS('BEN BEARE'!K:K,'BEN BEARE'!C:C,B28)</f>
        <v>-0.75</v>
      </c>
    </row>
    <row r="29" spans="2:7" ht="15.75" x14ac:dyDescent="0.25">
      <c r="B29" s="205" t="str">
        <v xml:space="preserve">Al Ras Blues </v>
      </c>
      <c r="C29" s="199">
        <f>COUNTIF('BEN BEARE'!C:C,B29)</f>
        <v>2</v>
      </c>
      <c r="D29" s="199">
        <f>COUNTIFS('BEN BEARE'!C:C,B29,'BEN BEARE'!K:K,"&gt;0")</f>
        <v>0</v>
      </c>
      <c r="E29" s="199">
        <f>COUNTIFS('BEN BEARE'!C:C,B29,'BEN BEARE'!K:K,"&lt;0")</f>
        <v>2</v>
      </c>
      <c r="F29" s="200">
        <f t="shared" si="0"/>
        <v>0</v>
      </c>
      <c r="G29" s="207">
        <f>SUMIFS('BEN BEARE'!K:K,'BEN BEARE'!C:C,B29)</f>
        <v>-9.5</v>
      </c>
    </row>
    <row r="30" spans="2:7" ht="15.75" x14ac:dyDescent="0.25">
      <c r="B30" s="205" t="str">
        <v>Alexein</v>
      </c>
      <c r="C30" s="199">
        <f>COUNTIF('BEN BEARE'!C:C,B30)</f>
        <v>1</v>
      </c>
      <c r="D30" s="199">
        <f>COUNTIFS('BEN BEARE'!C:C,B30,'BEN BEARE'!K:K,"&gt;0")</f>
        <v>0</v>
      </c>
      <c r="E30" s="199">
        <f>COUNTIFS('BEN BEARE'!C:C,B30,'BEN BEARE'!K:K,"&lt;0")</f>
        <v>1</v>
      </c>
      <c r="F30" s="200">
        <f t="shared" si="0"/>
        <v>0</v>
      </c>
      <c r="G30" s="207">
        <f>SUMIFS('BEN BEARE'!K:K,'BEN BEARE'!C:C,B30)</f>
        <v>-6</v>
      </c>
    </row>
    <row r="31" spans="2:7" ht="15.75" x14ac:dyDescent="0.25">
      <c r="B31" s="205" t="str">
        <v>Alia Asahi</v>
      </c>
      <c r="C31" s="199">
        <f>COUNTIF('BEN BEARE'!C:C,B31)</f>
        <v>2</v>
      </c>
      <c r="D31" s="199">
        <f>COUNTIFS('BEN BEARE'!C:C,B31,'BEN BEARE'!K:K,"&gt;0")</f>
        <v>0</v>
      </c>
      <c r="E31" s="199">
        <f>COUNTIFS('BEN BEARE'!C:C,B31,'BEN BEARE'!K:K,"&lt;0")</f>
        <v>2</v>
      </c>
      <c r="F31" s="200">
        <f t="shared" si="0"/>
        <v>0</v>
      </c>
      <c r="G31" s="207">
        <f>SUMIFS('BEN BEARE'!K:K,'BEN BEARE'!C:C,B31)</f>
        <v>-6</v>
      </c>
    </row>
    <row r="32" spans="2:7" ht="15.75" x14ac:dyDescent="0.25">
      <c r="B32" s="205" t="str">
        <v>Alice Downs</v>
      </c>
      <c r="C32" s="199">
        <f>COUNTIF('BEN BEARE'!C:C,B32)</f>
        <v>2</v>
      </c>
      <c r="D32" s="199">
        <f>COUNTIFS('BEN BEARE'!C:C,B32,'BEN BEARE'!K:K,"&gt;0")</f>
        <v>0</v>
      </c>
      <c r="E32" s="199">
        <f>COUNTIFS('BEN BEARE'!C:C,B32,'BEN BEARE'!K:K,"&lt;0")</f>
        <v>2</v>
      </c>
      <c r="F32" s="200">
        <f t="shared" si="0"/>
        <v>0</v>
      </c>
      <c r="G32" s="207">
        <f>SUMIFS('BEN BEARE'!K:K,'BEN BEARE'!C:C,B32)</f>
        <v>-1.75</v>
      </c>
    </row>
    <row r="33" spans="2:7" ht="15.75" x14ac:dyDescent="0.25">
      <c r="B33" s="205" t="str">
        <v>Alkalist</v>
      </c>
      <c r="C33" s="199">
        <f>COUNTIF('BEN BEARE'!C:C,B33)</f>
        <v>1</v>
      </c>
      <c r="D33" s="199">
        <f>COUNTIFS('BEN BEARE'!C:C,B33,'BEN BEARE'!K:K,"&gt;0")</f>
        <v>0</v>
      </c>
      <c r="E33" s="199">
        <f>COUNTIFS('BEN BEARE'!C:C,B33,'BEN BEARE'!K:K,"&lt;0")</f>
        <v>1</v>
      </c>
      <c r="F33" s="200">
        <f t="shared" si="0"/>
        <v>0</v>
      </c>
      <c r="G33" s="207">
        <f>SUMIFS('BEN BEARE'!K:K,'BEN BEARE'!C:C,B33)</f>
        <v>-4</v>
      </c>
    </row>
    <row r="34" spans="2:7" ht="15.75" x14ac:dyDescent="0.25">
      <c r="B34" s="205" t="str">
        <v>All Hands</v>
      </c>
      <c r="C34" s="199">
        <f>COUNTIF('BEN BEARE'!C:C,B34)</f>
        <v>1</v>
      </c>
      <c r="D34" s="199">
        <f>COUNTIFS('BEN BEARE'!C:C,B34,'BEN BEARE'!K:K,"&gt;0")</f>
        <v>0</v>
      </c>
      <c r="E34" s="199">
        <f>COUNTIFS('BEN BEARE'!C:C,B34,'BEN BEARE'!K:K,"&lt;0")</f>
        <v>1</v>
      </c>
      <c r="F34" s="200">
        <f t="shared" si="0"/>
        <v>0</v>
      </c>
      <c r="G34" s="207">
        <f>SUMIFS('BEN BEARE'!K:K,'BEN BEARE'!C:C,B34)</f>
        <v>-2.5</v>
      </c>
    </row>
    <row r="35" spans="2:7" ht="15.75" x14ac:dyDescent="0.25">
      <c r="B35" s="205" t="str">
        <v>All of Brighton</v>
      </c>
      <c r="C35" s="199">
        <f>COUNTIF('BEN BEARE'!C:C,B35)</f>
        <v>1</v>
      </c>
      <c r="D35" s="199">
        <f>COUNTIFS('BEN BEARE'!C:C,B35,'BEN BEARE'!K:K,"&gt;0")</f>
        <v>0</v>
      </c>
      <c r="E35" s="199">
        <f>COUNTIFS('BEN BEARE'!C:C,B35,'BEN BEARE'!K:K,"&lt;0")</f>
        <v>1</v>
      </c>
      <c r="F35" s="200">
        <f t="shared" si="0"/>
        <v>0</v>
      </c>
      <c r="G35" s="207">
        <f>SUMIFS('BEN BEARE'!K:K,'BEN BEARE'!C:C,B35)</f>
        <v>-1</v>
      </c>
    </row>
    <row r="36" spans="2:7" ht="15.75" x14ac:dyDescent="0.25">
      <c r="B36" s="205" t="str">
        <v>All Sassed Up</v>
      </c>
      <c r="C36" s="199">
        <f>COUNTIF('BEN BEARE'!C:C,B36)</f>
        <v>1</v>
      </c>
      <c r="D36" s="199">
        <f>COUNTIFS('BEN BEARE'!C:C,B36,'BEN BEARE'!K:K,"&gt;0")</f>
        <v>0</v>
      </c>
      <c r="E36" s="199">
        <f>COUNTIFS('BEN BEARE'!C:C,B36,'BEN BEARE'!K:K,"&lt;0")</f>
        <v>1</v>
      </c>
      <c r="F36" s="200">
        <f t="shared" si="0"/>
        <v>0</v>
      </c>
      <c r="G36" s="207">
        <f>SUMIFS('BEN BEARE'!K:K,'BEN BEARE'!C:C,B36)</f>
        <v>-6</v>
      </c>
    </row>
    <row r="37" spans="2:7" ht="15.75" x14ac:dyDescent="0.25">
      <c r="B37" s="205" t="str">
        <v>Allaboutroy</v>
      </c>
      <c r="C37" s="199">
        <f>COUNTIF('BEN BEARE'!C:C,B37)</f>
        <v>2</v>
      </c>
      <c r="D37" s="199">
        <f>COUNTIFS('BEN BEARE'!C:C,B37,'BEN BEARE'!K:K,"&gt;0")</f>
        <v>1</v>
      </c>
      <c r="E37" s="199">
        <f>COUNTIFS('BEN BEARE'!C:C,B37,'BEN BEARE'!K:K,"&lt;0")</f>
        <v>1</v>
      </c>
      <c r="F37" s="200">
        <f t="shared" si="0"/>
        <v>0.5</v>
      </c>
      <c r="G37" s="207">
        <f>SUMIFS('BEN BEARE'!K:K,'BEN BEARE'!C:C,B37)</f>
        <v>1.8499999999999996</v>
      </c>
    </row>
    <row r="38" spans="2:7" ht="15.75" x14ac:dyDescent="0.25">
      <c r="B38" s="205" t="str">
        <v>Allegorical</v>
      </c>
      <c r="C38" s="199">
        <f>COUNTIF('BEN BEARE'!C:C,B38)</f>
        <v>1</v>
      </c>
      <c r="D38" s="199">
        <f>COUNTIFS('BEN BEARE'!C:C,B38,'BEN BEARE'!K:K,"&gt;0")</f>
        <v>0</v>
      </c>
      <c r="E38" s="199">
        <f>COUNTIFS('BEN BEARE'!C:C,B38,'BEN BEARE'!K:K,"&lt;0")</f>
        <v>1</v>
      </c>
      <c r="F38" s="200">
        <f t="shared" si="0"/>
        <v>0</v>
      </c>
      <c r="G38" s="207">
        <f>SUMIFS('BEN BEARE'!K:K,'BEN BEARE'!C:C,B38)</f>
        <v>-1.75</v>
      </c>
    </row>
    <row r="39" spans="2:7" ht="15.75" x14ac:dyDescent="0.25">
      <c r="B39" s="205" t="str">
        <v>Allocate</v>
      </c>
      <c r="C39" s="199">
        <f>COUNTIF('BEN BEARE'!C:C,B39)</f>
        <v>2</v>
      </c>
      <c r="D39" s="199">
        <f>COUNTIFS('BEN BEARE'!C:C,B39,'BEN BEARE'!K:K,"&gt;0")</f>
        <v>0</v>
      </c>
      <c r="E39" s="199">
        <f>COUNTIFS('BEN BEARE'!C:C,B39,'BEN BEARE'!K:K,"&lt;0")</f>
        <v>2</v>
      </c>
      <c r="F39" s="200">
        <f t="shared" si="0"/>
        <v>0</v>
      </c>
      <c r="G39" s="207">
        <f>SUMIFS('BEN BEARE'!K:K,'BEN BEARE'!C:C,B39)</f>
        <v>-7.75</v>
      </c>
    </row>
    <row r="40" spans="2:7" ht="15.75" x14ac:dyDescent="0.25">
      <c r="B40" s="205" t="str">
        <v>Allonsy</v>
      </c>
      <c r="C40" s="199">
        <f>COUNTIF('BEN BEARE'!C:C,B40)</f>
        <v>1</v>
      </c>
      <c r="D40" s="199">
        <f>COUNTIFS('BEN BEARE'!C:C,B40,'BEN BEARE'!K:K,"&gt;0")</f>
        <v>0</v>
      </c>
      <c r="E40" s="199">
        <f>COUNTIFS('BEN BEARE'!C:C,B40,'BEN BEARE'!K:K,"&lt;0")</f>
        <v>1</v>
      </c>
      <c r="F40" s="200">
        <f t="shared" si="0"/>
        <v>0</v>
      </c>
      <c r="G40" s="207">
        <f>SUMIFS('BEN BEARE'!K:K,'BEN BEARE'!C:C,B40)</f>
        <v>-1.5</v>
      </c>
    </row>
    <row r="41" spans="2:7" ht="15.75" x14ac:dyDescent="0.25">
      <c r="B41" s="205" t="str">
        <v>Alluring Rebel</v>
      </c>
      <c r="C41" s="199">
        <f>COUNTIF('BEN BEARE'!C:C,B41)</f>
        <v>1</v>
      </c>
      <c r="D41" s="199">
        <f>COUNTIFS('BEN BEARE'!C:C,B41,'BEN BEARE'!K:K,"&gt;0")</f>
        <v>0</v>
      </c>
      <c r="E41" s="199">
        <f>COUNTIFS('BEN BEARE'!C:C,B41,'BEN BEARE'!K:K,"&lt;0")</f>
        <v>1</v>
      </c>
      <c r="F41" s="200">
        <f t="shared" si="0"/>
        <v>0</v>
      </c>
      <c r="G41" s="207">
        <f>SUMIFS('BEN BEARE'!K:K,'BEN BEARE'!C:C,B41)</f>
        <v>-2.75</v>
      </c>
    </row>
    <row r="42" spans="2:7" ht="15.75" x14ac:dyDescent="0.25">
      <c r="B42" s="205" t="str">
        <v>Alma Rouge</v>
      </c>
      <c r="C42" s="199">
        <f>COUNTIF('BEN BEARE'!C:C,B42)</f>
        <v>2</v>
      </c>
      <c r="D42" s="199">
        <f>COUNTIFS('BEN BEARE'!C:C,B42,'BEN BEARE'!K:K,"&gt;0")</f>
        <v>0</v>
      </c>
      <c r="E42" s="199">
        <f>COUNTIFS('BEN BEARE'!C:C,B42,'BEN BEARE'!K:K,"&lt;0")</f>
        <v>2</v>
      </c>
      <c r="F42" s="200">
        <f t="shared" si="0"/>
        <v>0</v>
      </c>
      <c r="G42" s="207">
        <f>SUMIFS('BEN BEARE'!K:K,'BEN BEARE'!C:C,B42)</f>
        <v>-2.25</v>
      </c>
    </row>
    <row r="43" spans="2:7" ht="15.75" x14ac:dyDescent="0.25">
      <c r="B43" s="205" t="str">
        <v>Almanac</v>
      </c>
      <c r="C43" s="199">
        <f>COUNTIF('BEN BEARE'!C:C,B43)</f>
        <v>4</v>
      </c>
      <c r="D43" s="199">
        <f>COUNTIFS('BEN BEARE'!C:C,B43,'BEN BEARE'!K:K,"&gt;0")</f>
        <v>0</v>
      </c>
      <c r="E43" s="199">
        <f>COUNTIFS('BEN BEARE'!C:C,B43,'BEN BEARE'!K:K,"&lt;0")</f>
        <v>4</v>
      </c>
      <c r="F43" s="200">
        <f t="shared" si="0"/>
        <v>0</v>
      </c>
      <c r="G43" s="207">
        <f>SUMIFS('BEN BEARE'!K:K,'BEN BEARE'!C:C,B43)</f>
        <v>-4.5</v>
      </c>
    </row>
    <row r="44" spans="2:7" ht="15.75" x14ac:dyDescent="0.25">
      <c r="B44" s="205" t="str">
        <v>Almandra</v>
      </c>
      <c r="C44" s="199">
        <f>COUNTIF('BEN BEARE'!C:C,B44)</f>
        <v>1</v>
      </c>
      <c r="D44" s="199">
        <f>COUNTIFS('BEN BEARE'!C:C,B44,'BEN BEARE'!K:K,"&gt;0")</f>
        <v>0</v>
      </c>
      <c r="E44" s="199">
        <f>COUNTIFS('BEN BEARE'!C:C,B44,'BEN BEARE'!K:K,"&lt;0")</f>
        <v>1</v>
      </c>
      <c r="F44" s="200">
        <f t="shared" si="0"/>
        <v>0</v>
      </c>
      <c r="G44" s="207">
        <f>SUMIFS('BEN BEARE'!K:K,'BEN BEARE'!C:C,B44)</f>
        <v>-0.5</v>
      </c>
    </row>
    <row r="45" spans="2:7" ht="15.75" x14ac:dyDescent="0.25">
      <c r="B45" s="205" t="str">
        <v>Almsgiver</v>
      </c>
      <c r="C45" s="199">
        <f>COUNTIF('BEN BEARE'!C:C,B45)</f>
        <v>1</v>
      </c>
      <c r="D45" s="199">
        <f>COUNTIFS('BEN BEARE'!C:C,B45,'BEN BEARE'!K:K,"&gt;0")</f>
        <v>0</v>
      </c>
      <c r="E45" s="199">
        <f>COUNTIFS('BEN BEARE'!C:C,B45,'BEN BEARE'!K:K,"&lt;0")</f>
        <v>1</v>
      </c>
      <c r="F45" s="200">
        <f t="shared" si="0"/>
        <v>0</v>
      </c>
      <c r="G45" s="207">
        <f>SUMIFS('BEN BEARE'!K:K,'BEN BEARE'!C:C,B45)</f>
        <v>-1</v>
      </c>
    </row>
    <row r="46" spans="2:7" ht="15.75" x14ac:dyDescent="0.25">
      <c r="B46" s="205" t="str">
        <v>Alors Tu Crois</v>
      </c>
      <c r="C46" s="199">
        <f>COUNTIF('BEN BEARE'!C:C,B46)</f>
        <v>3</v>
      </c>
      <c r="D46" s="199">
        <f>COUNTIFS('BEN BEARE'!C:C,B46,'BEN BEARE'!K:K,"&gt;0")</f>
        <v>0</v>
      </c>
      <c r="E46" s="199">
        <f>COUNTIFS('BEN BEARE'!C:C,B46,'BEN BEARE'!K:K,"&lt;0")</f>
        <v>3</v>
      </c>
      <c r="F46" s="200">
        <f t="shared" si="0"/>
        <v>0</v>
      </c>
      <c r="G46" s="207">
        <f>SUMIFS('BEN BEARE'!K:K,'BEN BEARE'!C:C,B46)</f>
        <v>-1.75</v>
      </c>
    </row>
    <row r="47" spans="2:7" ht="15.75" x14ac:dyDescent="0.25">
      <c r="B47" s="205" t="str">
        <v>Alot a Lip</v>
      </c>
      <c r="C47" s="199">
        <f>COUNTIF('BEN BEARE'!C:C,B47)</f>
        <v>2</v>
      </c>
      <c r="D47" s="199">
        <f>COUNTIFS('BEN BEARE'!C:C,B47,'BEN BEARE'!K:K,"&gt;0")</f>
        <v>1</v>
      </c>
      <c r="E47" s="199">
        <f>COUNTIFS('BEN BEARE'!C:C,B47,'BEN BEARE'!K:K,"&lt;0")</f>
        <v>1</v>
      </c>
      <c r="F47" s="200">
        <f t="shared" si="0"/>
        <v>0.5</v>
      </c>
      <c r="G47" s="207">
        <f>SUMIFS('BEN BEARE'!K:K,'BEN BEARE'!C:C,B47)</f>
        <v>-6.0750000000000002</v>
      </c>
    </row>
    <row r="48" spans="2:7" ht="15.75" x14ac:dyDescent="0.25">
      <c r="B48" s="205" t="str">
        <v>Alsonso</v>
      </c>
      <c r="C48" s="199">
        <f>COUNTIF('BEN BEARE'!C:C,B48)</f>
        <v>2</v>
      </c>
      <c r="D48" s="199">
        <f>COUNTIFS('BEN BEARE'!C:C,B48,'BEN BEARE'!K:K,"&gt;0")</f>
        <v>0</v>
      </c>
      <c r="E48" s="199">
        <f>COUNTIFS('BEN BEARE'!C:C,B48,'BEN BEARE'!K:K,"&lt;0")</f>
        <v>2</v>
      </c>
      <c r="F48" s="200">
        <f t="shared" si="0"/>
        <v>0</v>
      </c>
      <c r="G48" s="207">
        <f>SUMIFS('BEN BEARE'!K:K,'BEN BEARE'!C:C,B48)</f>
        <v>-3.5</v>
      </c>
    </row>
    <row r="49" spans="2:7" ht="15.75" x14ac:dyDescent="0.25">
      <c r="B49" s="205" t="str">
        <v>Altrove</v>
      </c>
      <c r="C49" s="199">
        <f>COUNTIF('BEN BEARE'!C:C,B49)</f>
        <v>2</v>
      </c>
      <c r="D49" s="199">
        <f>COUNTIFS('BEN BEARE'!C:C,B49,'BEN BEARE'!K:K,"&gt;0")</f>
        <v>1</v>
      </c>
      <c r="E49" s="199">
        <f>COUNTIFS('BEN BEARE'!C:C,B49,'BEN BEARE'!K:K,"&lt;0")</f>
        <v>1</v>
      </c>
      <c r="F49" s="200">
        <f t="shared" si="0"/>
        <v>0.5</v>
      </c>
      <c r="G49" s="207">
        <f>SUMIFS('BEN BEARE'!K:K,'BEN BEARE'!C:C,B49)</f>
        <v>1.125</v>
      </c>
    </row>
    <row r="50" spans="2:7" ht="15.75" x14ac:dyDescent="0.25">
      <c r="B50" s="205" t="str">
        <v>Alvina's Luck</v>
      </c>
      <c r="C50" s="199">
        <f>COUNTIF('BEN BEARE'!C:C,B50)</f>
        <v>2</v>
      </c>
      <c r="D50" s="199">
        <f>COUNTIFS('BEN BEARE'!C:C,B50,'BEN BEARE'!K:K,"&gt;0")</f>
        <v>0</v>
      </c>
      <c r="E50" s="199">
        <f>COUNTIFS('BEN BEARE'!C:C,B50,'BEN BEARE'!K:K,"&lt;0")</f>
        <v>2</v>
      </c>
      <c r="F50" s="200">
        <f t="shared" si="0"/>
        <v>0</v>
      </c>
      <c r="G50" s="207">
        <f>SUMIFS('BEN BEARE'!K:K,'BEN BEARE'!C:C,B50)</f>
        <v>-11.75</v>
      </c>
    </row>
    <row r="51" spans="2:7" ht="15.75" x14ac:dyDescent="0.25">
      <c r="B51" s="205" t="str">
        <v>Always Enuff</v>
      </c>
      <c r="C51" s="199">
        <f>COUNTIF('BEN BEARE'!C:C,B51)</f>
        <v>1</v>
      </c>
      <c r="D51" s="199">
        <f>COUNTIFS('BEN BEARE'!C:C,B51,'BEN BEARE'!K:K,"&gt;0")</f>
        <v>0</v>
      </c>
      <c r="E51" s="199">
        <f>COUNTIFS('BEN BEARE'!C:C,B51,'BEN BEARE'!K:K,"&lt;0")</f>
        <v>1</v>
      </c>
      <c r="F51" s="200">
        <f t="shared" si="0"/>
        <v>0</v>
      </c>
      <c r="G51" s="207">
        <f>SUMIFS('BEN BEARE'!K:K,'BEN BEARE'!C:C,B51)</f>
        <v>-1.5</v>
      </c>
    </row>
    <row r="52" spans="2:7" ht="15.75" x14ac:dyDescent="0.25">
      <c r="B52" s="205" t="str">
        <v>Always In</v>
      </c>
      <c r="C52" s="199">
        <f>COUNTIF('BEN BEARE'!C:C,B52)</f>
        <v>1</v>
      </c>
      <c r="D52" s="199">
        <f>COUNTIFS('BEN BEARE'!C:C,B52,'BEN BEARE'!K:K,"&gt;0")</f>
        <v>0</v>
      </c>
      <c r="E52" s="199">
        <f>COUNTIFS('BEN BEARE'!C:C,B52,'BEN BEARE'!K:K,"&lt;0")</f>
        <v>1</v>
      </c>
      <c r="F52" s="200">
        <f t="shared" si="0"/>
        <v>0</v>
      </c>
      <c r="G52" s="207">
        <f>SUMIFS('BEN BEARE'!K:K,'BEN BEARE'!C:C,B52)</f>
        <v>-0.5</v>
      </c>
    </row>
    <row r="53" spans="2:7" ht="15.75" x14ac:dyDescent="0.25">
      <c r="B53" s="205" t="str">
        <v>Always in Moment</v>
      </c>
      <c r="C53" s="199">
        <f>COUNTIF('BEN BEARE'!C:C,B53)</f>
        <v>1</v>
      </c>
      <c r="D53" s="199">
        <f>COUNTIFS('BEN BEARE'!C:C,B53,'BEN BEARE'!K:K,"&gt;0")</f>
        <v>1</v>
      </c>
      <c r="E53" s="199">
        <f>COUNTIFS('BEN BEARE'!C:C,B53,'BEN BEARE'!K:K,"&lt;0")</f>
        <v>0</v>
      </c>
      <c r="F53" s="200">
        <f t="shared" si="0"/>
        <v>1</v>
      </c>
      <c r="G53" s="207">
        <f>SUMIFS('BEN BEARE'!K:K,'BEN BEARE'!C:C,B53)</f>
        <v>6.8000000000000007</v>
      </c>
    </row>
    <row r="54" spans="2:7" ht="15.75" x14ac:dyDescent="0.25">
      <c r="B54" s="205" t="str">
        <v>Always Praying</v>
      </c>
      <c r="C54" s="199">
        <f>COUNTIF('BEN BEARE'!C:C,B54)</f>
        <v>1</v>
      </c>
      <c r="D54" s="199">
        <f>COUNTIFS('BEN BEARE'!C:C,B54,'BEN BEARE'!K:K,"&gt;0")</f>
        <v>0</v>
      </c>
      <c r="E54" s="199">
        <f>COUNTIFS('BEN BEARE'!C:C,B54,'BEN BEARE'!K:K,"&lt;0")</f>
        <v>1</v>
      </c>
      <c r="F54" s="200">
        <f t="shared" si="0"/>
        <v>0</v>
      </c>
      <c r="G54" s="207">
        <f>SUMIFS('BEN BEARE'!K:K,'BEN BEARE'!C:C,B54)</f>
        <v>-0.5</v>
      </c>
    </row>
    <row r="55" spans="2:7" ht="15.75" x14ac:dyDescent="0.25">
      <c r="B55" s="205" t="str">
        <v>Amelie</v>
      </c>
      <c r="C55" s="199">
        <f>COUNTIF('BEN BEARE'!C:C,B55)</f>
        <v>1</v>
      </c>
      <c r="D55" s="199">
        <f>COUNTIFS('BEN BEARE'!C:C,B55,'BEN BEARE'!K:K,"&gt;0")</f>
        <v>0</v>
      </c>
      <c r="E55" s="199">
        <f>COUNTIFS('BEN BEARE'!C:C,B55,'BEN BEARE'!K:K,"&lt;0")</f>
        <v>1</v>
      </c>
      <c r="F55" s="200">
        <f t="shared" si="0"/>
        <v>0</v>
      </c>
      <c r="G55" s="207">
        <f>SUMIFS('BEN BEARE'!K:K,'BEN BEARE'!C:C,B55)</f>
        <v>-2</v>
      </c>
    </row>
    <row r="56" spans="2:7" ht="15.75" x14ac:dyDescent="0.25">
      <c r="B56" s="205" t="str">
        <v>Americain Heart</v>
      </c>
      <c r="C56" s="199">
        <f>COUNTIF('BEN BEARE'!C:C,B56)</f>
        <v>4</v>
      </c>
      <c r="D56" s="199">
        <f>COUNTIFS('BEN BEARE'!C:C,B56,'BEN BEARE'!K:K,"&gt;0")</f>
        <v>0</v>
      </c>
      <c r="E56" s="199">
        <f>COUNTIFS('BEN BEARE'!C:C,B56,'BEN BEARE'!K:K,"&lt;0")</f>
        <v>4</v>
      </c>
      <c r="F56" s="200">
        <f t="shared" si="0"/>
        <v>0</v>
      </c>
      <c r="G56" s="207">
        <f>SUMIFS('BEN BEARE'!K:K,'BEN BEARE'!C:C,B56)</f>
        <v>-8.5</v>
      </c>
    </row>
    <row r="57" spans="2:7" ht="15.75" x14ac:dyDescent="0.25">
      <c r="B57" s="205" t="str">
        <v>American Heart</v>
      </c>
      <c r="C57" s="199">
        <f>COUNTIF('BEN BEARE'!C:C,B57)</f>
        <v>1</v>
      </c>
      <c r="D57" s="199">
        <f>COUNTIFS('BEN BEARE'!C:C,B57,'BEN BEARE'!K:K,"&gt;0")</f>
        <v>0</v>
      </c>
      <c r="E57" s="199">
        <f>COUNTIFS('BEN BEARE'!C:C,B57,'BEN BEARE'!K:K,"&lt;0")</f>
        <v>1</v>
      </c>
      <c r="F57" s="200">
        <f t="shared" si="0"/>
        <v>0</v>
      </c>
      <c r="G57" s="207">
        <f>SUMIFS('BEN BEARE'!K:K,'BEN BEARE'!C:C,B57)</f>
        <v>-2</v>
      </c>
    </row>
    <row r="58" spans="2:7" ht="15.75" x14ac:dyDescent="0.25">
      <c r="B58" s="205" t="str">
        <v>American President</v>
      </c>
      <c r="C58" s="199">
        <f>COUNTIF('BEN BEARE'!C:C,B58)</f>
        <v>1</v>
      </c>
      <c r="D58" s="199">
        <f>COUNTIFS('BEN BEARE'!C:C,B58,'BEN BEARE'!K:K,"&gt;0")</f>
        <v>0</v>
      </c>
      <c r="E58" s="199">
        <f>COUNTIFS('BEN BEARE'!C:C,B58,'BEN BEARE'!K:K,"&lt;0")</f>
        <v>1</v>
      </c>
      <c r="F58" s="200">
        <f t="shared" si="0"/>
        <v>0</v>
      </c>
      <c r="G58" s="207">
        <f>SUMIFS('BEN BEARE'!K:K,'BEN BEARE'!C:C,B58)</f>
        <v>-1.5</v>
      </c>
    </row>
    <row r="59" spans="2:7" ht="15.75" x14ac:dyDescent="0.25">
      <c r="B59" s="205" t="str">
        <v>Amnesty</v>
      </c>
      <c r="C59" s="199">
        <f>COUNTIF('BEN BEARE'!C:C,B59)</f>
        <v>1</v>
      </c>
      <c r="D59" s="199">
        <f>COUNTIFS('BEN BEARE'!C:C,B59,'BEN BEARE'!K:K,"&gt;0")</f>
        <v>1</v>
      </c>
      <c r="E59" s="199">
        <f>COUNTIFS('BEN BEARE'!C:C,B59,'BEN BEARE'!K:K,"&lt;0")</f>
        <v>0</v>
      </c>
      <c r="F59" s="200">
        <f t="shared" si="0"/>
        <v>1</v>
      </c>
      <c r="G59" s="207">
        <f>SUMIFS('BEN BEARE'!K:K,'BEN BEARE'!C:C,B59)</f>
        <v>17.399999999999999</v>
      </c>
    </row>
    <row r="60" spans="2:7" ht="15.75" x14ac:dyDescent="0.25">
      <c r="B60" s="205" t="str">
        <v>Amor Victorious</v>
      </c>
      <c r="C60" s="199">
        <f>COUNTIF('BEN BEARE'!C:C,B60)</f>
        <v>1</v>
      </c>
      <c r="D60" s="199">
        <f>COUNTIFS('BEN BEARE'!C:C,B60,'BEN BEARE'!K:K,"&gt;0")</f>
        <v>0</v>
      </c>
      <c r="E60" s="199">
        <f>COUNTIFS('BEN BEARE'!C:C,B60,'BEN BEARE'!K:K,"&lt;0")</f>
        <v>1</v>
      </c>
      <c r="F60" s="200">
        <f t="shared" si="0"/>
        <v>0</v>
      </c>
      <c r="G60" s="207">
        <f>SUMIFS('BEN BEARE'!K:K,'BEN BEARE'!C:C,B60)</f>
        <v>-0.5</v>
      </c>
    </row>
    <row r="61" spans="2:7" ht="15.75" x14ac:dyDescent="0.25">
      <c r="B61" s="205" t="str">
        <v>Amoreaux</v>
      </c>
      <c r="C61" s="199">
        <f>COUNTIF('BEN BEARE'!C:C,B61)</f>
        <v>2</v>
      </c>
      <c r="D61" s="199">
        <f>COUNTIFS('BEN BEARE'!C:C,B61,'BEN BEARE'!K:K,"&gt;0")</f>
        <v>0</v>
      </c>
      <c r="E61" s="199">
        <f>COUNTIFS('BEN BEARE'!C:C,B61,'BEN BEARE'!K:K,"&lt;0")</f>
        <v>2</v>
      </c>
      <c r="F61" s="200">
        <f t="shared" si="0"/>
        <v>0</v>
      </c>
      <c r="G61" s="207">
        <f>SUMIFS('BEN BEARE'!K:K,'BEN BEARE'!C:C,B61)</f>
        <v>-5.5</v>
      </c>
    </row>
    <row r="62" spans="2:7" ht="15.75" x14ac:dyDescent="0.25">
      <c r="B62" s="205" t="str">
        <v>Amoursirra</v>
      </c>
      <c r="C62" s="199">
        <f>COUNTIF('BEN BEARE'!C:C,B62)</f>
        <v>1</v>
      </c>
      <c r="D62" s="199">
        <f>COUNTIFS('BEN BEARE'!C:C,B62,'BEN BEARE'!K:K,"&gt;0")</f>
        <v>1</v>
      </c>
      <c r="E62" s="199">
        <f>COUNTIFS('BEN BEARE'!C:C,B62,'BEN BEARE'!K:K,"&lt;0")</f>
        <v>0</v>
      </c>
      <c r="F62" s="200">
        <f t="shared" si="0"/>
        <v>1</v>
      </c>
      <c r="G62" s="207">
        <f>SUMIFS('BEN BEARE'!K:K,'BEN BEARE'!C:C,B62)</f>
        <v>1.4000000000000004</v>
      </c>
    </row>
    <row r="63" spans="2:7" ht="15.75" x14ac:dyDescent="0.25">
      <c r="B63" s="205" t="str">
        <v>Amrap</v>
      </c>
      <c r="C63" s="199">
        <f>COUNTIF('BEN BEARE'!C:C,B63)</f>
        <v>1</v>
      </c>
      <c r="D63" s="199">
        <f>COUNTIFS('BEN BEARE'!C:C,B63,'BEN BEARE'!K:K,"&gt;0")</f>
        <v>0</v>
      </c>
      <c r="E63" s="199">
        <f>COUNTIFS('BEN BEARE'!C:C,B63,'BEN BEARE'!K:K,"&lt;0")</f>
        <v>1</v>
      </c>
      <c r="F63" s="200">
        <f t="shared" si="0"/>
        <v>0</v>
      </c>
      <c r="G63" s="207">
        <f>SUMIFS('BEN BEARE'!K:K,'BEN BEARE'!C:C,B63)</f>
        <v>-2</v>
      </c>
    </row>
    <row r="64" spans="2:7" ht="15.75" x14ac:dyDescent="0.25">
      <c r="B64" s="205" t="str">
        <v>Ancient Egypt</v>
      </c>
      <c r="C64" s="199">
        <f>COUNTIF('BEN BEARE'!C:C,B64)</f>
        <v>1</v>
      </c>
      <c r="D64" s="199">
        <f>COUNTIFS('BEN BEARE'!C:C,B64,'BEN BEARE'!K:K,"&gt;0")</f>
        <v>0</v>
      </c>
      <c r="E64" s="199">
        <f>COUNTIFS('BEN BEARE'!C:C,B64,'BEN BEARE'!K:K,"&lt;0")</f>
        <v>1</v>
      </c>
      <c r="F64" s="200">
        <f t="shared" si="0"/>
        <v>0</v>
      </c>
      <c r="G64" s="207">
        <f>SUMIFS('BEN BEARE'!K:K,'BEN BEARE'!C:C,B64)</f>
        <v>-1.75</v>
      </c>
    </row>
    <row r="65" spans="2:7" ht="15.75" x14ac:dyDescent="0.25">
      <c r="B65" s="205" t="str">
        <v>Ancient Girl</v>
      </c>
      <c r="C65" s="199">
        <f>COUNTIF('BEN BEARE'!C:C,B65)</f>
        <v>1</v>
      </c>
      <c r="D65" s="199">
        <f>COUNTIFS('BEN BEARE'!C:C,B65,'BEN BEARE'!K:K,"&gt;0")</f>
        <v>1</v>
      </c>
      <c r="E65" s="199">
        <f>COUNTIFS('BEN BEARE'!C:C,B65,'BEN BEARE'!K:K,"&lt;0")</f>
        <v>0</v>
      </c>
      <c r="F65" s="200">
        <f t="shared" si="0"/>
        <v>1</v>
      </c>
      <c r="G65" s="207">
        <f>SUMIFS('BEN BEARE'!K:K,'BEN BEARE'!C:C,B65)</f>
        <v>7</v>
      </c>
    </row>
    <row r="66" spans="2:7" ht="15.75" x14ac:dyDescent="0.25">
      <c r="B66" s="205" t="str">
        <v>Andiamo Rosso</v>
      </c>
      <c r="C66" s="199">
        <f>COUNTIF('BEN BEARE'!C:C,B66)</f>
        <v>1</v>
      </c>
      <c r="D66" s="199">
        <f>COUNTIFS('BEN BEARE'!C:C,B66,'BEN BEARE'!K:K,"&gt;0")</f>
        <v>0</v>
      </c>
      <c r="E66" s="199">
        <f>COUNTIFS('BEN BEARE'!C:C,B66,'BEN BEARE'!K:K,"&lt;0")</f>
        <v>1</v>
      </c>
      <c r="F66" s="200">
        <f t="shared" si="0"/>
        <v>0</v>
      </c>
      <c r="G66" s="207">
        <f>SUMIFS('BEN BEARE'!K:K,'BEN BEARE'!C:C,B66)</f>
        <v>-8.75</v>
      </c>
    </row>
    <row r="67" spans="2:7" ht="15.75" x14ac:dyDescent="0.25">
      <c r="B67" s="205" t="str">
        <v>Angel Fund</v>
      </c>
      <c r="C67" s="199">
        <f>COUNTIF('BEN BEARE'!C:C,B67)</f>
        <v>1</v>
      </c>
      <c r="D67" s="199">
        <f>COUNTIFS('BEN BEARE'!C:C,B67,'BEN BEARE'!K:K,"&gt;0")</f>
        <v>1</v>
      </c>
      <c r="E67" s="199">
        <f>COUNTIFS('BEN BEARE'!C:C,B67,'BEN BEARE'!K:K,"&lt;0")</f>
        <v>0</v>
      </c>
      <c r="F67" s="200">
        <f t="shared" si="0"/>
        <v>1</v>
      </c>
      <c r="G67" s="207">
        <f>SUMIFS('BEN BEARE'!K:K,'BEN BEARE'!C:C,B67)</f>
        <v>2</v>
      </c>
    </row>
    <row r="68" spans="2:7" ht="15.75" x14ac:dyDescent="0.25">
      <c r="B68" s="205" t="str">
        <v>Angel of Boom</v>
      </c>
      <c r="C68" s="199">
        <f>COUNTIF('BEN BEARE'!C:C,B68)</f>
        <v>1</v>
      </c>
      <c r="D68" s="199">
        <f>COUNTIFS('BEN BEARE'!C:C,B68,'BEN BEARE'!K:K,"&gt;0")</f>
        <v>0</v>
      </c>
      <c r="E68" s="199">
        <f>COUNTIFS('BEN BEARE'!C:C,B68,'BEN BEARE'!K:K,"&lt;0")</f>
        <v>1</v>
      </c>
      <c r="F68" s="200">
        <f t="shared" ref="F68:F131" si="1">D68/C68</f>
        <v>0</v>
      </c>
      <c r="G68" s="207">
        <f>SUMIFS('BEN BEARE'!K:K,'BEN BEARE'!C:C,B68)</f>
        <v>-1</v>
      </c>
    </row>
    <row r="69" spans="2:7" ht="15.75" x14ac:dyDescent="0.25">
      <c r="B69" s="205" t="str">
        <v>Angelic Rewards</v>
      </c>
      <c r="C69" s="199">
        <f>COUNTIF('BEN BEARE'!C:C,B69)</f>
        <v>1</v>
      </c>
      <c r="D69" s="199">
        <f>COUNTIFS('BEN BEARE'!C:C,B69,'BEN BEARE'!K:K,"&gt;0")</f>
        <v>0</v>
      </c>
      <c r="E69" s="199">
        <f>COUNTIFS('BEN BEARE'!C:C,B69,'BEN BEARE'!K:K,"&lt;0")</f>
        <v>1</v>
      </c>
      <c r="F69" s="200">
        <f t="shared" si="1"/>
        <v>0</v>
      </c>
      <c r="G69" s="207">
        <f>SUMIFS('BEN BEARE'!K:K,'BEN BEARE'!C:C,B69)</f>
        <v>-0.25</v>
      </c>
    </row>
    <row r="70" spans="2:7" ht="15.75" x14ac:dyDescent="0.25">
      <c r="B70" s="205" t="str">
        <v>Angry Skies</v>
      </c>
      <c r="C70" s="199">
        <f>COUNTIF('BEN BEARE'!C:C,B70)</f>
        <v>1</v>
      </c>
      <c r="D70" s="199">
        <f>COUNTIFS('BEN BEARE'!C:C,B70,'BEN BEARE'!K:K,"&gt;0")</f>
        <v>0</v>
      </c>
      <c r="E70" s="199">
        <f>COUNTIFS('BEN BEARE'!C:C,B70,'BEN BEARE'!K:K,"&lt;0")</f>
        <v>1</v>
      </c>
      <c r="F70" s="200">
        <f t="shared" si="1"/>
        <v>0</v>
      </c>
      <c r="G70" s="207">
        <f>SUMIFS('BEN BEARE'!K:K,'BEN BEARE'!C:C,B70)</f>
        <v>-2</v>
      </c>
    </row>
    <row r="71" spans="2:7" ht="15.75" x14ac:dyDescent="0.25">
      <c r="B71" s="205" t="str">
        <v>Anhalt</v>
      </c>
      <c r="C71" s="199">
        <f>COUNTIF('BEN BEARE'!C:C,B71)</f>
        <v>1</v>
      </c>
      <c r="D71" s="199">
        <f>COUNTIFS('BEN BEARE'!C:C,B71,'BEN BEARE'!K:K,"&gt;0")</f>
        <v>0</v>
      </c>
      <c r="E71" s="199">
        <f>COUNTIFS('BEN BEARE'!C:C,B71,'BEN BEARE'!K:K,"&lt;0")</f>
        <v>1</v>
      </c>
      <c r="F71" s="200">
        <f t="shared" si="1"/>
        <v>0</v>
      </c>
      <c r="G71" s="207">
        <f>SUMIFS('BEN BEARE'!K:K,'BEN BEARE'!C:C,B71)</f>
        <v>-0.5</v>
      </c>
    </row>
    <row r="72" spans="2:7" ht="15.75" x14ac:dyDescent="0.25">
      <c r="B72" s="205" t="str">
        <v>Annihilate</v>
      </c>
      <c r="C72" s="199">
        <f>COUNTIF('BEN BEARE'!C:C,B72)</f>
        <v>1</v>
      </c>
      <c r="D72" s="199">
        <f>COUNTIFS('BEN BEARE'!C:C,B72,'BEN BEARE'!K:K,"&gt;0")</f>
        <v>0</v>
      </c>
      <c r="E72" s="199">
        <f>COUNTIFS('BEN BEARE'!C:C,B72,'BEN BEARE'!K:K,"&lt;0")</f>
        <v>1</v>
      </c>
      <c r="F72" s="200">
        <f t="shared" si="1"/>
        <v>0</v>
      </c>
      <c r="G72" s="207">
        <f>SUMIFS('BEN BEARE'!K:K,'BEN BEARE'!C:C,B72)</f>
        <v>-1</v>
      </c>
    </row>
    <row r="73" spans="2:7" ht="15.75" x14ac:dyDescent="0.25">
      <c r="B73" s="205" t="str">
        <v>Annoy'en One</v>
      </c>
      <c r="C73" s="199">
        <f>COUNTIF('BEN BEARE'!C:C,B73)</f>
        <v>1</v>
      </c>
      <c r="D73" s="199">
        <f>COUNTIFS('BEN BEARE'!C:C,B73,'BEN BEARE'!K:K,"&gt;0")</f>
        <v>0</v>
      </c>
      <c r="E73" s="199">
        <f>COUNTIFS('BEN BEARE'!C:C,B73,'BEN BEARE'!K:K,"&lt;0")</f>
        <v>1</v>
      </c>
      <c r="F73" s="200">
        <f t="shared" si="1"/>
        <v>0</v>
      </c>
      <c r="G73" s="207">
        <f>SUMIFS('BEN BEARE'!K:K,'BEN BEARE'!C:C,B73)</f>
        <v>-1</v>
      </c>
    </row>
    <row r="74" spans="2:7" ht="15.75" x14ac:dyDescent="0.25">
      <c r="B74" s="205" t="str">
        <v>Another Cognac</v>
      </c>
      <c r="C74" s="199">
        <f>COUNTIF('BEN BEARE'!C:C,B74)</f>
        <v>2</v>
      </c>
      <c r="D74" s="199">
        <f>COUNTIFS('BEN BEARE'!C:C,B74,'BEN BEARE'!K:K,"&gt;0")</f>
        <v>1</v>
      </c>
      <c r="E74" s="199">
        <f>COUNTIFS('BEN BEARE'!C:C,B74,'BEN BEARE'!K:K,"&lt;0")</f>
        <v>1</v>
      </c>
      <c r="F74" s="200">
        <f t="shared" si="1"/>
        <v>0.5</v>
      </c>
      <c r="G74" s="207">
        <f>SUMIFS('BEN BEARE'!K:K,'BEN BEARE'!C:C,B74)</f>
        <v>8.7999999999999989</v>
      </c>
    </row>
    <row r="75" spans="2:7" ht="15.75" x14ac:dyDescent="0.25">
      <c r="B75" s="205" t="str">
        <v>Another Pedrille</v>
      </c>
      <c r="C75" s="199">
        <f>COUNTIF('BEN BEARE'!C:C,B75)</f>
        <v>1</v>
      </c>
      <c r="D75" s="199">
        <f>COUNTIFS('BEN BEARE'!C:C,B75,'BEN BEARE'!K:K,"&gt;0")</f>
        <v>0</v>
      </c>
      <c r="E75" s="199">
        <f>COUNTIFS('BEN BEARE'!C:C,B75,'BEN BEARE'!K:K,"&lt;0")</f>
        <v>1</v>
      </c>
      <c r="F75" s="200">
        <f t="shared" si="1"/>
        <v>0</v>
      </c>
      <c r="G75" s="207">
        <f>SUMIFS('BEN BEARE'!K:K,'BEN BEARE'!C:C,B75)</f>
        <v>-2.5</v>
      </c>
    </row>
    <row r="76" spans="2:7" ht="15.75" x14ac:dyDescent="0.25">
      <c r="B76" s="205" t="str">
        <v>Another Success</v>
      </c>
      <c r="C76" s="199">
        <f>COUNTIF('BEN BEARE'!C:C,B76)</f>
        <v>2</v>
      </c>
      <c r="D76" s="199">
        <f>COUNTIFS('BEN BEARE'!C:C,B76,'BEN BEARE'!K:K,"&gt;0")</f>
        <v>0</v>
      </c>
      <c r="E76" s="199">
        <f>COUNTIFS('BEN BEARE'!C:C,B76,'BEN BEARE'!K:K,"&lt;0")</f>
        <v>2</v>
      </c>
      <c r="F76" s="200">
        <f t="shared" si="1"/>
        <v>0</v>
      </c>
      <c r="G76" s="207">
        <f>SUMIFS('BEN BEARE'!K:K,'BEN BEARE'!C:C,B76)</f>
        <v>-2.75</v>
      </c>
    </row>
    <row r="77" spans="2:7" ht="15.75" x14ac:dyDescent="0.25">
      <c r="B77" s="205" t="str">
        <v xml:space="preserve">Another Wil </v>
      </c>
      <c r="C77" s="199">
        <f>COUNTIF('BEN BEARE'!C:C,B77)</f>
        <v>1</v>
      </c>
      <c r="D77" s="199">
        <f>COUNTIFS('BEN BEARE'!C:C,B77,'BEN BEARE'!K:K,"&gt;0")</f>
        <v>0</v>
      </c>
      <c r="E77" s="199">
        <f>COUNTIFS('BEN BEARE'!C:C,B77,'BEN BEARE'!K:K,"&lt;0")</f>
        <v>1</v>
      </c>
      <c r="F77" s="200">
        <f t="shared" si="1"/>
        <v>0</v>
      </c>
      <c r="G77" s="207">
        <f>SUMIFS('BEN BEARE'!K:K,'BEN BEARE'!C:C,B77)</f>
        <v>-9.75</v>
      </c>
    </row>
    <row r="78" spans="2:7" ht="15.75" x14ac:dyDescent="0.25">
      <c r="B78" s="205" t="str">
        <v>Another You</v>
      </c>
      <c r="C78" s="199">
        <f>COUNTIF('BEN BEARE'!C:C,B78)</f>
        <v>4</v>
      </c>
      <c r="D78" s="199">
        <f>COUNTIFS('BEN BEARE'!C:C,B78,'BEN BEARE'!K:K,"&gt;0")</f>
        <v>0</v>
      </c>
      <c r="E78" s="199">
        <f>COUNTIFS('BEN BEARE'!C:C,B78,'BEN BEARE'!K:K,"&lt;0")</f>
        <v>4</v>
      </c>
      <c r="F78" s="200">
        <f t="shared" si="1"/>
        <v>0</v>
      </c>
      <c r="G78" s="207">
        <f>SUMIFS('BEN BEARE'!K:K,'BEN BEARE'!C:C,B78)</f>
        <v>-2.75</v>
      </c>
    </row>
    <row r="79" spans="2:7" ht="15.75" x14ac:dyDescent="0.25">
      <c r="B79" s="205" t="str">
        <v>Anphina</v>
      </c>
      <c r="C79" s="199">
        <f>COUNTIF('BEN BEARE'!C:C,B79)</f>
        <v>3</v>
      </c>
      <c r="D79" s="199">
        <f>COUNTIFS('BEN BEARE'!C:C,B79,'BEN BEARE'!K:K,"&gt;0")</f>
        <v>0</v>
      </c>
      <c r="E79" s="199">
        <f>COUNTIFS('BEN BEARE'!C:C,B79,'BEN BEARE'!K:K,"&lt;0")</f>
        <v>3</v>
      </c>
      <c r="F79" s="200">
        <f t="shared" si="1"/>
        <v>0</v>
      </c>
      <c r="G79" s="207">
        <f>SUMIFS('BEN BEARE'!K:K,'BEN BEARE'!C:C,B79)</f>
        <v>-5</v>
      </c>
    </row>
    <row r="80" spans="2:7" ht="15.75" x14ac:dyDescent="0.25">
      <c r="B80" s="205" t="str">
        <v>Antifragile</v>
      </c>
      <c r="C80" s="199">
        <f>COUNTIF('BEN BEARE'!C:C,B80)</f>
        <v>1</v>
      </c>
      <c r="D80" s="199">
        <f>COUNTIFS('BEN BEARE'!C:C,B80,'BEN BEARE'!K:K,"&gt;0")</f>
        <v>0</v>
      </c>
      <c r="E80" s="199">
        <f>COUNTIFS('BEN BEARE'!C:C,B80,'BEN BEARE'!K:K,"&lt;0")</f>
        <v>1</v>
      </c>
      <c r="F80" s="200">
        <f t="shared" si="1"/>
        <v>0</v>
      </c>
      <c r="G80" s="207">
        <f>SUMIFS('BEN BEARE'!K:K,'BEN BEARE'!C:C,B80)</f>
        <v>-0.5</v>
      </c>
    </row>
    <row r="81" spans="2:7" ht="15.75" x14ac:dyDescent="0.25">
      <c r="B81" s="205" t="str">
        <v>Antonio</v>
      </c>
      <c r="C81" s="199">
        <f>COUNTIF('BEN BEARE'!C:C,B81)</f>
        <v>1</v>
      </c>
      <c r="D81" s="199">
        <f>COUNTIFS('BEN BEARE'!C:C,B81,'BEN BEARE'!K:K,"&gt;0")</f>
        <v>0</v>
      </c>
      <c r="E81" s="199">
        <f>COUNTIFS('BEN BEARE'!C:C,B81,'BEN BEARE'!K:K,"&lt;0")</f>
        <v>1</v>
      </c>
      <c r="F81" s="200">
        <f t="shared" si="1"/>
        <v>0</v>
      </c>
      <c r="G81" s="207">
        <f>SUMIFS('BEN BEARE'!K:K,'BEN BEARE'!C:C,B81)</f>
        <v>-1</v>
      </c>
    </row>
    <row r="82" spans="2:7" ht="15.75" x14ac:dyDescent="0.25">
      <c r="B82" s="205" t="str">
        <v>Anuddastorm</v>
      </c>
      <c r="C82" s="199">
        <f>COUNTIF('BEN BEARE'!C:C,B82)</f>
        <v>1</v>
      </c>
      <c r="D82" s="199">
        <f>COUNTIFS('BEN BEARE'!C:C,B82,'BEN BEARE'!K:K,"&gt;0")</f>
        <v>0</v>
      </c>
      <c r="E82" s="199">
        <f>COUNTIFS('BEN BEARE'!C:C,B82,'BEN BEARE'!K:K,"&lt;0")</f>
        <v>1</v>
      </c>
      <c r="F82" s="200">
        <f t="shared" si="1"/>
        <v>0</v>
      </c>
      <c r="G82" s="207">
        <f>SUMIFS('BEN BEARE'!K:K,'BEN BEARE'!C:C,B82)</f>
        <v>-0.25</v>
      </c>
    </row>
    <row r="83" spans="2:7" ht="15.75" x14ac:dyDescent="0.25">
      <c r="B83" s="205" t="str">
        <v>Any Zouwildo</v>
      </c>
      <c r="C83" s="199">
        <f>COUNTIF('BEN BEARE'!C:C,B83)</f>
        <v>1</v>
      </c>
      <c r="D83" s="199">
        <f>COUNTIFS('BEN BEARE'!C:C,B83,'BEN BEARE'!K:K,"&gt;0")</f>
        <v>0</v>
      </c>
      <c r="E83" s="199">
        <f>COUNTIFS('BEN BEARE'!C:C,B83,'BEN BEARE'!K:K,"&lt;0")</f>
        <v>1</v>
      </c>
      <c r="F83" s="200">
        <f t="shared" si="1"/>
        <v>0</v>
      </c>
      <c r="G83" s="207">
        <f>SUMIFS('BEN BEARE'!K:K,'BEN BEARE'!C:C,B83)</f>
        <v>-9.75</v>
      </c>
    </row>
    <row r="84" spans="2:7" ht="15.75" x14ac:dyDescent="0.25">
      <c r="B84" s="205" t="str">
        <v>Aoife</v>
      </c>
      <c r="C84" s="199">
        <f>COUNTIF('BEN BEARE'!C:C,B84)</f>
        <v>1</v>
      </c>
      <c r="D84" s="199">
        <f>COUNTIFS('BEN BEARE'!C:C,B84,'BEN BEARE'!K:K,"&gt;0")</f>
        <v>1</v>
      </c>
      <c r="E84" s="199">
        <f>COUNTIFS('BEN BEARE'!C:C,B84,'BEN BEARE'!K:K,"&lt;0")</f>
        <v>0</v>
      </c>
      <c r="F84" s="200">
        <f t="shared" si="1"/>
        <v>1</v>
      </c>
      <c r="G84" s="207">
        <f>SUMIFS('BEN BEARE'!K:K,'BEN BEARE'!C:C,B84)</f>
        <v>4.0249999999999995</v>
      </c>
    </row>
    <row r="85" spans="2:7" ht="15.75" x14ac:dyDescent="0.25">
      <c r="B85" s="205" t="str">
        <v>Aolani</v>
      </c>
      <c r="C85" s="199">
        <f>COUNTIF('BEN BEARE'!C:C,B85)</f>
        <v>1</v>
      </c>
      <c r="D85" s="199">
        <f>COUNTIFS('BEN BEARE'!C:C,B85,'BEN BEARE'!K:K,"&gt;0")</f>
        <v>0</v>
      </c>
      <c r="E85" s="199">
        <f>COUNTIFS('BEN BEARE'!C:C,B85,'BEN BEARE'!K:K,"&lt;0")</f>
        <v>1</v>
      </c>
      <c r="F85" s="200">
        <f t="shared" si="1"/>
        <v>0</v>
      </c>
      <c r="G85" s="207">
        <f>SUMIFS('BEN BEARE'!K:K,'BEN BEARE'!C:C,B85)</f>
        <v>-8.75</v>
      </c>
    </row>
    <row r="86" spans="2:7" ht="15.75" x14ac:dyDescent="0.25">
      <c r="B86" s="205" t="str">
        <v>Apache Thunder</v>
      </c>
      <c r="C86" s="199">
        <f>COUNTIF('BEN BEARE'!C:C,B86)</f>
        <v>1</v>
      </c>
      <c r="D86" s="199">
        <f>COUNTIFS('BEN BEARE'!C:C,B86,'BEN BEARE'!K:K,"&gt;0")</f>
        <v>1</v>
      </c>
      <c r="E86" s="199">
        <f>COUNTIFS('BEN BEARE'!C:C,B86,'BEN BEARE'!K:K,"&lt;0")</f>
        <v>0</v>
      </c>
      <c r="F86" s="200">
        <f t="shared" si="1"/>
        <v>1</v>
      </c>
      <c r="G86" s="207">
        <f>SUMIFS('BEN BEARE'!K:K,'BEN BEARE'!C:C,B86)</f>
        <v>13.5</v>
      </c>
    </row>
    <row r="87" spans="2:7" ht="15.75" x14ac:dyDescent="0.25">
      <c r="B87" s="205" t="str">
        <v>Aperol Blitz</v>
      </c>
      <c r="C87" s="199">
        <f>COUNTIF('BEN BEARE'!C:C,B87)</f>
        <v>1</v>
      </c>
      <c r="D87" s="199">
        <f>COUNTIFS('BEN BEARE'!C:C,B87,'BEN BEARE'!K:K,"&gt;0")</f>
        <v>1</v>
      </c>
      <c r="E87" s="199">
        <f>COUNTIFS('BEN BEARE'!C:C,B87,'BEN BEARE'!K:K,"&lt;0")</f>
        <v>0</v>
      </c>
      <c r="F87" s="200">
        <f t="shared" si="1"/>
        <v>1</v>
      </c>
      <c r="G87" s="207">
        <f>SUMIFS('BEN BEARE'!K:K,'BEN BEARE'!C:C,B87)</f>
        <v>30.524999999999999</v>
      </c>
    </row>
    <row r="88" spans="2:7" ht="15.75" x14ac:dyDescent="0.25">
      <c r="B88" s="205" t="str">
        <v>Apertivo</v>
      </c>
      <c r="C88" s="199">
        <f>COUNTIF('BEN BEARE'!C:C,B88)</f>
        <v>4</v>
      </c>
      <c r="D88" s="199">
        <f>COUNTIFS('BEN BEARE'!C:C,B88,'BEN BEARE'!K:K,"&gt;0")</f>
        <v>1</v>
      </c>
      <c r="E88" s="199">
        <f>COUNTIFS('BEN BEARE'!C:C,B88,'BEN BEARE'!K:K,"&lt;0")</f>
        <v>3</v>
      </c>
      <c r="F88" s="200">
        <f t="shared" si="1"/>
        <v>0.25</v>
      </c>
      <c r="G88" s="207">
        <f>SUMIFS('BEN BEARE'!K:K,'BEN BEARE'!C:C,B88)</f>
        <v>2.25</v>
      </c>
    </row>
    <row r="89" spans="2:7" ht="15.75" x14ac:dyDescent="0.25">
      <c r="B89" s="205" t="str">
        <v>Appealing</v>
      </c>
      <c r="C89" s="199">
        <f>COUNTIF('BEN BEARE'!C:C,B89)</f>
        <v>1</v>
      </c>
      <c r="D89" s="199">
        <f>COUNTIFS('BEN BEARE'!C:C,B89,'BEN BEARE'!K:K,"&gt;0")</f>
        <v>0</v>
      </c>
      <c r="E89" s="199">
        <f>COUNTIFS('BEN BEARE'!C:C,B89,'BEN BEARE'!K:K,"&lt;0")</f>
        <v>1</v>
      </c>
      <c r="F89" s="200">
        <f t="shared" si="1"/>
        <v>0</v>
      </c>
      <c r="G89" s="207">
        <f>SUMIFS('BEN BEARE'!K:K,'BEN BEARE'!C:C,B89)</f>
        <v>-1</v>
      </c>
    </row>
    <row r="90" spans="2:7" ht="15.75" x14ac:dyDescent="0.25">
      <c r="B90" s="205" t="str">
        <v>Aquapishe</v>
      </c>
      <c r="C90" s="199">
        <f>COUNTIF('BEN BEARE'!C:C,B90)</f>
        <v>1</v>
      </c>
      <c r="D90" s="199">
        <f>COUNTIFS('BEN BEARE'!C:C,B90,'BEN BEARE'!K:K,"&gt;0")</f>
        <v>1</v>
      </c>
      <c r="E90" s="199">
        <f>COUNTIFS('BEN BEARE'!C:C,B90,'BEN BEARE'!K:K,"&lt;0")</f>
        <v>0</v>
      </c>
      <c r="F90" s="200">
        <f t="shared" si="1"/>
        <v>1</v>
      </c>
      <c r="G90" s="207">
        <f>SUMIFS('BEN BEARE'!K:K,'BEN BEARE'!C:C,B90)</f>
        <v>2.2000000000000002</v>
      </c>
    </row>
    <row r="91" spans="2:7" ht="15.75" x14ac:dyDescent="0.25">
      <c r="B91" s="205" t="str">
        <v>Aramco</v>
      </c>
      <c r="C91" s="199">
        <f>COUNTIF('BEN BEARE'!C:C,B91)</f>
        <v>1</v>
      </c>
      <c r="D91" s="199">
        <f>COUNTIFS('BEN BEARE'!C:C,B91,'BEN BEARE'!K:K,"&gt;0")</f>
        <v>1</v>
      </c>
      <c r="E91" s="199">
        <f>COUNTIFS('BEN BEARE'!C:C,B91,'BEN BEARE'!K:K,"&lt;0")</f>
        <v>0</v>
      </c>
      <c r="F91" s="200">
        <f t="shared" si="1"/>
        <v>1</v>
      </c>
      <c r="G91" s="207">
        <f>SUMIFS('BEN BEARE'!K:K,'BEN BEARE'!C:C,B91)</f>
        <v>68.25</v>
      </c>
    </row>
    <row r="92" spans="2:7" ht="15.75" x14ac:dyDescent="0.25">
      <c r="B92" s="205" t="str">
        <v xml:space="preserve">Arc De Puissance </v>
      </c>
      <c r="C92" s="199">
        <f>COUNTIF('BEN BEARE'!C:C,B92)</f>
        <v>2</v>
      </c>
      <c r="D92" s="199">
        <f>COUNTIFS('BEN BEARE'!C:C,B92,'BEN BEARE'!K:K,"&gt;0")</f>
        <v>0</v>
      </c>
      <c r="E92" s="199">
        <f>COUNTIFS('BEN BEARE'!C:C,B92,'BEN BEARE'!K:K,"&lt;0")</f>
        <v>2</v>
      </c>
      <c r="F92" s="200">
        <f t="shared" si="1"/>
        <v>0</v>
      </c>
      <c r="G92" s="207">
        <f>SUMIFS('BEN BEARE'!K:K,'BEN BEARE'!C:C,B92)</f>
        <v>-4.5</v>
      </c>
    </row>
    <row r="93" spans="2:7" ht="15.75" x14ac:dyDescent="0.25">
      <c r="B93" s="205" t="str">
        <v>Archo Nacho</v>
      </c>
      <c r="C93" s="199">
        <f>COUNTIF('BEN BEARE'!C:C,B93)</f>
        <v>2</v>
      </c>
      <c r="D93" s="199">
        <f>COUNTIFS('BEN BEARE'!C:C,B93,'BEN BEARE'!K:K,"&gt;0")</f>
        <v>1</v>
      </c>
      <c r="E93" s="199">
        <f>COUNTIFS('BEN BEARE'!C:C,B93,'BEN BEARE'!K:K,"&lt;0")</f>
        <v>1</v>
      </c>
      <c r="F93" s="200">
        <f t="shared" si="1"/>
        <v>0.5</v>
      </c>
      <c r="G93" s="207">
        <f>SUMIFS('BEN BEARE'!K:K,'BEN BEARE'!C:C,B93)</f>
        <v>20.25</v>
      </c>
    </row>
    <row r="94" spans="2:7" ht="15.75" x14ac:dyDescent="0.25">
      <c r="B94" s="205" t="str">
        <v>Arctic Ferry</v>
      </c>
      <c r="C94" s="199">
        <f>COUNTIF('BEN BEARE'!C:C,B94)</f>
        <v>1</v>
      </c>
      <c r="D94" s="199">
        <f>COUNTIFS('BEN BEARE'!C:C,B94,'BEN BEARE'!K:K,"&gt;0")</f>
        <v>1</v>
      </c>
      <c r="E94" s="199">
        <f>COUNTIFS('BEN BEARE'!C:C,B94,'BEN BEARE'!K:K,"&lt;0")</f>
        <v>0</v>
      </c>
      <c r="F94" s="200">
        <f t="shared" si="1"/>
        <v>1</v>
      </c>
      <c r="G94" s="207">
        <f>SUMIFS('BEN BEARE'!K:K,'BEN BEARE'!C:C,B94)</f>
        <v>25.5</v>
      </c>
    </row>
    <row r="95" spans="2:7" ht="15.75" x14ac:dyDescent="0.25">
      <c r="B95" s="205" t="str">
        <v>Arentee</v>
      </c>
      <c r="C95" s="199">
        <f>COUNTIF('BEN BEARE'!C:C,B95)</f>
        <v>1</v>
      </c>
      <c r="D95" s="199">
        <f>COUNTIFS('BEN BEARE'!C:C,B95,'BEN BEARE'!K:K,"&gt;0")</f>
        <v>0</v>
      </c>
      <c r="E95" s="199">
        <f>COUNTIFS('BEN BEARE'!C:C,B95,'BEN BEARE'!K:K,"&lt;0")</f>
        <v>1</v>
      </c>
      <c r="F95" s="200">
        <f t="shared" si="1"/>
        <v>0</v>
      </c>
      <c r="G95" s="207">
        <f>SUMIFS('BEN BEARE'!K:K,'BEN BEARE'!C:C,B95)</f>
        <v>-3</v>
      </c>
    </row>
    <row r="96" spans="2:7" ht="15.75" x14ac:dyDescent="0.25">
      <c r="B96" s="205" t="str">
        <v>Argentia</v>
      </c>
      <c r="C96" s="199">
        <f>COUNTIF('BEN BEARE'!C:C,B96)</f>
        <v>1</v>
      </c>
      <c r="D96" s="199">
        <f>COUNTIFS('BEN BEARE'!C:C,B96,'BEN BEARE'!K:K,"&gt;0")</f>
        <v>1</v>
      </c>
      <c r="E96" s="199">
        <f>COUNTIFS('BEN BEARE'!C:C,B96,'BEN BEARE'!K:K,"&lt;0")</f>
        <v>0</v>
      </c>
      <c r="F96" s="200">
        <f t="shared" si="1"/>
        <v>1</v>
      </c>
      <c r="G96" s="207">
        <f>SUMIFS('BEN BEARE'!K:K,'BEN BEARE'!C:C,B96)</f>
        <v>22.68</v>
      </c>
    </row>
    <row r="97" spans="2:7" ht="15.75" x14ac:dyDescent="0.25">
      <c r="B97" s="205" t="str">
        <v>Armis En Avant</v>
      </c>
      <c r="C97" s="199">
        <f>COUNTIF('BEN BEARE'!C:C,B97)</f>
        <v>2</v>
      </c>
      <c r="D97" s="199">
        <f>COUNTIFS('BEN BEARE'!C:C,B97,'BEN BEARE'!K:K,"&gt;0")</f>
        <v>0</v>
      </c>
      <c r="E97" s="199">
        <f>COUNTIFS('BEN BEARE'!C:C,B97,'BEN BEARE'!K:K,"&lt;0")</f>
        <v>2</v>
      </c>
      <c r="F97" s="200">
        <f t="shared" si="1"/>
        <v>0</v>
      </c>
      <c r="G97" s="207">
        <f>SUMIFS('BEN BEARE'!K:K,'BEN BEARE'!C:C,B97)</f>
        <v>-1.5</v>
      </c>
    </row>
    <row r="98" spans="2:7" ht="15.75" x14ac:dyDescent="0.25">
      <c r="B98" s="205" t="str">
        <v>Armstrong Bay</v>
      </c>
      <c r="C98" s="199">
        <f>COUNTIF('BEN BEARE'!C:C,B98)</f>
        <v>1</v>
      </c>
      <c r="D98" s="199">
        <f>COUNTIFS('BEN BEARE'!C:C,B98,'BEN BEARE'!K:K,"&gt;0")</f>
        <v>1</v>
      </c>
      <c r="E98" s="199">
        <f>COUNTIFS('BEN BEARE'!C:C,B98,'BEN BEARE'!K:K,"&lt;0")</f>
        <v>0</v>
      </c>
      <c r="F98" s="200">
        <f t="shared" si="1"/>
        <v>1</v>
      </c>
      <c r="G98" s="207">
        <f>SUMIFS('BEN BEARE'!K:K,'BEN BEARE'!C:C,B98)</f>
        <v>2.6999999999999993</v>
      </c>
    </row>
    <row r="99" spans="2:7" ht="15.75" x14ac:dyDescent="0.25">
      <c r="B99" s="205" t="str">
        <v>Around the Buoy</v>
      </c>
      <c r="C99" s="199">
        <f>COUNTIF('BEN BEARE'!C:C,B99)</f>
        <v>3</v>
      </c>
      <c r="D99" s="199">
        <f>COUNTIFS('BEN BEARE'!C:C,B99,'BEN BEARE'!K:K,"&gt;0")</f>
        <v>0</v>
      </c>
      <c r="E99" s="199">
        <f>COUNTIFS('BEN BEARE'!C:C,B99,'BEN BEARE'!K:K,"&lt;0")</f>
        <v>3</v>
      </c>
      <c r="F99" s="200">
        <f t="shared" si="1"/>
        <v>0</v>
      </c>
      <c r="G99" s="207">
        <f>SUMIFS('BEN BEARE'!K:K,'BEN BEARE'!C:C,B99)</f>
        <v>-7.5</v>
      </c>
    </row>
    <row r="100" spans="2:7" ht="15.75" x14ac:dyDescent="0.25">
      <c r="B100" s="205" t="str">
        <v>Arsenale</v>
      </c>
      <c r="C100" s="199">
        <f>COUNTIF('BEN BEARE'!C:C,B100)</f>
        <v>1</v>
      </c>
      <c r="D100" s="199">
        <f>COUNTIFS('BEN BEARE'!C:C,B100,'BEN BEARE'!K:K,"&gt;0")</f>
        <v>0</v>
      </c>
      <c r="E100" s="199">
        <f>COUNTIFS('BEN BEARE'!C:C,B100,'BEN BEARE'!K:K,"&lt;0")</f>
        <v>1</v>
      </c>
      <c r="F100" s="200">
        <f t="shared" si="1"/>
        <v>0</v>
      </c>
      <c r="G100" s="207">
        <f>SUMIFS('BEN BEARE'!K:K,'BEN BEARE'!C:C,B100)</f>
        <v>-4</v>
      </c>
    </row>
    <row r="101" spans="2:7" ht="15.75" x14ac:dyDescent="0.25">
      <c r="B101" s="205" t="str">
        <v>Arthur the Great</v>
      </c>
      <c r="C101" s="199">
        <f>COUNTIF('BEN BEARE'!C:C,B101)</f>
        <v>1</v>
      </c>
      <c r="D101" s="199">
        <f>COUNTIFS('BEN BEARE'!C:C,B101,'BEN BEARE'!K:K,"&gt;0")</f>
        <v>1</v>
      </c>
      <c r="E101" s="199">
        <f>COUNTIFS('BEN BEARE'!C:C,B101,'BEN BEARE'!K:K,"&lt;0")</f>
        <v>0</v>
      </c>
      <c r="F101" s="200">
        <f t="shared" si="1"/>
        <v>1</v>
      </c>
      <c r="G101" s="207">
        <f>SUMIFS('BEN BEARE'!K:K,'BEN BEARE'!C:C,B101)</f>
        <v>42.4</v>
      </c>
    </row>
    <row r="102" spans="2:7" ht="15.75" x14ac:dyDescent="0.25">
      <c r="B102" s="205" t="str">
        <v>Artie's Gem</v>
      </c>
      <c r="C102" s="199">
        <f>COUNTIF('BEN BEARE'!C:C,B102)</f>
        <v>1</v>
      </c>
      <c r="D102" s="199">
        <f>COUNTIFS('BEN BEARE'!C:C,B102,'BEN BEARE'!K:K,"&gt;0")</f>
        <v>0</v>
      </c>
      <c r="E102" s="199">
        <f>COUNTIFS('BEN BEARE'!C:C,B102,'BEN BEARE'!K:K,"&lt;0")</f>
        <v>1</v>
      </c>
      <c r="F102" s="200">
        <f t="shared" si="1"/>
        <v>0</v>
      </c>
      <c r="G102" s="207">
        <f>SUMIFS('BEN BEARE'!K:K,'BEN BEARE'!C:C,B102)</f>
        <v>-4</v>
      </c>
    </row>
    <row r="103" spans="2:7" ht="15.75" x14ac:dyDescent="0.25">
      <c r="B103" s="205" t="str">
        <v>Artie's Hula</v>
      </c>
      <c r="C103" s="199">
        <f>COUNTIF('BEN BEARE'!C:C,B103)</f>
        <v>1</v>
      </c>
      <c r="D103" s="199">
        <f>COUNTIFS('BEN BEARE'!C:C,B103,'BEN BEARE'!K:K,"&gt;0")</f>
        <v>0</v>
      </c>
      <c r="E103" s="199">
        <f>COUNTIFS('BEN BEARE'!C:C,B103,'BEN BEARE'!K:K,"&lt;0")</f>
        <v>1</v>
      </c>
      <c r="F103" s="200">
        <f t="shared" si="1"/>
        <v>0</v>
      </c>
      <c r="G103" s="207">
        <f>SUMIFS('BEN BEARE'!K:K,'BEN BEARE'!C:C,B103)</f>
        <v>-0.25</v>
      </c>
    </row>
    <row r="104" spans="2:7" ht="15.75" x14ac:dyDescent="0.25">
      <c r="B104" s="205" t="str">
        <v>Artistic Genius</v>
      </c>
      <c r="C104" s="199">
        <f>COUNTIF('BEN BEARE'!C:C,B104)</f>
        <v>1</v>
      </c>
      <c r="D104" s="199">
        <f>COUNTIFS('BEN BEARE'!C:C,B104,'BEN BEARE'!K:K,"&gt;0")</f>
        <v>1</v>
      </c>
      <c r="E104" s="199">
        <f>COUNTIFS('BEN BEARE'!C:C,B104,'BEN BEARE'!K:K,"&lt;0")</f>
        <v>0</v>
      </c>
      <c r="F104" s="200">
        <f t="shared" si="1"/>
        <v>1</v>
      </c>
      <c r="G104" s="207">
        <f>SUMIFS('BEN BEARE'!K:K,'BEN BEARE'!C:C,B104)</f>
        <v>2.8</v>
      </c>
    </row>
    <row r="105" spans="2:7" ht="15.75" x14ac:dyDescent="0.25">
      <c r="B105" s="205" t="str">
        <v>Artzino</v>
      </c>
      <c r="C105" s="199">
        <f>COUNTIF('BEN BEARE'!C:C,B105)</f>
        <v>1</v>
      </c>
      <c r="D105" s="199">
        <f>COUNTIFS('BEN BEARE'!C:C,B105,'BEN BEARE'!K:K,"&gt;0")</f>
        <v>0</v>
      </c>
      <c r="E105" s="199">
        <f>COUNTIFS('BEN BEARE'!C:C,B105,'BEN BEARE'!K:K,"&lt;0")</f>
        <v>1</v>
      </c>
      <c r="F105" s="200">
        <f t="shared" si="1"/>
        <v>0</v>
      </c>
      <c r="G105" s="207">
        <f>SUMIFS('BEN BEARE'!K:K,'BEN BEARE'!C:C,B105)</f>
        <v>-7</v>
      </c>
    </row>
    <row r="106" spans="2:7" ht="15.75" x14ac:dyDescent="0.25">
      <c r="B106" s="205" t="str">
        <v>As I Please</v>
      </c>
      <c r="C106" s="199">
        <f>COUNTIF('BEN BEARE'!C:C,B106)</f>
        <v>2</v>
      </c>
      <c r="D106" s="199">
        <f>COUNTIFS('BEN BEARE'!C:C,B106,'BEN BEARE'!K:K,"&gt;0")</f>
        <v>2</v>
      </c>
      <c r="E106" s="199">
        <f>COUNTIFS('BEN BEARE'!C:C,B106,'BEN BEARE'!K:K,"&lt;0")</f>
        <v>0</v>
      </c>
      <c r="F106" s="200">
        <f t="shared" si="1"/>
        <v>1</v>
      </c>
      <c r="G106" s="207">
        <f>SUMIFS('BEN BEARE'!K:K,'BEN BEARE'!C:C,B106)</f>
        <v>9.5</v>
      </c>
    </row>
    <row r="107" spans="2:7" ht="15.75" x14ac:dyDescent="0.25">
      <c r="B107" s="205" t="str">
        <v>Ashburton</v>
      </c>
      <c r="C107" s="199">
        <f>COUNTIF('BEN BEARE'!C:C,B107)</f>
        <v>1</v>
      </c>
      <c r="D107" s="199">
        <f>COUNTIFS('BEN BEARE'!C:C,B107,'BEN BEARE'!K:K,"&gt;0")</f>
        <v>0</v>
      </c>
      <c r="E107" s="199">
        <f>COUNTIFS('BEN BEARE'!C:C,B107,'BEN BEARE'!K:K,"&lt;0")</f>
        <v>1</v>
      </c>
      <c r="F107" s="200">
        <f t="shared" si="1"/>
        <v>0</v>
      </c>
      <c r="G107" s="207">
        <f>SUMIFS('BEN BEARE'!K:K,'BEN BEARE'!C:C,B107)</f>
        <v>-1</v>
      </c>
    </row>
    <row r="108" spans="2:7" ht="15.75" x14ac:dyDescent="0.25">
      <c r="B108" s="205" t="str">
        <v>Aspen Chase</v>
      </c>
      <c r="C108" s="199">
        <f>COUNTIF('BEN BEARE'!C:C,B108)</f>
        <v>1</v>
      </c>
      <c r="D108" s="199">
        <f>COUNTIFS('BEN BEARE'!C:C,B108,'BEN BEARE'!K:K,"&gt;0")</f>
        <v>0</v>
      </c>
      <c r="E108" s="199">
        <f>COUNTIFS('BEN BEARE'!C:C,B108,'BEN BEARE'!K:K,"&lt;0")</f>
        <v>1</v>
      </c>
      <c r="F108" s="200">
        <f t="shared" si="1"/>
        <v>0</v>
      </c>
      <c r="G108" s="207">
        <f>SUMIFS('BEN BEARE'!K:K,'BEN BEARE'!C:C,B108)</f>
        <v>-2</v>
      </c>
    </row>
    <row r="109" spans="2:7" ht="15.75" x14ac:dyDescent="0.25">
      <c r="B109" s="205" t="str">
        <v>Astelena</v>
      </c>
      <c r="C109" s="199">
        <f>COUNTIF('BEN BEARE'!C:C,B109)</f>
        <v>3</v>
      </c>
      <c r="D109" s="199">
        <f>COUNTIFS('BEN BEARE'!C:C,B109,'BEN BEARE'!K:K,"&gt;0")</f>
        <v>0</v>
      </c>
      <c r="E109" s="199">
        <f>COUNTIFS('BEN BEARE'!C:C,B109,'BEN BEARE'!K:K,"&lt;0")</f>
        <v>3</v>
      </c>
      <c r="F109" s="200">
        <f t="shared" si="1"/>
        <v>0</v>
      </c>
      <c r="G109" s="207">
        <f>SUMIFS('BEN BEARE'!K:K,'BEN BEARE'!C:C,B109)</f>
        <v>-2.25</v>
      </c>
    </row>
    <row r="110" spans="2:7" ht="15.75" x14ac:dyDescent="0.25">
      <c r="B110" s="205" t="str">
        <v xml:space="preserve">Astelena </v>
      </c>
      <c r="C110" s="199">
        <f>COUNTIF('BEN BEARE'!C:C,B110)</f>
        <v>1</v>
      </c>
      <c r="D110" s="199">
        <f>COUNTIFS('BEN BEARE'!C:C,B110,'BEN BEARE'!K:K,"&gt;0")</f>
        <v>0</v>
      </c>
      <c r="E110" s="199">
        <f>COUNTIFS('BEN BEARE'!C:C,B110,'BEN BEARE'!K:K,"&lt;0")</f>
        <v>1</v>
      </c>
      <c r="F110" s="200">
        <f t="shared" si="1"/>
        <v>0</v>
      </c>
      <c r="G110" s="207">
        <f>SUMIFS('BEN BEARE'!K:K,'BEN BEARE'!C:C,B110)</f>
        <v>-1.5</v>
      </c>
    </row>
    <row r="111" spans="2:7" ht="15.75" x14ac:dyDescent="0.25">
      <c r="B111" s="205" t="str">
        <v>Asteroida</v>
      </c>
      <c r="C111" s="199">
        <f>COUNTIF('BEN BEARE'!C:C,B111)</f>
        <v>1</v>
      </c>
      <c r="D111" s="199">
        <f>COUNTIFS('BEN BEARE'!C:C,B111,'BEN BEARE'!K:K,"&gt;0")</f>
        <v>1</v>
      </c>
      <c r="E111" s="199">
        <f>COUNTIFS('BEN BEARE'!C:C,B111,'BEN BEARE'!K:K,"&lt;0")</f>
        <v>0</v>
      </c>
      <c r="F111" s="200">
        <f t="shared" si="1"/>
        <v>1</v>
      </c>
      <c r="G111" s="207">
        <f>SUMIFS('BEN BEARE'!K:K,'BEN BEARE'!C:C,B111)</f>
        <v>1.6219999999999994</v>
      </c>
    </row>
    <row r="112" spans="2:7" ht="15.75" x14ac:dyDescent="0.25">
      <c r="B112" s="205" t="str">
        <v>Astuner</v>
      </c>
      <c r="C112" s="199">
        <f>COUNTIF('BEN BEARE'!C:C,B112)</f>
        <v>1</v>
      </c>
      <c r="D112" s="199">
        <f>COUNTIFS('BEN BEARE'!C:C,B112,'BEN BEARE'!K:K,"&gt;0")</f>
        <v>1</v>
      </c>
      <c r="E112" s="199">
        <f>COUNTIFS('BEN BEARE'!C:C,B112,'BEN BEARE'!K:K,"&lt;0")</f>
        <v>0</v>
      </c>
      <c r="F112" s="200">
        <f t="shared" si="1"/>
        <v>1</v>
      </c>
      <c r="G112" s="207">
        <f>SUMIFS('BEN BEARE'!K:K,'BEN BEARE'!C:C,B112)</f>
        <v>19.5</v>
      </c>
    </row>
    <row r="113" spans="2:7" ht="15.75" x14ac:dyDescent="0.25">
      <c r="B113" s="205" t="str">
        <v>Asva</v>
      </c>
      <c r="C113" s="199">
        <f>COUNTIF('BEN BEARE'!C:C,B113)</f>
        <v>1</v>
      </c>
      <c r="D113" s="199">
        <f>COUNTIFS('BEN BEARE'!C:C,B113,'BEN BEARE'!K:K,"&gt;0")</f>
        <v>0</v>
      </c>
      <c r="E113" s="199">
        <f>COUNTIFS('BEN BEARE'!C:C,B113,'BEN BEARE'!K:K,"&lt;0")</f>
        <v>1</v>
      </c>
      <c r="F113" s="200">
        <f t="shared" si="1"/>
        <v>0</v>
      </c>
      <c r="G113" s="207">
        <f>SUMIFS('BEN BEARE'!K:K,'BEN BEARE'!C:C,B113)</f>
        <v>-1</v>
      </c>
    </row>
    <row r="114" spans="2:7" ht="15.75" x14ac:dyDescent="0.25">
      <c r="B114" s="205" t="str">
        <v>Atala</v>
      </c>
      <c r="C114" s="199">
        <f>COUNTIF('BEN BEARE'!C:C,B114)</f>
        <v>1</v>
      </c>
      <c r="D114" s="199">
        <f>COUNTIFS('BEN BEARE'!C:C,B114,'BEN BEARE'!K:K,"&gt;0")</f>
        <v>1</v>
      </c>
      <c r="E114" s="199">
        <f>COUNTIFS('BEN BEARE'!C:C,B114,'BEN BEARE'!K:K,"&lt;0")</f>
        <v>0</v>
      </c>
      <c r="F114" s="200">
        <f t="shared" si="1"/>
        <v>1</v>
      </c>
      <c r="G114" s="207">
        <f>SUMIFS('BEN BEARE'!K:K,'BEN BEARE'!C:C,B114)</f>
        <v>54</v>
      </c>
    </row>
    <row r="115" spans="2:7" ht="15.75" x14ac:dyDescent="0.25">
      <c r="B115" s="205" t="str">
        <v>Atlantic Seas</v>
      </c>
      <c r="C115" s="199">
        <f>COUNTIF('BEN BEARE'!C:C,B115)</f>
        <v>1</v>
      </c>
      <c r="D115" s="199">
        <f>COUNTIFS('BEN BEARE'!C:C,B115,'BEN BEARE'!K:K,"&gt;0")</f>
        <v>1</v>
      </c>
      <c r="E115" s="199">
        <f>COUNTIFS('BEN BEARE'!C:C,B115,'BEN BEARE'!K:K,"&lt;0")</f>
        <v>0</v>
      </c>
      <c r="F115" s="200">
        <f t="shared" si="1"/>
        <v>1</v>
      </c>
      <c r="G115" s="207">
        <f>SUMIFS('BEN BEARE'!K:K,'BEN BEARE'!C:C,B115)</f>
        <v>4.7774999999999999</v>
      </c>
    </row>
    <row r="116" spans="2:7" ht="15.75" x14ac:dyDescent="0.25">
      <c r="B116" s="205" t="str">
        <v>Atomic Forty Seven</v>
      </c>
      <c r="C116" s="199">
        <f>COUNTIF('BEN BEARE'!C:C,B116)</f>
        <v>1</v>
      </c>
      <c r="D116" s="199">
        <f>COUNTIFS('BEN BEARE'!C:C,B116,'BEN BEARE'!K:K,"&gt;0")</f>
        <v>0</v>
      </c>
      <c r="E116" s="199">
        <f>COUNTIFS('BEN BEARE'!C:C,B116,'BEN BEARE'!K:K,"&lt;0")</f>
        <v>1</v>
      </c>
      <c r="F116" s="200">
        <f t="shared" si="1"/>
        <v>0</v>
      </c>
      <c r="G116" s="207">
        <f>SUMIFS('BEN BEARE'!K:K,'BEN BEARE'!C:C,B116)</f>
        <v>-7</v>
      </c>
    </row>
    <row r="117" spans="2:7" ht="15.75" x14ac:dyDescent="0.25">
      <c r="B117" s="205" t="str">
        <v>Atomic Gold</v>
      </c>
      <c r="C117" s="199">
        <f>COUNTIF('BEN BEARE'!C:C,B117)</f>
        <v>1</v>
      </c>
      <c r="D117" s="199">
        <f>COUNTIFS('BEN BEARE'!C:C,B117,'BEN BEARE'!K:K,"&gt;0")</f>
        <v>1</v>
      </c>
      <c r="E117" s="199">
        <f>COUNTIFS('BEN BEARE'!C:C,B117,'BEN BEARE'!K:K,"&lt;0")</f>
        <v>0</v>
      </c>
      <c r="F117" s="200">
        <f t="shared" si="1"/>
        <v>1</v>
      </c>
      <c r="G117" s="207">
        <f>SUMIFS('BEN BEARE'!K:K,'BEN BEARE'!C:C,B117)</f>
        <v>2.25</v>
      </c>
    </row>
    <row r="118" spans="2:7" ht="15.75" x14ac:dyDescent="0.25">
      <c r="B118" s="205" t="str">
        <v>Atoyo</v>
      </c>
      <c r="C118" s="199">
        <f>COUNTIF('BEN BEARE'!C:C,B118)</f>
        <v>3</v>
      </c>
      <c r="D118" s="199">
        <f>COUNTIFS('BEN BEARE'!C:C,B118,'BEN BEARE'!K:K,"&gt;0")</f>
        <v>2</v>
      </c>
      <c r="E118" s="199">
        <f>COUNTIFS('BEN BEARE'!C:C,B118,'BEN BEARE'!K:K,"&lt;0")</f>
        <v>1</v>
      </c>
      <c r="F118" s="200">
        <f t="shared" si="1"/>
        <v>0.66666666666666663</v>
      </c>
      <c r="G118" s="207">
        <f>SUMIFS('BEN BEARE'!K:K,'BEN BEARE'!C:C,B118)</f>
        <v>18.25</v>
      </c>
    </row>
    <row r="119" spans="2:7" ht="15.75" x14ac:dyDescent="0.25">
      <c r="B119" s="205" t="str">
        <v>Audrey Grace</v>
      </c>
      <c r="C119" s="199">
        <f>COUNTIF('BEN BEARE'!C:C,B119)</f>
        <v>1</v>
      </c>
      <c r="D119" s="199">
        <f>COUNTIFS('BEN BEARE'!C:C,B119,'BEN BEARE'!K:K,"&gt;0")</f>
        <v>0</v>
      </c>
      <c r="E119" s="199">
        <f>COUNTIFS('BEN BEARE'!C:C,B119,'BEN BEARE'!K:K,"&lt;0")</f>
        <v>1</v>
      </c>
      <c r="F119" s="200">
        <f t="shared" si="1"/>
        <v>0</v>
      </c>
      <c r="G119" s="207">
        <f>SUMIFS('BEN BEARE'!K:K,'BEN BEARE'!C:C,B119)</f>
        <v>-0.75</v>
      </c>
    </row>
    <row r="120" spans="2:7" ht="15.75" x14ac:dyDescent="0.25">
      <c r="B120" s="205" t="str">
        <v>Aura Gold</v>
      </c>
      <c r="C120" s="199">
        <f>COUNTIF('BEN BEARE'!C:C,B120)</f>
        <v>4</v>
      </c>
      <c r="D120" s="199">
        <f>COUNTIFS('BEN BEARE'!C:C,B120,'BEN BEARE'!K:K,"&gt;0")</f>
        <v>1</v>
      </c>
      <c r="E120" s="199">
        <f>COUNTIFS('BEN BEARE'!C:C,B120,'BEN BEARE'!K:K,"&lt;0")</f>
        <v>3</v>
      </c>
      <c r="F120" s="200">
        <f t="shared" si="1"/>
        <v>0.25</v>
      </c>
      <c r="G120" s="207">
        <f>SUMIFS('BEN BEARE'!K:K,'BEN BEARE'!C:C,B120)</f>
        <v>-1.6875</v>
      </c>
    </row>
    <row r="121" spans="2:7" ht="15.75" x14ac:dyDescent="0.25">
      <c r="B121" s="205" t="str">
        <v>Austmarr</v>
      </c>
      <c r="C121" s="199">
        <f>COUNTIF('BEN BEARE'!C:C,B121)</f>
        <v>1</v>
      </c>
      <c r="D121" s="199">
        <f>COUNTIFS('BEN BEARE'!C:C,B121,'BEN BEARE'!K:K,"&gt;0")</f>
        <v>1</v>
      </c>
      <c r="E121" s="199">
        <f>COUNTIFS('BEN BEARE'!C:C,B121,'BEN BEARE'!K:K,"&lt;0")</f>
        <v>0</v>
      </c>
      <c r="F121" s="200">
        <f t="shared" si="1"/>
        <v>1</v>
      </c>
      <c r="G121" s="207">
        <f>SUMIFS('BEN BEARE'!K:K,'BEN BEARE'!C:C,B121)</f>
        <v>1.6</v>
      </c>
    </row>
    <row r="122" spans="2:7" ht="15.75" x14ac:dyDescent="0.25">
      <c r="B122" s="205" t="str">
        <v>Australian Harbour</v>
      </c>
      <c r="C122" s="199">
        <f>COUNTIF('BEN BEARE'!C:C,B122)</f>
        <v>1</v>
      </c>
      <c r="D122" s="199">
        <f>COUNTIFS('BEN BEARE'!C:C,B122,'BEN BEARE'!K:K,"&gt;0")</f>
        <v>0</v>
      </c>
      <c r="E122" s="199">
        <f>COUNTIFS('BEN BEARE'!C:C,B122,'BEN BEARE'!K:K,"&lt;0")</f>
        <v>1</v>
      </c>
      <c r="F122" s="200">
        <f t="shared" si="1"/>
        <v>0</v>
      </c>
      <c r="G122" s="207">
        <f>SUMIFS('BEN BEARE'!K:K,'BEN BEARE'!C:C,B122)</f>
        <v>-2</v>
      </c>
    </row>
    <row r="123" spans="2:7" ht="15.75" x14ac:dyDescent="0.25">
      <c r="B123" s="205" t="str">
        <v>Avid Acheeva</v>
      </c>
      <c r="C123" s="199">
        <f>COUNTIF('BEN BEARE'!C:C,B123)</f>
        <v>1</v>
      </c>
      <c r="D123" s="199">
        <f>COUNTIFS('BEN BEARE'!C:C,B123,'BEN BEARE'!K:K,"&gt;0")</f>
        <v>0</v>
      </c>
      <c r="E123" s="199">
        <f>COUNTIFS('BEN BEARE'!C:C,B123,'BEN BEARE'!K:K,"&lt;0")</f>
        <v>1</v>
      </c>
      <c r="F123" s="200">
        <f t="shared" si="1"/>
        <v>0</v>
      </c>
      <c r="G123" s="207">
        <f>SUMIFS('BEN BEARE'!K:K,'BEN BEARE'!C:C,B123)</f>
        <v>-0.25</v>
      </c>
    </row>
    <row r="124" spans="2:7" ht="15.75" x14ac:dyDescent="0.25">
      <c r="B124" s="205" t="str">
        <v>Awesome Miss</v>
      </c>
      <c r="C124" s="199">
        <f>COUNTIF('BEN BEARE'!C:C,B124)</f>
        <v>4</v>
      </c>
      <c r="D124" s="199">
        <f>COUNTIFS('BEN BEARE'!C:C,B124,'BEN BEARE'!K:K,"&gt;0")</f>
        <v>0</v>
      </c>
      <c r="E124" s="199">
        <f>COUNTIFS('BEN BEARE'!C:C,B124,'BEN BEARE'!K:K,"&lt;0")</f>
        <v>4</v>
      </c>
      <c r="F124" s="200">
        <f t="shared" si="1"/>
        <v>0</v>
      </c>
      <c r="G124" s="207">
        <f>SUMIFS('BEN BEARE'!K:K,'BEN BEARE'!C:C,B124)</f>
        <v>-3</v>
      </c>
    </row>
    <row r="125" spans="2:7" ht="15.75" x14ac:dyDescent="0.25">
      <c r="B125" s="205" t="str">
        <v>Awesome Vega</v>
      </c>
      <c r="C125" s="199">
        <f>COUNTIF('BEN BEARE'!C:C,B125)</f>
        <v>1</v>
      </c>
      <c r="D125" s="199">
        <f>COUNTIFS('BEN BEARE'!C:C,B125,'BEN BEARE'!K:K,"&gt;0")</f>
        <v>0</v>
      </c>
      <c r="E125" s="199">
        <f>COUNTIFS('BEN BEARE'!C:C,B125,'BEN BEARE'!K:K,"&lt;0")</f>
        <v>1</v>
      </c>
      <c r="F125" s="200">
        <f t="shared" si="1"/>
        <v>0</v>
      </c>
      <c r="G125" s="207">
        <f>SUMIFS('BEN BEARE'!K:K,'BEN BEARE'!C:C,B125)</f>
        <v>-0.5</v>
      </c>
    </row>
    <row r="126" spans="2:7" ht="15.75" x14ac:dyDescent="0.25">
      <c r="B126" s="205" t="str">
        <v>Axzelina</v>
      </c>
      <c r="C126" s="199">
        <f>COUNTIF('BEN BEARE'!C:C,B126)</f>
        <v>1</v>
      </c>
      <c r="D126" s="199">
        <f>COUNTIFS('BEN BEARE'!C:C,B126,'BEN BEARE'!K:K,"&gt;0")</f>
        <v>1</v>
      </c>
      <c r="E126" s="199">
        <f>COUNTIFS('BEN BEARE'!C:C,B126,'BEN BEARE'!K:K,"&lt;0")</f>
        <v>0</v>
      </c>
      <c r="F126" s="200">
        <f t="shared" si="1"/>
        <v>1</v>
      </c>
      <c r="G126" s="207">
        <f>SUMIFS('BEN BEARE'!K:K,'BEN BEARE'!C:C,B126)</f>
        <v>27</v>
      </c>
    </row>
    <row r="127" spans="2:7" ht="15.75" x14ac:dyDescent="0.25">
      <c r="B127" s="205" t="str">
        <v>Ayahuasca</v>
      </c>
      <c r="C127" s="199">
        <f>COUNTIF('BEN BEARE'!C:C,B127)</f>
        <v>1</v>
      </c>
      <c r="D127" s="199">
        <f>COUNTIFS('BEN BEARE'!C:C,B127,'BEN BEARE'!K:K,"&gt;0")</f>
        <v>1</v>
      </c>
      <c r="E127" s="199">
        <f>COUNTIFS('BEN BEARE'!C:C,B127,'BEN BEARE'!K:K,"&lt;0")</f>
        <v>0</v>
      </c>
      <c r="F127" s="200">
        <f t="shared" si="1"/>
        <v>1</v>
      </c>
      <c r="G127" s="207">
        <f>SUMIFS('BEN BEARE'!K:K,'BEN BEARE'!C:C,B127)</f>
        <v>13.5</v>
      </c>
    </row>
    <row r="128" spans="2:7" ht="15.75" x14ac:dyDescent="0.25">
      <c r="B128" s="205" t="str">
        <v>Aye Aye Skipper</v>
      </c>
      <c r="C128" s="199">
        <f>COUNTIF('BEN BEARE'!C:C,B128)</f>
        <v>1</v>
      </c>
      <c r="D128" s="199">
        <f>COUNTIFS('BEN BEARE'!C:C,B128,'BEN BEARE'!K:K,"&gt;0")</f>
        <v>0</v>
      </c>
      <c r="E128" s="199">
        <f>COUNTIFS('BEN BEARE'!C:C,B128,'BEN BEARE'!K:K,"&lt;0")</f>
        <v>1</v>
      </c>
      <c r="F128" s="200">
        <f t="shared" si="1"/>
        <v>0</v>
      </c>
      <c r="G128" s="207">
        <f>SUMIFS('BEN BEARE'!K:K,'BEN BEARE'!C:C,B128)</f>
        <v>-1</v>
      </c>
    </row>
    <row r="129" spans="2:7" ht="15.75" x14ac:dyDescent="0.25">
      <c r="B129" s="205" t="str">
        <v>Aziza</v>
      </c>
      <c r="C129" s="199">
        <f>COUNTIF('BEN BEARE'!C:C,B129)</f>
        <v>1</v>
      </c>
      <c r="D129" s="199">
        <f>COUNTIFS('BEN BEARE'!C:C,B129,'BEN BEARE'!K:K,"&gt;0")</f>
        <v>0</v>
      </c>
      <c r="E129" s="199">
        <f>COUNTIFS('BEN BEARE'!C:C,B129,'BEN BEARE'!K:K,"&lt;0")</f>
        <v>1</v>
      </c>
      <c r="F129" s="200">
        <f t="shared" si="1"/>
        <v>0</v>
      </c>
      <c r="G129" s="207">
        <f>SUMIFS('BEN BEARE'!K:K,'BEN BEARE'!C:C,B129)</f>
        <v>-1</v>
      </c>
    </row>
    <row r="130" spans="2:7" ht="15.75" x14ac:dyDescent="0.25">
      <c r="B130" s="205" t="str">
        <v>Baekdu</v>
      </c>
      <c r="C130" s="199">
        <f>COUNTIF('BEN BEARE'!C:C,B130)</f>
        <v>3</v>
      </c>
      <c r="D130" s="199">
        <f>COUNTIFS('BEN BEARE'!C:C,B130,'BEN BEARE'!K:K,"&gt;0")</f>
        <v>0</v>
      </c>
      <c r="E130" s="199">
        <f>COUNTIFS('BEN BEARE'!C:C,B130,'BEN BEARE'!K:K,"&lt;0")</f>
        <v>3</v>
      </c>
      <c r="F130" s="200">
        <f t="shared" si="1"/>
        <v>0</v>
      </c>
      <c r="G130" s="207">
        <f>SUMIFS('BEN BEARE'!K:K,'BEN BEARE'!C:C,B130)</f>
        <v>-6</v>
      </c>
    </row>
    <row r="131" spans="2:7" ht="15.75" x14ac:dyDescent="0.25">
      <c r="B131" s="205" t="str">
        <v>Bahama</v>
      </c>
      <c r="C131" s="199">
        <f>COUNTIF('BEN BEARE'!C:C,B131)</f>
        <v>1</v>
      </c>
      <c r="D131" s="199">
        <f>COUNTIFS('BEN BEARE'!C:C,B131,'BEN BEARE'!K:K,"&gt;0")</f>
        <v>0</v>
      </c>
      <c r="E131" s="199">
        <f>COUNTIFS('BEN BEARE'!C:C,B131,'BEN BEARE'!K:K,"&lt;0")</f>
        <v>1</v>
      </c>
      <c r="F131" s="200">
        <f t="shared" si="1"/>
        <v>0</v>
      </c>
      <c r="G131" s="207">
        <f>SUMIFS('BEN BEARE'!K:K,'BEN BEARE'!C:C,B131)</f>
        <v>-1</v>
      </c>
    </row>
    <row r="132" spans="2:7" ht="15.75" x14ac:dyDescent="0.25">
      <c r="B132" s="205" t="str">
        <v>Bahamut</v>
      </c>
      <c r="C132" s="199">
        <f>COUNTIF('BEN BEARE'!C:C,B132)</f>
        <v>1</v>
      </c>
      <c r="D132" s="199">
        <f>COUNTIFS('BEN BEARE'!C:C,B132,'BEN BEARE'!K:K,"&gt;0")</f>
        <v>1</v>
      </c>
      <c r="E132" s="199">
        <f>COUNTIFS('BEN BEARE'!C:C,B132,'BEN BEARE'!K:K,"&lt;0")</f>
        <v>0</v>
      </c>
      <c r="F132" s="200">
        <f t="shared" ref="F132:F195" si="2">D132/C132</f>
        <v>1</v>
      </c>
      <c r="G132" s="207">
        <f>SUMIFS('BEN BEARE'!K:K,'BEN BEARE'!C:C,B132)</f>
        <v>3.4000000000000004</v>
      </c>
    </row>
    <row r="133" spans="2:7" ht="15.75" x14ac:dyDescent="0.25">
      <c r="B133" s="205" t="str">
        <v>Bajraktari</v>
      </c>
      <c r="C133" s="199">
        <f>COUNTIF('BEN BEARE'!C:C,B133)</f>
        <v>4</v>
      </c>
      <c r="D133" s="199">
        <f>COUNTIFS('BEN BEARE'!C:C,B133,'BEN BEARE'!K:K,"&gt;0")</f>
        <v>0</v>
      </c>
      <c r="E133" s="199">
        <f>COUNTIFS('BEN BEARE'!C:C,B133,'BEN BEARE'!K:K,"&lt;0")</f>
        <v>4</v>
      </c>
      <c r="F133" s="200">
        <f t="shared" si="2"/>
        <v>0</v>
      </c>
      <c r="G133" s="207">
        <f>SUMIFS('BEN BEARE'!K:K,'BEN BEARE'!C:C,B133)</f>
        <v>-12</v>
      </c>
    </row>
    <row r="134" spans="2:7" ht="15.75" x14ac:dyDescent="0.25">
      <c r="B134" s="205" t="str">
        <v>Ballarat Tri 3/4/5</v>
      </c>
      <c r="C134" s="199">
        <f>COUNTIF('BEN BEARE'!C:C,B134)</f>
        <v>1</v>
      </c>
      <c r="D134" s="199">
        <f>COUNTIFS('BEN BEARE'!C:C,B134,'BEN BEARE'!K:K,"&gt;0")</f>
        <v>0</v>
      </c>
      <c r="E134" s="199">
        <f>COUNTIFS('BEN BEARE'!C:C,B134,'BEN BEARE'!K:K,"&lt;0")</f>
        <v>1</v>
      </c>
      <c r="F134" s="200">
        <f t="shared" si="2"/>
        <v>0</v>
      </c>
      <c r="G134" s="207">
        <f>SUMIFS('BEN BEARE'!K:K,'BEN BEARE'!C:C,B134)</f>
        <v>-1</v>
      </c>
    </row>
    <row r="135" spans="2:7" ht="15.75" x14ac:dyDescent="0.25">
      <c r="B135" s="205" t="str">
        <v>Bank Bank Bank</v>
      </c>
      <c r="C135" s="199">
        <f>COUNTIF('BEN BEARE'!C:C,B135)</f>
        <v>2</v>
      </c>
      <c r="D135" s="199">
        <f>COUNTIFS('BEN BEARE'!C:C,B135,'BEN BEARE'!K:K,"&gt;0")</f>
        <v>0</v>
      </c>
      <c r="E135" s="199">
        <f>COUNTIFS('BEN BEARE'!C:C,B135,'BEN BEARE'!K:K,"&lt;0")</f>
        <v>2</v>
      </c>
      <c r="F135" s="200">
        <f t="shared" si="2"/>
        <v>0</v>
      </c>
      <c r="G135" s="207">
        <f>SUMIFS('BEN BEARE'!K:K,'BEN BEARE'!C:C,B135)</f>
        <v>-1</v>
      </c>
    </row>
    <row r="136" spans="2:7" ht="15.75" x14ac:dyDescent="0.25">
      <c r="B136" s="205" t="str">
        <v>Bank Maur</v>
      </c>
      <c r="C136" s="199">
        <f>COUNTIF('BEN BEARE'!C:C,B136)</f>
        <v>4</v>
      </c>
      <c r="D136" s="199">
        <f>COUNTIFS('BEN BEARE'!C:C,B136,'BEN BEARE'!K:K,"&gt;0")</f>
        <v>2</v>
      </c>
      <c r="E136" s="199">
        <f>COUNTIFS('BEN BEARE'!C:C,B136,'BEN BEARE'!K:K,"&lt;0")</f>
        <v>2</v>
      </c>
      <c r="F136" s="200">
        <f t="shared" si="2"/>
        <v>0.5</v>
      </c>
      <c r="G136" s="207">
        <f>SUMIFS('BEN BEARE'!K:K,'BEN BEARE'!C:C,B136)</f>
        <v>34.25</v>
      </c>
    </row>
    <row r="137" spans="2:7" ht="15.75" x14ac:dyDescent="0.25">
      <c r="B137" s="205" t="str">
        <v>Bankstown</v>
      </c>
      <c r="C137" s="199">
        <f>COUNTIF('BEN BEARE'!C:C,B137)</f>
        <v>2</v>
      </c>
      <c r="D137" s="199">
        <f>COUNTIFS('BEN BEARE'!C:C,B137,'BEN BEARE'!K:K,"&gt;0")</f>
        <v>0</v>
      </c>
      <c r="E137" s="199">
        <f>COUNTIFS('BEN BEARE'!C:C,B137,'BEN BEARE'!K:K,"&lt;0")</f>
        <v>2</v>
      </c>
      <c r="F137" s="200">
        <f t="shared" si="2"/>
        <v>0</v>
      </c>
      <c r="G137" s="207">
        <f>SUMIFS('BEN BEARE'!K:K,'BEN BEARE'!C:C,B137)</f>
        <v>-6.25</v>
      </c>
    </row>
    <row r="138" spans="2:7" ht="15.75" x14ac:dyDescent="0.25">
      <c r="B138" s="205" t="str">
        <v>Barker</v>
      </c>
      <c r="C138" s="199">
        <f>COUNTIF('BEN BEARE'!C:C,B138)</f>
        <v>1</v>
      </c>
      <c r="D138" s="199">
        <f>COUNTIFS('BEN BEARE'!C:C,B138,'BEN BEARE'!K:K,"&gt;0")</f>
        <v>0</v>
      </c>
      <c r="E138" s="199">
        <f>COUNTIFS('BEN BEARE'!C:C,B138,'BEN BEARE'!K:K,"&lt;0")</f>
        <v>1</v>
      </c>
      <c r="F138" s="200">
        <f t="shared" si="2"/>
        <v>0</v>
      </c>
      <c r="G138" s="207">
        <f>SUMIFS('BEN BEARE'!K:K,'BEN BEARE'!C:C,B138)</f>
        <v>-4.75</v>
      </c>
    </row>
    <row r="139" spans="2:7" ht="15.75" x14ac:dyDescent="0.25">
      <c r="B139" s="205" t="str">
        <v>Basilinna</v>
      </c>
      <c r="C139" s="199">
        <f>COUNTIF('BEN BEARE'!C:C,B139)</f>
        <v>2</v>
      </c>
      <c r="D139" s="199">
        <f>COUNTIFS('BEN BEARE'!C:C,B139,'BEN BEARE'!K:K,"&gt;0")</f>
        <v>1</v>
      </c>
      <c r="E139" s="199">
        <f>COUNTIFS('BEN BEARE'!C:C,B139,'BEN BEARE'!K:K,"&lt;0")</f>
        <v>1</v>
      </c>
      <c r="F139" s="200">
        <f t="shared" si="2"/>
        <v>0.5</v>
      </c>
      <c r="G139" s="207">
        <f>SUMIFS('BEN BEARE'!K:K,'BEN BEARE'!C:C,B139)</f>
        <v>5.25</v>
      </c>
    </row>
    <row r="140" spans="2:7" ht="15.75" x14ac:dyDescent="0.25">
      <c r="B140" s="205" t="str">
        <v>Batrana</v>
      </c>
      <c r="C140" s="199">
        <f>COUNTIF('BEN BEARE'!C:C,B140)</f>
        <v>2</v>
      </c>
      <c r="D140" s="199">
        <f>COUNTIFS('BEN BEARE'!C:C,B140,'BEN BEARE'!K:K,"&gt;0")</f>
        <v>2</v>
      </c>
      <c r="E140" s="199">
        <f>COUNTIFS('BEN BEARE'!C:C,B140,'BEN BEARE'!K:K,"&lt;0")</f>
        <v>0</v>
      </c>
      <c r="F140" s="200">
        <f t="shared" si="2"/>
        <v>1</v>
      </c>
      <c r="G140" s="207">
        <f>SUMIFS('BEN BEARE'!K:K,'BEN BEARE'!C:C,B140)</f>
        <v>90</v>
      </c>
    </row>
    <row r="141" spans="2:7" ht="15.75" x14ac:dyDescent="0.25">
      <c r="B141" s="205" t="str">
        <v>Battle of Vienna</v>
      </c>
      <c r="C141" s="199">
        <f>COUNTIF('BEN BEARE'!C:C,B141)</f>
        <v>1</v>
      </c>
      <c r="D141" s="199">
        <f>COUNTIFS('BEN BEARE'!C:C,B141,'BEN BEARE'!K:K,"&gt;0")</f>
        <v>0</v>
      </c>
      <c r="E141" s="199">
        <f>COUNTIFS('BEN BEARE'!C:C,B141,'BEN BEARE'!K:K,"&lt;0")</f>
        <v>1</v>
      </c>
      <c r="F141" s="200">
        <f t="shared" si="2"/>
        <v>0</v>
      </c>
      <c r="G141" s="207">
        <f>SUMIFS('BEN BEARE'!K:K,'BEN BEARE'!C:C,B141)</f>
        <v>-1.5</v>
      </c>
    </row>
    <row r="142" spans="2:7" ht="15.75" x14ac:dyDescent="0.25">
      <c r="B142" s="205" t="str">
        <v>Bavicia</v>
      </c>
      <c r="C142" s="199">
        <f>COUNTIF('BEN BEARE'!C:C,B142)</f>
        <v>1</v>
      </c>
      <c r="D142" s="199">
        <f>COUNTIFS('BEN BEARE'!C:C,B142,'BEN BEARE'!K:K,"&gt;0")</f>
        <v>0</v>
      </c>
      <c r="E142" s="199">
        <f>COUNTIFS('BEN BEARE'!C:C,B142,'BEN BEARE'!K:K,"&lt;0")</f>
        <v>1</v>
      </c>
      <c r="F142" s="200">
        <f t="shared" si="2"/>
        <v>0</v>
      </c>
      <c r="G142" s="207">
        <f>SUMIFS('BEN BEARE'!K:K,'BEN BEARE'!C:C,B142)</f>
        <v>-0.75</v>
      </c>
    </row>
    <row r="143" spans="2:7" ht="15.75" x14ac:dyDescent="0.25">
      <c r="B143" s="205" t="str">
        <v>Bay of Kiel</v>
      </c>
      <c r="C143" s="199">
        <f>COUNTIF('BEN BEARE'!C:C,B143)</f>
        <v>1</v>
      </c>
      <c r="D143" s="199">
        <f>COUNTIFS('BEN BEARE'!C:C,B143,'BEN BEARE'!K:K,"&gt;0")</f>
        <v>0</v>
      </c>
      <c r="E143" s="199">
        <f>COUNTIFS('BEN BEARE'!C:C,B143,'BEN BEARE'!K:K,"&lt;0")</f>
        <v>1</v>
      </c>
      <c r="F143" s="200">
        <f t="shared" si="2"/>
        <v>0</v>
      </c>
      <c r="G143" s="207">
        <f>SUMIFS('BEN BEARE'!K:K,'BEN BEARE'!C:C,B143)</f>
        <v>-0.5</v>
      </c>
    </row>
    <row r="144" spans="2:7" ht="15.75" x14ac:dyDescent="0.25">
      <c r="B144" s="205" t="str">
        <v>Bay Thirteen</v>
      </c>
      <c r="C144" s="199">
        <f>COUNTIF('BEN BEARE'!C:C,B144)</f>
        <v>2</v>
      </c>
      <c r="D144" s="199">
        <f>COUNTIFS('BEN BEARE'!C:C,B144,'BEN BEARE'!K:K,"&gt;0")</f>
        <v>0</v>
      </c>
      <c r="E144" s="199">
        <f>COUNTIFS('BEN BEARE'!C:C,B144,'BEN BEARE'!K:K,"&lt;0")</f>
        <v>2</v>
      </c>
      <c r="F144" s="200">
        <f t="shared" si="2"/>
        <v>0</v>
      </c>
      <c r="G144" s="207">
        <f>SUMIFS('BEN BEARE'!K:K,'BEN BEARE'!C:C,B144)</f>
        <v>-11.5</v>
      </c>
    </row>
    <row r="145" spans="2:7" ht="15.75" x14ac:dyDescent="0.25">
      <c r="B145" s="205" t="str">
        <v>Bayraktar</v>
      </c>
      <c r="C145" s="199">
        <f>COUNTIF('BEN BEARE'!C:C,B145)</f>
        <v>1</v>
      </c>
      <c r="D145" s="199">
        <f>COUNTIFS('BEN BEARE'!C:C,B145,'BEN BEARE'!K:K,"&gt;0")</f>
        <v>0</v>
      </c>
      <c r="E145" s="199">
        <f>COUNTIFS('BEN BEARE'!C:C,B145,'BEN BEARE'!K:K,"&lt;0")</f>
        <v>1</v>
      </c>
      <c r="F145" s="200">
        <f t="shared" si="2"/>
        <v>0</v>
      </c>
      <c r="G145" s="207">
        <f>SUMIFS('BEN BEARE'!K:K,'BEN BEARE'!C:C,B145)</f>
        <v>-3</v>
      </c>
    </row>
    <row r="146" spans="2:7" ht="15.75" x14ac:dyDescent="0.25">
      <c r="B146" s="205" t="str">
        <v>Be Be Canally</v>
      </c>
      <c r="C146" s="199">
        <f>COUNTIF('BEN BEARE'!C:C,B146)</f>
        <v>3</v>
      </c>
      <c r="D146" s="199">
        <f>COUNTIFS('BEN BEARE'!C:C,B146,'BEN BEARE'!K:K,"&gt;0")</f>
        <v>0</v>
      </c>
      <c r="E146" s="199">
        <f>COUNTIFS('BEN BEARE'!C:C,B146,'BEN BEARE'!K:K,"&lt;0")</f>
        <v>3</v>
      </c>
      <c r="F146" s="200">
        <f t="shared" si="2"/>
        <v>0</v>
      </c>
      <c r="G146" s="207">
        <f>SUMIFS('BEN BEARE'!K:K,'BEN BEARE'!C:C,B146)</f>
        <v>-3.5</v>
      </c>
    </row>
    <row r="147" spans="2:7" ht="15.75" x14ac:dyDescent="0.25">
      <c r="B147" s="205" t="str">
        <v>Be Be's Canally</v>
      </c>
      <c r="C147" s="199">
        <f>COUNTIF('BEN BEARE'!C:C,B147)</f>
        <v>2</v>
      </c>
      <c r="D147" s="199">
        <f>COUNTIFS('BEN BEARE'!C:C,B147,'BEN BEARE'!K:K,"&gt;0")</f>
        <v>0</v>
      </c>
      <c r="E147" s="199">
        <f>COUNTIFS('BEN BEARE'!C:C,B147,'BEN BEARE'!K:K,"&lt;0")</f>
        <v>2</v>
      </c>
      <c r="F147" s="200">
        <f t="shared" si="2"/>
        <v>0</v>
      </c>
      <c r="G147" s="207">
        <f>SUMIFS('BEN BEARE'!K:K,'BEN BEARE'!C:C,B147)</f>
        <v>-6</v>
      </c>
    </row>
    <row r="148" spans="2:7" ht="15.75" x14ac:dyDescent="0.25">
      <c r="B148" s="205" t="str">
        <v>Beach Party</v>
      </c>
      <c r="C148" s="199">
        <f>COUNTIF('BEN BEARE'!C:C,B148)</f>
        <v>3</v>
      </c>
      <c r="D148" s="199">
        <f>COUNTIFS('BEN BEARE'!C:C,B148,'BEN BEARE'!K:K,"&gt;0")</f>
        <v>0</v>
      </c>
      <c r="E148" s="199">
        <f>COUNTIFS('BEN BEARE'!C:C,B148,'BEN BEARE'!K:K,"&lt;0")</f>
        <v>3</v>
      </c>
      <c r="F148" s="200">
        <f t="shared" si="2"/>
        <v>0</v>
      </c>
      <c r="G148" s="207">
        <f>SUMIFS('BEN BEARE'!K:K,'BEN BEARE'!C:C,B148)</f>
        <v>-11.75</v>
      </c>
    </row>
    <row r="149" spans="2:7" ht="15.75" x14ac:dyDescent="0.25">
      <c r="B149" s="205" t="str">
        <v>Beagle</v>
      </c>
      <c r="C149" s="199">
        <f>COUNTIF('BEN BEARE'!C:C,B149)</f>
        <v>1</v>
      </c>
      <c r="D149" s="199">
        <f>COUNTIFS('BEN BEARE'!C:C,B149,'BEN BEARE'!K:K,"&gt;0")</f>
        <v>1</v>
      </c>
      <c r="E149" s="199">
        <f>COUNTIFS('BEN BEARE'!C:C,B149,'BEN BEARE'!K:K,"&lt;0")</f>
        <v>0</v>
      </c>
      <c r="F149" s="200">
        <f t="shared" si="2"/>
        <v>1</v>
      </c>
      <c r="G149" s="207">
        <f>SUMIFS('BEN BEARE'!K:K,'BEN BEARE'!C:C,B149)</f>
        <v>2.1</v>
      </c>
    </row>
    <row r="150" spans="2:7" ht="15.75" x14ac:dyDescent="0.25">
      <c r="B150" s="205" t="str">
        <v>Beautiful to Me</v>
      </c>
      <c r="C150" s="199">
        <f>COUNTIF('BEN BEARE'!C:C,B150)</f>
        <v>3</v>
      </c>
      <c r="D150" s="199">
        <f>COUNTIFS('BEN BEARE'!C:C,B150,'BEN BEARE'!K:K,"&gt;0")</f>
        <v>0</v>
      </c>
      <c r="E150" s="199">
        <f>COUNTIFS('BEN BEARE'!C:C,B150,'BEN BEARE'!K:K,"&lt;0")</f>
        <v>3</v>
      </c>
      <c r="F150" s="200">
        <f t="shared" si="2"/>
        <v>0</v>
      </c>
      <c r="G150" s="207">
        <f>SUMIFS('BEN BEARE'!K:K,'BEN BEARE'!C:C,B150)</f>
        <v>-5.75</v>
      </c>
    </row>
    <row r="151" spans="2:7" ht="15.75" x14ac:dyDescent="0.25">
      <c r="B151" s="205" t="str">
        <v>Beauty Tycoon</v>
      </c>
      <c r="C151" s="199">
        <f>COUNTIF('BEN BEARE'!C:C,B151)</f>
        <v>1</v>
      </c>
      <c r="D151" s="199">
        <f>COUNTIFS('BEN BEARE'!C:C,B151,'BEN BEARE'!K:K,"&gt;0")</f>
        <v>0</v>
      </c>
      <c r="E151" s="199">
        <f>COUNTIFS('BEN BEARE'!C:C,B151,'BEN BEARE'!K:K,"&lt;0")</f>
        <v>1</v>
      </c>
      <c r="F151" s="200">
        <f t="shared" si="2"/>
        <v>0</v>
      </c>
      <c r="G151" s="207">
        <f>SUMIFS('BEN BEARE'!K:K,'BEN BEARE'!C:C,B151)</f>
        <v>-1.5</v>
      </c>
    </row>
    <row r="152" spans="2:7" ht="15.75" x14ac:dyDescent="0.25">
      <c r="B152" s="205" t="str">
        <v>Bedford Estate</v>
      </c>
      <c r="C152" s="199">
        <f>COUNTIF('BEN BEARE'!C:C,B152)</f>
        <v>4</v>
      </c>
      <c r="D152" s="199">
        <f>COUNTIFS('BEN BEARE'!C:C,B152,'BEN BEARE'!K:K,"&gt;0")</f>
        <v>0</v>
      </c>
      <c r="E152" s="199">
        <f>COUNTIFS('BEN BEARE'!C:C,B152,'BEN BEARE'!K:K,"&lt;0")</f>
        <v>4</v>
      </c>
      <c r="F152" s="200">
        <f t="shared" si="2"/>
        <v>0</v>
      </c>
      <c r="G152" s="207">
        <f>SUMIFS('BEN BEARE'!K:K,'BEN BEARE'!C:C,B152)</f>
        <v>-10</v>
      </c>
    </row>
    <row r="153" spans="2:7" ht="15.75" x14ac:dyDescent="0.25">
      <c r="B153" s="205" t="str">
        <v>Beefeaters</v>
      </c>
      <c r="C153" s="199">
        <f>COUNTIF('BEN BEARE'!C:C,B153)</f>
        <v>2</v>
      </c>
      <c r="D153" s="199">
        <f>COUNTIFS('BEN BEARE'!C:C,B153,'BEN BEARE'!K:K,"&gt;0")</f>
        <v>1</v>
      </c>
      <c r="E153" s="199">
        <f>COUNTIFS('BEN BEARE'!C:C,B153,'BEN BEARE'!K:K,"&lt;0")</f>
        <v>1</v>
      </c>
      <c r="F153" s="200">
        <f t="shared" si="2"/>
        <v>0.5</v>
      </c>
      <c r="G153" s="207">
        <f>SUMIFS('BEN BEARE'!K:K,'BEN BEARE'!C:C,B153)</f>
        <v>4</v>
      </c>
    </row>
    <row r="154" spans="2:7" ht="15.75" x14ac:dyDescent="0.25">
      <c r="B154" s="205" t="str">
        <v>Been Our Angel</v>
      </c>
      <c r="C154" s="199">
        <f>COUNTIF('BEN BEARE'!C:C,B154)</f>
        <v>1</v>
      </c>
      <c r="D154" s="199">
        <f>COUNTIFS('BEN BEARE'!C:C,B154,'BEN BEARE'!K:K,"&gt;0")</f>
        <v>0</v>
      </c>
      <c r="E154" s="199">
        <f>COUNTIFS('BEN BEARE'!C:C,B154,'BEN BEARE'!K:K,"&lt;0")</f>
        <v>1</v>
      </c>
      <c r="F154" s="200">
        <f t="shared" si="2"/>
        <v>0</v>
      </c>
      <c r="G154" s="207">
        <f>SUMIFS('BEN BEARE'!K:K,'BEN BEARE'!C:C,B154)</f>
        <v>-10</v>
      </c>
    </row>
    <row r="155" spans="2:7" ht="15.75" x14ac:dyDescent="0.25">
      <c r="B155" s="205" t="str">
        <v>Beirut Miss</v>
      </c>
      <c r="C155" s="199">
        <f>COUNTIF('BEN BEARE'!C:C,B155)</f>
        <v>2</v>
      </c>
      <c r="D155" s="199">
        <f>COUNTIFS('BEN BEARE'!C:C,B155,'BEN BEARE'!K:K,"&gt;0")</f>
        <v>0</v>
      </c>
      <c r="E155" s="199">
        <f>COUNTIFS('BEN BEARE'!C:C,B155,'BEN BEARE'!K:K,"&lt;0")</f>
        <v>2</v>
      </c>
      <c r="F155" s="200">
        <f t="shared" si="2"/>
        <v>0</v>
      </c>
      <c r="G155" s="207">
        <f>SUMIFS('BEN BEARE'!K:K,'BEN BEARE'!C:C,B155)</f>
        <v>-4.5</v>
      </c>
    </row>
    <row r="156" spans="2:7" ht="15.75" x14ac:dyDescent="0.25">
      <c r="B156" s="205" t="str">
        <v>Bel Thronum</v>
      </c>
      <c r="C156" s="199">
        <f>COUNTIF('BEN BEARE'!C:C,B156)</f>
        <v>2</v>
      </c>
      <c r="D156" s="199">
        <f>COUNTIFS('BEN BEARE'!C:C,B156,'BEN BEARE'!K:K,"&gt;0")</f>
        <v>0</v>
      </c>
      <c r="E156" s="199">
        <f>COUNTIFS('BEN BEARE'!C:C,B156,'BEN BEARE'!K:K,"&lt;0")</f>
        <v>2</v>
      </c>
      <c r="F156" s="200">
        <f t="shared" si="2"/>
        <v>0</v>
      </c>
      <c r="G156" s="207">
        <f>SUMIFS('BEN BEARE'!K:K,'BEN BEARE'!C:C,B156)</f>
        <v>-9</v>
      </c>
    </row>
    <row r="157" spans="2:7" ht="15.75" x14ac:dyDescent="0.25">
      <c r="B157" s="205" t="str">
        <v>Believe the Hype</v>
      </c>
      <c r="C157" s="199">
        <f>COUNTIF('BEN BEARE'!C:C,B157)</f>
        <v>3</v>
      </c>
      <c r="D157" s="199">
        <f>COUNTIFS('BEN BEARE'!C:C,B157,'BEN BEARE'!K:K,"&gt;0")</f>
        <v>0</v>
      </c>
      <c r="E157" s="199">
        <f>COUNTIFS('BEN BEARE'!C:C,B157,'BEN BEARE'!K:K,"&lt;0")</f>
        <v>3</v>
      </c>
      <c r="F157" s="200">
        <f t="shared" si="2"/>
        <v>0</v>
      </c>
      <c r="G157" s="207">
        <f>SUMIFS('BEN BEARE'!K:K,'BEN BEARE'!C:C,B157)</f>
        <v>-3</v>
      </c>
    </row>
    <row r="158" spans="2:7" ht="15.75" x14ac:dyDescent="0.25">
      <c r="B158" s="205" t="str">
        <v>Bella Ace</v>
      </c>
      <c r="C158" s="199">
        <f>COUNTIF('BEN BEARE'!C:C,B158)</f>
        <v>1</v>
      </c>
      <c r="D158" s="199">
        <f>COUNTIFS('BEN BEARE'!C:C,B158,'BEN BEARE'!K:K,"&gt;0")</f>
        <v>0</v>
      </c>
      <c r="E158" s="199">
        <f>COUNTIFS('BEN BEARE'!C:C,B158,'BEN BEARE'!K:K,"&lt;0")</f>
        <v>1</v>
      </c>
      <c r="F158" s="200">
        <f t="shared" si="2"/>
        <v>0</v>
      </c>
      <c r="G158" s="207">
        <f>SUMIFS('BEN BEARE'!K:K,'BEN BEARE'!C:C,B158)</f>
        <v>-1</v>
      </c>
    </row>
    <row r="159" spans="2:7" ht="15.75" x14ac:dyDescent="0.25">
      <c r="B159" s="205" t="str">
        <v>Bella Babe</v>
      </c>
      <c r="C159" s="199">
        <f>COUNTIF('BEN BEARE'!C:C,B159)</f>
        <v>1</v>
      </c>
      <c r="D159" s="199">
        <f>COUNTIFS('BEN BEARE'!C:C,B159,'BEN BEARE'!K:K,"&gt;0")</f>
        <v>1</v>
      </c>
      <c r="E159" s="199">
        <f>COUNTIFS('BEN BEARE'!C:C,B159,'BEN BEARE'!K:K,"&lt;0")</f>
        <v>0</v>
      </c>
      <c r="F159" s="200">
        <f t="shared" si="2"/>
        <v>1</v>
      </c>
      <c r="G159" s="207">
        <f>SUMIFS('BEN BEARE'!K:K,'BEN BEARE'!C:C,B159)</f>
        <v>2.7</v>
      </c>
    </row>
    <row r="160" spans="2:7" ht="15.75" x14ac:dyDescent="0.25">
      <c r="B160" s="205" t="str">
        <v>Bella Nights</v>
      </c>
      <c r="C160" s="199">
        <f>COUNTIF('BEN BEARE'!C:C,B160)</f>
        <v>2</v>
      </c>
      <c r="D160" s="199">
        <f>COUNTIFS('BEN BEARE'!C:C,B160,'BEN BEARE'!K:K,"&gt;0")</f>
        <v>1</v>
      </c>
      <c r="E160" s="199">
        <f>COUNTIFS('BEN BEARE'!C:C,B160,'BEN BEARE'!K:K,"&lt;0")</f>
        <v>1</v>
      </c>
      <c r="F160" s="200">
        <f t="shared" si="2"/>
        <v>0.5</v>
      </c>
      <c r="G160" s="207">
        <f>SUMIFS('BEN BEARE'!K:K,'BEN BEARE'!C:C,B160)</f>
        <v>24</v>
      </c>
    </row>
    <row r="161" spans="2:7" ht="15.75" x14ac:dyDescent="0.25">
      <c r="B161" s="205" t="str">
        <v>Bellakai</v>
      </c>
      <c r="C161" s="199">
        <f>COUNTIF('BEN BEARE'!C:C,B161)</f>
        <v>1</v>
      </c>
      <c r="D161" s="199">
        <f>COUNTIFS('BEN BEARE'!C:C,B161,'BEN BEARE'!K:K,"&gt;0")</f>
        <v>1</v>
      </c>
      <c r="E161" s="199">
        <f>COUNTIFS('BEN BEARE'!C:C,B161,'BEN BEARE'!K:K,"&lt;0")</f>
        <v>0</v>
      </c>
      <c r="F161" s="200">
        <f t="shared" si="2"/>
        <v>1</v>
      </c>
      <c r="G161" s="207">
        <f>SUMIFS('BEN BEARE'!K:K,'BEN BEARE'!C:C,B161)</f>
        <v>80</v>
      </c>
    </row>
    <row r="162" spans="2:7" ht="15.75" x14ac:dyDescent="0.25">
      <c r="B162" s="205" t="str">
        <v>Bellatomic</v>
      </c>
      <c r="C162" s="199">
        <f>COUNTIF('BEN BEARE'!C:C,B162)</f>
        <v>1</v>
      </c>
      <c r="D162" s="199">
        <f>COUNTIFS('BEN BEARE'!C:C,B162,'BEN BEARE'!K:K,"&gt;0")</f>
        <v>0</v>
      </c>
      <c r="E162" s="199">
        <f>COUNTIFS('BEN BEARE'!C:C,B162,'BEN BEARE'!K:K,"&lt;0")</f>
        <v>1</v>
      </c>
      <c r="F162" s="200">
        <f t="shared" si="2"/>
        <v>0</v>
      </c>
      <c r="G162" s="207">
        <f>SUMIFS('BEN BEARE'!K:K,'BEN BEARE'!C:C,B162)</f>
        <v>-2</v>
      </c>
    </row>
    <row r="163" spans="2:7" ht="15.75" x14ac:dyDescent="0.25">
      <c r="B163" s="205" t="str">
        <v>Bellman</v>
      </c>
      <c r="C163" s="199">
        <f>COUNTIF('BEN BEARE'!C:C,B163)</f>
        <v>1</v>
      </c>
      <c r="D163" s="199">
        <f>COUNTIFS('BEN BEARE'!C:C,B163,'BEN BEARE'!K:K,"&gt;0")</f>
        <v>1</v>
      </c>
      <c r="E163" s="199">
        <f>COUNTIFS('BEN BEARE'!C:C,B163,'BEN BEARE'!K:K,"&lt;0")</f>
        <v>0</v>
      </c>
      <c r="F163" s="200">
        <f t="shared" si="2"/>
        <v>1</v>
      </c>
      <c r="G163" s="207">
        <f>SUMIFS('BEN BEARE'!K:K,'BEN BEARE'!C:C,B163)</f>
        <v>8.8000000000000007</v>
      </c>
    </row>
    <row r="164" spans="2:7" ht="15.75" x14ac:dyDescent="0.25">
      <c r="B164" s="205" t="str">
        <v>Bellsprout</v>
      </c>
      <c r="C164" s="199">
        <f>COUNTIF('BEN BEARE'!C:C,B164)</f>
        <v>1</v>
      </c>
      <c r="D164" s="199">
        <f>COUNTIFS('BEN BEARE'!C:C,B164,'BEN BEARE'!K:K,"&gt;0")</f>
        <v>0</v>
      </c>
      <c r="E164" s="199">
        <f>COUNTIFS('BEN BEARE'!C:C,B164,'BEN BEARE'!K:K,"&lt;0")</f>
        <v>1</v>
      </c>
      <c r="F164" s="200">
        <f t="shared" si="2"/>
        <v>0</v>
      </c>
      <c r="G164" s="207">
        <f>SUMIFS('BEN BEARE'!K:K,'BEN BEARE'!C:C,B164)</f>
        <v>-4</v>
      </c>
    </row>
    <row r="165" spans="2:7" ht="15.75" x14ac:dyDescent="0.25">
      <c r="B165" s="205" t="str">
        <v>Belluna</v>
      </c>
      <c r="C165" s="199">
        <f>COUNTIF('BEN BEARE'!C:C,B165)</f>
        <v>3</v>
      </c>
      <c r="D165" s="199">
        <f>COUNTIFS('BEN BEARE'!C:C,B165,'BEN BEARE'!K:K,"&gt;0")</f>
        <v>0</v>
      </c>
      <c r="E165" s="199">
        <f>COUNTIFS('BEN BEARE'!C:C,B165,'BEN BEARE'!K:K,"&lt;0")</f>
        <v>3</v>
      </c>
      <c r="F165" s="200">
        <f t="shared" si="2"/>
        <v>0</v>
      </c>
      <c r="G165" s="207">
        <f>SUMIFS('BEN BEARE'!K:K,'BEN BEARE'!C:C,B165)</f>
        <v>-2</v>
      </c>
    </row>
    <row r="166" spans="2:7" ht="15.75" x14ac:dyDescent="0.25">
      <c r="B166" s="205" t="str">
        <v>Bellzen</v>
      </c>
      <c r="C166" s="199">
        <f>COUNTIF('BEN BEARE'!C:C,B166)</f>
        <v>2</v>
      </c>
      <c r="D166" s="199">
        <f>COUNTIFS('BEN BEARE'!C:C,B166,'BEN BEARE'!K:K,"&gt;0")</f>
        <v>0</v>
      </c>
      <c r="E166" s="199">
        <f>COUNTIFS('BEN BEARE'!C:C,B166,'BEN BEARE'!K:K,"&lt;0")</f>
        <v>2</v>
      </c>
      <c r="F166" s="200">
        <f t="shared" si="2"/>
        <v>0</v>
      </c>
      <c r="G166" s="207">
        <f>SUMIFS('BEN BEARE'!K:K,'BEN BEARE'!C:C,B166)</f>
        <v>-4.75</v>
      </c>
    </row>
    <row r="167" spans="2:7" ht="15.75" x14ac:dyDescent="0.25">
      <c r="B167" s="205" t="str">
        <v>Belyaev</v>
      </c>
      <c r="C167" s="199">
        <f>COUNTIF('BEN BEARE'!C:C,B167)</f>
        <v>2</v>
      </c>
      <c r="D167" s="199">
        <f>COUNTIFS('BEN BEARE'!C:C,B167,'BEN BEARE'!K:K,"&gt;0")</f>
        <v>0</v>
      </c>
      <c r="E167" s="199">
        <f>COUNTIFS('BEN BEARE'!C:C,B167,'BEN BEARE'!K:K,"&lt;0")</f>
        <v>2</v>
      </c>
      <c r="F167" s="200">
        <f t="shared" si="2"/>
        <v>0</v>
      </c>
      <c r="G167" s="207">
        <f>SUMIFS('BEN BEARE'!K:K,'BEN BEARE'!C:C,B167)</f>
        <v>-10.25</v>
      </c>
    </row>
    <row r="168" spans="2:7" ht="15.75" x14ac:dyDescent="0.25">
      <c r="B168" s="205" t="str">
        <v>Bengal Bandit</v>
      </c>
      <c r="C168" s="199">
        <f>COUNTIF('BEN BEARE'!C:C,B168)</f>
        <v>2</v>
      </c>
      <c r="D168" s="199">
        <f>COUNTIFS('BEN BEARE'!C:C,B168,'BEN BEARE'!K:K,"&gt;0")</f>
        <v>1</v>
      </c>
      <c r="E168" s="199">
        <f>COUNTIFS('BEN BEARE'!C:C,B168,'BEN BEARE'!K:K,"&lt;0")</f>
        <v>1</v>
      </c>
      <c r="F168" s="200">
        <f t="shared" si="2"/>
        <v>0.5</v>
      </c>
      <c r="G168" s="207">
        <f>SUMIFS('BEN BEARE'!K:K,'BEN BEARE'!C:C,B168)</f>
        <v>-1.25</v>
      </c>
    </row>
    <row r="169" spans="2:7" ht="15.75" x14ac:dyDescent="0.25">
      <c r="B169" s="205" t="str">
        <v>Berardindo</v>
      </c>
      <c r="C169" s="199">
        <f>COUNTIF('BEN BEARE'!C:C,B169)</f>
        <v>1</v>
      </c>
      <c r="D169" s="199">
        <f>COUNTIFS('BEN BEARE'!C:C,B169,'BEN BEARE'!K:K,"&gt;0")</f>
        <v>0</v>
      </c>
      <c r="E169" s="199">
        <f>COUNTIFS('BEN BEARE'!C:C,B169,'BEN BEARE'!K:K,"&lt;0")</f>
        <v>1</v>
      </c>
      <c r="F169" s="200">
        <f t="shared" si="2"/>
        <v>0</v>
      </c>
      <c r="G169" s="207">
        <f>SUMIFS('BEN BEARE'!K:K,'BEN BEARE'!C:C,B169)</f>
        <v>-1</v>
      </c>
    </row>
    <row r="170" spans="2:7" ht="15.75" x14ac:dyDescent="0.25">
      <c r="B170" s="205" t="str">
        <v>Berardino</v>
      </c>
      <c r="C170" s="199">
        <f>COUNTIF('BEN BEARE'!C:C,B170)</f>
        <v>3</v>
      </c>
      <c r="D170" s="199">
        <f>COUNTIFS('BEN BEARE'!C:C,B170,'BEN BEARE'!K:K,"&gt;0")</f>
        <v>0</v>
      </c>
      <c r="E170" s="199">
        <f>COUNTIFS('BEN BEARE'!C:C,B170,'BEN BEARE'!K:K,"&lt;0")</f>
        <v>3</v>
      </c>
      <c r="F170" s="200">
        <f t="shared" si="2"/>
        <v>0</v>
      </c>
      <c r="G170" s="207">
        <f>SUMIFS('BEN BEARE'!K:K,'BEN BEARE'!C:C,B170)</f>
        <v>-8</v>
      </c>
    </row>
    <row r="171" spans="2:7" ht="15.75" x14ac:dyDescent="0.25">
      <c r="B171" s="205" t="str">
        <v>Berkeley Square</v>
      </c>
      <c r="C171" s="199">
        <f>COUNTIF('BEN BEARE'!C:C,B171)</f>
        <v>1</v>
      </c>
      <c r="D171" s="199">
        <f>COUNTIFS('BEN BEARE'!C:C,B171,'BEN BEARE'!K:K,"&gt;0")</f>
        <v>1</v>
      </c>
      <c r="E171" s="199">
        <f>COUNTIFS('BEN BEARE'!C:C,B171,'BEN BEARE'!K:K,"&lt;0")</f>
        <v>0</v>
      </c>
      <c r="F171" s="200">
        <f t="shared" si="2"/>
        <v>1</v>
      </c>
      <c r="G171" s="207">
        <f>SUMIFS('BEN BEARE'!K:K,'BEN BEARE'!C:C,B171)</f>
        <v>17</v>
      </c>
    </row>
    <row r="172" spans="2:7" ht="15.75" x14ac:dyDescent="0.25">
      <c r="B172" s="205" t="str">
        <v>Berkley Square</v>
      </c>
      <c r="C172" s="199">
        <f>COUNTIF('BEN BEARE'!C:C,B172)</f>
        <v>2</v>
      </c>
      <c r="D172" s="199">
        <f>COUNTIFS('BEN BEARE'!C:C,B172,'BEN BEARE'!K:K,"&gt;0")</f>
        <v>1</v>
      </c>
      <c r="E172" s="199">
        <f>COUNTIFS('BEN BEARE'!C:C,B172,'BEN BEARE'!K:K,"&lt;0")</f>
        <v>1</v>
      </c>
      <c r="F172" s="200">
        <f t="shared" si="2"/>
        <v>0.5</v>
      </c>
      <c r="G172" s="207">
        <f>SUMIFS('BEN BEARE'!K:K,'BEN BEARE'!C:C,B172)</f>
        <v>0</v>
      </c>
    </row>
    <row r="173" spans="2:7" ht="15.75" x14ac:dyDescent="0.25">
      <c r="B173" s="205" t="str">
        <v>Besson</v>
      </c>
      <c r="C173" s="199">
        <f>COUNTIF('BEN BEARE'!C:C,B173)</f>
        <v>1</v>
      </c>
      <c r="D173" s="199">
        <f>COUNTIFS('BEN BEARE'!C:C,B173,'BEN BEARE'!K:K,"&gt;0")</f>
        <v>0</v>
      </c>
      <c r="E173" s="199">
        <f>COUNTIFS('BEN BEARE'!C:C,B173,'BEN BEARE'!K:K,"&lt;0")</f>
        <v>1</v>
      </c>
      <c r="F173" s="200">
        <f t="shared" si="2"/>
        <v>0</v>
      </c>
      <c r="G173" s="207">
        <f>SUMIFS('BEN BEARE'!K:K,'BEN BEARE'!C:C,B173)</f>
        <v>-0.75</v>
      </c>
    </row>
    <row r="174" spans="2:7" ht="15.75" x14ac:dyDescent="0.25">
      <c r="B174" s="205" t="str">
        <v>Best Life</v>
      </c>
      <c r="C174" s="199">
        <f>COUNTIF('BEN BEARE'!C:C,B174)</f>
        <v>3</v>
      </c>
      <c r="D174" s="199">
        <f>COUNTIFS('BEN BEARE'!C:C,B174,'BEN BEARE'!K:K,"&gt;0")</f>
        <v>0</v>
      </c>
      <c r="E174" s="199">
        <f>COUNTIFS('BEN BEARE'!C:C,B174,'BEN BEARE'!K:K,"&lt;0")</f>
        <v>3</v>
      </c>
      <c r="F174" s="200">
        <f t="shared" si="2"/>
        <v>0</v>
      </c>
      <c r="G174" s="207">
        <f>SUMIFS('BEN BEARE'!K:K,'BEN BEARE'!C:C,B174)</f>
        <v>-3</v>
      </c>
    </row>
    <row r="175" spans="2:7" ht="15.75" x14ac:dyDescent="0.25">
      <c r="B175" s="205" t="str">
        <v>Betta Being Single</v>
      </c>
      <c r="C175" s="199">
        <f>COUNTIF('BEN BEARE'!C:C,B175)</f>
        <v>1</v>
      </c>
      <c r="D175" s="199">
        <f>COUNTIFS('BEN BEARE'!C:C,B175,'BEN BEARE'!K:K,"&gt;0")</f>
        <v>0</v>
      </c>
      <c r="E175" s="199">
        <f>COUNTIFS('BEN BEARE'!C:C,B175,'BEN BEARE'!K:K,"&lt;0")</f>
        <v>1</v>
      </c>
      <c r="F175" s="200">
        <f t="shared" si="2"/>
        <v>0</v>
      </c>
      <c r="G175" s="207">
        <f>SUMIFS('BEN BEARE'!K:K,'BEN BEARE'!C:C,B175)</f>
        <v>-1</v>
      </c>
    </row>
    <row r="176" spans="2:7" ht="15.75" x14ac:dyDescent="0.25">
      <c r="B176" s="205" t="str">
        <v>Better Link</v>
      </c>
      <c r="C176" s="199">
        <f>COUNTIF('BEN BEARE'!C:C,B176)</f>
        <v>1</v>
      </c>
      <c r="D176" s="199">
        <f>COUNTIFS('BEN BEARE'!C:C,B176,'BEN BEARE'!K:K,"&gt;0")</f>
        <v>1</v>
      </c>
      <c r="E176" s="199">
        <f>COUNTIFS('BEN BEARE'!C:C,B176,'BEN BEARE'!K:K,"&lt;0")</f>
        <v>0</v>
      </c>
      <c r="F176" s="200">
        <f t="shared" si="2"/>
        <v>1</v>
      </c>
      <c r="G176" s="207">
        <f>SUMIFS('BEN BEARE'!K:K,'BEN BEARE'!C:C,B176)</f>
        <v>5.7375000000000007</v>
      </c>
    </row>
    <row r="177" spans="2:7" ht="15.75" x14ac:dyDescent="0.25">
      <c r="B177" s="205" t="str">
        <v>Better Not Bitter</v>
      </c>
      <c r="C177" s="199">
        <f>COUNTIF('BEN BEARE'!C:C,B177)</f>
        <v>1</v>
      </c>
      <c r="D177" s="199">
        <f>COUNTIFS('BEN BEARE'!C:C,B177,'BEN BEARE'!K:K,"&gt;0")</f>
        <v>0</v>
      </c>
      <c r="E177" s="199">
        <f>COUNTIFS('BEN BEARE'!C:C,B177,'BEN BEARE'!K:K,"&lt;0")</f>
        <v>1</v>
      </c>
      <c r="F177" s="200">
        <f t="shared" si="2"/>
        <v>0</v>
      </c>
      <c r="G177" s="207">
        <f>SUMIFS('BEN BEARE'!K:K,'BEN BEARE'!C:C,B177)</f>
        <v>-10</v>
      </c>
    </row>
    <row r="178" spans="2:7" ht="15.75" x14ac:dyDescent="0.25">
      <c r="B178" s="205" t="str">
        <v>Better Spoken</v>
      </c>
      <c r="C178" s="199">
        <f>COUNTIF('BEN BEARE'!C:C,B178)</f>
        <v>3</v>
      </c>
      <c r="D178" s="199">
        <f>COUNTIFS('BEN BEARE'!C:C,B178,'BEN BEARE'!K:K,"&gt;0")</f>
        <v>0</v>
      </c>
      <c r="E178" s="199">
        <f>COUNTIFS('BEN BEARE'!C:C,B178,'BEN BEARE'!K:K,"&lt;0")</f>
        <v>3</v>
      </c>
      <c r="F178" s="200">
        <f t="shared" si="2"/>
        <v>0</v>
      </c>
      <c r="G178" s="207">
        <f>SUMIFS('BEN BEARE'!K:K,'BEN BEARE'!C:C,B178)</f>
        <v>-3.75</v>
      </c>
    </row>
    <row r="179" spans="2:7" ht="15.75" x14ac:dyDescent="0.25">
      <c r="B179" s="205" t="str">
        <v>Better than Anyone</v>
      </c>
      <c r="C179" s="199">
        <f>COUNTIF('BEN BEARE'!C:C,B179)</f>
        <v>2</v>
      </c>
      <c r="D179" s="199">
        <f>COUNTIFS('BEN BEARE'!C:C,B179,'BEN BEARE'!K:K,"&gt;0")</f>
        <v>0</v>
      </c>
      <c r="E179" s="199">
        <f>COUNTIFS('BEN BEARE'!C:C,B179,'BEN BEARE'!K:K,"&lt;0")</f>
        <v>2</v>
      </c>
      <c r="F179" s="200">
        <f t="shared" si="2"/>
        <v>0</v>
      </c>
      <c r="G179" s="207">
        <f>SUMIFS('BEN BEARE'!K:K,'BEN BEARE'!C:C,B179)</f>
        <v>-3.5</v>
      </c>
    </row>
    <row r="180" spans="2:7" ht="15.75" x14ac:dyDescent="0.25">
      <c r="B180" s="205" t="str">
        <v>Bias</v>
      </c>
      <c r="C180" s="199">
        <f>COUNTIF('BEN BEARE'!C:C,B180)</f>
        <v>1</v>
      </c>
      <c r="D180" s="199">
        <f>COUNTIFS('BEN BEARE'!C:C,B180,'BEN BEARE'!K:K,"&gt;0")</f>
        <v>0</v>
      </c>
      <c r="E180" s="199">
        <f>COUNTIFS('BEN BEARE'!C:C,B180,'BEN BEARE'!K:K,"&lt;0")</f>
        <v>1</v>
      </c>
      <c r="F180" s="200">
        <f t="shared" si="2"/>
        <v>0</v>
      </c>
      <c r="G180" s="207">
        <f>SUMIFS('BEN BEARE'!K:K,'BEN BEARE'!C:C,B180)</f>
        <v>-3</v>
      </c>
    </row>
    <row r="181" spans="2:7" ht="15.75" x14ac:dyDescent="0.25">
      <c r="B181" s="205" t="str">
        <v>Big Demeanor</v>
      </c>
      <c r="C181" s="199">
        <f>COUNTIF('BEN BEARE'!C:C,B181)</f>
        <v>1</v>
      </c>
      <c r="D181" s="199">
        <f>COUNTIFS('BEN BEARE'!C:C,B181,'BEN BEARE'!K:K,"&gt;0")</f>
        <v>0</v>
      </c>
      <c r="E181" s="199">
        <f>COUNTIFS('BEN BEARE'!C:C,B181,'BEN BEARE'!K:K,"&lt;0")</f>
        <v>1</v>
      </c>
      <c r="F181" s="200">
        <f t="shared" si="2"/>
        <v>0</v>
      </c>
      <c r="G181" s="207">
        <f>SUMIFS('BEN BEARE'!K:K,'BEN BEARE'!C:C,B181)</f>
        <v>-1.5</v>
      </c>
    </row>
    <row r="182" spans="2:7" ht="15.75" x14ac:dyDescent="0.25">
      <c r="B182" s="205" t="str">
        <v>Big Impact</v>
      </c>
      <c r="C182" s="199">
        <f>COUNTIF('BEN BEARE'!C:C,B182)</f>
        <v>2</v>
      </c>
      <c r="D182" s="199">
        <f>COUNTIFS('BEN BEARE'!C:C,B182,'BEN BEARE'!K:K,"&gt;0")</f>
        <v>1</v>
      </c>
      <c r="E182" s="199">
        <f>COUNTIFS('BEN BEARE'!C:C,B182,'BEN BEARE'!K:K,"&lt;0")</f>
        <v>1</v>
      </c>
      <c r="F182" s="200">
        <f t="shared" si="2"/>
        <v>0.5</v>
      </c>
      <c r="G182" s="207">
        <f>SUMIFS('BEN BEARE'!K:K,'BEN BEARE'!C:C,B182)</f>
        <v>0.5</v>
      </c>
    </row>
    <row r="183" spans="2:7" ht="15.75" x14ac:dyDescent="0.25">
      <c r="B183" s="205" t="str">
        <v>Big Jimma</v>
      </c>
      <c r="C183" s="199">
        <f>COUNTIF('BEN BEARE'!C:C,B183)</f>
        <v>1</v>
      </c>
      <c r="D183" s="199">
        <f>COUNTIFS('BEN BEARE'!C:C,B183,'BEN BEARE'!K:K,"&gt;0")</f>
        <v>0</v>
      </c>
      <c r="E183" s="199">
        <f>COUNTIFS('BEN BEARE'!C:C,B183,'BEN BEARE'!K:K,"&lt;0")</f>
        <v>1</v>
      </c>
      <c r="F183" s="200">
        <f t="shared" si="2"/>
        <v>0</v>
      </c>
      <c r="G183" s="207">
        <f>SUMIFS('BEN BEARE'!K:K,'BEN BEARE'!C:C,B183)</f>
        <v>-1</v>
      </c>
    </row>
    <row r="184" spans="2:7" ht="15.75" x14ac:dyDescent="0.25">
      <c r="B184" s="205" t="str">
        <v>Big Me</v>
      </c>
      <c r="C184" s="199">
        <f>COUNTIF('BEN BEARE'!C:C,B184)</f>
        <v>1</v>
      </c>
      <c r="D184" s="199">
        <f>COUNTIFS('BEN BEARE'!C:C,B184,'BEN BEARE'!K:K,"&gt;0")</f>
        <v>1</v>
      </c>
      <c r="E184" s="199">
        <f>COUNTIFS('BEN BEARE'!C:C,B184,'BEN BEARE'!K:K,"&lt;0")</f>
        <v>0</v>
      </c>
      <c r="F184" s="200">
        <f t="shared" si="2"/>
        <v>1</v>
      </c>
      <c r="G184" s="207">
        <f>SUMIFS('BEN BEARE'!K:K,'BEN BEARE'!C:C,B184)</f>
        <v>6.6000000000000014</v>
      </c>
    </row>
    <row r="185" spans="2:7" ht="15.75" x14ac:dyDescent="0.25">
      <c r="B185" s="205" t="str">
        <v>Big Shot Legend</v>
      </c>
      <c r="C185" s="199">
        <f>COUNTIF('BEN BEARE'!C:C,B185)</f>
        <v>1</v>
      </c>
      <c r="D185" s="199">
        <f>COUNTIFS('BEN BEARE'!C:C,B185,'BEN BEARE'!K:K,"&gt;0")</f>
        <v>0</v>
      </c>
      <c r="E185" s="199">
        <f>COUNTIFS('BEN BEARE'!C:C,B185,'BEN BEARE'!K:K,"&lt;0")</f>
        <v>1</v>
      </c>
      <c r="F185" s="200">
        <f t="shared" si="2"/>
        <v>0</v>
      </c>
      <c r="G185" s="207">
        <f>SUMIFS('BEN BEARE'!K:K,'BEN BEARE'!C:C,B185)</f>
        <v>-1</v>
      </c>
    </row>
    <row r="186" spans="2:7" ht="15.75" x14ac:dyDescent="0.25">
      <c r="B186" s="205" t="str">
        <v>Bindis Choice</v>
      </c>
      <c r="C186" s="199">
        <f>COUNTIF('BEN BEARE'!C:C,B186)</f>
        <v>2</v>
      </c>
      <c r="D186" s="199">
        <f>COUNTIFS('BEN BEARE'!C:C,B186,'BEN BEARE'!K:K,"&gt;0")</f>
        <v>0</v>
      </c>
      <c r="E186" s="199">
        <f>COUNTIFS('BEN BEARE'!C:C,B186,'BEN BEARE'!K:K,"&lt;0")</f>
        <v>2</v>
      </c>
      <c r="F186" s="200">
        <f t="shared" si="2"/>
        <v>0</v>
      </c>
      <c r="G186" s="207">
        <f>SUMIFS('BEN BEARE'!K:K,'BEN BEARE'!C:C,B186)</f>
        <v>-3</v>
      </c>
    </row>
    <row r="187" spans="2:7" ht="15.75" x14ac:dyDescent="0.25">
      <c r="B187" s="205" t="str">
        <v>Bingoesbang</v>
      </c>
      <c r="C187" s="199">
        <f>COUNTIF('BEN BEARE'!C:C,B187)</f>
        <v>1</v>
      </c>
      <c r="D187" s="199">
        <f>COUNTIFS('BEN BEARE'!C:C,B187,'BEN BEARE'!K:K,"&gt;0")</f>
        <v>1</v>
      </c>
      <c r="E187" s="199">
        <f>COUNTIFS('BEN BEARE'!C:C,B187,'BEN BEARE'!K:K,"&lt;0")</f>
        <v>0</v>
      </c>
      <c r="F187" s="200">
        <f t="shared" si="2"/>
        <v>1</v>
      </c>
      <c r="G187" s="207">
        <f>SUMIFS('BEN BEARE'!K:K,'BEN BEARE'!C:C,B187)</f>
        <v>12.25</v>
      </c>
    </row>
    <row r="188" spans="2:7" ht="15.75" x14ac:dyDescent="0.25">
      <c r="B188" s="205" t="str">
        <v>Binkou</v>
      </c>
      <c r="C188" s="199">
        <f>COUNTIF('BEN BEARE'!C:C,B188)</f>
        <v>2</v>
      </c>
      <c r="D188" s="199">
        <f>COUNTIFS('BEN BEARE'!C:C,B188,'BEN BEARE'!K:K,"&gt;0")</f>
        <v>1</v>
      </c>
      <c r="E188" s="199">
        <f>COUNTIFS('BEN BEARE'!C:C,B188,'BEN BEARE'!K:K,"&lt;0")</f>
        <v>1</v>
      </c>
      <c r="F188" s="200">
        <f t="shared" si="2"/>
        <v>0.5</v>
      </c>
      <c r="G188" s="207">
        <f>SUMIFS('BEN BEARE'!K:K,'BEN BEARE'!C:C,B188)</f>
        <v>4.9499999999999993</v>
      </c>
    </row>
    <row r="189" spans="2:7" ht="15.75" x14ac:dyDescent="0.25">
      <c r="B189" s="205" t="str">
        <v>Bit of a Step</v>
      </c>
      <c r="C189" s="199">
        <f>COUNTIF('BEN BEARE'!C:C,B189)</f>
        <v>4</v>
      </c>
      <c r="D189" s="199">
        <f>COUNTIFS('BEN BEARE'!C:C,B189,'BEN BEARE'!K:K,"&gt;0")</f>
        <v>0</v>
      </c>
      <c r="E189" s="199">
        <f>COUNTIFS('BEN BEARE'!C:C,B189,'BEN BEARE'!K:K,"&lt;0")</f>
        <v>4</v>
      </c>
      <c r="F189" s="200">
        <f t="shared" si="2"/>
        <v>0</v>
      </c>
      <c r="G189" s="207">
        <f>SUMIFS('BEN BEARE'!K:K,'BEN BEARE'!C:C,B189)</f>
        <v>-4.75</v>
      </c>
    </row>
    <row r="190" spans="2:7" ht="15.75" x14ac:dyDescent="0.25">
      <c r="B190" s="205" t="str">
        <v>Bite Your Tongue</v>
      </c>
      <c r="C190" s="199">
        <f>COUNTIF('BEN BEARE'!C:C,B190)</f>
        <v>1</v>
      </c>
      <c r="D190" s="199">
        <f>COUNTIFS('BEN BEARE'!C:C,B190,'BEN BEARE'!K:K,"&gt;0")</f>
        <v>0</v>
      </c>
      <c r="E190" s="199">
        <f>COUNTIFS('BEN BEARE'!C:C,B190,'BEN BEARE'!K:K,"&lt;0")</f>
        <v>1</v>
      </c>
      <c r="F190" s="200">
        <f t="shared" si="2"/>
        <v>0</v>
      </c>
      <c r="G190" s="207">
        <f>SUMIFS('BEN BEARE'!K:K,'BEN BEARE'!C:C,B190)</f>
        <v>-5</v>
      </c>
    </row>
    <row r="191" spans="2:7" ht="15.75" x14ac:dyDescent="0.25">
      <c r="B191" s="205" t="str">
        <v>Black Iris</v>
      </c>
      <c r="C191" s="199">
        <f>COUNTIF('BEN BEARE'!C:C,B191)</f>
        <v>2</v>
      </c>
      <c r="D191" s="199">
        <f>COUNTIFS('BEN BEARE'!C:C,B191,'BEN BEARE'!K:K,"&gt;0")</f>
        <v>0</v>
      </c>
      <c r="E191" s="199">
        <f>COUNTIFS('BEN BEARE'!C:C,B191,'BEN BEARE'!K:K,"&lt;0")</f>
        <v>2</v>
      </c>
      <c r="F191" s="200">
        <f t="shared" si="2"/>
        <v>0</v>
      </c>
      <c r="G191" s="207">
        <f>SUMIFS('BEN BEARE'!K:K,'BEN BEARE'!C:C,B191)</f>
        <v>-18</v>
      </c>
    </row>
    <row r="192" spans="2:7" ht="15.75" x14ac:dyDescent="0.25">
      <c r="B192" s="205" t="str">
        <v>Black Zous</v>
      </c>
      <c r="C192" s="199">
        <f>COUNTIF('BEN BEARE'!C:C,B192)</f>
        <v>2</v>
      </c>
      <c r="D192" s="199">
        <f>COUNTIFS('BEN BEARE'!C:C,B192,'BEN BEARE'!K:K,"&gt;0")</f>
        <v>1</v>
      </c>
      <c r="E192" s="199">
        <f>COUNTIFS('BEN BEARE'!C:C,B192,'BEN BEARE'!K:K,"&lt;0")</f>
        <v>1</v>
      </c>
      <c r="F192" s="200">
        <f t="shared" si="2"/>
        <v>0.5</v>
      </c>
      <c r="G192" s="207">
        <f>SUMIFS('BEN BEARE'!K:K,'BEN BEARE'!C:C,B192)</f>
        <v>21</v>
      </c>
    </row>
    <row r="193" spans="2:7" ht="15.75" x14ac:dyDescent="0.25">
      <c r="B193" s="205" t="str">
        <v>Blakmax</v>
      </c>
      <c r="C193" s="199">
        <f>COUNTIF('BEN BEARE'!C:C,B193)</f>
        <v>1</v>
      </c>
      <c r="D193" s="199">
        <f>COUNTIFS('BEN BEARE'!C:C,B193,'BEN BEARE'!K:K,"&gt;0")</f>
        <v>1</v>
      </c>
      <c r="E193" s="199">
        <f>COUNTIFS('BEN BEARE'!C:C,B193,'BEN BEARE'!K:K,"&lt;0")</f>
        <v>0</v>
      </c>
      <c r="F193" s="200">
        <f t="shared" si="2"/>
        <v>1</v>
      </c>
      <c r="G193" s="207">
        <f>SUMIFS('BEN BEARE'!K:K,'BEN BEARE'!C:C,B193)</f>
        <v>2.5</v>
      </c>
    </row>
    <row r="194" spans="2:7" ht="15.75" x14ac:dyDescent="0.25">
      <c r="B194" s="205" t="str">
        <v>Bless Her Soul</v>
      </c>
      <c r="C194" s="199">
        <f>COUNTIF('BEN BEARE'!C:C,B194)</f>
        <v>1</v>
      </c>
      <c r="D194" s="199">
        <f>COUNTIFS('BEN BEARE'!C:C,B194,'BEN BEARE'!K:K,"&gt;0")</f>
        <v>0</v>
      </c>
      <c r="E194" s="199">
        <f>COUNTIFS('BEN BEARE'!C:C,B194,'BEN BEARE'!K:K,"&lt;0")</f>
        <v>1</v>
      </c>
      <c r="F194" s="200">
        <f t="shared" si="2"/>
        <v>0</v>
      </c>
      <c r="G194" s="207">
        <f>SUMIFS('BEN BEARE'!K:K,'BEN BEARE'!C:C,B194)</f>
        <v>-3</v>
      </c>
    </row>
    <row r="195" spans="2:7" ht="15.75" x14ac:dyDescent="0.25">
      <c r="B195" s="205" t="str">
        <v>Blooming Edge</v>
      </c>
      <c r="C195" s="199">
        <f>COUNTIF('BEN BEARE'!C:C,B195)</f>
        <v>1</v>
      </c>
      <c r="D195" s="199">
        <f>COUNTIFS('BEN BEARE'!C:C,B195,'BEN BEARE'!K:K,"&gt;0")</f>
        <v>0</v>
      </c>
      <c r="E195" s="199">
        <f>COUNTIFS('BEN BEARE'!C:C,B195,'BEN BEARE'!K:K,"&lt;0")</f>
        <v>1</v>
      </c>
      <c r="F195" s="200">
        <f t="shared" si="2"/>
        <v>0</v>
      </c>
      <c r="G195" s="207">
        <f>SUMIFS('BEN BEARE'!K:K,'BEN BEARE'!C:C,B195)</f>
        <v>-0.75</v>
      </c>
    </row>
    <row r="196" spans="2:7" ht="15.75" x14ac:dyDescent="0.25">
      <c r="B196" s="205" t="str">
        <v>Blount County</v>
      </c>
      <c r="C196" s="199">
        <f>COUNTIF('BEN BEARE'!C:C,B196)</f>
        <v>1</v>
      </c>
      <c r="D196" s="199">
        <f>COUNTIFS('BEN BEARE'!C:C,B196,'BEN BEARE'!K:K,"&gt;0")</f>
        <v>0</v>
      </c>
      <c r="E196" s="199">
        <f>COUNTIFS('BEN BEARE'!C:C,B196,'BEN BEARE'!K:K,"&lt;0")</f>
        <v>1</v>
      </c>
      <c r="F196" s="200">
        <f t="shared" ref="F196:F259" si="3">D196/C196</f>
        <v>0</v>
      </c>
      <c r="G196" s="207">
        <f>SUMIFS('BEN BEARE'!K:K,'BEN BEARE'!C:C,B196)</f>
        <v>-0.5</v>
      </c>
    </row>
    <row r="197" spans="2:7" ht="15.75" x14ac:dyDescent="0.25">
      <c r="B197" s="205" t="str">
        <v>Blown Away</v>
      </c>
      <c r="C197" s="199">
        <f>COUNTIF('BEN BEARE'!C:C,B197)</f>
        <v>1</v>
      </c>
      <c r="D197" s="199">
        <f>COUNTIFS('BEN BEARE'!C:C,B197,'BEN BEARE'!K:K,"&gt;0")</f>
        <v>1</v>
      </c>
      <c r="E197" s="199">
        <f>COUNTIFS('BEN BEARE'!C:C,B197,'BEN BEARE'!K:K,"&lt;0")</f>
        <v>0</v>
      </c>
      <c r="F197" s="200">
        <f t="shared" si="3"/>
        <v>1</v>
      </c>
      <c r="G197" s="207">
        <f>SUMIFS('BEN BEARE'!K:K,'BEN BEARE'!C:C,B197)</f>
        <v>7.5</v>
      </c>
    </row>
    <row r="198" spans="2:7" ht="15.75" x14ac:dyDescent="0.25">
      <c r="B198" s="205" t="str">
        <v>Blue Allure</v>
      </c>
      <c r="C198" s="199">
        <f>COUNTIF('BEN BEARE'!C:C,B198)</f>
        <v>1</v>
      </c>
      <c r="D198" s="199">
        <f>COUNTIFS('BEN BEARE'!C:C,B198,'BEN BEARE'!K:K,"&gt;0")</f>
        <v>0</v>
      </c>
      <c r="E198" s="199">
        <f>COUNTIFS('BEN BEARE'!C:C,B198,'BEN BEARE'!K:K,"&lt;0")</f>
        <v>1</v>
      </c>
      <c r="F198" s="200">
        <f t="shared" si="3"/>
        <v>0</v>
      </c>
      <c r="G198" s="207">
        <f>SUMIFS('BEN BEARE'!K:K,'BEN BEARE'!C:C,B198)</f>
        <v>-1</v>
      </c>
    </row>
    <row r="199" spans="2:7" ht="15.75" x14ac:dyDescent="0.25">
      <c r="B199" s="205" t="str">
        <v xml:space="preserve">Blue Allure </v>
      </c>
      <c r="C199" s="199">
        <f>COUNTIF('BEN BEARE'!C:C,B199)</f>
        <v>1</v>
      </c>
      <c r="D199" s="199">
        <f>COUNTIFS('BEN BEARE'!C:C,B199,'BEN BEARE'!K:K,"&gt;0")</f>
        <v>1</v>
      </c>
      <c r="E199" s="199">
        <f>COUNTIFS('BEN BEARE'!C:C,B199,'BEN BEARE'!K:K,"&lt;0")</f>
        <v>0</v>
      </c>
      <c r="F199" s="200">
        <f t="shared" si="3"/>
        <v>1</v>
      </c>
      <c r="G199" s="207">
        <f>SUMIFS('BEN BEARE'!K:K,'BEN BEARE'!C:C,B199)</f>
        <v>1.2999999999999998</v>
      </c>
    </row>
    <row r="200" spans="2:7" ht="15.75" x14ac:dyDescent="0.25">
      <c r="B200" s="205" t="str">
        <v>Blue Angel</v>
      </c>
      <c r="C200" s="199">
        <f>COUNTIF('BEN BEARE'!C:C,B200)</f>
        <v>1</v>
      </c>
      <c r="D200" s="199">
        <f>COUNTIFS('BEN BEARE'!C:C,B200,'BEN BEARE'!K:K,"&gt;0")</f>
        <v>0</v>
      </c>
      <c r="E200" s="199">
        <f>COUNTIFS('BEN BEARE'!C:C,B200,'BEN BEARE'!K:K,"&lt;0")</f>
        <v>1</v>
      </c>
      <c r="F200" s="200">
        <f t="shared" si="3"/>
        <v>0</v>
      </c>
      <c r="G200" s="207">
        <f>SUMIFS('BEN BEARE'!K:K,'BEN BEARE'!C:C,B200)</f>
        <v>-2</v>
      </c>
    </row>
    <row r="201" spans="2:7" ht="15.75" x14ac:dyDescent="0.25">
      <c r="B201" s="205" t="str">
        <v>Blue Army</v>
      </c>
      <c r="C201" s="199">
        <f>COUNTIF('BEN BEARE'!C:C,B201)</f>
        <v>2</v>
      </c>
      <c r="D201" s="199">
        <f>COUNTIFS('BEN BEARE'!C:C,B201,'BEN BEARE'!K:K,"&gt;0")</f>
        <v>1</v>
      </c>
      <c r="E201" s="199">
        <f>COUNTIFS('BEN BEARE'!C:C,B201,'BEN BEARE'!K:K,"&lt;0")</f>
        <v>1</v>
      </c>
      <c r="F201" s="200">
        <f t="shared" si="3"/>
        <v>0.5</v>
      </c>
      <c r="G201" s="207">
        <f>SUMIFS('BEN BEARE'!K:K,'BEN BEARE'!C:C,B201)</f>
        <v>3.8000000000000007</v>
      </c>
    </row>
    <row r="202" spans="2:7" ht="15.75" x14ac:dyDescent="0.25">
      <c r="B202" s="205" t="str">
        <v>Blue Chip Girl</v>
      </c>
      <c r="C202" s="199">
        <f>COUNTIF('BEN BEARE'!C:C,B202)</f>
        <v>1</v>
      </c>
      <c r="D202" s="199">
        <f>COUNTIFS('BEN BEARE'!C:C,B202,'BEN BEARE'!K:K,"&gt;0")</f>
        <v>0</v>
      </c>
      <c r="E202" s="199">
        <f>COUNTIFS('BEN BEARE'!C:C,B202,'BEN BEARE'!K:K,"&lt;0")</f>
        <v>1</v>
      </c>
      <c r="F202" s="200">
        <f t="shared" si="3"/>
        <v>0</v>
      </c>
      <c r="G202" s="207">
        <f>SUMIFS('BEN BEARE'!K:K,'BEN BEARE'!C:C,B202)</f>
        <v>-1</v>
      </c>
    </row>
    <row r="203" spans="2:7" ht="15.75" x14ac:dyDescent="0.25">
      <c r="B203" s="205" t="str">
        <v xml:space="preserve">Blue Grass Mine </v>
      </c>
      <c r="C203" s="199">
        <f>COUNTIF('BEN BEARE'!C:C,B203)</f>
        <v>2</v>
      </c>
      <c r="D203" s="199">
        <f>COUNTIFS('BEN BEARE'!C:C,B203,'BEN BEARE'!K:K,"&gt;0")</f>
        <v>0</v>
      </c>
      <c r="E203" s="199">
        <f>COUNTIFS('BEN BEARE'!C:C,B203,'BEN BEARE'!K:K,"&lt;0")</f>
        <v>2</v>
      </c>
      <c r="F203" s="200">
        <f t="shared" si="3"/>
        <v>0</v>
      </c>
      <c r="G203" s="207">
        <f>SUMIFS('BEN BEARE'!K:K,'BEN BEARE'!C:C,B203)</f>
        <v>-0.5</v>
      </c>
    </row>
    <row r="204" spans="2:7" ht="15.75" x14ac:dyDescent="0.25">
      <c r="B204" s="205" t="str">
        <v>Blue Illusion</v>
      </c>
      <c r="C204" s="199">
        <f>COUNTIF('BEN BEARE'!C:C,B204)</f>
        <v>2</v>
      </c>
      <c r="D204" s="199">
        <f>COUNTIFS('BEN BEARE'!C:C,B204,'BEN BEARE'!K:K,"&gt;0")</f>
        <v>0</v>
      </c>
      <c r="E204" s="199">
        <f>COUNTIFS('BEN BEARE'!C:C,B204,'BEN BEARE'!K:K,"&lt;0")</f>
        <v>2</v>
      </c>
      <c r="F204" s="200">
        <f t="shared" si="3"/>
        <v>0</v>
      </c>
      <c r="G204" s="207">
        <f>SUMIFS('BEN BEARE'!K:K,'BEN BEARE'!C:C,B204)</f>
        <v>-4.5</v>
      </c>
    </row>
    <row r="205" spans="2:7" ht="15.75" x14ac:dyDescent="0.25">
      <c r="B205" s="205" t="str">
        <v>Blue Stratum</v>
      </c>
      <c r="C205" s="199">
        <f>COUNTIF('BEN BEARE'!C:C,B205)</f>
        <v>1</v>
      </c>
      <c r="D205" s="199">
        <f>COUNTIFS('BEN BEARE'!C:C,B205,'BEN BEARE'!K:K,"&gt;0")</f>
        <v>0</v>
      </c>
      <c r="E205" s="199">
        <f>COUNTIFS('BEN BEARE'!C:C,B205,'BEN BEARE'!K:K,"&lt;0")</f>
        <v>1</v>
      </c>
      <c r="F205" s="200">
        <f t="shared" si="3"/>
        <v>0</v>
      </c>
      <c r="G205" s="207">
        <f>SUMIFS('BEN BEARE'!K:K,'BEN BEARE'!C:C,B205)</f>
        <v>-1</v>
      </c>
    </row>
    <row r="206" spans="2:7" ht="15.75" x14ac:dyDescent="0.25">
      <c r="B206" s="205" t="str">
        <v>Blueskin</v>
      </c>
      <c r="C206" s="199">
        <f>COUNTIF('BEN BEARE'!C:C,B206)</f>
        <v>1</v>
      </c>
      <c r="D206" s="199">
        <f>COUNTIFS('BEN BEARE'!C:C,B206,'BEN BEARE'!K:K,"&gt;0")</f>
        <v>1</v>
      </c>
      <c r="E206" s="199">
        <f>COUNTIFS('BEN BEARE'!C:C,B206,'BEN BEARE'!K:K,"&lt;0")</f>
        <v>0</v>
      </c>
      <c r="F206" s="200">
        <f t="shared" si="3"/>
        <v>1</v>
      </c>
      <c r="G206" s="207">
        <f>SUMIFS('BEN BEARE'!K:K,'BEN BEARE'!C:C,B206)</f>
        <v>2.1000000000000005</v>
      </c>
    </row>
    <row r="207" spans="2:7" ht="15.75" x14ac:dyDescent="0.25">
      <c r="B207" s="205" t="str">
        <v>Bold Bastille</v>
      </c>
      <c r="C207" s="199">
        <f>COUNTIF('BEN BEARE'!C:C,B207)</f>
        <v>1</v>
      </c>
      <c r="D207" s="199">
        <f>COUNTIFS('BEN BEARE'!C:C,B207,'BEN BEARE'!K:K,"&gt;0")</f>
        <v>1</v>
      </c>
      <c r="E207" s="199">
        <f>COUNTIFS('BEN BEARE'!C:C,B207,'BEN BEARE'!K:K,"&lt;0")</f>
        <v>0</v>
      </c>
      <c r="F207" s="200">
        <f t="shared" si="3"/>
        <v>1</v>
      </c>
      <c r="G207" s="207">
        <f>SUMIFS('BEN BEARE'!K:K,'BEN BEARE'!C:C,B207)</f>
        <v>3.6000000000000005</v>
      </c>
    </row>
    <row r="208" spans="2:7" ht="15.75" x14ac:dyDescent="0.25">
      <c r="B208" s="205" t="str">
        <v>Bold Hoi Ho</v>
      </c>
      <c r="C208" s="199">
        <f>COUNTIF('BEN BEARE'!C:C,B208)</f>
        <v>1</v>
      </c>
      <c r="D208" s="199">
        <f>COUNTIFS('BEN BEARE'!C:C,B208,'BEN BEARE'!K:K,"&gt;0")</f>
        <v>1</v>
      </c>
      <c r="E208" s="199">
        <f>COUNTIFS('BEN BEARE'!C:C,B208,'BEN BEARE'!K:K,"&lt;0")</f>
        <v>0</v>
      </c>
      <c r="F208" s="200">
        <f t="shared" si="3"/>
        <v>1</v>
      </c>
      <c r="G208" s="207">
        <f>SUMIFS('BEN BEARE'!K:K,'BEN BEARE'!C:C,B208)</f>
        <v>4</v>
      </c>
    </row>
    <row r="209" spans="2:7" ht="15.75" x14ac:dyDescent="0.25">
      <c r="B209" s="205" t="str">
        <v>Bold Rebel</v>
      </c>
      <c r="C209" s="199">
        <f>COUNTIF('BEN BEARE'!C:C,B209)</f>
        <v>2</v>
      </c>
      <c r="D209" s="199">
        <f>COUNTIFS('BEN BEARE'!C:C,B209,'BEN BEARE'!K:K,"&gt;0")</f>
        <v>0</v>
      </c>
      <c r="E209" s="199">
        <f>COUNTIFS('BEN BEARE'!C:C,B209,'BEN BEARE'!K:K,"&lt;0")</f>
        <v>2</v>
      </c>
      <c r="F209" s="200">
        <f t="shared" si="3"/>
        <v>0</v>
      </c>
      <c r="G209" s="207">
        <f>SUMIFS('BEN BEARE'!K:K,'BEN BEARE'!C:C,B209)</f>
        <v>-3.25</v>
      </c>
    </row>
    <row r="210" spans="2:7" ht="15.75" x14ac:dyDescent="0.25">
      <c r="B210" s="205" t="str">
        <v>Bollon</v>
      </c>
      <c r="C210" s="199">
        <f>COUNTIF('BEN BEARE'!C:C,B210)</f>
        <v>1</v>
      </c>
      <c r="D210" s="199">
        <f>COUNTIFS('BEN BEARE'!C:C,B210,'BEN BEARE'!K:K,"&gt;0")</f>
        <v>0</v>
      </c>
      <c r="E210" s="199">
        <f>COUNTIFS('BEN BEARE'!C:C,B210,'BEN BEARE'!K:K,"&lt;0")</f>
        <v>1</v>
      </c>
      <c r="F210" s="200">
        <f t="shared" si="3"/>
        <v>0</v>
      </c>
      <c r="G210" s="207">
        <f>SUMIFS('BEN BEARE'!K:K,'BEN BEARE'!C:C,B210)</f>
        <v>-0.75</v>
      </c>
    </row>
    <row r="211" spans="2:7" ht="15.75" x14ac:dyDescent="0.25">
      <c r="B211" s="205" t="str">
        <v xml:space="preserve">Bolshoi Princess </v>
      </c>
      <c r="C211" s="199">
        <f>COUNTIF('BEN BEARE'!C:C,B211)</f>
        <v>1</v>
      </c>
      <c r="D211" s="199">
        <f>COUNTIFS('BEN BEARE'!C:C,B211,'BEN BEARE'!K:K,"&gt;0")</f>
        <v>0</v>
      </c>
      <c r="E211" s="199">
        <f>COUNTIFS('BEN BEARE'!C:C,B211,'BEN BEARE'!K:K,"&lt;0")</f>
        <v>1</v>
      </c>
      <c r="F211" s="200">
        <f t="shared" si="3"/>
        <v>0</v>
      </c>
      <c r="G211" s="207">
        <f>SUMIFS('BEN BEARE'!K:K,'BEN BEARE'!C:C,B211)</f>
        <v>-0.5</v>
      </c>
    </row>
    <row r="212" spans="2:7" ht="15.75" x14ac:dyDescent="0.25">
      <c r="B212" s="205" t="str">
        <v>Bon Mistress</v>
      </c>
      <c r="C212" s="199">
        <f>COUNTIF('BEN BEARE'!C:C,B212)</f>
        <v>2</v>
      </c>
      <c r="D212" s="199">
        <f>COUNTIFS('BEN BEARE'!C:C,B212,'BEN BEARE'!K:K,"&gt;0")</f>
        <v>0</v>
      </c>
      <c r="E212" s="199">
        <f>COUNTIFS('BEN BEARE'!C:C,B212,'BEN BEARE'!K:K,"&lt;0")</f>
        <v>2</v>
      </c>
      <c r="F212" s="200">
        <f t="shared" si="3"/>
        <v>0</v>
      </c>
      <c r="G212" s="207">
        <f>SUMIFS('BEN BEARE'!K:K,'BEN BEARE'!C:C,B212)</f>
        <v>-4</v>
      </c>
    </row>
    <row r="213" spans="2:7" ht="15.75" x14ac:dyDescent="0.25">
      <c r="B213" s="205" t="str">
        <v>Bonita Bon</v>
      </c>
      <c r="C213" s="199">
        <f>COUNTIF('BEN BEARE'!C:C,B213)</f>
        <v>3</v>
      </c>
      <c r="D213" s="199">
        <f>COUNTIFS('BEN BEARE'!C:C,B213,'BEN BEARE'!K:K,"&gt;0")</f>
        <v>0</v>
      </c>
      <c r="E213" s="199">
        <f>COUNTIFS('BEN BEARE'!C:C,B213,'BEN BEARE'!K:K,"&lt;0")</f>
        <v>3</v>
      </c>
      <c r="F213" s="200">
        <f t="shared" si="3"/>
        <v>0</v>
      </c>
      <c r="G213" s="207">
        <f>SUMIFS('BEN BEARE'!K:K,'BEN BEARE'!C:C,B213)</f>
        <v>-6.5</v>
      </c>
    </row>
    <row r="214" spans="2:7" ht="15.75" x14ac:dyDescent="0.25">
      <c r="B214" s="205" t="str">
        <v>Bonjour Rupert</v>
      </c>
      <c r="C214" s="199">
        <f>COUNTIF('BEN BEARE'!C:C,B214)</f>
        <v>1</v>
      </c>
      <c r="D214" s="199">
        <f>COUNTIFS('BEN BEARE'!C:C,B214,'BEN BEARE'!K:K,"&gt;0")</f>
        <v>0</v>
      </c>
      <c r="E214" s="199">
        <f>COUNTIFS('BEN BEARE'!C:C,B214,'BEN BEARE'!K:K,"&lt;0")</f>
        <v>1</v>
      </c>
      <c r="F214" s="200">
        <f t="shared" si="3"/>
        <v>0</v>
      </c>
      <c r="G214" s="207">
        <f>SUMIFS('BEN BEARE'!K:K,'BEN BEARE'!C:C,B214)</f>
        <v>-7</v>
      </c>
    </row>
    <row r="215" spans="2:7" ht="15.75" x14ac:dyDescent="0.25">
      <c r="B215" s="205" t="str">
        <v>Bonnie Amore</v>
      </c>
      <c r="C215" s="199">
        <f>COUNTIF('BEN BEARE'!C:C,B215)</f>
        <v>1</v>
      </c>
      <c r="D215" s="199">
        <f>COUNTIFS('BEN BEARE'!C:C,B215,'BEN BEARE'!K:K,"&gt;0")</f>
        <v>1</v>
      </c>
      <c r="E215" s="199">
        <f>COUNTIFS('BEN BEARE'!C:C,B215,'BEN BEARE'!K:K,"&lt;0")</f>
        <v>0</v>
      </c>
      <c r="F215" s="200">
        <f t="shared" si="3"/>
        <v>1</v>
      </c>
      <c r="G215" s="207">
        <f>SUMIFS('BEN BEARE'!K:K,'BEN BEARE'!C:C,B215)</f>
        <v>11.25</v>
      </c>
    </row>
    <row r="216" spans="2:7" ht="15.75" x14ac:dyDescent="0.25">
      <c r="B216" s="205" t="str">
        <v>BOOBOO BOOGIE</v>
      </c>
      <c r="C216" s="199">
        <f>COUNTIF('BEN BEARE'!C:C,B216)</f>
        <v>1</v>
      </c>
      <c r="D216" s="199">
        <f>COUNTIFS('BEN BEARE'!C:C,B216,'BEN BEARE'!K:K,"&gt;0")</f>
        <v>0</v>
      </c>
      <c r="E216" s="199">
        <f>COUNTIFS('BEN BEARE'!C:C,B216,'BEN BEARE'!K:K,"&lt;0")</f>
        <v>1</v>
      </c>
      <c r="F216" s="200">
        <f t="shared" si="3"/>
        <v>0</v>
      </c>
      <c r="G216" s="207">
        <f>SUMIFS('BEN BEARE'!K:K,'BEN BEARE'!C:C,B216)</f>
        <v>-9</v>
      </c>
    </row>
    <row r="217" spans="2:7" ht="15.75" x14ac:dyDescent="0.25">
      <c r="B217" s="205" t="str">
        <v>Bosspan</v>
      </c>
      <c r="C217" s="199">
        <f>COUNTIF('BEN BEARE'!C:C,B217)</f>
        <v>1</v>
      </c>
      <c r="D217" s="199">
        <f>COUNTIFS('BEN BEARE'!C:C,B217,'BEN BEARE'!K:K,"&gt;0")</f>
        <v>0</v>
      </c>
      <c r="E217" s="199">
        <f>COUNTIFS('BEN BEARE'!C:C,B217,'BEN BEARE'!K:K,"&lt;0")</f>
        <v>1</v>
      </c>
      <c r="F217" s="200">
        <f t="shared" si="3"/>
        <v>0</v>
      </c>
      <c r="G217" s="207">
        <f>SUMIFS('BEN BEARE'!K:K,'BEN BEARE'!C:C,B217)</f>
        <v>-1</v>
      </c>
    </row>
    <row r="218" spans="2:7" ht="15.75" x14ac:dyDescent="0.25">
      <c r="B218" s="205" t="str">
        <v>Bossy Nic</v>
      </c>
      <c r="C218" s="199">
        <f>COUNTIF('BEN BEARE'!C:C,B218)</f>
        <v>2</v>
      </c>
      <c r="D218" s="199">
        <f>COUNTIFS('BEN BEARE'!C:C,B218,'BEN BEARE'!K:K,"&gt;0")</f>
        <v>0</v>
      </c>
      <c r="E218" s="199">
        <f>COUNTIFS('BEN BEARE'!C:C,B218,'BEN BEARE'!K:K,"&lt;0")</f>
        <v>2</v>
      </c>
      <c r="F218" s="200">
        <f t="shared" si="3"/>
        <v>0</v>
      </c>
      <c r="G218" s="207">
        <f>SUMIFS('BEN BEARE'!K:K,'BEN BEARE'!C:C,B218)</f>
        <v>-2.5</v>
      </c>
    </row>
    <row r="219" spans="2:7" ht="15.75" x14ac:dyDescent="0.25">
      <c r="B219" s="205" t="str">
        <v>Bounjour Rupert</v>
      </c>
      <c r="C219" s="199">
        <f>COUNTIF('BEN BEARE'!C:C,B219)</f>
        <v>1</v>
      </c>
      <c r="D219" s="199">
        <f>COUNTIFS('BEN BEARE'!C:C,B219,'BEN BEARE'!K:K,"&gt;0")</f>
        <v>1</v>
      </c>
      <c r="E219" s="199">
        <f>COUNTIFS('BEN BEARE'!C:C,B219,'BEN BEARE'!K:K,"&lt;0")</f>
        <v>0</v>
      </c>
      <c r="F219" s="200">
        <f t="shared" si="3"/>
        <v>1</v>
      </c>
      <c r="G219" s="207">
        <f>SUMIFS('BEN BEARE'!K:K,'BEN BEARE'!C:C,B219)</f>
        <v>0.5</v>
      </c>
    </row>
    <row r="220" spans="2:7" ht="15.75" x14ac:dyDescent="0.25">
      <c r="B220" s="205" t="str">
        <v>BRAMBLE</v>
      </c>
      <c r="C220" s="199">
        <f>COUNTIF('BEN BEARE'!C:C,B220)</f>
        <v>1</v>
      </c>
      <c r="D220" s="199">
        <f>COUNTIFS('BEN BEARE'!C:C,B220,'BEN BEARE'!K:K,"&gt;0")</f>
        <v>0</v>
      </c>
      <c r="E220" s="199">
        <f>COUNTIFS('BEN BEARE'!C:C,B220,'BEN BEARE'!K:K,"&lt;0")</f>
        <v>1</v>
      </c>
      <c r="F220" s="200">
        <f t="shared" si="3"/>
        <v>0</v>
      </c>
      <c r="G220" s="207">
        <f>SUMIFS('BEN BEARE'!K:K,'BEN BEARE'!C:C,B220)</f>
        <v>-0.25</v>
      </c>
    </row>
    <row r="221" spans="2:7" ht="15.75" x14ac:dyDescent="0.25">
      <c r="B221" s="205" t="str">
        <v>Brave Agenda</v>
      </c>
      <c r="C221" s="199">
        <f>COUNTIF('BEN BEARE'!C:C,B221)</f>
        <v>1</v>
      </c>
      <c r="D221" s="199">
        <f>COUNTIFS('BEN BEARE'!C:C,B221,'BEN BEARE'!K:K,"&gt;0")</f>
        <v>0</v>
      </c>
      <c r="E221" s="199">
        <f>COUNTIFS('BEN BEARE'!C:C,B221,'BEN BEARE'!K:K,"&lt;0")</f>
        <v>1</v>
      </c>
      <c r="F221" s="200">
        <f t="shared" si="3"/>
        <v>0</v>
      </c>
      <c r="G221" s="207">
        <f>SUMIFS('BEN BEARE'!K:K,'BEN BEARE'!C:C,B221)</f>
        <v>-0.75</v>
      </c>
    </row>
    <row r="222" spans="2:7" ht="15.75" x14ac:dyDescent="0.25">
      <c r="B222" s="205" t="str">
        <v>Brave Instinction</v>
      </c>
      <c r="C222" s="199">
        <f>COUNTIF('BEN BEARE'!C:C,B222)</f>
        <v>1</v>
      </c>
      <c r="D222" s="199">
        <f>COUNTIFS('BEN BEARE'!C:C,B222,'BEN BEARE'!K:K,"&gt;0")</f>
        <v>0</v>
      </c>
      <c r="E222" s="199">
        <f>COUNTIFS('BEN BEARE'!C:C,B222,'BEN BEARE'!K:K,"&lt;0")</f>
        <v>1</v>
      </c>
      <c r="F222" s="200">
        <f t="shared" si="3"/>
        <v>0</v>
      </c>
      <c r="G222" s="207">
        <f>SUMIFS('BEN BEARE'!K:K,'BEN BEARE'!C:C,B222)</f>
        <v>-1</v>
      </c>
    </row>
    <row r="223" spans="2:7" ht="15.75" x14ac:dyDescent="0.25">
      <c r="B223" s="205" t="str">
        <v>Brave Miss</v>
      </c>
      <c r="C223" s="199">
        <f>COUNTIF('BEN BEARE'!C:C,B223)</f>
        <v>2</v>
      </c>
      <c r="D223" s="199">
        <f>COUNTIFS('BEN BEARE'!C:C,B223,'BEN BEARE'!K:K,"&gt;0")</f>
        <v>1</v>
      </c>
      <c r="E223" s="199">
        <f>COUNTIFS('BEN BEARE'!C:C,B223,'BEN BEARE'!K:K,"&lt;0")</f>
        <v>1</v>
      </c>
      <c r="F223" s="200">
        <f t="shared" si="3"/>
        <v>0.5</v>
      </c>
      <c r="G223" s="207">
        <f>SUMIFS('BEN BEARE'!K:K,'BEN BEARE'!C:C,B223)</f>
        <v>5.0000000000000044E-2</v>
      </c>
    </row>
    <row r="224" spans="2:7" ht="15.75" x14ac:dyDescent="0.25">
      <c r="B224" s="205" t="str">
        <v>Brazen Shadow</v>
      </c>
      <c r="C224" s="199">
        <f>COUNTIF('BEN BEARE'!C:C,B224)</f>
        <v>1</v>
      </c>
      <c r="D224" s="199">
        <f>COUNTIFS('BEN BEARE'!C:C,B224,'BEN BEARE'!K:K,"&gt;0")</f>
        <v>0</v>
      </c>
      <c r="E224" s="199">
        <f>COUNTIFS('BEN BEARE'!C:C,B224,'BEN BEARE'!K:K,"&lt;0")</f>
        <v>1</v>
      </c>
      <c r="F224" s="200">
        <f t="shared" si="3"/>
        <v>0</v>
      </c>
      <c r="G224" s="207">
        <f>SUMIFS('BEN BEARE'!K:K,'BEN BEARE'!C:C,B224)</f>
        <v>-2.25</v>
      </c>
    </row>
    <row r="225" spans="2:7" ht="15.75" x14ac:dyDescent="0.25">
      <c r="B225" s="205" t="str">
        <v>Breaking Ground</v>
      </c>
      <c r="C225" s="199">
        <f>COUNTIF('BEN BEARE'!C:C,B225)</f>
        <v>2</v>
      </c>
      <c r="D225" s="199">
        <f>COUNTIFS('BEN BEARE'!C:C,B225,'BEN BEARE'!K:K,"&gt;0")</f>
        <v>1</v>
      </c>
      <c r="E225" s="199">
        <f>COUNTIFS('BEN BEARE'!C:C,B225,'BEN BEARE'!K:K,"&lt;0")</f>
        <v>1</v>
      </c>
      <c r="F225" s="200">
        <f t="shared" si="3"/>
        <v>0.5</v>
      </c>
      <c r="G225" s="207">
        <f>SUMIFS('BEN BEARE'!K:K,'BEN BEARE'!C:C,B225)</f>
        <v>10</v>
      </c>
    </row>
    <row r="226" spans="2:7" ht="15.75" x14ac:dyDescent="0.25">
      <c r="B226" s="205" t="str">
        <v>Brechen</v>
      </c>
      <c r="C226" s="199">
        <f>COUNTIF('BEN BEARE'!C:C,B226)</f>
        <v>1</v>
      </c>
      <c r="D226" s="199">
        <f>COUNTIFS('BEN BEARE'!C:C,B226,'BEN BEARE'!K:K,"&gt;0")</f>
        <v>0</v>
      </c>
      <c r="E226" s="199">
        <f>COUNTIFS('BEN BEARE'!C:C,B226,'BEN BEARE'!K:K,"&lt;0")</f>
        <v>1</v>
      </c>
      <c r="F226" s="200">
        <f t="shared" si="3"/>
        <v>0</v>
      </c>
      <c r="G226" s="207">
        <f>SUMIFS('BEN BEARE'!K:K,'BEN BEARE'!C:C,B226)</f>
        <v>-1</v>
      </c>
    </row>
    <row r="227" spans="2:7" ht="15.75" x14ac:dyDescent="0.25">
      <c r="B227" s="205" t="str">
        <v>Brier</v>
      </c>
      <c r="C227" s="199">
        <f>COUNTIF('BEN BEARE'!C:C,B227)</f>
        <v>1</v>
      </c>
      <c r="D227" s="199">
        <f>COUNTIFS('BEN BEARE'!C:C,B227,'BEN BEARE'!K:K,"&gt;0")</f>
        <v>0</v>
      </c>
      <c r="E227" s="199">
        <f>COUNTIFS('BEN BEARE'!C:C,B227,'BEN BEARE'!K:K,"&lt;0")</f>
        <v>1</v>
      </c>
      <c r="F227" s="200">
        <f t="shared" si="3"/>
        <v>0</v>
      </c>
      <c r="G227" s="207">
        <f>SUMIFS('BEN BEARE'!K:K,'BEN BEARE'!C:C,B227)</f>
        <v>-7.25</v>
      </c>
    </row>
    <row r="228" spans="2:7" ht="15.75" x14ac:dyDescent="0.25">
      <c r="B228" s="205" t="str">
        <v>Brilliant Reward</v>
      </c>
      <c r="C228" s="199">
        <f>COUNTIF('BEN BEARE'!C:C,B228)</f>
        <v>4</v>
      </c>
      <c r="D228" s="199">
        <f>COUNTIFS('BEN BEARE'!C:C,B228,'BEN BEARE'!K:K,"&gt;0")</f>
        <v>0</v>
      </c>
      <c r="E228" s="199">
        <f>COUNTIFS('BEN BEARE'!C:C,B228,'BEN BEARE'!K:K,"&lt;0")</f>
        <v>4</v>
      </c>
      <c r="F228" s="200">
        <f t="shared" si="3"/>
        <v>0</v>
      </c>
      <c r="G228" s="207">
        <f>SUMIFS('BEN BEARE'!K:K,'BEN BEARE'!C:C,B228)</f>
        <v>-7.25</v>
      </c>
    </row>
    <row r="229" spans="2:7" ht="15.75" x14ac:dyDescent="0.25">
      <c r="B229" s="205" t="str">
        <v>Bring Me to Life</v>
      </c>
      <c r="C229" s="199">
        <f>COUNTIF('BEN BEARE'!C:C,B229)</f>
        <v>1</v>
      </c>
      <c r="D229" s="199">
        <f>COUNTIFS('BEN BEARE'!C:C,B229,'BEN BEARE'!K:K,"&gt;0")</f>
        <v>0</v>
      </c>
      <c r="E229" s="199">
        <f>COUNTIFS('BEN BEARE'!C:C,B229,'BEN BEARE'!K:K,"&lt;0")</f>
        <v>1</v>
      </c>
      <c r="F229" s="200">
        <f t="shared" si="3"/>
        <v>0</v>
      </c>
      <c r="G229" s="207">
        <f>SUMIFS('BEN BEARE'!K:K,'BEN BEARE'!C:C,B229)</f>
        <v>-13</v>
      </c>
    </row>
    <row r="230" spans="2:7" ht="15.75" x14ac:dyDescent="0.25">
      <c r="B230" s="205" t="str">
        <v>Bring the Boom</v>
      </c>
      <c r="C230" s="199">
        <f>COUNTIF('BEN BEARE'!C:C,B230)</f>
        <v>1</v>
      </c>
      <c r="D230" s="199">
        <f>COUNTIFS('BEN BEARE'!C:C,B230,'BEN BEARE'!K:K,"&gt;0")</f>
        <v>1</v>
      </c>
      <c r="E230" s="199">
        <f>COUNTIFS('BEN BEARE'!C:C,B230,'BEN BEARE'!K:K,"&lt;0")</f>
        <v>0</v>
      </c>
      <c r="F230" s="200">
        <f t="shared" si="3"/>
        <v>1</v>
      </c>
      <c r="G230" s="207">
        <f>SUMIFS('BEN BEARE'!K:K,'BEN BEARE'!C:C,B230)</f>
        <v>2</v>
      </c>
    </row>
    <row r="231" spans="2:7" ht="15.75" x14ac:dyDescent="0.25">
      <c r="B231" s="205" t="str">
        <v>Bringonthebubbles</v>
      </c>
      <c r="C231" s="199">
        <f>COUNTIF('BEN BEARE'!C:C,B231)</f>
        <v>3</v>
      </c>
      <c r="D231" s="199">
        <f>COUNTIFS('BEN BEARE'!C:C,B231,'BEN BEARE'!K:K,"&gt;0")</f>
        <v>0</v>
      </c>
      <c r="E231" s="199">
        <f>COUNTIFS('BEN BEARE'!C:C,B231,'BEN BEARE'!K:K,"&lt;0")</f>
        <v>3</v>
      </c>
      <c r="F231" s="200">
        <f t="shared" si="3"/>
        <v>0</v>
      </c>
      <c r="G231" s="207">
        <f>SUMIFS('BEN BEARE'!K:K,'BEN BEARE'!C:C,B231)</f>
        <v>-7</v>
      </c>
    </row>
    <row r="232" spans="2:7" ht="15.75" x14ac:dyDescent="0.25">
      <c r="B232" s="205" t="str">
        <v>BRINICLE</v>
      </c>
      <c r="C232" s="199">
        <f>COUNTIF('BEN BEARE'!C:C,B232)</f>
        <v>2</v>
      </c>
      <c r="D232" s="199">
        <f>COUNTIFS('BEN BEARE'!C:C,B232,'BEN BEARE'!K:K,"&gt;0")</f>
        <v>1</v>
      </c>
      <c r="E232" s="199">
        <f>COUNTIFS('BEN BEARE'!C:C,B232,'BEN BEARE'!K:K,"&lt;0")</f>
        <v>1</v>
      </c>
      <c r="F232" s="200">
        <f t="shared" si="3"/>
        <v>0.5</v>
      </c>
      <c r="G232" s="207">
        <f>SUMIFS('BEN BEARE'!K:K,'BEN BEARE'!C:C,B232)</f>
        <v>-5.4</v>
      </c>
    </row>
    <row r="233" spans="2:7" ht="15.75" x14ac:dyDescent="0.25">
      <c r="B233" s="205" t="str">
        <v>British Columbia</v>
      </c>
      <c r="C233" s="199">
        <f>COUNTIF('BEN BEARE'!C:C,B233)</f>
        <v>1</v>
      </c>
      <c r="D233" s="199">
        <f>COUNTIFS('BEN BEARE'!C:C,B233,'BEN BEARE'!K:K,"&gt;0")</f>
        <v>0</v>
      </c>
      <c r="E233" s="199">
        <f>COUNTIFS('BEN BEARE'!C:C,B233,'BEN BEARE'!K:K,"&lt;0")</f>
        <v>1</v>
      </c>
      <c r="F233" s="200">
        <f t="shared" si="3"/>
        <v>0</v>
      </c>
      <c r="G233" s="207">
        <f>SUMIFS('BEN BEARE'!K:K,'BEN BEARE'!C:C,B233)</f>
        <v>-1</v>
      </c>
    </row>
    <row r="234" spans="2:7" ht="15.75" x14ac:dyDescent="0.25">
      <c r="B234" s="205" t="str">
        <v>Brogans Creek</v>
      </c>
      <c r="C234" s="199">
        <f>COUNTIF('BEN BEARE'!C:C,B234)</f>
        <v>1</v>
      </c>
      <c r="D234" s="199">
        <f>COUNTIFS('BEN BEARE'!C:C,B234,'BEN BEARE'!K:K,"&gt;0")</f>
        <v>0</v>
      </c>
      <c r="E234" s="199">
        <f>COUNTIFS('BEN BEARE'!C:C,B234,'BEN BEARE'!K:K,"&lt;0")</f>
        <v>1</v>
      </c>
      <c r="F234" s="200">
        <f t="shared" si="3"/>
        <v>0</v>
      </c>
      <c r="G234" s="207">
        <f>SUMIFS('BEN BEARE'!K:K,'BEN BEARE'!C:C,B234)</f>
        <v>-2</v>
      </c>
    </row>
    <row r="235" spans="2:7" ht="15.75" x14ac:dyDescent="0.25">
      <c r="B235" s="205" t="str">
        <v>Brokerage</v>
      </c>
      <c r="C235" s="199">
        <f>COUNTIF('BEN BEARE'!C:C,B235)</f>
        <v>1</v>
      </c>
      <c r="D235" s="199">
        <f>COUNTIFS('BEN BEARE'!C:C,B235,'BEN BEARE'!K:K,"&gt;0")</f>
        <v>0</v>
      </c>
      <c r="E235" s="199">
        <f>COUNTIFS('BEN BEARE'!C:C,B235,'BEN BEARE'!K:K,"&lt;0")</f>
        <v>1</v>
      </c>
      <c r="F235" s="200">
        <f t="shared" si="3"/>
        <v>0</v>
      </c>
      <c r="G235" s="207">
        <f>SUMIFS('BEN BEARE'!K:K,'BEN BEARE'!C:C,B235)</f>
        <v>-3.75</v>
      </c>
    </row>
    <row r="236" spans="2:7" ht="15.75" x14ac:dyDescent="0.25">
      <c r="B236" s="205" t="str">
        <v>Bubble Palace</v>
      </c>
      <c r="C236" s="199">
        <f>COUNTIF('BEN BEARE'!C:C,B236)</f>
        <v>1</v>
      </c>
      <c r="D236" s="199">
        <f>COUNTIFS('BEN BEARE'!C:C,B236,'BEN BEARE'!K:K,"&gt;0")</f>
        <v>1</v>
      </c>
      <c r="E236" s="199">
        <f>COUNTIFS('BEN BEARE'!C:C,B236,'BEN BEARE'!K:K,"&lt;0")</f>
        <v>0</v>
      </c>
      <c r="F236" s="200">
        <f t="shared" si="3"/>
        <v>1</v>
      </c>
      <c r="G236" s="207">
        <f>SUMIFS('BEN BEARE'!K:K,'BEN BEARE'!C:C,B236)</f>
        <v>5</v>
      </c>
    </row>
    <row r="237" spans="2:7" ht="15.75" x14ac:dyDescent="0.25">
      <c r="B237" s="205" t="str">
        <v>Bubbly Lass</v>
      </c>
      <c r="C237" s="199">
        <f>COUNTIF('BEN BEARE'!C:C,B237)</f>
        <v>1</v>
      </c>
      <c r="D237" s="199">
        <f>COUNTIFS('BEN BEARE'!C:C,B237,'BEN BEARE'!K:K,"&gt;0")</f>
        <v>1</v>
      </c>
      <c r="E237" s="199">
        <f>COUNTIFS('BEN BEARE'!C:C,B237,'BEN BEARE'!K:K,"&lt;0")</f>
        <v>0</v>
      </c>
      <c r="F237" s="200">
        <f t="shared" si="3"/>
        <v>1</v>
      </c>
      <c r="G237" s="207">
        <f>SUMIFS('BEN BEARE'!K:K,'BEN BEARE'!C:C,B237)</f>
        <v>2.7</v>
      </c>
    </row>
    <row r="238" spans="2:7" ht="15.75" x14ac:dyDescent="0.25">
      <c r="B238" s="205" t="str">
        <v>Buenos Noches</v>
      </c>
      <c r="C238" s="199">
        <f>COUNTIF('BEN BEARE'!C:C,B238)</f>
        <v>1</v>
      </c>
      <c r="D238" s="199">
        <f>COUNTIFS('BEN BEARE'!C:C,B238,'BEN BEARE'!K:K,"&gt;0")</f>
        <v>1</v>
      </c>
      <c r="E238" s="199">
        <f>COUNTIFS('BEN BEARE'!C:C,B238,'BEN BEARE'!K:K,"&lt;0")</f>
        <v>0</v>
      </c>
      <c r="F238" s="200">
        <f t="shared" si="3"/>
        <v>1</v>
      </c>
      <c r="G238" s="207">
        <f>SUMIFS('BEN BEARE'!K:K,'BEN BEARE'!C:C,B238)</f>
        <v>13.75</v>
      </c>
    </row>
    <row r="239" spans="2:7" ht="15.75" x14ac:dyDescent="0.25">
      <c r="B239" s="205" t="str">
        <v>Bulb Tycoon</v>
      </c>
      <c r="C239" s="199">
        <f>COUNTIF('BEN BEARE'!C:C,B239)</f>
        <v>1</v>
      </c>
      <c r="D239" s="199">
        <f>COUNTIFS('BEN BEARE'!C:C,B239,'BEN BEARE'!K:K,"&gt;0")</f>
        <v>0</v>
      </c>
      <c r="E239" s="199">
        <f>COUNTIFS('BEN BEARE'!C:C,B239,'BEN BEARE'!K:K,"&lt;0")</f>
        <v>1</v>
      </c>
      <c r="F239" s="200">
        <f t="shared" si="3"/>
        <v>0</v>
      </c>
      <c r="G239" s="207">
        <f>SUMIFS('BEN BEARE'!K:K,'BEN BEARE'!C:C,B239)</f>
        <v>-0.5</v>
      </c>
    </row>
    <row r="240" spans="2:7" ht="15.75" x14ac:dyDescent="0.25">
      <c r="B240" s="205" t="str">
        <v>Bull Sluice</v>
      </c>
      <c r="C240" s="199">
        <f>COUNTIF('BEN BEARE'!C:C,B240)</f>
        <v>2</v>
      </c>
      <c r="D240" s="199">
        <f>COUNTIFS('BEN BEARE'!C:C,B240,'BEN BEARE'!K:K,"&gt;0")</f>
        <v>0</v>
      </c>
      <c r="E240" s="199">
        <f>COUNTIFS('BEN BEARE'!C:C,B240,'BEN BEARE'!K:K,"&lt;0")</f>
        <v>2</v>
      </c>
      <c r="F240" s="200">
        <f t="shared" si="3"/>
        <v>0</v>
      </c>
      <c r="G240" s="207">
        <f>SUMIFS('BEN BEARE'!K:K,'BEN BEARE'!C:C,B240)</f>
        <v>-3.25</v>
      </c>
    </row>
    <row r="241" spans="2:7" ht="15.75" x14ac:dyDescent="0.25">
      <c r="B241" s="205" t="str">
        <v>Bullhouse</v>
      </c>
      <c r="C241" s="199">
        <f>COUNTIF('BEN BEARE'!C:C,B241)</f>
        <v>1</v>
      </c>
      <c r="D241" s="199">
        <f>COUNTIFS('BEN BEARE'!C:C,B241,'BEN BEARE'!K:K,"&gt;0")</f>
        <v>0</v>
      </c>
      <c r="E241" s="199">
        <f>COUNTIFS('BEN BEARE'!C:C,B241,'BEN BEARE'!K:K,"&lt;0")</f>
        <v>1</v>
      </c>
      <c r="F241" s="200">
        <f t="shared" si="3"/>
        <v>0</v>
      </c>
      <c r="G241" s="207">
        <f>SUMIFS('BEN BEARE'!K:K,'BEN BEARE'!C:C,B241)</f>
        <v>-0.5</v>
      </c>
    </row>
    <row r="242" spans="2:7" ht="15.75" x14ac:dyDescent="0.25">
      <c r="B242" s="205" t="str">
        <v>Burj Emperor</v>
      </c>
      <c r="C242" s="199">
        <f>COUNTIF('BEN BEARE'!C:C,B242)</f>
        <v>1</v>
      </c>
      <c r="D242" s="199">
        <f>COUNTIFS('BEN BEARE'!C:C,B242,'BEN BEARE'!K:K,"&gt;0")</f>
        <v>0</v>
      </c>
      <c r="E242" s="199">
        <f>COUNTIFS('BEN BEARE'!C:C,B242,'BEN BEARE'!K:K,"&lt;0")</f>
        <v>1</v>
      </c>
      <c r="F242" s="200">
        <f t="shared" si="3"/>
        <v>0</v>
      </c>
      <c r="G242" s="207">
        <f>SUMIFS('BEN BEARE'!K:K,'BEN BEARE'!C:C,B242)</f>
        <v>-2.5</v>
      </c>
    </row>
    <row r="243" spans="2:7" ht="15.75" x14ac:dyDescent="0.25">
      <c r="B243" s="205" t="str">
        <v>Burning Power</v>
      </c>
      <c r="C243" s="199">
        <f>COUNTIF('BEN BEARE'!C:C,B243)</f>
        <v>2</v>
      </c>
      <c r="D243" s="199">
        <f>COUNTIFS('BEN BEARE'!C:C,B243,'BEN BEARE'!K:K,"&gt;0")</f>
        <v>1</v>
      </c>
      <c r="E243" s="199">
        <f>COUNTIFS('BEN BEARE'!C:C,B243,'BEN BEARE'!K:K,"&lt;0")</f>
        <v>1</v>
      </c>
      <c r="F243" s="200">
        <f t="shared" si="3"/>
        <v>0.5</v>
      </c>
      <c r="G243" s="207">
        <f>SUMIFS('BEN BEARE'!K:K,'BEN BEARE'!C:C,B243)</f>
        <v>3.2</v>
      </c>
    </row>
    <row r="244" spans="2:7" ht="15.75" x14ac:dyDescent="0.25">
      <c r="B244" s="205" t="str">
        <v>Bushtocity</v>
      </c>
      <c r="C244" s="199">
        <f>COUNTIF('BEN BEARE'!C:C,B244)</f>
        <v>1</v>
      </c>
      <c r="D244" s="199">
        <f>COUNTIFS('BEN BEARE'!C:C,B244,'BEN BEARE'!K:K,"&gt;0")</f>
        <v>0</v>
      </c>
      <c r="E244" s="199">
        <f>COUNTIFS('BEN BEARE'!C:C,B244,'BEN BEARE'!K:K,"&lt;0")</f>
        <v>1</v>
      </c>
      <c r="F244" s="200">
        <f t="shared" si="3"/>
        <v>0</v>
      </c>
      <c r="G244" s="207">
        <f>SUMIFS('BEN BEARE'!K:K,'BEN BEARE'!C:C,B244)</f>
        <v>-2</v>
      </c>
    </row>
    <row r="245" spans="2:7" ht="15.75" x14ac:dyDescent="0.25">
      <c r="B245" s="205" t="str">
        <v>Caballus</v>
      </c>
      <c r="C245" s="199">
        <f>COUNTIF('BEN BEARE'!C:C,B245)</f>
        <v>1</v>
      </c>
      <c r="D245" s="199">
        <f>COUNTIFS('BEN BEARE'!C:C,B245,'BEN BEARE'!K:K,"&gt;0")</f>
        <v>0</v>
      </c>
      <c r="E245" s="199">
        <f>COUNTIFS('BEN BEARE'!C:C,B245,'BEN BEARE'!K:K,"&lt;0")</f>
        <v>1</v>
      </c>
      <c r="F245" s="200">
        <f t="shared" si="3"/>
        <v>0</v>
      </c>
      <c r="G245" s="207">
        <f>SUMIFS('BEN BEARE'!K:K,'BEN BEARE'!C:C,B245)</f>
        <v>-6</v>
      </c>
    </row>
    <row r="246" spans="2:7" ht="15.75" x14ac:dyDescent="0.25">
      <c r="B246" s="205" t="str">
        <v>Cabletown</v>
      </c>
      <c r="C246" s="199">
        <f>COUNTIF('BEN BEARE'!C:C,B246)</f>
        <v>2</v>
      </c>
      <c r="D246" s="199">
        <f>COUNTIFS('BEN BEARE'!C:C,B246,'BEN BEARE'!K:K,"&gt;0")</f>
        <v>1</v>
      </c>
      <c r="E246" s="199">
        <f>COUNTIFS('BEN BEARE'!C:C,B246,'BEN BEARE'!K:K,"&lt;0")</f>
        <v>1</v>
      </c>
      <c r="F246" s="200">
        <f t="shared" si="3"/>
        <v>0.5</v>
      </c>
      <c r="G246" s="207">
        <f>SUMIFS('BEN BEARE'!K:K,'BEN BEARE'!C:C,B246)</f>
        <v>2.4</v>
      </c>
    </row>
    <row r="247" spans="2:7" ht="15.75" x14ac:dyDescent="0.25">
      <c r="B247" s="205" t="str">
        <v>Cadenabbia</v>
      </c>
      <c r="C247" s="199">
        <f>COUNTIF('BEN BEARE'!C:C,B247)</f>
        <v>1</v>
      </c>
      <c r="D247" s="199">
        <f>COUNTIFS('BEN BEARE'!C:C,B247,'BEN BEARE'!K:K,"&gt;0")</f>
        <v>0</v>
      </c>
      <c r="E247" s="199">
        <f>COUNTIFS('BEN BEARE'!C:C,B247,'BEN BEARE'!K:K,"&lt;0")</f>
        <v>1</v>
      </c>
      <c r="F247" s="200">
        <f t="shared" si="3"/>
        <v>0</v>
      </c>
      <c r="G247" s="207">
        <f>SUMIFS('BEN BEARE'!K:K,'BEN BEARE'!C:C,B247)</f>
        <v>-1</v>
      </c>
    </row>
    <row r="248" spans="2:7" ht="15.75" x14ac:dyDescent="0.25">
      <c r="B248" s="205" t="str">
        <v>Call Di</v>
      </c>
      <c r="C248" s="199">
        <f>COUNTIF('BEN BEARE'!C:C,B248)</f>
        <v>2</v>
      </c>
      <c r="D248" s="199">
        <f>COUNTIFS('BEN BEARE'!C:C,B248,'BEN BEARE'!K:K,"&gt;0")</f>
        <v>1</v>
      </c>
      <c r="E248" s="199">
        <f>COUNTIFS('BEN BEARE'!C:C,B248,'BEN BEARE'!K:K,"&lt;0")</f>
        <v>1</v>
      </c>
      <c r="F248" s="200">
        <f t="shared" si="3"/>
        <v>0.5</v>
      </c>
      <c r="G248" s="207">
        <f>SUMIFS('BEN BEARE'!K:K,'BEN BEARE'!C:C,B248)</f>
        <v>7</v>
      </c>
    </row>
    <row r="249" spans="2:7" ht="15.75" x14ac:dyDescent="0.25">
      <c r="B249" s="205" t="str">
        <v>Callsign Charlie</v>
      </c>
      <c r="C249" s="199">
        <f>COUNTIF('BEN BEARE'!C:C,B249)</f>
        <v>1</v>
      </c>
      <c r="D249" s="199">
        <f>COUNTIFS('BEN BEARE'!C:C,B249,'BEN BEARE'!K:K,"&gt;0")</f>
        <v>0</v>
      </c>
      <c r="E249" s="199">
        <f>COUNTIFS('BEN BEARE'!C:C,B249,'BEN BEARE'!K:K,"&lt;0")</f>
        <v>1</v>
      </c>
      <c r="F249" s="200">
        <f t="shared" si="3"/>
        <v>0</v>
      </c>
      <c r="G249" s="207">
        <f>SUMIFS('BEN BEARE'!K:K,'BEN BEARE'!C:C,B249)</f>
        <v>-0.25</v>
      </c>
    </row>
    <row r="250" spans="2:7" ht="15.75" x14ac:dyDescent="0.25">
      <c r="B250" s="205" t="str">
        <v>Campaspe Run</v>
      </c>
      <c r="C250" s="199">
        <f>COUNTIF('BEN BEARE'!C:C,B250)</f>
        <v>1</v>
      </c>
      <c r="D250" s="199">
        <f>COUNTIFS('BEN BEARE'!C:C,B250,'BEN BEARE'!K:K,"&gt;0")</f>
        <v>1</v>
      </c>
      <c r="E250" s="199">
        <f>COUNTIFS('BEN BEARE'!C:C,B250,'BEN BEARE'!K:K,"&lt;0")</f>
        <v>0</v>
      </c>
      <c r="F250" s="200">
        <f t="shared" si="3"/>
        <v>1</v>
      </c>
      <c r="G250" s="207">
        <f>SUMIFS('BEN BEARE'!K:K,'BEN BEARE'!C:C,B250)</f>
        <v>5.6999999999999993</v>
      </c>
    </row>
    <row r="251" spans="2:7" ht="15.75" x14ac:dyDescent="0.25">
      <c r="B251" s="205" t="str">
        <v>Candlelit</v>
      </c>
      <c r="C251" s="199">
        <f>COUNTIF('BEN BEARE'!C:C,B251)</f>
        <v>3</v>
      </c>
      <c r="D251" s="199">
        <f>COUNTIFS('BEN BEARE'!C:C,B251,'BEN BEARE'!K:K,"&gt;0")</f>
        <v>0</v>
      </c>
      <c r="E251" s="199">
        <f>COUNTIFS('BEN BEARE'!C:C,B251,'BEN BEARE'!K:K,"&lt;0")</f>
        <v>3</v>
      </c>
      <c r="F251" s="200">
        <f t="shared" si="3"/>
        <v>0</v>
      </c>
      <c r="G251" s="207">
        <f>SUMIFS('BEN BEARE'!K:K,'BEN BEARE'!C:C,B251)</f>
        <v>-4</v>
      </c>
    </row>
    <row r="252" spans="2:7" ht="15.75" x14ac:dyDescent="0.25">
      <c r="B252" s="205" t="str">
        <v>Cannon</v>
      </c>
      <c r="C252" s="199">
        <f>COUNTIF('BEN BEARE'!C:C,B252)</f>
        <v>1</v>
      </c>
      <c r="D252" s="199">
        <f>COUNTIFS('BEN BEARE'!C:C,B252,'BEN BEARE'!K:K,"&gt;0")</f>
        <v>0</v>
      </c>
      <c r="E252" s="199">
        <f>COUNTIFS('BEN BEARE'!C:C,B252,'BEN BEARE'!K:K,"&lt;0")</f>
        <v>1</v>
      </c>
      <c r="F252" s="200">
        <f t="shared" si="3"/>
        <v>0</v>
      </c>
      <c r="G252" s="207">
        <f>SUMIFS('BEN BEARE'!K:K,'BEN BEARE'!C:C,B252)</f>
        <v>-1</v>
      </c>
    </row>
    <row r="253" spans="2:7" ht="15.75" x14ac:dyDescent="0.25">
      <c r="B253" s="205" t="str">
        <v>Canny Hell</v>
      </c>
      <c r="C253" s="199">
        <f>COUNTIF('BEN BEARE'!C:C,B253)</f>
        <v>1</v>
      </c>
      <c r="D253" s="199">
        <f>COUNTIFS('BEN BEARE'!C:C,B253,'BEN BEARE'!K:K,"&gt;0")</f>
        <v>1</v>
      </c>
      <c r="E253" s="199">
        <f>COUNTIFS('BEN BEARE'!C:C,B253,'BEN BEARE'!K:K,"&lt;0")</f>
        <v>0</v>
      </c>
      <c r="F253" s="200">
        <f t="shared" si="3"/>
        <v>1</v>
      </c>
      <c r="G253" s="207">
        <f>SUMIFS('BEN BEARE'!K:K,'BEN BEARE'!C:C,B253)</f>
        <v>10.5</v>
      </c>
    </row>
    <row r="254" spans="2:7" ht="15.75" x14ac:dyDescent="0.25">
      <c r="B254" s="205" t="str">
        <v>Cape Doctor</v>
      </c>
      <c r="C254" s="199">
        <f>COUNTIF('BEN BEARE'!C:C,B254)</f>
        <v>1</v>
      </c>
      <c r="D254" s="199">
        <f>COUNTIFS('BEN BEARE'!C:C,B254,'BEN BEARE'!K:K,"&gt;0")</f>
        <v>1</v>
      </c>
      <c r="E254" s="199">
        <f>COUNTIFS('BEN BEARE'!C:C,B254,'BEN BEARE'!K:K,"&lt;0")</f>
        <v>0</v>
      </c>
      <c r="F254" s="200">
        <f t="shared" si="3"/>
        <v>1</v>
      </c>
      <c r="G254" s="207">
        <f>SUMIFS('BEN BEARE'!K:K,'BEN BEARE'!C:C,B254)</f>
        <v>38.5</v>
      </c>
    </row>
    <row r="255" spans="2:7" ht="15.75" x14ac:dyDescent="0.25">
      <c r="B255" s="205" t="str">
        <v>Capital Dancer</v>
      </c>
      <c r="C255" s="199">
        <f>COUNTIF('BEN BEARE'!C:C,B255)</f>
        <v>1</v>
      </c>
      <c r="D255" s="199">
        <f>COUNTIFS('BEN BEARE'!C:C,B255,'BEN BEARE'!K:K,"&gt;0")</f>
        <v>0</v>
      </c>
      <c r="E255" s="199">
        <f>COUNTIFS('BEN BEARE'!C:C,B255,'BEN BEARE'!K:K,"&lt;0")</f>
        <v>1</v>
      </c>
      <c r="F255" s="200">
        <f t="shared" si="3"/>
        <v>0</v>
      </c>
      <c r="G255" s="207">
        <f>SUMIFS('BEN BEARE'!K:K,'BEN BEARE'!C:C,B255)</f>
        <v>-0.5</v>
      </c>
    </row>
    <row r="256" spans="2:7" ht="15.75" x14ac:dyDescent="0.25">
      <c r="B256" s="205" t="str">
        <v>Capital Express</v>
      </c>
      <c r="C256" s="199">
        <f>COUNTIF('BEN BEARE'!C:C,B256)</f>
        <v>1</v>
      </c>
      <c r="D256" s="199">
        <f>COUNTIFS('BEN BEARE'!C:C,B256,'BEN BEARE'!K:K,"&gt;0")</f>
        <v>1</v>
      </c>
      <c r="E256" s="199">
        <f>COUNTIFS('BEN BEARE'!C:C,B256,'BEN BEARE'!K:K,"&lt;0")</f>
        <v>0</v>
      </c>
      <c r="F256" s="200">
        <f t="shared" si="3"/>
        <v>1</v>
      </c>
      <c r="G256" s="207">
        <f>SUMIFS('BEN BEARE'!K:K,'BEN BEARE'!C:C,B256)</f>
        <v>3.2</v>
      </c>
    </row>
    <row r="257" spans="2:7" ht="15.75" x14ac:dyDescent="0.25">
      <c r="B257" s="205" t="str">
        <v>Capital Mac</v>
      </c>
      <c r="C257" s="199">
        <f>COUNTIF('BEN BEARE'!C:C,B257)</f>
        <v>2</v>
      </c>
      <c r="D257" s="199">
        <f>COUNTIFS('BEN BEARE'!C:C,B257,'BEN BEARE'!K:K,"&gt;0")</f>
        <v>0</v>
      </c>
      <c r="E257" s="199">
        <f>COUNTIFS('BEN BEARE'!C:C,B257,'BEN BEARE'!K:K,"&lt;0")</f>
        <v>2</v>
      </c>
      <c r="F257" s="200">
        <f t="shared" si="3"/>
        <v>0</v>
      </c>
      <c r="G257" s="207">
        <f>SUMIFS('BEN BEARE'!K:K,'BEN BEARE'!C:C,B257)</f>
        <v>-3.5</v>
      </c>
    </row>
    <row r="258" spans="2:7" ht="15.75" x14ac:dyDescent="0.25">
      <c r="B258" s="205" t="str">
        <v>Capitol Queen</v>
      </c>
      <c r="C258" s="199">
        <f>COUNTIF('BEN BEARE'!C:C,B258)</f>
        <v>1</v>
      </c>
      <c r="D258" s="199">
        <f>COUNTIFS('BEN BEARE'!C:C,B258,'BEN BEARE'!K:K,"&gt;0")</f>
        <v>1</v>
      </c>
      <c r="E258" s="199">
        <f>COUNTIFS('BEN BEARE'!C:C,B258,'BEN BEARE'!K:K,"&lt;0")</f>
        <v>0</v>
      </c>
      <c r="F258" s="200">
        <f t="shared" si="3"/>
        <v>1</v>
      </c>
      <c r="G258" s="207">
        <f>SUMIFS('BEN BEARE'!K:K,'BEN BEARE'!C:C,B258)</f>
        <v>7.875</v>
      </c>
    </row>
    <row r="259" spans="2:7" ht="15.75" x14ac:dyDescent="0.25">
      <c r="B259" s="205" t="str">
        <v>Cappelletti</v>
      </c>
      <c r="C259" s="199">
        <f>COUNTIF('BEN BEARE'!C:C,B259)</f>
        <v>2</v>
      </c>
      <c r="D259" s="199">
        <f>COUNTIFS('BEN BEARE'!C:C,B259,'BEN BEARE'!K:K,"&gt;0")</f>
        <v>0</v>
      </c>
      <c r="E259" s="199">
        <f>COUNTIFS('BEN BEARE'!C:C,B259,'BEN BEARE'!K:K,"&lt;0")</f>
        <v>2</v>
      </c>
      <c r="F259" s="200">
        <f t="shared" si="3"/>
        <v>0</v>
      </c>
      <c r="G259" s="207">
        <f>SUMIFS('BEN BEARE'!K:K,'BEN BEARE'!C:C,B259)</f>
        <v>-3</v>
      </c>
    </row>
    <row r="260" spans="2:7" ht="15.75" x14ac:dyDescent="0.25">
      <c r="B260" s="205" t="str">
        <v>Capre Omnia</v>
      </c>
      <c r="C260" s="199">
        <f>COUNTIF('BEN BEARE'!C:C,B260)</f>
        <v>2</v>
      </c>
      <c r="D260" s="199">
        <f>COUNTIFS('BEN BEARE'!C:C,B260,'BEN BEARE'!K:K,"&gt;0")</f>
        <v>0</v>
      </c>
      <c r="E260" s="199">
        <f>COUNTIFS('BEN BEARE'!C:C,B260,'BEN BEARE'!K:K,"&lt;0")</f>
        <v>2</v>
      </c>
      <c r="F260" s="200">
        <f t="shared" ref="F260:F323" si="4">D260/C260</f>
        <v>0</v>
      </c>
      <c r="G260" s="207">
        <f>SUMIFS('BEN BEARE'!K:K,'BEN BEARE'!C:C,B260)</f>
        <v>-7.25</v>
      </c>
    </row>
    <row r="261" spans="2:7" ht="15.75" x14ac:dyDescent="0.25">
      <c r="B261" s="205" t="str">
        <v>Capricorn Star</v>
      </c>
      <c r="C261" s="199">
        <f>COUNTIF('BEN BEARE'!C:C,B261)</f>
        <v>2</v>
      </c>
      <c r="D261" s="199">
        <f>COUNTIFS('BEN BEARE'!C:C,B261,'BEN BEARE'!K:K,"&gt;0")</f>
        <v>0</v>
      </c>
      <c r="E261" s="199">
        <f>COUNTIFS('BEN BEARE'!C:C,B261,'BEN BEARE'!K:K,"&lt;0")</f>
        <v>2</v>
      </c>
      <c r="F261" s="200">
        <f t="shared" si="4"/>
        <v>0</v>
      </c>
      <c r="G261" s="207">
        <f>SUMIFS('BEN BEARE'!K:K,'BEN BEARE'!C:C,B261)</f>
        <v>-7</v>
      </c>
    </row>
    <row r="262" spans="2:7" ht="15.75" x14ac:dyDescent="0.25">
      <c r="B262" s="205" t="str">
        <v>Captain George</v>
      </c>
      <c r="C262" s="199">
        <f>COUNTIF('BEN BEARE'!C:C,B262)</f>
        <v>1</v>
      </c>
      <c r="D262" s="199">
        <f>COUNTIFS('BEN BEARE'!C:C,B262,'BEN BEARE'!K:K,"&gt;0")</f>
        <v>1</v>
      </c>
      <c r="E262" s="199">
        <f>COUNTIFS('BEN BEARE'!C:C,B262,'BEN BEARE'!K:K,"&lt;0")</f>
        <v>0</v>
      </c>
      <c r="F262" s="200">
        <f t="shared" si="4"/>
        <v>1</v>
      </c>
      <c r="G262" s="207">
        <f>SUMIFS('BEN BEARE'!K:K,'BEN BEARE'!C:C,B262)</f>
        <v>4.75</v>
      </c>
    </row>
    <row r="263" spans="2:7" ht="15.75" x14ac:dyDescent="0.25">
      <c r="B263" s="205" t="str">
        <v>Capulet</v>
      </c>
      <c r="C263" s="199">
        <f>COUNTIF('BEN BEARE'!C:C,B263)</f>
        <v>1</v>
      </c>
      <c r="D263" s="199">
        <f>COUNTIFS('BEN BEARE'!C:C,B263,'BEN BEARE'!K:K,"&gt;0")</f>
        <v>0</v>
      </c>
      <c r="E263" s="199">
        <f>COUNTIFS('BEN BEARE'!C:C,B263,'BEN BEARE'!K:K,"&lt;0")</f>
        <v>1</v>
      </c>
      <c r="F263" s="200">
        <f t="shared" si="4"/>
        <v>0</v>
      </c>
      <c r="G263" s="207">
        <f>SUMIFS('BEN BEARE'!K:K,'BEN BEARE'!C:C,B263)</f>
        <v>-3</v>
      </c>
    </row>
    <row r="264" spans="2:7" ht="15.75" x14ac:dyDescent="0.25">
      <c r="B264" s="205" t="str">
        <v>Capzinzi</v>
      </c>
      <c r="C264" s="199">
        <f>COUNTIF('BEN BEARE'!C:C,B264)</f>
        <v>2</v>
      </c>
      <c r="D264" s="199">
        <f>COUNTIFS('BEN BEARE'!C:C,B264,'BEN BEARE'!K:K,"&gt;0")</f>
        <v>0</v>
      </c>
      <c r="E264" s="199">
        <f>COUNTIFS('BEN BEARE'!C:C,B264,'BEN BEARE'!K:K,"&lt;0")</f>
        <v>2</v>
      </c>
      <c r="F264" s="200">
        <f t="shared" si="4"/>
        <v>0</v>
      </c>
      <c r="G264" s="207">
        <f>SUMIFS('BEN BEARE'!K:K,'BEN BEARE'!C:C,B264)</f>
        <v>-10.75</v>
      </c>
    </row>
    <row r="265" spans="2:7" ht="15.75" x14ac:dyDescent="0.25">
      <c r="B265" s="205" t="str">
        <v>Carat Time</v>
      </c>
      <c r="C265" s="199">
        <f>COUNTIF('BEN BEARE'!C:C,B265)</f>
        <v>1</v>
      </c>
      <c r="D265" s="199">
        <f>COUNTIFS('BEN BEARE'!C:C,B265,'BEN BEARE'!K:K,"&gt;0")</f>
        <v>0</v>
      </c>
      <c r="E265" s="199">
        <f>COUNTIFS('BEN BEARE'!C:C,B265,'BEN BEARE'!K:K,"&lt;0")</f>
        <v>1</v>
      </c>
      <c r="F265" s="200">
        <f t="shared" si="4"/>
        <v>0</v>
      </c>
      <c r="G265" s="207">
        <f>SUMIFS('BEN BEARE'!K:K,'BEN BEARE'!C:C,B265)</f>
        <v>-2.75</v>
      </c>
    </row>
    <row r="266" spans="2:7" ht="15.75" x14ac:dyDescent="0.25">
      <c r="B266" s="205" t="str">
        <v>Carbrook</v>
      </c>
      <c r="C266" s="199">
        <f>COUNTIF('BEN BEARE'!C:C,B266)</f>
        <v>1</v>
      </c>
      <c r="D266" s="199">
        <f>COUNTIFS('BEN BEARE'!C:C,B266,'BEN BEARE'!K:K,"&gt;0")</f>
        <v>0</v>
      </c>
      <c r="E266" s="199">
        <f>COUNTIFS('BEN BEARE'!C:C,B266,'BEN BEARE'!K:K,"&lt;0")</f>
        <v>1</v>
      </c>
      <c r="F266" s="200">
        <f t="shared" si="4"/>
        <v>0</v>
      </c>
      <c r="G266" s="207">
        <f>SUMIFS('BEN BEARE'!K:K,'BEN BEARE'!C:C,B266)</f>
        <v>-2.75</v>
      </c>
    </row>
    <row r="267" spans="2:7" ht="15.75" x14ac:dyDescent="0.25">
      <c r="B267" s="205" t="str">
        <v>Cardone</v>
      </c>
      <c r="C267" s="199">
        <f>COUNTIF('BEN BEARE'!C:C,B267)</f>
        <v>1</v>
      </c>
      <c r="D267" s="199">
        <f>COUNTIFS('BEN BEARE'!C:C,B267,'BEN BEARE'!K:K,"&gt;0")</f>
        <v>1</v>
      </c>
      <c r="E267" s="199">
        <f>COUNTIFS('BEN BEARE'!C:C,B267,'BEN BEARE'!K:K,"&lt;0")</f>
        <v>0</v>
      </c>
      <c r="F267" s="200">
        <f t="shared" si="4"/>
        <v>1</v>
      </c>
      <c r="G267" s="207">
        <f>SUMIFS('BEN BEARE'!K:K,'BEN BEARE'!C:C,B267)</f>
        <v>28.125</v>
      </c>
    </row>
    <row r="268" spans="2:7" ht="15.75" x14ac:dyDescent="0.25">
      <c r="B268" s="205" t="str">
        <v>Carlito Brigante</v>
      </c>
      <c r="C268" s="199">
        <f>COUNTIF('BEN BEARE'!C:C,B268)</f>
        <v>1</v>
      </c>
      <c r="D268" s="199">
        <f>COUNTIFS('BEN BEARE'!C:C,B268,'BEN BEARE'!K:K,"&gt;0")</f>
        <v>1</v>
      </c>
      <c r="E268" s="199">
        <f>COUNTIFS('BEN BEARE'!C:C,B268,'BEN BEARE'!K:K,"&lt;0")</f>
        <v>0</v>
      </c>
      <c r="F268" s="200">
        <f t="shared" si="4"/>
        <v>1</v>
      </c>
      <c r="G268" s="207">
        <f>SUMIFS('BEN BEARE'!K:K,'BEN BEARE'!C:C,B268)</f>
        <v>1.25</v>
      </c>
    </row>
    <row r="269" spans="2:7" ht="15.75" x14ac:dyDescent="0.25">
      <c r="B269" s="205" t="str">
        <v>Carolina Sunrise</v>
      </c>
      <c r="C269" s="199">
        <f>COUNTIF('BEN BEARE'!C:C,B269)</f>
        <v>1</v>
      </c>
      <c r="D269" s="199">
        <f>COUNTIFS('BEN BEARE'!C:C,B269,'BEN BEARE'!K:K,"&gt;0")</f>
        <v>1</v>
      </c>
      <c r="E269" s="199">
        <f>COUNTIFS('BEN BEARE'!C:C,B269,'BEN BEARE'!K:K,"&lt;0")</f>
        <v>0</v>
      </c>
      <c r="F269" s="200">
        <f t="shared" si="4"/>
        <v>1</v>
      </c>
      <c r="G269" s="207">
        <f>SUMIFS('BEN BEARE'!K:K,'BEN BEARE'!C:C,B269)</f>
        <v>14</v>
      </c>
    </row>
    <row r="270" spans="2:7" ht="15.75" x14ac:dyDescent="0.25">
      <c r="B270" s="205" t="str">
        <v>Carrazana</v>
      </c>
      <c r="C270" s="199">
        <f>COUNTIF('BEN BEARE'!C:C,B270)</f>
        <v>2</v>
      </c>
      <c r="D270" s="199">
        <f>COUNTIFS('BEN BEARE'!C:C,B270,'BEN BEARE'!K:K,"&gt;0")</f>
        <v>1</v>
      </c>
      <c r="E270" s="199">
        <f>COUNTIFS('BEN BEARE'!C:C,B270,'BEN BEARE'!K:K,"&lt;0")</f>
        <v>1</v>
      </c>
      <c r="F270" s="200">
        <f t="shared" si="4"/>
        <v>0.5</v>
      </c>
      <c r="G270" s="207">
        <f>SUMIFS('BEN BEARE'!K:K,'BEN BEARE'!C:C,B270)</f>
        <v>1.1499999999999986</v>
      </c>
    </row>
    <row r="271" spans="2:7" ht="15.75" x14ac:dyDescent="0.25">
      <c r="B271" s="205" t="str">
        <v>Cassiel</v>
      </c>
      <c r="C271" s="199">
        <f>COUNTIF('BEN BEARE'!C:C,B271)</f>
        <v>1</v>
      </c>
      <c r="D271" s="199">
        <f>COUNTIFS('BEN BEARE'!C:C,B271,'BEN BEARE'!K:K,"&gt;0")</f>
        <v>1</v>
      </c>
      <c r="E271" s="199">
        <f>COUNTIFS('BEN BEARE'!C:C,B271,'BEN BEARE'!K:K,"&lt;0")</f>
        <v>0</v>
      </c>
      <c r="F271" s="200">
        <f t="shared" si="4"/>
        <v>1</v>
      </c>
      <c r="G271" s="207">
        <f>SUMIFS('BEN BEARE'!K:K,'BEN BEARE'!C:C,B271)</f>
        <v>3.4000000000000004</v>
      </c>
    </row>
    <row r="272" spans="2:7" ht="15.75" x14ac:dyDescent="0.25">
      <c r="B272" s="205" t="str">
        <v>Castel Trosino</v>
      </c>
      <c r="C272" s="199">
        <f>COUNTIF('BEN BEARE'!C:C,B272)</f>
        <v>3</v>
      </c>
      <c r="D272" s="199">
        <f>COUNTIFS('BEN BEARE'!C:C,B272,'BEN BEARE'!K:K,"&gt;0")</f>
        <v>0</v>
      </c>
      <c r="E272" s="199">
        <f>COUNTIFS('BEN BEARE'!C:C,B272,'BEN BEARE'!K:K,"&lt;0")</f>
        <v>3</v>
      </c>
      <c r="F272" s="200">
        <f t="shared" si="4"/>
        <v>0</v>
      </c>
      <c r="G272" s="207">
        <f>SUMIFS('BEN BEARE'!K:K,'BEN BEARE'!C:C,B272)</f>
        <v>-8</v>
      </c>
    </row>
    <row r="273" spans="2:7" ht="15.75" x14ac:dyDescent="0.25">
      <c r="B273" s="205" t="str">
        <v>Castle on High</v>
      </c>
      <c r="C273" s="199">
        <f>COUNTIF('BEN BEARE'!C:C,B273)</f>
        <v>1</v>
      </c>
      <c r="D273" s="199">
        <f>COUNTIFS('BEN BEARE'!C:C,B273,'BEN BEARE'!K:K,"&gt;0")</f>
        <v>0</v>
      </c>
      <c r="E273" s="199">
        <f>COUNTIFS('BEN BEARE'!C:C,B273,'BEN BEARE'!K:K,"&lt;0")</f>
        <v>1</v>
      </c>
      <c r="F273" s="200">
        <f t="shared" si="4"/>
        <v>0</v>
      </c>
      <c r="G273" s="207">
        <f>SUMIFS('BEN BEARE'!K:K,'BEN BEARE'!C:C,B273)</f>
        <v>-2</v>
      </c>
    </row>
    <row r="274" spans="2:7" ht="15.75" x14ac:dyDescent="0.25">
      <c r="B274" s="205" t="str">
        <v>Catarats</v>
      </c>
      <c r="C274" s="199">
        <f>COUNTIF('BEN BEARE'!C:C,B274)</f>
        <v>1</v>
      </c>
      <c r="D274" s="199">
        <f>COUNTIFS('BEN BEARE'!C:C,B274,'BEN BEARE'!K:K,"&gt;0")</f>
        <v>0</v>
      </c>
      <c r="E274" s="199">
        <f>COUNTIFS('BEN BEARE'!C:C,B274,'BEN BEARE'!K:K,"&lt;0")</f>
        <v>1</v>
      </c>
      <c r="F274" s="200">
        <f t="shared" si="4"/>
        <v>0</v>
      </c>
      <c r="G274" s="207">
        <f>SUMIFS('BEN BEARE'!K:K,'BEN BEARE'!C:C,B274)</f>
        <v>-2</v>
      </c>
    </row>
    <row r="275" spans="2:7" ht="15.75" x14ac:dyDescent="0.25">
      <c r="B275" s="205" t="str">
        <v>Catskill</v>
      </c>
      <c r="C275" s="199">
        <f>COUNTIF('BEN BEARE'!C:C,B275)</f>
        <v>1</v>
      </c>
      <c r="D275" s="199">
        <f>COUNTIFS('BEN BEARE'!C:C,B275,'BEN BEARE'!K:K,"&gt;0")</f>
        <v>0</v>
      </c>
      <c r="E275" s="199">
        <f>COUNTIFS('BEN BEARE'!C:C,B275,'BEN BEARE'!K:K,"&lt;0")</f>
        <v>1</v>
      </c>
      <c r="F275" s="200">
        <f t="shared" si="4"/>
        <v>0</v>
      </c>
      <c r="G275" s="207">
        <f>SUMIFS('BEN BEARE'!K:K,'BEN BEARE'!C:C,B275)</f>
        <v>-1.5</v>
      </c>
    </row>
    <row r="276" spans="2:7" ht="15.75" x14ac:dyDescent="0.25">
      <c r="B276" s="205" t="str">
        <v>Causation</v>
      </c>
      <c r="C276" s="199">
        <f>COUNTIF('BEN BEARE'!C:C,B276)</f>
        <v>1</v>
      </c>
      <c r="D276" s="199">
        <f>COUNTIFS('BEN BEARE'!C:C,B276,'BEN BEARE'!K:K,"&gt;0")</f>
        <v>0</v>
      </c>
      <c r="E276" s="199">
        <f>COUNTIFS('BEN BEARE'!C:C,B276,'BEN BEARE'!K:K,"&lt;0")</f>
        <v>1</v>
      </c>
      <c r="F276" s="200">
        <f t="shared" si="4"/>
        <v>0</v>
      </c>
      <c r="G276" s="207">
        <f>SUMIFS('BEN BEARE'!K:K,'BEN BEARE'!C:C,B276)</f>
        <v>-9.75</v>
      </c>
    </row>
    <row r="277" spans="2:7" ht="15.75" x14ac:dyDescent="0.25">
      <c r="B277" s="205" t="str">
        <v>Cause for Concern</v>
      </c>
      <c r="C277" s="199">
        <f>COUNTIF('BEN BEARE'!C:C,B277)</f>
        <v>3</v>
      </c>
      <c r="D277" s="199">
        <f>COUNTIFS('BEN BEARE'!C:C,B277,'BEN BEARE'!K:K,"&gt;0")</f>
        <v>2</v>
      </c>
      <c r="E277" s="199">
        <f>COUNTIFS('BEN BEARE'!C:C,B277,'BEN BEARE'!K:K,"&lt;0")</f>
        <v>1</v>
      </c>
      <c r="F277" s="200">
        <f t="shared" si="4"/>
        <v>0.66666666666666663</v>
      </c>
      <c r="G277" s="207">
        <f>SUMIFS('BEN BEARE'!K:K,'BEN BEARE'!C:C,B277)</f>
        <v>74.25</v>
      </c>
    </row>
    <row r="278" spans="2:7" ht="15.75" x14ac:dyDescent="0.25">
      <c r="B278" s="205" t="str">
        <v>Cavallo Rampante</v>
      </c>
      <c r="C278" s="199">
        <f>COUNTIF('BEN BEARE'!C:C,B278)</f>
        <v>1</v>
      </c>
      <c r="D278" s="199">
        <f>COUNTIFS('BEN BEARE'!C:C,B278,'BEN BEARE'!K:K,"&gt;0")</f>
        <v>0</v>
      </c>
      <c r="E278" s="199">
        <f>COUNTIFS('BEN BEARE'!C:C,B278,'BEN BEARE'!K:K,"&lt;0")</f>
        <v>1</v>
      </c>
      <c r="F278" s="200">
        <f t="shared" si="4"/>
        <v>0</v>
      </c>
      <c r="G278" s="207">
        <f>SUMIFS('BEN BEARE'!K:K,'BEN BEARE'!C:C,B278)</f>
        <v>-4.75</v>
      </c>
    </row>
    <row r="279" spans="2:7" ht="15.75" x14ac:dyDescent="0.25">
      <c r="B279" s="205" t="str">
        <v>Cavaup</v>
      </c>
      <c r="C279" s="199">
        <f>COUNTIF('BEN BEARE'!C:C,B279)</f>
        <v>1</v>
      </c>
      <c r="D279" s="199">
        <f>COUNTIFS('BEN BEARE'!C:C,B279,'BEN BEARE'!K:K,"&gt;0")</f>
        <v>0</v>
      </c>
      <c r="E279" s="199">
        <f>COUNTIFS('BEN BEARE'!C:C,B279,'BEN BEARE'!K:K,"&lt;0")</f>
        <v>1</v>
      </c>
      <c r="F279" s="200">
        <f t="shared" si="4"/>
        <v>0</v>
      </c>
      <c r="G279" s="207">
        <f>SUMIFS('BEN BEARE'!K:K,'BEN BEARE'!C:C,B279)</f>
        <v>-1</v>
      </c>
    </row>
    <row r="280" spans="2:7" ht="15.75" x14ac:dyDescent="0.25">
      <c r="B280" s="205" t="str">
        <v>Cavup</v>
      </c>
      <c r="C280" s="199">
        <f>COUNTIF('BEN BEARE'!C:C,B280)</f>
        <v>1</v>
      </c>
      <c r="D280" s="199">
        <f>COUNTIFS('BEN BEARE'!C:C,B280,'BEN BEARE'!K:K,"&gt;0")</f>
        <v>0</v>
      </c>
      <c r="E280" s="199">
        <f>COUNTIFS('BEN BEARE'!C:C,B280,'BEN BEARE'!K:K,"&lt;0")</f>
        <v>1</v>
      </c>
      <c r="F280" s="200">
        <f t="shared" si="4"/>
        <v>0</v>
      </c>
      <c r="G280" s="207">
        <f>SUMIFS('BEN BEARE'!K:K,'BEN BEARE'!C:C,B280)</f>
        <v>-0.5</v>
      </c>
    </row>
    <row r="281" spans="2:7" ht="15.75" x14ac:dyDescent="0.25">
      <c r="B281" s="205" t="str">
        <v>Cecil Street Lad</v>
      </c>
      <c r="C281" s="199">
        <f>COUNTIF('BEN BEARE'!C:C,B281)</f>
        <v>1</v>
      </c>
      <c r="D281" s="199">
        <f>COUNTIFS('BEN BEARE'!C:C,B281,'BEN BEARE'!K:K,"&gt;0")</f>
        <v>1</v>
      </c>
      <c r="E281" s="199">
        <f>COUNTIFS('BEN BEARE'!C:C,B281,'BEN BEARE'!K:K,"&lt;0")</f>
        <v>0</v>
      </c>
      <c r="F281" s="200">
        <f t="shared" si="4"/>
        <v>1</v>
      </c>
      <c r="G281" s="207">
        <f>SUMIFS('BEN BEARE'!K:K,'BEN BEARE'!C:C,B281)</f>
        <v>7.8000000000000007</v>
      </c>
    </row>
    <row r="282" spans="2:7" ht="15.75" x14ac:dyDescent="0.25">
      <c r="B282" s="205" t="str">
        <v>Celestial Legend</v>
      </c>
      <c r="C282" s="199">
        <f>COUNTIF('BEN BEARE'!C:C,B282)</f>
        <v>3</v>
      </c>
      <c r="D282" s="199">
        <f>COUNTIFS('BEN BEARE'!C:C,B282,'BEN BEARE'!K:K,"&gt;0")</f>
        <v>2</v>
      </c>
      <c r="E282" s="199">
        <f>COUNTIFS('BEN BEARE'!C:C,B282,'BEN BEARE'!K:K,"&lt;0")</f>
        <v>1</v>
      </c>
      <c r="F282" s="200">
        <f t="shared" si="4"/>
        <v>0.66666666666666663</v>
      </c>
      <c r="G282" s="207">
        <f>SUMIFS('BEN BEARE'!K:K,'BEN BEARE'!C:C,B282)</f>
        <v>4</v>
      </c>
    </row>
    <row r="283" spans="2:7" ht="15.75" x14ac:dyDescent="0.25">
      <c r="B283" s="205" t="str">
        <v>Celtic Harp</v>
      </c>
      <c r="C283" s="199">
        <f>COUNTIF('BEN BEARE'!C:C,B283)</f>
        <v>1</v>
      </c>
      <c r="D283" s="199">
        <f>COUNTIFS('BEN BEARE'!C:C,B283,'BEN BEARE'!K:K,"&gt;0")</f>
        <v>0</v>
      </c>
      <c r="E283" s="199">
        <f>COUNTIFS('BEN BEARE'!C:C,B283,'BEN BEARE'!K:K,"&lt;0")</f>
        <v>1</v>
      </c>
      <c r="F283" s="200">
        <f t="shared" si="4"/>
        <v>0</v>
      </c>
      <c r="G283" s="207">
        <f>SUMIFS('BEN BEARE'!K:K,'BEN BEARE'!C:C,B283)</f>
        <v>-1</v>
      </c>
    </row>
    <row r="284" spans="2:7" ht="15.75" x14ac:dyDescent="0.25">
      <c r="B284" s="205" t="str">
        <v>Celui</v>
      </c>
      <c r="C284" s="199">
        <f>COUNTIF('BEN BEARE'!C:C,B284)</f>
        <v>2</v>
      </c>
      <c r="D284" s="199">
        <f>COUNTIFS('BEN BEARE'!C:C,B284,'BEN BEARE'!K:K,"&gt;0")</f>
        <v>1</v>
      </c>
      <c r="E284" s="199">
        <f>COUNTIFS('BEN BEARE'!C:C,B284,'BEN BEARE'!K:K,"&lt;0")</f>
        <v>1</v>
      </c>
      <c r="F284" s="200">
        <f t="shared" si="4"/>
        <v>0.5</v>
      </c>
      <c r="G284" s="207">
        <f>SUMIFS('BEN BEARE'!K:K,'BEN BEARE'!C:C,B284)</f>
        <v>2.6999999999999993</v>
      </c>
    </row>
    <row r="285" spans="2:7" ht="15.75" x14ac:dyDescent="0.25">
      <c r="B285" s="205" t="str">
        <v>Cenotes</v>
      </c>
      <c r="C285" s="199">
        <f>COUNTIF('BEN BEARE'!C:C,B285)</f>
        <v>2</v>
      </c>
      <c r="D285" s="199">
        <f>COUNTIFS('BEN BEARE'!C:C,B285,'BEN BEARE'!K:K,"&gt;0")</f>
        <v>0</v>
      </c>
      <c r="E285" s="199">
        <f>COUNTIFS('BEN BEARE'!C:C,B285,'BEN BEARE'!K:K,"&lt;0")</f>
        <v>2</v>
      </c>
      <c r="F285" s="200">
        <f t="shared" si="4"/>
        <v>0</v>
      </c>
      <c r="G285" s="207">
        <f>SUMIFS('BEN BEARE'!K:K,'BEN BEARE'!C:C,B285)</f>
        <v>-3.25</v>
      </c>
    </row>
    <row r="286" spans="2:7" ht="15.75" x14ac:dyDescent="0.25">
      <c r="B286" s="205" t="str">
        <v>Centerfold Star</v>
      </c>
      <c r="C286" s="199">
        <f>COUNTIF('BEN BEARE'!C:C,B286)</f>
        <v>1</v>
      </c>
      <c r="D286" s="199">
        <f>COUNTIFS('BEN BEARE'!C:C,B286,'BEN BEARE'!K:K,"&gt;0")</f>
        <v>0</v>
      </c>
      <c r="E286" s="199">
        <f>COUNTIFS('BEN BEARE'!C:C,B286,'BEN BEARE'!K:K,"&lt;0")</f>
        <v>1</v>
      </c>
      <c r="F286" s="200">
        <f t="shared" si="4"/>
        <v>0</v>
      </c>
      <c r="G286" s="207">
        <f>SUMIFS('BEN BEARE'!K:K,'BEN BEARE'!C:C,B286)</f>
        <v>-14</v>
      </c>
    </row>
    <row r="287" spans="2:7" ht="15.75" x14ac:dyDescent="0.25">
      <c r="B287" s="205" t="str">
        <v>Centrefoldstar</v>
      </c>
      <c r="C287" s="199">
        <f>COUNTIF('BEN BEARE'!C:C,B287)</f>
        <v>2</v>
      </c>
      <c r="D287" s="199">
        <f>COUNTIFS('BEN BEARE'!C:C,B287,'BEN BEARE'!K:K,"&gt;0")</f>
        <v>0</v>
      </c>
      <c r="E287" s="199">
        <f>COUNTIFS('BEN BEARE'!C:C,B287,'BEN BEARE'!K:K,"&lt;0")</f>
        <v>2</v>
      </c>
      <c r="F287" s="200">
        <f t="shared" si="4"/>
        <v>0</v>
      </c>
      <c r="G287" s="207">
        <f>SUMIFS('BEN BEARE'!K:K,'BEN BEARE'!C:C,B287)</f>
        <v>-9.5</v>
      </c>
    </row>
    <row r="288" spans="2:7" ht="15.75" x14ac:dyDescent="0.25">
      <c r="B288" s="205" t="str">
        <v>Chalice Well</v>
      </c>
      <c r="C288" s="199">
        <f>COUNTIF('BEN BEARE'!C:C,B288)</f>
        <v>1</v>
      </c>
      <c r="D288" s="199">
        <f>COUNTIFS('BEN BEARE'!C:C,B288,'BEN BEARE'!K:K,"&gt;0")</f>
        <v>0</v>
      </c>
      <c r="E288" s="199">
        <f>COUNTIFS('BEN BEARE'!C:C,B288,'BEN BEARE'!K:K,"&lt;0")</f>
        <v>1</v>
      </c>
      <c r="F288" s="200">
        <f t="shared" si="4"/>
        <v>0</v>
      </c>
      <c r="G288" s="207">
        <f>SUMIFS('BEN BEARE'!K:K,'BEN BEARE'!C:C,B288)</f>
        <v>-2.25</v>
      </c>
    </row>
    <row r="289" spans="2:7" ht="15.75" x14ac:dyDescent="0.25">
      <c r="B289" s="205" t="str">
        <v>Champers Girl</v>
      </c>
      <c r="C289" s="199">
        <f>COUNTIF('BEN BEARE'!C:C,B289)</f>
        <v>1</v>
      </c>
      <c r="D289" s="199">
        <f>COUNTIFS('BEN BEARE'!C:C,B289,'BEN BEARE'!K:K,"&gt;0")</f>
        <v>0</v>
      </c>
      <c r="E289" s="199">
        <f>COUNTIFS('BEN BEARE'!C:C,B289,'BEN BEARE'!K:K,"&lt;0")</f>
        <v>1</v>
      </c>
      <c r="F289" s="200">
        <f t="shared" si="4"/>
        <v>0</v>
      </c>
      <c r="G289" s="207">
        <f>SUMIFS('BEN BEARE'!K:K,'BEN BEARE'!C:C,B289)</f>
        <v>-1.25</v>
      </c>
    </row>
    <row r="290" spans="2:7" ht="15.75" x14ac:dyDescent="0.25">
      <c r="B290" s="205" t="str">
        <v>Champinksy</v>
      </c>
      <c r="C290" s="199">
        <f>COUNTIF('BEN BEARE'!C:C,B290)</f>
        <v>1</v>
      </c>
      <c r="D290" s="199">
        <f>COUNTIFS('BEN BEARE'!C:C,B290,'BEN BEARE'!K:K,"&gt;0")</f>
        <v>0</v>
      </c>
      <c r="E290" s="199">
        <f>COUNTIFS('BEN BEARE'!C:C,B290,'BEN BEARE'!K:K,"&lt;0")</f>
        <v>1</v>
      </c>
      <c r="F290" s="200">
        <f t="shared" si="4"/>
        <v>0</v>
      </c>
      <c r="G290" s="207">
        <f>SUMIFS('BEN BEARE'!K:K,'BEN BEARE'!C:C,B290)</f>
        <v>-1</v>
      </c>
    </row>
    <row r="291" spans="2:7" ht="15.75" x14ac:dyDescent="0.25">
      <c r="B291" s="205" t="str">
        <v>Champion Method</v>
      </c>
      <c r="C291" s="199">
        <f>COUNTIF('BEN BEARE'!C:C,B291)</f>
        <v>1</v>
      </c>
      <c r="D291" s="199">
        <f>COUNTIFS('BEN BEARE'!C:C,B291,'BEN BEARE'!K:K,"&gt;0")</f>
        <v>1</v>
      </c>
      <c r="E291" s="199">
        <f>COUNTIFS('BEN BEARE'!C:C,B291,'BEN BEARE'!K:K,"&lt;0")</f>
        <v>0</v>
      </c>
      <c r="F291" s="200">
        <f t="shared" si="4"/>
        <v>1</v>
      </c>
      <c r="G291" s="207">
        <f>SUMIFS('BEN BEARE'!K:K,'BEN BEARE'!C:C,B291)</f>
        <v>3.4000000000000004</v>
      </c>
    </row>
    <row r="292" spans="2:7" ht="15.75" x14ac:dyDescent="0.25">
      <c r="B292" s="205" t="str">
        <v>Chance Reward</v>
      </c>
      <c r="C292" s="199">
        <f>COUNTIF('BEN BEARE'!C:C,B292)</f>
        <v>1</v>
      </c>
      <c r="D292" s="199">
        <f>COUNTIFS('BEN BEARE'!C:C,B292,'BEN BEARE'!K:K,"&gt;0")</f>
        <v>0</v>
      </c>
      <c r="E292" s="199">
        <f>COUNTIFS('BEN BEARE'!C:C,B292,'BEN BEARE'!K:K,"&lt;0")</f>
        <v>1</v>
      </c>
      <c r="F292" s="200">
        <f t="shared" si="4"/>
        <v>0</v>
      </c>
      <c r="G292" s="207">
        <f>SUMIFS('BEN BEARE'!K:K,'BEN BEARE'!C:C,B292)</f>
        <v>-0.5</v>
      </c>
    </row>
    <row r="293" spans="2:7" ht="15.75" x14ac:dyDescent="0.25">
      <c r="B293" s="205" t="str">
        <v>Chaready</v>
      </c>
      <c r="C293" s="199">
        <f>COUNTIF('BEN BEARE'!C:C,B293)</f>
        <v>1</v>
      </c>
      <c r="D293" s="199">
        <f>COUNTIFS('BEN BEARE'!C:C,B293,'BEN BEARE'!K:K,"&gt;0")</f>
        <v>0</v>
      </c>
      <c r="E293" s="199">
        <f>COUNTIFS('BEN BEARE'!C:C,B293,'BEN BEARE'!K:K,"&lt;0")</f>
        <v>1</v>
      </c>
      <c r="F293" s="200">
        <f t="shared" si="4"/>
        <v>0</v>
      </c>
      <c r="G293" s="207">
        <f>SUMIFS('BEN BEARE'!K:K,'BEN BEARE'!C:C,B293)</f>
        <v>-0.5</v>
      </c>
    </row>
    <row r="294" spans="2:7" ht="15.75" x14ac:dyDescent="0.25">
      <c r="B294" s="205" t="str">
        <v>Charging Ahead</v>
      </c>
      <c r="C294" s="199">
        <f>COUNTIF('BEN BEARE'!C:C,B294)</f>
        <v>2</v>
      </c>
      <c r="D294" s="199">
        <f>COUNTIFS('BEN BEARE'!C:C,B294,'BEN BEARE'!K:K,"&gt;0")</f>
        <v>1</v>
      </c>
      <c r="E294" s="199">
        <f>COUNTIFS('BEN BEARE'!C:C,B294,'BEN BEARE'!K:K,"&lt;0")</f>
        <v>1</v>
      </c>
      <c r="F294" s="200">
        <f t="shared" si="4"/>
        <v>0.5</v>
      </c>
      <c r="G294" s="207">
        <f>SUMIFS('BEN BEARE'!K:K,'BEN BEARE'!C:C,B294)</f>
        <v>1.2000000000000002</v>
      </c>
    </row>
    <row r="295" spans="2:7" ht="15.75" x14ac:dyDescent="0.25">
      <c r="B295" s="205" t="str">
        <v>Charles the Great</v>
      </c>
      <c r="C295" s="199">
        <f>COUNTIF('BEN BEARE'!C:C,B295)</f>
        <v>2</v>
      </c>
      <c r="D295" s="199">
        <f>COUNTIFS('BEN BEARE'!C:C,B295,'BEN BEARE'!K:K,"&gt;0")</f>
        <v>1</v>
      </c>
      <c r="E295" s="199">
        <f>COUNTIFS('BEN BEARE'!C:C,B295,'BEN BEARE'!K:K,"&lt;0")</f>
        <v>1</v>
      </c>
      <c r="F295" s="200">
        <f t="shared" si="4"/>
        <v>0.5</v>
      </c>
      <c r="G295" s="207">
        <f>SUMIFS('BEN BEARE'!K:K,'BEN BEARE'!C:C,B295)</f>
        <v>-1.4</v>
      </c>
    </row>
    <row r="296" spans="2:7" ht="15.75" x14ac:dyDescent="0.25">
      <c r="B296" s="205" t="str">
        <v>Charlie Bali</v>
      </c>
      <c r="C296" s="199">
        <f>COUNTIF('BEN BEARE'!C:C,B296)</f>
        <v>3</v>
      </c>
      <c r="D296" s="199">
        <f>COUNTIFS('BEN BEARE'!C:C,B296,'BEN BEARE'!K:K,"&gt;0")</f>
        <v>0</v>
      </c>
      <c r="E296" s="199">
        <f>COUNTIFS('BEN BEARE'!C:C,B296,'BEN BEARE'!K:K,"&lt;0")</f>
        <v>3</v>
      </c>
      <c r="F296" s="200">
        <f t="shared" si="4"/>
        <v>0</v>
      </c>
      <c r="G296" s="207">
        <f>SUMIFS('BEN BEARE'!K:K,'BEN BEARE'!C:C,B296)</f>
        <v>-4.25</v>
      </c>
    </row>
    <row r="297" spans="2:7" ht="15.75" x14ac:dyDescent="0.25">
      <c r="B297" s="205" t="str">
        <v>Charlies Tin</v>
      </c>
      <c r="C297" s="199">
        <f>COUNTIF('BEN BEARE'!C:C,B297)</f>
        <v>1</v>
      </c>
      <c r="D297" s="199">
        <f>COUNTIFS('BEN BEARE'!C:C,B297,'BEN BEARE'!K:K,"&gt;0")</f>
        <v>0</v>
      </c>
      <c r="E297" s="199">
        <f>COUNTIFS('BEN BEARE'!C:C,B297,'BEN BEARE'!K:K,"&lt;0")</f>
        <v>1</v>
      </c>
      <c r="F297" s="200">
        <f t="shared" si="4"/>
        <v>0</v>
      </c>
      <c r="G297" s="207">
        <f>SUMIFS('BEN BEARE'!K:K,'BEN BEARE'!C:C,B297)</f>
        <v>-0.25</v>
      </c>
    </row>
    <row r="298" spans="2:7" ht="15.75" x14ac:dyDescent="0.25">
      <c r="B298" s="205" t="str">
        <v>CHARM STONE</v>
      </c>
      <c r="C298" s="199">
        <f>COUNTIF('BEN BEARE'!C:C,B298)</f>
        <v>1</v>
      </c>
      <c r="D298" s="199">
        <f>COUNTIFS('BEN BEARE'!C:C,B298,'BEN BEARE'!K:K,"&gt;0")</f>
        <v>0</v>
      </c>
      <c r="E298" s="199">
        <f>COUNTIFS('BEN BEARE'!C:C,B298,'BEN BEARE'!K:K,"&lt;0")</f>
        <v>1</v>
      </c>
      <c r="F298" s="200">
        <f t="shared" si="4"/>
        <v>0</v>
      </c>
      <c r="G298" s="207">
        <f>SUMIFS('BEN BEARE'!K:K,'BEN BEARE'!C:C,B298)</f>
        <v>-3</v>
      </c>
    </row>
    <row r="299" spans="2:7" ht="15.75" x14ac:dyDescent="0.25">
      <c r="B299" s="205" t="str">
        <v xml:space="preserve">Charming Deel </v>
      </c>
      <c r="C299" s="199">
        <f>COUNTIF('BEN BEARE'!C:C,B299)</f>
        <v>1</v>
      </c>
      <c r="D299" s="199">
        <f>COUNTIFS('BEN BEARE'!C:C,B299,'BEN BEARE'!K:K,"&gt;0")</f>
        <v>1</v>
      </c>
      <c r="E299" s="199">
        <f>COUNTIFS('BEN BEARE'!C:C,B299,'BEN BEARE'!K:K,"&lt;0")</f>
        <v>0</v>
      </c>
      <c r="F299" s="200">
        <f t="shared" si="4"/>
        <v>1</v>
      </c>
      <c r="G299" s="207">
        <f>SUMIFS('BEN BEARE'!K:K,'BEN BEARE'!C:C,B299)</f>
        <v>3.3000000000000007</v>
      </c>
    </row>
    <row r="300" spans="2:7" ht="15.75" x14ac:dyDescent="0.25">
      <c r="B300" s="205" t="str">
        <v>Chateau Nue</v>
      </c>
      <c r="C300" s="199">
        <f>COUNTIF('BEN BEARE'!C:C,B300)</f>
        <v>1</v>
      </c>
      <c r="D300" s="199">
        <f>COUNTIFS('BEN BEARE'!C:C,B300,'BEN BEARE'!K:K,"&gt;0")</f>
        <v>1</v>
      </c>
      <c r="E300" s="199">
        <f>COUNTIFS('BEN BEARE'!C:C,B300,'BEN BEARE'!K:K,"&lt;0")</f>
        <v>0</v>
      </c>
      <c r="F300" s="200">
        <f t="shared" si="4"/>
        <v>1</v>
      </c>
      <c r="G300" s="207">
        <f>SUMIFS('BEN BEARE'!K:K,'BEN BEARE'!C:C,B300)</f>
        <v>15</v>
      </c>
    </row>
    <row r="301" spans="2:7" ht="15.75" x14ac:dyDescent="0.25">
      <c r="B301" s="205" t="str">
        <v>Cheerstothat</v>
      </c>
      <c r="C301" s="199">
        <f>COUNTIF('BEN BEARE'!C:C,B301)</f>
        <v>1</v>
      </c>
      <c r="D301" s="199">
        <f>COUNTIFS('BEN BEARE'!C:C,B301,'BEN BEARE'!K:K,"&gt;0")</f>
        <v>0</v>
      </c>
      <c r="E301" s="199">
        <f>COUNTIFS('BEN BEARE'!C:C,B301,'BEN BEARE'!K:K,"&lt;0")</f>
        <v>1</v>
      </c>
      <c r="F301" s="200">
        <f t="shared" si="4"/>
        <v>0</v>
      </c>
      <c r="G301" s="207">
        <f>SUMIFS('BEN BEARE'!K:K,'BEN BEARE'!C:C,B301)</f>
        <v>-9.5</v>
      </c>
    </row>
    <row r="302" spans="2:7" ht="15.75" x14ac:dyDescent="0.25">
      <c r="B302" s="205" t="str">
        <v>Chelmsford</v>
      </c>
      <c r="C302" s="199">
        <f>COUNTIF('BEN BEARE'!C:C,B302)</f>
        <v>3</v>
      </c>
      <c r="D302" s="199">
        <f>COUNTIFS('BEN BEARE'!C:C,B302,'BEN BEARE'!K:K,"&gt;0")</f>
        <v>0</v>
      </c>
      <c r="E302" s="199">
        <f>COUNTIFS('BEN BEARE'!C:C,B302,'BEN BEARE'!K:K,"&lt;0")</f>
        <v>3</v>
      </c>
      <c r="F302" s="200">
        <f t="shared" si="4"/>
        <v>0</v>
      </c>
      <c r="G302" s="207">
        <f>SUMIFS('BEN BEARE'!K:K,'BEN BEARE'!C:C,B302)</f>
        <v>-3.75</v>
      </c>
    </row>
    <row r="303" spans="2:7" ht="15.75" x14ac:dyDescent="0.25">
      <c r="B303" s="205" t="str">
        <v>Cheques Galore</v>
      </c>
      <c r="C303" s="199">
        <f>COUNTIF('BEN BEARE'!C:C,B303)</f>
        <v>2</v>
      </c>
      <c r="D303" s="199">
        <f>COUNTIFS('BEN BEARE'!C:C,B303,'BEN BEARE'!K:K,"&gt;0")</f>
        <v>0</v>
      </c>
      <c r="E303" s="199">
        <f>COUNTIFS('BEN BEARE'!C:C,B303,'BEN BEARE'!K:K,"&lt;0")</f>
        <v>2</v>
      </c>
      <c r="F303" s="200">
        <f t="shared" si="4"/>
        <v>0</v>
      </c>
      <c r="G303" s="207">
        <f>SUMIFS('BEN BEARE'!K:K,'BEN BEARE'!C:C,B303)</f>
        <v>-0.75</v>
      </c>
    </row>
    <row r="304" spans="2:7" ht="15.75" x14ac:dyDescent="0.25">
      <c r="B304" s="205" t="str">
        <v>Cherbourg</v>
      </c>
      <c r="C304" s="199">
        <f>COUNTIF('BEN BEARE'!C:C,B304)</f>
        <v>1</v>
      </c>
      <c r="D304" s="199">
        <f>COUNTIFS('BEN BEARE'!C:C,B304,'BEN BEARE'!K:K,"&gt;0")</f>
        <v>0</v>
      </c>
      <c r="E304" s="199">
        <f>COUNTIFS('BEN BEARE'!C:C,B304,'BEN BEARE'!K:K,"&lt;0")</f>
        <v>1</v>
      </c>
      <c r="F304" s="200">
        <f t="shared" si="4"/>
        <v>0</v>
      </c>
      <c r="G304" s="207">
        <f>SUMIFS('BEN BEARE'!K:K,'BEN BEARE'!C:C,B304)</f>
        <v>-8</v>
      </c>
    </row>
    <row r="305" spans="2:7" ht="15.75" x14ac:dyDescent="0.25">
      <c r="B305" s="205" t="str">
        <v>Chester Le Street</v>
      </c>
      <c r="C305" s="199">
        <f>COUNTIF('BEN BEARE'!C:C,B305)</f>
        <v>1</v>
      </c>
      <c r="D305" s="199">
        <f>COUNTIFS('BEN BEARE'!C:C,B305,'BEN BEARE'!K:K,"&gt;0")</f>
        <v>1</v>
      </c>
      <c r="E305" s="199">
        <f>COUNTIFS('BEN BEARE'!C:C,B305,'BEN BEARE'!K:K,"&lt;0")</f>
        <v>0</v>
      </c>
      <c r="F305" s="200">
        <f t="shared" si="4"/>
        <v>1</v>
      </c>
      <c r="G305" s="207">
        <f>SUMIFS('BEN BEARE'!K:K,'BEN BEARE'!C:C,B305)</f>
        <v>6.5</v>
      </c>
    </row>
    <row r="306" spans="2:7" ht="15.75" x14ac:dyDescent="0.25">
      <c r="B306" s="205" t="str">
        <v>Cheval Chic</v>
      </c>
      <c r="C306" s="199">
        <f>COUNTIF('BEN BEARE'!C:C,B306)</f>
        <v>1</v>
      </c>
      <c r="D306" s="199">
        <f>COUNTIFS('BEN BEARE'!C:C,B306,'BEN BEARE'!K:K,"&gt;0")</f>
        <v>0</v>
      </c>
      <c r="E306" s="199">
        <f>COUNTIFS('BEN BEARE'!C:C,B306,'BEN BEARE'!K:K,"&lt;0")</f>
        <v>1</v>
      </c>
      <c r="F306" s="200">
        <f t="shared" si="4"/>
        <v>0</v>
      </c>
      <c r="G306" s="207">
        <f>SUMIFS('BEN BEARE'!K:K,'BEN BEARE'!C:C,B306)</f>
        <v>-1</v>
      </c>
    </row>
    <row r="307" spans="2:7" ht="15.75" x14ac:dyDescent="0.25">
      <c r="B307" s="205" t="str">
        <v>Chicalote</v>
      </c>
      <c r="C307" s="199">
        <f>COUNTIF('BEN BEARE'!C:C,B307)</f>
        <v>2</v>
      </c>
      <c r="D307" s="199">
        <f>COUNTIFS('BEN BEARE'!C:C,B307,'BEN BEARE'!K:K,"&gt;0")</f>
        <v>0</v>
      </c>
      <c r="E307" s="199">
        <f>COUNTIFS('BEN BEARE'!C:C,B307,'BEN BEARE'!K:K,"&lt;0")</f>
        <v>2</v>
      </c>
      <c r="F307" s="200">
        <f t="shared" si="4"/>
        <v>0</v>
      </c>
      <c r="G307" s="207">
        <f>SUMIFS('BEN BEARE'!K:K,'BEN BEARE'!C:C,B307)</f>
        <v>-14</v>
      </c>
    </row>
    <row r="308" spans="2:7" ht="15.75" x14ac:dyDescent="0.25">
      <c r="B308" s="205" t="str">
        <v>Chico Casino</v>
      </c>
      <c r="C308" s="199">
        <f>COUNTIF('BEN BEARE'!C:C,B308)</f>
        <v>1</v>
      </c>
      <c r="D308" s="199">
        <f>COUNTIFS('BEN BEARE'!C:C,B308,'BEN BEARE'!K:K,"&gt;0")</f>
        <v>1</v>
      </c>
      <c r="E308" s="199">
        <f>COUNTIFS('BEN BEARE'!C:C,B308,'BEN BEARE'!K:K,"&lt;0")</f>
        <v>0</v>
      </c>
      <c r="F308" s="200">
        <f t="shared" si="4"/>
        <v>1</v>
      </c>
      <c r="G308" s="207">
        <f>SUMIFS('BEN BEARE'!K:K,'BEN BEARE'!C:C,B308)</f>
        <v>4.0500000000000007</v>
      </c>
    </row>
    <row r="309" spans="2:7" ht="15.75" x14ac:dyDescent="0.25">
      <c r="B309" s="205" t="str">
        <v>Chico Sonado</v>
      </c>
      <c r="C309" s="199">
        <f>COUNTIF('BEN BEARE'!C:C,B309)</f>
        <v>2</v>
      </c>
      <c r="D309" s="199">
        <f>COUNTIFS('BEN BEARE'!C:C,B309,'BEN BEARE'!K:K,"&gt;0")</f>
        <v>2</v>
      </c>
      <c r="E309" s="199">
        <f>COUNTIFS('BEN BEARE'!C:C,B309,'BEN BEARE'!K:K,"&lt;0")</f>
        <v>0</v>
      </c>
      <c r="F309" s="200">
        <f t="shared" si="4"/>
        <v>1</v>
      </c>
      <c r="G309" s="207">
        <f>SUMIFS('BEN BEARE'!K:K,'BEN BEARE'!C:C,B309)</f>
        <v>25</v>
      </c>
    </row>
    <row r="310" spans="2:7" ht="15.75" x14ac:dyDescent="0.25">
      <c r="B310" s="205" t="str">
        <v>Chihuahua</v>
      </c>
      <c r="C310" s="199">
        <f>COUNTIF('BEN BEARE'!C:C,B310)</f>
        <v>1</v>
      </c>
      <c r="D310" s="199">
        <f>COUNTIFS('BEN BEARE'!C:C,B310,'BEN BEARE'!K:K,"&gt;0")</f>
        <v>0</v>
      </c>
      <c r="E310" s="199">
        <f>COUNTIFS('BEN BEARE'!C:C,B310,'BEN BEARE'!K:K,"&lt;0")</f>
        <v>1</v>
      </c>
      <c r="F310" s="200">
        <f t="shared" si="4"/>
        <v>0</v>
      </c>
      <c r="G310" s="207">
        <f>SUMIFS('BEN BEARE'!K:K,'BEN BEARE'!C:C,B310)</f>
        <v>-8</v>
      </c>
    </row>
    <row r="311" spans="2:7" ht="15.75" x14ac:dyDescent="0.25">
      <c r="B311" s="205" t="str">
        <v>Chilled</v>
      </c>
      <c r="C311" s="199">
        <f>COUNTIF('BEN BEARE'!C:C,B311)</f>
        <v>2</v>
      </c>
      <c r="D311" s="199">
        <f>COUNTIFS('BEN BEARE'!C:C,B311,'BEN BEARE'!K:K,"&gt;0")</f>
        <v>0</v>
      </c>
      <c r="E311" s="199">
        <f>COUNTIFS('BEN BEARE'!C:C,B311,'BEN BEARE'!K:K,"&lt;0")</f>
        <v>2</v>
      </c>
      <c r="F311" s="200">
        <f t="shared" si="4"/>
        <v>0</v>
      </c>
      <c r="G311" s="207">
        <f>SUMIFS('BEN BEARE'!K:K,'BEN BEARE'!C:C,B311)</f>
        <v>-7.5</v>
      </c>
    </row>
    <row r="312" spans="2:7" ht="15.75" x14ac:dyDescent="0.25">
      <c r="B312" s="205" t="str">
        <v>Chipstar</v>
      </c>
      <c r="C312" s="199">
        <f>COUNTIF('BEN BEARE'!C:C,B312)</f>
        <v>2</v>
      </c>
      <c r="D312" s="199">
        <f>COUNTIFS('BEN BEARE'!C:C,B312,'BEN BEARE'!K:K,"&gt;0")</f>
        <v>0</v>
      </c>
      <c r="E312" s="199">
        <f>COUNTIFS('BEN BEARE'!C:C,B312,'BEN BEARE'!K:K,"&lt;0")</f>
        <v>2</v>
      </c>
      <c r="F312" s="200">
        <f t="shared" si="4"/>
        <v>0</v>
      </c>
      <c r="G312" s="207">
        <f>SUMIFS('BEN BEARE'!K:K,'BEN BEARE'!C:C,B312)</f>
        <v>-5</v>
      </c>
    </row>
    <row r="313" spans="2:7" ht="15.75" x14ac:dyDescent="0.25">
      <c r="B313" s="205" t="str">
        <v>Chocablock</v>
      </c>
      <c r="C313" s="199">
        <f>COUNTIF('BEN BEARE'!C:C,B313)</f>
        <v>1</v>
      </c>
      <c r="D313" s="199">
        <f>COUNTIFS('BEN BEARE'!C:C,B313,'BEN BEARE'!K:K,"&gt;0")</f>
        <v>0</v>
      </c>
      <c r="E313" s="199">
        <f>COUNTIFS('BEN BEARE'!C:C,B313,'BEN BEARE'!K:K,"&lt;0")</f>
        <v>1</v>
      </c>
      <c r="F313" s="200">
        <f t="shared" si="4"/>
        <v>0</v>
      </c>
      <c r="G313" s="207">
        <f>SUMIFS('BEN BEARE'!K:K,'BEN BEARE'!C:C,B313)</f>
        <v>-2</v>
      </c>
    </row>
    <row r="314" spans="2:7" ht="15.75" x14ac:dyDescent="0.25">
      <c r="B314" s="205" t="str">
        <v>Chockablock</v>
      </c>
      <c r="C314" s="199">
        <f>COUNTIF('BEN BEARE'!C:C,B314)</f>
        <v>1</v>
      </c>
      <c r="D314" s="199">
        <f>COUNTIFS('BEN BEARE'!C:C,B314,'BEN BEARE'!K:K,"&gt;0")</f>
        <v>0</v>
      </c>
      <c r="E314" s="199">
        <f>COUNTIFS('BEN BEARE'!C:C,B314,'BEN BEARE'!K:K,"&lt;0")</f>
        <v>1</v>
      </c>
      <c r="F314" s="200">
        <f t="shared" si="4"/>
        <v>0</v>
      </c>
      <c r="G314" s="207">
        <f>SUMIFS('BEN BEARE'!K:K,'BEN BEARE'!C:C,B314)</f>
        <v>-2</v>
      </c>
    </row>
    <row r="315" spans="2:7" ht="15.75" x14ac:dyDescent="0.25">
      <c r="B315" s="205" t="str">
        <v>Cholante</v>
      </c>
      <c r="C315" s="199">
        <f>COUNTIF('BEN BEARE'!C:C,B315)</f>
        <v>1</v>
      </c>
      <c r="D315" s="199">
        <f>COUNTIFS('BEN BEARE'!C:C,B315,'BEN BEARE'!K:K,"&gt;0")</f>
        <v>1</v>
      </c>
      <c r="E315" s="199">
        <f>COUNTIFS('BEN BEARE'!C:C,B315,'BEN BEARE'!K:K,"&lt;0")</f>
        <v>0</v>
      </c>
      <c r="F315" s="200">
        <f t="shared" si="4"/>
        <v>1</v>
      </c>
      <c r="G315" s="207">
        <f>SUMIFS('BEN BEARE'!K:K,'BEN BEARE'!C:C,B315)</f>
        <v>2.2000000000000002</v>
      </c>
    </row>
    <row r="316" spans="2:7" ht="15.75" x14ac:dyDescent="0.25">
      <c r="B316" s="205" t="str">
        <v>Choquant</v>
      </c>
      <c r="C316" s="199">
        <f>COUNTIF('BEN BEARE'!C:C,B316)</f>
        <v>1</v>
      </c>
      <c r="D316" s="199">
        <f>COUNTIFS('BEN BEARE'!C:C,B316,'BEN BEARE'!K:K,"&gt;0")</f>
        <v>0</v>
      </c>
      <c r="E316" s="199">
        <f>COUNTIFS('BEN BEARE'!C:C,B316,'BEN BEARE'!K:K,"&lt;0")</f>
        <v>1</v>
      </c>
      <c r="F316" s="200">
        <f t="shared" si="4"/>
        <v>0</v>
      </c>
      <c r="G316" s="207">
        <f>SUMIFS('BEN BEARE'!K:K,'BEN BEARE'!C:C,B316)</f>
        <v>-1</v>
      </c>
    </row>
    <row r="317" spans="2:7" ht="15.75" x14ac:dyDescent="0.25">
      <c r="B317" s="205" t="str">
        <v>Chorizama</v>
      </c>
      <c r="C317" s="199">
        <f>COUNTIF('BEN BEARE'!C:C,B317)</f>
        <v>2</v>
      </c>
      <c r="D317" s="199">
        <f>COUNTIFS('BEN BEARE'!C:C,B317,'BEN BEARE'!K:K,"&gt;0")</f>
        <v>2</v>
      </c>
      <c r="E317" s="199">
        <f>COUNTIFS('BEN BEARE'!C:C,B317,'BEN BEARE'!K:K,"&lt;0")</f>
        <v>0</v>
      </c>
      <c r="F317" s="200">
        <f t="shared" si="4"/>
        <v>1</v>
      </c>
      <c r="G317" s="207">
        <f>SUMIFS('BEN BEARE'!K:K,'BEN BEARE'!C:C,B317)</f>
        <v>25.05</v>
      </c>
    </row>
    <row r="318" spans="2:7" ht="15.75" x14ac:dyDescent="0.25">
      <c r="B318" s="205" t="str">
        <v>Chosen Legend</v>
      </c>
      <c r="C318" s="199">
        <f>COUNTIF('BEN BEARE'!C:C,B318)</f>
        <v>1</v>
      </c>
      <c r="D318" s="199">
        <f>COUNTIFS('BEN BEARE'!C:C,B318,'BEN BEARE'!K:K,"&gt;0")</f>
        <v>0</v>
      </c>
      <c r="E318" s="199">
        <f>COUNTIFS('BEN BEARE'!C:C,B318,'BEN BEARE'!K:K,"&lt;0")</f>
        <v>1</v>
      </c>
      <c r="F318" s="200">
        <f t="shared" si="4"/>
        <v>0</v>
      </c>
      <c r="G318" s="207">
        <f>SUMIFS('BEN BEARE'!K:K,'BEN BEARE'!C:C,B318)</f>
        <v>-2</v>
      </c>
    </row>
    <row r="319" spans="2:7" ht="15.75" x14ac:dyDescent="0.25">
      <c r="B319" s="205" t="str">
        <v>Cicada</v>
      </c>
      <c r="C319" s="199">
        <f>COUNTIF('BEN BEARE'!C:C,B319)</f>
        <v>1</v>
      </c>
      <c r="D319" s="199">
        <f>COUNTIFS('BEN BEARE'!C:C,B319,'BEN BEARE'!K:K,"&gt;0")</f>
        <v>0</v>
      </c>
      <c r="E319" s="199">
        <f>COUNTIFS('BEN BEARE'!C:C,B319,'BEN BEARE'!K:K,"&lt;0")</f>
        <v>1</v>
      </c>
      <c r="F319" s="200">
        <f t="shared" si="4"/>
        <v>0</v>
      </c>
      <c r="G319" s="207">
        <f>SUMIFS('BEN BEARE'!K:K,'BEN BEARE'!C:C,B319)</f>
        <v>-3.25</v>
      </c>
    </row>
    <row r="320" spans="2:7" ht="15.75" x14ac:dyDescent="0.25">
      <c r="B320" s="205" t="str">
        <v>Cigar Flick</v>
      </c>
      <c r="C320" s="199">
        <f>COUNTIF('BEN BEARE'!C:C,B320)</f>
        <v>2</v>
      </c>
      <c r="D320" s="199">
        <f>COUNTIFS('BEN BEARE'!C:C,B320,'BEN BEARE'!K:K,"&gt;0")</f>
        <v>1</v>
      </c>
      <c r="E320" s="199">
        <f>COUNTIFS('BEN BEARE'!C:C,B320,'BEN BEARE'!K:K,"&lt;0")</f>
        <v>1</v>
      </c>
      <c r="F320" s="200">
        <f t="shared" si="4"/>
        <v>0.5</v>
      </c>
      <c r="G320" s="207">
        <f>SUMIFS('BEN BEARE'!K:K,'BEN BEARE'!C:C,B320)</f>
        <v>10.125</v>
      </c>
    </row>
    <row r="321" spans="2:7" ht="15.75" x14ac:dyDescent="0.25">
      <c r="B321" s="205" t="str">
        <v>Circles of Angels</v>
      </c>
      <c r="C321" s="199">
        <f>COUNTIF('BEN BEARE'!C:C,B321)</f>
        <v>1</v>
      </c>
      <c r="D321" s="199">
        <f>COUNTIFS('BEN BEARE'!C:C,B321,'BEN BEARE'!K:K,"&gt;0")</f>
        <v>0</v>
      </c>
      <c r="E321" s="199">
        <f>COUNTIFS('BEN BEARE'!C:C,B321,'BEN BEARE'!K:K,"&lt;0")</f>
        <v>1</v>
      </c>
      <c r="F321" s="200">
        <f t="shared" si="4"/>
        <v>0</v>
      </c>
      <c r="G321" s="207">
        <f>SUMIFS('BEN BEARE'!K:K,'BEN BEARE'!C:C,B321)</f>
        <v>-2.5</v>
      </c>
    </row>
    <row r="322" spans="2:7" ht="15.75" x14ac:dyDescent="0.25">
      <c r="B322" s="205" t="str">
        <v>Circumpolar</v>
      </c>
      <c r="C322" s="199">
        <f>COUNTIF('BEN BEARE'!C:C,B322)</f>
        <v>1</v>
      </c>
      <c r="D322" s="199">
        <f>COUNTIFS('BEN BEARE'!C:C,B322,'BEN BEARE'!K:K,"&gt;0")</f>
        <v>0</v>
      </c>
      <c r="E322" s="199">
        <f>COUNTIFS('BEN BEARE'!C:C,B322,'BEN BEARE'!K:K,"&lt;0")</f>
        <v>1</v>
      </c>
      <c r="F322" s="200">
        <f t="shared" si="4"/>
        <v>0</v>
      </c>
      <c r="G322" s="207">
        <f>SUMIFS('BEN BEARE'!K:K,'BEN BEARE'!C:C,B322)</f>
        <v>-0.75</v>
      </c>
    </row>
    <row r="323" spans="2:7" ht="15.75" x14ac:dyDescent="0.25">
      <c r="B323" s="205" t="str">
        <v>Cisapline</v>
      </c>
      <c r="C323" s="199">
        <f>COUNTIF('BEN BEARE'!C:C,B323)</f>
        <v>1</v>
      </c>
      <c r="D323" s="199">
        <f>COUNTIFS('BEN BEARE'!C:C,B323,'BEN BEARE'!K:K,"&gt;0")</f>
        <v>0</v>
      </c>
      <c r="E323" s="199">
        <f>COUNTIFS('BEN BEARE'!C:C,B323,'BEN BEARE'!K:K,"&lt;0")</f>
        <v>1</v>
      </c>
      <c r="F323" s="200">
        <f t="shared" si="4"/>
        <v>0</v>
      </c>
      <c r="G323" s="207">
        <f>SUMIFS('BEN BEARE'!K:K,'BEN BEARE'!C:C,B323)</f>
        <v>-1</v>
      </c>
    </row>
    <row r="324" spans="2:7" ht="15.75" x14ac:dyDescent="0.25">
      <c r="B324" s="205" t="str">
        <v>Citric</v>
      </c>
      <c r="C324" s="199">
        <f>COUNTIF('BEN BEARE'!C:C,B324)</f>
        <v>2</v>
      </c>
      <c r="D324" s="199">
        <f>COUNTIFS('BEN BEARE'!C:C,B324,'BEN BEARE'!K:K,"&gt;0")</f>
        <v>0</v>
      </c>
      <c r="E324" s="199">
        <f>COUNTIFS('BEN BEARE'!C:C,B324,'BEN BEARE'!K:K,"&lt;0")</f>
        <v>2</v>
      </c>
      <c r="F324" s="200">
        <f t="shared" ref="F324:F370" si="5">D324/C324</f>
        <v>0</v>
      </c>
      <c r="G324" s="207">
        <f>SUMIFS('BEN BEARE'!K:K,'BEN BEARE'!C:C,B324)</f>
        <v>-2.5</v>
      </c>
    </row>
    <row r="325" spans="2:7" ht="15.75" x14ac:dyDescent="0.25">
      <c r="B325" s="205" t="str">
        <v>City Escape</v>
      </c>
      <c r="C325" s="199">
        <f>COUNTIF('BEN BEARE'!C:C,B325)</f>
        <v>1</v>
      </c>
      <c r="D325" s="199">
        <f>COUNTIFS('BEN BEARE'!C:C,B325,'BEN BEARE'!K:K,"&gt;0")</f>
        <v>0</v>
      </c>
      <c r="E325" s="199">
        <f>COUNTIFS('BEN BEARE'!C:C,B325,'BEN BEARE'!K:K,"&lt;0")</f>
        <v>1</v>
      </c>
      <c r="F325" s="200">
        <f t="shared" si="5"/>
        <v>0</v>
      </c>
      <c r="G325" s="207">
        <f>SUMIFS('BEN BEARE'!K:K,'BEN BEARE'!C:C,B325)</f>
        <v>-1.75</v>
      </c>
    </row>
    <row r="326" spans="2:7" ht="15.75" x14ac:dyDescent="0.25">
      <c r="B326" s="205" t="str">
        <v>City of Lights</v>
      </c>
      <c r="C326" s="199">
        <f>COUNTIF('BEN BEARE'!C:C,B326)</f>
        <v>1</v>
      </c>
      <c r="D326" s="199">
        <f>COUNTIFS('BEN BEARE'!C:C,B326,'BEN BEARE'!K:K,"&gt;0")</f>
        <v>1</v>
      </c>
      <c r="E326" s="199">
        <f>COUNTIFS('BEN BEARE'!C:C,B326,'BEN BEARE'!K:K,"&lt;0")</f>
        <v>0</v>
      </c>
      <c r="F326" s="200">
        <f t="shared" si="5"/>
        <v>1</v>
      </c>
      <c r="G326" s="207">
        <f>SUMIFS('BEN BEARE'!K:K,'BEN BEARE'!C:C,B326)</f>
        <v>20.125</v>
      </c>
    </row>
    <row r="327" spans="2:7" ht="15.75" x14ac:dyDescent="0.25">
      <c r="B327" s="205" t="str">
        <v>Claudia Shiver</v>
      </c>
      <c r="C327" s="199">
        <f>COUNTIF('BEN BEARE'!C:C,B327)</f>
        <v>1</v>
      </c>
      <c r="D327" s="199">
        <f>COUNTIFS('BEN BEARE'!C:C,B327,'BEN BEARE'!K:K,"&gt;0")</f>
        <v>0</v>
      </c>
      <c r="E327" s="199">
        <f>COUNTIFS('BEN BEARE'!C:C,B327,'BEN BEARE'!K:K,"&lt;0")</f>
        <v>1</v>
      </c>
      <c r="F327" s="200">
        <f t="shared" si="5"/>
        <v>0</v>
      </c>
      <c r="G327" s="207">
        <f>SUMIFS('BEN BEARE'!K:K,'BEN BEARE'!C:C,B327)</f>
        <v>-0.5</v>
      </c>
    </row>
    <row r="328" spans="2:7" ht="15.75" x14ac:dyDescent="0.25">
      <c r="B328" s="205" t="str">
        <v>Clavadatsch</v>
      </c>
      <c r="C328" s="199">
        <f>COUNTIF('BEN BEARE'!C:C,B328)</f>
        <v>1</v>
      </c>
      <c r="D328" s="199">
        <f>COUNTIFS('BEN BEARE'!C:C,B328,'BEN BEARE'!K:K,"&gt;0")</f>
        <v>1</v>
      </c>
      <c r="E328" s="199">
        <f>COUNTIFS('BEN BEARE'!C:C,B328,'BEN BEARE'!K:K,"&lt;0")</f>
        <v>0</v>
      </c>
      <c r="F328" s="200">
        <f t="shared" si="5"/>
        <v>1</v>
      </c>
      <c r="G328" s="207">
        <f>SUMIFS('BEN BEARE'!K:K,'BEN BEARE'!C:C,B328)</f>
        <v>6.1749999999999989</v>
      </c>
    </row>
    <row r="329" spans="2:7" ht="15.75" x14ac:dyDescent="0.25">
      <c r="B329" s="205" t="str">
        <v>Clear Choice</v>
      </c>
      <c r="C329" s="199">
        <f>COUNTIF('BEN BEARE'!C:C,B329)</f>
        <v>2</v>
      </c>
      <c r="D329" s="199">
        <f>COUNTIFS('BEN BEARE'!C:C,B329,'BEN BEARE'!K:K,"&gt;0")</f>
        <v>2</v>
      </c>
      <c r="E329" s="199">
        <f>COUNTIFS('BEN BEARE'!C:C,B329,'BEN BEARE'!K:K,"&lt;0")</f>
        <v>0</v>
      </c>
      <c r="F329" s="200">
        <f t="shared" si="5"/>
        <v>1</v>
      </c>
      <c r="G329" s="207">
        <f>SUMIFS('BEN BEARE'!K:K,'BEN BEARE'!C:C,B329)</f>
        <v>7.7</v>
      </c>
    </row>
    <row r="330" spans="2:7" ht="15.75" x14ac:dyDescent="0.25">
      <c r="B330" s="205" t="str">
        <v>Cliff House</v>
      </c>
      <c r="C330" s="199">
        <f>COUNTIF('BEN BEARE'!C:C,B330)</f>
        <v>3</v>
      </c>
      <c r="D330" s="199">
        <f>COUNTIFS('BEN BEARE'!C:C,B330,'BEN BEARE'!K:K,"&gt;0")</f>
        <v>0</v>
      </c>
      <c r="E330" s="199">
        <f>COUNTIFS('BEN BEARE'!C:C,B330,'BEN BEARE'!K:K,"&lt;0")</f>
        <v>3</v>
      </c>
      <c r="F330" s="200">
        <f t="shared" si="5"/>
        <v>0</v>
      </c>
      <c r="G330" s="207">
        <f>SUMIFS('BEN BEARE'!K:K,'BEN BEARE'!C:C,B330)</f>
        <v>-6.5</v>
      </c>
    </row>
    <row r="331" spans="2:7" ht="15.75" x14ac:dyDescent="0.25">
      <c r="B331" s="205" t="str">
        <v>Cliffette</v>
      </c>
      <c r="C331" s="199">
        <f>COUNTIF('BEN BEARE'!C:C,B331)</f>
        <v>2</v>
      </c>
      <c r="D331" s="199">
        <f>COUNTIFS('BEN BEARE'!C:C,B331,'BEN BEARE'!K:K,"&gt;0")</f>
        <v>0</v>
      </c>
      <c r="E331" s="199">
        <f>COUNTIFS('BEN BEARE'!C:C,B331,'BEN BEARE'!K:K,"&lt;0")</f>
        <v>2</v>
      </c>
      <c r="F331" s="200">
        <f t="shared" si="5"/>
        <v>0</v>
      </c>
      <c r="G331" s="207">
        <f>SUMIFS('BEN BEARE'!K:K,'BEN BEARE'!C:C,B331)</f>
        <v>-5</v>
      </c>
    </row>
    <row r="332" spans="2:7" ht="15.75" x14ac:dyDescent="0.25">
      <c r="B332" s="205" t="str">
        <v>Climbing Star</v>
      </c>
      <c r="C332" s="199">
        <f>COUNTIF('BEN BEARE'!C:C,B332)</f>
        <v>1</v>
      </c>
      <c r="D332" s="199">
        <f>COUNTIFS('BEN BEARE'!C:C,B332,'BEN BEARE'!K:K,"&gt;0")</f>
        <v>1</v>
      </c>
      <c r="E332" s="199">
        <f>COUNTIFS('BEN BEARE'!C:C,B332,'BEN BEARE'!K:K,"&lt;0")</f>
        <v>0</v>
      </c>
      <c r="F332" s="200">
        <f t="shared" si="5"/>
        <v>1</v>
      </c>
      <c r="G332" s="207">
        <f>SUMIFS('BEN BEARE'!K:K,'BEN BEARE'!C:C,B332)</f>
        <v>8.3999999999999986</v>
      </c>
    </row>
    <row r="333" spans="2:7" ht="15.75" x14ac:dyDescent="0.25">
      <c r="B333" s="205" t="str">
        <v xml:space="preserve">ClinicalyIncorrect </v>
      </c>
      <c r="C333" s="199">
        <f>COUNTIF('BEN BEARE'!C:C,B333)</f>
        <v>1</v>
      </c>
      <c r="D333" s="199">
        <f>COUNTIFS('BEN BEARE'!C:C,B333,'BEN BEARE'!K:K,"&gt;0")</f>
        <v>0</v>
      </c>
      <c r="E333" s="199">
        <f>COUNTIFS('BEN BEARE'!C:C,B333,'BEN BEARE'!K:K,"&lt;0")</f>
        <v>1</v>
      </c>
      <c r="F333" s="200">
        <f t="shared" si="5"/>
        <v>0</v>
      </c>
      <c r="G333" s="207">
        <f>SUMIFS('BEN BEARE'!K:K,'BEN BEARE'!C:C,B333)</f>
        <v>-3</v>
      </c>
    </row>
    <row r="334" spans="2:7" ht="15.75" x14ac:dyDescent="0.25">
      <c r="B334" s="205" t="str">
        <v>Clinqstar</v>
      </c>
      <c r="C334" s="199">
        <f>COUNTIF('BEN BEARE'!C:C,B334)</f>
        <v>1</v>
      </c>
      <c r="D334" s="199">
        <f>COUNTIFS('BEN BEARE'!C:C,B334,'BEN BEARE'!K:K,"&gt;0")</f>
        <v>0</v>
      </c>
      <c r="E334" s="199">
        <f>COUNTIFS('BEN BEARE'!C:C,B334,'BEN BEARE'!K:K,"&lt;0")</f>
        <v>1</v>
      </c>
      <c r="F334" s="200">
        <f t="shared" si="5"/>
        <v>0</v>
      </c>
      <c r="G334" s="207">
        <f>SUMIFS('BEN BEARE'!K:K,'BEN BEARE'!C:C,B334)</f>
        <v>-3</v>
      </c>
    </row>
    <row r="335" spans="2:7" ht="15.75" x14ac:dyDescent="0.25">
      <c r="B335" s="205" t="str">
        <v>Coastal Abbey</v>
      </c>
      <c r="C335" s="199">
        <f>COUNTIF('BEN BEARE'!C:C,B335)</f>
        <v>1</v>
      </c>
      <c r="D335" s="199">
        <f>COUNTIFS('BEN BEARE'!C:C,B335,'BEN BEARE'!K:K,"&gt;0")</f>
        <v>0</v>
      </c>
      <c r="E335" s="199">
        <f>COUNTIFS('BEN BEARE'!C:C,B335,'BEN BEARE'!K:K,"&lt;0")</f>
        <v>1</v>
      </c>
      <c r="F335" s="200">
        <f t="shared" si="5"/>
        <v>0</v>
      </c>
      <c r="G335" s="207">
        <f>SUMIFS('BEN BEARE'!K:K,'BEN BEARE'!C:C,B335)</f>
        <v>-1.75</v>
      </c>
    </row>
    <row r="336" spans="2:7" ht="15.75" x14ac:dyDescent="0.25">
      <c r="B336" s="205" t="str">
        <v>Coeur Volante</v>
      </c>
      <c r="C336" s="199">
        <f>COUNTIF('BEN BEARE'!C:C,B336)</f>
        <v>1</v>
      </c>
      <c r="D336" s="199">
        <f>COUNTIFS('BEN BEARE'!C:C,B336,'BEN BEARE'!K:K,"&gt;0")</f>
        <v>0</v>
      </c>
      <c r="E336" s="199">
        <f>COUNTIFS('BEN BEARE'!C:C,B336,'BEN BEARE'!K:K,"&lt;0")</f>
        <v>1</v>
      </c>
      <c r="F336" s="200">
        <f t="shared" si="5"/>
        <v>0</v>
      </c>
      <c r="G336" s="207">
        <f>SUMIFS('BEN BEARE'!K:K,'BEN BEARE'!C:C,B336)</f>
        <v>-4</v>
      </c>
    </row>
    <row r="337" spans="2:7" ht="15.75" x14ac:dyDescent="0.25">
      <c r="B337" s="205" t="str">
        <v xml:space="preserve">Coeur Volante </v>
      </c>
      <c r="C337" s="199">
        <f>COUNTIF('BEN BEARE'!C:C,B337)</f>
        <v>1</v>
      </c>
      <c r="D337" s="199">
        <f>COUNTIFS('BEN BEARE'!C:C,B337,'BEN BEARE'!K:K,"&gt;0")</f>
        <v>1</v>
      </c>
      <c r="E337" s="199">
        <f>COUNTIFS('BEN BEARE'!C:C,B337,'BEN BEARE'!K:K,"&lt;0")</f>
        <v>0</v>
      </c>
      <c r="F337" s="200">
        <f t="shared" si="5"/>
        <v>1</v>
      </c>
      <c r="G337" s="207">
        <f>SUMIFS('BEN BEARE'!K:K,'BEN BEARE'!C:C,B337)</f>
        <v>3</v>
      </c>
    </row>
    <row r="338" spans="2:7" ht="15.75" x14ac:dyDescent="0.25">
      <c r="B338" s="205" t="str">
        <v>Coleman</v>
      </c>
      <c r="C338" s="199">
        <f>COUNTIF('BEN BEARE'!C:C,B338)</f>
        <v>1</v>
      </c>
      <c r="D338" s="199">
        <f>COUNTIFS('BEN BEARE'!C:C,B338,'BEN BEARE'!K:K,"&gt;0")</f>
        <v>1</v>
      </c>
      <c r="E338" s="199">
        <f>COUNTIFS('BEN BEARE'!C:C,B338,'BEN BEARE'!K:K,"&lt;0")</f>
        <v>0</v>
      </c>
      <c r="F338" s="200">
        <f t="shared" si="5"/>
        <v>1</v>
      </c>
      <c r="G338" s="207">
        <f>SUMIFS('BEN BEARE'!K:K,'BEN BEARE'!C:C,B338)</f>
        <v>11.339999999999996</v>
      </c>
    </row>
    <row r="339" spans="2:7" ht="15.75" x14ac:dyDescent="0.25">
      <c r="B339" s="205" t="str">
        <v>Colleano</v>
      </c>
      <c r="C339" s="199">
        <f>COUNTIF('BEN BEARE'!C:C,B339)</f>
        <v>2</v>
      </c>
      <c r="D339" s="199">
        <f>COUNTIFS('BEN BEARE'!C:C,B339,'BEN BEARE'!K:K,"&gt;0")</f>
        <v>1</v>
      </c>
      <c r="E339" s="199">
        <f>COUNTIFS('BEN BEARE'!C:C,B339,'BEN BEARE'!K:K,"&lt;0")</f>
        <v>1</v>
      </c>
      <c r="F339" s="200">
        <f t="shared" si="5"/>
        <v>0.5</v>
      </c>
      <c r="G339" s="207">
        <f>SUMIFS('BEN BEARE'!K:K,'BEN BEARE'!C:C,B339)</f>
        <v>-2.5</v>
      </c>
    </row>
    <row r="340" spans="2:7" ht="15.75" x14ac:dyDescent="0.25">
      <c r="B340" s="205" t="str">
        <v>College Farm</v>
      </c>
      <c r="C340" s="199">
        <f>COUNTIF('BEN BEARE'!C:C,B340)</f>
        <v>1</v>
      </c>
      <c r="D340" s="199">
        <f>COUNTIFS('BEN BEARE'!C:C,B340,'BEN BEARE'!K:K,"&gt;0")</f>
        <v>0</v>
      </c>
      <c r="E340" s="199">
        <f>COUNTIFS('BEN BEARE'!C:C,B340,'BEN BEARE'!K:K,"&lt;0")</f>
        <v>1</v>
      </c>
      <c r="F340" s="200">
        <f t="shared" si="5"/>
        <v>0</v>
      </c>
      <c r="G340" s="207">
        <f>SUMIFS('BEN BEARE'!K:K,'BEN BEARE'!C:C,B340)</f>
        <v>-3</v>
      </c>
    </row>
    <row r="341" spans="2:7" ht="15.75" x14ac:dyDescent="0.25">
      <c r="B341" s="205" t="str">
        <v>Colombe D'or</v>
      </c>
      <c r="C341" s="199">
        <f>COUNTIF('BEN BEARE'!C:C,B341)</f>
        <v>1</v>
      </c>
      <c r="D341" s="199">
        <f>COUNTIFS('BEN BEARE'!C:C,B341,'BEN BEARE'!K:K,"&gt;0")</f>
        <v>1</v>
      </c>
      <c r="E341" s="199">
        <f>COUNTIFS('BEN BEARE'!C:C,B341,'BEN BEARE'!K:K,"&lt;0")</f>
        <v>0</v>
      </c>
      <c r="F341" s="200">
        <f t="shared" si="5"/>
        <v>1</v>
      </c>
      <c r="G341" s="207">
        <f>SUMIFS('BEN BEARE'!K:K,'BEN BEARE'!C:C,B341)</f>
        <v>36.879999999999995</v>
      </c>
    </row>
    <row r="342" spans="2:7" ht="15.75" x14ac:dyDescent="0.25">
      <c r="B342" s="205" t="str">
        <v>Colsridge</v>
      </c>
      <c r="C342" s="199">
        <f>COUNTIF('BEN BEARE'!C:C,B342)</f>
        <v>2</v>
      </c>
      <c r="D342" s="199">
        <f>COUNTIFS('BEN BEARE'!C:C,B342,'BEN BEARE'!K:K,"&gt;0")</f>
        <v>1</v>
      </c>
      <c r="E342" s="199">
        <f>COUNTIFS('BEN BEARE'!C:C,B342,'BEN BEARE'!K:K,"&lt;0")</f>
        <v>1</v>
      </c>
      <c r="F342" s="200">
        <f t="shared" si="5"/>
        <v>0.5</v>
      </c>
      <c r="G342" s="207">
        <f>SUMIFS('BEN BEARE'!K:K,'BEN BEARE'!C:C,B342)</f>
        <v>2</v>
      </c>
    </row>
    <row r="343" spans="2:7" ht="15.75" x14ac:dyDescent="0.25">
      <c r="B343" s="205" t="str">
        <v>Come Along Jeffrey</v>
      </c>
      <c r="C343" s="199">
        <f>COUNTIF('BEN BEARE'!C:C,B343)</f>
        <v>3</v>
      </c>
      <c r="D343" s="199">
        <f>COUNTIFS('BEN BEARE'!C:C,B343,'BEN BEARE'!K:K,"&gt;0")</f>
        <v>1</v>
      </c>
      <c r="E343" s="199">
        <f>COUNTIFS('BEN BEARE'!C:C,B343,'BEN BEARE'!K:K,"&lt;0")</f>
        <v>2</v>
      </c>
      <c r="F343" s="200">
        <f t="shared" si="5"/>
        <v>0.33333333333333331</v>
      </c>
      <c r="G343" s="207">
        <f>SUMIFS('BEN BEARE'!K:K,'BEN BEARE'!C:C,B343)</f>
        <v>-2.4</v>
      </c>
    </row>
    <row r="344" spans="2:7" ht="15.75" x14ac:dyDescent="0.25">
      <c r="B344" s="205" t="str">
        <v>Communication</v>
      </c>
      <c r="C344" s="199">
        <f>COUNTIF('BEN BEARE'!C:C,B344)</f>
        <v>3</v>
      </c>
      <c r="D344" s="199">
        <f>COUNTIFS('BEN BEARE'!C:C,B344,'BEN BEARE'!K:K,"&gt;0")</f>
        <v>1</v>
      </c>
      <c r="E344" s="199">
        <f>COUNTIFS('BEN BEARE'!C:C,B344,'BEN BEARE'!K:K,"&lt;0")</f>
        <v>2</v>
      </c>
      <c r="F344" s="200">
        <f t="shared" si="5"/>
        <v>0.33333333333333331</v>
      </c>
      <c r="G344" s="207">
        <f>SUMIFS('BEN BEARE'!K:K,'BEN BEARE'!C:C,B344)</f>
        <v>0.5</v>
      </c>
    </row>
    <row r="345" spans="2:7" ht="15.75" x14ac:dyDescent="0.25">
      <c r="B345" s="205" t="str">
        <v>Congratsalot</v>
      </c>
      <c r="C345" s="199">
        <f>COUNTIF('BEN BEARE'!C:C,B345)</f>
        <v>2</v>
      </c>
      <c r="D345" s="199">
        <f>COUNTIFS('BEN BEARE'!C:C,B345,'BEN BEARE'!K:K,"&gt;0")</f>
        <v>0</v>
      </c>
      <c r="E345" s="199">
        <f>COUNTIFS('BEN BEARE'!C:C,B345,'BEN BEARE'!K:K,"&lt;0")</f>
        <v>2</v>
      </c>
      <c r="F345" s="200">
        <f t="shared" si="5"/>
        <v>0</v>
      </c>
      <c r="G345" s="207">
        <f>SUMIFS('BEN BEARE'!K:K,'BEN BEARE'!C:C,B345)</f>
        <v>-11.5</v>
      </c>
    </row>
    <row r="346" spans="2:7" ht="15.75" x14ac:dyDescent="0.25">
      <c r="B346" s="205" t="str">
        <v>Contarelli</v>
      </c>
      <c r="C346" s="199">
        <f>COUNTIF('BEN BEARE'!C:C,B346)</f>
        <v>2</v>
      </c>
      <c r="D346" s="199">
        <f>COUNTIFS('BEN BEARE'!C:C,B346,'BEN BEARE'!K:K,"&gt;0")</f>
        <v>0</v>
      </c>
      <c r="E346" s="199">
        <f>COUNTIFS('BEN BEARE'!C:C,B346,'BEN BEARE'!K:K,"&lt;0")</f>
        <v>2</v>
      </c>
      <c r="F346" s="200">
        <f t="shared" si="5"/>
        <v>0</v>
      </c>
      <c r="G346" s="207">
        <f>SUMIFS('BEN BEARE'!K:K,'BEN BEARE'!C:C,B346)</f>
        <v>-1.75</v>
      </c>
    </row>
    <row r="347" spans="2:7" ht="15.75" x14ac:dyDescent="0.25">
      <c r="B347" s="205" t="str">
        <v>Cool and Calm</v>
      </c>
      <c r="C347" s="199">
        <f>COUNTIF('BEN BEARE'!C:C,B347)</f>
        <v>4</v>
      </c>
      <c r="D347" s="199">
        <f>COUNTIFS('BEN BEARE'!C:C,B347,'BEN BEARE'!K:K,"&gt;0")</f>
        <v>0</v>
      </c>
      <c r="E347" s="199">
        <f>COUNTIFS('BEN BEARE'!C:C,B347,'BEN BEARE'!K:K,"&lt;0")</f>
        <v>4</v>
      </c>
      <c r="F347" s="200">
        <f t="shared" si="5"/>
        <v>0</v>
      </c>
      <c r="G347" s="207">
        <f>SUMIFS('BEN BEARE'!K:K,'BEN BEARE'!C:C,B347)</f>
        <v>-11.25</v>
      </c>
    </row>
    <row r="348" spans="2:7" ht="15.75" x14ac:dyDescent="0.25">
      <c r="B348" s="205" t="str">
        <v>Cool Machine</v>
      </c>
      <c r="C348" s="199">
        <f>COUNTIF('BEN BEARE'!C:C,B348)</f>
        <v>1</v>
      </c>
      <c r="D348" s="199">
        <f>COUNTIFS('BEN BEARE'!C:C,B348,'BEN BEARE'!K:K,"&gt;0")</f>
        <v>0</v>
      </c>
      <c r="E348" s="199">
        <f>COUNTIFS('BEN BEARE'!C:C,B348,'BEN BEARE'!K:K,"&lt;0")</f>
        <v>1</v>
      </c>
      <c r="F348" s="200">
        <f t="shared" si="5"/>
        <v>0</v>
      </c>
      <c r="G348" s="207">
        <f>SUMIFS('BEN BEARE'!K:K,'BEN BEARE'!C:C,B348)</f>
        <v>-0.5</v>
      </c>
    </row>
    <row r="349" spans="2:7" ht="15.75" x14ac:dyDescent="0.25">
      <c r="B349" s="205" t="str">
        <v>Coolangatta</v>
      </c>
      <c r="C349" s="199">
        <f>COUNTIF('BEN BEARE'!C:C,B349)</f>
        <v>2</v>
      </c>
      <c r="D349" s="199">
        <f>COUNTIFS('BEN BEARE'!C:C,B349,'BEN BEARE'!K:K,"&gt;0")</f>
        <v>2</v>
      </c>
      <c r="E349" s="199">
        <f>COUNTIFS('BEN BEARE'!C:C,B349,'BEN BEARE'!K:K,"&lt;0")</f>
        <v>0</v>
      </c>
      <c r="F349" s="200">
        <f t="shared" si="5"/>
        <v>1</v>
      </c>
      <c r="G349" s="207">
        <f>SUMIFS('BEN BEARE'!K:K,'BEN BEARE'!C:C,B349)</f>
        <v>3.4499999999999993</v>
      </c>
    </row>
    <row r="350" spans="2:7" ht="15.75" x14ac:dyDescent="0.25">
      <c r="B350" s="205" t="str">
        <v>Copacabana</v>
      </c>
      <c r="C350" s="199">
        <f>COUNTIF('BEN BEARE'!C:C,B350)</f>
        <v>1</v>
      </c>
      <c r="D350" s="199">
        <f>COUNTIFS('BEN BEARE'!C:C,B350,'BEN BEARE'!K:K,"&gt;0")</f>
        <v>0</v>
      </c>
      <c r="E350" s="199">
        <f>COUNTIFS('BEN BEARE'!C:C,B350,'BEN BEARE'!K:K,"&lt;0")</f>
        <v>1</v>
      </c>
      <c r="F350" s="200">
        <f t="shared" si="5"/>
        <v>0</v>
      </c>
      <c r="G350" s="207">
        <f>SUMIFS('BEN BEARE'!K:K,'BEN BEARE'!C:C,B350)</f>
        <v>-6</v>
      </c>
    </row>
    <row r="351" spans="2:7" ht="15.75" x14ac:dyDescent="0.25">
      <c r="B351" s="205" t="str">
        <v>Copperfield</v>
      </c>
      <c r="C351" s="199">
        <f>COUNTIF('BEN BEARE'!C:C,B351)</f>
        <v>1</v>
      </c>
      <c r="D351" s="199">
        <f>COUNTIFS('BEN BEARE'!C:C,B351,'BEN BEARE'!K:K,"&gt;0")</f>
        <v>1</v>
      </c>
      <c r="E351" s="199">
        <f>COUNTIFS('BEN BEARE'!C:C,B351,'BEN BEARE'!K:K,"&lt;0")</f>
        <v>0</v>
      </c>
      <c r="F351" s="200">
        <f t="shared" si="5"/>
        <v>1</v>
      </c>
      <c r="G351" s="207">
        <f>SUMIFS('BEN BEARE'!K:K,'BEN BEARE'!C:C,B351)</f>
        <v>6.75</v>
      </c>
    </row>
    <row r="352" spans="2:7" ht="15.75" x14ac:dyDescent="0.25">
      <c r="B352" s="205" t="str">
        <v>Coral Emperor</v>
      </c>
      <c r="C352" s="199">
        <f>COUNTIF('BEN BEARE'!C:C,B352)</f>
        <v>1</v>
      </c>
      <c r="D352" s="199">
        <f>COUNTIFS('BEN BEARE'!C:C,B352,'BEN BEARE'!K:K,"&gt;0")</f>
        <v>0</v>
      </c>
      <c r="E352" s="199">
        <f>COUNTIFS('BEN BEARE'!C:C,B352,'BEN BEARE'!K:K,"&lt;0")</f>
        <v>1</v>
      </c>
      <c r="F352" s="200">
        <f t="shared" si="5"/>
        <v>0</v>
      </c>
      <c r="G352" s="207">
        <f>SUMIFS('BEN BEARE'!K:K,'BEN BEARE'!C:C,B352)</f>
        <v>-2</v>
      </c>
    </row>
    <row r="353" spans="2:7" ht="15.75" x14ac:dyDescent="0.25">
      <c r="B353" s="205" t="str">
        <v>Corner Off</v>
      </c>
      <c r="C353" s="199">
        <f>COUNTIF('BEN BEARE'!C:C,B353)</f>
        <v>1</v>
      </c>
      <c r="D353" s="199">
        <f>COUNTIFS('BEN BEARE'!C:C,B353,'BEN BEARE'!K:K,"&gt;0")</f>
        <v>0</v>
      </c>
      <c r="E353" s="199">
        <f>COUNTIFS('BEN BEARE'!C:C,B353,'BEN BEARE'!K:K,"&lt;0")</f>
        <v>1</v>
      </c>
      <c r="F353" s="200">
        <f t="shared" si="5"/>
        <v>0</v>
      </c>
      <c r="G353" s="207">
        <f>SUMIFS('BEN BEARE'!K:K,'BEN BEARE'!C:C,B353)</f>
        <v>-3</v>
      </c>
    </row>
    <row r="354" spans="2:7" ht="15.75" x14ac:dyDescent="0.25">
      <c r="B354" s="205" t="str">
        <v>Corona Lad</v>
      </c>
      <c r="C354" s="199">
        <f>COUNTIF('BEN BEARE'!C:C,B354)</f>
        <v>1</v>
      </c>
      <c r="D354" s="199">
        <f>COUNTIFS('BEN BEARE'!C:C,B354,'BEN BEARE'!K:K,"&gt;0")</f>
        <v>1</v>
      </c>
      <c r="E354" s="199">
        <f>COUNTIFS('BEN BEARE'!C:C,B354,'BEN BEARE'!K:K,"&lt;0")</f>
        <v>0</v>
      </c>
      <c r="F354" s="200">
        <f t="shared" si="5"/>
        <v>1</v>
      </c>
      <c r="G354" s="207">
        <f>SUMIFS('BEN BEARE'!K:K,'BEN BEARE'!C:C,B354)</f>
        <v>5</v>
      </c>
    </row>
    <row r="355" spans="2:7" ht="15.75" x14ac:dyDescent="0.25">
      <c r="B355" s="205" t="str">
        <v>Corretto</v>
      </c>
      <c r="C355" s="199">
        <f>COUNTIF('BEN BEARE'!C:C,B355)</f>
        <v>1</v>
      </c>
      <c r="D355" s="199">
        <f>COUNTIFS('BEN BEARE'!C:C,B355,'BEN BEARE'!K:K,"&gt;0")</f>
        <v>1</v>
      </c>
      <c r="E355" s="199">
        <f>COUNTIFS('BEN BEARE'!C:C,B355,'BEN BEARE'!K:K,"&lt;0")</f>
        <v>0</v>
      </c>
      <c r="F355" s="200">
        <f t="shared" si="5"/>
        <v>1</v>
      </c>
      <c r="G355" s="207">
        <f>SUMIFS('BEN BEARE'!K:K,'BEN BEARE'!C:C,B355)</f>
        <v>5.6</v>
      </c>
    </row>
    <row r="356" spans="2:7" ht="15.75" x14ac:dyDescent="0.25">
      <c r="B356" s="205" t="str">
        <v>Cortes</v>
      </c>
      <c r="C356" s="199">
        <f>COUNTIF('BEN BEARE'!C:C,B356)</f>
        <v>2</v>
      </c>
      <c r="D356" s="199">
        <f>COUNTIFS('BEN BEARE'!C:C,B356,'BEN BEARE'!K:K,"&gt;0")</f>
        <v>1</v>
      </c>
      <c r="E356" s="199">
        <f>COUNTIFS('BEN BEARE'!C:C,B356,'BEN BEARE'!K:K,"&lt;0")</f>
        <v>1</v>
      </c>
      <c r="F356" s="200">
        <f t="shared" si="5"/>
        <v>0.5</v>
      </c>
      <c r="G356" s="207">
        <f>SUMIFS('BEN BEARE'!K:K,'BEN BEARE'!C:C,B356)</f>
        <v>8.6000000000000014</v>
      </c>
    </row>
    <row r="357" spans="2:7" ht="15.75" x14ac:dyDescent="0.25">
      <c r="B357" s="205" t="str">
        <v>Cosmic Enigma</v>
      </c>
      <c r="C357" s="199">
        <f>COUNTIF('BEN BEARE'!C:C,B357)</f>
        <v>3</v>
      </c>
      <c r="D357" s="199">
        <f>COUNTIFS('BEN BEARE'!C:C,B357,'BEN BEARE'!K:K,"&gt;0")</f>
        <v>1</v>
      </c>
      <c r="E357" s="199">
        <f>COUNTIFS('BEN BEARE'!C:C,B357,'BEN BEARE'!K:K,"&lt;0")</f>
        <v>2</v>
      </c>
      <c r="F357" s="200">
        <f t="shared" si="5"/>
        <v>0.33333333333333331</v>
      </c>
      <c r="G357" s="207">
        <f>SUMIFS('BEN BEARE'!K:K,'BEN BEARE'!C:C,B357)</f>
        <v>-0.25</v>
      </c>
    </row>
    <row r="358" spans="2:7" ht="15.75" x14ac:dyDescent="0.25">
      <c r="B358" s="205" t="str">
        <v>Costa Smeralda</v>
      </c>
      <c r="C358" s="199">
        <f>COUNTIF('BEN BEARE'!C:C,B358)</f>
        <v>1</v>
      </c>
      <c r="D358" s="199">
        <f>COUNTIFS('BEN BEARE'!C:C,B358,'BEN BEARE'!K:K,"&gt;0")</f>
        <v>1</v>
      </c>
      <c r="E358" s="199">
        <f>COUNTIFS('BEN BEARE'!C:C,B358,'BEN BEARE'!K:K,"&lt;0")</f>
        <v>0</v>
      </c>
      <c r="F358" s="200">
        <f t="shared" si="5"/>
        <v>1</v>
      </c>
      <c r="G358" s="207">
        <f>SUMIFS('BEN BEARE'!K:K,'BEN BEARE'!C:C,B358)</f>
        <v>21</v>
      </c>
    </row>
    <row r="359" spans="2:7" ht="15.75" x14ac:dyDescent="0.25">
      <c r="B359" s="205" t="str">
        <v>Costless</v>
      </c>
      <c r="C359" s="199">
        <f>COUNTIF('BEN BEARE'!C:C,B359)</f>
        <v>3</v>
      </c>
      <c r="D359" s="199">
        <f>COUNTIFS('BEN BEARE'!C:C,B359,'BEN BEARE'!K:K,"&gt;0")</f>
        <v>1</v>
      </c>
      <c r="E359" s="199">
        <f>COUNTIFS('BEN BEARE'!C:C,B359,'BEN BEARE'!K:K,"&lt;0")</f>
        <v>2</v>
      </c>
      <c r="F359" s="200">
        <f t="shared" si="5"/>
        <v>0.33333333333333331</v>
      </c>
      <c r="G359" s="207">
        <f>SUMIFS('BEN BEARE'!K:K,'BEN BEARE'!C:C,B359)</f>
        <v>1.9499999999999993</v>
      </c>
    </row>
    <row r="360" spans="2:7" ht="15.75" x14ac:dyDescent="0.25">
      <c r="B360" s="205" t="str">
        <v>Cottonmouth</v>
      </c>
      <c r="C360" s="199">
        <f>COUNTIF('BEN BEARE'!C:C,B360)</f>
        <v>2</v>
      </c>
      <c r="D360" s="199">
        <f>COUNTIFS('BEN BEARE'!C:C,B360,'BEN BEARE'!K:K,"&gt;0")</f>
        <v>0</v>
      </c>
      <c r="E360" s="199">
        <f>COUNTIFS('BEN BEARE'!C:C,B360,'BEN BEARE'!K:K,"&lt;0")</f>
        <v>2</v>
      </c>
      <c r="F360" s="200">
        <f t="shared" si="5"/>
        <v>0</v>
      </c>
      <c r="G360" s="207">
        <f>SUMIFS('BEN BEARE'!K:K,'BEN BEARE'!C:C,B360)</f>
        <v>-0.5</v>
      </c>
    </row>
    <row r="361" spans="2:7" ht="15.75" x14ac:dyDescent="0.25">
      <c r="B361" s="205" t="str">
        <v>Counteroffensive</v>
      </c>
      <c r="C361" s="199">
        <f>COUNTIF('BEN BEARE'!C:C,B361)</f>
        <v>1</v>
      </c>
      <c r="D361" s="199">
        <f>COUNTIFS('BEN BEARE'!C:C,B361,'BEN BEARE'!K:K,"&gt;0")</f>
        <v>0</v>
      </c>
      <c r="E361" s="199">
        <f>COUNTIFS('BEN BEARE'!C:C,B361,'BEN BEARE'!K:K,"&lt;0")</f>
        <v>1</v>
      </c>
      <c r="F361" s="200">
        <f t="shared" si="5"/>
        <v>0</v>
      </c>
      <c r="G361" s="207">
        <f>SUMIFS('BEN BEARE'!K:K,'BEN BEARE'!C:C,B361)</f>
        <v>-1</v>
      </c>
    </row>
    <row r="362" spans="2:7" ht="15.75" x14ac:dyDescent="0.25">
      <c r="B362" s="205" t="str">
        <v>Countless Jenni</v>
      </c>
      <c r="C362" s="199">
        <f>COUNTIF('BEN BEARE'!C:C,B362)</f>
        <v>1</v>
      </c>
      <c r="D362" s="199">
        <f>COUNTIFS('BEN BEARE'!C:C,B362,'BEN BEARE'!K:K,"&gt;0")</f>
        <v>1</v>
      </c>
      <c r="E362" s="199">
        <f>COUNTIFS('BEN BEARE'!C:C,B362,'BEN BEARE'!K:K,"&lt;0")</f>
        <v>0</v>
      </c>
      <c r="F362" s="200">
        <f t="shared" si="5"/>
        <v>1</v>
      </c>
      <c r="G362" s="207">
        <f>SUMIFS('BEN BEARE'!K:K,'BEN BEARE'!C:C,B362)</f>
        <v>7.5</v>
      </c>
    </row>
    <row r="363" spans="2:7" ht="15.75" x14ac:dyDescent="0.25">
      <c r="B363" s="205" t="str">
        <v>Country Blues</v>
      </c>
      <c r="C363" s="199">
        <f>COUNTIF('BEN BEARE'!C:C,B363)</f>
        <v>1</v>
      </c>
      <c r="D363" s="199">
        <f>COUNTIFS('BEN BEARE'!C:C,B363,'BEN BEARE'!K:K,"&gt;0")</f>
        <v>0</v>
      </c>
      <c r="E363" s="199">
        <f>COUNTIFS('BEN BEARE'!C:C,B363,'BEN BEARE'!K:K,"&lt;0")</f>
        <v>1</v>
      </c>
      <c r="F363" s="200">
        <f t="shared" si="5"/>
        <v>0</v>
      </c>
      <c r="G363" s="207">
        <f>SUMIFS('BEN BEARE'!K:K,'BEN BEARE'!C:C,B363)</f>
        <v>-1</v>
      </c>
    </row>
    <row r="364" spans="2:7" ht="15.75" x14ac:dyDescent="0.25">
      <c r="B364" s="205" t="str">
        <v>Country Dancer</v>
      </c>
      <c r="C364" s="199">
        <f>COUNTIF('BEN BEARE'!C:C,B364)</f>
        <v>1</v>
      </c>
      <c r="D364" s="199">
        <f>COUNTIFS('BEN BEARE'!C:C,B364,'BEN BEARE'!K:K,"&gt;0")</f>
        <v>0</v>
      </c>
      <c r="E364" s="199">
        <f>COUNTIFS('BEN BEARE'!C:C,B364,'BEN BEARE'!K:K,"&lt;0")</f>
        <v>1</v>
      </c>
      <c r="F364" s="200">
        <f t="shared" si="5"/>
        <v>0</v>
      </c>
      <c r="G364" s="207">
        <f>SUMIFS('BEN BEARE'!K:K,'BEN BEARE'!C:C,B364)</f>
        <v>-0.5</v>
      </c>
    </row>
    <row r="365" spans="2:7" ht="15.75" x14ac:dyDescent="0.25">
      <c r="B365" s="205" t="str">
        <v>Countyourblessings</v>
      </c>
      <c r="C365" s="199">
        <f>COUNTIF('BEN BEARE'!C:C,B365)</f>
        <v>2</v>
      </c>
      <c r="D365" s="199">
        <f>COUNTIFS('BEN BEARE'!C:C,B365,'BEN BEARE'!K:K,"&gt;0")</f>
        <v>0</v>
      </c>
      <c r="E365" s="199">
        <f>COUNTIFS('BEN BEARE'!C:C,B365,'BEN BEARE'!K:K,"&lt;0")</f>
        <v>2</v>
      </c>
      <c r="F365" s="200">
        <f t="shared" si="5"/>
        <v>0</v>
      </c>
      <c r="G365" s="207">
        <f>SUMIFS('BEN BEARE'!K:K,'BEN BEARE'!C:C,B365)</f>
        <v>-9.5</v>
      </c>
    </row>
    <row r="366" spans="2:7" ht="15.75" x14ac:dyDescent="0.25">
      <c r="B366" s="205" t="str">
        <v>Cowgirl Lilly</v>
      </c>
      <c r="C366" s="199">
        <f>COUNTIF('BEN BEARE'!C:C,B366)</f>
        <v>1</v>
      </c>
      <c r="D366" s="199">
        <f>COUNTIFS('BEN BEARE'!C:C,B366,'BEN BEARE'!K:K,"&gt;0")</f>
        <v>0</v>
      </c>
      <c r="E366" s="199">
        <f>COUNTIFS('BEN BEARE'!C:C,B366,'BEN BEARE'!K:K,"&lt;0")</f>
        <v>1</v>
      </c>
      <c r="F366" s="200">
        <f t="shared" si="5"/>
        <v>0</v>
      </c>
      <c r="G366" s="207">
        <f>SUMIFS('BEN BEARE'!K:K,'BEN BEARE'!C:C,B366)</f>
        <v>-0.75</v>
      </c>
    </row>
    <row r="367" spans="2:7" ht="15.75" x14ac:dyDescent="0.25">
      <c r="B367" s="205" t="str">
        <v>Craving Magic</v>
      </c>
      <c r="C367" s="199">
        <f>COUNTIF('BEN BEARE'!C:C,B367)</f>
        <v>1</v>
      </c>
      <c r="D367" s="199">
        <f>COUNTIFS('BEN BEARE'!C:C,B367,'BEN BEARE'!K:K,"&gt;0")</f>
        <v>0</v>
      </c>
      <c r="E367" s="199">
        <f>COUNTIFS('BEN BEARE'!C:C,B367,'BEN BEARE'!K:K,"&lt;0")</f>
        <v>1</v>
      </c>
      <c r="F367" s="200">
        <f t="shared" si="5"/>
        <v>0</v>
      </c>
      <c r="G367" s="207">
        <f>SUMIFS('BEN BEARE'!K:K,'BEN BEARE'!C:C,B367)</f>
        <v>-3.5</v>
      </c>
    </row>
    <row r="368" spans="2:7" ht="15.75" x14ac:dyDescent="0.25">
      <c r="B368" s="205" t="str">
        <v>Credit Controller</v>
      </c>
      <c r="C368" s="199">
        <f>COUNTIF('BEN BEARE'!C:C,B368)</f>
        <v>1</v>
      </c>
      <c r="D368" s="199">
        <f>COUNTIFS('BEN BEARE'!C:C,B368,'BEN BEARE'!K:K,"&gt;0")</f>
        <v>0</v>
      </c>
      <c r="E368" s="199">
        <f>COUNTIFS('BEN BEARE'!C:C,B368,'BEN BEARE'!K:K,"&lt;0")</f>
        <v>1</v>
      </c>
      <c r="F368" s="200">
        <f t="shared" si="5"/>
        <v>0</v>
      </c>
      <c r="G368" s="207">
        <f>SUMIFS('BEN BEARE'!K:K,'BEN BEARE'!C:C,B368)</f>
        <v>-5.75</v>
      </c>
    </row>
    <row r="369" spans="2:7" ht="15.75" x14ac:dyDescent="0.25">
      <c r="B369" s="205" t="str">
        <v xml:space="preserve">Credit Controller </v>
      </c>
      <c r="C369" s="199">
        <f>COUNTIF('BEN BEARE'!C:C,B369)</f>
        <v>1</v>
      </c>
      <c r="D369" s="199">
        <f>COUNTIFS('BEN BEARE'!C:C,B369,'BEN BEARE'!K:K,"&gt;0")</f>
        <v>0</v>
      </c>
      <c r="E369" s="199">
        <f>COUNTIFS('BEN BEARE'!C:C,B369,'BEN BEARE'!K:K,"&lt;0")</f>
        <v>1</v>
      </c>
      <c r="F369" s="200">
        <f t="shared" si="5"/>
        <v>0</v>
      </c>
      <c r="G369" s="207">
        <f>SUMIFS('BEN BEARE'!K:K,'BEN BEARE'!C:C,B369)</f>
        <v>-3</v>
      </c>
    </row>
    <row r="370" spans="2:7" ht="15.75" x14ac:dyDescent="0.25">
      <c r="B370" s="205" t="str">
        <v>Crimson Factor</v>
      </c>
      <c r="C370" s="199">
        <f>COUNTIF('BEN BEARE'!C:C,B370)</f>
        <v>1</v>
      </c>
      <c r="D370" s="199">
        <f>COUNTIFS('BEN BEARE'!C:C,B370,'BEN BEARE'!K:K,"&gt;0")</f>
        <v>0</v>
      </c>
      <c r="E370" s="199">
        <f>COUNTIFS('BEN BEARE'!C:C,B370,'BEN BEARE'!K:K,"&lt;0")</f>
        <v>1</v>
      </c>
      <c r="F370" s="200">
        <f t="shared" si="5"/>
        <v>0</v>
      </c>
      <c r="G370" s="207">
        <f>SUMIFS('BEN BEARE'!K:K,'BEN BEARE'!C:C,B370)</f>
        <v>-1.5</v>
      </c>
    </row>
    <row r="371" spans="2:7" ht="15.75" x14ac:dyDescent="0.25">
      <c r="B371" s="205" t="str">
        <v>Croc Lurkin</v>
      </c>
      <c r="C371" s="199">
        <f>COUNTIF('BEN BEARE'!C:C,B371)</f>
        <v>1</v>
      </c>
      <c r="D371" s="199">
        <f>COUNTIFS('BEN BEARE'!C:C,B371,'BEN BEARE'!K:K,"&gt;0")</f>
        <v>1</v>
      </c>
      <c r="E371" s="199">
        <f>COUNTIFS('BEN BEARE'!C:C,B371,'BEN BEARE'!K:K,"&lt;0")</f>
        <v>0</v>
      </c>
      <c r="F371" s="200">
        <f t="shared" ref="F371:F394" si="6">D371/C371</f>
        <v>1</v>
      </c>
      <c r="G371" s="207">
        <f>SUMIFS('BEN BEARE'!K:K,'BEN BEARE'!C:C,B371)</f>
        <v>1.9799999999999995</v>
      </c>
    </row>
    <row r="372" spans="2:7" ht="15.75" x14ac:dyDescent="0.25">
      <c r="B372" s="205" t="str">
        <v>Crumpets</v>
      </c>
      <c r="C372" s="199">
        <f>COUNTIF('BEN BEARE'!C:C,B372)</f>
        <v>2</v>
      </c>
      <c r="D372" s="199">
        <f>COUNTIFS('BEN BEARE'!C:C,B372,'BEN BEARE'!K:K,"&gt;0")</f>
        <v>0</v>
      </c>
      <c r="E372" s="199">
        <f>COUNTIFS('BEN BEARE'!C:C,B372,'BEN BEARE'!K:K,"&lt;0")</f>
        <v>2</v>
      </c>
      <c r="F372" s="200">
        <f t="shared" si="6"/>
        <v>0</v>
      </c>
      <c r="G372" s="207">
        <f>SUMIFS('BEN BEARE'!K:K,'BEN BEARE'!C:C,B372)</f>
        <v>-7.75</v>
      </c>
    </row>
    <row r="373" spans="2:7" ht="15.75" x14ac:dyDescent="0.25">
      <c r="B373" s="205" t="str">
        <v>Cruziana</v>
      </c>
      <c r="C373" s="199">
        <f>COUNTIF('BEN BEARE'!C:C,B373)</f>
        <v>1</v>
      </c>
      <c r="D373" s="199">
        <f>COUNTIFS('BEN BEARE'!C:C,B373,'BEN BEARE'!K:K,"&gt;0")</f>
        <v>0</v>
      </c>
      <c r="E373" s="199">
        <f>COUNTIFS('BEN BEARE'!C:C,B373,'BEN BEARE'!K:K,"&lt;0")</f>
        <v>1</v>
      </c>
      <c r="F373" s="200">
        <f t="shared" si="6"/>
        <v>0</v>
      </c>
      <c r="G373" s="207">
        <f>SUMIFS('BEN BEARE'!K:K,'BEN BEARE'!C:C,B373)</f>
        <v>-1.5</v>
      </c>
    </row>
    <row r="374" spans="2:7" ht="15.75" x14ac:dyDescent="0.25">
      <c r="B374" s="205" t="str">
        <v>Crystalist</v>
      </c>
      <c r="C374" s="199">
        <f>COUNTIF('BEN BEARE'!C:C,B374)</f>
        <v>1</v>
      </c>
      <c r="D374" s="199">
        <f>COUNTIFS('BEN BEARE'!C:C,B374,'BEN BEARE'!K:K,"&gt;0")</f>
        <v>0</v>
      </c>
      <c r="E374" s="199">
        <f>COUNTIFS('BEN BEARE'!C:C,B374,'BEN BEARE'!K:K,"&lt;0")</f>
        <v>1</v>
      </c>
      <c r="F374" s="200">
        <f t="shared" si="6"/>
        <v>0</v>
      </c>
      <c r="G374" s="207">
        <f>SUMIFS('BEN BEARE'!K:K,'BEN BEARE'!C:C,B374)</f>
        <v>-2.25</v>
      </c>
    </row>
    <row r="375" spans="2:7" ht="15.75" x14ac:dyDescent="0.25">
      <c r="B375" s="205" t="str">
        <v>Cuban Link</v>
      </c>
      <c r="C375" s="199">
        <f>COUNTIF('BEN BEARE'!C:C,B375)</f>
        <v>1</v>
      </c>
      <c r="D375" s="199">
        <f>COUNTIFS('BEN BEARE'!C:C,B375,'BEN BEARE'!K:K,"&gt;0")</f>
        <v>0</v>
      </c>
      <c r="E375" s="199">
        <f>COUNTIFS('BEN BEARE'!C:C,B375,'BEN BEARE'!K:K,"&lt;0")</f>
        <v>1</v>
      </c>
      <c r="F375" s="200">
        <f t="shared" si="6"/>
        <v>0</v>
      </c>
      <c r="G375" s="207">
        <f>SUMIFS('BEN BEARE'!K:K,'BEN BEARE'!C:C,B375)</f>
        <v>-0.25</v>
      </c>
    </row>
    <row r="376" spans="2:7" ht="15.75" x14ac:dyDescent="0.25">
      <c r="B376" s="205" t="str">
        <v>Cummin Spinner</v>
      </c>
      <c r="C376" s="199">
        <f>COUNTIF('BEN BEARE'!C:C,B376)</f>
        <v>1</v>
      </c>
      <c r="D376" s="199">
        <f>COUNTIFS('BEN BEARE'!C:C,B376,'BEN BEARE'!K:K,"&gt;0")</f>
        <v>0</v>
      </c>
      <c r="E376" s="199">
        <f>COUNTIFS('BEN BEARE'!C:C,B376,'BEN BEARE'!K:K,"&lt;0")</f>
        <v>1</v>
      </c>
      <c r="F376" s="200">
        <f t="shared" si="6"/>
        <v>0</v>
      </c>
      <c r="G376" s="207">
        <f>SUMIFS('BEN BEARE'!K:K,'BEN BEARE'!C:C,B376)</f>
        <v>-1.5</v>
      </c>
    </row>
    <row r="377" spans="2:7" ht="15.75" x14ac:dyDescent="0.25">
      <c r="B377" s="205" t="str">
        <v>Currency Lad</v>
      </c>
      <c r="C377" s="199">
        <f>COUNTIF('BEN BEARE'!C:C,B377)</f>
        <v>3</v>
      </c>
      <c r="D377" s="199">
        <f>COUNTIFS('BEN BEARE'!C:C,B377,'BEN BEARE'!K:K,"&gt;0")</f>
        <v>0</v>
      </c>
      <c r="E377" s="199">
        <f>COUNTIFS('BEN BEARE'!C:C,B377,'BEN BEARE'!K:K,"&lt;0")</f>
        <v>3</v>
      </c>
      <c r="F377" s="200">
        <f t="shared" si="6"/>
        <v>0</v>
      </c>
      <c r="G377" s="207">
        <f>SUMIFS('BEN BEARE'!K:K,'BEN BEARE'!C:C,B377)</f>
        <v>-1.75</v>
      </c>
    </row>
    <row r="378" spans="2:7" ht="15.75" x14ac:dyDescent="0.25">
      <c r="B378" s="205" t="str">
        <v>Daddys Girl</v>
      </c>
      <c r="C378" s="199">
        <f>COUNTIF('BEN BEARE'!C:C,B378)</f>
        <v>1</v>
      </c>
      <c r="D378" s="199">
        <f>COUNTIFS('BEN BEARE'!C:C,B378,'BEN BEARE'!K:K,"&gt;0")</f>
        <v>0</v>
      </c>
      <c r="E378" s="199">
        <f>COUNTIFS('BEN BEARE'!C:C,B378,'BEN BEARE'!K:K,"&lt;0")</f>
        <v>1</v>
      </c>
      <c r="F378" s="200">
        <f t="shared" si="6"/>
        <v>0</v>
      </c>
      <c r="G378" s="207">
        <f>SUMIFS('BEN BEARE'!K:K,'BEN BEARE'!C:C,B378)</f>
        <v>-1.5</v>
      </c>
    </row>
    <row r="379" spans="2:7" ht="15.75" x14ac:dyDescent="0.25">
      <c r="B379" s="205" t="str">
        <v>Dana Point</v>
      </c>
      <c r="C379" s="199">
        <f>COUNTIF('BEN BEARE'!C:C,B379)</f>
        <v>1</v>
      </c>
      <c r="D379" s="199">
        <f>COUNTIFS('BEN BEARE'!C:C,B379,'BEN BEARE'!K:K,"&gt;0")</f>
        <v>0</v>
      </c>
      <c r="E379" s="199">
        <f>COUNTIFS('BEN BEARE'!C:C,B379,'BEN BEARE'!K:K,"&lt;0")</f>
        <v>1</v>
      </c>
      <c r="F379" s="200">
        <f t="shared" si="6"/>
        <v>0</v>
      </c>
      <c r="G379" s="207">
        <f>SUMIFS('BEN BEARE'!K:K,'BEN BEARE'!C:C,B379)</f>
        <v>-1</v>
      </c>
    </row>
    <row r="380" spans="2:7" ht="15.75" x14ac:dyDescent="0.25">
      <c r="B380" s="205" t="str">
        <v>Dancing Alone</v>
      </c>
      <c r="C380" s="199">
        <f>COUNTIF('BEN BEARE'!C:C,B380)</f>
        <v>1</v>
      </c>
      <c r="D380" s="199">
        <f>COUNTIFS('BEN BEARE'!C:C,B380,'BEN BEARE'!K:K,"&gt;0")</f>
        <v>1</v>
      </c>
      <c r="E380" s="199">
        <f>COUNTIFS('BEN BEARE'!C:C,B380,'BEN BEARE'!K:K,"&lt;0")</f>
        <v>0</v>
      </c>
      <c r="F380" s="200">
        <f t="shared" si="6"/>
        <v>1</v>
      </c>
      <c r="G380" s="207">
        <f>SUMIFS('BEN BEARE'!K:K,'BEN BEARE'!C:C,B380)</f>
        <v>2.4375</v>
      </c>
    </row>
    <row r="381" spans="2:7" ht="15.75" x14ac:dyDescent="0.25">
      <c r="B381" s="205" t="str">
        <v>Dancing in the Dark</v>
      </c>
      <c r="C381" s="199">
        <f>COUNTIF('BEN BEARE'!C:C,B381)</f>
        <v>1</v>
      </c>
      <c r="D381" s="199">
        <f>COUNTIFS('BEN BEARE'!C:C,B381,'BEN BEARE'!K:K,"&gt;0")</f>
        <v>0</v>
      </c>
      <c r="E381" s="199">
        <f>COUNTIFS('BEN BEARE'!C:C,B381,'BEN BEARE'!K:K,"&lt;0")</f>
        <v>1</v>
      </c>
      <c r="F381" s="200">
        <f t="shared" si="6"/>
        <v>0</v>
      </c>
      <c r="G381" s="207">
        <f>SUMIFS('BEN BEARE'!K:K,'BEN BEARE'!C:C,B381)</f>
        <v>-3</v>
      </c>
    </row>
    <row r="382" spans="2:7" ht="15.75" x14ac:dyDescent="0.25">
      <c r="B382" s="205" t="str">
        <v>Dancing Miracle</v>
      </c>
      <c r="C382" s="199">
        <f>COUNTIF('BEN BEARE'!C:C,B382)</f>
        <v>1</v>
      </c>
      <c r="D382" s="199">
        <f>COUNTIFS('BEN BEARE'!C:C,B382,'BEN BEARE'!K:K,"&gt;0")</f>
        <v>0</v>
      </c>
      <c r="E382" s="199">
        <f>COUNTIFS('BEN BEARE'!C:C,B382,'BEN BEARE'!K:K,"&lt;0")</f>
        <v>1</v>
      </c>
      <c r="F382" s="200">
        <f t="shared" si="6"/>
        <v>0</v>
      </c>
      <c r="G382" s="207">
        <f>SUMIFS('BEN BEARE'!K:K,'BEN BEARE'!C:C,B382)</f>
        <v>-1.5</v>
      </c>
    </row>
    <row r="383" spans="2:7" ht="15.75" x14ac:dyDescent="0.25">
      <c r="B383" s="205" t="str">
        <v>Dancinginthedark</v>
      </c>
      <c r="C383" s="199">
        <f>COUNTIF('BEN BEARE'!C:C,B383)</f>
        <v>1</v>
      </c>
      <c r="D383" s="199">
        <f>COUNTIFS('BEN BEARE'!C:C,B383,'BEN BEARE'!K:K,"&gt;0")</f>
        <v>0</v>
      </c>
      <c r="E383" s="199">
        <f>COUNTIFS('BEN BEARE'!C:C,B383,'BEN BEARE'!K:K,"&lt;0")</f>
        <v>1</v>
      </c>
      <c r="F383" s="200">
        <f t="shared" si="6"/>
        <v>0</v>
      </c>
      <c r="G383" s="207">
        <f>SUMIFS('BEN BEARE'!K:K,'BEN BEARE'!C:C,B383)</f>
        <v>-3.75</v>
      </c>
    </row>
    <row r="384" spans="2:7" ht="15.75" x14ac:dyDescent="0.25">
      <c r="B384" s="205" t="str">
        <v>Danejararose</v>
      </c>
      <c r="C384" s="199">
        <f>COUNTIF('BEN BEARE'!C:C,B384)</f>
        <v>1</v>
      </c>
      <c r="D384" s="199">
        <f>COUNTIFS('BEN BEARE'!C:C,B384,'BEN BEARE'!K:K,"&gt;0")</f>
        <v>0</v>
      </c>
      <c r="E384" s="199">
        <f>COUNTIFS('BEN BEARE'!C:C,B384,'BEN BEARE'!K:K,"&lt;0")</f>
        <v>1</v>
      </c>
      <c r="F384" s="200">
        <f t="shared" si="6"/>
        <v>0</v>
      </c>
      <c r="G384" s="207">
        <f>SUMIFS('BEN BEARE'!K:K,'BEN BEARE'!C:C,B384)</f>
        <v>-1</v>
      </c>
    </row>
    <row r="385" spans="2:7" ht="15.75" x14ac:dyDescent="0.25">
      <c r="B385" s="205" t="str">
        <v>Danse De La Lune</v>
      </c>
      <c r="C385" s="199">
        <f>COUNTIF('BEN BEARE'!C:C,B385)</f>
        <v>2</v>
      </c>
      <c r="D385" s="199">
        <f>COUNTIFS('BEN BEARE'!C:C,B385,'BEN BEARE'!K:K,"&gt;0")</f>
        <v>1</v>
      </c>
      <c r="E385" s="199">
        <f>COUNTIFS('BEN BEARE'!C:C,B385,'BEN BEARE'!K:K,"&lt;0")</f>
        <v>1</v>
      </c>
      <c r="F385" s="200">
        <f t="shared" si="6"/>
        <v>0.5</v>
      </c>
      <c r="G385" s="207">
        <f>SUMIFS('BEN BEARE'!K:K,'BEN BEARE'!C:C,B385)</f>
        <v>2.4999999999999911E-2</v>
      </c>
    </row>
    <row r="386" spans="2:7" ht="15.75" x14ac:dyDescent="0.25">
      <c r="B386" s="205" t="str">
        <v>Darcis Debut</v>
      </c>
      <c r="C386" s="199">
        <f>COUNTIF('BEN BEARE'!C:C,B386)</f>
        <v>1</v>
      </c>
      <c r="D386" s="199">
        <f>COUNTIFS('BEN BEARE'!C:C,B386,'BEN BEARE'!K:K,"&gt;0")</f>
        <v>0</v>
      </c>
      <c r="E386" s="199">
        <f>COUNTIFS('BEN BEARE'!C:C,B386,'BEN BEARE'!K:K,"&lt;0")</f>
        <v>1</v>
      </c>
      <c r="F386" s="200">
        <f t="shared" si="6"/>
        <v>0</v>
      </c>
      <c r="G386" s="207">
        <f>SUMIFS('BEN BEARE'!K:K,'BEN BEARE'!C:C,B386)</f>
        <v>-2</v>
      </c>
    </row>
    <row r="387" spans="2:7" ht="15.75" x14ac:dyDescent="0.25">
      <c r="B387" s="205" t="str">
        <v>Dark Halo</v>
      </c>
      <c r="C387" s="199">
        <f>COUNTIF('BEN BEARE'!C:C,B387)</f>
        <v>1</v>
      </c>
      <c r="D387" s="199">
        <f>COUNTIFS('BEN BEARE'!C:C,B387,'BEN BEARE'!K:K,"&gt;0")</f>
        <v>1</v>
      </c>
      <c r="E387" s="199">
        <f>COUNTIFS('BEN BEARE'!C:C,B387,'BEN BEARE'!K:K,"&lt;0")</f>
        <v>0</v>
      </c>
      <c r="F387" s="200">
        <f t="shared" si="6"/>
        <v>1</v>
      </c>
      <c r="G387" s="207">
        <f>SUMIFS('BEN BEARE'!K:K,'BEN BEARE'!C:C,B387)</f>
        <v>1.3499999999999996</v>
      </c>
    </row>
    <row r="388" spans="2:7" ht="15.75" x14ac:dyDescent="0.25">
      <c r="B388" s="205" t="str">
        <v>Darkley</v>
      </c>
      <c r="C388" s="199">
        <f>COUNTIF('BEN BEARE'!C:C,B388)</f>
        <v>1</v>
      </c>
      <c r="D388" s="199">
        <f>COUNTIFS('BEN BEARE'!C:C,B388,'BEN BEARE'!K:K,"&gt;0")</f>
        <v>1</v>
      </c>
      <c r="E388" s="199">
        <f>COUNTIFS('BEN BEARE'!C:C,B388,'BEN BEARE'!K:K,"&lt;0")</f>
        <v>0</v>
      </c>
      <c r="F388" s="200">
        <f t="shared" si="6"/>
        <v>1</v>
      </c>
      <c r="G388" s="207">
        <f>SUMIFS('BEN BEARE'!K:K,'BEN BEARE'!C:C,B388)</f>
        <v>4.2749999999999995</v>
      </c>
    </row>
    <row r="389" spans="2:7" ht="15.75" x14ac:dyDescent="0.25">
      <c r="B389" s="205" t="str">
        <v>Dashing</v>
      </c>
      <c r="C389" s="199">
        <f>COUNTIF('BEN BEARE'!C:C,B389)</f>
        <v>2</v>
      </c>
      <c r="D389" s="199">
        <f>COUNTIFS('BEN BEARE'!C:C,B389,'BEN BEARE'!K:K,"&gt;0")</f>
        <v>1</v>
      </c>
      <c r="E389" s="199">
        <f>COUNTIFS('BEN BEARE'!C:C,B389,'BEN BEARE'!K:K,"&lt;0")</f>
        <v>1</v>
      </c>
      <c r="F389" s="200">
        <f t="shared" si="6"/>
        <v>0.5</v>
      </c>
      <c r="G389" s="207">
        <f>SUMIFS('BEN BEARE'!K:K,'BEN BEARE'!C:C,B389)</f>
        <v>-0.5</v>
      </c>
    </row>
    <row r="390" spans="2:7" ht="15.75" x14ac:dyDescent="0.25">
      <c r="B390" s="205" t="str">
        <v>Dashing Donkey</v>
      </c>
      <c r="C390" s="199">
        <f>COUNTIF('BEN BEARE'!C:C,B390)</f>
        <v>1</v>
      </c>
      <c r="D390" s="199">
        <f>COUNTIFS('BEN BEARE'!C:C,B390,'BEN BEARE'!K:K,"&gt;0")</f>
        <v>0</v>
      </c>
      <c r="E390" s="199">
        <f>COUNTIFS('BEN BEARE'!C:C,B390,'BEN BEARE'!K:K,"&lt;0")</f>
        <v>1</v>
      </c>
      <c r="F390" s="200">
        <f t="shared" si="6"/>
        <v>0</v>
      </c>
      <c r="G390" s="207">
        <f>SUMIFS('BEN BEARE'!K:K,'BEN BEARE'!C:C,B390)</f>
        <v>-0.25</v>
      </c>
    </row>
    <row r="391" spans="2:7" ht="15.75" x14ac:dyDescent="0.25">
      <c r="B391" s="205" t="str">
        <v>Dashing Rebel</v>
      </c>
      <c r="C391" s="199">
        <f>COUNTIF('BEN BEARE'!C:C,B391)</f>
        <v>4</v>
      </c>
      <c r="D391" s="199">
        <f>COUNTIFS('BEN BEARE'!C:C,B391,'BEN BEARE'!K:K,"&gt;0")</f>
        <v>0</v>
      </c>
      <c r="E391" s="199">
        <f>COUNTIFS('BEN BEARE'!C:C,B391,'BEN BEARE'!K:K,"&lt;0")</f>
        <v>4</v>
      </c>
      <c r="F391" s="200">
        <f t="shared" si="6"/>
        <v>0</v>
      </c>
      <c r="G391" s="207">
        <f>SUMIFS('BEN BEARE'!K:K,'BEN BEARE'!C:C,B391)</f>
        <v>-1</v>
      </c>
    </row>
    <row r="392" spans="2:7" ht="15.75" x14ac:dyDescent="0.25">
      <c r="B392" s="205" t="str">
        <v>Daumier</v>
      </c>
      <c r="C392" s="199">
        <f>COUNTIF('BEN BEARE'!C:C,B392)</f>
        <v>3</v>
      </c>
      <c r="D392" s="199">
        <f>COUNTIFS('BEN BEARE'!C:C,B392,'BEN BEARE'!K:K,"&gt;0")</f>
        <v>1</v>
      </c>
      <c r="E392" s="199">
        <f>COUNTIFS('BEN BEARE'!C:C,B392,'BEN BEARE'!K:K,"&lt;0")</f>
        <v>2</v>
      </c>
      <c r="F392" s="200">
        <f t="shared" si="6"/>
        <v>0.33333333333333331</v>
      </c>
      <c r="G392" s="207">
        <f>SUMIFS('BEN BEARE'!K:K,'BEN BEARE'!C:C,B392)</f>
        <v>3</v>
      </c>
    </row>
    <row r="393" spans="2:7" ht="15.75" x14ac:dyDescent="0.25">
      <c r="B393" s="205" t="str">
        <v>De Be Eleven</v>
      </c>
      <c r="C393" s="199">
        <f>COUNTIF('BEN BEARE'!C:C,B393)</f>
        <v>2</v>
      </c>
      <c r="D393" s="199">
        <f>COUNTIFS('BEN BEARE'!C:C,B393,'BEN BEARE'!K:K,"&gt;0")</f>
        <v>0</v>
      </c>
      <c r="E393" s="199">
        <f>COUNTIFS('BEN BEARE'!C:C,B393,'BEN BEARE'!K:K,"&lt;0")</f>
        <v>2</v>
      </c>
      <c r="F393" s="200">
        <f t="shared" si="6"/>
        <v>0</v>
      </c>
      <c r="G393" s="207">
        <f>SUMIFS('BEN BEARE'!K:K,'BEN BEARE'!C:C,B393)</f>
        <v>-4</v>
      </c>
    </row>
    <row r="394" spans="2:7" ht="15.75" x14ac:dyDescent="0.25">
      <c r="B394" s="205" t="str">
        <v>Deadly Earnest</v>
      </c>
      <c r="C394" s="199">
        <f>COUNTIF('BEN BEARE'!C:C,B394)</f>
        <v>2</v>
      </c>
      <c r="D394" s="199">
        <f>COUNTIFS('BEN BEARE'!C:C,B394,'BEN BEARE'!K:K,"&gt;0")</f>
        <v>0</v>
      </c>
      <c r="E394" s="199">
        <f>COUNTIFS('BEN BEARE'!C:C,B394,'BEN BEARE'!K:K,"&lt;0")</f>
        <v>2</v>
      </c>
      <c r="F394" s="200">
        <f t="shared" si="6"/>
        <v>0</v>
      </c>
      <c r="G394" s="207">
        <f>SUMIFS('BEN BEARE'!K:K,'BEN BEARE'!C:C,B394)</f>
        <v>-2</v>
      </c>
    </row>
    <row r="395" spans="2:7" ht="15.75" x14ac:dyDescent="0.25">
      <c r="B395" s="205" t="str">
        <v>Dear Jewel</v>
      </c>
      <c r="C395" s="199">
        <f>COUNTIF('BEN BEARE'!C:C,B395)</f>
        <v>2</v>
      </c>
      <c r="D395" s="199">
        <f>COUNTIFS('BEN BEARE'!C:C,B395,'BEN BEARE'!K:K,"&gt;0")</f>
        <v>0</v>
      </c>
      <c r="E395" s="199">
        <f>COUNTIFS('BEN BEARE'!C:C,B395,'BEN BEARE'!K:K,"&lt;0")</f>
        <v>2</v>
      </c>
      <c r="F395" s="200">
        <f t="shared" ref="F395:F413" si="7">D395/C395</f>
        <v>0</v>
      </c>
      <c r="G395" s="207">
        <f>SUMIFS('BEN BEARE'!K:K,'BEN BEARE'!C:C,B395)</f>
        <v>-4</v>
      </c>
    </row>
    <row r="396" spans="2:7" ht="15.75" x14ac:dyDescent="0.25">
      <c r="B396" s="205" t="str">
        <v>Dear Prudence</v>
      </c>
      <c r="C396" s="199">
        <f>COUNTIF('BEN BEARE'!C:C,B396)</f>
        <v>1</v>
      </c>
      <c r="D396" s="199">
        <f>COUNTIFS('BEN BEARE'!C:C,B396,'BEN BEARE'!K:K,"&gt;0")</f>
        <v>0</v>
      </c>
      <c r="E396" s="199">
        <f>COUNTIFS('BEN BEARE'!C:C,B396,'BEN BEARE'!K:K,"&lt;0")</f>
        <v>1</v>
      </c>
      <c r="F396" s="200">
        <f t="shared" si="7"/>
        <v>0</v>
      </c>
      <c r="G396" s="207">
        <f>SUMIFS('BEN BEARE'!K:K,'BEN BEARE'!C:C,B396)</f>
        <v>-2.5</v>
      </c>
    </row>
    <row r="397" spans="2:7" ht="15.75" x14ac:dyDescent="0.25">
      <c r="B397" s="205" t="str">
        <v>Decieve</v>
      </c>
      <c r="C397" s="199">
        <f>COUNTIF('BEN BEARE'!C:C,B397)</f>
        <v>1</v>
      </c>
      <c r="D397" s="199">
        <f>COUNTIFS('BEN BEARE'!C:C,B397,'BEN BEARE'!K:K,"&gt;0")</f>
        <v>0</v>
      </c>
      <c r="E397" s="199">
        <f>COUNTIFS('BEN BEARE'!C:C,B397,'BEN BEARE'!K:K,"&lt;0")</f>
        <v>1</v>
      </c>
      <c r="F397" s="200">
        <f t="shared" si="7"/>
        <v>0</v>
      </c>
      <c r="G397" s="207">
        <f>SUMIFS('BEN BEARE'!K:K,'BEN BEARE'!C:C,B397)</f>
        <v>-0.25</v>
      </c>
    </row>
    <row r="398" spans="2:7" ht="15.75" x14ac:dyDescent="0.25">
      <c r="B398" s="205" t="str">
        <v>Dee Ar Ess</v>
      </c>
      <c r="C398" s="199">
        <f>COUNTIF('BEN BEARE'!C:C,B398)</f>
        <v>1</v>
      </c>
      <c r="D398" s="199">
        <f>COUNTIFS('BEN BEARE'!C:C,B398,'BEN BEARE'!K:K,"&gt;0")</f>
        <v>0</v>
      </c>
      <c r="E398" s="199">
        <f>COUNTIFS('BEN BEARE'!C:C,B398,'BEN BEARE'!K:K,"&lt;0")</f>
        <v>1</v>
      </c>
      <c r="F398" s="200">
        <f t="shared" si="7"/>
        <v>0</v>
      </c>
      <c r="G398" s="207">
        <f>SUMIFS('BEN BEARE'!K:K,'BEN BEARE'!C:C,B398)</f>
        <v>-5</v>
      </c>
    </row>
    <row r="399" spans="2:7" ht="15.75" x14ac:dyDescent="0.25">
      <c r="B399" s="205" t="str">
        <v>Deep Secret</v>
      </c>
      <c r="C399" s="199">
        <f>COUNTIF('BEN BEARE'!C:C,B399)</f>
        <v>2</v>
      </c>
      <c r="D399" s="199">
        <f>COUNTIFS('BEN BEARE'!C:C,B399,'BEN BEARE'!K:K,"&gt;0")</f>
        <v>1</v>
      </c>
      <c r="E399" s="199">
        <f>COUNTIFS('BEN BEARE'!C:C,B399,'BEN BEARE'!K:K,"&lt;0")</f>
        <v>1</v>
      </c>
      <c r="F399" s="200">
        <f t="shared" si="7"/>
        <v>0.5</v>
      </c>
      <c r="G399" s="207">
        <f>SUMIFS('BEN BEARE'!K:K,'BEN BEARE'!C:C,B399)</f>
        <v>1.3500000000000014</v>
      </c>
    </row>
    <row r="400" spans="2:7" ht="15.75" x14ac:dyDescent="0.25">
      <c r="B400" s="205" t="str">
        <v>Deep'n'meaningful</v>
      </c>
      <c r="C400" s="199">
        <f>COUNTIF('BEN BEARE'!C:C,B400)</f>
        <v>1</v>
      </c>
      <c r="D400" s="199">
        <f>COUNTIFS('BEN BEARE'!C:C,B400,'BEN BEARE'!K:K,"&gt;0")</f>
        <v>0</v>
      </c>
      <c r="E400" s="199">
        <f>COUNTIFS('BEN BEARE'!C:C,B400,'BEN BEARE'!K:K,"&lt;0")</f>
        <v>1</v>
      </c>
      <c r="F400" s="200">
        <f t="shared" si="7"/>
        <v>0</v>
      </c>
      <c r="G400" s="207">
        <f>SUMIFS('BEN BEARE'!K:K,'BEN BEARE'!C:C,B400)</f>
        <v>-1</v>
      </c>
    </row>
    <row r="401" spans="2:7" ht="15.75" x14ac:dyDescent="0.25">
      <c r="B401" s="205" t="str">
        <v>Deevie</v>
      </c>
      <c r="C401" s="199">
        <f>COUNTIF('BEN BEARE'!C:C,B401)</f>
        <v>1</v>
      </c>
      <c r="D401" s="199">
        <f>COUNTIFS('BEN BEARE'!C:C,B401,'BEN BEARE'!K:K,"&gt;0")</f>
        <v>0</v>
      </c>
      <c r="E401" s="199">
        <f>COUNTIFS('BEN BEARE'!C:C,B401,'BEN BEARE'!K:K,"&lt;0")</f>
        <v>1</v>
      </c>
      <c r="F401" s="200">
        <f t="shared" si="7"/>
        <v>0</v>
      </c>
      <c r="G401" s="207">
        <f>SUMIFS('BEN BEARE'!K:K,'BEN BEARE'!C:C,B401)</f>
        <v>-1</v>
      </c>
    </row>
    <row r="402" spans="2:7" ht="15.75" x14ac:dyDescent="0.25">
      <c r="B402" s="205" t="str">
        <v>Defining</v>
      </c>
      <c r="C402" s="199">
        <f>COUNTIF('BEN BEARE'!C:C,B402)</f>
        <v>3</v>
      </c>
      <c r="D402" s="199">
        <f>COUNTIFS('BEN BEARE'!C:C,B402,'BEN BEARE'!K:K,"&gt;0")</f>
        <v>1</v>
      </c>
      <c r="E402" s="199">
        <f>COUNTIFS('BEN BEARE'!C:C,B402,'BEN BEARE'!K:K,"&lt;0")</f>
        <v>2</v>
      </c>
      <c r="F402" s="200">
        <f t="shared" si="7"/>
        <v>0.33333333333333331</v>
      </c>
      <c r="G402" s="207">
        <f>SUMIFS('BEN BEARE'!K:K,'BEN BEARE'!C:C,B402)</f>
        <v>-2.5</v>
      </c>
    </row>
    <row r="403" spans="2:7" ht="15.75" x14ac:dyDescent="0.25">
      <c r="B403" s="205" t="str">
        <v>Del Routi</v>
      </c>
      <c r="C403" s="199">
        <f>COUNTIF('BEN BEARE'!C:C,B403)</f>
        <v>2</v>
      </c>
      <c r="D403" s="199">
        <f>COUNTIFS('BEN BEARE'!C:C,B403,'BEN BEARE'!K:K,"&gt;0")</f>
        <v>1</v>
      </c>
      <c r="E403" s="199">
        <f>COUNTIFS('BEN BEARE'!C:C,B403,'BEN BEARE'!K:K,"&lt;0")</f>
        <v>1</v>
      </c>
      <c r="F403" s="200">
        <f t="shared" si="7"/>
        <v>0.5</v>
      </c>
      <c r="G403" s="207">
        <f>SUMIFS('BEN BEARE'!K:K,'BEN BEARE'!C:C,B403)</f>
        <v>12.75</v>
      </c>
    </row>
    <row r="404" spans="2:7" ht="15.75" x14ac:dyDescent="0.25">
      <c r="B404" s="205" t="str">
        <v>Delicate Babe</v>
      </c>
      <c r="C404" s="199">
        <f>COUNTIF('BEN BEARE'!C:C,B404)</f>
        <v>1</v>
      </c>
      <c r="D404" s="199">
        <f>COUNTIFS('BEN BEARE'!C:C,B404,'BEN BEARE'!K:K,"&gt;0")</f>
        <v>0</v>
      </c>
      <c r="E404" s="199">
        <f>COUNTIFS('BEN BEARE'!C:C,B404,'BEN BEARE'!K:K,"&lt;0")</f>
        <v>1</v>
      </c>
      <c r="F404" s="200">
        <f t="shared" si="7"/>
        <v>0</v>
      </c>
      <c r="G404" s="207">
        <f>SUMIFS('BEN BEARE'!K:K,'BEN BEARE'!C:C,B404)</f>
        <v>-6</v>
      </c>
    </row>
    <row r="405" spans="2:7" ht="15.75" x14ac:dyDescent="0.25">
      <c r="B405" s="205" t="str">
        <v xml:space="preserve">Delivery Man </v>
      </c>
      <c r="C405" s="199">
        <f>COUNTIF('BEN BEARE'!C:C,B405)</f>
        <v>1</v>
      </c>
      <c r="D405" s="199">
        <f>COUNTIFS('BEN BEARE'!C:C,B405,'BEN BEARE'!K:K,"&gt;0")</f>
        <v>1</v>
      </c>
      <c r="E405" s="199">
        <f>COUNTIFS('BEN BEARE'!C:C,B405,'BEN BEARE'!K:K,"&lt;0")</f>
        <v>0</v>
      </c>
      <c r="F405" s="200">
        <f t="shared" si="7"/>
        <v>1</v>
      </c>
      <c r="G405" s="207">
        <f>SUMIFS('BEN BEARE'!K:K,'BEN BEARE'!C:C,B405)</f>
        <v>1.125</v>
      </c>
    </row>
    <row r="406" spans="2:7" ht="15.75" x14ac:dyDescent="0.25">
      <c r="B406" s="205" t="str">
        <v>Delta's Gold</v>
      </c>
      <c r="C406" s="199">
        <f>COUNTIF('BEN BEARE'!C:C,B406)</f>
        <v>1</v>
      </c>
      <c r="D406" s="199">
        <f>COUNTIFS('BEN BEARE'!C:C,B406,'BEN BEARE'!K:K,"&gt;0")</f>
        <v>0</v>
      </c>
      <c r="E406" s="199">
        <f>COUNTIFS('BEN BEARE'!C:C,B406,'BEN BEARE'!K:K,"&lt;0")</f>
        <v>1</v>
      </c>
      <c r="F406" s="200">
        <f t="shared" si="7"/>
        <v>0</v>
      </c>
      <c r="G406" s="207">
        <f>SUMIFS('BEN BEARE'!K:K,'BEN BEARE'!C:C,B406)</f>
        <v>-3</v>
      </c>
    </row>
    <row r="407" spans="2:7" ht="15.75" x14ac:dyDescent="0.25">
      <c r="B407" s="205" t="str">
        <v>Demando</v>
      </c>
      <c r="C407" s="199">
        <f>COUNTIF('BEN BEARE'!C:C,B407)</f>
        <v>1</v>
      </c>
      <c r="D407" s="199">
        <f>COUNTIFS('BEN BEARE'!C:C,B407,'BEN BEARE'!K:K,"&gt;0")</f>
        <v>0</v>
      </c>
      <c r="E407" s="199">
        <f>COUNTIFS('BEN BEARE'!C:C,B407,'BEN BEARE'!K:K,"&lt;0")</f>
        <v>1</v>
      </c>
      <c r="F407" s="200">
        <f t="shared" si="7"/>
        <v>0</v>
      </c>
      <c r="G407" s="207">
        <f>SUMIFS('BEN BEARE'!K:K,'BEN BEARE'!C:C,B407)</f>
        <v>-1</v>
      </c>
    </row>
    <row r="408" spans="2:7" ht="15.75" x14ac:dyDescent="0.25">
      <c r="B408" s="205" t="str">
        <v>Demon Award</v>
      </c>
      <c r="C408" s="199">
        <f>COUNTIF('BEN BEARE'!C:C,B408)</f>
        <v>1</v>
      </c>
      <c r="D408" s="199">
        <f>COUNTIFS('BEN BEARE'!C:C,B408,'BEN BEARE'!K:K,"&gt;0")</f>
        <v>0</v>
      </c>
      <c r="E408" s="199">
        <f>COUNTIFS('BEN BEARE'!C:C,B408,'BEN BEARE'!K:K,"&lt;0")</f>
        <v>1</v>
      </c>
      <c r="F408" s="200">
        <f t="shared" si="7"/>
        <v>0</v>
      </c>
      <c r="G408" s="207">
        <f>SUMIFS('BEN BEARE'!K:K,'BEN BEARE'!C:C,B408)</f>
        <v>-1</v>
      </c>
    </row>
    <row r="409" spans="2:7" ht="15.75" x14ac:dyDescent="0.25">
      <c r="B409" s="205" t="str">
        <v>Dempsey Girl</v>
      </c>
      <c r="C409" s="199">
        <f>COUNTIF('BEN BEARE'!C:C,B409)</f>
        <v>1</v>
      </c>
      <c r="D409" s="199">
        <f>COUNTIFS('BEN BEARE'!C:C,B409,'BEN BEARE'!K:K,"&gt;0")</f>
        <v>0</v>
      </c>
      <c r="E409" s="199">
        <f>COUNTIFS('BEN BEARE'!C:C,B409,'BEN BEARE'!K:K,"&lt;0")</f>
        <v>1</v>
      </c>
      <c r="F409" s="200">
        <f t="shared" si="7"/>
        <v>0</v>
      </c>
      <c r="G409" s="207">
        <f>SUMIFS('BEN BEARE'!K:K,'BEN BEARE'!C:C,B409)</f>
        <v>-2</v>
      </c>
    </row>
    <row r="410" spans="2:7" ht="15.75" x14ac:dyDescent="0.25">
      <c r="B410" s="205" t="str">
        <v>Dennis Choux</v>
      </c>
      <c r="C410" s="199">
        <f>COUNTIF('BEN BEARE'!C:C,B410)</f>
        <v>2</v>
      </c>
      <c r="D410" s="199">
        <f>COUNTIFS('BEN BEARE'!C:C,B410,'BEN BEARE'!K:K,"&gt;0")</f>
        <v>1</v>
      </c>
      <c r="E410" s="199">
        <f>COUNTIFS('BEN BEARE'!C:C,B410,'BEN BEARE'!K:K,"&lt;0")</f>
        <v>1</v>
      </c>
      <c r="F410" s="200">
        <f t="shared" si="7"/>
        <v>0.5</v>
      </c>
      <c r="G410" s="207">
        <f>SUMIFS('BEN BEARE'!K:K,'BEN BEARE'!C:C,B410)</f>
        <v>-0.29999999999999982</v>
      </c>
    </row>
    <row r="411" spans="2:7" ht="15.75" x14ac:dyDescent="0.25">
      <c r="B411" s="205" t="str">
        <v>Density</v>
      </c>
      <c r="C411" s="199">
        <f>COUNTIF('BEN BEARE'!C:C,B411)</f>
        <v>1</v>
      </c>
      <c r="D411" s="199">
        <f>COUNTIFS('BEN BEARE'!C:C,B411,'BEN BEARE'!K:K,"&gt;0")</f>
        <v>1</v>
      </c>
      <c r="E411" s="199">
        <f>COUNTIFS('BEN BEARE'!C:C,B411,'BEN BEARE'!K:K,"&lt;0")</f>
        <v>0</v>
      </c>
      <c r="F411" s="200">
        <f t="shared" si="7"/>
        <v>1</v>
      </c>
      <c r="G411" s="207">
        <f>SUMIFS('BEN BEARE'!K:K,'BEN BEARE'!C:C,B411)</f>
        <v>14.399999999999999</v>
      </c>
    </row>
    <row r="412" spans="2:7" ht="15.75" x14ac:dyDescent="0.25">
      <c r="B412" s="205" t="str">
        <v>Depasser</v>
      </c>
      <c r="C412" s="199">
        <f>COUNTIF('BEN BEARE'!C:C,B412)</f>
        <v>1</v>
      </c>
      <c r="D412" s="199">
        <f>COUNTIFS('BEN BEARE'!C:C,B412,'BEN BEARE'!K:K,"&gt;0")</f>
        <v>0</v>
      </c>
      <c r="E412" s="199">
        <f>COUNTIFS('BEN BEARE'!C:C,B412,'BEN BEARE'!K:K,"&lt;0")</f>
        <v>1</v>
      </c>
      <c r="F412" s="200">
        <f t="shared" si="7"/>
        <v>0</v>
      </c>
      <c r="G412" s="207">
        <f>SUMIFS('BEN BEARE'!K:K,'BEN BEARE'!C:C,B412)</f>
        <v>-0.5</v>
      </c>
    </row>
    <row r="413" spans="2:7" ht="15.75" x14ac:dyDescent="0.25">
      <c r="B413" s="205" t="str">
        <v>Deploy and Destroy</v>
      </c>
      <c r="C413" s="199">
        <f>COUNTIF('BEN BEARE'!C:C,B413)</f>
        <v>2</v>
      </c>
      <c r="D413" s="199">
        <f>COUNTIFS('BEN BEARE'!C:C,B413,'BEN BEARE'!K:K,"&gt;0")</f>
        <v>0</v>
      </c>
      <c r="E413" s="199">
        <f>COUNTIFS('BEN BEARE'!C:C,B413,'BEN BEARE'!K:K,"&lt;0")</f>
        <v>2</v>
      </c>
      <c r="F413" s="200">
        <f t="shared" si="7"/>
        <v>0</v>
      </c>
      <c r="G413" s="207">
        <f>SUMIFS('BEN BEARE'!K:K,'BEN BEARE'!C:C,B413)</f>
        <v>-2</v>
      </c>
    </row>
    <row r="414" spans="2:7" ht="15.75" x14ac:dyDescent="0.25">
      <c r="B414" s="205" t="str">
        <v>Desert Anthem</v>
      </c>
      <c r="C414" s="199">
        <f>COUNTIF('BEN BEARE'!C:C,B414)</f>
        <v>2</v>
      </c>
      <c r="D414" s="199">
        <f>COUNTIFS('BEN BEARE'!C:C,B414,'BEN BEARE'!K:K,"&gt;0")</f>
        <v>0</v>
      </c>
      <c r="E414" s="199">
        <f>COUNTIFS('BEN BEARE'!C:C,B414,'BEN BEARE'!K:K,"&lt;0")</f>
        <v>2</v>
      </c>
      <c r="F414" s="200">
        <f t="shared" ref="F414:F415" si="8">D414/C414</f>
        <v>0</v>
      </c>
      <c r="G414" s="207">
        <f>SUMIFS('BEN BEARE'!K:K,'BEN BEARE'!C:C,B414)</f>
        <v>-3.25</v>
      </c>
    </row>
    <row r="415" spans="2:7" ht="15.75" x14ac:dyDescent="0.25">
      <c r="B415" s="205" t="str">
        <v>Designer Dreamer</v>
      </c>
      <c r="C415" s="199">
        <f>COUNTIF('BEN BEARE'!C:C,B415)</f>
        <v>1</v>
      </c>
      <c r="D415" s="199">
        <f>COUNTIFS('BEN BEARE'!C:C,B415,'BEN BEARE'!K:K,"&gt;0")</f>
        <v>1</v>
      </c>
      <c r="E415" s="199">
        <f>COUNTIFS('BEN BEARE'!C:C,B415,'BEN BEARE'!K:K,"&lt;0")</f>
        <v>0</v>
      </c>
      <c r="F415" s="200">
        <f t="shared" si="8"/>
        <v>1</v>
      </c>
      <c r="G415" s="207">
        <f>SUMIFS('BEN BEARE'!K:K,'BEN BEARE'!C:C,B415)</f>
        <v>9.8000000000000007</v>
      </c>
    </row>
    <row r="416" spans="2:7" ht="15.75" x14ac:dyDescent="0.25">
      <c r="B416" s="205" t="str">
        <v>Detoron</v>
      </c>
      <c r="C416" s="199">
        <f>COUNTIF('BEN BEARE'!C:C,B416)</f>
        <v>2</v>
      </c>
      <c r="D416" s="199">
        <f>COUNTIFS('BEN BEARE'!C:C,B416,'BEN BEARE'!K:K,"&gt;0")</f>
        <v>0</v>
      </c>
      <c r="E416" s="199">
        <f>COUNTIFS('BEN BEARE'!C:C,B416,'BEN BEARE'!K:K,"&lt;0")</f>
        <v>2</v>
      </c>
      <c r="F416" s="200">
        <f t="shared" ref="F416:F454" si="9">D416/C416</f>
        <v>0</v>
      </c>
      <c r="G416" s="207">
        <f>SUMIFS('BEN BEARE'!K:K,'BEN BEARE'!C:C,B416)</f>
        <v>-4.75</v>
      </c>
    </row>
    <row r="417" spans="2:7" ht="15.75" x14ac:dyDescent="0.25">
      <c r="B417" s="205" t="str">
        <v>Devil Enuff</v>
      </c>
      <c r="C417" s="199">
        <f>COUNTIF('BEN BEARE'!C:C,B417)</f>
        <v>3</v>
      </c>
      <c r="D417" s="199">
        <f>COUNTIFS('BEN BEARE'!C:C,B417,'BEN BEARE'!K:K,"&gt;0")</f>
        <v>1</v>
      </c>
      <c r="E417" s="199">
        <f>COUNTIFS('BEN BEARE'!C:C,B417,'BEN BEARE'!K:K,"&lt;0")</f>
        <v>2</v>
      </c>
      <c r="F417" s="200">
        <f t="shared" si="9"/>
        <v>0.33333333333333331</v>
      </c>
      <c r="G417" s="207">
        <f>SUMIFS('BEN BEARE'!K:K,'BEN BEARE'!C:C,B417)</f>
        <v>-3.5</v>
      </c>
    </row>
    <row r="418" spans="2:7" ht="15.75" x14ac:dyDescent="0.25">
      <c r="B418" s="205" t="str">
        <v>Devils Fiddle</v>
      </c>
      <c r="C418" s="199">
        <f>COUNTIF('BEN BEARE'!C:C,B418)</f>
        <v>2</v>
      </c>
      <c r="D418" s="199">
        <f>COUNTIFS('BEN BEARE'!C:C,B418,'BEN BEARE'!K:K,"&gt;0")</f>
        <v>1</v>
      </c>
      <c r="E418" s="199">
        <f>COUNTIFS('BEN BEARE'!C:C,B418,'BEN BEARE'!K:K,"&lt;0")</f>
        <v>1</v>
      </c>
      <c r="F418" s="200">
        <f t="shared" si="9"/>
        <v>0.5</v>
      </c>
      <c r="G418" s="207">
        <f>SUMIFS('BEN BEARE'!K:K,'BEN BEARE'!C:C,B418)</f>
        <v>4</v>
      </c>
    </row>
    <row r="419" spans="2:7" ht="15.75" x14ac:dyDescent="0.25">
      <c r="B419" s="205" t="str">
        <v>Devoted Poet</v>
      </c>
      <c r="C419" s="199">
        <f>COUNTIF('BEN BEARE'!C:C,B419)</f>
        <v>1</v>
      </c>
      <c r="D419" s="199">
        <f>COUNTIFS('BEN BEARE'!C:C,B419,'BEN BEARE'!K:K,"&gt;0")</f>
        <v>0</v>
      </c>
      <c r="E419" s="199">
        <f>COUNTIFS('BEN BEARE'!C:C,B419,'BEN BEARE'!K:K,"&lt;0")</f>
        <v>1</v>
      </c>
      <c r="F419" s="200">
        <f t="shared" si="9"/>
        <v>0</v>
      </c>
      <c r="G419" s="207">
        <f>SUMIFS('BEN BEARE'!K:K,'BEN BEARE'!C:C,B419)</f>
        <v>-2</v>
      </c>
    </row>
    <row r="420" spans="2:7" ht="15.75" x14ac:dyDescent="0.25">
      <c r="B420" s="205" t="str">
        <v>Dhanush</v>
      </c>
      <c r="C420" s="199">
        <f>COUNTIF('BEN BEARE'!C:C,B420)</f>
        <v>2</v>
      </c>
      <c r="D420" s="199">
        <f>COUNTIFS('BEN BEARE'!C:C,B420,'BEN BEARE'!K:K,"&gt;0")</f>
        <v>0</v>
      </c>
      <c r="E420" s="199">
        <f>COUNTIFS('BEN BEARE'!C:C,B420,'BEN BEARE'!K:K,"&lt;0")</f>
        <v>2</v>
      </c>
      <c r="F420" s="200">
        <f t="shared" si="9"/>
        <v>0</v>
      </c>
      <c r="G420" s="207">
        <f>SUMIFS('BEN BEARE'!K:K,'BEN BEARE'!C:C,B420)</f>
        <v>-9</v>
      </c>
    </row>
    <row r="421" spans="2:7" ht="15.75" x14ac:dyDescent="0.25">
      <c r="B421" s="205" t="str">
        <v>Diablo</v>
      </c>
      <c r="C421" s="199">
        <f>COUNTIF('BEN BEARE'!C:C,B421)</f>
        <v>2</v>
      </c>
      <c r="D421" s="199">
        <f>COUNTIFS('BEN BEARE'!C:C,B421,'BEN BEARE'!K:K,"&gt;0")</f>
        <v>1</v>
      </c>
      <c r="E421" s="199">
        <f>COUNTIFS('BEN BEARE'!C:C,B421,'BEN BEARE'!K:K,"&lt;0")</f>
        <v>1</v>
      </c>
      <c r="F421" s="200">
        <f t="shared" si="9"/>
        <v>0.5</v>
      </c>
      <c r="G421" s="207">
        <f>SUMIFS('BEN BEARE'!K:K,'BEN BEARE'!C:C,B421)</f>
        <v>-2.5</v>
      </c>
    </row>
    <row r="422" spans="2:7" ht="15.75" x14ac:dyDescent="0.25">
      <c r="B422" s="205" t="str">
        <v>Diamond Black</v>
      </c>
      <c r="C422" s="199">
        <f>COUNTIF('BEN BEARE'!C:C,B422)</f>
        <v>1</v>
      </c>
      <c r="D422" s="199">
        <f>COUNTIFS('BEN BEARE'!C:C,B422,'BEN BEARE'!K:K,"&gt;0")</f>
        <v>0</v>
      </c>
      <c r="E422" s="199">
        <f>COUNTIFS('BEN BEARE'!C:C,B422,'BEN BEARE'!K:K,"&lt;0")</f>
        <v>1</v>
      </c>
      <c r="F422" s="200">
        <f t="shared" si="9"/>
        <v>0</v>
      </c>
      <c r="G422" s="207">
        <f>SUMIFS('BEN BEARE'!K:K,'BEN BEARE'!C:C,B422)</f>
        <v>-1</v>
      </c>
    </row>
    <row r="423" spans="2:7" ht="15.75" x14ac:dyDescent="0.25">
      <c r="B423" s="205" t="str">
        <v>Diamond Lucy</v>
      </c>
      <c r="C423" s="199">
        <f>COUNTIF('BEN BEARE'!C:C,B423)</f>
        <v>2</v>
      </c>
      <c r="D423" s="199">
        <f>COUNTIFS('BEN BEARE'!C:C,B423,'BEN BEARE'!K:K,"&gt;0")</f>
        <v>0</v>
      </c>
      <c r="E423" s="199">
        <f>COUNTIFS('BEN BEARE'!C:C,B423,'BEN BEARE'!K:K,"&lt;0")</f>
        <v>2</v>
      </c>
      <c r="F423" s="200">
        <f t="shared" si="9"/>
        <v>0</v>
      </c>
      <c r="G423" s="207">
        <f>SUMIFS('BEN BEARE'!K:K,'BEN BEARE'!C:C,B423)</f>
        <v>-2</v>
      </c>
    </row>
    <row r="424" spans="2:7" ht="15.75" x14ac:dyDescent="0.25">
      <c r="B424" s="205" t="str">
        <v>Diamond Model</v>
      </c>
      <c r="C424" s="199">
        <f>COUNTIF('BEN BEARE'!C:C,B424)</f>
        <v>1</v>
      </c>
      <c r="D424" s="199">
        <f>COUNTIFS('BEN BEARE'!C:C,B424,'BEN BEARE'!K:K,"&gt;0")</f>
        <v>1</v>
      </c>
      <c r="E424" s="199">
        <f>COUNTIFS('BEN BEARE'!C:C,B424,'BEN BEARE'!K:K,"&lt;0")</f>
        <v>0</v>
      </c>
      <c r="F424" s="200">
        <f t="shared" si="9"/>
        <v>1</v>
      </c>
      <c r="G424" s="207">
        <f>SUMIFS('BEN BEARE'!K:K,'BEN BEARE'!C:C,B424)</f>
        <v>14</v>
      </c>
    </row>
    <row r="425" spans="2:7" ht="15.75" x14ac:dyDescent="0.25">
      <c r="B425" s="205" t="str">
        <v>Diamond Star</v>
      </c>
      <c r="C425" s="199">
        <f>COUNTIF('BEN BEARE'!C:C,B425)</f>
        <v>1</v>
      </c>
      <c r="D425" s="199">
        <f>COUNTIFS('BEN BEARE'!C:C,B425,'BEN BEARE'!K:K,"&gt;0")</f>
        <v>0</v>
      </c>
      <c r="E425" s="199">
        <f>COUNTIFS('BEN BEARE'!C:C,B425,'BEN BEARE'!K:K,"&lt;0")</f>
        <v>1</v>
      </c>
      <c r="F425" s="200">
        <f t="shared" si="9"/>
        <v>0</v>
      </c>
      <c r="G425" s="207">
        <f>SUMIFS('BEN BEARE'!K:K,'BEN BEARE'!C:C,B425)</f>
        <v>-0.25</v>
      </c>
    </row>
    <row r="426" spans="2:7" ht="15.75" x14ac:dyDescent="0.25">
      <c r="B426" s="205" t="str">
        <v>Diddle Dumpling</v>
      </c>
      <c r="C426" s="199">
        <f>COUNTIF('BEN BEARE'!C:C,B426)</f>
        <v>1</v>
      </c>
      <c r="D426" s="199">
        <f>COUNTIFS('BEN BEARE'!C:C,B426,'BEN BEARE'!K:K,"&gt;0")</f>
        <v>0</v>
      </c>
      <c r="E426" s="199">
        <f>COUNTIFS('BEN BEARE'!C:C,B426,'BEN BEARE'!K:K,"&lt;0")</f>
        <v>1</v>
      </c>
      <c r="F426" s="200">
        <f t="shared" si="9"/>
        <v>0</v>
      </c>
      <c r="G426" s="207">
        <f>SUMIFS('BEN BEARE'!K:K,'BEN BEARE'!C:C,B426)</f>
        <v>-9.5</v>
      </c>
    </row>
    <row r="427" spans="2:7" ht="15.75" x14ac:dyDescent="0.25">
      <c r="B427" s="205" t="str">
        <v>Didier</v>
      </c>
      <c r="C427" s="199">
        <f>COUNTIF('BEN BEARE'!C:C,B427)</f>
        <v>1</v>
      </c>
      <c r="D427" s="199">
        <f>COUNTIFS('BEN BEARE'!C:C,B427,'BEN BEARE'!K:K,"&gt;0")</f>
        <v>0</v>
      </c>
      <c r="E427" s="199">
        <f>COUNTIFS('BEN BEARE'!C:C,B427,'BEN BEARE'!K:K,"&lt;0")</f>
        <v>1</v>
      </c>
      <c r="F427" s="200">
        <f t="shared" si="9"/>
        <v>0</v>
      </c>
      <c r="G427" s="207">
        <f>SUMIFS('BEN BEARE'!K:K,'BEN BEARE'!C:C,B427)</f>
        <v>-1</v>
      </c>
    </row>
    <row r="428" spans="2:7" ht="15.75" x14ac:dyDescent="0.25">
      <c r="B428" s="205" t="str">
        <v>Didrikson</v>
      </c>
      <c r="C428" s="199">
        <f>COUNTIF('BEN BEARE'!C:C,B428)</f>
        <v>1</v>
      </c>
      <c r="D428" s="199">
        <f>COUNTIFS('BEN BEARE'!C:C,B428,'BEN BEARE'!K:K,"&gt;0")</f>
        <v>0</v>
      </c>
      <c r="E428" s="199">
        <f>COUNTIFS('BEN BEARE'!C:C,B428,'BEN BEARE'!K:K,"&lt;0")</f>
        <v>1</v>
      </c>
      <c r="F428" s="200">
        <f t="shared" si="9"/>
        <v>0</v>
      </c>
      <c r="G428" s="207">
        <f>SUMIFS('BEN BEARE'!K:K,'BEN BEARE'!C:C,B428)</f>
        <v>-5</v>
      </c>
    </row>
    <row r="429" spans="2:7" ht="15.75" x14ac:dyDescent="0.25">
      <c r="B429" s="205" t="str">
        <v>Diesel</v>
      </c>
      <c r="C429" s="199">
        <f>COUNTIF('BEN BEARE'!C:C,B429)</f>
        <v>2</v>
      </c>
      <c r="D429" s="199">
        <f>COUNTIFS('BEN BEARE'!C:C,B429,'BEN BEARE'!K:K,"&gt;0")</f>
        <v>1</v>
      </c>
      <c r="E429" s="199">
        <f>COUNTIFS('BEN BEARE'!C:C,B429,'BEN BEARE'!K:K,"&lt;0")</f>
        <v>1</v>
      </c>
      <c r="F429" s="200">
        <f t="shared" si="9"/>
        <v>0.5</v>
      </c>
      <c r="G429" s="207">
        <f>SUMIFS('BEN BEARE'!K:K,'BEN BEARE'!C:C,B429)</f>
        <v>2.9749999999999996</v>
      </c>
    </row>
    <row r="430" spans="2:7" ht="15.75" x14ac:dyDescent="0.25">
      <c r="B430" s="205" t="str">
        <v>Different Drum</v>
      </c>
      <c r="C430" s="199">
        <f>COUNTIF('BEN BEARE'!C:C,B430)</f>
        <v>1</v>
      </c>
      <c r="D430" s="199">
        <f>COUNTIFS('BEN BEARE'!C:C,B430,'BEN BEARE'!K:K,"&gt;0")</f>
        <v>0</v>
      </c>
      <c r="E430" s="199">
        <f>COUNTIFS('BEN BEARE'!C:C,B430,'BEN BEARE'!K:K,"&lt;0")</f>
        <v>1</v>
      </c>
      <c r="F430" s="200">
        <f t="shared" si="9"/>
        <v>0</v>
      </c>
      <c r="G430" s="207">
        <f>SUMIFS('BEN BEARE'!K:K,'BEN BEARE'!C:C,B430)</f>
        <v>-7</v>
      </c>
    </row>
    <row r="431" spans="2:7" ht="15.75" x14ac:dyDescent="0.25">
      <c r="B431" s="205" t="str">
        <v>Dimitrov</v>
      </c>
      <c r="C431" s="199">
        <f>COUNTIF('BEN BEARE'!C:C,B431)</f>
        <v>2</v>
      </c>
      <c r="D431" s="199">
        <f>COUNTIFS('BEN BEARE'!C:C,B431,'BEN BEARE'!K:K,"&gt;0")</f>
        <v>0</v>
      </c>
      <c r="E431" s="199">
        <f>COUNTIFS('BEN BEARE'!C:C,B431,'BEN BEARE'!K:K,"&lt;0")</f>
        <v>2</v>
      </c>
      <c r="F431" s="200">
        <f t="shared" si="9"/>
        <v>0</v>
      </c>
      <c r="G431" s="207">
        <f>SUMIFS('BEN BEARE'!K:K,'BEN BEARE'!C:C,B431)</f>
        <v>-7.5</v>
      </c>
    </row>
    <row r="432" spans="2:7" ht="15.75" x14ac:dyDescent="0.25">
      <c r="B432" s="205" t="str">
        <v>Dipsy Doodle</v>
      </c>
      <c r="C432" s="199">
        <f>COUNTIF('BEN BEARE'!C:C,B432)</f>
        <v>3</v>
      </c>
      <c r="D432" s="199">
        <f>COUNTIFS('BEN BEARE'!C:C,B432,'BEN BEARE'!K:K,"&gt;0")</f>
        <v>1</v>
      </c>
      <c r="E432" s="199">
        <f>COUNTIFS('BEN BEARE'!C:C,B432,'BEN BEARE'!K:K,"&lt;0")</f>
        <v>2</v>
      </c>
      <c r="F432" s="200">
        <f t="shared" si="9"/>
        <v>0.33333333333333331</v>
      </c>
      <c r="G432" s="207">
        <f>SUMIFS('BEN BEARE'!K:K,'BEN BEARE'!C:C,B432)</f>
        <v>7.75</v>
      </c>
    </row>
    <row r="433" spans="2:7" ht="15.75" x14ac:dyDescent="0.25">
      <c r="B433" s="205" t="str">
        <v>Dirty Angel</v>
      </c>
      <c r="C433" s="199">
        <f>COUNTIF('BEN BEARE'!C:C,B433)</f>
        <v>1</v>
      </c>
      <c r="D433" s="199">
        <f>COUNTIFS('BEN BEARE'!C:C,B433,'BEN BEARE'!K:K,"&gt;0")</f>
        <v>0</v>
      </c>
      <c r="E433" s="199">
        <f>COUNTIFS('BEN BEARE'!C:C,B433,'BEN BEARE'!K:K,"&lt;0")</f>
        <v>1</v>
      </c>
      <c r="F433" s="200">
        <f t="shared" si="9"/>
        <v>0</v>
      </c>
      <c r="G433" s="207">
        <f>SUMIFS('BEN BEARE'!K:K,'BEN BEARE'!C:C,B433)</f>
        <v>-9.75</v>
      </c>
    </row>
    <row r="434" spans="2:7" ht="15.75" x14ac:dyDescent="0.25">
      <c r="B434" s="205" t="str">
        <v>Dis is Heaven</v>
      </c>
      <c r="C434" s="199">
        <f>COUNTIF('BEN BEARE'!C:C,B434)</f>
        <v>1</v>
      </c>
      <c r="D434" s="199">
        <f>COUNTIFS('BEN BEARE'!C:C,B434,'BEN BEARE'!K:K,"&gt;0")</f>
        <v>0</v>
      </c>
      <c r="E434" s="199">
        <f>COUNTIFS('BEN BEARE'!C:C,B434,'BEN BEARE'!K:K,"&lt;0")</f>
        <v>1</v>
      </c>
      <c r="F434" s="200">
        <f t="shared" si="9"/>
        <v>0</v>
      </c>
      <c r="G434" s="207">
        <f>SUMIFS('BEN BEARE'!K:K,'BEN BEARE'!C:C,B434)</f>
        <v>-1</v>
      </c>
    </row>
    <row r="435" spans="2:7" ht="15.75" x14ac:dyDescent="0.25">
      <c r="B435" s="205" t="str">
        <v>Discerning</v>
      </c>
      <c r="C435" s="199">
        <f>COUNTIF('BEN BEARE'!C:C,B435)</f>
        <v>2</v>
      </c>
      <c r="D435" s="199">
        <f>COUNTIFS('BEN BEARE'!C:C,B435,'BEN BEARE'!K:K,"&gt;0")</f>
        <v>1</v>
      </c>
      <c r="E435" s="199">
        <f>COUNTIFS('BEN BEARE'!C:C,B435,'BEN BEARE'!K:K,"&lt;0")</f>
        <v>1</v>
      </c>
      <c r="F435" s="200">
        <f t="shared" si="9"/>
        <v>0.5</v>
      </c>
      <c r="G435" s="207">
        <f>SUMIFS('BEN BEARE'!K:K,'BEN BEARE'!C:C,B435)</f>
        <v>3.75</v>
      </c>
    </row>
    <row r="436" spans="2:7" ht="15.75" x14ac:dyDescent="0.25">
      <c r="B436" s="205" t="str">
        <v>Discover</v>
      </c>
      <c r="C436" s="199">
        <f>COUNTIF('BEN BEARE'!C:C,B436)</f>
        <v>2</v>
      </c>
      <c r="D436" s="199">
        <f>COUNTIFS('BEN BEARE'!C:C,B436,'BEN BEARE'!K:K,"&gt;0")</f>
        <v>0</v>
      </c>
      <c r="E436" s="199">
        <f>COUNTIFS('BEN BEARE'!C:C,B436,'BEN BEARE'!K:K,"&lt;0")</f>
        <v>2</v>
      </c>
      <c r="F436" s="200">
        <f t="shared" si="9"/>
        <v>0</v>
      </c>
      <c r="G436" s="207">
        <f>SUMIFS('BEN BEARE'!K:K,'BEN BEARE'!C:C,B436)</f>
        <v>-7.75</v>
      </c>
    </row>
    <row r="437" spans="2:7" ht="15.75" x14ac:dyDescent="0.25">
      <c r="B437" s="205" t="str">
        <v>Discreet Affair</v>
      </c>
      <c r="C437" s="199">
        <f>COUNTIF('BEN BEARE'!C:C,B437)</f>
        <v>1</v>
      </c>
      <c r="D437" s="199">
        <f>COUNTIFS('BEN BEARE'!C:C,B437,'BEN BEARE'!K:K,"&gt;0")</f>
        <v>0</v>
      </c>
      <c r="E437" s="199">
        <f>COUNTIFS('BEN BEARE'!C:C,B437,'BEN BEARE'!K:K,"&lt;0")</f>
        <v>1</v>
      </c>
      <c r="F437" s="200">
        <f t="shared" si="9"/>
        <v>0</v>
      </c>
      <c r="G437" s="207">
        <f>SUMIFS('BEN BEARE'!K:K,'BEN BEARE'!C:C,B437)</f>
        <v>-2.5</v>
      </c>
    </row>
    <row r="438" spans="2:7" ht="15.75" x14ac:dyDescent="0.25">
      <c r="B438" s="205" t="str">
        <v>Disney Castle</v>
      </c>
      <c r="C438" s="199">
        <f>COUNTIF('BEN BEARE'!C:C,B438)</f>
        <v>1</v>
      </c>
      <c r="D438" s="199">
        <f>COUNTIFS('BEN BEARE'!C:C,B438,'BEN BEARE'!K:K,"&gt;0")</f>
        <v>1</v>
      </c>
      <c r="E438" s="199">
        <f>COUNTIFS('BEN BEARE'!C:C,B438,'BEN BEARE'!K:K,"&lt;0")</f>
        <v>0</v>
      </c>
      <c r="F438" s="200">
        <f t="shared" si="9"/>
        <v>1</v>
      </c>
      <c r="G438" s="207">
        <f>SUMIFS('BEN BEARE'!K:K,'BEN BEARE'!C:C,B438)</f>
        <v>24</v>
      </c>
    </row>
    <row r="439" spans="2:7" ht="15.75" x14ac:dyDescent="0.25">
      <c r="B439" s="205" t="str">
        <v>Disputed River</v>
      </c>
      <c r="C439" s="199">
        <f>COUNTIF('BEN BEARE'!C:C,B439)</f>
        <v>1</v>
      </c>
      <c r="D439" s="199">
        <f>COUNTIFS('BEN BEARE'!C:C,B439,'BEN BEARE'!K:K,"&gt;0")</f>
        <v>0</v>
      </c>
      <c r="E439" s="199">
        <f>COUNTIFS('BEN BEARE'!C:C,B439,'BEN BEARE'!K:K,"&lt;0")</f>
        <v>1</v>
      </c>
      <c r="F439" s="200">
        <f t="shared" si="9"/>
        <v>0</v>
      </c>
      <c r="G439" s="207">
        <f>SUMIFS('BEN BEARE'!K:K,'BEN BEARE'!C:C,B439)</f>
        <v>-7.75</v>
      </c>
    </row>
    <row r="440" spans="2:7" ht="15.75" x14ac:dyDescent="0.25">
      <c r="B440" s="205" t="str">
        <v>Dissalto</v>
      </c>
      <c r="C440" s="199">
        <f>COUNTIF('BEN BEARE'!C:C,B440)</f>
        <v>3</v>
      </c>
      <c r="D440" s="199">
        <f>COUNTIFS('BEN BEARE'!C:C,B440,'BEN BEARE'!K:K,"&gt;0")</f>
        <v>0</v>
      </c>
      <c r="E440" s="199">
        <f>COUNTIFS('BEN BEARE'!C:C,B440,'BEN BEARE'!K:K,"&lt;0")</f>
        <v>3</v>
      </c>
      <c r="F440" s="200">
        <f t="shared" si="9"/>
        <v>0</v>
      </c>
      <c r="G440" s="207">
        <f>SUMIFS('BEN BEARE'!K:K,'BEN BEARE'!C:C,B440)</f>
        <v>-4.75</v>
      </c>
    </row>
    <row r="441" spans="2:7" ht="15.75" x14ac:dyDescent="0.25">
      <c r="B441" s="205" t="str">
        <v>Distorted</v>
      </c>
      <c r="C441" s="199">
        <f>COUNTIF('BEN BEARE'!C:C,B441)</f>
        <v>1</v>
      </c>
      <c r="D441" s="199">
        <f>COUNTIFS('BEN BEARE'!C:C,B441,'BEN BEARE'!K:K,"&gt;0")</f>
        <v>1</v>
      </c>
      <c r="E441" s="199">
        <f>COUNTIFS('BEN BEARE'!C:C,B441,'BEN BEARE'!K:K,"&lt;0")</f>
        <v>0</v>
      </c>
      <c r="F441" s="200">
        <f t="shared" si="9"/>
        <v>1</v>
      </c>
      <c r="G441" s="207">
        <f>SUMIFS('BEN BEARE'!K:K,'BEN BEARE'!C:C,B441)</f>
        <v>15</v>
      </c>
    </row>
    <row r="442" spans="2:7" ht="15.75" x14ac:dyDescent="0.25">
      <c r="B442" s="205" t="str">
        <v>Disturbia</v>
      </c>
      <c r="C442" s="199">
        <f>COUNTIF('BEN BEARE'!C:C,B442)</f>
        <v>1</v>
      </c>
      <c r="D442" s="199">
        <f>COUNTIFS('BEN BEARE'!C:C,B442,'BEN BEARE'!K:K,"&gt;0")</f>
        <v>0</v>
      </c>
      <c r="E442" s="199">
        <f>COUNTIFS('BEN BEARE'!C:C,B442,'BEN BEARE'!K:K,"&lt;0")</f>
        <v>1</v>
      </c>
      <c r="F442" s="200">
        <f t="shared" si="9"/>
        <v>0</v>
      </c>
      <c r="G442" s="207">
        <f>SUMIFS('BEN BEARE'!K:K,'BEN BEARE'!C:C,B442)</f>
        <v>-2</v>
      </c>
    </row>
    <row r="443" spans="2:7" ht="15.75" x14ac:dyDescent="0.25">
      <c r="B443" s="205" t="str">
        <v>Divazou</v>
      </c>
      <c r="C443" s="199">
        <f>COUNTIF('BEN BEARE'!C:C,B443)</f>
        <v>2</v>
      </c>
      <c r="D443" s="199">
        <f>COUNTIFS('BEN BEARE'!C:C,B443,'BEN BEARE'!K:K,"&gt;0")</f>
        <v>1</v>
      </c>
      <c r="E443" s="199">
        <f>COUNTIFS('BEN BEARE'!C:C,B443,'BEN BEARE'!K:K,"&lt;0")</f>
        <v>1</v>
      </c>
      <c r="F443" s="200">
        <f t="shared" si="9"/>
        <v>0.5</v>
      </c>
      <c r="G443" s="207">
        <f>SUMIFS('BEN BEARE'!K:K,'BEN BEARE'!C:C,B443)</f>
        <v>-4.625</v>
      </c>
    </row>
    <row r="444" spans="2:7" ht="15.75" x14ac:dyDescent="0.25">
      <c r="B444" s="205" t="str">
        <v>Divine Flash</v>
      </c>
      <c r="C444" s="199">
        <f>COUNTIF('BEN BEARE'!C:C,B444)</f>
        <v>2</v>
      </c>
      <c r="D444" s="199">
        <f>COUNTIFS('BEN BEARE'!C:C,B444,'BEN BEARE'!K:K,"&gt;0")</f>
        <v>0</v>
      </c>
      <c r="E444" s="199">
        <f>COUNTIFS('BEN BEARE'!C:C,B444,'BEN BEARE'!K:K,"&lt;0")</f>
        <v>2</v>
      </c>
      <c r="F444" s="200">
        <f t="shared" si="9"/>
        <v>0</v>
      </c>
      <c r="G444" s="207">
        <f>SUMIFS('BEN BEARE'!K:K,'BEN BEARE'!C:C,B444)</f>
        <v>-3</v>
      </c>
    </row>
    <row r="445" spans="2:7" ht="15.75" x14ac:dyDescent="0.25">
      <c r="B445" s="205" t="str">
        <v>Divine Vicky</v>
      </c>
      <c r="C445" s="199">
        <f>COUNTIF('BEN BEARE'!C:C,B445)</f>
        <v>1</v>
      </c>
      <c r="D445" s="199">
        <f>COUNTIFS('BEN BEARE'!C:C,B445,'BEN BEARE'!K:K,"&gt;0")</f>
        <v>1</v>
      </c>
      <c r="E445" s="199">
        <f>COUNTIFS('BEN BEARE'!C:C,B445,'BEN BEARE'!K:K,"&lt;0")</f>
        <v>0</v>
      </c>
      <c r="F445" s="200">
        <f t="shared" si="9"/>
        <v>1</v>
      </c>
      <c r="G445" s="207">
        <f>SUMIFS('BEN BEARE'!K:K,'BEN BEARE'!C:C,B445)</f>
        <v>44.625</v>
      </c>
    </row>
    <row r="446" spans="2:7" ht="15.75" x14ac:dyDescent="0.25">
      <c r="B446" s="205" t="str">
        <v>Divots</v>
      </c>
      <c r="C446" s="199">
        <f>COUNTIF('BEN BEARE'!C:C,B446)</f>
        <v>1</v>
      </c>
      <c r="D446" s="199">
        <f>COUNTIFS('BEN BEARE'!C:C,B446,'BEN BEARE'!K:K,"&gt;0")</f>
        <v>0</v>
      </c>
      <c r="E446" s="199">
        <f>COUNTIFS('BEN BEARE'!C:C,B446,'BEN BEARE'!K:K,"&lt;0")</f>
        <v>1</v>
      </c>
      <c r="F446" s="200">
        <f t="shared" si="9"/>
        <v>0</v>
      </c>
      <c r="G446" s="207">
        <f>SUMIFS('BEN BEARE'!K:K,'BEN BEARE'!C:C,B446)</f>
        <v>-3</v>
      </c>
    </row>
    <row r="447" spans="2:7" ht="15.75" x14ac:dyDescent="0.25">
      <c r="B447" s="205" t="str">
        <v>Divus Romulus</v>
      </c>
      <c r="C447" s="199">
        <f>COUNTIF('BEN BEARE'!C:C,B447)</f>
        <v>2</v>
      </c>
      <c r="D447" s="199">
        <f>COUNTIFS('BEN BEARE'!C:C,B447,'BEN BEARE'!K:K,"&gt;0")</f>
        <v>0</v>
      </c>
      <c r="E447" s="199">
        <f>COUNTIFS('BEN BEARE'!C:C,B447,'BEN BEARE'!K:K,"&lt;0")</f>
        <v>2</v>
      </c>
      <c r="F447" s="200">
        <f t="shared" si="9"/>
        <v>0</v>
      </c>
      <c r="G447" s="207">
        <f>SUMIFS('BEN BEARE'!K:K,'BEN BEARE'!C:C,B447)</f>
        <v>-13.5</v>
      </c>
    </row>
    <row r="448" spans="2:7" ht="15.75" x14ac:dyDescent="0.25">
      <c r="B448" s="205" t="str">
        <v>Django Express</v>
      </c>
      <c r="C448" s="199">
        <f>COUNTIF('BEN BEARE'!C:C,B448)</f>
        <v>2</v>
      </c>
      <c r="D448" s="199">
        <f>COUNTIFS('BEN BEARE'!C:C,B448,'BEN BEARE'!K:K,"&gt;0")</f>
        <v>1</v>
      </c>
      <c r="E448" s="199">
        <f>COUNTIFS('BEN BEARE'!C:C,B448,'BEN BEARE'!K:K,"&lt;0")</f>
        <v>1</v>
      </c>
      <c r="F448" s="200">
        <f t="shared" si="9"/>
        <v>0.5</v>
      </c>
      <c r="G448" s="207">
        <f>SUMIFS('BEN BEARE'!K:K,'BEN BEARE'!C:C,B448)</f>
        <v>1.5</v>
      </c>
    </row>
    <row r="449" spans="2:7" ht="15.75" x14ac:dyDescent="0.25">
      <c r="B449" s="205" t="str">
        <v>Do I</v>
      </c>
      <c r="C449" s="199">
        <f>COUNTIF('BEN BEARE'!C:C,B449)</f>
        <v>1</v>
      </c>
      <c r="D449" s="199">
        <f>COUNTIFS('BEN BEARE'!C:C,B449,'BEN BEARE'!K:K,"&gt;0")</f>
        <v>0</v>
      </c>
      <c r="E449" s="199">
        <f>COUNTIFS('BEN BEARE'!C:C,B449,'BEN BEARE'!K:K,"&lt;0")</f>
        <v>1</v>
      </c>
      <c r="F449" s="200">
        <f t="shared" si="9"/>
        <v>0</v>
      </c>
      <c r="G449" s="207">
        <f>SUMIFS('BEN BEARE'!K:K,'BEN BEARE'!C:C,B449)</f>
        <v>-3</v>
      </c>
    </row>
    <row r="450" spans="2:7" ht="15.75" x14ac:dyDescent="0.25">
      <c r="B450" s="205" t="str">
        <v>Do Ya Punk</v>
      </c>
      <c r="C450" s="199">
        <f>COUNTIF('BEN BEARE'!C:C,B450)</f>
        <v>2</v>
      </c>
      <c r="D450" s="199">
        <f>COUNTIFS('BEN BEARE'!C:C,B450,'BEN BEARE'!K:K,"&gt;0")</f>
        <v>1</v>
      </c>
      <c r="E450" s="199">
        <f>COUNTIFS('BEN BEARE'!C:C,B450,'BEN BEARE'!K:K,"&lt;0")</f>
        <v>1</v>
      </c>
      <c r="F450" s="200">
        <f t="shared" si="9"/>
        <v>0.5</v>
      </c>
      <c r="G450" s="207">
        <f>SUMIFS('BEN BEARE'!K:K,'BEN BEARE'!C:C,B450)</f>
        <v>11.600000000000001</v>
      </c>
    </row>
    <row r="451" spans="2:7" ht="15.75" x14ac:dyDescent="0.25">
      <c r="B451" s="205" t="str">
        <v>Don’t Change</v>
      </c>
      <c r="C451" s="199">
        <f>COUNTIF('BEN BEARE'!C:C,B451)</f>
        <v>1</v>
      </c>
      <c r="D451" s="199">
        <f>COUNTIFS('BEN BEARE'!C:C,B451,'BEN BEARE'!K:K,"&gt;0")</f>
        <v>0</v>
      </c>
      <c r="E451" s="199">
        <f>COUNTIFS('BEN BEARE'!C:C,B451,'BEN BEARE'!K:K,"&lt;0")</f>
        <v>1</v>
      </c>
      <c r="F451" s="200">
        <f t="shared" si="9"/>
        <v>0</v>
      </c>
      <c r="G451" s="207">
        <f>SUMIFS('BEN BEARE'!K:K,'BEN BEARE'!C:C,B451)</f>
        <v>-2</v>
      </c>
    </row>
    <row r="452" spans="2:7" ht="15.75" x14ac:dyDescent="0.25">
      <c r="B452" s="205" t="str">
        <v>Dontbotherknockin</v>
      </c>
      <c r="C452" s="199">
        <f>COUNTIF('BEN BEARE'!C:C,B452)</f>
        <v>1</v>
      </c>
      <c r="D452" s="199">
        <f>COUNTIFS('BEN BEARE'!C:C,B452,'BEN BEARE'!K:K,"&gt;0")</f>
        <v>0</v>
      </c>
      <c r="E452" s="199">
        <f>COUNTIFS('BEN BEARE'!C:C,B452,'BEN BEARE'!K:K,"&lt;0")</f>
        <v>1</v>
      </c>
      <c r="F452" s="200">
        <f t="shared" si="9"/>
        <v>0</v>
      </c>
      <c r="G452" s="207">
        <f>SUMIFS('BEN BEARE'!K:K,'BEN BEARE'!C:C,B452)</f>
        <v>-1</v>
      </c>
    </row>
    <row r="453" spans="2:7" ht="15.75" x14ac:dyDescent="0.25">
      <c r="B453" s="205" t="str">
        <v>Doradus</v>
      </c>
      <c r="C453" s="199">
        <f>COUNTIF('BEN BEARE'!C:C,B453)</f>
        <v>2</v>
      </c>
      <c r="D453" s="199">
        <f>COUNTIFS('BEN BEARE'!C:C,B453,'BEN BEARE'!K:K,"&gt;0")</f>
        <v>0</v>
      </c>
      <c r="E453" s="199">
        <f>COUNTIFS('BEN BEARE'!C:C,B453,'BEN BEARE'!K:K,"&lt;0")</f>
        <v>2</v>
      </c>
      <c r="F453" s="200">
        <f t="shared" si="9"/>
        <v>0</v>
      </c>
      <c r="G453" s="207">
        <f>SUMIFS('BEN BEARE'!K:K,'BEN BEARE'!C:C,B453)</f>
        <v>-7.5</v>
      </c>
    </row>
    <row r="454" spans="2:7" ht="15.75" x14ac:dyDescent="0.25">
      <c r="B454" s="205" t="str">
        <v>Dorothy Girl</v>
      </c>
      <c r="C454" s="199">
        <f>COUNTIF('BEN BEARE'!C:C,B454)</f>
        <v>2</v>
      </c>
      <c r="D454" s="199">
        <f>COUNTIFS('BEN BEARE'!C:C,B454,'BEN BEARE'!K:K,"&gt;0")</f>
        <v>1</v>
      </c>
      <c r="E454" s="199">
        <f>COUNTIFS('BEN BEARE'!C:C,B454,'BEN BEARE'!K:K,"&lt;0")</f>
        <v>1</v>
      </c>
      <c r="F454" s="200">
        <f t="shared" si="9"/>
        <v>0.5</v>
      </c>
      <c r="G454" s="207">
        <f>SUMIFS('BEN BEARE'!K:K,'BEN BEARE'!C:C,B454)</f>
        <v>8.75</v>
      </c>
    </row>
    <row r="455" spans="2:7" ht="15.75" x14ac:dyDescent="0.25">
      <c r="B455" s="205" t="str">
        <v>Double Rock</v>
      </c>
      <c r="C455" s="199">
        <f>COUNTIF('BEN BEARE'!C:C,B455)</f>
        <v>2</v>
      </c>
      <c r="D455" s="199">
        <f>COUNTIFS('BEN BEARE'!C:C,B455,'BEN BEARE'!K:K,"&gt;0")</f>
        <v>0</v>
      </c>
      <c r="E455" s="199">
        <f>COUNTIFS('BEN BEARE'!C:C,B455,'BEN BEARE'!K:K,"&lt;0")</f>
        <v>2</v>
      </c>
      <c r="F455" s="200">
        <f t="shared" ref="F455:F475" si="10">D455/C455</f>
        <v>0</v>
      </c>
      <c r="G455" s="207">
        <f>SUMIFS('BEN BEARE'!K:K,'BEN BEARE'!C:C,B455)</f>
        <v>-8</v>
      </c>
    </row>
    <row r="456" spans="2:7" ht="15.75" x14ac:dyDescent="0.25">
      <c r="B456" s="205" t="str">
        <v>Dowager Duchess</v>
      </c>
      <c r="C456" s="199">
        <f>COUNTIF('BEN BEARE'!C:C,B456)</f>
        <v>1</v>
      </c>
      <c r="D456" s="199">
        <f>COUNTIFS('BEN BEARE'!C:C,B456,'BEN BEARE'!K:K,"&gt;0")</f>
        <v>0</v>
      </c>
      <c r="E456" s="199">
        <f>COUNTIFS('BEN BEARE'!C:C,B456,'BEN BEARE'!K:K,"&lt;0")</f>
        <v>1</v>
      </c>
      <c r="F456" s="200">
        <f t="shared" si="10"/>
        <v>0</v>
      </c>
      <c r="G456" s="207">
        <f>SUMIFS('BEN BEARE'!K:K,'BEN BEARE'!C:C,B456)</f>
        <v>-1</v>
      </c>
    </row>
    <row r="457" spans="2:7" ht="15.75" x14ac:dyDescent="0.25">
      <c r="B457" s="205" t="str">
        <v>Draco's Fire</v>
      </c>
      <c r="C457" s="199">
        <f>COUNTIF('BEN BEARE'!C:C,B457)</f>
        <v>1</v>
      </c>
      <c r="D457" s="199">
        <f>COUNTIFS('BEN BEARE'!C:C,B457,'BEN BEARE'!K:K,"&gt;0")</f>
        <v>0</v>
      </c>
      <c r="E457" s="199">
        <f>COUNTIFS('BEN BEARE'!C:C,B457,'BEN BEARE'!K:K,"&lt;0")</f>
        <v>1</v>
      </c>
      <c r="F457" s="200">
        <f t="shared" si="10"/>
        <v>0</v>
      </c>
      <c r="G457" s="207">
        <f>SUMIFS('BEN BEARE'!K:K,'BEN BEARE'!C:C,B457)</f>
        <v>-3.75</v>
      </c>
    </row>
    <row r="458" spans="2:7" ht="15.75" x14ac:dyDescent="0.25">
      <c r="B458" s="205" t="str">
        <v>Dramatist</v>
      </c>
      <c r="C458" s="199">
        <f>COUNTIF('BEN BEARE'!C:C,B458)</f>
        <v>1</v>
      </c>
      <c r="D458" s="199">
        <f>COUNTIFS('BEN BEARE'!C:C,B458,'BEN BEARE'!K:K,"&gt;0")</f>
        <v>1</v>
      </c>
      <c r="E458" s="199">
        <f>COUNTIFS('BEN BEARE'!C:C,B458,'BEN BEARE'!K:K,"&lt;0")</f>
        <v>0</v>
      </c>
      <c r="F458" s="200">
        <f t="shared" si="10"/>
        <v>1</v>
      </c>
      <c r="G458" s="207">
        <f>SUMIFS('BEN BEARE'!K:K,'BEN BEARE'!C:C,B458)</f>
        <v>1</v>
      </c>
    </row>
    <row r="459" spans="2:7" ht="15.75" x14ac:dyDescent="0.25">
      <c r="B459" s="205" t="str">
        <v>Dream Statement</v>
      </c>
      <c r="C459" s="199">
        <f>COUNTIF('BEN BEARE'!C:C,B459)</f>
        <v>1</v>
      </c>
      <c r="D459" s="199">
        <f>COUNTIFS('BEN BEARE'!C:C,B459,'BEN BEARE'!K:K,"&gt;0")</f>
        <v>0</v>
      </c>
      <c r="E459" s="199">
        <f>COUNTIFS('BEN BEARE'!C:C,B459,'BEN BEARE'!K:K,"&lt;0")</f>
        <v>1</v>
      </c>
      <c r="F459" s="200">
        <f t="shared" si="10"/>
        <v>0</v>
      </c>
      <c r="G459" s="207">
        <f>SUMIFS('BEN BEARE'!K:K,'BEN BEARE'!C:C,B459)</f>
        <v>-1.5</v>
      </c>
    </row>
    <row r="460" spans="2:7" ht="15.75" x14ac:dyDescent="0.25">
      <c r="B460" s="205" t="str">
        <v>Drialle</v>
      </c>
      <c r="C460" s="199">
        <f>COUNTIF('BEN BEARE'!C:C,B460)</f>
        <v>2</v>
      </c>
      <c r="D460" s="199">
        <f>COUNTIFS('BEN BEARE'!C:C,B460,'BEN BEARE'!K:K,"&gt;0")</f>
        <v>0</v>
      </c>
      <c r="E460" s="199">
        <f>COUNTIFS('BEN BEARE'!C:C,B460,'BEN BEARE'!K:K,"&lt;0")</f>
        <v>2</v>
      </c>
      <c r="F460" s="200">
        <f t="shared" si="10"/>
        <v>0</v>
      </c>
      <c r="G460" s="207">
        <f>SUMIFS('BEN BEARE'!K:K,'BEN BEARE'!C:C,B460)</f>
        <v>-1.25</v>
      </c>
    </row>
    <row r="461" spans="2:7" ht="15.75" x14ac:dyDescent="0.25">
      <c r="B461" s="205" t="str">
        <v>Drifta</v>
      </c>
      <c r="C461" s="199">
        <f>COUNTIF('BEN BEARE'!C:C,B461)</f>
        <v>4</v>
      </c>
      <c r="D461" s="199">
        <f>COUNTIFS('BEN BEARE'!C:C,B461,'BEN BEARE'!K:K,"&gt;0")</f>
        <v>0</v>
      </c>
      <c r="E461" s="199">
        <f>COUNTIFS('BEN BEARE'!C:C,B461,'BEN BEARE'!K:K,"&lt;0")</f>
        <v>4</v>
      </c>
      <c r="F461" s="200">
        <f t="shared" si="10"/>
        <v>0</v>
      </c>
      <c r="G461" s="207">
        <f>SUMIFS('BEN BEARE'!K:K,'BEN BEARE'!C:C,B461)</f>
        <v>-13</v>
      </c>
    </row>
    <row r="462" spans="2:7" ht="15.75" x14ac:dyDescent="0.25">
      <c r="B462" s="205" t="str">
        <v>Drop the Verse</v>
      </c>
      <c r="C462" s="199">
        <f>COUNTIF('BEN BEARE'!C:C,B462)</f>
        <v>1</v>
      </c>
      <c r="D462" s="199">
        <f>COUNTIFS('BEN BEARE'!C:C,B462,'BEN BEARE'!K:K,"&gt;0")</f>
        <v>1</v>
      </c>
      <c r="E462" s="199">
        <f>COUNTIFS('BEN BEARE'!C:C,B462,'BEN BEARE'!K:K,"&lt;0")</f>
        <v>0</v>
      </c>
      <c r="F462" s="200">
        <f t="shared" si="10"/>
        <v>1</v>
      </c>
      <c r="G462" s="207">
        <f>SUMIFS('BEN BEARE'!K:K,'BEN BEARE'!C:C,B462)</f>
        <v>8.5</v>
      </c>
    </row>
    <row r="463" spans="2:7" ht="15.75" x14ac:dyDescent="0.25">
      <c r="B463" s="205" t="str">
        <v>Dual Pressure</v>
      </c>
      <c r="C463" s="199">
        <f>COUNTIF('BEN BEARE'!C:C,B463)</f>
        <v>1</v>
      </c>
      <c r="D463" s="199">
        <f>COUNTIFS('BEN BEARE'!C:C,B463,'BEN BEARE'!K:K,"&gt;0")</f>
        <v>0</v>
      </c>
      <c r="E463" s="199">
        <f>COUNTIFS('BEN BEARE'!C:C,B463,'BEN BEARE'!K:K,"&lt;0")</f>
        <v>1</v>
      </c>
      <c r="F463" s="200">
        <f t="shared" si="10"/>
        <v>0</v>
      </c>
      <c r="G463" s="207">
        <f>SUMIFS('BEN BEARE'!K:K,'BEN BEARE'!C:C,B463)</f>
        <v>-1.75</v>
      </c>
    </row>
    <row r="464" spans="2:7" ht="15.75" x14ac:dyDescent="0.25">
      <c r="B464" s="205" t="str">
        <v>Dubai Oak</v>
      </c>
      <c r="C464" s="199">
        <f>COUNTIF('BEN BEARE'!C:C,B464)</f>
        <v>2</v>
      </c>
      <c r="D464" s="199">
        <f>COUNTIFS('BEN BEARE'!C:C,B464,'BEN BEARE'!K:K,"&gt;0")</f>
        <v>0</v>
      </c>
      <c r="E464" s="199">
        <f>COUNTIFS('BEN BEARE'!C:C,B464,'BEN BEARE'!K:K,"&lt;0")</f>
        <v>2</v>
      </c>
      <c r="F464" s="200">
        <f t="shared" si="10"/>
        <v>0</v>
      </c>
      <c r="G464" s="207">
        <f>SUMIFS('BEN BEARE'!K:K,'BEN BEARE'!C:C,B464)</f>
        <v>-1.75</v>
      </c>
    </row>
    <row r="465" spans="2:7" ht="15.75" x14ac:dyDescent="0.25">
      <c r="B465" s="205" t="str">
        <v>Dun Warrior</v>
      </c>
      <c r="C465" s="199">
        <f>COUNTIF('BEN BEARE'!C:C,B465)</f>
        <v>3</v>
      </c>
      <c r="D465" s="199">
        <f>COUNTIFS('BEN BEARE'!C:C,B465,'BEN BEARE'!K:K,"&gt;0")</f>
        <v>0</v>
      </c>
      <c r="E465" s="199">
        <f>COUNTIFS('BEN BEARE'!C:C,B465,'BEN BEARE'!K:K,"&lt;0")</f>
        <v>3</v>
      </c>
      <c r="F465" s="200">
        <f t="shared" si="10"/>
        <v>0</v>
      </c>
      <c r="G465" s="207">
        <f>SUMIFS('BEN BEARE'!K:K,'BEN BEARE'!C:C,B465)</f>
        <v>-19</v>
      </c>
    </row>
    <row r="466" spans="2:7" ht="15.75" x14ac:dyDescent="0.25">
      <c r="B466" s="205" t="str">
        <v>Dunkerry</v>
      </c>
      <c r="C466" s="199">
        <f>COUNTIF('BEN BEARE'!C:C,B466)</f>
        <v>1</v>
      </c>
      <c r="D466" s="199">
        <f>COUNTIFS('BEN BEARE'!C:C,B466,'BEN BEARE'!K:K,"&gt;0")</f>
        <v>0</v>
      </c>
      <c r="E466" s="199">
        <f>COUNTIFS('BEN BEARE'!C:C,B466,'BEN BEARE'!K:K,"&lt;0")</f>
        <v>1</v>
      </c>
      <c r="F466" s="200">
        <f t="shared" si="10"/>
        <v>0</v>
      </c>
      <c r="G466" s="207">
        <f>SUMIFS('BEN BEARE'!K:K,'BEN BEARE'!C:C,B466)</f>
        <v>-2</v>
      </c>
    </row>
    <row r="467" spans="2:7" ht="15.75" x14ac:dyDescent="0.25">
      <c r="B467" s="205" t="str">
        <v>Dunwithcash</v>
      </c>
      <c r="C467" s="199">
        <f>COUNTIF('BEN BEARE'!C:C,B467)</f>
        <v>2</v>
      </c>
      <c r="D467" s="199">
        <f>COUNTIFS('BEN BEARE'!C:C,B467,'BEN BEARE'!K:K,"&gt;0")</f>
        <v>0</v>
      </c>
      <c r="E467" s="199">
        <f>COUNTIFS('BEN BEARE'!C:C,B467,'BEN BEARE'!K:K,"&lt;0")</f>
        <v>2</v>
      </c>
      <c r="F467" s="200">
        <f t="shared" si="10"/>
        <v>0</v>
      </c>
      <c r="G467" s="207">
        <f>SUMIFS('BEN BEARE'!K:K,'BEN BEARE'!C:C,B467)</f>
        <v>-6</v>
      </c>
    </row>
    <row r="468" spans="2:7" ht="15.75" x14ac:dyDescent="0.25">
      <c r="B468" s="205" t="str">
        <v>Duo Perna</v>
      </c>
      <c r="C468" s="199">
        <f>COUNTIF('BEN BEARE'!C:C,B468)</f>
        <v>1</v>
      </c>
      <c r="D468" s="199">
        <f>COUNTIFS('BEN BEARE'!C:C,B468,'BEN BEARE'!K:K,"&gt;0")</f>
        <v>1</v>
      </c>
      <c r="E468" s="199">
        <f>COUNTIFS('BEN BEARE'!C:C,B468,'BEN BEARE'!K:K,"&lt;0")</f>
        <v>0</v>
      </c>
      <c r="F468" s="200">
        <f t="shared" si="10"/>
        <v>1</v>
      </c>
      <c r="G468" s="207">
        <f>SUMIFS('BEN BEARE'!K:K,'BEN BEARE'!C:C,B468)</f>
        <v>10.45</v>
      </c>
    </row>
    <row r="469" spans="2:7" ht="15.75" x14ac:dyDescent="0.25">
      <c r="B469" s="205" t="str">
        <v>Dusk over Dubai</v>
      </c>
      <c r="C469" s="199">
        <f>COUNTIF('BEN BEARE'!C:C,B469)</f>
        <v>1</v>
      </c>
      <c r="D469" s="199">
        <f>COUNTIFS('BEN BEARE'!C:C,B469,'BEN BEARE'!K:K,"&gt;0")</f>
        <v>0</v>
      </c>
      <c r="E469" s="199">
        <f>COUNTIFS('BEN BEARE'!C:C,B469,'BEN BEARE'!K:K,"&lt;0")</f>
        <v>1</v>
      </c>
      <c r="F469" s="200">
        <f t="shared" si="10"/>
        <v>0</v>
      </c>
      <c r="G469" s="207">
        <f>SUMIFS('BEN BEARE'!K:K,'BEN BEARE'!C:C,B469)</f>
        <v>-1</v>
      </c>
    </row>
    <row r="470" spans="2:7" ht="15.75" x14ac:dyDescent="0.25">
      <c r="B470" s="205" t="str">
        <v>Dusse</v>
      </c>
      <c r="C470" s="199">
        <f>COUNTIF('BEN BEARE'!C:C,B470)</f>
        <v>2</v>
      </c>
      <c r="D470" s="199">
        <f>COUNTIFS('BEN BEARE'!C:C,B470,'BEN BEARE'!K:K,"&gt;0")</f>
        <v>1</v>
      </c>
      <c r="E470" s="199">
        <f>COUNTIFS('BEN BEARE'!C:C,B470,'BEN BEARE'!K:K,"&lt;0")</f>
        <v>1</v>
      </c>
      <c r="F470" s="200">
        <f t="shared" si="10"/>
        <v>0.5</v>
      </c>
      <c r="G470" s="207">
        <f>SUMIFS('BEN BEARE'!K:K,'BEN BEARE'!C:C,B470)</f>
        <v>12.5</v>
      </c>
    </row>
    <row r="471" spans="2:7" ht="15.75" x14ac:dyDescent="0.25">
      <c r="B471" s="205" t="str">
        <v>Dustyland Fairytale</v>
      </c>
      <c r="C471" s="199">
        <f>COUNTIF('BEN BEARE'!C:C,B471)</f>
        <v>2</v>
      </c>
      <c r="D471" s="199">
        <f>COUNTIFS('BEN BEARE'!C:C,B471,'BEN BEARE'!K:K,"&gt;0")</f>
        <v>1</v>
      </c>
      <c r="E471" s="199">
        <f>COUNTIFS('BEN BEARE'!C:C,B471,'BEN BEARE'!K:K,"&lt;0")</f>
        <v>1</v>
      </c>
      <c r="F471" s="200">
        <f t="shared" si="10"/>
        <v>0.5</v>
      </c>
      <c r="G471" s="207">
        <f>SUMIFS('BEN BEARE'!K:K,'BEN BEARE'!C:C,B471)</f>
        <v>1.7249999999999996</v>
      </c>
    </row>
    <row r="472" spans="2:7" ht="15.75" x14ac:dyDescent="0.25">
      <c r="B472" s="205" t="str">
        <v>Duty Dynasty</v>
      </c>
      <c r="C472" s="199">
        <f>COUNTIF('BEN BEARE'!C:C,B472)</f>
        <v>2</v>
      </c>
      <c r="D472" s="199">
        <f>COUNTIFS('BEN BEARE'!C:C,B472,'BEN BEARE'!K:K,"&gt;0")</f>
        <v>1</v>
      </c>
      <c r="E472" s="199">
        <f>COUNTIFS('BEN BEARE'!C:C,B472,'BEN BEARE'!K:K,"&lt;0")</f>
        <v>1</v>
      </c>
      <c r="F472" s="200">
        <f t="shared" si="10"/>
        <v>0.5</v>
      </c>
      <c r="G472" s="207">
        <f>SUMIFS('BEN BEARE'!K:K,'BEN BEARE'!C:C,B472)</f>
        <v>0.40000000000000036</v>
      </c>
    </row>
    <row r="473" spans="2:7" ht="15.75" x14ac:dyDescent="0.25">
      <c r="B473" s="205" t="str">
        <v>Dutych of Cornwell</v>
      </c>
      <c r="C473" s="199">
        <f>COUNTIF('BEN BEARE'!C:C,B473)</f>
        <v>1</v>
      </c>
      <c r="D473" s="199">
        <f>COUNTIFS('BEN BEARE'!C:C,B473,'BEN BEARE'!K:K,"&gt;0")</f>
        <v>1</v>
      </c>
      <c r="E473" s="199">
        <f>COUNTIFS('BEN BEARE'!C:C,B473,'BEN BEARE'!K:K,"&lt;0")</f>
        <v>0</v>
      </c>
      <c r="F473" s="200">
        <f t="shared" si="10"/>
        <v>1</v>
      </c>
      <c r="G473" s="207">
        <f>SUMIFS('BEN BEARE'!K:K,'BEN BEARE'!C:C,B473)</f>
        <v>7.8000000000000007</v>
      </c>
    </row>
    <row r="474" spans="2:7" ht="15.75" x14ac:dyDescent="0.25">
      <c r="B474" s="205" t="str">
        <v>Duvach</v>
      </c>
      <c r="C474" s="199">
        <f>COUNTIF('BEN BEARE'!C:C,B474)</f>
        <v>1</v>
      </c>
      <c r="D474" s="199">
        <f>COUNTIFS('BEN BEARE'!C:C,B474,'BEN BEARE'!K:K,"&gt;0")</f>
        <v>0</v>
      </c>
      <c r="E474" s="199">
        <f>COUNTIFS('BEN BEARE'!C:C,B474,'BEN BEARE'!K:K,"&lt;0")</f>
        <v>1</v>
      </c>
      <c r="F474" s="200">
        <f t="shared" si="10"/>
        <v>0</v>
      </c>
      <c r="G474" s="207">
        <f>SUMIFS('BEN BEARE'!K:K,'BEN BEARE'!C:C,B474)</f>
        <v>-6</v>
      </c>
    </row>
    <row r="475" spans="2:7" ht="15.75" x14ac:dyDescent="0.25">
      <c r="B475" s="205" t="str">
        <v>Dyecast Missile</v>
      </c>
      <c r="C475" s="199">
        <f>COUNTIF('BEN BEARE'!C:C,B475)</f>
        <v>1</v>
      </c>
      <c r="D475" s="199">
        <f>COUNTIFS('BEN BEARE'!C:C,B475,'BEN BEARE'!K:K,"&gt;0")</f>
        <v>1</v>
      </c>
      <c r="E475" s="199">
        <f>COUNTIFS('BEN BEARE'!C:C,B475,'BEN BEARE'!K:K,"&lt;0")</f>
        <v>0</v>
      </c>
      <c r="F475" s="200">
        <f t="shared" si="10"/>
        <v>1</v>
      </c>
      <c r="G475" s="207">
        <f>SUMIFS('BEN BEARE'!K:K,'BEN BEARE'!C:C,B475)</f>
        <v>12.8</v>
      </c>
    </row>
    <row r="476" spans="2:7" ht="15.75" x14ac:dyDescent="0.25">
      <c r="B476" s="205" t="str">
        <v>Dyerville</v>
      </c>
      <c r="C476" s="199">
        <f>COUNTIF('BEN BEARE'!C:C,B476)</f>
        <v>2</v>
      </c>
      <c r="D476" s="199">
        <f>COUNTIFS('BEN BEARE'!C:C,B476,'BEN BEARE'!K:K,"&gt;0")</f>
        <v>0</v>
      </c>
      <c r="E476" s="199">
        <f>COUNTIFS('BEN BEARE'!C:C,B476,'BEN BEARE'!K:K,"&lt;0")</f>
        <v>2</v>
      </c>
      <c r="F476" s="200">
        <f t="shared" ref="F476:F502" si="11">D476/C476</f>
        <v>0</v>
      </c>
      <c r="G476" s="207">
        <f>SUMIFS('BEN BEARE'!K:K,'BEN BEARE'!C:C,B476)</f>
        <v>-4.75</v>
      </c>
    </row>
    <row r="477" spans="2:7" ht="15.75" x14ac:dyDescent="0.25">
      <c r="B477" s="205" t="str">
        <v>E Rainbow</v>
      </c>
      <c r="C477" s="199">
        <f>COUNTIF('BEN BEARE'!C:C,B477)</f>
        <v>2</v>
      </c>
      <c r="D477" s="199">
        <f>COUNTIFS('BEN BEARE'!C:C,B477,'BEN BEARE'!K:K,"&gt;0")</f>
        <v>0</v>
      </c>
      <c r="E477" s="199">
        <f>COUNTIFS('BEN BEARE'!C:C,B477,'BEN BEARE'!K:K,"&lt;0")</f>
        <v>2</v>
      </c>
      <c r="F477" s="200">
        <f t="shared" si="11"/>
        <v>0</v>
      </c>
      <c r="G477" s="207">
        <f>SUMIFS('BEN BEARE'!K:K,'BEN BEARE'!C:C,B477)</f>
        <v>-2</v>
      </c>
    </row>
    <row r="478" spans="2:7" ht="15.75" x14ac:dyDescent="0.25">
      <c r="B478" s="205" t="str">
        <v>Eagle Nest</v>
      </c>
      <c r="C478" s="199">
        <f>COUNTIF('BEN BEARE'!C:C,B478)</f>
        <v>2</v>
      </c>
      <c r="D478" s="199">
        <f>COUNTIFS('BEN BEARE'!C:C,B478,'BEN BEARE'!K:K,"&gt;0")</f>
        <v>0</v>
      </c>
      <c r="E478" s="199">
        <f>COUNTIFS('BEN BEARE'!C:C,B478,'BEN BEARE'!K:K,"&lt;0")</f>
        <v>2</v>
      </c>
      <c r="F478" s="200">
        <f t="shared" si="11"/>
        <v>0</v>
      </c>
      <c r="G478" s="207">
        <f>SUMIFS('BEN BEARE'!K:K,'BEN BEARE'!C:C,B478)</f>
        <v>-7</v>
      </c>
    </row>
    <row r="479" spans="2:7" ht="15.75" x14ac:dyDescent="0.25">
      <c r="B479" s="205" t="str">
        <v>Eagles Nest</v>
      </c>
      <c r="C479" s="199">
        <f>COUNTIF('BEN BEARE'!C:C,B479)</f>
        <v>1</v>
      </c>
      <c r="D479" s="199">
        <f>COUNTIFS('BEN BEARE'!C:C,B479,'BEN BEARE'!K:K,"&gt;0")</f>
        <v>1</v>
      </c>
      <c r="E479" s="199">
        <f>COUNTIFS('BEN BEARE'!C:C,B479,'BEN BEARE'!K:K,"&lt;0")</f>
        <v>0</v>
      </c>
      <c r="F479" s="200">
        <f t="shared" si="11"/>
        <v>1</v>
      </c>
      <c r="G479" s="207">
        <f>SUMIFS('BEN BEARE'!K:K,'BEN BEARE'!C:C,B479)</f>
        <v>2.4000000000000004</v>
      </c>
    </row>
    <row r="480" spans="2:7" ht="15.75" x14ac:dyDescent="0.25">
      <c r="B480" s="205" t="str">
        <v>Eaglesaurus</v>
      </c>
      <c r="C480" s="199">
        <f>COUNTIF('BEN BEARE'!C:C,B480)</f>
        <v>1</v>
      </c>
      <c r="D480" s="199">
        <f>COUNTIFS('BEN BEARE'!C:C,B480,'BEN BEARE'!K:K,"&gt;0")</f>
        <v>0</v>
      </c>
      <c r="E480" s="199">
        <f>COUNTIFS('BEN BEARE'!C:C,B480,'BEN BEARE'!K:K,"&lt;0")</f>
        <v>1</v>
      </c>
      <c r="F480" s="200">
        <f t="shared" si="11"/>
        <v>0</v>
      </c>
      <c r="G480" s="207">
        <f>SUMIFS('BEN BEARE'!K:K,'BEN BEARE'!C:C,B480)</f>
        <v>-1</v>
      </c>
    </row>
    <row r="481" spans="2:7" ht="15.75" x14ac:dyDescent="0.25">
      <c r="B481" s="205" t="str">
        <v>Easterly</v>
      </c>
      <c r="C481" s="199">
        <f>COUNTIF('BEN BEARE'!C:C,B481)</f>
        <v>1</v>
      </c>
      <c r="D481" s="199">
        <f>COUNTIFS('BEN BEARE'!C:C,B481,'BEN BEARE'!K:K,"&gt;0")</f>
        <v>1</v>
      </c>
      <c r="E481" s="199">
        <f>COUNTIFS('BEN BEARE'!C:C,B481,'BEN BEARE'!K:K,"&lt;0")</f>
        <v>0</v>
      </c>
      <c r="F481" s="200">
        <f t="shared" si="11"/>
        <v>1</v>
      </c>
      <c r="G481" s="207">
        <f>SUMIFS('BEN BEARE'!K:K,'BEN BEARE'!C:C,B481)</f>
        <v>1.7000000000000002</v>
      </c>
    </row>
    <row r="482" spans="2:7" ht="15.75" x14ac:dyDescent="0.25">
      <c r="B482" s="205" t="str">
        <v>Easy Jay</v>
      </c>
      <c r="C482" s="199">
        <f>COUNTIF('BEN BEARE'!C:C,B482)</f>
        <v>1</v>
      </c>
      <c r="D482" s="199">
        <f>COUNTIFS('BEN BEARE'!C:C,B482,'BEN BEARE'!K:K,"&gt;0")</f>
        <v>0</v>
      </c>
      <c r="E482" s="199">
        <f>COUNTIFS('BEN BEARE'!C:C,B482,'BEN BEARE'!K:K,"&lt;0")</f>
        <v>1</v>
      </c>
      <c r="F482" s="200">
        <f t="shared" si="11"/>
        <v>0</v>
      </c>
      <c r="G482" s="207">
        <f>SUMIFS('BEN BEARE'!K:K,'BEN BEARE'!C:C,B482)</f>
        <v>-8.75</v>
      </c>
    </row>
    <row r="483" spans="2:7" ht="15.75" x14ac:dyDescent="0.25">
      <c r="B483" s="205" t="str">
        <v>Ebhaar</v>
      </c>
      <c r="C483" s="199">
        <f>COUNTIF('BEN BEARE'!C:C,B483)</f>
        <v>2</v>
      </c>
      <c r="D483" s="199">
        <f>COUNTIFS('BEN BEARE'!C:C,B483,'BEN BEARE'!K:K,"&gt;0")</f>
        <v>1</v>
      </c>
      <c r="E483" s="199">
        <f>COUNTIFS('BEN BEARE'!C:C,B483,'BEN BEARE'!K:K,"&lt;0")</f>
        <v>1</v>
      </c>
      <c r="F483" s="200">
        <f t="shared" si="11"/>
        <v>0.5</v>
      </c>
      <c r="G483" s="207">
        <f>SUMIFS('BEN BEARE'!K:K,'BEN BEARE'!C:C,B483)</f>
        <v>-0.15799999999999992</v>
      </c>
    </row>
    <row r="484" spans="2:7" ht="15.75" x14ac:dyDescent="0.25">
      <c r="B484" s="205" t="str">
        <v>Eclipsion</v>
      </c>
      <c r="C484" s="199">
        <f>COUNTIF('BEN BEARE'!C:C,B484)</f>
        <v>1</v>
      </c>
      <c r="D484" s="199">
        <f>COUNTIFS('BEN BEARE'!C:C,B484,'BEN BEARE'!K:K,"&gt;0")</f>
        <v>0</v>
      </c>
      <c r="E484" s="199">
        <f>COUNTIFS('BEN BEARE'!C:C,B484,'BEN BEARE'!K:K,"&lt;0")</f>
        <v>1</v>
      </c>
      <c r="F484" s="200">
        <f t="shared" si="11"/>
        <v>0</v>
      </c>
      <c r="G484" s="207">
        <f>SUMIFS('BEN BEARE'!K:K,'BEN BEARE'!C:C,B484)</f>
        <v>-3</v>
      </c>
    </row>
    <row r="485" spans="2:7" ht="15.75" x14ac:dyDescent="0.25">
      <c r="B485" s="205" t="str">
        <v>Edgy Era</v>
      </c>
      <c r="C485" s="199">
        <f>COUNTIF('BEN BEARE'!C:C,B485)</f>
        <v>1</v>
      </c>
      <c r="D485" s="199">
        <f>COUNTIFS('BEN BEARE'!C:C,B485,'BEN BEARE'!K:K,"&gt;0")</f>
        <v>0</v>
      </c>
      <c r="E485" s="199">
        <f>COUNTIFS('BEN BEARE'!C:C,B485,'BEN BEARE'!K:K,"&lt;0")</f>
        <v>1</v>
      </c>
      <c r="F485" s="200">
        <f t="shared" si="11"/>
        <v>0</v>
      </c>
      <c r="G485" s="207">
        <f>SUMIFS('BEN BEARE'!K:K,'BEN BEARE'!C:C,B485)</f>
        <v>-2</v>
      </c>
    </row>
    <row r="486" spans="2:7" ht="15.75" x14ac:dyDescent="0.25">
      <c r="B486" s="205" t="str">
        <v>Egyptologist</v>
      </c>
      <c r="C486" s="199">
        <f>COUNTIF('BEN BEARE'!C:C,B486)</f>
        <v>1</v>
      </c>
      <c r="D486" s="199">
        <f>COUNTIFS('BEN BEARE'!C:C,B486,'BEN BEARE'!K:K,"&gt;0")</f>
        <v>0</v>
      </c>
      <c r="E486" s="199">
        <f>COUNTIFS('BEN BEARE'!C:C,B486,'BEN BEARE'!K:K,"&lt;0")</f>
        <v>1</v>
      </c>
      <c r="F486" s="200">
        <f t="shared" si="11"/>
        <v>0</v>
      </c>
      <c r="G486" s="207">
        <f>SUMIFS('BEN BEARE'!K:K,'BEN BEARE'!C:C,B486)</f>
        <v>-6</v>
      </c>
    </row>
    <row r="487" spans="2:7" ht="15.75" x14ac:dyDescent="0.25">
      <c r="B487" s="205" t="str">
        <v>El for Effort</v>
      </c>
      <c r="C487" s="199">
        <f>COUNTIF('BEN BEARE'!C:C,B487)</f>
        <v>1</v>
      </c>
      <c r="D487" s="199">
        <f>COUNTIFS('BEN BEARE'!C:C,B487,'BEN BEARE'!K:K,"&gt;0")</f>
        <v>0</v>
      </c>
      <c r="E487" s="199">
        <f>COUNTIFS('BEN BEARE'!C:C,B487,'BEN BEARE'!K:K,"&lt;0")</f>
        <v>1</v>
      </c>
      <c r="F487" s="200">
        <f t="shared" si="11"/>
        <v>0</v>
      </c>
      <c r="G487" s="207">
        <f>SUMIFS('BEN BEARE'!K:K,'BEN BEARE'!C:C,B487)</f>
        <v>-1</v>
      </c>
    </row>
    <row r="488" spans="2:7" ht="15.75" x14ac:dyDescent="0.25">
      <c r="B488" s="205" t="str">
        <v>El Salto</v>
      </c>
      <c r="C488" s="199">
        <f>COUNTIF('BEN BEARE'!C:C,B488)</f>
        <v>1</v>
      </c>
      <c r="D488" s="199">
        <f>COUNTIFS('BEN BEARE'!C:C,B488,'BEN BEARE'!K:K,"&gt;0")</f>
        <v>1</v>
      </c>
      <c r="E488" s="199">
        <f>COUNTIFS('BEN BEARE'!C:C,B488,'BEN BEARE'!K:K,"&lt;0")</f>
        <v>0</v>
      </c>
      <c r="F488" s="200">
        <f t="shared" si="11"/>
        <v>1</v>
      </c>
      <c r="G488" s="207">
        <f>SUMIFS('BEN BEARE'!K:K,'BEN BEARE'!C:C,B488)</f>
        <v>2.16</v>
      </c>
    </row>
    <row r="489" spans="2:7" ht="15.75" x14ac:dyDescent="0.25">
      <c r="B489" s="205" t="str">
        <v>El Soleado</v>
      </c>
      <c r="C489" s="199">
        <f>COUNTIF('BEN BEARE'!C:C,B489)</f>
        <v>3</v>
      </c>
      <c r="D489" s="199">
        <f>COUNTIFS('BEN BEARE'!C:C,B489,'BEN BEARE'!K:K,"&gt;0")</f>
        <v>1</v>
      </c>
      <c r="E489" s="199">
        <f>COUNTIFS('BEN BEARE'!C:C,B489,'BEN BEARE'!K:K,"&lt;0")</f>
        <v>2</v>
      </c>
      <c r="F489" s="200">
        <f t="shared" si="11"/>
        <v>0.33333333333333331</v>
      </c>
      <c r="G489" s="207">
        <f>SUMIFS('BEN BEARE'!K:K,'BEN BEARE'!C:C,B489)</f>
        <v>-1.7000000000000011</v>
      </c>
    </row>
    <row r="490" spans="2:7" ht="15.75" x14ac:dyDescent="0.25">
      <c r="B490" s="205" t="str">
        <v>Electric Evie</v>
      </c>
      <c r="C490" s="199">
        <f>COUNTIF('BEN BEARE'!C:C,B490)</f>
        <v>1</v>
      </c>
      <c r="D490" s="199">
        <f>COUNTIFS('BEN BEARE'!C:C,B490,'BEN BEARE'!K:K,"&gt;0")</f>
        <v>0</v>
      </c>
      <c r="E490" s="199">
        <f>COUNTIFS('BEN BEARE'!C:C,B490,'BEN BEARE'!K:K,"&lt;0")</f>
        <v>1</v>
      </c>
      <c r="F490" s="200">
        <f t="shared" si="11"/>
        <v>0</v>
      </c>
      <c r="G490" s="207">
        <f>SUMIFS('BEN BEARE'!K:K,'BEN BEARE'!C:C,B490)</f>
        <v>-1.25</v>
      </c>
    </row>
    <row r="491" spans="2:7" ht="15.75" x14ac:dyDescent="0.25">
      <c r="B491" s="205" t="str">
        <v>Electric Impulse</v>
      </c>
      <c r="C491" s="199">
        <f>COUNTIF('BEN BEARE'!C:C,B491)</f>
        <v>1</v>
      </c>
      <c r="D491" s="199">
        <f>COUNTIFS('BEN BEARE'!C:C,B491,'BEN BEARE'!K:K,"&gt;0")</f>
        <v>0</v>
      </c>
      <c r="E491" s="199">
        <f>COUNTIFS('BEN BEARE'!C:C,B491,'BEN BEARE'!K:K,"&lt;0")</f>
        <v>1</v>
      </c>
      <c r="F491" s="200">
        <f t="shared" si="11"/>
        <v>0</v>
      </c>
      <c r="G491" s="207">
        <f>SUMIFS('BEN BEARE'!K:K,'BEN BEARE'!C:C,B491)</f>
        <v>-0.25</v>
      </c>
    </row>
    <row r="492" spans="2:7" ht="15.75" x14ac:dyDescent="0.25">
      <c r="B492" s="205" t="str">
        <v>Electrocube</v>
      </c>
      <c r="C492" s="199">
        <f>COUNTIF('BEN BEARE'!C:C,B492)</f>
        <v>2</v>
      </c>
      <c r="D492" s="199">
        <f>COUNTIFS('BEN BEARE'!C:C,B492,'BEN BEARE'!K:K,"&gt;0")</f>
        <v>0</v>
      </c>
      <c r="E492" s="199">
        <f>COUNTIFS('BEN BEARE'!C:C,B492,'BEN BEARE'!K:K,"&lt;0")</f>
        <v>2</v>
      </c>
      <c r="F492" s="200">
        <f t="shared" si="11"/>
        <v>0</v>
      </c>
      <c r="G492" s="207">
        <f>SUMIFS('BEN BEARE'!K:K,'BEN BEARE'!C:C,B492)</f>
        <v>-4.25</v>
      </c>
    </row>
    <row r="493" spans="2:7" ht="15.75" x14ac:dyDescent="0.25">
      <c r="B493" s="205" t="str">
        <v>Elegant Empress</v>
      </c>
      <c r="C493" s="199">
        <f>COUNTIF('BEN BEARE'!C:C,B493)</f>
        <v>1</v>
      </c>
      <c r="D493" s="199">
        <f>COUNTIFS('BEN BEARE'!C:C,B493,'BEN BEARE'!K:K,"&gt;0")</f>
        <v>0</v>
      </c>
      <c r="E493" s="199">
        <f>COUNTIFS('BEN BEARE'!C:C,B493,'BEN BEARE'!K:K,"&lt;0")</f>
        <v>1</v>
      </c>
      <c r="F493" s="200">
        <f t="shared" si="11"/>
        <v>0</v>
      </c>
      <c r="G493" s="207">
        <f>SUMIFS('BEN BEARE'!K:K,'BEN BEARE'!C:C,B493)</f>
        <v>-1.75</v>
      </c>
    </row>
    <row r="494" spans="2:7" ht="15.75" x14ac:dyDescent="0.25">
      <c r="B494" s="205" t="str">
        <v>Elegeant Empress</v>
      </c>
      <c r="C494" s="199">
        <f>COUNTIF('BEN BEARE'!C:C,B494)</f>
        <v>1</v>
      </c>
      <c r="D494" s="199">
        <f>COUNTIFS('BEN BEARE'!C:C,B494,'BEN BEARE'!K:K,"&gt;0")</f>
        <v>1</v>
      </c>
      <c r="E494" s="199">
        <f>COUNTIFS('BEN BEARE'!C:C,B494,'BEN BEARE'!K:K,"&lt;0")</f>
        <v>0</v>
      </c>
      <c r="F494" s="200">
        <f t="shared" si="11"/>
        <v>1</v>
      </c>
      <c r="G494" s="207">
        <f>SUMIFS('BEN BEARE'!K:K,'BEN BEARE'!C:C,B494)</f>
        <v>2.25</v>
      </c>
    </row>
    <row r="495" spans="2:7" ht="15.75" x14ac:dyDescent="0.25">
      <c r="B495" s="205" t="str">
        <v>Elite Atom</v>
      </c>
      <c r="C495" s="199">
        <f>COUNTIF('BEN BEARE'!C:C,B495)</f>
        <v>1</v>
      </c>
      <c r="D495" s="199">
        <f>COUNTIFS('BEN BEARE'!C:C,B495,'BEN BEARE'!K:K,"&gt;0")</f>
        <v>0</v>
      </c>
      <c r="E495" s="199">
        <f>COUNTIFS('BEN BEARE'!C:C,B495,'BEN BEARE'!K:K,"&lt;0")</f>
        <v>1</v>
      </c>
      <c r="F495" s="200">
        <f t="shared" si="11"/>
        <v>0</v>
      </c>
      <c r="G495" s="207">
        <f>SUMIFS('BEN BEARE'!K:K,'BEN BEARE'!C:C,B495)</f>
        <v>-0.5</v>
      </c>
    </row>
    <row r="496" spans="2:7" ht="15.75" x14ac:dyDescent="0.25">
      <c r="B496" s="205" t="str">
        <v>Elite Icon</v>
      </c>
      <c r="C496" s="199">
        <f>COUNTIF('BEN BEARE'!C:C,B496)</f>
        <v>2</v>
      </c>
      <c r="D496" s="199">
        <f>COUNTIFS('BEN BEARE'!C:C,B496,'BEN BEARE'!K:K,"&gt;0")</f>
        <v>1</v>
      </c>
      <c r="E496" s="199">
        <f>COUNTIFS('BEN BEARE'!C:C,B496,'BEN BEARE'!K:K,"&lt;0")</f>
        <v>1</v>
      </c>
      <c r="F496" s="200">
        <f t="shared" si="11"/>
        <v>0.5</v>
      </c>
      <c r="G496" s="207">
        <f>SUMIFS('BEN BEARE'!K:K,'BEN BEARE'!C:C,B496)</f>
        <v>0.29999999999999982</v>
      </c>
    </row>
    <row r="497" spans="2:7" ht="15.75" x14ac:dyDescent="0.25">
      <c r="B497" s="205" t="str">
        <v>Ellens License</v>
      </c>
      <c r="C497" s="199">
        <f>COUNTIF('BEN BEARE'!C:C,B497)</f>
        <v>1</v>
      </c>
      <c r="D497" s="199">
        <f>COUNTIFS('BEN BEARE'!C:C,B497,'BEN BEARE'!K:K,"&gt;0")</f>
        <v>1</v>
      </c>
      <c r="E497" s="199">
        <f>COUNTIFS('BEN BEARE'!C:C,B497,'BEN BEARE'!K:K,"&lt;0")</f>
        <v>0</v>
      </c>
      <c r="F497" s="200">
        <f t="shared" si="11"/>
        <v>1</v>
      </c>
      <c r="G497" s="207">
        <f>SUMIFS('BEN BEARE'!K:K,'BEN BEARE'!C:C,B497)</f>
        <v>2</v>
      </c>
    </row>
    <row r="498" spans="2:7" ht="15.75" x14ac:dyDescent="0.25">
      <c r="B498" s="205" t="str">
        <v>Elly Dee</v>
      </c>
      <c r="C498" s="199">
        <f>COUNTIF('BEN BEARE'!C:C,B498)</f>
        <v>1</v>
      </c>
      <c r="D498" s="199">
        <f>COUNTIFS('BEN BEARE'!C:C,B498,'BEN BEARE'!K:K,"&gt;0")</f>
        <v>0</v>
      </c>
      <c r="E498" s="199">
        <f>COUNTIFS('BEN BEARE'!C:C,B498,'BEN BEARE'!K:K,"&lt;0")</f>
        <v>1</v>
      </c>
      <c r="F498" s="200">
        <f t="shared" si="11"/>
        <v>0</v>
      </c>
      <c r="G498" s="207">
        <f>SUMIFS('BEN BEARE'!K:K,'BEN BEARE'!C:C,B498)</f>
        <v>-0.25</v>
      </c>
    </row>
    <row r="499" spans="2:7" ht="15.75" x14ac:dyDescent="0.25">
      <c r="B499" s="205" t="str">
        <v>Elouyou</v>
      </c>
      <c r="C499" s="199">
        <f>COUNTIF('BEN BEARE'!C:C,B499)</f>
        <v>1</v>
      </c>
      <c r="D499" s="199">
        <f>COUNTIFS('BEN BEARE'!C:C,B499,'BEN BEARE'!K:K,"&gt;0")</f>
        <v>0</v>
      </c>
      <c r="E499" s="199">
        <f>COUNTIFS('BEN BEARE'!C:C,B499,'BEN BEARE'!K:K,"&lt;0")</f>
        <v>1</v>
      </c>
      <c r="F499" s="200">
        <f t="shared" si="11"/>
        <v>0</v>
      </c>
      <c r="G499" s="207">
        <f>SUMIFS('BEN BEARE'!K:K,'BEN BEARE'!C:C,B499)</f>
        <v>-10</v>
      </c>
    </row>
    <row r="500" spans="2:7" ht="15.75" x14ac:dyDescent="0.25">
      <c r="B500" s="205" t="str">
        <v>Elzamee</v>
      </c>
      <c r="C500" s="199">
        <f>COUNTIF('BEN BEARE'!C:C,B500)</f>
        <v>2</v>
      </c>
      <c r="D500" s="199">
        <f>COUNTIFS('BEN BEARE'!C:C,B500,'BEN BEARE'!K:K,"&gt;0")</f>
        <v>2</v>
      </c>
      <c r="E500" s="199">
        <f>COUNTIFS('BEN BEARE'!C:C,B500,'BEN BEARE'!K:K,"&lt;0")</f>
        <v>0</v>
      </c>
      <c r="F500" s="200">
        <f t="shared" si="11"/>
        <v>1</v>
      </c>
      <c r="G500" s="207">
        <f>SUMIFS('BEN BEARE'!K:K,'BEN BEARE'!C:C,B500)</f>
        <v>31.2</v>
      </c>
    </row>
    <row r="501" spans="2:7" ht="15.75" x14ac:dyDescent="0.25">
      <c r="B501" s="205" t="str">
        <v>Emathion</v>
      </c>
      <c r="C501" s="199">
        <f>COUNTIF('BEN BEARE'!C:C,B501)</f>
        <v>2</v>
      </c>
      <c r="D501" s="199">
        <f>COUNTIFS('BEN BEARE'!C:C,B501,'BEN BEARE'!K:K,"&gt;0")</f>
        <v>0</v>
      </c>
      <c r="E501" s="199">
        <f>COUNTIFS('BEN BEARE'!C:C,B501,'BEN BEARE'!K:K,"&lt;0")</f>
        <v>2</v>
      </c>
      <c r="F501" s="200">
        <f t="shared" si="11"/>
        <v>0</v>
      </c>
      <c r="G501" s="207">
        <f>SUMIFS('BEN BEARE'!K:K,'BEN BEARE'!C:C,B501)</f>
        <v>-10</v>
      </c>
    </row>
    <row r="502" spans="2:7" ht="15.75" x14ac:dyDescent="0.25">
      <c r="B502" s="205" t="str">
        <v>Embarque</v>
      </c>
      <c r="C502" s="199">
        <f>COUNTIF('BEN BEARE'!C:C,B502)</f>
        <v>2</v>
      </c>
      <c r="D502" s="199">
        <f>COUNTIFS('BEN BEARE'!C:C,B502,'BEN BEARE'!K:K,"&gt;0")</f>
        <v>0</v>
      </c>
      <c r="E502" s="199">
        <f>COUNTIFS('BEN BEARE'!C:C,B502,'BEN BEARE'!K:K,"&lt;0")</f>
        <v>2</v>
      </c>
      <c r="F502" s="200">
        <f t="shared" si="11"/>
        <v>0</v>
      </c>
      <c r="G502" s="207">
        <f>SUMIFS('BEN BEARE'!K:K,'BEN BEARE'!C:C,B502)</f>
        <v>-14.75</v>
      </c>
    </row>
    <row r="503" spans="2:7" ht="15.75" x14ac:dyDescent="0.25">
      <c r="B503" s="205" t="str">
        <v>Embassy</v>
      </c>
      <c r="C503" s="199">
        <f>COUNTIF('BEN BEARE'!C:C,B503)</f>
        <v>1</v>
      </c>
      <c r="D503" s="199">
        <f>COUNTIFS('BEN BEARE'!C:C,B503,'BEN BEARE'!K:K,"&gt;0")</f>
        <v>0</v>
      </c>
      <c r="E503" s="199">
        <f>COUNTIFS('BEN BEARE'!C:C,B503,'BEN BEARE'!K:K,"&lt;0")</f>
        <v>1</v>
      </c>
      <c r="F503" s="200">
        <f t="shared" ref="F503:F515" si="12">D503/C503</f>
        <v>0</v>
      </c>
      <c r="G503" s="207">
        <f>SUMIFS('BEN BEARE'!K:K,'BEN BEARE'!C:C,B503)</f>
        <v>-1.5</v>
      </c>
    </row>
    <row r="504" spans="2:7" ht="15.75" x14ac:dyDescent="0.25">
      <c r="B504" s="205" t="str">
        <v>Embolden</v>
      </c>
      <c r="C504" s="199">
        <f>COUNTIF('BEN BEARE'!C:C,B504)</f>
        <v>2</v>
      </c>
      <c r="D504" s="199">
        <f>COUNTIFS('BEN BEARE'!C:C,B504,'BEN BEARE'!K:K,"&gt;0")</f>
        <v>1</v>
      </c>
      <c r="E504" s="199">
        <f>COUNTIFS('BEN BEARE'!C:C,B504,'BEN BEARE'!K:K,"&lt;0")</f>
        <v>1</v>
      </c>
      <c r="F504" s="200">
        <f t="shared" si="12"/>
        <v>0.5</v>
      </c>
      <c r="G504" s="207">
        <f>SUMIFS('BEN BEARE'!K:K,'BEN BEARE'!C:C,B504)</f>
        <v>15</v>
      </c>
    </row>
    <row r="505" spans="2:7" ht="15.75" x14ac:dyDescent="0.25">
      <c r="B505" s="205" t="str">
        <v>Emerald Jack</v>
      </c>
      <c r="C505" s="199">
        <f>COUNTIF('BEN BEARE'!C:C,B505)</f>
        <v>1</v>
      </c>
      <c r="D505" s="199">
        <f>COUNTIFS('BEN BEARE'!C:C,B505,'BEN BEARE'!K:K,"&gt;0")</f>
        <v>0</v>
      </c>
      <c r="E505" s="199">
        <f>COUNTIFS('BEN BEARE'!C:C,B505,'BEN BEARE'!K:K,"&lt;0")</f>
        <v>1</v>
      </c>
      <c r="F505" s="200">
        <f t="shared" si="12"/>
        <v>0</v>
      </c>
      <c r="G505" s="207">
        <f>SUMIFS('BEN BEARE'!K:K,'BEN BEARE'!C:C,B505)</f>
        <v>-3</v>
      </c>
    </row>
    <row r="506" spans="2:7" ht="15.75" x14ac:dyDescent="0.25">
      <c r="B506" s="205" t="str">
        <v>Empress of Sydney</v>
      </c>
      <c r="C506" s="199">
        <f>COUNTIF('BEN BEARE'!C:C,B506)</f>
        <v>1</v>
      </c>
      <c r="D506" s="199">
        <f>COUNTIFS('BEN BEARE'!C:C,B506,'BEN BEARE'!K:K,"&gt;0")</f>
        <v>0</v>
      </c>
      <c r="E506" s="199">
        <f>COUNTIFS('BEN BEARE'!C:C,B506,'BEN BEARE'!K:K,"&lt;0")</f>
        <v>1</v>
      </c>
      <c r="F506" s="200">
        <f t="shared" si="12"/>
        <v>0</v>
      </c>
      <c r="G506" s="207">
        <f>SUMIFS('BEN BEARE'!K:K,'BEN BEARE'!C:C,B506)</f>
        <v>-2</v>
      </c>
    </row>
    <row r="507" spans="2:7" ht="15.75" x14ac:dyDescent="0.25">
      <c r="B507" s="205" t="str">
        <v>Encantado</v>
      </c>
      <c r="C507" s="199">
        <f>COUNTIF('BEN BEARE'!C:C,B507)</f>
        <v>2</v>
      </c>
      <c r="D507" s="199">
        <f>COUNTIFS('BEN BEARE'!C:C,B507,'BEN BEARE'!K:K,"&gt;0")</f>
        <v>0</v>
      </c>
      <c r="E507" s="199">
        <f>COUNTIFS('BEN BEARE'!C:C,B507,'BEN BEARE'!K:K,"&lt;0")</f>
        <v>2</v>
      </c>
      <c r="F507" s="200">
        <f t="shared" si="12"/>
        <v>0</v>
      </c>
      <c r="G507" s="207">
        <f>SUMIFS('BEN BEARE'!K:K,'BEN BEARE'!C:C,B507)</f>
        <v>-7.25</v>
      </c>
    </row>
    <row r="508" spans="2:7" ht="15.75" x14ac:dyDescent="0.25">
      <c r="B508" s="205" t="str">
        <v>Encap</v>
      </c>
      <c r="C508" s="199">
        <f>COUNTIF('BEN BEARE'!C:C,B508)</f>
        <v>1</v>
      </c>
      <c r="D508" s="199">
        <f>COUNTIFS('BEN BEARE'!C:C,B508,'BEN BEARE'!K:K,"&gt;0")</f>
        <v>0</v>
      </c>
      <c r="E508" s="199">
        <f>COUNTIFS('BEN BEARE'!C:C,B508,'BEN BEARE'!K:K,"&lt;0")</f>
        <v>1</v>
      </c>
      <c r="F508" s="200">
        <f t="shared" si="12"/>
        <v>0</v>
      </c>
      <c r="G508" s="207">
        <f>SUMIFS('BEN BEARE'!K:K,'BEN BEARE'!C:C,B508)</f>
        <v>-0.75</v>
      </c>
    </row>
    <row r="509" spans="2:7" ht="15.75" x14ac:dyDescent="0.25">
      <c r="B509" s="205" t="str">
        <v>Engeline</v>
      </c>
      <c r="C509" s="199">
        <f>COUNTIF('BEN BEARE'!C:C,B509)</f>
        <v>1</v>
      </c>
      <c r="D509" s="199">
        <f>COUNTIFS('BEN BEARE'!C:C,B509,'BEN BEARE'!K:K,"&gt;0")</f>
        <v>1</v>
      </c>
      <c r="E509" s="199">
        <f>COUNTIFS('BEN BEARE'!C:C,B509,'BEN BEARE'!K:K,"&lt;0")</f>
        <v>0</v>
      </c>
      <c r="F509" s="200">
        <f t="shared" si="12"/>
        <v>1</v>
      </c>
      <c r="G509" s="207">
        <f>SUMIFS('BEN BEARE'!K:K,'BEN BEARE'!C:C,B509)</f>
        <v>1.2000000000000002</v>
      </c>
    </row>
    <row r="510" spans="2:7" ht="15.75" x14ac:dyDescent="0.25">
      <c r="B510" s="205" t="str">
        <v>Englewood</v>
      </c>
      <c r="C510" s="199">
        <f>COUNTIF('BEN BEARE'!C:C,B510)</f>
        <v>1</v>
      </c>
      <c r="D510" s="199">
        <f>COUNTIFS('BEN BEARE'!C:C,B510,'BEN BEARE'!K:K,"&gt;0")</f>
        <v>0</v>
      </c>
      <c r="E510" s="199">
        <f>COUNTIFS('BEN BEARE'!C:C,B510,'BEN BEARE'!K:K,"&lt;0")</f>
        <v>1</v>
      </c>
      <c r="F510" s="200">
        <f t="shared" si="12"/>
        <v>0</v>
      </c>
      <c r="G510" s="207">
        <f>SUMIFS('BEN BEARE'!K:K,'BEN BEARE'!C:C,B510)</f>
        <v>-0.75</v>
      </c>
    </row>
    <row r="511" spans="2:7" ht="15.75" x14ac:dyDescent="0.25">
      <c r="B511" s="205" t="str">
        <v>English Riveria</v>
      </c>
      <c r="C511" s="199">
        <f>COUNTIF('BEN BEARE'!C:C,B511)</f>
        <v>3</v>
      </c>
      <c r="D511" s="199">
        <f>COUNTIFS('BEN BEARE'!C:C,B511,'BEN BEARE'!K:K,"&gt;0")</f>
        <v>0</v>
      </c>
      <c r="E511" s="199">
        <f>COUNTIFS('BEN BEARE'!C:C,B511,'BEN BEARE'!K:K,"&lt;0")</f>
        <v>3</v>
      </c>
      <c r="F511" s="200">
        <f t="shared" si="12"/>
        <v>0</v>
      </c>
      <c r="G511" s="207">
        <f>SUMIFS('BEN BEARE'!K:K,'BEN BEARE'!C:C,B511)</f>
        <v>-6.75</v>
      </c>
    </row>
    <row r="512" spans="2:7" ht="15.75" x14ac:dyDescent="0.25">
      <c r="B512" s="205" t="str">
        <v>Enna's Dream</v>
      </c>
      <c r="C512" s="199">
        <f>COUNTIF('BEN BEARE'!C:C,B512)</f>
        <v>1</v>
      </c>
      <c r="D512" s="199">
        <f>COUNTIFS('BEN BEARE'!C:C,B512,'BEN BEARE'!K:K,"&gt;0")</f>
        <v>0</v>
      </c>
      <c r="E512" s="199">
        <f>COUNTIFS('BEN BEARE'!C:C,B512,'BEN BEARE'!K:K,"&lt;0")</f>
        <v>1</v>
      </c>
      <c r="F512" s="200">
        <f t="shared" si="12"/>
        <v>0</v>
      </c>
      <c r="G512" s="207">
        <f>SUMIFS('BEN BEARE'!K:K,'BEN BEARE'!C:C,B512)</f>
        <v>-2</v>
      </c>
    </row>
    <row r="513" spans="2:7" ht="15.75" x14ac:dyDescent="0.25">
      <c r="B513" s="205" t="str">
        <v>Enosi</v>
      </c>
      <c r="C513" s="199">
        <f>COUNTIF('BEN BEARE'!C:C,B513)</f>
        <v>3</v>
      </c>
      <c r="D513" s="199">
        <f>COUNTIFS('BEN BEARE'!C:C,B513,'BEN BEARE'!K:K,"&gt;0")</f>
        <v>0</v>
      </c>
      <c r="E513" s="199">
        <f>COUNTIFS('BEN BEARE'!C:C,B513,'BEN BEARE'!K:K,"&lt;0")</f>
        <v>3</v>
      </c>
      <c r="F513" s="200">
        <f t="shared" si="12"/>
        <v>0</v>
      </c>
      <c r="G513" s="207">
        <f>SUMIFS('BEN BEARE'!K:K,'BEN BEARE'!C:C,B513)</f>
        <v>-3.5</v>
      </c>
    </row>
    <row r="514" spans="2:7" ht="15.75" x14ac:dyDescent="0.25">
      <c r="B514" s="205" t="str">
        <v>Ensign Parker</v>
      </c>
      <c r="C514" s="199">
        <f>COUNTIF('BEN BEARE'!C:C,B514)</f>
        <v>4</v>
      </c>
      <c r="D514" s="199">
        <f>COUNTIFS('BEN BEARE'!C:C,B514,'BEN BEARE'!K:K,"&gt;0")</f>
        <v>0</v>
      </c>
      <c r="E514" s="199">
        <f>COUNTIFS('BEN BEARE'!C:C,B514,'BEN BEARE'!K:K,"&lt;0")</f>
        <v>4</v>
      </c>
      <c r="F514" s="200">
        <f t="shared" si="12"/>
        <v>0</v>
      </c>
      <c r="G514" s="207">
        <f>SUMIFS('BEN BEARE'!K:K,'BEN BEARE'!C:C,B514)</f>
        <v>-8</v>
      </c>
    </row>
    <row r="515" spans="2:7" ht="15.75" x14ac:dyDescent="0.25">
      <c r="B515" s="205" t="str">
        <v>Enterprise Lassie</v>
      </c>
      <c r="C515" s="199">
        <f>COUNTIF('BEN BEARE'!C:C,B515)</f>
        <v>1</v>
      </c>
      <c r="D515" s="199">
        <f>COUNTIFS('BEN BEARE'!C:C,B515,'BEN BEARE'!K:K,"&gt;0")</f>
        <v>1</v>
      </c>
      <c r="E515" s="199">
        <f>COUNTIFS('BEN BEARE'!C:C,B515,'BEN BEARE'!K:K,"&lt;0")</f>
        <v>0</v>
      </c>
      <c r="F515" s="200">
        <f t="shared" si="12"/>
        <v>1</v>
      </c>
      <c r="G515" s="207">
        <f>SUMIFS('BEN BEARE'!K:K,'BEN BEARE'!C:C,B515)</f>
        <v>3.5999999999999996</v>
      </c>
    </row>
    <row r="516" spans="2:7" ht="15.75" x14ac:dyDescent="0.25">
      <c r="B516" s="205" t="str">
        <v>Entremet</v>
      </c>
      <c r="C516" s="199">
        <f>COUNTIF('BEN BEARE'!C:C,B516)</f>
        <v>1</v>
      </c>
      <c r="D516" s="199">
        <f>COUNTIFS('BEN BEARE'!C:C,B516,'BEN BEARE'!K:K,"&gt;0")</f>
        <v>0</v>
      </c>
      <c r="E516" s="199">
        <f>COUNTIFS('BEN BEARE'!C:C,B516,'BEN BEARE'!K:K,"&lt;0")</f>
        <v>1</v>
      </c>
      <c r="F516" s="200">
        <f t="shared" ref="F516:F579" si="13">D516/C516</f>
        <v>0</v>
      </c>
      <c r="G516" s="207">
        <f>SUMIFS('BEN BEARE'!K:K,'BEN BEARE'!C:C,B516)</f>
        <v>-1.75</v>
      </c>
    </row>
    <row r="517" spans="2:7" ht="15.75" x14ac:dyDescent="0.25">
      <c r="B517" s="205" t="str">
        <v>Enuffon</v>
      </c>
      <c r="C517" s="199">
        <f>COUNTIF('BEN BEARE'!C:C,B517)</f>
        <v>1</v>
      </c>
      <c r="D517" s="199">
        <f>COUNTIFS('BEN BEARE'!C:C,B517,'BEN BEARE'!K:K,"&gt;0")</f>
        <v>0</v>
      </c>
      <c r="E517" s="199">
        <f>COUNTIFS('BEN BEARE'!C:C,B517,'BEN BEARE'!K:K,"&lt;0")</f>
        <v>1</v>
      </c>
      <c r="F517" s="200">
        <f t="shared" si="13"/>
        <v>0</v>
      </c>
      <c r="G517" s="207">
        <f>SUMIFS('BEN BEARE'!K:K,'BEN BEARE'!C:C,B517)</f>
        <v>-1</v>
      </c>
    </row>
    <row r="518" spans="2:7" ht="15.75" x14ac:dyDescent="0.25">
      <c r="B518" s="205" t="str">
        <v>Enveeo</v>
      </c>
      <c r="C518" s="199">
        <f>COUNTIF('BEN BEARE'!C:C,B518)</f>
        <v>2</v>
      </c>
      <c r="D518" s="199">
        <f>COUNTIFS('BEN BEARE'!C:C,B518,'BEN BEARE'!K:K,"&gt;0")</f>
        <v>2</v>
      </c>
      <c r="E518" s="199">
        <f>COUNTIFS('BEN BEARE'!C:C,B518,'BEN BEARE'!K:K,"&lt;0")</f>
        <v>0</v>
      </c>
      <c r="F518" s="200">
        <f t="shared" si="13"/>
        <v>1</v>
      </c>
      <c r="G518" s="207">
        <f>SUMIFS('BEN BEARE'!K:K,'BEN BEARE'!C:C,B518)</f>
        <v>24.25</v>
      </c>
    </row>
    <row r="519" spans="2:7" ht="15.75" x14ac:dyDescent="0.25">
      <c r="B519" s="205" t="str">
        <v xml:space="preserve">Enzed Magic </v>
      </c>
      <c r="C519" s="199">
        <f>COUNTIF('BEN BEARE'!C:C,B519)</f>
        <v>1</v>
      </c>
      <c r="D519" s="199">
        <f>COUNTIFS('BEN BEARE'!C:C,B519,'BEN BEARE'!K:K,"&gt;0")</f>
        <v>1</v>
      </c>
      <c r="E519" s="199">
        <f>COUNTIFS('BEN BEARE'!C:C,B519,'BEN BEARE'!K:K,"&lt;0")</f>
        <v>0</v>
      </c>
      <c r="F519" s="200">
        <f t="shared" si="13"/>
        <v>1</v>
      </c>
      <c r="G519" s="207">
        <f>SUMIFS('BEN BEARE'!K:K,'BEN BEARE'!C:C,B519)</f>
        <v>3.5</v>
      </c>
    </row>
    <row r="520" spans="2:7" ht="15.75" x14ac:dyDescent="0.25">
      <c r="B520" s="205" t="str">
        <v>Espiona</v>
      </c>
      <c r="C520" s="199">
        <f>COUNTIF('BEN BEARE'!C:C,B520)</f>
        <v>3</v>
      </c>
      <c r="D520" s="199">
        <f>COUNTIFS('BEN BEARE'!C:C,B520,'BEN BEARE'!K:K,"&gt;0")</f>
        <v>2</v>
      </c>
      <c r="E520" s="199">
        <f>COUNTIFS('BEN BEARE'!C:C,B520,'BEN BEARE'!K:K,"&lt;0")</f>
        <v>1</v>
      </c>
      <c r="F520" s="200">
        <f t="shared" si="13"/>
        <v>0.66666666666666663</v>
      </c>
      <c r="G520" s="207">
        <f>SUMIFS('BEN BEARE'!K:K,'BEN BEARE'!C:C,B520)</f>
        <v>-0.6225000000000005</v>
      </c>
    </row>
    <row r="521" spans="2:7" ht="15.75" x14ac:dyDescent="0.25">
      <c r="B521" s="205" t="str">
        <v>Esra</v>
      </c>
      <c r="C521" s="199">
        <f>COUNTIF('BEN BEARE'!C:C,B521)</f>
        <v>1</v>
      </c>
      <c r="D521" s="199">
        <f>COUNTIFS('BEN BEARE'!C:C,B521,'BEN BEARE'!K:K,"&gt;0")</f>
        <v>0</v>
      </c>
      <c r="E521" s="199">
        <f>COUNTIFS('BEN BEARE'!C:C,B521,'BEN BEARE'!K:K,"&lt;0")</f>
        <v>1</v>
      </c>
      <c r="F521" s="200">
        <f t="shared" si="13"/>
        <v>0</v>
      </c>
      <c r="G521" s="207">
        <f>SUMIFS('BEN BEARE'!K:K,'BEN BEARE'!C:C,B521)</f>
        <v>-6</v>
      </c>
    </row>
    <row r="522" spans="2:7" ht="15.75" x14ac:dyDescent="0.25">
      <c r="B522" s="205" t="str">
        <v>Essentric Nature</v>
      </c>
      <c r="C522" s="199">
        <f>COUNTIF('BEN BEARE'!C:C,B522)</f>
        <v>1</v>
      </c>
      <c r="D522" s="199">
        <f>COUNTIFS('BEN BEARE'!C:C,B522,'BEN BEARE'!K:K,"&gt;0")</f>
        <v>1</v>
      </c>
      <c r="E522" s="199">
        <f>COUNTIFS('BEN BEARE'!C:C,B522,'BEN BEARE'!K:K,"&lt;0")</f>
        <v>0</v>
      </c>
      <c r="F522" s="200">
        <f t="shared" si="13"/>
        <v>1</v>
      </c>
      <c r="G522" s="207">
        <f>SUMIFS('BEN BEARE'!K:K,'BEN BEARE'!C:C,B522)</f>
        <v>2.6999999999999993</v>
      </c>
    </row>
    <row r="523" spans="2:7" ht="15.75" x14ac:dyDescent="0.25">
      <c r="B523" s="205" t="str">
        <v>Establish</v>
      </c>
      <c r="C523" s="199">
        <f>COUNTIF('BEN BEARE'!C:C,B523)</f>
        <v>1</v>
      </c>
      <c r="D523" s="199">
        <f>COUNTIFS('BEN BEARE'!C:C,B523,'BEN BEARE'!K:K,"&gt;0")</f>
        <v>0</v>
      </c>
      <c r="E523" s="199">
        <f>COUNTIFS('BEN BEARE'!C:C,B523,'BEN BEARE'!K:K,"&lt;0")</f>
        <v>1</v>
      </c>
      <c r="F523" s="200">
        <f t="shared" si="13"/>
        <v>0</v>
      </c>
      <c r="G523" s="207">
        <f>SUMIFS('BEN BEARE'!K:K,'BEN BEARE'!C:C,B523)</f>
        <v>-1.25</v>
      </c>
    </row>
    <row r="524" spans="2:7" ht="15.75" x14ac:dyDescent="0.25">
      <c r="B524" s="205" t="str">
        <v>Estoril Park</v>
      </c>
      <c r="C524" s="199">
        <f>COUNTIF('BEN BEARE'!C:C,B524)</f>
        <v>1</v>
      </c>
      <c r="D524" s="199">
        <f>COUNTIFS('BEN BEARE'!C:C,B524,'BEN BEARE'!K:K,"&gt;0")</f>
        <v>1</v>
      </c>
      <c r="E524" s="199">
        <f>COUNTIFS('BEN BEARE'!C:C,B524,'BEN BEARE'!K:K,"&lt;0")</f>
        <v>0</v>
      </c>
      <c r="F524" s="200">
        <f t="shared" si="13"/>
        <v>1</v>
      </c>
      <c r="G524" s="207">
        <f>SUMIFS('BEN BEARE'!K:K,'BEN BEARE'!C:C,B524)</f>
        <v>1.45</v>
      </c>
    </row>
    <row r="525" spans="2:7" ht="15.75" x14ac:dyDescent="0.25">
      <c r="B525" s="205" t="str">
        <v>Estriella</v>
      </c>
      <c r="C525" s="199">
        <f>COUNTIF('BEN BEARE'!C:C,B525)</f>
        <v>1</v>
      </c>
      <c r="D525" s="199">
        <f>COUNTIFS('BEN BEARE'!C:C,B525,'BEN BEARE'!K:K,"&gt;0")</f>
        <v>1</v>
      </c>
      <c r="E525" s="199">
        <f>COUNTIFS('BEN BEARE'!C:C,B525,'BEN BEARE'!K:K,"&lt;0")</f>
        <v>0</v>
      </c>
      <c r="F525" s="200">
        <f t="shared" si="13"/>
        <v>1</v>
      </c>
      <c r="G525" s="207">
        <f>SUMIFS('BEN BEARE'!K:K,'BEN BEARE'!C:C,B525)</f>
        <v>10.8</v>
      </c>
    </row>
    <row r="526" spans="2:7" ht="15.75" x14ac:dyDescent="0.25">
      <c r="B526" s="205" t="str">
        <v>Eternity Star</v>
      </c>
      <c r="C526" s="199">
        <f>COUNTIF('BEN BEARE'!C:C,B526)</f>
        <v>1</v>
      </c>
      <c r="D526" s="199">
        <f>COUNTIFS('BEN BEARE'!C:C,B526,'BEN BEARE'!K:K,"&gt;0")</f>
        <v>0</v>
      </c>
      <c r="E526" s="199">
        <f>COUNTIFS('BEN BEARE'!C:C,B526,'BEN BEARE'!K:K,"&lt;0")</f>
        <v>1</v>
      </c>
      <c r="F526" s="200">
        <f t="shared" si="13"/>
        <v>0</v>
      </c>
      <c r="G526" s="207">
        <f>SUMIFS('BEN BEARE'!K:K,'BEN BEARE'!C:C,B526)</f>
        <v>-1</v>
      </c>
    </row>
    <row r="527" spans="2:7" ht="15.75" x14ac:dyDescent="0.25">
      <c r="B527" s="205" t="str">
        <v>Eugenius</v>
      </c>
      <c r="C527" s="199">
        <f>COUNTIF('BEN BEARE'!C:C,B527)</f>
        <v>3</v>
      </c>
      <c r="D527" s="199">
        <f>COUNTIFS('BEN BEARE'!C:C,B527,'BEN BEARE'!K:K,"&gt;0")</f>
        <v>0</v>
      </c>
      <c r="E527" s="199">
        <f>COUNTIFS('BEN BEARE'!C:C,B527,'BEN BEARE'!K:K,"&lt;0")</f>
        <v>3</v>
      </c>
      <c r="F527" s="200">
        <f t="shared" si="13"/>
        <v>0</v>
      </c>
      <c r="G527" s="207">
        <f>SUMIFS('BEN BEARE'!K:K,'BEN BEARE'!C:C,B527)</f>
        <v>-7.25</v>
      </c>
    </row>
    <row r="528" spans="2:7" ht="15.75" x14ac:dyDescent="0.25">
      <c r="B528" s="205" t="str">
        <v>Euroskater</v>
      </c>
      <c r="C528" s="199">
        <f>COUNTIF('BEN BEARE'!C:C,B528)</f>
        <v>1</v>
      </c>
      <c r="D528" s="199">
        <f>COUNTIFS('BEN BEARE'!C:C,B528,'BEN BEARE'!K:K,"&gt;0")</f>
        <v>0</v>
      </c>
      <c r="E528" s="199">
        <f>COUNTIFS('BEN BEARE'!C:C,B528,'BEN BEARE'!K:K,"&lt;0")</f>
        <v>1</v>
      </c>
      <c r="F528" s="200">
        <f t="shared" si="13"/>
        <v>0</v>
      </c>
      <c r="G528" s="207">
        <f>SUMIFS('BEN BEARE'!K:K,'BEN BEARE'!C:C,B528)</f>
        <v>-0.25</v>
      </c>
    </row>
    <row r="529" spans="2:7" ht="15.75" x14ac:dyDescent="0.25">
      <c r="B529" s="205" t="str">
        <v>Evenflow</v>
      </c>
      <c r="C529" s="199">
        <f>COUNTIF('BEN BEARE'!C:C,B529)</f>
        <v>1</v>
      </c>
      <c r="D529" s="199">
        <f>COUNTIFS('BEN BEARE'!C:C,B529,'BEN BEARE'!K:K,"&gt;0")</f>
        <v>0</v>
      </c>
      <c r="E529" s="199">
        <f>COUNTIFS('BEN BEARE'!C:C,B529,'BEN BEARE'!K:K,"&lt;0")</f>
        <v>1</v>
      </c>
      <c r="F529" s="200">
        <f t="shared" si="13"/>
        <v>0</v>
      </c>
      <c r="G529" s="207">
        <f>SUMIFS('BEN BEARE'!K:K,'BEN BEARE'!C:C,B529)</f>
        <v>-1.5</v>
      </c>
    </row>
    <row r="530" spans="2:7" ht="15.75" x14ac:dyDescent="0.25">
      <c r="B530" s="205" t="str">
        <v>Eventually</v>
      </c>
      <c r="C530" s="199">
        <f>COUNTIF('BEN BEARE'!C:C,B530)</f>
        <v>4</v>
      </c>
      <c r="D530" s="199">
        <f>COUNTIFS('BEN BEARE'!C:C,B530,'BEN BEARE'!K:K,"&gt;0")</f>
        <v>1</v>
      </c>
      <c r="E530" s="199">
        <f>COUNTIFS('BEN BEARE'!C:C,B530,'BEN BEARE'!K:K,"&lt;0")</f>
        <v>3</v>
      </c>
      <c r="F530" s="200">
        <f t="shared" si="13"/>
        <v>0.25</v>
      </c>
      <c r="G530" s="207">
        <f>SUMIFS('BEN BEARE'!K:K,'BEN BEARE'!C:C,B530)</f>
        <v>-5.3</v>
      </c>
    </row>
    <row r="531" spans="2:7" ht="15.75" x14ac:dyDescent="0.25">
      <c r="B531" s="205" t="str">
        <v>Everett</v>
      </c>
      <c r="C531" s="199">
        <f>COUNTIF('BEN BEARE'!C:C,B531)</f>
        <v>2</v>
      </c>
      <c r="D531" s="199">
        <f>COUNTIFS('BEN BEARE'!C:C,B531,'BEN BEARE'!K:K,"&gt;0")</f>
        <v>0</v>
      </c>
      <c r="E531" s="199">
        <f>COUNTIFS('BEN BEARE'!C:C,B531,'BEN BEARE'!K:K,"&lt;0")</f>
        <v>2</v>
      </c>
      <c r="F531" s="200">
        <f t="shared" si="13"/>
        <v>0</v>
      </c>
      <c r="G531" s="207">
        <f>SUMIFS('BEN BEARE'!K:K,'BEN BEARE'!C:C,B531)</f>
        <v>-9.5</v>
      </c>
    </row>
    <row r="532" spans="2:7" ht="15.75" x14ac:dyDescent="0.25">
      <c r="B532" s="205" t="str">
        <v>Everglade</v>
      </c>
      <c r="C532" s="199">
        <f>COUNTIF('BEN BEARE'!C:C,B532)</f>
        <v>1</v>
      </c>
      <c r="D532" s="199">
        <f>COUNTIFS('BEN BEARE'!C:C,B532,'BEN BEARE'!K:K,"&gt;0")</f>
        <v>1</v>
      </c>
      <c r="E532" s="199">
        <f>COUNTIFS('BEN BEARE'!C:C,B532,'BEN BEARE'!K:K,"&lt;0")</f>
        <v>0</v>
      </c>
      <c r="F532" s="200">
        <f t="shared" si="13"/>
        <v>1</v>
      </c>
      <c r="G532" s="207">
        <f>SUMIFS('BEN BEARE'!K:K,'BEN BEARE'!C:C,B532)</f>
        <v>44</v>
      </c>
    </row>
    <row r="533" spans="2:7" ht="15.75" x14ac:dyDescent="0.25">
      <c r="B533" s="205" t="str">
        <v>Everylittle Breeze</v>
      </c>
      <c r="C533" s="199">
        <f>COUNTIF('BEN BEARE'!C:C,B533)</f>
        <v>1</v>
      </c>
      <c r="D533" s="199">
        <f>COUNTIFS('BEN BEARE'!C:C,B533,'BEN BEARE'!K:K,"&gt;0")</f>
        <v>1</v>
      </c>
      <c r="E533" s="199">
        <f>COUNTIFS('BEN BEARE'!C:C,B533,'BEN BEARE'!K:K,"&lt;0")</f>
        <v>0</v>
      </c>
      <c r="F533" s="200">
        <f t="shared" si="13"/>
        <v>1</v>
      </c>
      <c r="G533" s="207">
        <f>SUMIFS('BEN BEARE'!K:K,'BEN BEARE'!C:C,B533)</f>
        <v>7</v>
      </c>
    </row>
    <row r="534" spans="2:7" ht="15.75" x14ac:dyDescent="0.25">
      <c r="B534" s="205" t="str">
        <v>Exac (1/6)</v>
      </c>
      <c r="C534" s="199">
        <f>COUNTIF('BEN BEARE'!C:C,B534)</f>
        <v>1</v>
      </c>
      <c r="D534" s="199">
        <f>COUNTIFS('BEN BEARE'!C:C,B534,'BEN BEARE'!K:K,"&gt;0")</f>
        <v>0</v>
      </c>
      <c r="E534" s="199">
        <f>COUNTIFS('BEN BEARE'!C:C,B534,'BEN BEARE'!K:K,"&lt;0")</f>
        <v>1</v>
      </c>
      <c r="F534" s="200">
        <f t="shared" si="13"/>
        <v>0</v>
      </c>
      <c r="G534" s="207">
        <f>SUMIFS('BEN BEARE'!K:K,'BEN BEARE'!C:C,B534)</f>
        <v>-0.5</v>
      </c>
    </row>
    <row r="535" spans="2:7" ht="15.75" x14ac:dyDescent="0.25">
      <c r="B535" s="205" t="str">
        <v>Exacta  (1,2)</v>
      </c>
      <c r="C535" s="199">
        <f>COUNTIF('BEN BEARE'!C:C,B535)</f>
        <v>1</v>
      </c>
      <c r="D535" s="199">
        <f>COUNTIFS('BEN BEARE'!C:C,B535,'BEN BEARE'!K:K,"&gt;0")</f>
        <v>0</v>
      </c>
      <c r="E535" s="199">
        <f>COUNTIFS('BEN BEARE'!C:C,B535,'BEN BEARE'!K:K,"&lt;0")</f>
        <v>1</v>
      </c>
      <c r="F535" s="200">
        <f t="shared" si="13"/>
        <v>0</v>
      </c>
      <c r="G535" s="207">
        <f>SUMIFS('BEN BEARE'!K:K,'BEN BEARE'!C:C,B535)</f>
        <v>-1</v>
      </c>
    </row>
    <row r="536" spans="2:7" ht="15.75" x14ac:dyDescent="0.25">
      <c r="B536" s="205" t="str">
        <v>Exceedingly Magic</v>
      </c>
      <c r="C536" s="199">
        <f>COUNTIF('BEN BEARE'!C:C,B536)</f>
        <v>1</v>
      </c>
      <c r="D536" s="199">
        <f>COUNTIFS('BEN BEARE'!C:C,B536,'BEN BEARE'!K:K,"&gt;0")</f>
        <v>0</v>
      </c>
      <c r="E536" s="199">
        <f>COUNTIFS('BEN BEARE'!C:C,B536,'BEN BEARE'!K:K,"&lt;0")</f>
        <v>1</v>
      </c>
      <c r="F536" s="200">
        <f t="shared" si="13"/>
        <v>0</v>
      </c>
      <c r="G536" s="207">
        <f>SUMIFS('BEN BEARE'!K:K,'BEN BEARE'!C:C,B536)</f>
        <v>-2</v>
      </c>
    </row>
    <row r="537" spans="2:7" ht="15.75" x14ac:dyDescent="0.25">
      <c r="B537" s="205" t="str">
        <v>Excelindeed</v>
      </c>
      <c r="C537" s="199">
        <f>COUNTIF('BEN BEARE'!C:C,B537)</f>
        <v>1</v>
      </c>
      <c r="D537" s="199">
        <f>COUNTIFS('BEN BEARE'!C:C,B537,'BEN BEARE'!K:K,"&gt;0")</f>
        <v>0</v>
      </c>
      <c r="E537" s="199">
        <f>COUNTIFS('BEN BEARE'!C:C,B537,'BEN BEARE'!K:K,"&lt;0")</f>
        <v>1</v>
      </c>
      <c r="F537" s="200">
        <f t="shared" si="13"/>
        <v>0</v>
      </c>
      <c r="G537" s="207">
        <f>SUMIFS('BEN BEARE'!K:K,'BEN BEARE'!C:C,B537)</f>
        <v>-1</v>
      </c>
    </row>
    <row r="538" spans="2:7" ht="15.75" x14ac:dyDescent="0.25">
      <c r="B538" s="205" t="str">
        <v>Excelness</v>
      </c>
      <c r="C538" s="199">
        <f>COUNTIF('BEN BEARE'!C:C,B538)</f>
        <v>1</v>
      </c>
      <c r="D538" s="199">
        <f>COUNTIFS('BEN BEARE'!C:C,B538,'BEN BEARE'!K:K,"&gt;0")</f>
        <v>0</v>
      </c>
      <c r="E538" s="199">
        <f>COUNTIFS('BEN BEARE'!C:C,B538,'BEN BEARE'!K:K,"&lt;0")</f>
        <v>1</v>
      </c>
      <c r="F538" s="200">
        <f t="shared" si="13"/>
        <v>0</v>
      </c>
      <c r="G538" s="207">
        <f>SUMIFS('BEN BEARE'!K:K,'BEN BEARE'!C:C,B538)</f>
        <v>-3</v>
      </c>
    </row>
    <row r="539" spans="2:7" ht="15.75" x14ac:dyDescent="0.25">
      <c r="B539" s="205" t="str">
        <v>Excess</v>
      </c>
      <c r="C539" s="199">
        <f>COUNTIF('BEN BEARE'!C:C,B539)</f>
        <v>1</v>
      </c>
      <c r="D539" s="199">
        <f>COUNTIFS('BEN BEARE'!C:C,B539,'BEN BEARE'!K:K,"&gt;0")</f>
        <v>1</v>
      </c>
      <c r="E539" s="199">
        <f>COUNTIFS('BEN BEARE'!C:C,B539,'BEN BEARE'!K:K,"&lt;0")</f>
        <v>0</v>
      </c>
      <c r="F539" s="200">
        <f t="shared" si="13"/>
        <v>1</v>
      </c>
      <c r="G539" s="207">
        <f>SUMIFS('BEN BEARE'!K:K,'BEN BEARE'!C:C,B539)</f>
        <v>21.6</v>
      </c>
    </row>
    <row r="540" spans="2:7" ht="15.75" x14ac:dyDescent="0.25">
      <c r="B540" s="205" t="str">
        <v>Exensible</v>
      </c>
      <c r="C540" s="199">
        <f>COUNTIF('BEN BEARE'!C:C,B540)</f>
        <v>2</v>
      </c>
      <c r="D540" s="199">
        <f>COUNTIFS('BEN BEARE'!C:C,B540,'BEN BEARE'!K:K,"&gt;0")</f>
        <v>0</v>
      </c>
      <c r="E540" s="199">
        <f>COUNTIFS('BEN BEARE'!C:C,B540,'BEN BEARE'!K:K,"&lt;0")</f>
        <v>2</v>
      </c>
      <c r="F540" s="200">
        <f t="shared" si="13"/>
        <v>0</v>
      </c>
      <c r="G540" s="207">
        <f>SUMIFS('BEN BEARE'!K:K,'BEN BEARE'!C:C,B540)</f>
        <v>-2.5</v>
      </c>
    </row>
    <row r="541" spans="2:7" ht="15.75" x14ac:dyDescent="0.25">
      <c r="B541" s="205" t="str">
        <v>Exotics F4</v>
      </c>
      <c r="C541" s="199">
        <f>COUNTIF('BEN BEARE'!C:C,B541)</f>
        <v>1</v>
      </c>
      <c r="D541" s="199">
        <f>COUNTIFS('BEN BEARE'!C:C,B541,'BEN BEARE'!K:K,"&gt;0")</f>
        <v>0</v>
      </c>
      <c r="E541" s="199">
        <f>COUNTIFS('BEN BEARE'!C:C,B541,'BEN BEARE'!K:K,"&lt;0")</f>
        <v>1</v>
      </c>
      <c r="F541" s="200">
        <f t="shared" si="13"/>
        <v>0</v>
      </c>
      <c r="G541" s="207">
        <f>SUMIFS('BEN BEARE'!K:K,'BEN BEARE'!C:C,B541)</f>
        <v>-1.5</v>
      </c>
    </row>
    <row r="542" spans="2:7" ht="15.75" x14ac:dyDescent="0.25">
      <c r="B542" s="205" t="str">
        <v>Exotics F4 Seymour</v>
      </c>
      <c r="C542" s="199">
        <f>COUNTIF('BEN BEARE'!C:C,B542)</f>
        <v>1</v>
      </c>
      <c r="D542" s="199">
        <f>COUNTIFS('BEN BEARE'!C:C,B542,'BEN BEARE'!K:K,"&gt;0")</f>
        <v>1</v>
      </c>
      <c r="E542" s="199">
        <f>COUNTIFS('BEN BEARE'!C:C,B542,'BEN BEARE'!K:K,"&lt;0")</f>
        <v>0</v>
      </c>
      <c r="F542" s="200">
        <f t="shared" si="13"/>
        <v>1</v>
      </c>
      <c r="G542" s="207">
        <f>SUMIFS('BEN BEARE'!K:K,'BEN BEARE'!C:C,B542)</f>
        <v>3</v>
      </c>
    </row>
    <row r="543" spans="2:7" ht="15.75" x14ac:dyDescent="0.25">
      <c r="B543" s="205" t="str">
        <v>Exotics Sale R2</v>
      </c>
      <c r="C543" s="199">
        <f>COUNTIF('BEN BEARE'!C:C,B543)</f>
        <v>1</v>
      </c>
      <c r="D543" s="199">
        <f>COUNTIFS('BEN BEARE'!C:C,B543,'BEN BEARE'!K:K,"&gt;0")</f>
        <v>0</v>
      </c>
      <c r="E543" s="199">
        <f>COUNTIFS('BEN BEARE'!C:C,B543,'BEN BEARE'!K:K,"&lt;0")</f>
        <v>1</v>
      </c>
      <c r="F543" s="200">
        <f t="shared" si="13"/>
        <v>0</v>
      </c>
      <c r="G543" s="207">
        <f>SUMIFS('BEN BEARE'!K:K,'BEN BEARE'!C:C,B543)</f>
        <v>-3</v>
      </c>
    </row>
    <row r="544" spans="2:7" ht="15.75" x14ac:dyDescent="0.25">
      <c r="B544" s="205" t="str">
        <v>Explosive Rose</v>
      </c>
      <c r="C544" s="199">
        <f>COUNTIF('BEN BEARE'!C:C,B544)</f>
        <v>1</v>
      </c>
      <c r="D544" s="199">
        <f>COUNTIFS('BEN BEARE'!C:C,B544,'BEN BEARE'!K:K,"&gt;0")</f>
        <v>0</v>
      </c>
      <c r="E544" s="199">
        <f>COUNTIFS('BEN BEARE'!C:C,B544,'BEN BEARE'!K:K,"&lt;0")</f>
        <v>1</v>
      </c>
      <c r="F544" s="200">
        <f t="shared" si="13"/>
        <v>0</v>
      </c>
      <c r="G544" s="207">
        <f>SUMIFS('BEN BEARE'!K:K,'BEN BEARE'!C:C,B544)</f>
        <v>-8.75</v>
      </c>
    </row>
    <row r="545" spans="2:7" ht="15.75" x14ac:dyDescent="0.25">
      <c r="B545" s="205" t="str">
        <v>Explosive Rosie</v>
      </c>
      <c r="C545" s="199">
        <f>COUNTIF('BEN BEARE'!C:C,B545)</f>
        <v>2</v>
      </c>
      <c r="D545" s="199">
        <f>COUNTIFS('BEN BEARE'!C:C,B545,'BEN BEARE'!K:K,"&gt;0")</f>
        <v>1</v>
      </c>
      <c r="E545" s="199">
        <f>COUNTIFS('BEN BEARE'!C:C,B545,'BEN BEARE'!K:K,"&lt;0")</f>
        <v>1</v>
      </c>
      <c r="F545" s="200">
        <f t="shared" si="13"/>
        <v>0.5</v>
      </c>
      <c r="G545" s="207">
        <f>SUMIFS('BEN BEARE'!K:K,'BEN BEARE'!C:C,B545)</f>
        <v>-1.25</v>
      </c>
    </row>
    <row r="546" spans="2:7" ht="15.75" x14ac:dyDescent="0.25">
      <c r="B546" s="205" t="str">
        <v>Explosive Torpido</v>
      </c>
      <c r="C546" s="199">
        <f>COUNTIF('BEN BEARE'!C:C,B546)</f>
        <v>2</v>
      </c>
      <c r="D546" s="199">
        <f>COUNTIFS('BEN BEARE'!C:C,B546,'BEN BEARE'!K:K,"&gt;0")</f>
        <v>0</v>
      </c>
      <c r="E546" s="199">
        <f>COUNTIFS('BEN BEARE'!C:C,B546,'BEN BEARE'!K:K,"&lt;0")</f>
        <v>2</v>
      </c>
      <c r="F546" s="200">
        <f t="shared" si="13"/>
        <v>0</v>
      </c>
      <c r="G546" s="207">
        <f>SUMIFS('BEN BEARE'!K:K,'BEN BEARE'!C:C,B546)</f>
        <v>-12.75</v>
      </c>
    </row>
    <row r="547" spans="2:7" ht="15.75" x14ac:dyDescent="0.25">
      <c r="B547" s="205" t="str">
        <v>Exposay</v>
      </c>
      <c r="C547" s="199">
        <f>COUNTIF('BEN BEARE'!C:C,B547)</f>
        <v>1</v>
      </c>
      <c r="D547" s="199">
        <f>COUNTIFS('BEN BEARE'!C:C,B547,'BEN BEARE'!K:K,"&gt;0")</f>
        <v>0</v>
      </c>
      <c r="E547" s="199">
        <f>COUNTIFS('BEN BEARE'!C:C,B547,'BEN BEARE'!K:K,"&lt;0")</f>
        <v>1</v>
      </c>
      <c r="F547" s="200">
        <f t="shared" si="13"/>
        <v>0</v>
      </c>
      <c r="G547" s="207">
        <f>SUMIFS('BEN BEARE'!K:K,'BEN BEARE'!C:C,B547)</f>
        <v>-7</v>
      </c>
    </row>
    <row r="548" spans="2:7" ht="15.75" x14ac:dyDescent="0.25">
      <c r="B548" s="205" t="str">
        <v>Exsensible</v>
      </c>
      <c r="C548" s="199">
        <f>COUNTIF('BEN BEARE'!C:C,B548)</f>
        <v>1</v>
      </c>
      <c r="D548" s="199">
        <f>COUNTIFS('BEN BEARE'!C:C,B548,'BEN BEARE'!K:K,"&gt;0")</f>
        <v>0</v>
      </c>
      <c r="E548" s="199">
        <f>COUNTIFS('BEN BEARE'!C:C,B548,'BEN BEARE'!K:K,"&lt;0")</f>
        <v>1</v>
      </c>
      <c r="F548" s="200">
        <f t="shared" si="13"/>
        <v>0</v>
      </c>
      <c r="G548" s="207">
        <f>SUMIFS('BEN BEARE'!K:K,'BEN BEARE'!C:C,B548)</f>
        <v>-4</v>
      </c>
    </row>
    <row r="549" spans="2:7" ht="15.75" x14ac:dyDescent="0.25">
      <c r="B549" s="205" t="str">
        <v>Extravagent Lad</v>
      </c>
      <c r="C549" s="199">
        <f>COUNTIF('BEN BEARE'!C:C,B549)</f>
        <v>1</v>
      </c>
      <c r="D549" s="199">
        <f>COUNTIFS('BEN BEARE'!C:C,B549,'BEN BEARE'!K:K,"&gt;0")</f>
        <v>0</v>
      </c>
      <c r="E549" s="199">
        <f>COUNTIFS('BEN BEARE'!C:C,B549,'BEN BEARE'!K:K,"&lt;0")</f>
        <v>1</v>
      </c>
      <c r="F549" s="200">
        <f t="shared" si="13"/>
        <v>0</v>
      </c>
      <c r="G549" s="207">
        <f>SUMIFS('BEN BEARE'!K:K,'BEN BEARE'!C:C,B549)</f>
        <v>-1.5</v>
      </c>
    </row>
    <row r="550" spans="2:7" ht="15.75" x14ac:dyDescent="0.25">
      <c r="B550" s="205" t="str">
        <v>Extremely Wicked</v>
      </c>
      <c r="C550" s="199">
        <f>COUNTIF('BEN BEARE'!C:C,B550)</f>
        <v>1</v>
      </c>
      <c r="D550" s="199">
        <f>COUNTIFS('BEN BEARE'!C:C,B550,'BEN BEARE'!K:K,"&gt;0")</f>
        <v>0</v>
      </c>
      <c r="E550" s="199">
        <f>COUNTIFS('BEN BEARE'!C:C,B550,'BEN BEARE'!K:K,"&lt;0")</f>
        <v>1</v>
      </c>
      <c r="F550" s="200">
        <f t="shared" si="13"/>
        <v>0</v>
      </c>
      <c r="G550" s="207">
        <f>SUMIFS('BEN BEARE'!K:K,'BEN BEARE'!C:C,B550)</f>
        <v>-1</v>
      </c>
    </row>
    <row r="551" spans="2:7" ht="15.75" x14ac:dyDescent="0.25">
      <c r="B551" s="205" t="str">
        <v>Eye of the Eagle</v>
      </c>
      <c r="C551" s="199">
        <f>COUNTIF('BEN BEARE'!C:C,B551)</f>
        <v>4</v>
      </c>
      <c r="D551" s="199">
        <f>COUNTIFS('BEN BEARE'!C:C,B551,'BEN BEARE'!K:K,"&gt;0")</f>
        <v>0</v>
      </c>
      <c r="E551" s="199">
        <f>COUNTIFS('BEN BEARE'!C:C,B551,'BEN BEARE'!K:K,"&lt;0")</f>
        <v>4</v>
      </c>
      <c r="F551" s="200">
        <f t="shared" si="13"/>
        <v>0</v>
      </c>
      <c r="G551" s="207">
        <f>SUMIFS('BEN BEARE'!K:K,'BEN BEARE'!C:C,B551)</f>
        <v>-21.5</v>
      </c>
    </row>
    <row r="552" spans="2:7" ht="15.75" x14ac:dyDescent="0.25">
      <c r="B552" s="205" t="str">
        <v>Eyeque</v>
      </c>
      <c r="C552" s="199">
        <f>COUNTIF('BEN BEARE'!C:C,B552)</f>
        <v>2</v>
      </c>
      <c r="D552" s="199">
        <f>COUNTIFS('BEN BEARE'!C:C,B552,'BEN BEARE'!K:K,"&gt;0")</f>
        <v>0</v>
      </c>
      <c r="E552" s="199">
        <f>COUNTIFS('BEN BEARE'!C:C,B552,'BEN BEARE'!K:K,"&lt;0")</f>
        <v>2</v>
      </c>
      <c r="F552" s="200">
        <f t="shared" si="13"/>
        <v>0</v>
      </c>
      <c r="G552" s="207">
        <f>SUMIFS('BEN BEARE'!K:K,'BEN BEARE'!C:C,B552)</f>
        <v>-1.5</v>
      </c>
    </row>
    <row r="553" spans="2:7" ht="15.75" x14ac:dyDescent="0.25">
      <c r="B553" s="205" t="str">
        <v>Eygyptian Icon</v>
      </c>
      <c r="C553" s="199">
        <f>COUNTIF('BEN BEARE'!C:C,B553)</f>
        <v>1</v>
      </c>
      <c r="D553" s="199">
        <f>COUNTIFS('BEN BEARE'!C:C,B553,'BEN BEARE'!K:K,"&gt;0")</f>
        <v>0</v>
      </c>
      <c r="E553" s="199">
        <f>COUNTIFS('BEN BEARE'!C:C,B553,'BEN BEARE'!K:K,"&lt;0")</f>
        <v>1</v>
      </c>
      <c r="F553" s="200">
        <f t="shared" si="13"/>
        <v>0</v>
      </c>
      <c r="G553" s="207">
        <f>SUMIFS('BEN BEARE'!K:K,'BEN BEARE'!C:C,B553)</f>
        <v>-1</v>
      </c>
    </row>
    <row r="554" spans="2:7" ht="15.75" x14ac:dyDescent="0.25">
      <c r="B554" s="205" t="str">
        <v>F4</v>
      </c>
      <c r="C554" s="199">
        <f>COUNTIF('BEN BEARE'!C:C,B554)</f>
        <v>6</v>
      </c>
      <c r="D554" s="199">
        <f>COUNTIFS('BEN BEARE'!C:C,B554,'BEN BEARE'!K:K,"&gt;0")</f>
        <v>0</v>
      </c>
      <c r="E554" s="199">
        <f>COUNTIFS('BEN BEARE'!C:C,B554,'BEN BEARE'!K:K,"&lt;0")</f>
        <v>6</v>
      </c>
      <c r="F554" s="200">
        <f t="shared" si="13"/>
        <v>0</v>
      </c>
      <c r="G554" s="207">
        <f>SUMIFS('BEN BEARE'!K:K,'BEN BEARE'!C:C,B554)</f>
        <v>-2.75</v>
      </c>
    </row>
    <row r="555" spans="2:7" ht="15.75" x14ac:dyDescent="0.25">
      <c r="B555" s="205" t="str">
        <v>F4  1,3,4,8</v>
      </c>
      <c r="C555" s="199">
        <f>COUNTIF('BEN BEARE'!C:C,B555)</f>
        <v>1</v>
      </c>
      <c r="D555" s="199">
        <f>COUNTIFS('BEN BEARE'!C:C,B555,'BEN BEARE'!K:K,"&gt;0")</f>
        <v>0</v>
      </c>
      <c r="E555" s="199">
        <f>COUNTIFS('BEN BEARE'!C:C,B555,'BEN BEARE'!K:K,"&lt;0")</f>
        <v>1</v>
      </c>
      <c r="F555" s="200">
        <f t="shared" si="13"/>
        <v>0</v>
      </c>
      <c r="G555" s="207">
        <f>SUMIFS('BEN BEARE'!K:K,'BEN BEARE'!C:C,B555)</f>
        <v>-2</v>
      </c>
    </row>
    <row r="556" spans="2:7" ht="15.75" x14ac:dyDescent="0.25">
      <c r="B556" s="205" t="str">
        <v>F4 - 5,6,7,9,10</v>
      </c>
      <c r="C556" s="199">
        <f>COUNTIF('BEN BEARE'!C:C,B556)</f>
        <v>1</v>
      </c>
      <c r="D556" s="199">
        <f>COUNTIFS('BEN BEARE'!C:C,B556,'BEN BEARE'!K:K,"&gt;0")</f>
        <v>1</v>
      </c>
      <c r="E556" s="199">
        <f>COUNTIFS('BEN BEARE'!C:C,B556,'BEN BEARE'!K:K,"&lt;0")</f>
        <v>0</v>
      </c>
      <c r="F556" s="200">
        <f t="shared" si="13"/>
        <v>1</v>
      </c>
      <c r="G556" s="207">
        <f>SUMIFS('BEN BEARE'!K:K,'BEN BEARE'!C:C,B556)</f>
        <v>7.7249999999999996</v>
      </c>
    </row>
    <row r="557" spans="2:7" ht="15.75" x14ac:dyDescent="0.25">
      <c r="B557" s="205" t="str">
        <v>F4 - Exotic</v>
      </c>
      <c r="C557" s="199">
        <f>COUNTIF('BEN BEARE'!C:C,B557)</f>
        <v>1</v>
      </c>
      <c r="D557" s="199">
        <f>COUNTIFS('BEN BEARE'!C:C,B557,'BEN BEARE'!K:K,"&gt;0")</f>
        <v>0</v>
      </c>
      <c r="E557" s="199">
        <f>COUNTIFS('BEN BEARE'!C:C,B557,'BEN BEARE'!K:K,"&lt;0")</f>
        <v>1</v>
      </c>
      <c r="F557" s="200">
        <f t="shared" si="13"/>
        <v>0</v>
      </c>
      <c r="G557" s="207">
        <f>SUMIFS('BEN BEARE'!K:K,'BEN BEARE'!C:C,B557)</f>
        <v>-0.5</v>
      </c>
    </row>
    <row r="558" spans="2:7" ht="15.75" x14ac:dyDescent="0.25">
      <c r="B558" s="205" t="str">
        <v>F4 ( 4,10/13,14/",6"/"/")</v>
      </c>
      <c r="C558" s="199">
        <f>COUNTIF('BEN BEARE'!C:C,B558)</f>
        <v>1</v>
      </c>
      <c r="D558" s="199">
        <f>COUNTIFS('BEN BEARE'!C:C,B558,'BEN BEARE'!K:K,"&gt;0")</f>
        <v>0</v>
      </c>
      <c r="E558" s="199">
        <f>COUNTIFS('BEN BEARE'!C:C,B558,'BEN BEARE'!K:K,"&lt;0")</f>
        <v>1</v>
      </c>
      <c r="F558" s="200">
        <f t="shared" si="13"/>
        <v>0</v>
      </c>
      <c r="G558" s="207">
        <f>SUMIFS('BEN BEARE'!K:K,'BEN BEARE'!C:C,B558)</f>
        <v>-0.75</v>
      </c>
    </row>
    <row r="559" spans="2:7" ht="15.75" x14ac:dyDescent="0.25">
      <c r="B559" s="205" t="str">
        <v>F4 (1,2,3,4,10)</v>
      </c>
      <c r="C559" s="199">
        <f>COUNTIF('BEN BEARE'!C:C,B559)</f>
        <v>2</v>
      </c>
      <c r="D559" s="199">
        <f>COUNTIFS('BEN BEARE'!C:C,B559,'BEN BEARE'!K:K,"&gt;0")</f>
        <v>0</v>
      </c>
      <c r="E559" s="199">
        <f>COUNTIFS('BEN BEARE'!C:C,B559,'BEN BEARE'!K:K,"&lt;0")</f>
        <v>2</v>
      </c>
      <c r="F559" s="200">
        <f t="shared" si="13"/>
        <v>0</v>
      </c>
      <c r="G559" s="207">
        <f>SUMIFS('BEN BEARE'!K:K,'BEN BEARE'!C:C,B559)</f>
        <v>-2</v>
      </c>
    </row>
    <row r="560" spans="2:7" ht="15.75" x14ac:dyDescent="0.25">
      <c r="B560" s="205" t="str">
        <v>F4 (1,2,3,5,8,9)</v>
      </c>
      <c r="C560" s="199">
        <f>COUNTIF('BEN BEARE'!C:C,B560)</f>
        <v>1</v>
      </c>
      <c r="D560" s="199">
        <f>COUNTIFS('BEN BEARE'!C:C,B560,'BEN BEARE'!K:K,"&gt;0")</f>
        <v>0</v>
      </c>
      <c r="E560" s="199">
        <f>COUNTIFS('BEN BEARE'!C:C,B560,'BEN BEARE'!K:K,"&lt;0")</f>
        <v>1</v>
      </c>
      <c r="F560" s="200">
        <f t="shared" si="13"/>
        <v>0</v>
      </c>
      <c r="G560" s="207">
        <f>SUMIFS('BEN BEARE'!K:K,'BEN BEARE'!C:C,B560)</f>
        <v>-0.25</v>
      </c>
    </row>
    <row r="561" spans="2:7" ht="15.75" x14ac:dyDescent="0.25">
      <c r="B561" s="205" t="str">
        <v>F4 (1,2,4,6,12)</v>
      </c>
      <c r="C561" s="199">
        <f>COUNTIF('BEN BEARE'!C:C,B561)</f>
        <v>1</v>
      </c>
      <c r="D561" s="199">
        <f>COUNTIFS('BEN BEARE'!C:C,B561,'BEN BEARE'!K:K,"&gt;0")</f>
        <v>0</v>
      </c>
      <c r="E561" s="199">
        <f>COUNTIFS('BEN BEARE'!C:C,B561,'BEN BEARE'!K:K,"&lt;0")</f>
        <v>1</v>
      </c>
      <c r="F561" s="200">
        <f t="shared" si="13"/>
        <v>0</v>
      </c>
      <c r="G561" s="207">
        <f>SUMIFS('BEN BEARE'!K:K,'BEN BEARE'!C:C,B561)</f>
        <v>-0.5</v>
      </c>
    </row>
    <row r="562" spans="2:7" ht="15.75" x14ac:dyDescent="0.25">
      <c r="B562" s="205" t="str">
        <v>F4 (1,2,6,7,10)</v>
      </c>
      <c r="C562" s="199">
        <f>COUNTIF('BEN BEARE'!C:C,B562)</f>
        <v>1</v>
      </c>
      <c r="D562" s="199">
        <f>COUNTIFS('BEN BEARE'!C:C,B562,'BEN BEARE'!K:K,"&gt;0")</f>
        <v>0</v>
      </c>
      <c r="E562" s="199">
        <f>COUNTIFS('BEN BEARE'!C:C,B562,'BEN BEARE'!K:K,"&lt;0")</f>
        <v>1</v>
      </c>
      <c r="F562" s="200">
        <f t="shared" si="13"/>
        <v>0</v>
      </c>
      <c r="G562" s="207">
        <f>SUMIFS('BEN BEARE'!K:K,'BEN BEARE'!C:C,B562)</f>
        <v>-0.5</v>
      </c>
    </row>
    <row r="563" spans="2:7" ht="15.75" x14ac:dyDescent="0.25">
      <c r="B563" s="205" t="str">
        <v>F4 (1,2,7,8,9)</v>
      </c>
      <c r="C563" s="199">
        <f>COUNTIF('BEN BEARE'!C:C,B563)</f>
        <v>1</v>
      </c>
      <c r="D563" s="199">
        <f>COUNTIFS('BEN BEARE'!C:C,B563,'BEN BEARE'!K:K,"&gt;0")</f>
        <v>0</v>
      </c>
      <c r="E563" s="199">
        <f>COUNTIFS('BEN BEARE'!C:C,B563,'BEN BEARE'!K:K,"&lt;0")</f>
        <v>1</v>
      </c>
      <c r="F563" s="200">
        <f t="shared" si="13"/>
        <v>0</v>
      </c>
      <c r="G563" s="207">
        <f>SUMIFS('BEN BEARE'!K:K,'BEN BEARE'!C:C,B563)</f>
        <v>-2</v>
      </c>
    </row>
    <row r="564" spans="2:7" ht="15.75" x14ac:dyDescent="0.25">
      <c r="B564" s="205" t="str">
        <v>F4 (1,4,7,11)</v>
      </c>
      <c r="C564" s="199">
        <f>COUNTIF('BEN BEARE'!C:C,B564)</f>
        <v>2</v>
      </c>
      <c r="D564" s="199">
        <f>COUNTIFS('BEN BEARE'!C:C,B564,'BEN BEARE'!K:K,"&gt;0")</f>
        <v>0</v>
      </c>
      <c r="E564" s="199">
        <f>COUNTIFS('BEN BEARE'!C:C,B564,'BEN BEARE'!K:K,"&lt;0")</f>
        <v>2</v>
      </c>
      <c r="F564" s="200">
        <f t="shared" si="13"/>
        <v>0</v>
      </c>
      <c r="G564" s="207">
        <f>SUMIFS('BEN BEARE'!K:K,'BEN BEARE'!C:C,B564)</f>
        <v>-0.75</v>
      </c>
    </row>
    <row r="565" spans="2:7" ht="15.75" x14ac:dyDescent="0.25">
      <c r="B565" s="205" t="str">
        <v>F4 (1,5,6,7)</v>
      </c>
      <c r="C565" s="199">
        <f>COUNTIF('BEN BEARE'!C:C,B565)</f>
        <v>1</v>
      </c>
      <c r="D565" s="199">
        <f>COUNTIFS('BEN BEARE'!C:C,B565,'BEN BEARE'!K:K,"&gt;0")</f>
        <v>0</v>
      </c>
      <c r="E565" s="199">
        <f>COUNTIFS('BEN BEARE'!C:C,B565,'BEN BEARE'!K:K,"&lt;0")</f>
        <v>1</v>
      </c>
      <c r="F565" s="200">
        <f t="shared" si="13"/>
        <v>0</v>
      </c>
      <c r="G565" s="207">
        <f>SUMIFS('BEN BEARE'!K:K,'BEN BEARE'!C:C,B565)</f>
        <v>-0.25</v>
      </c>
    </row>
    <row r="566" spans="2:7" ht="15.75" x14ac:dyDescent="0.25">
      <c r="B566" s="205" t="str">
        <v>F4 (2,3,5,8)</v>
      </c>
      <c r="C566" s="199">
        <f>COUNTIF('BEN BEARE'!C:C,B566)</f>
        <v>1</v>
      </c>
      <c r="D566" s="199">
        <f>COUNTIFS('BEN BEARE'!C:C,B566,'BEN BEARE'!K:K,"&gt;0")</f>
        <v>0</v>
      </c>
      <c r="E566" s="199">
        <f>COUNTIFS('BEN BEARE'!C:C,B566,'BEN BEARE'!K:K,"&lt;0")</f>
        <v>1</v>
      </c>
      <c r="F566" s="200">
        <f t="shared" si="13"/>
        <v>0</v>
      </c>
      <c r="G566" s="207">
        <f>SUMIFS('BEN BEARE'!K:K,'BEN BEARE'!C:C,B566)</f>
        <v>-0.5</v>
      </c>
    </row>
    <row r="567" spans="2:7" ht="15.75" x14ac:dyDescent="0.25">
      <c r="B567" s="205" t="str">
        <v>F4 (2,3,7,8,12)</v>
      </c>
      <c r="C567" s="199">
        <f>COUNTIF('BEN BEARE'!C:C,B567)</f>
        <v>1</v>
      </c>
      <c r="D567" s="199">
        <f>COUNTIFS('BEN BEARE'!C:C,B567,'BEN BEARE'!K:K,"&gt;0")</f>
        <v>0</v>
      </c>
      <c r="E567" s="199">
        <f>COUNTIFS('BEN BEARE'!C:C,B567,'BEN BEARE'!K:K,"&lt;0")</f>
        <v>1</v>
      </c>
      <c r="F567" s="200">
        <f t="shared" si="13"/>
        <v>0</v>
      </c>
      <c r="G567" s="207">
        <f>SUMIFS('BEN BEARE'!K:K,'BEN BEARE'!C:C,B567)</f>
        <v>-1</v>
      </c>
    </row>
    <row r="568" spans="2:7" ht="15.75" x14ac:dyDescent="0.25">
      <c r="B568" s="205" t="str">
        <v>F4 (2,3,8/",6,12/"/")</v>
      </c>
      <c r="C568" s="199">
        <f>COUNTIF('BEN BEARE'!C:C,B568)</f>
        <v>1</v>
      </c>
      <c r="D568" s="199">
        <f>COUNTIFS('BEN BEARE'!C:C,B568,'BEN BEARE'!K:K,"&gt;0")</f>
        <v>1</v>
      </c>
      <c r="E568" s="199">
        <f>COUNTIFS('BEN BEARE'!C:C,B568,'BEN BEARE'!K:K,"&lt;0")</f>
        <v>0</v>
      </c>
      <c r="F568" s="200">
        <f t="shared" si="13"/>
        <v>1</v>
      </c>
      <c r="G568" s="207">
        <f>SUMIFS('BEN BEARE'!K:K,'BEN BEARE'!C:C,B568)</f>
        <v>0.10000000000000009</v>
      </c>
    </row>
    <row r="569" spans="2:7" ht="15.75" x14ac:dyDescent="0.25">
      <c r="B569" s="205" t="str">
        <v>F4 (2,4,5,10)</v>
      </c>
      <c r="C569" s="199">
        <f>COUNTIF('BEN BEARE'!C:C,B569)</f>
        <v>1</v>
      </c>
      <c r="D569" s="199">
        <f>COUNTIFS('BEN BEARE'!C:C,B569,'BEN BEARE'!K:K,"&gt;0")</f>
        <v>0</v>
      </c>
      <c r="E569" s="199">
        <f>COUNTIFS('BEN BEARE'!C:C,B569,'BEN BEARE'!K:K,"&lt;0")</f>
        <v>1</v>
      </c>
      <c r="F569" s="200">
        <f t="shared" si="13"/>
        <v>0</v>
      </c>
      <c r="G569" s="207">
        <f>SUMIFS('BEN BEARE'!K:K,'BEN BEARE'!C:C,B569)</f>
        <v>-1</v>
      </c>
    </row>
    <row r="570" spans="2:7" ht="15.75" x14ac:dyDescent="0.25">
      <c r="B570" s="205" t="str">
        <v>F4 (2,4,7/1,"",9/""/"")</v>
      </c>
      <c r="C570" s="199">
        <f>COUNTIF('BEN BEARE'!C:C,B570)</f>
        <v>1</v>
      </c>
      <c r="D570" s="199">
        <f>COUNTIFS('BEN BEARE'!C:C,B570,'BEN BEARE'!K:K,"&gt;0")</f>
        <v>0</v>
      </c>
      <c r="E570" s="199">
        <f>COUNTIFS('BEN BEARE'!C:C,B570,'BEN BEARE'!K:K,"&lt;0")</f>
        <v>1</v>
      </c>
      <c r="F570" s="200">
        <f t="shared" si="13"/>
        <v>0</v>
      </c>
      <c r="G570" s="207">
        <f>SUMIFS('BEN BEARE'!K:K,'BEN BEARE'!C:C,B570)</f>
        <v>-0.5</v>
      </c>
    </row>
    <row r="571" spans="2:7" ht="15.75" x14ac:dyDescent="0.25">
      <c r="B571" s="205" t="str">
        <v>F4 (3,4,5,10/1,",8,"/"/")</v>
      </c>
      <c r="C571" s="199">
        <f>COUNTIF('BEN BEARE'!C:C,B571)</f>
        <v>1</v>
      </c>
      <c r="D571" s="199">
        <f>COUNTIFS('BEN BEARE'!C:C,B571,'BEN BEARE'!K:K,"&gt;0")</f>
        <v>0</v>
      </c>
      <c r="E571" s="199">
        <f>COUNTIFS('BEN BEARE'!C:C,B571,'BEN BEARE'!K:K,"&lt;0")</f>
        <v>1</v>
      </c>
      <c r="F571" s="200">
        <f t="shared" si="13"/>
        <v>0</v>
      </c>
      <c r="G571" s="207">
        <f>SUMIFS('BEN BEARE'!K:K,'BEN BEARE'!C:C,B571)</f>
        <v>-1</v>
      </c>
    </row>
    <row r="572" spans="2:7" ht="15.75" x14ac:dyDescent="0.25">
      <c r="B572" s="205" t="str">
        <v>F4 (3,4,5,6,8)</v>
      </c>
      <c r="C572" s="199">
        <f>COUNTIF('BEN BEARE'!C:C,B572)</f>
        <v>1</v>
      </c>
      <c r="D572" s="199">
        <f>COUNTIFS('BEN BEARE'!C:C,B572,'BEN BEARE'!K:K,"&gt;0")</f>
        <v>0</v>
      </c>
      <c r="E572" s="199">
        <f>COUNTIFS('BEN BEARE'!C:C,B572,'BEN BEARE'!K:K,"&lt;0")</f>
        <v>1</v>
      </c>
      <c r="F572" s="200">
        <f t="shared" si="13"/>
        <v>0</v>
      </c>
      <c r="G572" s="207">
        <f>SUMIFS('BEN BEARE'!K:K,'BEN BEARE'!C:C,B572)</f>
        <v>-0.5</v>
      </c>
    </row>
    <row r="573" spans="2:7" ht="15.75" x14ac:dyDescent="0.25">
      <c r="B573" s="205" t="str">
        <v>F4 (3,4,6,7,10,13)</v>
      </c>
      <c r="C573" s="199">
        <f>COUNTIF('BEN BEARE'!C:C,B573)</f>
        <v>1</v>
      </c>
      <c r="D573" s="199">
        <f>COUNTIFS('BEN BEARE'!C:C,B573,'BEN BEARE'!K:K,"&gt;0")</f>
        <v>0</v>
      </c>
      <c r="E573" s="199">
        <f>COUNTIFS('BEN BEARE'!C:C,B573,'BEN BEARE'!K:K,"&lt;0")</f>
        <v>1</v>
      </c>
      <c r="F573" s="200">
        <f t="shared" si="13"/>
        <v>0</v>
      </c>
      <c r="G573" s="207">
        <f>SUMIFS('BEN BEARE'!K:K,'BEN BEARE'!C:C,B573)</f>
        <v>-0.5</v>
      </c>
    </row>
    <row r="574" spans="2:7" ht="15.75" x14ac:dyDescent="0.25">
      <c r="B574" s="205" t="str">
        <v>F4 (3,5,7,8,10,12)</v>
      </c>
      <c r="C574" s="199">
        <f>COUNTIF('BEN BEARE'!C:C,B574)</f>
        <v>1</v>
      </c>
      <c r="D574" s="199">
        <f>COUNTIFS('BEN BEARE'!C:C,B574,'BEN BEARE'!K:K,"&gt;0")</f>
        <v>0</v>
      </c>
      <c r="E574" s="199">
        <f>COUNTIFS('BEN BEARE'!C:C,B574,'BEN BEARE'!K:K,"&lt;0")</f>
        <v>1</v>
      </c>
      <c r="F574" s="200">
        <f t="shared" si="13"/>
        <v>0</v>
      </c>
      <c r="G574" s="207">
        <f>SUMIFS('BEN BEARE'!K:K,'BEN BEARE'!C:C,B574)</f>
        <v>-0.25</v>
      </c>
    </row>
    <row r="575" spans="2:7" ht="15.75" x14ac:dyDescent="0.25">
      <c r="B575" s="205" t="str">
        <v>F4 (4,6,7)</v>
      </c>
      <c r="C575" s="199">
        <f>COUNTIF('BEN BEARE'!C:C,B575)</f>
        <v>1</v>
      </c>
      <c r="D575" s="199">
        <f>COUNTIFS('BEN BEARE'!C:C,B575,'BEN BEARE'!K:K,"&gt;0")</f>
        <v>0</v>
      </c>
      <c r="E575" s="199">
        <f>COUNTIFS('BEN BEARE'!C:C,B575,'BEN BEARE'!K:K,"&lt;0")</f>
        <v>1</v>
      </c>
      <c r="F575" s="200">
        <f t="shared" si="13"/>
        <v>0</v>
      </c>
      <c r="G575" s="207">
        <f>SUMIFS('BEN BEARE'!K:K,'BEN BEARE'!C:C,B575)</f>
        <v>-0.25</v>
      </c>
    </row>
    <row r="576" spans="2:7" ht="15.75" x14ac:dyDescent="0.25">
      <c r="B576" s="205" t="str">
        <v>F4 (4,6,9,10/1,",11',",")</v>
      </c>
      <c r="C576" s="199">
        <f>COUNTIF('BEN BEARE'!C:C,B576)</f>
        <v>1</v>
      </c>
      <c r="D576" s="199">
        <f>COUNTIFS('BEN BEARE'!C:C,B576,'BEN BEARE'!K:K,"&gt;0")</f>
        <v>0</v>
      </c>
      <c r="E576" s="199">
        <f>COUNTIFS('BEN BEARE'!C:C,B576,'BEN BEARE'!K:K,"&lt;0")</f>
        <v>1</v>
      </c>
      <c r="F576" s="200">
        <f t="shared" si="13"/>
        <v>0</v>
      </c>
      <c r="G576" s="207">
        <f>SUMIFS('BEN BEARE'!K:K,'BEN BEARE'!C:C,B576)</f>
        <v>-1</v>
      </c>
    </row>
    <row r="577" spans="2:7" ht="15.75" x14ac:dyDescent="0.25">
      <c r="B577" s="205" t="str">
        <v>F4 (4,7,9/",11,12/"/")</v>
      </c>
      <c r="C577" s="199">
        <f>COUNTIF('BEN BEARE'!C:C,B577)</f>
        <v>1</v>
      </c>
      <c r="D577" s="199">
        <f>COUNTIFS('BEN BEARE'!C:C,B577,'BEN BEARE'!K:K,"&gt;0")</f>
        <v>1</v>
      </c>
      <c r="E577" s="199">
        <f>COUNTIFS('BEN BEARE'!C:C,B577,'BEN BEARE'!K:K,"&lt;0")</f>
        <v>0</v>
      </c>
      <c r="F577" s="200">
        <f t="shared" si="13"/>
        <v>1</v>
      </c>
      <c r="G577" s="207">
        <f>SUMIFS('BEN BEARE'!K:K,'BEN BEARE'!C:C,B577)</f>
        <v>1.2400000000000002</v>
      </c>
    </row>
    <row r="578" spans="2:7" ht="15.75" x14ac:dyDescent="0.25">
      <c r="B578" s="205" t="str">
        <v>F4 (4,7/",1,2,5,10/"/")</v>
      </c>
      <c r="C578" s="199">
        <f>COUNTIF('BEN BEARE'!C:C,B578)</f>
        <v>1</v>
      </c>
      <c r="D578" s="199">
        <f>COUNTIFS('BEN BEARE'!C:C,B578,'BEN BEARE'!K:K,"&gt;0")</f>
        <v>0</v>
      </c>
      <c r="E578" s="199">
        <f>COUNTIFS('BEN BEARE'!C:C,B578,'BEN BEARE'!K:K,"&lt;0")</f>
        <v>1</v>
      </c>
      <c r="F578" s="200">
        <f t="shared" si="13"/>
        <v>0</v>
      </c>
      <c r="G578" s="207">
        <f>SUMIFS('BEN BEARE'!K:K,'BEN BEARE'!C:C,B578)</f>
        <v>-1</v>
      </c>
    </row>
    <row r="579" spans="2:7" ht="15.75" x14ac:dyDescent="0.25">
      <c r="B579" s="205" t="str">
        <v>F4 (4,7/"/",1,2,5,10/")</v>
      </c>
      <c r="C579" s="199">
        <f>COUNTIF('BEN BEARE'!C:C,B579)</f>
        <v>1</v>
      </c>
      <c r="D579" s="199">
        <f>COUNTIFS('BEN BEARE'!C:C,B579,'BEN BEARE'!K:K,"&gt;0")</f>
        <v>0</v>
      </c>
      <c r="E579" s="199">
        <f>COUNTIFS('BEN BEARE'!C:C,B579,'BEN BEARE'!K:K,"&lt;0")</f>
        <v>1</v>
      </c>
      <c r="F579" s="200">
        <f t="shared" si="13"/>
        <v>0</v>
      </c>
      <c r="G579" s="207">
        <f>SUMIFS('BEN BEARE'!K:K,'BEN BEARE'!C:C,B579)</f>
        <v>-1</v>
      </c>
    </row>
    <row r="580" spans="2:7" ht="15.75" x14ac:dyDescent="0.25">
      <c r="B580" s="205" t="str">
        <v>F4 (5,7,9,13,18)</v>
      </c>
      <c r="C580" s="199">
        <f>COUNTIF('BEN BEARE'!C:C,B580)</f>
        <v>1</v>
      </c>
      <c r="D580" s="199">
        <f>COUNTIFS('BEN BEARE'!C:C,B580,'BEN BEARE'!K:K,"&gt;0")</f>
        <v>0</v>
      </c>
      <c r="E580" s="199">
        <f>COUNTIFS('BEN BEARE'!C:C,B580,'BEN BEARE'!K:K,"&lt;0")</f>
        <v>1</v>
      </c>
      <c r="F580" s="200">
        <f t="shared" ref="F580:F643" si="14">D580/C580</f>
        <v>0</v>
      </c>
      <c r="G580" s="207">
        <f>SUMIFS('BEN BEARE'!K:K,'BEN BEARE'!C:C,B580)</f>
        <v>-0.25</v>
      </c>
    </row>
    <row r="581" spans="2:7" ht="15.75" x14ac:dyDescent="0.25">
      <c r="B581" s="205" t="str">
        <v>F4 (5,8,11,12,12)</v>
      </c>
      <c r="C581" s="199">
        <f>COUNTIF('BEN BEARE'!C:C,B581)</f>
        <v>1</v>
      </c>
      <c r="D581" s="199">
        <f>COUNTIFS('BEN BEARE'!C:C,B581,'BEN BEARE'!K:K,"&gt;0")</f>
        <v>0</v>
      </c>
      <c r="E581" s="199">
        <f>COUNTIFS('BEN BEARE'!C:C,B581,'BEN BEARE'!K:K,"&lt;0")</f>
        <v>1</v>
      </c>
      <c r="F581" s="200">
        <f t="shared" si="14"/>
        <v>0</v>
      </c>
      <c r="G581" s="207">
        <f>SUMIFS('BEN BEARE'!K:K,'BEN BEARE'!C:C,B581)</f>
        <v>-0.25</v>
      </c>
    </row>
    <row r="582" spans="2:7" ht="15.75" x14ac:dyDescent="0.25">
      <c r="B582" s="205" t="str">
        <v>F4 (6,9,12,13)</v>
      </c>
      <c r="C582" s="199">
        <f>COUNTIF('BEN BEARE'!C:C,B582)</f>
        <v>1</v>
      </c>
      <c r="D582" s="199">
        <f>COUNTIFS('BEN BEARE'!C:C,B582,'BEN BEARE'!K:K,"&gt;0")</f>
        <v>0</v>
      </c>
      <c r="E582" s="199">
        <f>COUNTIFS('BEN BEARE'!C:C,B582,'BEN BEARE'!K:K,"&lt;0")</f>
        <v>1</v>
      </c>
      <c r="F582" s="200">
        <f t="shared" si="14"/>
        <v>0</v>
      </c>
      <c r="G582" s="207">
        <f>SUMIFS('BEN BEARE'!K:K,'BEN BEARE'!C:C,B582)</f>
        <v>-0.25</v>
      </c>
    </row>
    <row r="583" spans="2:7" ht="15.75" x14ac:dyDescent="0.25">
      <c r="B583" s="205" t="str">
        <v>F4 (7,9,12/6,",14/"/")</v>
      </c>
      <c r="C583" s="199">
        <f>COUNTIF('BEN BEARE'!C:C,B583)</f>
        <v>1</v>
      </c>
      <c r="D583" s="199">
        <f>COUNTIFS('BEN BEARE'!C:C,B583,'BEN BEARE'!K:K,"&gt;0")</f>
        <v>0</v>
      </c>
      <c r="E583" s="199">
        <f>COUNTIFS('BEN BEARE'!C:C,B583,'BEN BEARE'!K:K,"&lt;0")</f>
        <v>1</v>
      </c>
      <c r="F583" s="200">
        <f t="shared" si="14"/>
        <v>0</v>
      </c>
      <c r="G583" s="207">
        <f>SUMIFS('BEN BEARE'!K:K,'BEN BEARE'!C:C,B583)</f>
        <v>-0.5</v>
      </c>
    </row>
    <row r="584" spans="2:7" ht="15.75" x14ac:dyDescent="0.25">
      <c r="B584" s="205" t="str">
        <v>F4( 4,8,10/13,14/",6"/"/")</v>
      </c>
      <c r="C584" s="199">
        <f>COUNTIF('BEN BEARE'!C:C,B584)</f>
        <v>1</v>
      </c>
      <c r="D584" s="199">
        <f>COUNTIFS('BEN BEARE'!C:C,B584,'BEN BEARE'!K:K,"&gt;0")</f>
        <v>0</v>
      </c>
      <c r="E584" s="199">
        <f>COUNTIFS('BEN BEARE'!C:C,B584,'BEN BEARE'!K:K,"&lt;0")</f>
        <v>1</v>
      </c>
      <c r="F584" s="200">
        <f t="shared" si="14"/>
        <v>0</v>
      </c>
      <c r="G584" s="207">
        <f>SUMIFS('BEN BEARE'!K:K,'BEN BEARE'!C:C,B584)</f>
        <v>-0.5</v>
      </c>
    </row>
    <row r="585" spans="2:7" ht="15.75" x14ac:dyDescent="0.25">
      <c r="B585" s="205" t="str">
        <v>Fair Game</v>
      </c>
      <c r="C585" s="199">
        <f>COUNTIF('BEN BEARE'!C:C,B585)</f>
        <v>1</v>
      </c>
      <c r="D585" s="199">
        <f>COUNTIFS('BEN BEARE'!C:C,B585,'BEN BEARE'!K:K,"&gt;0")</f>
        <v>1</v>
      </c>
      <c r="E585" s="199">
        <f>COUNTIFS('BEN BEARE'!C:C,B585,'BEN BEARE'!K:K,"&lt;0")</f>
        <v>0</v>
      </c>
      <c r="F585" s="200">
        <f t="shared" si="14"/>
        <v>1</v>
      </c>
      <c r="G585" s="207">
        <f>SUMIFS('BEN BEARE'!K:K,'BEN BEARE'!C:C,B585)</f>
        <v>2.25</v>
      </c>
    </row>
    <row r="586" spans="2:7" ht="15.75" x14ac:dyDescent="0.25">
      <c r="B586" s="205" t="str">
        <v>Fall for Cindy</v>
      </c>
      <c r="C586" s="199">
        <f>COUNTIF('BEN BEARE'!C:C,B586)</f>
        <v>2</v>
      </c>
      <c r="D586" s="199">
        <f>COUNTIFS('BEN BEARE'!C:C,B586,'BEN BEARE'!K:K,"&gt;0")</f>
        <v>1</v>
      </c>
      <c r="E586" s="199">
        <f>COUNTIFS('BEN BEARE'!C:C,B586,'BEN BEARE'!K:K,"&lt;0")</f>
        <v>1</v>
      </c>
      <c r="F586" s="200">
        <f t="shared" si="14"/>
        <v>0.5</v>
      </c>
      <c r="G586" s="207">
        <f>SUMIFS('BEN BEARE'!K:K,'BEN BEARE'!C:C,B586)</f>
        <v>2.4499999999999993</v>
      </c>
    </row>
    <row r="587" spans="2:7" ht="15.75" x14ac:dyDescent="0.25">
      <c r="B587" s="205" t="str">
        <v>Fall of Rome</v>
      </c>
      <c r="C587" s="199">
        <f>COUNTIF('BEN BEARE'!C:C,B587)</f>
        <v>1</v>
      </c>
      <c r="D587" s="199">
        <f>COUNTIFS('BEN BEARE'!C:C,B587,'BEN BEARE'!K:K,"&gt;0")</f>
        <v>0</v>
      </c>
      <c r="E587" s="199">
        <f>COUNTIFS('BEN BEARE'!C:C,B587,'BEN BEARE'!K:K,"&lt;0")</f>
        <v>1</v>
      </c>
      <c r="F587" s="200">
        <f t="shared" si="14"/>
        <v>0</v>
      </c>
      <c r="G587" s="207">
        <f>SUMIFS('BEN BEARE'!K:K,'BEN BEARE'!C:C,B587)</f>
        <v>-0.25</v>
      </c>
    </row>
    <row r="588" spans="2:7" ht="15.75" x14ac:dyDescent="0.25">
      <c r="B588" s="205" t="str">
        <v>Falreine</v>
      </c>
      <c r="C588" s="199">
        <f>COUNTIF('BEN BEARE'!C:C,B588)</f>
        <v>1</v>
      </c>
      <c r="D588" s="199">
        <f>COUNTIFS('BEN BEARE'!C:C,B588,'BEN BEARE'!K:K,"&gt;0")</f>
        <v>0</v>
      </c>
      <c r="E588" s="199">
        <f>COUNTIFS('BEN BEARE'!C:C,B588,'BEN BEARE'!K:K,"&lt;0")</f>
        <v>1</v>
      </c>
      <c r="F588" s="200">
        <f t="shared" si="14"/>
        <v>0</v>
      </c>
      <c r="G588" s="207">
        <f>SUMIFS('BEN BEARE'!K:K,'BEN BEARE'!C:C,B588)</f>
        <v>-0.5</v>
      </c>
    </row>
    <row r="589" spans="2:7" ht="15.75" x14ac:dyDescent="0.25">
      <c r="B589" s="205" t="str">
        <v>Farhh Flung</v>
      </c>
      <c r="C589" s="199">
        <f>COUNTIF('BEN BEARE'!C:C,B589)</f>
        <v>2</v>
      </c>
      <c r="D589" s="199">
        <f>COUNTIFS('BEN BEARE'!C:C,B589,'BEN BEARE'!K:K,"&gt;0")</f>
        <v>0</v>
      </c>
      <c r="E589" s="199">
        <f>COUNTIFS('BEN BEARE'!C:C,B589,'BEN BEARE'!K:K,"&lt;0")</f>
        <v>2</v>
      </c>
      <c r="F589" s="200">
        <f t="shared" si="14"/>
        <v>0</v>
      </c>
      <c r="G589" s="207">
        <f>SUMIFS('BEN BEARE'!K:K,'BEN BEARE'!C:C,B589)</f>
        <v>-7.5</v>
      </c>
    </row>
    <row r="590" spans="2:7" ht="15.75" x14ac:dyDescent="0.25">
      <c r="B590" s="205" t="str">
        <v>Fashion Empire</v>
      </c>
      <c r="C590" s="199">
        <f>COUNTIF('BEN BEARE'!C:C,B590)</f>
        <v>1</v>
      </c>
      <c r="D590" s="199">
        <f>COUNTIFS('BEN BEARE'!C:C,B590,'BEN BEARE'!K:K,"&gt;0")</f>
        <v>0</v>
      </c>
      <c r="E590" s="199">
        <f>COUNTIFS('BEN BEARE'!C:C,B590,'BEN BEARE'!K:K,"&lt;0")</f>
        <v>1</v>
      </c>
      <c r="F590" s="200">
        <f t="shared" si="14"/>
        <v>0</v>
      </c>
      <c r="G590" s="207">
        <f>SUMIFS('BEN BEARE'!K:K,'BEN BEARE'!C:C,B590)</f>
        <v>-3.75</v>
      </c>
    </row>
    <row r="591" spans="2:7" ht="15.75" x14ac:dyDescent="0.25">
      <c r="B591" s="205" t="str">
        <v>Fashione Empire</v>
      </c>
      <c r="C591" s="199">
        <f>COUNTIF('BEN BEARE'!C:C,B591)</f>
        <v>1</v>
      </c>
      <c r="D591" s="199">
        <f>COUNTIFS('BEN BEARE'!C:C,B591,'BEN BEARE'!K:K,"&gt;0")</f>
        <v>0</v>
      </c>
      <c r="E591" s="199">
        <f>COUNTIFS('BEN BEARE'!C:C,B591,'BEN BEARE'!K:K,"&lt;0")</f>
        <v>1</v>
      </c>
      <c r="F591" s="200">
        <f t="shared" si="14"/>
        <v>0</v>
      </c>
      <c r="G591" s="207">
        <f>SUMIFS('BEN BEARE'!K:K,'BEN BEARE'!C:C,B591)</f>
        <v>-0.75</v>
      </c>
    </row>
    <row r="592" spans="2:7" ht="15.75" x14ac:dyDescent="0.25">
      <c r="B592" s="205" t="str">
        <v>Fast Serve</v>
      </c>
      <c r="C592" s="199">
        <f>COUNTIF('BEN BEARE'!C:C,B592)</f>
        <v>1</v>
      </c>
      <c r="D592" s="199">
        <f>COUNTIFS('BEN BEARE'!C:C,B592,'BEN BEARE'!K:K,"&gt;0")</f>
        <v>1</v>
      </c>
      <c r="E592" s="199">
        <f>COUNTIFS('BEN BEARE'!C:C,B592,'BEN BEARE'!K:K,"&lt;0")</f>
        <v>0</v>
      </c>
      <c r="F592" s="200">
        <f t="shared" si="14"/>
        <v>1</v>
      </c>
      <c r="G592" s="207">
        <f>SUMIFS('BEN BEARE'!K:K,'BEN BEARE'!C:C,B592)</f>
        <v>9.75</v>
      </c>
    </row>
    <row r="593" spans="2:7" ht="15.75" x14ac:dyDescent="0.25">
      <c r="B593" s="205" t="str">
        <v>Fast Victory</v>
      </c>
      <c r="C593" s="199">
        <f>COUNTIF('BEN BEARE'!C:C,B593)</f>
        <v>3</v>
      </c>
      <c r="D593" s="199">
        <f>COUNTIFS('BEN BEARE'!C:C,B593,'BEN BEARE'!K:K,"&gt;0")</f>
        <v>1</v>
      </c>
      <c r="E593" s="199">
        <f>COUNTIFS('BEN BEARE'!C:C,B593,'BEN BEARE'!K:K,"&lt;0")</f>
        <v>2</v>
      </c>
      <c r="F593" s="200">
        <f t="shared" si="14"/>
        <v>0.33333333333333331</v>
      </c>
      <c r="G593" s="207">
        <f>SUMIFS('BEN BEARE'!K:K,'BEN BEARE'!C:C,B593)</f>
        <v>-6.8</v>
      </c>
    </row>
    <row r="594" spans="2:7" ht="15.75" x14ac:dyDescent="0.25">
      <c r="B594" s="205" t="str">
        <v>Fastnet Angel</v>
      </c>
      <c r="C594" s="199">
        <f>COUNTIF('BEN BEARE'!C:C,B594)</f>
        <v>1</v>
      </c>
      <c r="D594" s="199">
        <f>COUNTIFS('BEN BEARE'!C:C,B594,'BEN BEARE'!K:K,"&gt;0")</f>
        <v>1</v>
      </c>
      <c r="E594" s="199">
        <f>COUNTIFS('BEN BEARE'!C:C,B594,'BEN BEARE'!K:K,"&lt;0")</f>
        <v>0</v>
      </c>
      <c r="F594" s="200">
        <f t="shared" si="14"/>
        <v>1</v>
      </c>
      <c r="G594" s="207">
        <f>SUMIFS('BEN BEARE'!K:K,'BEN BEARE'!C:C,B594)</f>
        <v>8.6999999999999993</v>
      </c>
    </row>
    <row r="595" spans="2:7" ht="15.75" x14ac:dyDescent="0.25">
      <c r="B595" s="205" t="str">
        <v>Fayetta</v>
      </c>
      <c r="C595" s="199">
        <f>COUNTIF('BEN BEARE'!C:C,B595)</f>
        <v>2</v>
      </c>
      <c r="D595" s="199">
        <f>COUNTIFS('BEN BEARE'!C:C,B595,'BEN BEARE'!K:K,"&gt;0")</f>
        <v>0</v>
      </c>
      <c r="E595" s="199">
        <f>COUNTIFS('BEN BEARE'!C:C,B595,'BEN BEARE'!K:K,"&lt;0")</f>
        <v>2</v>
      </c>
      <c r="F595" s="200">
        <f t="shared" si="14"/>
        <v>0</v>
      </c>
      <c r="G595" s="207">
        <f>SUMIFS('BEN BEARE'!K:K,'BEN BEARE'!C:C,B595)</f>
        <v>-3</v>
      </c>
    </row>
    <row r="596" spans="2:7" ht="15.75" x14ac:dyDescent="0.25">
      <c r="B596" s="205" t="str">
        <v>Feimazuo</v>
      </c>
      <c r="C596" s="199">
        <f>COUNTIF('BEN BEARE'!C:C,B596)</f>
        <v>1</v>
      </c>
      <c r="D596" s="199">
        <f>COUNTIFS('BEN BEARE'!C:C,B596,'BEN BEARE'!K:K,"&gt;0")</f>
        <v>0</v>
      </c>
      <c r="E596" s="199">
        <f>COUNTIFS('BEN BEARE'!C:C,B596,'BEN BEARE'!K:K,"&lt;0")</f>
        <v>1</v>
      </c>
      <c r="F596" s="200">
        <f t="shared" si="14"/>
        <v>0</v>
      </c>
      <c r="G596" s="207">
        <f>SUMIFS('BEN BEARE'!K:K,'BEN BEARE'!C:C,B596)</f>
        <v>-2</v>
      </c>
    </row>
    <row r="597" spans="2:7" ht="15.75" x14ac:dyDescent="0.25">
      <c r="B597" s="205" t="str">
        <v>Ferlazzo</v>
      </c>
      <c r="C597" s="199">
        <f>COUNTIF('BEN BEARE'!C:C,B597)</f>
        <v>2</v>
      </c>
      <c r="D597" s="199">
        <f>COUNTIFS('BEN BEARE'!C:C,B597,'BEN BEARE'!K:K,"&gt;0")</f>
        <v>1</v>
      </c>
      <c r="E597" s="199">
        <f>COUNTIFS('BEN BEARE'!C:C,B597,'BEN BEARE'!K:K,"&lt;0")</f>
        <v>1</v>
      </c>
      <c r="F597" s="200">
        <f t="shared" si="14"/>
        <v>0.5</v>
      </c>
      <c r="G597" s="207">
        <f>SUMIFS('BEN BEARE'!K:K,'BEN BEARE'!C:C,B597)</f>
        <v>-2.4000000000000004</v>
      </c>
    </row>
    <row r="598" spans="2:7" ht="15.75" x14ac:dyDescent="0.25">
      <c r="B598" s="205" t="str">
        <v>Feroce</v>
      </c>
      <c r="C598" s="199">
        <f>COUNTIF('BEN BEARE'!C:C,B598)</f>
        <v>1</v>
      </c>
      <c r="D598" s="199">
        <f>COUNTIFS('BEN BEARE'!C:C,B598,'BEN BEARE'!K:K,"&gt;0")</f>
        <v>1</v>
      </c>
      <c r="E598" s="199">
        <f>COUNTIFS('BEN BEARE'!C:C,B598,'BEN BEARE'!K:K,"&lt;0")</f>
        <v>0</v>
      </c>
      <c r="F598" s="200">
        <f t="shared" si="14"/>
        <v>1</v>
      </c>
      <c r="G598" s="207">
        <f>SUMIFS('BEN BEARE'!K:K,'BEN BEARE'!C:C,B598)</f>
        <v>15.2</v>
      </c>
    </row>
    <row r="599" spans="2:7" ht="15.75" x14ac:dyDescent="0.25">
      <c r="B599" s="205" t="str">
        <v>Festivus</v>
      </c>
      <c r="C599" s="199">
        <f>COUNTIF('BEN BEARE'!C:C,B599)</f>
        <v>1</v>
      </c>
      <c r="D599" s="199">
        <f>COUNTIFS('BEN BEARE'!C:C,B599,'BEN BEARE'!K:K,"&gt;0")</f>
        <v>1</v>
      </c>
      <c r="E599" s="199">
        <f>COUNTIFS('BEN BEARE'!C:C,B599,'BEN BEARE'!K:K,"&lt;0")</f>
        <v>0</v>
      </c>
      <c r="F599" s="200">
        <f t="shared" si="14"/>
        <v>1</v>
      </c>
      <c r="G599" s="207">
        <f>SUMIFS('BEN BEARE'!K:K,'BEN BEARE'!C:C,B599)</f>
        <v>3.8499999999999996</v>
      </c>
    </row>
    <row r="600" spans="2:7" ht="15.75" x14ac:dyDescent="0.25">
      <c r="B600" s="205" t="str">
        <v>Field Marshall</v>
      </c>
      <c r="C600" s="199">
        <f>COUNTIF('BEN BEARE'!C:C,B600)</f>
        <v>1</v>
      </c>
      <c r="D600" s="199">
        <f>COUNTIFS('BEN BEARE'!C:C,B600,'BEN BEARE'!K:K,"&gt;0")</f>
        <v>1</v>
      </c>
      <c r="E600" s="199">
        <f>COUNTIFS('BEN BEARE'!C:C,B600,'BEN BEARE'!K:K,"&lt;0")</f>
        <v>0</v>
      </c>
      <c r="F600" s="200">
        <f t="shared" si="14"/>
        <v>1</v>
      </c>
      <c r="G600" s="207">
        <f>SUMIFS('BEN BEARE'!K:K,'BEN BEARE'!C:C,B600)</f>
        <v>6.3000000000000007</v>
      </c>
    </row>
    <row r="601" spans="2:7" ht="15.75" x14ac:dyDescent="0.25">
      <c r="B601" s="205" t="str">
        <v>FIELD OF MARS </v>
      </c>
      <c r="C601" s="199">
        <f>COUNTIF('BEN BEARE'!C:C,B601)</f>
        <v>1</v>
      </c>
      <c r="D601" s="199">
        <f>COUNTIFS('BEN BEARE'!C:C,B601,'BEN BEARE'!K:K,"&gt;0")</f>
        <v>0</v>
      </c>
      <c r="E601" s="199">
        <f>COUNTIFS('BEN BEARE'!C:C,B601,'BEN BEARE'!K:K,"&lt;0")</f>
        <v>1</v>
      </c>
      <c r="F601" s="200">
        <f t="shared" si="14"/>
        <v>0</v>
      </c>
      <c r="G601" s="207">
        <f>SUMIFS('BEN BEARE'!K:K,'BEN BEARE'!C:C,B601)</f>
        <v>-3</v>
      </c>
    </row>
    <row r="602" spans="2:7" ht="15.75" x14ac:dyDescent="0.25">
      <c r="B602" s="205" t="str">
        <v>Fields of Grace</v>
      </c>
      <c r="C602" s="199">
        <f>COUNTIF('BEN BEARE'!C:C,B602)</f>
        <v>3</v>
      </c>
      <c r="D602" s="199">
        <f>COUNTIFS('BEN BEARE'!C:C,B602,'BEN BEARE'!K:K,"&gt;0")</f>
        <v>0</v>
      </c>
      <c r="E602" s="199">
        <f>COUNTIFS('BEN BEARE'!C:C,B602,'BEN BEARE'!K:K,"&lt;0")</f>
        <v>3</v>
      </c>
      <c r="F602" s="200">
        <f t="shared" si="14"/>
        <v>0</v>
      </c>
      <c r="G602" s="207">
        <f>SUMIFS('BEN BEARE'!K:K,'BEN BEARE'!C:C,B602)</f>
        <v>-12.5</v>
      </c>
    </row>
    <row r="603" spans="2:7" ht="15.75" x14ac:dyDescent="0.25">
      <c r="B603" s="205" t="str">
        <v>Fields of Jenni</v>
      </c>
      <c r="C603" s="199">
        <f>COUNTIF('BEN BEARE'!C:C,B603)</f>
        <v>3</v>
      </c>
      <c r="D603" s="199">
        <f>COUNTIFS('BEN BEARE'!C:C,B603,'BEN BEARE'!K:K,"&gt;0")</f>
        <v>0</v>
      </c>
      <c r="E603" s="199">
        <f>COUNTIFS('BEN BEARE'!C:C,B603,'BEN BEARE'!K:K,"&lt;0")</f>
        <v>3</v>
      </c>
      <c r="F603" s="200">
        <f t="shared" si="14"/>
        <v>0</v>
      </c>
      <c r="G603" s="207">
        <f>SUMIFS('BEN BEARE'!K:K,'BEN BEARE'!C:C,B603)</f>
        <v>-7</v>
      </c>
    </row>
    <row r="604" spans="2:7" ht="15.75" x14ac:dyDescent="0.25">
      <c r="B604" s="205" t="str">
        <v>Fields of Joy</v>
      </c>
      <c r="C604" s="199">
        <f>COUNTIF('BEN BEARE'!C:C,B604)</f>
        <v>2</v>
      </c>
      <c r="D604" s="199">
        <f>COUNTIFS('BEN BEARE'!C:C,B604,'BEN BEARE'!K:K,"&gt;0")</f>
        <v>0</v>
      </c>
      <c r="E604" s="199">
        <f>COUNTIFS('BEN BEARE'!C:C,B604,'BEN BEARE'!K:K,"&lt;0")</f>
        <v>2</v>
      </c>
      <c r="F604" s="200">
        <f t="shared" si="14"/>
        <v>0</v>
      </c>
      <c r="G604" s="207">
        <f>SUMIFS('BEN BEARE'!K:K,'BEN BEARE'!C:C,B604)</f>
        <v>-9</v>
      </c>
    </row>
    <row r="605" spans="2:7" ht="15.75" x14ac:dyDescent="0.25">
      <c r="B605" s="205" t="str">
        <v>Fierce Kitty</v>
      </c>
      <c r="C605" s="199">
        <f>COUNTIF('BEN BEARE'!C:C,B605)</f>
        <v>1</v>
      </c>
      <c r="D605" s="199">
        <f>COUNTIFS('BEN BEARE'!C:C,B605,'BEN BEARE'!K:K,"&gt;0")</f>
        <v>0</v>
      </c>
      <c r="E605" s="199">
        <f>COUNTIFS('BEN BEARE'!C:C,B605,'BEN BEARE'!K:K,"&lt;0")</f>
        <v>1</v>
      </c>
      <c r="F605" s="200">
        <f t="shared" si="14"/>
        <v>0</v>
      </c>
      <c r="G605" s="207">
        <f>SUMIFS('BEN BEARE'!K:K,'BEN BEARE'!C:C,B605)</f>
        <v>-1.25</v>
      </c>
    </row>
    <row r="606" spans="2:7" ht="15.75" x14ac:dyDescent="0.25">
      <c r="B606" s="205" t="str">
        <v>Fiery Revolution</v>
      </c>
      <c r="C606" s="199">
        <f>COUNTIF('BEN BEARE'!C:C,B606)</f>
        <v>1</v>
      </c>
      <c r="D606" s="199">
        <f>COUNTIFS('BEN BEARE'!C:C,B606,'BEN BEARE'!K:K,"&gt;0")</f>
        <v>0</v>
      </c>
      <c r="E606" s="199">
        <f>COUNTIFS('BEN BEARE'!C:C,B606,'BEN BEARE'!K:K,"&lt;0")</f>
        <v>1</v>
      </c>
      <c r="F606" s="200">
        <f t="shared" si="14"/>
        <v>0</v>
      </c>
      <c r="G606" s="207">
        <f>SUMIFS('BEN BEARE'!K:K,'BEN BEARE'!C:C,B606)</f>
        <v>-8</v>
      </c>
    </row>
    <row r="607" spans="2:7" ht="15.75" x14ac:dyDescent="0.25">
      <c r="B607" s="205" t="str">
        <v>Fighting Force</v>
      </c>
      <c r="C607" s="199">
        <f>COUNTIF('BEN BEARE'!C:C,B607)</f>
        <v>1</v>
      </c>
      <c r="D607" s="199">
        <f>COUNTIFS('BEN BEARE'!C:C,B607,'BEN BEARE'!K:K,"&gt;0")</f>
        <v>0</v>
      </c>
      <c r="E607" s="199">
        <f>COUNTIFS('BEN BEARE'!C:C,B607,'BEN BEARE'!K:K,"&lt;0")</f>
        <v>1</v>
      </c>
      <c r="F607" s="200">
        <f t="shared" si="14"/>
        <v>0</v>
      </c>
      <c r="G607" s="207">
        <f>SUMIFS('BEN BEARE'!K:K,'BEN BEARE'!C:C,B607)</f>
        <v>-0.5</v>
      </c>
    </row>
    <row r="608" spans="2:7" ht="15.75" x14ac:dyDescent="0.25">
      <c r="B608" s="205" t="str">
        <v>Final Quarter</v>
      </c>
      <c r="C608" s="199">
        <f>COUNTIF('BEN BEARE'!C:C,B608)</f>
        <v>1</v>
      </c>
      <c r="D608" s="199">
        <f>COUNTIFS('BEN BEARE'!C:C,B608,'BEN BEARE'!K:K,"&gt;0")</f>
        <v>0</v>
      </c>
      <c r="E608" s="199">
        <f>COUNTIFS('BEN BEARE'!C:C,B608,'BEN BEARE'!K:K,"&lt;0")</f>
        <v>1</v>
      </c>
      <c r="F608" s="200">
        <f t="shared" si="14"/>
        <v>0</v>
      </c>
      <c r="G608" s="207">
        <f>SUMIFS('BEN BEARE'!K:K,'BEN BEARE'!C:C,B608)</f>
        <v>-7.75</v>
      </c>
    </row>
    <row r="609" spans="2:7" ht="15.75" x14ac:dyDescent="0.25">
      <c r="B609" s="205" t="str">
        <v>Finance Harlem</v>
      </c>
      <c r="C609" s="199">
        <f>COUNTIF('BEN BEARE'!C:C,B609)</f>
        <v>1</v>
      </c>
      <c r="D609" s="199">
        <f>COUNTIFS('BEN BEARE'!C:C,B609,'BEN BEARE'!K:K,"&gt;0")</f>
        <v>0</v>
      </c>
      <c r="E609" s="199">
        <f>COUNTIFS('BEN BEARE'!C:C,B609,'BEN BEARE'!K:K,"&lt;0")</f>
        <v>1</v>
      </c>
      <c r="F609" s="200">
        <f t="shared" si="14"/>
        <v>0</v>
      </c>
      <c r="G609" s="207">
        <f>SUMIFS('BEN BEARE'!K:K,'BEN BEARE'!C:C,B609)</f>
        <v>-1</v>
      </c>
    </row>
    <row r="610" spans="2:7" ht="15.75" x14ac:dyDescent="0.25">
      <c r="B610" s="205" t="str">
        <v>Fingers Crossed</v>
      </c>
      <c r="C610" s="199">
        <f>COUNTIF('BEN BEARE'!C:C,B610)</f>
        <v>1</v>
      </c>
      <c r="D610" s="199">
        <f>COUNTIFS('BEN BEARE'!C:C,B610,'BEN BEARE'!K:K,"&gt;0")</f>
        <v>0</v>
      </c>
      <c r="E610" s="199">
        <f>COUNTIFS('BEN BEARE'!C:C,B610,'BEN BEARE'!K:K,"&lt;0")</f>
        <v>1</v>
      </c>
      <c r="F610" s="200">
        <f t="shared" si="14"/>
        <v>0</v>
      </c>
      <c r="G610" s="207">
        <f>SUMIFS('BEN BEARE'!K:K,'BEN BEARE'!C:C,B610)</f>
        <v>-3</v>
      </c>
    </row>
    <row r="611" spans="2:7" ht="15.75" x14ac:dyDescent="0.25">
      <c r="B611" s="205" t="str">
        <v>Fingolfin</v>
      </c>
      <c r="C611" s="199">
        <f>COUNTIF('BEN BEARE'!C:C,B611)</f>
        <v>1</v>
      </c>
      <c r="D611" s="199">
        <f>COUNTIFS('BEN BEARE'!C:C,B611,'BEN BEARE'!K:K,"&gt;0")</f>
        <v>0</v>
      </c>
      <c r="E611" s="199">
        <f>COUNTIFS('BEN BEARE'!C:C,B611,'BEN BEARE'!K:K,"&lt;0")</f>
        <v>1</v>
      </c>
      <c r="F611" s="200">
        <f t="shared" si="14"/>
        <v>0</v>
      </c>
      <c r="G611" s="207">
        <f>SUMIFS('BEN BEARE'!K:K,'BEN BEARE'!C:C,B611)</f>
        <v>-0.75</v>
      </c>
    </row>
    <row r="612" spans="2:7" ht="15.75" x14ac:dyDescent="0.25">
      <c r="B612" s="205" t="str">
        <v>Finneas</v>
      </c>
      <c r="C612" s="199">
        <f>COUNTIF('BEN BEARE'!C:C,B612)</f>
        <v>1</v>
      </c>
      <c r="D612" s="199">
        <f>COUNTIFS('BEN BEARE'!C:C,B612,'BEN BEARE'!K:K,"&gt;0")</f>
        <v>0</v>
      </c>
      <c r="E612" s="199">
        <f>COUNTIFS('BEN BEARE'!C:C,B612,'BEN BEARE'!K:K,"&lt;0")</f>
        <v>1</v>
      </c>
      <c r="F612" s="200">
        <f t="shared" si="14"/>
        <v>0</v>
      </c>
      <c r="G612" s="207">
        <f>SUMIFS('BEN BEARE'!K:K,'BEN BEARE'!C:C,B612)</f>
        <v>-3</v>
      </c>
    </row>
    <row r="613" spans="2:7" ht="15.75" x14ac:dyDescent="0.25">
      <c r="B613" s="205" t="str">
        <v>Fire Power</v>
      </c>
      <c r="C613" s="199">
        <f>COUNTIF('BEN BEARE'!C:C,B613)</f>
        <v>1</v>
      </c>
      <c r="D613" s="199">
        <f>COUNTIFS('BEN BEARE'!C:C,B613,'BEN BEARE'!K:K,"&gt;0")</f>
        <v>0</v>
      </c>
      <c r="E613" s="199">
        <f>COUNTIFS('BEN BEARE'!C:C,B613,'BEN BEARE'!K:K,"&lt;0")</f>
        <v>1</v>
      </c>
      <c r="F613" s="200">
        <f t="shared" si="14"/>
        <v>0</v>
      </c>
      <c r="G613" s="207">
        <f>SUMIFS('BEN BEARE'!K:K,'BEN BEARE'!C:C,B613)</f>
        <v>-4</v>
      </c>
    </row>
    <row r="614" spans="2:7" ht="15.75" x14ac:dyDescent="0.25">
      <c r="B614" s="205" t="str">
        <v>Fire Star</v>
      </c>
      <c r="C614" s="199">
        <f>COUNTIF('BEN BEARE'!C:C,B614)</f>
        <v>1</v>
      </c>
      <c r="D614" s="199">
        <f>COUNTIFS('BEN BEARE'!C:C,B614,'BEN BEARE'!K:K,"&gt;0")</f>
        <v>1</v>
      </c>
      <c r="E614" s="199">
        <f>COUNTIFS('BEN BEARE'!C:C,B614,'BEN BEARE'!K:K,"&lt;0")</f>
        <v>0</v>
      </c>
      <c r="F614" s="200">
        <f t="shared" si="14"/>
        <v>1</v>
      </c>
      <c r="G614" s="207">
        <f>SUMIFS('BEN BEARE'!K:K,'BEN BEARE'!C:C,B614)</f>
        <v>5.8500000000000014</v>
      </c>
    </row>
    <row r="615" spans="2:7" ht="15.75" x14ac:dyDescent="0.25">
      <c r="B615" s="205" t="str">
        <v>Firebase Coral</v>
      </c>
      <c r="C615" s="199">
        <f>COUNTIF('BEN BEARE'!C:C,B615)</f>
        <v>1</v>
      </c>
      <c r="D615" s="199">
        <f>COUNTIFS('BEN BEARE'!C:C,B615,'BEN BEARE'!K:K,"&gt;0")</f>
        <v>0</v>
      </c>
      <c r="E615" s="199">
        <f>COUNTIFS('BEN BEARE'!C:C,B615,'BEN BEARE'!K:K,"&lt;0")</f>
        <v>1</v>
      </c>
      <c r="F615" s="200">
        <f t="shared" si="14"/>
        <v>0</v>
      </c>
      <c r="G615" s="207">
        <f>SUMIFS('BEN BEARE'!K:K,'BEN BEARE'!C:C,B615)</f>
        <v>-0.25</v>
      </c>
    </row>
    <row r="616" spans="2:7" ht="15.75" x14ac:dyDescent="0.25">
      <c r="B616" s="205" t="str">
        <v>Firebolt</v>
      </c>
      <c r="C616" s="199">
        <f>COUNTIF('BEN BEARE'!C:C,B616)</f>
        <v>1</v>
      </c>
      <c r="D616" s="199">
        <f>COUNTIFS('BEN BEARE'!C:C,B616,'BEN BEARE'!K:K,"&gt;0")</f>
        <v>0</v>
      </c>
      <c r="E616" s="199">
        <f>COUNTIFS('BEN BEARE'!C:C,B616,'BEN BEARE'!K:K,"&lt;0")</f>
        <v>1</v>
      </c>
      <c r="F616" s="200">
        <f t="shared" si="14"/>
        <v>0</v>
      </c>
      <c r="G616" s="207">
        <f>SUMIFS('BEN BEARE'!K:K,'BEN BEARE'!C:C,B616)</f>
        <v>-7</v>
      </c>
    </row>
    <row r="617" spans="2:7" ht="15.75" x14ac:dyDescent="0.25">
      <c r="B617" s="205" t="str">
        <v>Fireflies</v>
      </c>
      <c r="C617" s="199">
        <f>COUNTIF('BEN BEARE'!C:C,B617)</f>
        <v>3</v>
      </c>
      <c r="D617" s="199">
        <f>COUNTIFS('BEN BEARE'!C:C,B617,'BEN BEARE'!K:K,"&gt;0")</f>
        <v>1</v>
      </c>
      <c r="E617" s="199">
        <f>COUNTIFS('BEN BEARE'!C:C,B617,'BEN BEARE'!K:K,"&lt;0")</f>
        <v>2</v>
      </c>
      <c r="F617" s="200">
        <f t="shared" si="14"/>
        <v>0.33333333333333331</v>
      </c>
      <c r="G617" s="207">
        <f>SUMIFS('BEN BEARE'!K:K,'BEN BEARE'!C:C,B617)</f>
        <v>2.1999999999999993</v>
      </c>
    </row>
    <row r="618" spans="2:7" ht="15.75" x14ac:dyDescent="0.25">
      <c r="B618" s="205" t="str">
        <v>Firestorm Boy</v>
      </c>
      <c r="C618" s="199">
        <f>COUNTIF('BEN BEARE'!C:C,B618)</f>
        <v>2</v>
      </c>
      <c r="D618" s="199">
        <f>COUNTIFS('BEN BEARE'!C:C,B618,'BEN BEARE'!K:K,"&gt;0")</f>
        <v>0</v>
      </c>
      <c r="E618" s="199">
        <f>COUNTIFS('BEN BEARE'!C:C,B618,'BEN BEARE'!K:K,"&lt;0")</f>
        <v>2</v>
      </c>
      <c r="F618" s="200">
        <f t="shared" si="14"/>
        <v>0</v>
      </c>
      <c r="G618" s="207">
        <f>SUMIFS('BEN BEARE'!K:K,'BEN BEARE'!C:C,B618)</f>
        <v>-5.25</v>
      </c>
    </row>
    <row r="619" spans="2:7" ht="15.75" x14ac:dyDescent="0.25">
      <c r="B619" s="205" t="str">
        <v>First Landing</v>
      </c>
      <c r="C619" s="199">
        <f>COUNTIF('BEN BEARE'!C:C,B619)</f>
        <v>1</v>
      </c>
      <c r="D619" s="199">
        <f>COUNTIFS('BEN BEARE'!C:C,B619,'BEN BEARE'!K:K,"&gt;0")</f>
        <v>0</v>
      </c>
      <c r="E619" s="199">
        <f>COUNTIFS('BEN BEARE'!C:C,B619,'BEN BEARE'!K:K,"&lt;0")</f>
        <v>1</v>
      </c>
      <c r="F619" s="200">
        <f t="shared" si="14"/>
        <v>0</v>
      </c>
      <c r="G619" s="207">
        <f>SUMIFS('BEN BEARE'!K:K,'BEN BEARE'!C:C,B619)</f>
        <v>-4.5</v>
      </c>
    </row>
    <row r="620" spans="2:7" ht="15.75" x14ac:dyDescent="0.25">
      <c r="B620" s="205" t="str">
        <v>First Order</v>
      </c>
      <c r="C620" s="199">
        <f>COUNTIF('BEN BEARE'!C:C,B620)</f>
        <v>3</v>
      </c>
      <c r="D620" s="199">
        <f>COUNTIFS('BEN BEARE'!C:C,B620,'BEN BEARE'!K:K,"&gt;0")</f>
        <v>0</v>
      </c>
      <c r="E620" s="199">
        <f>COUNTIFS('BEN BEARE'!C:C,B620,'BEN BEARE'!K:K,"&lt;0")</f>
        <v>3</v>
      </c>
      <c r="F620" s="200">
        <f t="shared" si="14"/>
        <v>0</v>
      </c>
      <c r="G620" s="207">
        <f>SUMIFS('BEN BEARE'!K:K,'BEN BEARE'!C:C,B620)</f>
        <v>-3.5</v>
      </c>
    </row>
    <row r="621" spans="2:7" ht="15.75" x14ac:dyDescent="0.25">
      <c r="B621" s="205" t="str">
        <v>Flag of Honour</v>
      </c>
      <c r="C621" s="199">
        <f>COUNTIF('BEN BEARE'!C:C,B621)</f>
        <v>1</v>
      </c>
      <c r="D621" s="199">
        <f>COUNTIFS('BEN BEARE'!C:C,B621,'BEN BEARE'!K:K,"&gt;0")</f>
        <v>1</v>
      </c>
      <c r="E621" s="199">
        <f>COUNTIFS('BEN BEARE'!C:C,B621,'BEN BEARE'!K:K,"&lt;0")</f>
        <v>0</v>
      </c>
      <c r="F621" s="200">
        <f t="shared" si="14"/>
        <v>1</v>
      </c>
      <c r="G621" s="207">
        <f>SUMIFS('BEN BEARE'!K:K,'BEN BEARE'!C:C,B621)</f>
        <v>1</v>
      </c>
    </row>
    <row r="622" spans="2:7" ht="15.75" x14ac:dyDescent="0.25">
      <c r="B622" s="205" t="str">
        <v>Flamma</v>
      </c>
      <c r="C622" s="199">
        <f>COUNTIF('BEN BEARE'!C:C,B622)</f>
        <v>3</v>
      </c>
      <c r="D622" s="199">
        <f>COUNTIFS('BEN BEARE'!C:C,B622,'BEN BEARE'!K:K,"&gt;0")</f>
        <v>0</v>
      </c>
      <c r="E622" s="199">
        <f>COUNTIFS('BEN BEARE'!C:C,B622,'BEN BEARE'!K:K,"&lt;0")</f>
        <v>3</v>
      </c>
      <c r="F622" s="200">
        <f t="shared" si="14"/>
        <v>0</v>
      </c>
      <c r="G622" s="207">
        <f>SUMIFS('BEN BEARE'!K:K,'BEN BEARE'!C:C,B622)</f>
        <v>-3.25</v>
      </c>
    </row>
    <row r="623" spans="2:7" ht="15.75" x14ac:dyDescent="0.25">
      <c r="B623" s="205" t="str">
        <v>Flashing Steel</v>
      </c>
      <c r="C623" s="199">
        <f>COUNTIF('BEN BEARE'!C:C,B623)</f>
        <v>2</v>
      </c>
      <c r="D623" s="199">
        <f>COUNTIFS('BEN BEARE'!C:C,B623,'BEN BEARE'!K:K,"&gt;0")</f>
        <v>1</v>
      </c>
      <c r="E623" s="199">
        <f>COUNTIFS('BEN BEARE'!C:C,B623,'BEN BEARE'!K:K,"&lt;0")</f>
        <v>1</v>
      </c>
      <c r="F623" s="200">
        <f t="shared" si="14"/>
        <v>0.5</v>
      </c>
      <c r="G623" s="207">
        <f>SUMIFS('BEN BEARE'!K:K,'BEN BEARE'!C:C,B623)</f>
        <v>3.5</v>
      </c>
    </row>
    <row r="624" spans="2:7" ht="15.75" x14ac:dyDescent="0.25">
      <c r="B624" s="205" t="str">
        <v>Fleur Du Monde</v>
      </c>
      <c r="C624" s="199">
        <f>COUNTIF('BEN BEARE'!C:C,B624)</f>
        <v>2</v>
      </c>
      <c r="D624" s="199">
        <f>COUNTIFS('BEN BEARE'!C:C,B624,'BEN BEARE'!K:K,"&gt;0")</f>
        <v>2</v>
      </c>
      <c r="E624" s="199">
        <f>COUNTIFS('BEN BEARE'!C:C,B624,'BEN BEARE'!K:K,"&lt;0")</f>
        <v>0</v>
      </c>
      <c r="F624" s="200">
        <f t="shared" si="14"/>
        <v>1</v>
      </c>
      <c r="G624" s="207">
        <f>SUMIFS('BEN BEARE'!K:K,'BEN BEARE'!C:C,B624)</f>
        <v>60</v>
      </c>
    </row>
    <row r="625" spans="2:7" ht="15.75" x14ac:dyDescent="0.25">
      <c r="B625" s="205" t="str">
        <v>Floating</v>
      </c>
      <c r="C625" s="199">
        <f>COUNTIF('BEN BEARE'!C:C,B625)</f>
        <v>1</v>
      </c>
      <c r="D625" s="199">
        <f>COUNTIFS('BEN BEARE'!C:C,B625,'BEN BEARE'!K:K,"&gt;0")</f>
        <v>0</v>
      </c>
      <c r="E625" s="199">
        <f>COUNTIFS('BEN BEARE'!C:C,B625,'BEN BEARE'!K:K,"&lt;0")</f>
        <v>1</v>
      </c>
      <c r="F625" s="200">
        <f t="shared" si="14"/>
        <v>0</v>
      </c>
      <c r="G625" s="207">
        <f>SUMIFS('BEN BEARE'!K:K,'BEN BEARE'!C:C,B625)</f>
        <v>-2</v>
      </c>
    </row>
    <row r="626" spans="2:7" ht="15.75" x14ac:dyDescent="0.25">
      <c r="B626" s="205" t="str">
        <v>Florino</v>
      </c>
      <c r="C626" s="199">
        <f>COUNTIF('BEN BEARE'!C:C,B626)</f>
        <v>1</v>
      </c>
      <c r="D626" s="199">
        <f>COUNTIFS('BEN BEARE'!C:C,B626,'BEN BEARE'!K:K,"&gt;0")</f>
        <v>1</v>
      </c>
      <c r="E626" s="199">
        <f>COUNTIFS('BEN BEARE'!C:C,B626,'BEN BEARE'!K:K,"&lt;0")</f>
        <v>0</v>
      </c>
      <c r="F626" s="200">
        <f t="shared" si="14"/>
        <v>1</v>
      </c>
      <c r="G626" s="207">
        <f>SUMIFS('BEN BEARE'!K:K,'BEN BEARE'!C:C,B626)</f>
        <v>8</v>
      </c>
    </row>
    <row r="627" spans="2:7" ht="15.75" x14ac:dyDescent="0.25">
      <c r="B627" s="205" t="str">
        <v>Flute of Brut</v>
      </c>
      <c r="C627" s="199">
        <f>COUNTIF('BEN BEARE'!C:C,B627)</f>
        <v>1</v>
      </c>
      <c r="D627" s="199">
        <f>COUNTIFS('BEN BEARE'!C:C,B627,'BEN BEARE'!K:K,"&gt;0")</f>
        <v>0</v>
      </c>
      <c r="E627" s="199">
        <f>COUNTIFS('BEN BEARE'!C:C,B627,'BEN BEARE'!K:K,"&lt;0")</f>
        <v>1</v>
      </c>
      <c r="F627" s="200">
        <f t="shared" si="14"/>
        <v>0</v>
      </c>
      <c r="G627" s="207">
        <f>SUMIFS('BEN BEARE'!K:K,'BEN BEARE'!C:C,B627)</f>
        <v>-3</v>
      </c>
    </row>
    <row r="628" spans="2:7" ht="15.75" x14ac:dyDescent="0.25">
      <c r="B628" s="205" t="str">
        <v>Flute of Brute</v>
      </c>
      <c r="C628" s="199">
        <f>COUNTIF('BEN BEARE'!C:C,B628)</f>
        <v>1</v>
      </c>
      <c r="D628" s="199">
        <f>COUNTIFS('BEN BEARE'!C:C,B628,'BEN BEARE'!K:K,"&gt;0")</f>
        <v>0</v>
      </c>
      <c r="E628" s="199">
        <f>COUNTIFS('BEN BEARE'!C:C,B628,'BEN BEARE'!K:K,"&lt;0")</f>
        <v>1</v>
      </c>
      <c r="F628" s="200">
        <f t="shared" si="14"/>
        <v>0</v>
      </c>
      <c r="G628" s="207">
        <f>SUMIFS('BEN BEARE'!K:K,'BEN BEARE'!C:C,B628)</f>
        <v>-1.5</v>
      </c>
    </row>
    <row r="629" spans="2:7" ht="15.75" x14ac:dyDescent="0.25">
      <c r="B629" s="205" t="str">
        <v>Flycatcher</v>
      </c>
      <c r="C629" s="199">
        <f>COUNTIF('BEN BEARE'!C:C,B629)</f>
        <v>1</v>
      </c>
      <c r="D629" s="199">
        <f>COUNTIFS('BEN BEARE'!C:C,B629,'BEN BEARE'!K:K,"&gt;0")</f>
        <v>1</v>
      </c>
      <c r="E629" s="199">
        <f>COUNTIFS('BEN BEARE'!C:C,B629,'BEN BEARE'!K:K,"&lt;0")</f>
        <v>0</v>
      </c>
      <c r="F629" s="200">
        <f t="shared" si="14"/>
        <v>1</v>
      </c>
      <c r="G629" s="207">
        <f>SUMIFS('BEN BEARE'!K:K,'BEN BEARE'!C:C,B629)</f>
        <v>17.574999999999999</v>
      </c>
    </row>
    <row r="630" spans="2:7" ht="15.75" x14ac:dyDescent="0.25">
      <c r="B630" s="205" t="str">
        <v>Flyer</v>
      </c>
      <c r="C630" s="199">
        <f>COUNTIF('BEN BEARE'!C:C,B630)</f>
        <v>1</v>
      </c>
      <c r="D630" s="199">
        <f>COUNTIFS('BEN BEARE'!C:C,B630,'BEN BEARE'!K:K,"&gt;0")</f>
        <v>1</v>
      </c>
      <c r="E630" s="199">
        <f>COUNTIFS('BEN BEARE'!C:C,B630,'BEN BEARE'!K:K,"&lt;0")</f>
        <v>0</v>
      </c>
      <c r="F630" s="200">
        <f t="shared" si="14"/>
        <v>1</v>
      </c>
      <c r="G630" s="207">
        <f>SUMIFS('BEN BEARE'!K:K,'BEN BEARE'!C:C,B630)</f>
        <v>16.5</v>
      </c>
    </row>
    <row r="631" spans="2:7" ht="15.75" x14ac:dyDescent="0.25">
      <c r="B631" s="205" t="str">
        <v>Flying Evelyn</v>
      </c>
      <c r="C631" s="199">
        <f>COUNTIF('BEN BEARE'!C:C,B631)</f>
        <v>1</v>
      </c>
      <c r="D631" s="199">
        <f>COUNTIFS('BEN BEARE'!C:C,B631,'BEN BEARE'!K:K,"&gt;0")</f>
        <v>1</v>
      </c>
      <c r="E631" s="199">
        <f>COUNTIFS('BEN BEARE'!C:C,B631,'BEN BEARE'!K:K,"&lt;0")</f>
        <v>0</v>
      </c>
      <c r="F631" s="200">
        <f t="shared" si="14"/>
        <v>1</v>
      </c>
      <c r="G631" s="207">
        <f>SUMIFS('BEN BEARE'!K:K,'BEN BEARE'!C:C,B631)</f>
        <v>12</v>
      </c>
    </row>
    <row r="632" spans="2:7" ht="15.75" x14ac:dyDescent="0.25">
      <c r="B632" s="205" t="str">
        <v>Flying Mojito</v>
      </c>
      <c r="C632" s="199">
        <f>COUNTIF('BEN BEARE'!C:C,B632)</f>
        <v>1</v>
      </c>
      <c r="D632" s="199">
        <f>COUNTIFS('BEN BEARE'!C:C,B632,'BEN BEARE'!K:K,"&gt;0")</f>
        <v>0</v>
      </c>
      <c r="E632" s="199">
        <f>COUNTIFS('BEN BEARE'!C:C,B632,'BEN BEARE'!K:K,"&lt;0")</f>
        <v>1</v>
      </c>
      <c r="F632" s="200">
        <f t="shared" si="14"/>
        <v>0</v>
      </c>
      <c r="G632" s="207">
        <f>SUMIFS('BEN BEARE'!K:K,'BEN BEARE'!C:C,B632)</f>
        <v>-0.25</v>
      </c>
    </row>
    <row r="633" spans="2:7" ht="15.75" x14ac:dyDescent="0.25">
      <c r="B633" s="205" t="str">
        <v>Flying Molly</v>
      </c>
      <c r="C633" s="199">
        <f>COUNTIF('BEN BEARE'!C:C,B633)</f>
        <v>1</v>
      </c>
      <c r="D633" s="199">
        <f>COUNTIFS('BEN BEARE'!C:C,B633,'BEN BEARE'!K:K,"&gt;0")</f>
        <v>0</v>
      </c>
      <c r="E633" s="199">
        <f>COUNTIFS('BEN BEARE'!C:C,B633,'BEN BEARE'!K:K,"&lt;0")</f>
        <v>1</v>
      </c>
      <c r="F633" s="200">
        <f t="shared" si="14"/>
        <v>0</v>
      </c>
      <c r="G633" s="207">
        <f>SUMIFS('BEN BEARE'!K:K,'BEN BEARE'!C:C,B633)</f>
        <v>-0.25</v>
      </c>
    </row>
    <row r="634" spans="2:7" ht="15.75" x14ac:dyDescent="0.25">
      <c r="B634" s="205" t="str">
        <v>Foreign Raider</v>
      </c>
      <c r="C634" s="199">
        <f>COUNTIF('BEN BEARE'!C:C,B634)</f>
        <v>2</v>
      </c>
      <c r="D634" s="199">
        <f>COUNTIFS('BEN BEARE'!C:C,B634,'BEN BEARE'!K:K,"&gt;0")</f>
        <v>0</v>
      </c>
      <c r="E634" s="199">
        <f>COUNTIFS('BEN BEARE'!C:C,B634,'BEN BEARE'!K:K,"&lt;0")</f>
        <v>2</v>
      </c>
      <c r="F634" s="200">
        <f t="shared" si="14"/>
        <v>0</v>
      </c>
      <c r="G634" s="207">
        <f>SUMIFS('BEN BEARE'!K:K,'BEN BEARE'!C:C,B634)</f>
        <v>-3.5</v>
      </c>
    </row>
    <row r="635" spans="2:7" ht="15.75" x14ac:dyDescent="0.25">
      <c r="B635" s="205" t="str">
        <v>Forty Four Cubits</v>
      </c>
      <c r="C635" s="199">
        <f>COUNTIF('BEN BEARE'!C:C,B635)</f>
        <v>1</v>
      </c>
      <c r="D635" s="199">
        <f>COUNTIFS('BEN BEARE'!C:C,B635,'BEN BEARE'!K:K,"&gt;0")</f>
        <v>1</v>
      </c>
      <c r="E635" s="199">
        <f>COUNTIFS('BEN BEARE'!C:C,B635,'BEN BEARE'!K:K,"&lt;0")</f>
        <v>0</v>
      </c>
      <c r="F635" s="200">
        <f t="shared" si="14"/>
        <v>1</v>
      </c>
      <c r="G635" s="207">
        <f>SUMIFS('BEN BEARE'!K:K,'BEN BEARE'!C:C,B635)</f>
        <v>4.5</v>
      </c>
    </row>
    <row r="636" spans="2:7" ht="15.75" x14ac:dyDescent="0.25">
      <c r="B636" s="205" t="str">
        <v>FourthSpargo</v>
      </c>
      <c r="C636" s="199">
        <f>COUNTIF('BEN BEARE'!C:C,B636)</f>
        <v>1</v>
      </c>
      <c r="D636" s="199">
        <f>COUNTIFS('BEN BEARE'!C:C,B636,'BEN BEARE'!K:K,"&gt;0")</f>
        <v>1</v>
      </c>
      <c r="E636" s="199">
        <f>COUNTIFS('BEN BEARE'!C:C,B636,'BEN BEARE'!K:K,"&lt;0")</f>
        <v>0</v>
      </c>
      <c r="F636" s="200">
        <f t="shared" si="14"/>
        <v>1</v>
      </c>
      <c r="G636" s="207">
        <f>SUMIFS('BEN BEARE'!K:K,'BEN BEARE'!C:C,B636)</f>
        <v>25.875</v>
      </c>
    </row>
    <row r="637" spans="2:7" ht="15.75" x14ac:dyDescent="0.25">
      <c r="B637" s="205" t="str">
        <v>Fox Dunnett</v>
      </c>
      <c r="C637" s="199">
        <f>COUNTIF('BEN BEARE'!C:C,B637)</f>
        <v>1</v>
      </c>
      <c r="D637" s="199">
        <f>COUNTIFS('BEN BEARE'!C:C,B637,'BEN BEARE'!K:K,"&gt;0")</f>
        <v>0</v>
      </c>
      <c r="E637" s="199">
        <f>COUNTIFS('BEN BEARE'!C:C,B637,'BEN BEARE'!K:K,"&lt;0")</f>
        <v>1</v>
      </c>
      <c r="F637" s="200">
        <f t="shared" si="14"/>
        <v>0</v>
      </c>
      <c r="G637" s="207">
        <f>SUMIFS('BEN BEARE'!K:K,'BEN BEARE'!C:C,B637)</f>
        <v>-0.5</v>
      </c>
    </row>
    <row r="638" spans="2:7" ht="15.75" x14ac:dyDescent="0.25">
      <c r="B638" s="205" t="str">
        <v>Fox Rocks</v>
      </c>
      <c r="C638" s="199">
        <f>COUNTIF('BEN BEARE'!C:C,B638)</f>
        <v>2</v>
      </c>
      <c r="D638" s="199">
        <f>COUNTIFS('BEN BEARE'!C:C,B638,'BEN BEARE'!K:K,"&gt;0")</f>
        <v>0</v>
      </c>
      <c r="E638" s="199">
        <f>COUNTIFS('BEN BEARE'!C:C,B638,'BEN BEARE'!K:K,"&lt;0")</f>
        <v>2</v>
      </c>
      <c r="F638" s="200">
        <f t="shared" si="14"/>
        <v>0</v>
      </c>
      <c r="G638" s="207">
        <f>SUMIFS('BEN BEARE'!K:K,'BEN BEARE'!C:C,B638)</f>
        <v>-5</v>
      </c>
    </row>
    <row r="639" spans="2:7" ht="15.75" x14ac:dyDescent="0.25">
      <c r="B639" s="205" t="str">
        <v>Foxhow</v>
      </c>
      <c r="C639" s="199">
        <f>COUNTIF('BEN BEARE'!C:C,B639)</f>
        <v>2</v>
      </c>
      <c r="D639" s="199">
        <f>COUNTIFS('BEN BEARE'!C:C,B639,'BEN BEARE'!K:K,"&gt;0")</f>
        <v>0</v>
      </c>
      <c r="E639" s="199">
        <f>COUNTIFS('BEN BEARE'!C:C,B639,'BEN BEARE'!K:K,"&lt;0")</f>
        <v>2</v>
      </c>
      <c r="F639" s="200">
        <f t="shared" si="14"/>
        <v>0</v>
      </c>
      <c r="G639" s="207">
        <f>SUMIFS('BEN BEARE'!K:K,'BEN BEARE'!C:C,B639)</f>
        <v>-4</v>
      </c>
    </row>
    <row r="640" spans="2:7" ht="15.75" x14ac:dyDescent="0.25">
      <c r="B640" s="205" t="str">
        <v>Foxship</v>
      </c>
      <c r="C640" s="199">
        <f>COUNTIF('BEN BEARE'!C:C,B640)</f>
        <v>2</v>
      </c>
      <c r="D640" s="199">
        <f>COUNTIFS('BEN BEARE'!C:C,B640,'BEN BEARE'!K:K,"&gt;0")</f>
        <v>0</v>
      </c>
      <c r="E640" s="199">
        <f>COUNTIFS('BEN BEARE'!C:C,B640,'BEN BEARE'!K:K,"&lt;0")</f>
        <v>2</v>
      </c>
      <c r="F640" s="200">
        <f t="shared" si="14"/>
        <v>0</v>
      </c>
      <c r="G640" s="207">
        <f>SUMIFS('BEN BEARE'!K:K,'BEN BEARE'!C:C,B640)</f>
        <v>-2.75</v>
      </c>
    </row>
    <row r="641" spans="2:7" ht="15.75" x14ac:dyDescent="0.25">
      <c r="B641" s="205" t="str">
        <v>Foxy Cleopatra</v>
      </c>
      <c r="C641" s="199">
        <f>COUNTIF('BEN BEARE'!C:C,B641)</f>
        <v>3</v>
      </c>
      <c r="D641" s="199">
        <f>COUNTIFS('BEN BEARE'!C:C,B641,'BEN BEARE'!K:K,"&gt;0")</f>
        <v>1</v>
      </c>
      <c r="E641" s="199">
        <f>COUNTIFS('BEN BEARE'!C:C,B641,'BEN BEARE'!K:K,"&lt;0")</f>
        <v>2</v>
      </c>
      <c r="F641" s="200">
        <f t="shared" si="14"/>
        <v>0.33333333333333331</v>
      </c>
      <c r="G641" s="207">
        <f>SUMIFS('BEN BEARE'!K:K,'BEN BEARE'!C:C,B641)</f>
        <v>-2</v>
      </c>
    </row>
    <row r="642" spans="2:7" ht="15.75" x14ac:dyDescent="0.25">
      <c r="B642" s="205" t="str">
        <v>Frankfurt</v>
      </c>
      <c r="C642" s="199">
        <f>COUNTIF('BEN BEARE'!C:C,B642)</f>
        <v>1</v>
      </c>
      <c r="D642" s="199">
        <f>COUNTIFS('BEN BEARE'!C:C,B642,'BEN BEARE'!K:K,"&gt;0")</f>
        <v>0</v>
      </c>
      <c r="E642" s="199">
        <f>COUNTIFS('BEN BEARE'!C:C,B642,'BEN BEARE'!K:K,"&lt;0")</f>
        <v>1</v>
      </c>
      <c r="F642" s="200">
        <f t="shared" si="14"/>
        <v>0</v>
      </c>
      <c r="G642" s="207">
        <f>SUMIFS('BEN BEARE'!K:K,'BEN BEARE'!C:C,B642)</f>
        <v>-8.75</v>
      </c>
    </row>
    <row r="643" spans="2:7" ht="15.75" x14ac:dyDescent="0.25">
      <c r="B643" s="205" t="str">
        <v>Frankly Elegant</v>
      </c>
      <c r="C643" s="199">
        <f>COUNTIF('BEN BEARE'!C:C,B643)</f>
        <v>1</v>
      </c>
      <c r="D643" s="199">
        <f>COUNTIFS('BEN BEARE'!C:C,B643,'BEN BEARE'!K:K,"&gt;0")</f>
        <v>1</v>
      </c>
      <c r="E643" s="199">
        <f>COUNTIFS('BEN BEARE'!C:C,B643,'BEN BEARE'!K:K,"&lt;0")</f>
        <v>0</v>
      </c>
      <c r="F643" s="200">
        <f t="shared" si="14"/>
        <v>1</v>
      </c>
      <c r="G643" s="207">
        <f>SUMIFS('BEN BEARE'!K:K,'BEN BEARE'!C:C,B643)</f>
        <v>26.6</v>
      </c>
    </row>
    <row r="644" spans="2:7" ht="15.75" x14ac:dyDescent="0.25">
      <c r="B644" s="205" t="str">
        <v>Freakofnature</v>
      </c>
      <c r="C644" s="199">
        <f>COUNTIF('BEN BEARE'!C:C,B644)</f>
        <v>1</v>
      </c>
      <c r="D644" s="199">
        <f>COUNTIFS('BEN BEARE'!C:C,B644,'BEN BEARE'!K:K,"&gt;0")</f>
        <v>1</v>
      </c>
      <c r="E644" s="199">
        <f>COUNTIFS('BEN BEARE'!C:C,B644,'BEN BEARE'!K:K,"&lt;0")</f>
        <v>0</v>
      </c>
      <c r="F644" s="200">
        <f t="shared" ref="F644:F649" si="15">D644/C644</f>
        <v>1</v>
      </c>
      <c r="G644" s="207">
        <f>SUMIFS('BEN BEARE'!K:K,'BEN BEARE'!C:C,B644)</f>
        <v>31.725000000000001</v>
      </c>
    </row>
    <row r="645" spans="2:7" ht="15.75" x14ac:dyDescent="0.25">
      <c r="B645" s="205" t="str">
        <v>Free as the Wind</v>
      </c>
      <c r="C645" s="199">
        <f>COUNTIF('BEN BEARE'!C:C,B645)</f>
        <v>1</v>
      </c>
      <c r="D645" s="199">
        <f>COUNTIFS('BEN BEARE'!C:C,B645,'BEN BEARE'!K:K,"&gt;0")</f>
        <v>0</v>
      </c>
      <c r="E645" s="199">
        <f>COUNTIFS('BEN BEARE'!C:C,B645,'BEN BEARE'!K:K,"&lt;0")</f>
        <v>1</v>
      </c>
      <c r="F645" s="200">
        <f t="shared" si="15"/>
        <v>0</v>
      </c>
      <c r="G645" s="207">
        <f>SUMIFS('BEN BEARE'!K:K,'BEN BEARE'!C:C,B645)</f>
        <v>-2.25</v>
      </c>
    </row>
    <row r="646" spans="2:7" ht="15.75" x14ac:dyDescent="0.25">
      <c r="B646" s="205" t="str">
        <v>Free Enterprise</v>
      </c>
      <c r="C646" s="199">
        <f>COUNTIF('BEN BEARE'!C:C,B646)</f>
        <v>2</v>
      </c>
      <c r="D646" s="199">
        <f>COUNTIFS('BEN BEARE'!C:C,B646,'BEN BEARE'!K:K,"&gt;0")</f>
        <v>1</v>
      </c>
      <c r="E646" s="199">
        <f>COUNTIFS('BEN BEARE'!C:C,B646,'BEN BEARE'!K:K,"&lt;0")</f>
        <v>1</v>
      </c>
      <c r="F646" s="200">
        <f t="shared" si="15"/>
        <v>0.5</v>
      </c>
      <c r="G646" s="207">
        <f>SUMIFS('BEN BEARE'!K:K,'BEN BEARE'!C:C,B646)</f>
        <v>2.9499999999999993</v>
      </c>
    </row>
    <row r="647" spans="2:7" ht="15.75" x14ac:dyDescent="0.25">
      <c r="B647" s="205" t="str">
        <v>Freedom</v>
      </c>
      <c r="C647" s="199">
        <f>COUNTIF('BEN BEARE'!C:C,B647)</f>
        <v>3</v>
      </c>
      <c r="D647" s="199">
        <f>COUNTIFS('BEN BEARE'!C:C,B647,'BEN BEARE'!K:K,"&gt;0")</f>
        <v>0</v>
      </c>
      <c r="E647" s="199">
        <f>COUNTIFS('BEN BEARE'!C:C,B647,'BEN BEARE'!K:K,"&lt;0")</f>
        <v>3</v>
      </c>
      <c r="F647" s="200">
        <f t="shared" si="15"/>
        <v>0</v>
      </c>
      <c r="G647" s="207">
        <f>SUMIFS('BEN BEARE'!K:K,'BEN BEARE'!C:C,B647)</f>
        <v>-7</v>
      </c>
    </row>
    <row r="648" spans="2:7" ht="15.75" x14ac:dyDescent="0.25">
      <c r="B648" s="205" t="str">
        <v>French Endeavour</v>
      </c>
      <c r="C648" s="199">
        <f>COUNTIF('BEN BEARE'!C:C,B648)</f>
        <v>1</v>
      </c>
      <c r="D648" s="199">
        <f>COUNTIFS('BEN BEARE'!C:C,B648,'BEN BEARE'!K:K,"&gt;0")</f>
        <v>0</v>
      </c>
      <c r="E648" s="199">
        <f>COUNTIFS('BEN BEARE'!C:C,B648,'BEN BEARE'!K:K,"&lt;0")</f>
        <v>1</v>
      </c>
      <c r="F648" s="200">
        <f t="shared" si="15"/>
        <v>0</v>
      </c>
      <c r="G648" s="207">
        <f>SUMIFS('BEN BEARE'!K:K,'BEN BEARE'!C:C,B648)</f>
        <v>-4</v>
      </c>
    </row>
    <row r="649" spans="2:7" ht="15.75" x14ac:dyDescent="0.25">
      <c r="B649" s="205" t="str">
        <v>French Moon</v>
      </c>
      <c r="C649" s="199">
        <f>COUNTIF('BEN BEARE'!C:C,B649)</f>
        <v>1</v>
      </c>
      <c r="D649" s="199">
        <f>COUNTIFS('BEN BEARE'!C:C,B649,'BEN BEARE'!K:K,"&gt;0")</f>
        <v>1</v>
      </c>
      <c r="E649" s="199">
        <f>COUNTIFS('BEN BEARE'!C:C,B649,'BEN BEARE'!K:K,"&lt;0")</f>
        <v>0</v>
      </c>
      <c r="F649" s="200">
        <f t="shared" si="15"/>
        <v>1</v>
      </c>
      <c r="G649" s="207">
        <f>SUMIFS('BEN BEARE'!K:K,'BEN BEARE'!C:C,B649)</f>
        <v>15</v>
      </c>
    </row>
    <row r="650" spans="2:7" ht="15.75" x14ac:dyDescent="0.25">
      <c r="B650" s="205" t="str">
        <v>French War</v>
      </c>
      <c r="C650" s="199">
        <f>COUNTIF('BEN BEARE'!C:C,B650)</f>
        <v>2</v>
      </c>
      <c r="D650" s="199">
        <f>COUNTIFS('BEN BEARE'!C:C,B650,'BEN BEARE'!K:K,"&gt;0")</f>
        <v>2</v>
      </c>
      <c r="E650" s="199">
        <f>COUNTIFS('BEN BEARE'!C:C,B650,'BEN BEARE'!K:K,"&lt;0")</f>
        <v>0</v>
      </c>
      <c r="F650" s="200">
        <f t="shared" ref="F650:F693" si="16">D650/C650</f>
        <v>1</v>
      </c>
      <c r="G650" s="207">
        <f>SUMIFS('BEN BEARE'!K:K,'BEN BEARE'!C:C,B650)</f>
        <v>22</v>
      </c>
    </row>
    <row r="651" spans="2:7" ht="15.75" x14ac:dyDescent="0.25">
      <c r="B651" s="205" t="str">
        <v>Fresmos</v>
      </c>
      <c r="C651" s="199">
        <f>COUNTIF('BEN BEARE'!C:C,B651)</f>
        <v>1</v>
      </c>
      <c r="D651" s="199">
        <f>COUNTIFS('BEN BEARE'!C:C,B651,'BEN BEARE'!K:K,"&gt;0")</f>
        <v>0</v>
      </c>
      <c r="E651" s="199">
        <f>COUNTIFS('BEN BEARE'!C:C,B651,'BEN BEARE'!K:K,"&lt;0")</f>
        <v>1</v>
      </c>
      <c r="F651" s="200">
        <f t="shared" si="16"/>
        <v>0</v>
      </c>
      <c r="G651" s="207">
        <f>SUMIFS('BEN BEARE'!K:K,'BEN BEARE'!C:C,B651)</f>
        <v>-3</v>
      </c>
    </row>
    <row r="652" spans="2:7" ht="15.75" x14ac:dyDescent="0.25">
      <c r="B652" s="205" t="str">
        <v>Fretta</v>
      </c>
      <c r="C652" s="199">
        <f>COUNTIF('BEN BEARE'!C:C,B652)</f>
        <v>1</v>
      </c>
      <c r="D652" s="199">
        <f>COUNTIFS('BEN BEARE'!C:C,B652,'BEN BEARE'!K:K,"&gt;0")</f>
        <v>1</v>
      </c>
      <c r="E652" s="199">
        <f>COUNTIFS('BEN BEARE'!C:C,B652,'BEN BEARE'!K:K,"&lt;0")</f>
        <v>0</v>
      </c>
      <c r="F652" s="200">
        <f t="shared" si="16"/>
        <v>1</v>
      </c>
      <c r="G652" s="207">
        <f>SUMIFS('BEN BEARE'!K:K,'BEN BEARE'!C:C,B652)</f>
        <v>11.2</v>
      </c>
    </row>
    <row r="653" spans="2:7" ht="15.75" x14ac:dyDescent="0.25">
      <c r="B653" s="205" t="str">
        <v>Frilled</v>
      </c>
      <c r="C653" s="199">
        <f>COUNTIF('BEN BEARE'!C:C,B653)</f>
        <v>1</v>
      </c>
      <c r="D653" s="199">
        <f>COUNTIFS('BEN BEARE'!C:C,B653,'BEN BEARE'!K:K,"&gt;0")</f>
        <v>1</v>
      </c>
      <c r="E653" s="199">
        <f>COUNTIFS('BEN BEARE'!C:C,B653,'BEN BEARE'!K:K,"&lt;0")</f>
        <v>0</v>
      </c>
      <c r="F653" s="200">
        <f t="shared" si="16"/>
        <v>1</v>
      </c>
      <c r="G653" s="207">
        <f>SUMIFS('BEN BEARE'!K:K,'BEN BEARE'!C:C,B653)</f>
        <v>11.212499999999999</v>
      </c>
    </row>
    <row r="654" spans="2:7" ht="15.75" x14ac:dyDescent="0.25">
      <c r="B654" s="205" t="str">
        <v>Frosty Vonn</v>
      </c>
      <c r="C654" s="199">
        <f>COUNTIF('BEN BEARE'!C:C,B654)</f>
        <v>1</v>
      </c>
      <c r="D654" s="199">
        <f>COUNTIFS('BEN BEARE'!C:C,B654,'BEN BEARE'!K:K,"&gt;0")</f>
        <v>0</v>
      </c>
      <c r="E654" s="199">
        <f>COUNTIFS('BEN BEARE'!C:C,B654,'BEN BEARE'!K:K,"&lt;0")</f>
        <v>1</v>
      </c>
      <c r="F654" s="200">
        <f t="shared" si="16"/>
        <v>0</v>
      </c>
      <c r="G654" s="207">
        <f>SUMIFS('BEN BEARE'!K:K,'BEN BEARE'!C:C,B654)</f>
        <v>-0.25</v>
      </c>
    </row>
    <row r="655" spans="2:7" ht="15.75" x14ac:dyDescent="0.25">
      <c r="B655" s="205" t="str">
        <v>Frottoir</v>
      </c>
      <c r="C655" s="199">
        <f>COUNTIF('BEN BEARE'!C:C,B655)</f>
        <v>1</v>
      </c>
      <c r="D655" s="199">
        <f>COUNTIFS('BEN BEARE'!C:C,B655,'BEN BEARE'!K:K,"&gt;0")</f>
        <v>0</v>
      </c>
      <c r="E655" s="199">
        <f>COUNTIFS('BEN BEARE'!C:C,B655,'BEN BEARE'!K:K,"&lt;0")</f>
        <v>1</v>
      </c>
      <c r="F655" s="200">
        <f t="shared" si="16"/>
        <v>0</v>
      </c>
      <c r="G655" s="207">
        <f>SUMIFS('BEN BEARE'!K:K,'BEN BEARE'!C:C,B655)</f>
        <v>-0.25</v>
      </c>
    </row>
    <row r="656" spans="2:7" ht="15.75" x14ac:dyDescent="0.25">
      <c r="B656" s="205" t="str">
        <v>Fukubana</v>
      </c>
      <c r="C656" s="199">
        <f>COUNTIF('BEN BEARE'!C:C,B656)</f>
        <v>1</v>
      </c>
      <c r="D656" s="199">
        <f>COUNTIFS('BEN BEARE'!C:C,B656,'BEN BEARE'!K:K,"&gt;0")</f>
        <v>1</v>
      </c>
      <c r="E656" s="199">
        <f>COUNTIFS('BEN BEARE'!C:C,B656,'BEN BEARE'!K:K,"&lt;0")</f>
        <v>0</v>
      </c>
      <c r="F656" s="200">
        <f t="shared" si="16"/>
        <v>1</v>
      </c>
      <c r="G656" s="207">
        <f>SUMIFS('BEN BEARE'!K:K,'BEN BEARE'!C:C,B656)</f>
        <v>8.75</v>
      </c>
    </row>
    <row r="657" spans="2:7" ht="15.75" x14ac:dyDescent="0.25">
      <c r="B657" s="205" t="str">
        <v>Full Blown</v>
      </c>
      <c r="C657" s="199">
        <f>COUNTIF('BEN BEARE'!C:C,B657)</f>
        <v>1</v>
      </c>
      <c r="D657" s="199">
        <f>COUNTIFS('BEN BEARE'!C:C,B657,'BEN BEARE'!K:K,"&gt;0")</f>
        <v>0</v>
      </c>
      <c r="E657" s="199">
        <f>COUNTIFS('BEN BEARE'!C:C,B657,'BEN BEARE'!K:K,"&lt;0")</f>
        <v>1</v>
      </c>
      <c r="F657" s="200">
        <f t="shared" si="16"/>
        <v>0</v>
      </c>
      <c r="G657" s="207">
        <f>SUMIFS('BEN BEARE'!K:K,'BEN BEARE'!C:C,B657)</f>
        <v>-1.5</v>
      </c>
    </row>
    <row r="658" spans="2:7" ht="15.75" x14ac:dyDescent="0.25">
      <c r="B658" s="205" t="str">
        <v>Fuller</v>
      </c>
      <c r="C658" s="199">
        <f>COUNTIF('BEN BEARE'!C:C,B658)</f>
        <v>1</v>
      </c>
      <c r="D658" s="199">
        <f>COUNTIFS('BEN BEARE'!C:C,B658,'BEN BEARE'!K:K,"&gt;0")</f>
        <v>0</v>
      </c>
      <c r="E658" s="199">
        <f>COUNTIFS('BEN BEARE'!C:C,B658,'BEN BEARE'!K:K,"&lt;0")</f>
        <v>1</v>
      </c>
      <c r="F658" s="200">
        <f t="shared" si="16"/>
        <v>0</v>
      </c>
      <c r="G658" s="207">
        <f>SUMIFS('BEN BEARE'!K:K,'BEN BEARE'!C:C,B658)</f>
        <v>-3</v>
      </c>
    </row>
    <row r="659" spans="2:7" ht="15.75" x14ac:dyDescent="0.25">
      <c r="B659" s="205" t="str">
        <v>Fulmen</v>
      </c>
      <c r="C659" s="199">
        <f>COUNTIF('BEN BEARE'!C:C,B659)</f>
        <v>1</v>
      </c>
      <c r="D659" s="199">
        <f>COUNTIFS('BEN BEARE'!C:C,B659,'BEN BEARE'!K:K,"&gt;0")</f>
        <v>0</v>
      </c>
      <c r="E659" s="199">
        <f>COUNTIFS('BEN BEARE'!C:C,B659,'BEN BEARE'!K:K,"&lt;0")</f>
        <v>1</v>
      </c>
      <c r="F659" s="200">
        <f t="shared" si="16"/>
        <v>0</v>
      </c>
      <c r="G659" s="207">
        <f>SUMIFS('BEN BEARE'!K:K,'BEN BEARE'!C:C,B659)</f>
        <v>-3.5</v>
      </c>
    </row>
    <row r="660" spans="2:7" ht="15.75" x14ac:dyDescent="0.25">
      <c r="B660" s="205" t="str">
        <v>Funky Little Shack</v>
      </c>
      <c r="C660" s="199">
        <f>COUNTIF('BEN BEARE'!C:C,B660)</f>
        <v>1</v>
      </c>
      <c r="D660" s="199">
        <f>COUNTIFS('BEN BEARE'!C:C,B660,'BEN BEARE'!K:K,"&gt;0")</f>
        <v>0</v>
      </c>
      <c r="E660" s="199">
        <f>COUNTIFS('BEN BEARE'!C:C,B660,'BEN BEARE'!K:K,"&lt;0")</f>
        <v>1</v>
      </c>
      <c r="F660" s="200">
        <f t="shared" si="16"/>
        <v>0</v>
      </c>
      <c r="G660" s="207">
        <f>SUMIFS('BEN BEARE'!K:K,'BEN BEARE'!C:C,B660)</f>
        <v>-2.75</v>
      </c>
    </row>
    <row r="661" spans="2:7" ht="15.75" x14ac:dyDescent="0.25">
      <c r="B661" s="205" t="str">
        <v>Furosshi</v>
      </c>
      <c r="C661" s="199">
        <f>COUNTIF('BEN BEARE'!C:C,B661)</f>
        <v>1</v>
      </c>
      <c r="D661" s="199">
        <f>COUNTIFS('BEN BEARE'!C:C,B661,'BEN BEARE'!K:K,"&gt;0")</f>
        <v>0</v>
      </c>
      <c r="E661" s="199">
        <f>COUNTIFS('BEN BEARE'!C:C,B661,'BEN BEARE'!K:K,"&lt;0")</f>
        <v>1</v>
      </c>
      <c r="F661" s="200">
        <f t="shared" si="16"/>
        <v>0</v>
      </c>
      <c r="G661" s="207">
        <f>SUMIFS('BEN BEARE'!K:K,'BEN BEARE'!C:C,B661)</f>
        <v>-2</v>
      </c>
    </row>
    <row r="662" spans="2:7" ht="15.75" x14ac:dyDescent="0.25">
      <c r="B662" s="205" t="str">
        <v>Futile Resistance</v>
      </c>
      <c r="C662" s="199">
        <f>COUNTIF('BEN BEARE'!C:C,B662)</f>
        <v>2</v>
      </c>
      <c r="D662" s="199">
        <f>COUNTIFS('BEN BEARE'!C:C,B662,'BEN BEARE'!K:K,"&gt;0")</f>
        <v>0</v>
      </c>
      <c r="E662" s="199">
        <f>COUNTIFS('BEN BEARE'!C:C,B662,'BEN BEARE'!K:K,"&lt;0")</f>
        <v>2</v>
      </c>
      <c r="F662" s="200">
        <f t="shared" si="16"/>
        <v>0</v>
      </c>
      <c r="G662" s="207">
        <f>SUMIFS('BEN BEARE'!K:K,'BEN BEARE'!C:C,B662)</f>
        <v>-2</v>
      </c>
    </row>
    <row r="663" spans="2:7" ht="15.75" x14ac:dyDescent="0.25">
      <c r="B663" s="205" t="str">
        <v>Future Monarch</v>
      </c>
      <c r="C663" s="199">
        <f>COUNTIF('BEN BEARE'!C:C,B663)</f>
        <v>1</v>
      </c>
      <c r="D663" s="199">
        <f>COUNTIFS('BEN BEARE'!C:C,B663,'BEN BEARE'!K:K,"&gt;0")</f>
        <v>0</v>
      </c>
      <c r="E663" s="199">
        <f>COUNTIFS('BEN BEARE'!C:C,B663,'BEN BEARE'!K:K,"&lt;0")</f>
        <v>1</v>
      </c>
      <c r="F663" s="200">
        <f t="shared" si="16"/>
        <v>0</v>
      </c>
      <c r="G663" s="207">
        <f>SUMIFS('BEN BEARE'!K:K,'BEN BEARE'!C:C,B663)</f>
        <v>-1.75</v>
      </c>
    </row>
    <row r="664" spans="2:7" ht="15.75" x14ac:dyDescent="0.25">
      <c r="B664" s="205" t="str">
        <v>Galaxy Ruler</v>
      </c>
      <c r="C664" s="199">
        <f>COUNTIF('BEN BEARE'!C:C,B664)</f>
        <v>1</v>
      </c>
      <c r="D664" s="199">
        <f>COUNTIFS('BEN BEARE'!C:C,B664,'BEN BEARE'!K:K,"&gt;0")</f>
        <v>0</v>
      </c>
      <c r="E664" s="199">
        <f>COUNTIFS('BEN BEARE'!C:C,B664,'BEN BEARE'!K:K,"&lt;0")</f>
        <v>1</v>
      </c>
      <c r="F664" s="200">
        <f t="shared" si="16"/>
        <v>0</v>
      </c>
      <c r="G664" s="207">
        <f>SUMIFS('BEN BEARE'!K:K,'BEN BEARE'!C:C,B664)</f>
        <v>-3</v>
      </c>
    </row>
    <row r="665" spans="2:7" ht="15.75" x14ac:dyDescent="0.25">
      <c r="B665" s="205" t="str">
        <v>Galleon</v>
      </c>
      <c r="C665" s="199">
        <f>COUNTIF('BEN BEARE'!C:C,B665)</f>
        <v>1</v>
      </c>
      <c r="D665" s="199">
        <f>COUNTIFS('BEN BEARE'!C:C,B665,'BEN BEARE'!K:K,"&gt;0")</f>
        <v>0</v>
      </c>
      <c r="E665" s="199">
        <f>COUNTIFS('BEN BEARE'!C:C,B665,'BEN BEARE'!K:K,"&lt;0")</f>
        <v>1</v>
      </c>
      <c r="F665" s="200">
        <f t="shared" si="16"/>
        <v>0</v>
      </c>
      <c r="G665" s="207">
        <f>SUMIFS('BEN BEARE'!K:K,'BEN BEARE'!C:C,B665)</f>
        <v>-2</v>
      </c>
    </row>
    <row r="666" spans="2:7" ht="15.75" x14ac:dyDescent="0.25">
      <c r="B666" s="205" t="str">
        <v>Game to Love</v>
      </c>
      <c r="C666" s="199">
        <f>COUNTIF('BEN BEARE'!C:C,B666)</f>
        <v>2</v>
      </c>
      <c r="D666" s="199">
        <f>COUNTIFS('BEN BEARE'!C:C,B666,'BEN BEARE'!K:K,"&gt;0")</f>
        <v>0</v>
      </c>
      <c r="E666" s="199">
        <f>COUNTIFS('BEN BEARE'!C:C,B666,'BEN BEARE'!K:K,"&lt;0")</f>
        <v>2</v>
      </c>
      <c r="F666" s="200">
        <f t="shared" si="16"/>
        <v>0</v>
      </c>
      <c r="G666" s="207">
        <f>SUMIFS('BEN BEARE'!K:K,'BEN BEARE'!C:C,B666)</f>
        <v>-7</v>
      </c>
    </row>
    <row r="667" spans="2:7" ht="15.75" x14ac:dyDescent="0.25">
      <c r="B667" s="205" t="str">
        <v>Garza Blanca</v>
      </c>
      <c r="C667" s="199">
        <f>COUNTIF('BEN BEARE'!C:C,B667)</f>
        <v>1</v>
      </c>
      <c r="D667" s="199">
        <f>COUNTIFS('BEN BEARE'!C:C,B667,'BEN BEARE'!K:K,"&gt;0")</f>
        <v>1</v>
      </c>
      <c r="E667" s="199">
        <f>COUNTIFS('BEN BEARE'!C:C,B667,'BEN BEARE'!K:K,"&lt;0")</f>
        <v>0</v>
      </c>
      <c r="F667" s="200">
        <f t="shared" si="16"/>
        <v>1</v>
      </c>
      <c r="G667" s="207">
        <f>SUMIFS('BEN BEARE'!K:K,'BEN BEARE'!C:C,B667)</f>
        <v>3.8999999999999995</v>
      </c>
    </row>
    <row r="668" spans="2:7" ht="15.75" x14ac:dyDescent="0.25">
      <c r="B668" s="205" t="str">
        <v>Gaylebeck</v>
      </c>
      <c r="C668" s="199">
        <f>COUNTIF('BEN BEARE'!C:C,B668)</f>
        <v>2</v>
      </c>
      <c r="D668" s="199">
        <f>COUNTIFS('BEN BEARE'!C:C,B668,'BEN BEARE'!K:K,"&gt;0")</f>
        <v>0</v>
      </c>
      <c r="E668" s="199">
        <f>COUNTIFS('BEN BEARE'!C:C,B668,'BEN BEARE'!K:K,"&lt;0")</f>
        <v>2</v>
      </c>
      <c r="F668" s="200">
        <f t="shared" si="16"/>
        <v>0</v>
      </c>
      <c r="G668" s="207">
        <f>SUMIFS('BEN BEARE'!K:K,'BEN BEARE'!C:C,B668)</f>
        <v>-4.5</v>
      </c>
    </row>
    <row r="669" spans="2:7" ht="15.75" x14ac:dyDescent="0.25">
      <c r="B669" s="205" t="str">
        <v>Gaylord</v>
      </c>
      <c r="C669" s="199">
        <f>COUNTIF('BEN BEARE'!C:C,B669)</f>
        <v>1</v>
      </c>
      <c r="D669" s="199">
        <f>COUNTIFS('BEN BEARE'!C:C,B669,'BEN BEARE'!K:K,"&gt;0")</f>
        <v>0</v>
      </c>
      <c r="E669" s="199">
        <f>COUNTIFS('BEN BEARE'!C:C,B669,'BEN BEARE'!K:K,"&lt;0")</f>
        <v>1</v>
      </c>
      <c r="F669" s="200">
        <f t="shared" si="16"/>
        <v>0</v>
      </c>
      <c r="G669" s="207">
        <f>SUMIFS('BEN BEARE'!K:K,'BEN BEARE'!C:C,B669)</f>
        <v>-7</v>
      </c>
    </row>
    <row r="670" spans="2:7" ht="15.75" x14ac:dyDescent="0.25">
      <c r="B670" s="205" t="str">
        <v>Gecko Coin</v>
      </c>
      <c r="C670" s="199">
        <f>COUNTIF('BEN BEARE'!C:C,B670)</f>
        <v>3</v>
      </c>
      <c r="D670" s="199">
        <f>COUNTIFS('BEN BEARE'!C:C,B670,'BEN BEARE'!K:K,"&gt;0")</f>
        <v>1</v>
      </c>
      <c r="E670" s="199">
        <f>COUNTIFS('BEN BEARE'!C:C,B670,'BEN BEARE'!K:K,"&lt;0")</f>
        <v>2</v>
      </c>
      <c r="F670" s="200">
        <f t="shared" si="16"/>
        <v>0.33333333333333331</v>
      </c>
      <c r="G670" s="207">
        <f>SUMIFS('BEN BEARE'!K:K,'BEN BEARE'!C:C,B670)</f>
        <v>6.1499999999999986</v>
      </c>
    </row>
    <row r="671" spans="2:7" ht="15.75" x14ac:dyDescent="0.25">
      <c r="B671" s="205" t="str">
        <v>Gelatin</v>
      </c>
      <c r="C671" s="199">
        <f>COUNTIF('BEN BEARE'!C:C,B671)</f>
        <v>3</v>
      </c>
      <c r="D671" s="199">
        <f>COUNTIFS('BEN BEARE'!C:C,B671,'BEN BEARE'!K:K,"&gt;0")</f>
        <v>1</v>
      </c>
      <c r="E671" s="199">
        <f>COUNTIFS('BEN BEARE'!C:C,B671,'BEN BEARE'!K:K,"&lt;0")</f>
        <v>2</v>
      </c>
      <c r="F671" s="200">
        <f t="shared" si="16"/>
        <v>0.33333333333333331</v>
      </c>
      <c r="G671" s="207">
        <f>SUMIFS('BEN BEARE'!K:K,'BEN BEARE'!C:C,B671)</f>
        <v>-2.5</v>
      </c>
    </row>
    <row r="672" spans="2:7" ht="15.75" x14ac:dyDescent="0.25">
      <c r="B672" s="205" t="str">
        <v>Geminga</v>
      </c>
      <c r="C672" s="199">
        <f>COUNTIF('BEN BEARE'!C:C,B672)</f>
        <v>1</v>
      </c>
      <c r="D672" s="199">
        <f>COUNTIFS('BEN BEARE'!C:C,B672,'BEN BEARE'!K:K,"&gt;0")</f>
        <v>1</v>
      </c>
      <c r="E672" s="199">
        <f>COUNTIFS('BEN BEARE'!C:C,B672,'BEN BEARE'!K:K,"&lt;0")</f>
        <v>0</v>
      </c>
      <c r="F672" s="200">
        <f t="shared" si="16"/>
        <v>1</v>
      </c>
      <c r="G672" s="207">
        <f>SUMIFS('BEN BEARE'!K:K,'BEN BEARE'!C:C,B672)</f>
        <v>6.8999999999999986</v>
      </c>
    </row>
    <row r="673" spans="2:7" ht="15.75" x14ac:dyDescent="0.25">
      <c r="B673" s="205" t="str">
        <v>General Barca</v>
      </c>
      <c r="C673" s="199">
        <f>COUNTIF('BEN BEARE'!C:C,B673)</f>
        <v>2</v>
      </c>
      <c r="D673" s="199">
        <f>COUNTIFS('BEN BEARE'!C:C,B673,'BEN BEARE'!K:K,"&gt;0")</f>
        <v>1</v>
      </c>
      <c r="E673" s="199">
        <f>COUNTIFS('BEN BEARE'!C:C,B673,'BEN BEARE'!K:K,"&lt;0")</f>
        <v>1</v>
      </c>
      <c r="F673" s="200">
        <f t="shared" si="16"/>
        <v>0.5</v>
      </c>
      <c r="G673" s="207">
        <f>SUMIFS('BEN BEARE'!K:K,'BEN BEARE'!C:C,B673)</f>
        <v>29.75</v>
      </c>
    </row>
    <row r="674" spans="2:7" ht="15.75" x14ac:dyDescent="0.25">
      <c r="B674" s="205" t="str">
        <v>Gently Rolled</v>
      </c>
      <c r="C674" s="199">
        <f>COUNTIF('BEN BEARE'!C:C,B674)</f>
        <v>3</v>
      </c>
      <c r="D674" s="199">
        <f>COUNTIFS('BEN BEARE'!C:C,B674,'BEN BEARE'!K:K,"&gt;0")</f>
        <v>0</v>
      </c>
      <c r="E674" s="199">
        <f>COUNTIFS('BEN BEARE'!C:C,B674,'BEN BEARE'!K:K,"&lt;0")</f>
        <v>3</v>
      </c>
      <c r="F674" s="200">
        <f t="shared" si="16"/>
        <v>0</v>
      </c>
      <c r="G674" s="207">
        <f>SUMIFS('BEN BEARE'!K:K,'BEN BEARE'!C:C,B674)</f>
        <v>-5</v>
      </c>
    </row>
    <row r="675" spans="2:7" ht="15.75" x14ac:dyDescent="0.25">
      <c r="B675" s="205" t="str">
        <v>Georgie Get Mad</v>
      </c>
      <c r="C675" s="199">
        <f>COUNTIF('BEN BEARE'!C:C,B675)</f>
        <v>3</v>
      </c>
      <c r="D675" s="199">
        <f>COUNTIFS('BEN BEARE'!C:C,B675,'BEN BEARE'!K:K,"&gt;0")</f>
        <v>0</v>
      </c>
      <c r="E675" s="199">
        <f>COUNTIFS('BEN BEARE'!C:C,B675,'BEN BEARE'!K:K,"&lt;0")</f>
        <v>3</v>
      </c>
      <c r="F675" s="200">
        <f t="shared" si="16"/>
        <v>0</v>
      </c>
      <c r="G675" s="207">
        <f>SUMIFS('BEN BEARE'!K:K,'BEN BEARE'!C:C,B675)</f>
        <v>-3.5</v>
      </c>
    </row>
    <row r="676" spans="2:7" ht="15.75" x14ac:dyDescent="0.25">
      <c r="B676" s="205" t="str">
        <v>Georgies Princess</v>
      </c>
      <c r="C676" s="199">
        <f>COUNTIF('BEN BEARE'!C:C,B676)</f>
        <v>1</v>
      </c>
      <c r="D676" s="199">
        <f>COUNTIFS('BEN BEARE'!C:C,B676,'BEN BEARE'!K:K,"&gt;0")</f>
        <v>0</v>
      </c>
      <c r="E676" s="199">
        <f>COUNTIFS('BEN BEARE'!C:C,B676,'BEN BEARE'!K:K,"&lt;0")</f>
        <v>1</v>
      </c>
      <c r="F676" s="200">
        <f t="shared" si="16"/>
        <v>0</v>
      </c>
      <c r="G676" s="207">
        <f>SUMIFS('BEN BEARE'!K:K,'BEN BEARE'!C:C,B676)</f>
        <v>-1</v>
      </c>
    </row>
    <row r="677" spans="2:7" ht="15.75" x14ac:dyDescent="0.25">
      <c r="B677" s="205" t="str">
        <v>Get in the Spirit</v>
      </c>
      <c r="C677" s="199">
        <f>COUNTIF('BEN BEARE'!C:C,B677)</f>
        <v>1</v>
      </c>
      <c r="D677" s="199">
        <f>COUNTIFS('BEN BEARE'!C:C,B677,'BEN BEARE'!K:K,"&gt;0")</f>
        <v>1</v>
      </c>
      <c r="E677" s="199">
        <f>COUNTIFS('BEN BEARE'!C:C,B677,'BEN BEARE'!K:K,"&lt;0")</f>
        <v>0</v>
      </c>
      <c r="F677" s="200">
        <f t="shared" si="16"/>
        <v>1</v>
      </c>
      <c r="G677" s="207">
        <f>SUMIFS('BEN BEARE'!K:K,'BEN BEARE'!C:C,B677)</f>
        <v>6.5</v>
      </c>
    </row>
    <row r="678" spans="2:7" ht="15.75" x14ac:dyDescent="0.25">
      <c r="B678" s="205" t="str">
        <v>Ghaanati</v>
      </c>
      <c r="C678" s="199">
        <f>COUNTIF('BEN BEARE'!C:C,B678)</f>
        <v>1</v>
      </c>
      <c r="D678" s="199">
        <f>COUNTIFS('BEN BEARE'!C:C,B678,'BEN BEARE'!K:K,"&gt;0")</f>
        <v>1</v>
      </c>
      <c r="E678" s="199">
        <f>COUNTIFS('BEN BEARE'!C:C,B678,'BEN BEARE'!K:K,"&lt;0")</f>
        <v>0</v>
      </c>
      <c r="F678" s="200">
        <f t="shared" si="16"/>
        <v>1</v>
      </c>
      <c r="G678" s="207">
        <f>SUMIFS('BEN BEARE'!K:K,'BEN BEARE'!C:C,B678)</f>
        <v>3</v>
      </c>
    </row>
    <row r="679" spans="2:7" ht="15.75" x14ac:dyDescent="0.25">
      <c r="B679" s="205" t="str">
        <v>Ghetto Supastar</v>
      </c>
      <c r="C679" s="199">
        <f>COUNTIF('BEN BEARE'!C:C,B679)</f>
        <v>2</v>
      </c>
      <c r="D679" s="199">
        <f>COUNTIFS('BEN BEARE'!C:C,B679,'BEN BEARE'!K:K,"&gt;0")</f>
        <v>1</v>
      </c>
      <c r="E679" s="199">
        <f>COUNTIFS('BEN BEARE'!C:C,B679,'BEN BEARE'!K:K,"&lt;0")</f>
        <v>1</v>
      </c>
      <c r="F679" s="200">
        <f t="shared" si="16"/>
        <v>0.5</v>
      </c>
      <c r="G679" s="207">
        <f>SUMIFS('BEN BEARE'!K:K,'BEN BEARE'!C:C,B679)</f>
        <v>23.75</v>
      </c>
    </row>
    <row r="680" spans="2:7" ht="15.75" x14ac:dyDescent="0.25">
      <c r="B680" s="205" t="str">
        <v>Gift of Oratory</v>
      </c>
      <c r="C680" s="199">
        <f>COUNTIF('BEN BEARE'!C:C,B680)</f>
        <v>2</v>
      </c>
      <c r="D680" s="199">
        <f>COUNTIFS('BEN BEARE'!C:C,B680,'BEN BEARE'!K:K,"&gt;0")</f>
        <v>0</v>
      </c>
      <c r="E680" s="199">
        <f>COUNTIFS('BEN BEARE'!C:C,B680,'BEN BEARE'!K:K,"&lt;0")</f>
        <v>2</v>
      </c>
      <c r="F680" s="200">
        <f t="shared" si="16"/>
        <v>0</v>
      </c>
      <c r="G680" s="207">
        <f>SUMIFS('BEN BEARE'!K:K,'BEN BEARE'!C:C,B680)</f>
        <v>-7.75</v>
      </c>
    </row>
    <row r="681" spans="2:7" ht="15.75" x14ac:dyDescent="0.25">
      <c r="B681" s="205" t="str">
        <v>Giga Kick</v>
      </c>
      <c r="C681" s="199">
        <f>COUNTIF('BEN BEARE'!C:C,B681)</f>
        <v>1</v>
      </c>
      <c r="D681" s="199">
        <f>COUNTIFS('BEN BEARE'!C:C,B681,'BEN BEARE'!K:K,"&gt;0")</f>
        <v>1</v>
      </c>
      <c r="E681" s="199">
        <f>COUNTIFS('BEN BEARE'!C:C,B681,'BEN BEARE'!K:K,"&lt;0")</f>
        <v>0</v>
      </c>
      <c r="F681" s="200">
        <f t="shared" si="16"/>
        <v>1</v>
      </c>
      <c r="G681" s="207">
        <f>SUMIFS('BEN BEARE'!K:K,'BEN BEARE'!C:C,B681)</f>
        <v>6.3000000000000007</v>
      </c>
    </row>
    <row r="682" spans="2:7" ht="15.75" x14ac:dyDescent="0.25">
      <c r="B682" s="205" t="str">
        <v>Gigaton</v>
      </c>
      <c r="C682" s="199">
        <f>COUNTIF('BEN BEARE'!C:C,B682)</f>
        <v>1</v>
      </c>
      <c r="D682" s="199">
        <f>COUNTIFS('BEN BEARE'!C:C,B682,'BEN BEARE'!K:K,"&gt;0")</f>
        <v>0</v>
      </c>
      <c r="E682" s="199">
        <f>COUNTIFS('BEN BEARE'!C:C,B682,'BEN BEARE'!K:K,"&lt;0")</f>
        <v>1</v>
      </c>
      <c r="F682" s="200">
        <f t="shared" si="16"/>
        <v>0</v>
      </c>
      <c r="G682" s="207">
        <f>SUMIFS('BEN BEARE'!K:K,'BEN BEARE'!C:C,B682)</f>
        <v>-12</v>
      </c>
    </row>
    <row r="683" spans="2:7" ht="15.75" x14ac:dyDescent="0.25">
      <c r="B683" s="205" t="str">
        <v>Gijima Gal</v>
      </c>
      <c r="C683" s="199">
        <f>COUNTIF('BEN BEARE'!C:C,B683)</f>
        <v>1</v>
      </c>
      <c r="D683" s="199">
        <f>COUNTIFS('BEN BEARE'!C:C,B683,'BEN BEARE'!K:K,"&gt;0")</f>
        <v>0</v>
      </c>
      <c r="E683" s="199">
        <f>COUNTIFS('BEN BEARE'!C:C,B683,'BEN BEARE'!K:K,"&lt;0")</f>
        <v>1</v>
      </c>
      <c r="F683" s="200">
        <f t="shared" si="16"/>
        <v>0</v>
      </c>
      <c r="G683" s="207">
        <f>SUMIFS('BEN BEARE'!K:K,'BEN BEARE'!C:C,B683)</f>
        <v>-6</v>
      </c>
    </row>
    <row r="684" spans="2:7" ht="15.75" x14ac:dyDescent="0.25">
      <c r="B684" s="205" t="str">
        <v>Girello</v>
      </c>
      <c r="C684" s="199">
        <f>COUNTIF('BEN BEARE'!C:C,B684)</f>
        <v>1</v>
      </c>
      <c r="D684" s="199">
        <f>COUNTIFS('BEN BEARE'!C:C,B684,'BEN BEARE'!K:K,"&gt;0")</f>
        <v>0</v>
      </c>
      <c r="E684" s="199">
        <f>COUNTIFS('BEN BEARE'!C:C,B684,'BEN BEARE'!K:K,"&lt;0")</f>
        <v>1</v>
      </c>
      <c r="F684" s="200">
        <f t="shared" si="16"/>
        <v>0</v>
      </c>
      <c r="G684" s="207">
        <f>SUMIFS('BEN BEARE'!K:K,'BEN BEARE'!C:C,B684)</f>
        <v>-3</v>
      </c>
    </row>
    <row r="685" spans="2:7" ht="15.75" x14ac:dyDescent="0.25">
      <c r="B685" s="205" t="str">
        <v>Gitalong</v>
      </c>
      <c r="C685" s="199">
        <f>COUNTIF('BEN BEARE'!C:C,B685)</f>
        <v>1</v>
      </c>
      <c r="D685" s="199">
        <f>COUNTIFS('BEN BEARE'!C:C,B685,'BEN BEARE'!K:K,"&gt;0")</f>
        <v>0</v>
      </c>
      <c r="E685" s="199">
        <f>COUNTIFS('BEN BEARE'!C:C,B685,'BEN BEARE'!K:K,"&lt;0")</f>
        <v>1</v>
      </c>
      <c r="F685" s="200">
        <f t="shared" si="16"/>
        <v>0</v>
      </c>
      <c r="G685" s="207">
        <f>SUMIFS('BEN BEARE'!K:K,'BEN BEARE'!C:C,B685)</f>
        <v>-0.25</v>
      </c>
    </row>
    <row r="686" spans="2:7" ht="15.75" x14ac:dyDescent="0.25">
      <c r="B686" s="205" t="str">
        <v>Giuliano</v>
      </c>
      <c r="C686" s="199">
        <f>COUNTIF('BEN BEARE'!C:C,B686)</f>
        <v>4</v>
      </c>
      <c r="D686" s="199">
        <f>COUNTIFS('BEN BEARE'!C:C,B686,'BEN BEARE'!K:K,"&gt;0")</f>
        <v>1</v>
      </c>
      <c r="E686" s="199">
        <f>COUNTIFS('BEN BEARE'!C:C,B686,'BEN BEARE'!K:K,"&lt;0")</f>
        <v>3</v>
      </c>
      <c r="F686" s="200">
        <f t="shared" si="16"/>
        <v>0.25</v>
      </c>
      <c r="G686" s="207">
        <f>SUMIFS('BEN BEARE'!K:K,'BEN BEARE'!C:C,B686)</f>
        <v>-4.45</v>
      </c>
    </row>
    <row r="687" spans="2:7" ht="15.75" x14ac:dyDescent="0.25">
      <c r="B687" s="205" t="str">
        <v>Givara</v>
      </c>
      <c r="C687" s="199">
        <f>COUNTIF('BEN BEARE'!C:C,B687)</f>
        <v>1</v>
      </c>
      <c r="D687" s="199">
        <f>COUNTIFS('BEN BEARE'!C:C,B687,'BEN BEARE'!K:K,"&gt;0")</f>
        <v>0</v>
      </c>
      <c r="E687" s="199">
        <f>COUNTIFS('BEN BEARE'!C:C,B687,'BEN BEARE'!K:K,"&lt;0")</f>
        <v>1</v>
      </c>
      <c r="F687" s="200">
        <f t="shared" si="16"/>
        <v>0</v>
      </c>
      <c r="G687" s="207">
        <f>SUMIFS('BEN BEARE'!K:K,'BEN BEARE'!C:C,B687)</f>
        <v>-1.5</v>
      </c>
    </row>
    <row r="688" spans="2:7" ht="15.75" x14ac:dyDescent="0.25">
      <c r="B688" s="205" t="str">
        <v>Giving Delight</v>
      </c>
      <c r="C688" s="199">
        <f>COUNTIF('BEN BEARE'!C:C,B688)</f>
        <v>1</v>
      </c>
      <c r="D688" s="199">
        <f>COUNTIFS('BEN BEARE'!C:C,B688,'BEN BEARE'!K:K,"&gt;0")</f>
        <v>0</v>
      </c>
      <c r="E688" s="199">
        <f>COUNTIFS('BEN BEARE'!C:C,B688,'BEN BEARE'!K:K,"&lt;0")</f>
        <v>1</v>
      </c>
      <c r="F688" s="200">
        <f t="shared" si="16"/>
        <v>0</v>
      </c>
      <c r="G688" s="207">
        <f>SUMIFS('BEN BEARE'!K:K,'BEN BEARE'!C:C,B688)</f>
        <v>-2.5</v>
      </c>
    </row>
    <row r="689" spans="2:7" ht="15.75" x14ac:dyDescent="0.25">
      <c r="B689" s="205" t="str">
        <v>Glacier Queen</v>
      </c>
      <c r="C689" s="199">
        <f>COUNTIF('BEN BEARE'!C:C,B689)</f>
        <v>1</v>
      </c>
      <c r="D689" s="199">
        <f>COUNTIFS('BEN BEARE'!C:C,B689,'BEN BEARE'!K:K,"&gt;0")</f>
        <v>0</v>
      </c>
      <c r="E689" s="199">
        <f>COUNTIFS('BEN BEARE'!C:C,B689,'BEN BEARE'!K:K,"&lt;0")</f>
        <v>1</v>
      </c>
      <c r="F689" s="200">
        <f t="shared" si="16"/>
        <v>0</v>
      </c>
      <c r="G689" s="207">
        <f>SUMIFS('BEN BEARE'!K:K,'BEN BEARE'!C:C,B689)</f>
        <v>-0.75</v>
      </c>
    </row>
    <row r="690" spans="2:7" ht="15.75" x14ac:dyDescent="0.25">
      <c r="B690" s="205" t="str">
        <v>Glamour Runs Deep</v>
      </c>
      <c r="C690" s="199">
        <f>COUNTIF('BEN BEARE'!C:C,B690)</f>
        <v>2</v>
      </c>
      <c r="D690" s="199">
        <f>COUNTIFS('BEN BEARE'!C:C,B690,'BEN BEARE'!K:K,"&gt;0")</f>
        <v>1</v>
      </c>
      <c r="E690" s="199">
        <f>COUNTIFS('BEN BEARE'!C:C,B690,'BEN BEARE'!K:K,"&lt;0")</f>
        <v>1</v>
      </c>
      <c r="F690" s="200">
        <f t="shared" si="16"/>
        <v>0.5</v>
      </c>
      <c r="G690" s="207">
        <f>SUMIFS('BEN BEARE'!K:K,'BEN BEARE'!C:C,B690)</f>
        <v>2</v>
      </c>
    </row>
    <row r="691" spans="2:7" ht="15.75" x14ac:dyDescent="0.25">
      <c r="B691" s="205" t="str">
        <v>Glass Mountain</v>
      </c>
      <c r="C691" s="199">
        <f>COUNTIF('BEN BEARE'!C:C,B691)</f>
        <v>2</v>
      </c>
      <c r="D691" s="199">
        <f>COUNTIFS('BEN BEARE'!C:C,B691,'BEN BEARE'!K:K,"&gt;0")</f>
        <v>0</v>
      </c>
      <c r="E691" s="199">
        <f>COUNTIFS('BEN BEARE'!C:C,B691,'BEN BEARE'!K:K,"&lt;0")</f>
        <v>2</v>
      </c>
      <c r="F691" s="200">
        <f t="shared" si="16"/>
        <v>0</v>
      </c>
      <c r="G691" s="207">
        <f>SUMIFS('BEN BEARE'!K:K,'BEN BEARE'!C:C,B691)</f>
        <v>-3.75</v>
      </c>
    </row>
    <row r="692" spans="2:7" ht="15.75" x14ac:dyDescent="0.25">
      <c r="B692" s="205" t="str">
        <v>Gleaming Legend</v>
      </c>
      <c r="C692" s="199">
        <f>COUNTIF('BEN BEARE'!C:C,B692)</f>
        <v>2</v>
      </c>
      <c r="D692" s="199">
        <f>COUNTIFS('BEN BEARE'!C:C,B692,'BEN BEARE'!K:K,"&gt;0")</f>
        <v>0</v>
      </c>
      <c r="E692" s="199">
        <f>COUNTIFS('BEN BEARE'!C:C,B692,'BEN BEARE'!K:K,"&lt;0")</f>
        <v>2</v>
      </c>
      <c r="F692" s="200">
        <f t="shared" si="16"/>
        <v>0</v>
      </c>
      <c r="G692" s="207">
        <f>SUMIFS('BEN BEARE'!K:K,'BEN BEARE'!C:C,B692)</f>
        <v>-3.5</v>
      </c>
    </row>
    <row r="693" spans="2:7" ht="15.75" x14ac:dyDescent="0.25">
      <c r="B693" s="205" t="str">
        <v>Gleefilly</v>
      </c>
      <c r="C693" s="199">
        <f>COUNTIF('BEN BEARE'!C:C,B693)</f>
        <v>1</v>
      </c>
      <c r="D693" s="199">
        <f>COUNTIFS('BEN BEARE'!C:C,B693,'BEN BEARE'!K:K,"&gt;0")</f>
        <v>0</v>
      </c>
      <c r="E693" s="199">
        <f>COUNTIFS('BEN BEARE'!C:C,B693,'BEN BEARE'!K:K,"&lt;0")</f>
        <v>1</v>
      </c>
      <c r="F693" s="200">
        <f t="shared" si="16"/>
        <v>0</v>
      </c>
      <c r="G693" s="207">
        <f>SUMIFS('BEN BEARE'!K:K,'BEN BEARE'!C:C,B693)</f>
        <v>-1.25</v>
      </c>
    </row>
    <row r="694" spans="2:7" ht="15.75" x14ac:dyDescent="0.25">
      <c r="B694" s="205" t="str">
        <v>Glitzing</v>
      </c>
      <c r="C694" s="199">
        <f>COUNTIF('BEN BEARE'!C:C,B694)</f>
        <v>2</v>
      </c>
      <c r="D694" s="199">
        <f>COUNTIFS('BEN BEARE'!C:C,B694,'BEN BEARE'!K:K,"&gt;0")</f>
        <v>1</v>
      </c>
      <c r="E694" s="199">
        <f>COUNTIFS('BEN BEARE'!C:C,B694,'BEN BEARE'!K:K,"&lt;0")</f>
        <v>1</v>
      </c>
      <c r="F694" s="200">
        <f t="shared" ref="F694:F696" si="17">D694/C694</f>
        <v>0.5</v>
      </c>
      <c r="G694" s="207">
        <f>SUMIFS('BEN BEARE'!K:K,'BEN BEARE'!C:C,B694)</f>
        <v>2.5250000000000004</v>
      </c>
    </row>
    <row r="695" spans="2:7" ht="15.75" x14ac:dyDescent="0.25">
      <c r="B695" s="205" t="str">
        <v>Global King</v>
      </c>
      <c r="C695" s="199">
        <f>COUNTIF('BEN BEARE'!C:C,B695)</f>
        <v>1</v>
      </c>
      <c r="D695" s="199">
        <f>COUNTIFS('BEN BEARE'!C:C,B695,'BEN BEARE'!K:K,"&gt;0")</f>
        <v>0</v>
      </c>
      <c r="E695" s="199">
        <f>COUNTIFS('BEN BEARE'!C:C,B695,'BEN BEARE'!K:K,"&lt;0")</f>
        <v>1</v>
      </c>
      <c r="F695" s="200">
        <f t="shared" si="17"/>
        <v>0</v>
      </c>
      <c r="G695" s="207">
        <f>SUMIFS('BEN BEARE'!K:K,'BEN BEARE'!C:C,B695)</f>
        <v>-2.75</v>
      </c>
    </row>
    <row r="696" spans="2:7" ht="15.75" x14ac:dyDescent="0.25">
      <c r="B696" s="205" t="str">
        <v>Global Witness</v>
      </c>
      <c r="C696" s="199">
        <f>COUNTIF('BEN BEARE'!C:C,B696)</f>
        <v>3</v>
      </c>
      <c r="D696" s="199">
        <f>COUNTIFS('BEN BEARE'!C:C,B696,'BEN BEARE'!K:K,"&gt;0")</f>
        <v>0</v>
      </c>
      <c r="E696" s="199">
        <f>COUNTIFS('BEN BEARE'!C:C,B696,'BEN BEARE'!K:K,"&lt;0")</f>
        <v>3</v>
      </c>
      <c r="F696" s="200">
        <f t="shared" si="17"/>
        <v>0</v>
      </c>
      <c r="G696" s="207">
        <f>SUMIFS('BEN BEARE'!K:K,'BEN BEARE'!C:C,B696)</f>
        <v>-9.75</v>
      </c>
    </row>
    <row r="697" spans="2:7" ht="15.75" x14ac:dyDescent="0.25">
      <c r="B697" s="205" t="str">
        <v>Globe</v>
      </c>
      <c r="C697" s="199">
        <f>COUNTIF('BEN BEARE'!C:C,B697)</f>
        <v>1</v>
      </c>
      <c r="D697" s="199">
        <f>COUNTIFS('BEN BEARE'!C:C,B697,'BEN BEARE'!K:K,"&gt;0")</f>
        <v>1</v>
      </c>
      <c r="E697" s="199">
        <f>COUNTIFS('BEN BEARE'!C:C,B697,'BEN BEARE'!K:K,"&lt;0")</f>
        <v>0</v>
      </c>
      <c r="F697" s="200">
        <f t="shared" ref="F697:F760" si="18">D697/C697</f>
        <v>1</v>
      </c>
      <c r="G697" s="207">
        <f>SUMIFS('BEN BEARE'!K:K,'BEN BEARE'!C:C,B697)</f>
        <v>10</v>
      </c>
    </row>
    <row r="698" spans="2:7" ht="15.75" x14ac:dyDescent="0.25">
      <c r="B698" s="205" t="str">
        <v>Glowing Gold</v>
      </c>
      <c r="C698" s="199">
        <f>COUNTIF('BEN BEARE'!C:C,B698)</f>
        <v>1</v>
      </c>
      <c r="D698" s="199">
        <f>COUNTIFS('BEN BEARE'!C:C,B698,'BEN BEARE'!K:K,"&gt;0")</f>
        <v>0</v>
      </c>
      <c r="E698" s="199">
        <f>COUNTIFS('BEN BEARE'!C:C,B698,'BEN BEARE'!K:K,"&lt;0")</f>
        <v>1</v>
      </c>
      <c r="F698" s="200">
        <f t="shared" si="18"/>
        <v>0</v>
      </c>
      <c r="G698" s="207">
        <f>SUMIFS('BEN BEARE'!K:K,'BEN BEARE'!C:C,B698)</f>
        <v>-0.25</v>
      </c>
    </row>
    <row r="699" spans="2:7" ht="15.75" x14ac:dyDescent="0.25">
      <c r="B699" s="205" t="str">
        <v>Go Isla Go</v>
      </c>
      <c r="C699" s="199">
        <f>COUNTIF('BEN BEARE'!C:C,B699)</f>
        <v>1</v>
      </c>
      <c r="D699" s="199">
        <f>COUNTIFS('BEN BEARE'!C:C,B699,'BEN BEARE'!K:K,"&gt;0")</f>
        <v>0</v>
      </c>
      <c r="E699" s="199">
        <f>COUNTIFS('BEN BEARE'!C:C,B699,'BEN BEARE'!K:K,"&lt;0")</f>
        <v>1</v>
      </c>
      <c r="F699" s="200">
        <f t="shared" si="18"/>
        <v>0</v>
      </c>
      <c r="G699" s="207">
        <f>SUMIFS('BEN BEARE'!K:K,'BEN BEARE'!C:C,B699)</f>
        <v>-2</v>
      </c>
    </row>
    <row r="700" spans="2:7" ht="15.75" x14ac:dyDescent="0.25">
      <c r="B700" s="205" t="str">
        <v>Goats on Oats</v>
      </c>
      <c r="C700" s="199">
        <f>COUNTIF('BEN BEARE'!C:C,B700)</f>
        <v>1</v>
      </c>
      <c r="D700" s="199">
        <f>COUNTIFS('BEN BEARE'!C:C,B700,'BEN BEARE'!K:K,"&gt;0")</f>
        <v>0</v>
      </c>
      <c r="E700" s="199">
        <f>COUNTIFS('BEN BEARE'!C:C,B700,'BEN BEARE'!K:K,"&lt;0")</f>
        <v>1</v>
      </c>
      <c r="F700" s="200">
        <f t="shared" si="18"/>
        <v>0</v>
      </c>
      <c r="G700" s="207">
        <f>SUMIFS('BEN BEARE'!K:K,'BEN BEARE'!C:C,B700)</f>
        <v>-2.5</v>
      </c>
    </row>
    <row r="701" spans="2:7" ht="15.75" x14ac:dyDescent="0.25">
      <c r="B701" s="205" t="str">
        <v>Godzilla</v>
      </c>
      <c r="C701" s="199">
        <f>COUNTIF('BEN BEARE'!C:C,B701)</f>
        <v>4</v>
      </c>
      <c r="D701" s="199">
        <f>COUNTIFS('BEN BEARE'!C:C,B701,'BEN BEARE'!K:K,"&gt;0")</f>
        <v>1</v>
      </c>
      <c r="E701" s="199">
        <f>COUNTIFS('BEN BEARE'!C:C,B701,'BEN BEARE'!K:K,"&lt;0")</f>
        <v>3</v>
      </c>
      <c r="F701" s="200">
        <f t="shared" si="18"/>
        <v>0.25</v>
      </c>
      <c r="G701" s="207">
        <f>SUMIFS('BEN BEARE'!K:K,'BEN BEARE'!C:C,B701)</f>
        <v>-0.75</v>
      </c>
    </row>
    <row r="702" spans="2:7" ht="15.75" x14ac:dyDescent="0.25">
      <c r="B702" s="205" t="str">
        <v>Goergie Get Mad</v>
      </c>
      <c r="C702" s="199">
        <f>COUNTIF('BEN BEARE'!C:C,B702)</f>
        <v>1</v>
      </c>
      <c r="D702" s="199">
        <f>COUNTIFS('BEN BEARE'!C:C,B702,'BEN BEARE'!K:K,"&gt;0")</f>
        <v>0</v>
      </c>
      <c r="E702" s="199">
        <f>COUNTIFS('BEN BEARE'!C:C,B702,'BEN BEARE'!K:K,"&lt;0")</f>
        <v>1</v>
      </c>
      <c r="F702" s="200">
        <f t="shared" si="18"/>
        <v>0</v>
      </c>
      <c r="G702" s="207">
        <f>SUMIFS('BEN BEARE'!K:K,'BEN BEARE'!C:C,B702)</f>
        <v>-1.5</v>
      </c>
    </row>
    <row r="703" spans="2:7" ht="15.75" x14ac:dyDescent="0.25">
      <c r="B703" s="205" t="str">
        <v>Gold Cut</v>
      </c>
      <c r="C703" s="199">
        <f>COUNTIF('BEN BEARE'!C:C,B703)</f>
        <v>2</v>
      </c>
      <c r="D703" s="199">
        <f>COUNTIFS('BEN BEARE'!C:C,B703,'BEN BEARE'!K:K,"&gt;0")</f>
        <v>0</v>
      </c>
      <c r="E703" s="199">
        <f>COUNTIFS('BEN BEARE'!C:C,B703,'BEN BEARE'!K:K,"&lt;0")</f>
        <v>2</v>
      </c>
      <c r="F703" s="200">
        <f t="shared" si="18"/>
        <v>0</v>
      </c>
      <c r="G703" s="207">
        <f>SUMIFS('BEN BEARE'!K:K,'BEN BEARE'!C:C,B703)</f>
        <v>-6</v>
      </c>
    </row>
    <row r="704" spans="2:7" ht="15.75" x14ac:dyDescent="0.25">
      <c r="B704" s="205" t="str">
        <v>Goldcitygeneration</v>
      </c>
      <c r="C704" s="199">
        <f>COUNTIF('BEN BEARE'!C:C,B704)</f>
        <v>2</v>
      </c>
      <c r="D704" s="199">
        <f>COUNTIFS('BEN BEARE'!C:C,B704,'BEN BEARE'!K:K,"&gt;0")</f>
        <v>0</v>
      </c>
      <c r="E704" s="199">
        <f>COUNTIFS('BEN BEARE'!C:C,B704,'BEN BEARE'!K:K,"&lt;0")</f>
        <v>2</v>
      </c>
      <c r="F704" s="200">
        <f t="shared" si="18"/>
        <v>0</v>
      </c>
      <c r="G704" s="207">
        <f>SUMIFS('BEN BEARE'!K:K,'BEN BEARE'!C:C,B704)</f>
        <v>-1.25</v>
      </c>
    </row>
    <row r="705" spans="2:7" ht="15.75" x14ac:dyDescent="0.25">
      <c r="B705" s="205" t="str">
        <v>Golden Fighter</v>
      </c>
      <c r="C705" s="199">
        <f>COUNTIF('BEN BEARE'!C:C,B705)</f>
        <v>1</v>
      </c>
      <c r="D705" s="199">
        <f>COUNTIFS('BEN BEARE'!C:C,B705,'BEN BEARE'!K:K,"&gt;0")</f>
        <v>1</v>
      </c>
      <c r="E705" s="199">
        <f>COUNTIFS('BEN BEARE'!C:C,B705,'BEN BEARE'!K:K,"&lt;0")</f>
        <v>0</v>
      </c>
      <c r="F705" s="200">
        <f t="shared" si="18"/>
        <v>1</v>
      </c>
      <c r="G705" s="207">
        <f>SUMIFS('BEN BEARE'!K:K,'BEN BEARE'!C:C,B705)</f>
        <v>0.95</v>
      </c>
    </row>
    <row r="706" spans="2:7" ht="15.75" x14ac:dyDescent="0.25">
      <c r="B706" s="205" t="str">
        <v>Golden Path</v>
      </c>
      <c r="C706" s="199">
        <f>COUNTIF('BEN BEARE'!C:C,B706)</f>
        <v>1</v>
      </c>
      <c r="D706" s="199">
        <f>COUNTIFS('BEN BEARE'!C:C,B706,'BEN BEARE'!K:K,"&gt;0")</f>
        <v>1</v>
      </c>
      <c r="E706" s="199">
        <f>COUNTIFS('BEN BEARE'!C:C,B706,'BEN BEARE'!K:K,"&lt;0")</f>
        <v>0</v>
      </c>
      <c r="F706" s="200">
        <f t="shared" si="18"/>
        <v>1</v>
      </c>
      <c r="G706" s="207">
        <f>SUMIFS('BEN BEARE'!K:K,'BEN BEARE'!C:C,B706)</f>
        <v>8.125</v>
      </c>
    </row>
    <row r="707" spans="2:7" ht="15.75" x14ac:dyDescent="0.25">
      <c r="B707" s="205" t="str">
        <v>Golden River Gift</v>
      </c>
      <c r="C707" s="199">
        <f>COUNTIF('BEN BEARE'!C:C,B707)</f>
        <v>1</v>
      </c>
      <c r="D707" s="199">
        <f>COUNTIFS('BEN BEARE'!C:C,B707,'BEN BEARE'!K:K,"&gt;0")</f>
        <v>0</v>
      </c>
      <c r="E707" s="199">
        <f>COUNTIFS('BEN BEARE'!C:C,B707,'BEN BEARE'!K:K,"&lt;0")</f>
        <v>1</v>
      </c>
      <c r="F707" s="200">
        <f t="shared" si="18"/>
        <v>0</v>
      </c>
      <c r="G707" s="207">
        <f>SUMIFS('BEN BEARE'!K:K,'BEN BEARE'!C:C,B707)</f>
        <v>-0.25</v>
      </c>
    </row>
    <row r="708" spans="2:7" ht="15.75" x14ac:dyDescent="0.25">
      <c r="B708" s="205" t="str">
        <v>Goldie</v>
      </c>
      <c r="C708" s="199">
        <f>COUNTIF('BEN BEARE'!C:C,B708)</f>
        <v>1</v>
      </c>
      <c r="D708" s="199">
        <f>COUNTIFS('BEN BEARE'!C:C,B708,'BEN BEARE'!K:K,"&gt;0")</f>
        <v>1</v>
      </c>
      <c r="E708" s="199">
        <f>COUNTIFS('BEN BEARE'!C:C,B708,'BEN BEARE'!K:K,"&lt;0")</f>
        <v>0</v>
      </c>
      <c r="F708" s="200">
        <f t="shared" si="18"/>
        <v>1</v>
      </c>
      <c r="G708" s="207">
        <f>SUMIFS('BEN BEARE'!K:K,'BEN BEARE'!C:C,B708)</f>
        <v>15.95</v>
      </c>
    </row>
    <row r="709" spans="2:7" ht="15.75" x14ac:dyDescent="0.25">
      <c r="B709" s="205" t="str">
        <v>Good Life Diva</v>
      </c>
      <c r="C709" s="199">
        <f>COUNTIF('BEN BEARE'!C:C,B709)</f>
        <v>2</v>
      </c>
      <c r="D709" s="199">
        <f>COUNTIFS('BEN BEARE'!C:C,B709,'BEN BEARE'!K:K,"&gt;0")</f>
        <v>0</v>
      </c>
      <c r="E709" s="199">
        <f>COUNTIFS('BEN BEARE'!C:C,B709,'BEN BEARE'!K:K,"&lt;0")</f>
        <v>2</v>
      </c>
      <c r="F709" s="200">
        <f t="shared" si="18"/>
        <v>0</v>
      </c>
      <c r="G709" s="207">
        <f>SUMIFS('BEN BEARE'!K:K,'BEN BEARE'!C:C,B709)</f>
        <v>-5.25</v>
      </c>
    </row>
    <row r="710" spans="2:7" ht="15.75" x14ac:dyDescent="0.25">
      <c r="B710" s="205" t="str">
        <v>Good Medicine</v>
      </c>
      <c r="C710" s="199">
        <f>COUNTIF('BEN BEARE'!C:C,B710)</f>
        <v>2</v>
      </c>
      <c r="D710" s="199">
        <f>COUNTIFS('BEN BEARE'!C:C,B710,'BEN BEARE'!K:K,"&gt;0")</f>
        <v>0</v>
      </c>
      <c r="E710" s="199">
        <f>COUNTIFS('BEN BEARE'!C:C,B710,'BEN BEARE'!K:K,"&lt;0")</f>
        <v>2</v>
      </c>
      <c r="F710" s="200">
        <f t="shared" si="18"/>
        <v>0</v>
      </c>
      <c r="G710" s="207">
        <f>SUMIFS('BEN BEARE'!K:K,'BEN BEARE'!C:C,B710)</f>
        <v>-1</v>
      </c>
    </row>
    <row r="711" spans="2:7" ht="15.75" x14ac:dyDescent="0.25">
      <c r="B711" s="205" t="str">
        <v>Good times Again</v>
      </c>
      <c r="C711" s="199">
        <f>COUNTIF('BEN BEARE'!C:C,B711)</f>
        <v>2</v>
      </c>
      <c r="D711" s="199">
        <f>COUNTIFS('BEN BEARE'!C:C,B711,'BEN BEARE'!K:K,"&gt;0")</f>
        <v>0</v>
      </c>
      <c r="E711" s="199">
        <f>COUNTIFS('BEN BEARE'!C:C,B711,'BEN BEARE'!K:K,"&lt;0")</f>
        <v>2</v>
      </c>
      <c r="F711" s="200">
        <f t="shared" si="18"/>
        <v>0</v>
      </c>
      <c r="G711" s="207">
        <f>SUMIFS('BEN BEARE'!K:K,'BEN BEARE'!C:C,B711)</f>
        <v>-2</v>
      </c>
    </row>
    <row r="712" spans="2:7" ht="15.75" x14ac:dyDescent="0.25">
      <c r="B712" s="205" t="str">
        <v>Gosford Tri 3/5/13</v>
      </c>
      <c r="C712" s="199">
        <f>COUNTIF('BEN BEARE'!C:C,B712)</f>
        <v>1</v>
      </c>
      <c r="D712" s="199">
        <f>COUNTIFS('BEN BEARE'!C:C,B712,'BEN BEARE'!K:K,"&gt;0")</f>
        <v>0</v>
      </c>
      <c r="E712" s="199">
        <f>COUNTIFS('BEN BEARE'!C:C,B712,'BEN BEARE'!K:K,"&lt;0")</f>
        <v>1</v>
      </c>
      <c r="F712" s="200">
        <f t="shared" si="18"/>
        <v>0</v>
      </c>
      <c r="G712" s="207">
        <f>SUMIFS('BEN BEARE'!K:K,'BEN BEARE'!C:C,B712)</f>
        <v>-2</v>
      </c>
    </row>
    <row r="713" spans="2:7" ht="15.75" x14ac:dyDescent="0.25">
      <c r="B713" s="205" t="str">
        <v>Got yourself a Gun</v>
      </c>
      <c r="C713" s="199">
        <f>COUNTIF('BEN BEARE'!C:C,B713)</f>
        <v>1</v>
      </c>
      <c r="D713" s="199">
        <f>COUNTIFS('BEN BEARE'!C:C,B713,'BEN BEARE'!K:K,"&gt;0")</f>
        <v>0</v>
      </c>
      <c r="E713" s="199">
        <f>COUNTIFS('BEN BEARE'!C:C,B713,'BEN BEARE'!K:K,"&lt;0")</f>
        <v>1</v>
      </c>
      <c r="F713" s="200">
        <f t="shared" si="18"/>
        <v>0</v>
      </c>
      <c r="G713" s="207">
        <f>SUMIFS('BEN BEARE'!K:K,'BEN BEARE'!C:C,B713)</f>
        <v>-6</v>
      </c>
    </row>
    <row r="714" spans="2:7" ht="15.75" x14ac:dyDescent="0.25">
      <c r="B714" s="205" t="str">
        <v>Gotebo</v>
      </c>
      <c r="C714" s="199">
        <f>COUNTIF('BEN BEARE'!C:C,B714)</f>
        <v>1</v>
      </c>
      <c r="D714" s="199">
        <f>COUNTIFS('BEN BEARE'!C:C,B714,'BEN BEARE'!K:K,"&gt;0")</f>
        <v>0</v>
      </c>
      <c r="E714" s="199">
        <f>COUNTIFS('BEN BEARE'!C:C,B714,'BEN BEARE'!K:K,"&lt;0")</f>
        <v>1</v>
      </c>
      <c r="F714" s="200">
        <f t="shared" si="18"/>
        <v>0</v>
      </c>
      <c r="G714" s="207">
        <f>SUMIFS('BEN BEARE'!K:K,'BEN BEARE'!C:C,B714)</f>
        <v>-2.75</v>
      </c>
    </row>
    <row r="715" spans="2:7" ht="15.75" x14ac:dyDescent="0.25">
      <c r="B715" s="205" t="str">
        <v>Gotta Have Fun</v>
      </c>
      <c r="C715" s="199">
        <f>COUNTIF('BEN BEARE'!C:C,B715)</f>
        <v>2</v>
      </c>
      <c r="D715" s="199">
        <f>COUNTIFS('BEN BEARE'!C:C,B715,'BEN BEARE'!K:K,"&gt;0")</f>
        <v>0</v>
      </c>
      <c r="E715" s="199">
        <f>COUNTIFS('BEN BEARE'!C:C,B715,'BEN BEARE'!K:K,"&lt;0")</f>
        <v>2</v>
      </c>
      <c r="F715" s="200">
        <f t="shared" si="18"/>
        <v>0</v>
      </c>
      <c r="G715" s="207">
        <f>SUMIFS('BEN BEARE'!K:K,'BEN BEARE'!C:C,B715)</f>
        <v>-3</v>
      </c>
    </row>
    <row r="716" spans="2:7" ht="15.75" x14ac:dyDescent="0.25">
      <c r="B716" s="205" t="str">
        <v>Governor</v>
      </c>
      <c r="C716" s="199">
        <f>COUNTIF('BEN BEARE'!C:C,B716)</f>
        <v>2</v>
      </c>
      <c r="D716" s="199">
        <f>COUNTIFS('BEN BEARE'!C:C,B716,'BEN BEARE'!K:K,"&gt;0")</f>
        <v>0</v>
      </c>
      <c r="E716" s="199">
        <f>COUNTIFS('BEN BEARE'!C:C,B716,'BEN BEARE'!K:K,"&lt;0")</f>
        <v>2</v>
      </c>
      <c r="F716" s="200">
        <f t="shared" si="18"/>
        <v>0</v>
      </c>
      <c r="G716" s="207">
        <f>SUMIFS('BEN BEARE'!K:K,'BEN BEARE'!C:C,B716)</f>
        <v>-5.5</v>
      </c>
    </row>
    <row r="717" spans="2:7" ht="15.75" x14ac:dyDescent="0.25">
      <c r="B717" s="205" t="str">
        <v>Grand Impact</v>
      </c>
      <c r="C717" s="199">
        <f>COUNTIF('BEN BEARE'!C:C,B717)</f>
        <v>1</v>
      </c>
      <c r="D717" s="199">
        <f>COUNTIFS('BEN BEARE'!C:C,B717,'BEN BEARE'!K:K,"&gt;0")</f>
        <v>1</v>
      </c>
      <c r="E717" s="199">
        <f>COUNTIFS('BEN BEARE'!C:C,B717,'BEN BEARE'!K:K,"&lt;0")</f>
        <v>0</v>
      </c>
      <c r="F717" s="200">
        <f t="shared" si="18"/>
        <v>1</v>
      </c>
      <c r="G717" s="207">
        <f>SUMIFS('BEN BEARE'!K:K,'BEN BEARE'!C:C,B717)</f>
        <v>13.5</v>
      </c>
    </row>
    <row r="718" spans="2:7" ht="15.75" x14ac:dyDescent="0.25">
      <c r="B718" s="205" t="str">
        <v>Grand Larceny</v>
      </c>
      <c r="C718" s="199">
        <f>COUNTIF('BEN BEARE'!C:C,B718)</f>
        <v>1</v>
      </c>
      <c r="D718" s="199">
        <f>COUNTIFS('BEN BEARE'!C:C,B718,'BEN BEARE'!K:K,"&gt;0")</f>
        <v>0</v>
      </c>
      <c r="E718" s="199">
        <f>COUNTIFS('BEN BEARE'!C:C,B718,'BEN BEARE'!K:K,"&lt;0")</f>
        <v>1</v>
      </c>
      <c r="F718" s="200">
        <f t="shared" si="18"/>
        <v>0</v>
      </c>
      <c r="G718" s="207">
        <f>SUMIFS('BEN BEARE'!K:K,'BEN BEARE'!C:C,B718)</f>
        <v>-5</v>
      </c>
    </row>
    <row r="719" spans="2:7" ht="15.75" x14ac:dyDescent="0.25">
      <c r="B719" s="205" t="str">
        <v>Grassmere Jewel</v>
      </c>
      <c r="C719" s="199">
        <f>COUNTIF('BEN BEARE'!C:C,B719)</f>
        <v>2</v>
      </c>
      <c r="D719" s="199">
        <f>COUNTIFS('BEN BEARE'!C:C,B719,'BEN BEARE'!K:K,"&gt;0")</f>
        <v>1</v>
      </c>
      <c r="E719" s="199">
        <f>COUNTIFS('BEN BEARE'!C:C,B719,'BEN BEARE'!K:K,"&lt;0")</f>
        <v>1</v>
      </c>
      <c r="F719" s="200">
        <f t="shared" si="18"/>
        <v>0.5</v>
      </c>
      <c r="G719" s="207">
        <f>SUMIFS('BEN BEARE'!K:K,'BEN BEARE'!C:C,B719)</f>
        <v>8</v>
      </c>
    </row>
    <row r="720" spans="2:7" ht="15.75" x14ac:dyDescent="0.25">
      <c r="B720" s="205" t="str">
        <v>Graysong</v>
      </c>
      <c r="C720" s="199">
        <f>COUNTIF('BEN BEARE'!C:C,B720)</f>
        <v>2</v>
      </c>
      <c r="D720" s="199">
        <f>COUNTIFS('BEN BEARE'!C:C,B720,'BEN BEARE'!K:K,"&gt;0")</f>
        <v>0</v>
      </c>
      <c r="E720" s="199">
        <f>COUNTIFS('BEN BEARE'!C:C,B720,'BEN BEARE'!K:K,"&lt;0")</f>
        <v>2</v>
      </c>
      <c r="F720" s="200">
        <f t="shared" si="18"/>
        <v>0</v>
      </c>
      <c r="G720" s="207">
        <f>SUMIFS('BEN BEARE'!K:K,'BEN BEARE'!C:C,B720)</f>
        <v>-12.25</v>
      </c>
    </row>
    <row r="721" spans="2:7" ht="15.75" x14ac:dyDescent="0.25">
      <c r="B721" s="205" t="str">
        <v>Great Gust</v>
      </c>
      <c r="C721" s="199">
        <f>COUNTIF('BEN BEARE'!C:C,B721)</f>
        <v>1</v>
      </c>
      <c r="D721" s="199">
        <f>COUNTIFS('BEN BEARE'!C:C,B721,'BEN BEARE'!K:K,"&gt;0")</f>
        <v>1</v>
      </c>
      <c r="E721" s="199">
        <f>COUNTIFS('BEN BEARE'!C:C,B721,'BEN BEARE'!K:K,"&lt;0")</f>
        <v>0</v>
      </c>
      <c r="F721" s="200">
        <f t="shared" si="18"/>
        <v>1</v>
      </c>
      <c r="G721" s="207">
        <f>SUMIFS('BEN BEARE'!K:K,'BEN BEARE'!C:C,B721)</f>
        <v>42</v>
      </c>
    </row>
    <row r="722" spans="2:7" ht="15.75" x14ac:dyDescent="0.25">
      <c r="B722" s="205" t="str">
        <v>Great Houdini</v>
      </c>
      <c r="C722" s="199">
        <f>COUNTIF('BEN BEARE'!C:C,B722)</f>
        <v>1</v>
      </c>
      <c r="D722" s="199">
        <f>COUNTIFS('BEN BEARE'!C:C,B722,'BEN BEARE'!K:K,"&gt;0")</f>
        <v>0</v>
      </c>
      <c r="E722" s="199">
        <f>COUNTIFS('BEN BEARE'!C:C,B722,'BEN BEARE'!K:K,"&lt;0")</f>
        <v>1</v>
      </c>
      <c r="F722" s="200">
        <f t="shared" si="18"/>
        <v>0</v>
      </c>
      <c r="G722" s="207">
        <f>SUMIFS('BEN BEARE'!K:K,'BEN BEARE'!C:C,B722)</f>
        <v>-1</v>
      </c>
    </row>
    <row r="723" spans="2:7" ht="15.75" x14ac:dyDescent="0.25">
      <c r="B723" s="205" t="str">
        <v>Greater Harlem</v>
      </c>
      <c r="C723" s="199">
        <f>COUNTIF('BEN BEARE'!C:C,B723)</f>
        <v>1</v>
      </c>
      <c r="D723" s="199">
        <f>COUNTIFS('BEN BEARE'!C:C,B723,'BEN BEARE'!K:K,"&gt;0")</f>
        <v>0</v>
      </c>
      <c r="E723" s="199">
        <f>COUNTIFS('BEN BEARE'!C:C,B723,'BEN BEARE'!K:K,"&lt;0")</f>
        <v>1</v>
      </c>
      <c r="F723" s="200">
        <f t="shared" si="18"/>
        <v>0</v>
      </c>
      <c r="G723" s="207">
        <f>SUMIFS('BEN BEARE'!K:K,'BEN BEARE'!C:C,B723)</f>
        <v>-1</v>
      </c>
    </row>
    <row r="724" spans="2:7" ht="15.75" x14ac:dyDescent="0.25">
      <c r="B724" s="205" t="str">
        <v>Green Belt</v>
      </c>
      <c r="C724" s="199">
        <f>COUNTIF('BEN BEARE'!C:C,B724)</f>
        <v>1</v>
      </c>
      <c r="D724" s="199">
        <f>COUNTIFS('BEN BEARE'!C:C,B724,'BEN BEARE'!K:K,"&gt;0")</f>
        <v>1</v>
      </c>
      <c r="E724" s="199">
        <f>COUNTIFS('BEN BEARE'!C:C,B724,'BEN BEARE'!K:K,"&lt;0")</f>
        <v>0</v>
      </c>
      <c r="F724" s="200">
        <f t="shared" si="18"/>
        <v>1</v>
      </c>
      <c r="G724" s="207">
        <f>SUMIFS('BEN BEARE'!K:K,'BEN BEARE'!C:C,B724)</f>
        <v>11.98</v>
      </c>
    </row>
    <row r="725" spans="2:7" ht="15.75" x14ac:dyDescent="0.25">
      <c r="B725" s="205" t="str">
        <v>Green Park</v>
      </c>
      <c r="C725" s="199">
        <f>COUNTIF('BEN BEARE'!C:C,B725)</f>
        <v>2</v>
      </c>
      <c r="D725" s="199">
        <f>COUNTIFS('BEN BEARE'!C:C,B725,'BEN BEARE'!K:K,"&gt;0")</f>
        <v>0</v>
      </c>
      <c r="E725" s="199">
        <f>COUNTIFS('BEN BEARE'!C:C,B725,'BEN BEARE'!K:K,"&lt;0")</f>
        <v>2</v>
      </c>
      <c r="F725" s="200">
        <f t="shared" si="18"/>
        <v>0</v>
      </c>
      <c r="G725" s="207">
        <f>SUMIFS('BEN BEARE'!K:K,'BEN BEARE'!C:C,B725)</f>
        <v>-4</v>
      </c>
    </row>
    <row r="726" spans="2:7" ht="15.75" x14ac:dyDescent="0.25">
      <c r="B726" s="205" t="str">
        <v>Grey Ice</v>
      </c>
      <c r="C726" s="199">
        <f>COUNTIF('BEN BEARE'!C:C,B726)</f>
        <v>1</v>
      </c>
      <c r="D726" s="199">
        <f>COUNTIFS('BEN BEARE'!C:C,B726,'BEN BEARE'!K:K,"&gt;0")</f>
        <v>0</v>
      </c>
      <c r="E726" s="199">
        <f>COUNTIFS('BEN BEARE'!C:C,B726,'BEN BEARE'!K:K,"&lt;0")</f>
        <v>1</v>
      </c>
      <c r="F726" s="200">
        <f t="shared" si="18"/>
        <v>0</v>
      </c>
      <c r="G726" s="207">
        <f>SUMIFS('BEN BEARE'!K:K,'BEN BEARE'!C:C,B726)</f>
        <v>-3</v>
      </c>
    </row>
    <row r="727" spans="2:7" ht="15.75" x14ac:dyDescent="0.25">
      <c r="B727" s="205" t="str">
        <v>Grinzinger Abbey</v>
      </c>
      <c r="C727" s="199">
        <f>COUNTIF('BEN BEARE'!C:C,B727)</f>
        <v>1</v>
      </c>
      <c r="D727" s="199">
        <f>COUNTIFS('BEN BEARE'!C:C,B727,'BEN BEARE'!K:K,"&gt;0")</f>
        <v>1</v>
      </c>
      <c r="E727" s="199">
        <f>COUNTIFS('BEN BEARE'!C:C,B727,'BEN BEARE'!K:K,"&lt;0")</f>
        <v>0</v>
      </c>
      <c r="F727" s="200">
        <f t="shared" si="18"/>
        <v>1</v>
      </c>
      <c r="G727" s="207">
        <f>SUMIFS('BEN BEARE'!K:K,'BEN BEARE'!C:C,B727)</f>
        <v>1.5</v>
      </c>
    </row>
    <row r="728" spans="2:7" ht="15.75" x14ac:dyDescent="0.25">
      <c r="B728" s="205" t="str">
        <v xml:space="preserve">Grinzinger Ace </v>
      </c>
      <c r="C728" s="199">
        <f>COUNTIF('BEN BEARE'!C:C,B728)</f>
        <v>1</v>
      </c>
      <c r="D728" s="199">
        <f>COUNTIFS('BEN BEARE'!C:C,B728,'BEN BEARE'!K:K,"&gt;0")</f>
        <v>0</v>
      </c>
      <c r="E728" s="199">
        <f>COUNTIFS('BEN BEARE'!C:C,B728,'BEN BEARE'!K:K,"&lt;0")</f>
        <v>1</v>
      </c>
      <c r="F728" s="200">
        <f t="shared" si="18"/>
        <v>0</v>
      </c>
      <c r="G728" s="207">
        <f>SUMIFS('BEN BEARE'!K:K,'BEN BEARE'!C:C,B728)</f>
        <v>-8.75</v>
      </c>
    </row>
    <row r="729" spans="2:7" ht="15.75" x14ac:dyDescent="0.25">
      <c r="B729" s="205" t="str">
        <v>Groundrush</v>
      </c>
      <c r="C729" s="199">
        <f>COUNTIF('BEN BEARE'!C:C,B729)</f>
        <v>2</v>
      </c>
      <c r="D729" s="199">
        <f>COUNTIFS('BEN BEARE'!C:C,B729,'BEN BEARE'!K:K,"&gt;0")</f>
        <v>0</v>
      </c>
      <c r="E729" s="199">
        <f>COUNTIFS('BEN BEARE'!C:C,B729,'BEN BEARE'!K:K,"&lt;0")</f>
        <v>2</v>
      </c>
      <c r="F729" s="200">
        <f t="shared" si="18"/>
        <v>0</v>
      </c>
      <c r="G729" s="207">
        <f>SUMIFS('BEN BEARE'!K:K,'BEN BEARE'!C:C,B729)</f>
        <v>-7</v>
      </c>
    </row>
    <row r="730" spans="2:7" ht="15.75" x14ac:dyDescent="0.25">
      <c r="B730" s="205" t="str">
        <v>Guerrera</v>
      </c>
      <c r="C730" s="199">
        <f>COUNTIF('BEN BEARE'!C:C,B730)</f>
        <v>3</v>
      </c>
      <c r="D730" s="199">
        <f>COUNTIFS('BEN BEARE'!C:C,B730,'BEN BEARE'!K:K,"&gt;0")</f>
        <v>1</v>
      </c>
      <c r="E730" s="199">
        <f>COUNTIFS('BEN BEARE'!C:C,B730,'BEN BEARE'!K:K,"&lt;0")</f>
        <v>2</v>
      </c>
      <c r="F730" s="200">
        <f t="shared" si="18"/>
        <v>0.33333333333333331</v>
      </c>
      <c r="G730" s="207">
        <f>SUMIFS('BEN BEARE'!K:K,'BEN BEARE'!C:C,B730)</f>
        <v>-3.75</v>
      </c>
    </row>
    <row r="731" spans="2:7" ht="15.75" x14ac:dyDescent="0.25">
      <c r="B731" s="205" t="str">
        <v>Gumdrops</v>
      </c>
      <c r="C731" s="199">
        <f>COUNTIF('BEN BEARE'!C:C,B731)</f>
        <v>1</v>
      </c>
      <c r="D731" s="199">
        <f>COUNTIFS('BEN BEARE'!C:C,B731,'BEN BEARE'!K:K,"&gt;0")</f>
        <v>0</v>
      </c>
      <c r="E731" s="199">
        <f>COUNTIFS('BEN BEARE'!C:C,B731,'BEN BEARE'!K:K,"&lt;0")</f>
        <v>1</v>
      </c>
      <c r="F731" s="200">
        <f t="shared" si="18"/>
        <v>0</v>
      </c>
      <c r="G731" s="207">
        <f>SUMIFS('BEN BEARE'!K:K,'BEN BEARE'!C:C,B731)</f>
        <v>-9.5</v>
      </c>
    </row>
    <row r="732" spans="2:7" ht="15.75" x14ac:dyDescent="0.25">
      <c r="B732" s="205" t="str">
        <v>Gun Show</v>
      </c>
      <c r="C732" s="199">
        <f>COUNTIF('BEN BEARE'!C:C,B732)</f>
        <v>1</v>
      </c>
      <c r="D732" s="199">
        <f>COUNTIFS('BEN BEARE'!C:C,B732,'BEN BEARE'!K:K,"&gt;0")</f>
        <v>0</v>
      </c>
      <c r="E732" s="199">
        <f>COUNTIFS('BEN BEARE'!C:C,B732,'BEN BEARE'!K:K,"&lt;0")</f>
        <v>1</v>
      </c>
      <c r="F732" s="200">
        <f t="shared" si="18"/>
        <v>0</v>
      </c>
      <c r="G732" s="207">
        <f>SUMIFS('BEN BEARE'!K:K,'BEN BEARE'!C:C,B732)</f>
        <v>-1</v>
      </c>
    </row>
    <row r="733" spans="2:7" ht="15.75" x14ac:dyDescent="0.25">
      <c r="B733" s="205" t="str">
        <v>Gundaroo</v>
      </c>
      <c r="C733" s="199">
        <f>COUNTIF('BEN BEARE'!C:C,B733)</f>
        <v>1</v>
      </c>
      <c r="D733" s="199">
        <f>COUNTIFS('BEN BEARE'!C:C,B733,'BEN BEARE'!K:K,"&gt;0")</f>
        <v>0</v>
      </c>
      <c r="E733" s="199">
        <f>COUNTIFS('BEN BEARE'!C:C,B733,'BEN BEARE'!K:K,"&lt;0")</f>
        <v>1</v>
      </c>
      <c r="F733" s="200">
        <f t="shared" si="18"/>
        <v>0</v>
      </c>
      <c r="G733" s="207">
        <f>SUMIFS('BEN BEARE'!K:K,'BEN BEARE'!C:C,B733)</f>
        <v>-0.5</v>
      </c>
    </row>
    <row r="734" spans="2:7" ht="15.75" x14ac:dyDescent="0.25">
      <c r="B734" s="205" t="str">
        <v>Gunstock</v>
      </c>
      <c r="C734" s="199">
        <f>COUNTIF('BEN BEARE'!C:C,B734)</f>
        <v>1</v>
      </c>
      <c r="D734" s="199">
        <f>COUNTIFS('BEN BEARE'!C:C,B734,'BEN BEARE'!K:K,"&gt;0")</f>
        <v>1</v>
      </c>
      <c r="E734" s="199">
        <f>COUNTIFS('BEN BEARE'!C:C,B734,'BEN BEARE'!K:K,"&lt;0")</f>
        <v>0</v>
      </c>
      <c r="F734" s="200">
        <f t="shared" si="18"/>
        <v>1</v>
      </c>
      <c r="G734" s="207">
        <f>SUMIFS('BEN BEARE'!K:K,'BEN BEARE'!C:C,B734)</f>
        <v>3.2</v>
      </c>
    </row>
    <row r="735" spans="2:7" ht="15.75" x14ac:dyDescent="0.25">
      <c r="B735" s="205" t="str">
        <v>Gypsy Julie</v>
      </c>
      <c r="C735" s="199">
        <f>COUNTIF('BEN BEARE'!C:C,B735)</f>
        <v>1</v>
      </c>
      <c r="D735" s="199">
        <f>COUNTIFS('BEN BEARE'!C:C,B735,'BEN BEARE'!K:K,"&gt;0")</f>
        <v>0</v>
      </c>
      <c r="E735" s="199">
        <f>COUNTIFS('BEN BEARE'!C:C,B735,'BEN BEARE'!K:K,"&lt;0")</f>
        <v>1</v>
      </c>
      <c r="F735" s="200">
        <f t="shared" si="18"/>
        <v>0</v>
      </c>
      <c r="G735" s="207">
        <f>SUMIFS('BEN BEARE'!K:K,'BEN BEARE'!C:C,B735)</f>
        <v>-2</v>
      </c>
    </row>
    <row r="736" spans="2:7" ht="15.75" x14ac:dyDescent="0.25">
      <c r="B736" s="205" t="str">
        <v xml:space="preserve">Gypsy Julie </v>
      </c>
      <c r="C736" s="199">
        <f>COUNTIF('BEN BEARE'!C:C,B736)</f>
        <v>2</v>
      </c>
      <c r="D736" s="199">
        <f>COUNTIFS('BEN BEARE'!C:C,B736,'BEN BEARE'!K:K,"&gt;0")</f>
        <v>0</v>
      </c>
      <c r="E736" s="199">
        <f>COUNTIFS('BEN BEARE'!C:C,B736,'BEN BEARE'!K:K,"&lt;0")</f>
        <v>2</v>
      </c>
      <c r="F736" s="200">
        <f t="shared" si="18"/>
        <v>0</v>
      </c>
      <c r="G736" s="207">
        <f>SUMIFS('BEN BEARE'!K:K,'BEN BEARE'!C:C,B736)</f>
        <v>-5</v>
      </c>
    </row>
    <row r="737" spans="2:7" ht="15.75" x14ac:dyDescent="0.25">
      <c r="B737" s="205" t="str">
        <v>Haarcaine</v>
      </c>
      <c r="C737" s="199">
        <f>COUNTIF('BEN BEARE'!C:C,B737)</f>
        <v>2</v>
      </c>
      <c r="D737" s="199">
        <f>COUNTIFS('BEN BEARE'!C:C,B737,'BEN BEARE'!K:K,"&gt;0")</f>
        <v>0</v>
      </c>
      <c r="E737" s="199">
        <f>COUNTIFS('BEN BEARE'!C:C,B737,'BEN BEARE'!K:K,"&lt;0")</f>
        <v>2</v>
      </c>
      <c r="F737" s="200">
        <f t="shared" si="18"/>
        <v>0</v>
      </c>
      <c r="G737" s="207">
        <f>SUMIFS('BEN BEARE'!K:K,'BEN BEARE'!C:C,B737)</f>
        <v>-13.25</v>
      </c>
    </row>
    <row r="738" spans="2:7" ht="15.75" x14ac:dyDescent="0.25">
      <c r="B738" s="205" t="str">
        <v xml:space="preserve">Half Mast </v>
      </c>
      <c r="C738" s="199">
        <f>COUNTIF('BEN BEARE'!C:C,B738)</f>
        <v>2</v>
      </c>
      <c r="D738" s="199">
        <f>COUNTIFS('BEN BEARE'!C:C,B738,'BEN BEARE'!K:K,"&gt;0")</f>
        <v>0</v>
      </c>
      <c r="E738" s="199">
        <f>COUNTIFS('BEN BEARE'!C:C,B738,'BEN BEARE'!K:K,"&lt;0")</f>
        <v>2</v>
      </c>
      <c r="F738" s="200">
        <f t="shared" si="18"/>
        <v>0</v>
      </c>
      <c r="G738" s="207">
        <f>SUMIFS('BEN BEARE'!K:K,'BEN BEARE'!C:C,B738)</f>
        <v>-0.5</v>
      </c>
    </row>
    <row r="739" spans="2:7" ht="15.75" x14ac:dyDescent="0.25">
      <c r="B739" s="205" t="str">
        <v>Hallett</v>
      </c>
      <c r="C739" s="199">
        <f>COUNTIF('BEN BEARE'!C:C,B739)</f>
        <v>1</v>
      </c>
      <c r="D739" s="199">
        <f>COUNTIFS('BEN BEARE'!C:C,B739,'BEN BEARE'!K:K,"&gt;0")</f>
        <v>1</v>
      </c>
      <c r="E739" s="199">
        <f>COUNTIFS('BEN BEARE'!C:C,B739,'BEN BEARE'!K:K,"&lt;0")</f>
        <v>0</v>
      </c>
      <c r="F739" s="200">
        <f t="shared" si="18"/>
        <v>1</v>
      </c>
      <c r="G739" s="207">
        <f>SUMIFS('BEN BEARE'!K:K,'BEN BEARE'!C:C,B739)</f>
        <v>18.400000000000002</v>
      </c>
    </row>
    <row r="740" spans="2:7" ht="15.75" x14ac:dyDescent="0.25">
      <c r="B740" s="205" t="str">
        <v>Hampton Cove</v>
      </c>
      <c r="C740" s="199">
        <f>COUNTIF('BEN BEARE'!C:C,B740)</f>
        <v>2</v>
      </c>
      <c r="D740" s="199">
        <f>COUNTIFS('BEN BEARE'!C:C,B740,'BEN BEARE'!K:K,"&gt;0")</f>
        <v>1</v>
      </c>
      <c r="E740" s="199">
        <f>COUNTIFS('BEN BEARE'!C:C,B740,'BEN BEARE'!K:K,"&lt;0")</f>
        <v>1</v>
      </c>
      <c r="F740" s="200">
        <f t="shared" si="18"/>
        <v>0.5</v>
      </c>
      <c r="G740" s="207">
        <f>SUMIFS('BEN BEARE'!K:K,'BEN BEARE'!C:C,B740)</f>
        <v>1.2000000000000002</v>
      </c>
    </row>
    <row r="741" spans="2:7" ht="15.75" x14ac:dyDescent="0.25">
      <c r="B741" s="205" t="str">
        <v>Hanging Rock</v>
      </c>
      <c r="C741" s="199">
        <f>COUNTIF('BEN BEARE'!C:C,B741)</f>
        <v>1</v>
      </c>
      <c r="D741" s="199">
        <f>COUNTIFS('BEN BEARE'!C:C,B741,'BEN BEARE'!K:K,"&gt;0")</f>
        <v>1</v>
      </c>
      <c r="E741" s="199">
        <f>COUNTIFS('BEN BEARE'!C:C,B741,'BEN BEARE'!K:K,"&lt;0")</f>
        <v>0</v>
      </c>
      <c r="F741" s="200">
        <f t="shared" si="18"/>
        <v>1</v>
      </c>
      <c r="G741" s="207">
        <f>SUMIFS('BEN BEARE'!K:K,'BEN BEARE'!C:C,B741)</f>
        <v>8.1000000000000014</v>
      </c>
    </row>
    <row r="742" spans="2:7" ht="15.75" x14ac:dyDescent="0.25">
      <c r="B742" s="205" t="str">
        <v>Hans Albert</v>
      </c>
      <c r="C742" s="199">
        <f>COUNTIF('BEN BEARE'!C:C,B742)</f>
        <v>2</v>
      </c>
      <c r="D742" s="199">
        <f>COUNTIFS('BEN BEARE'!C:C,B742,'BEN BEARE'!K:K,"&gt;0")</f>
        <v>1</v>
      </c>
      <c r="E742" s="199">
        <f>COUNTIFS('BEN BEARE'!C:C,B742,'BEN BEARE'!K:K,"&lt;0")</f>
        <v>1</v>
      </c>
      <c r="F742" s="200">
        <f t="shared" si="18"/>
        <v>0.5</v>
      </c>
      <c r="G742" s="207">
        <f>SUMIFS('BEN BEARE'!K:K,'BEN BEARE'!C:C,B742)</f>
        <v>-0.75</v>
      </c>
    </row>
    <row r="743" spans="2:7" ht="15.75" x14ac:dyDescent="0.25">
      <c r="B743" s="205" t="str">
        <v>Hard Lovin Man</v>
      </c>
      <c r="C743" s="199">
        <f>COUNTIF('BEN BEARE'!C:C,B743)</f>
        <v>1</v>
      </c>
      <c r="D743" s="199">
        <f>COUNTIFS('BEN BEARE'!C:C,B743,'BEN BEARE'!K:K,"&gt;0")</f>
        <v>0</v>
      </c>
      <c r="E743" s="199">
        <f>COUNTIFS('BEN BEARE'!C:C,B743,'BEN BEARE'!K:K,"&lt;0")</f>
        <v>1</v>
      </c>
      <c r="F743" s="200">
        <f t="shared" si="18"/>
        <v>0</v>
      </c>
      <c r="G743" s="207">
        <f>SUMIFS('BEN BEARE'!K:K,'BEN BEARE'!C:C,B743)</f>
        <v>-1</v>
      </c>
    </row>
    <row r="744" spans="2:7" ht="15.75" x14ac:dyDescent="0.25">
      <c r="B744" s="205" t="str">
        <v>Hard Questions</v>
      </c>
      <c r="C744" s="199">
        <f>COUNTIF('BEN BEARE'!C:C,B744)</f>
        <v>2</v>
      </c>
      <c r="D744" s="199">
        <f>COUNTIFS('BEN BEARE'!C:C,B744,'BEN BEARE'!K:K,"&gt;0")</f>
        <v>1</v>
      </c>
      <c r="E744" s="199">
        <f>COUNTIFS('BEN BEARE'!C:C,B744,'BEN BEARE'!K:K,"&lt;0")</f>
        <v>1</v>
      </c>
      <c r="F744" s="200">
        <f t="shared" si="18"/>
        <v>0.5</v>
      </c>
      <c r="G744" s="207">
        <f>SUMIFS('BEN BEARE'!K:K,'BEN BEARE'!C:C,B744)</f>
        <v>1.7000000000000011</v>
      </c>
    </row>
    <row r="745" spans="2:7" ht="15.75" x14ac:dyDescent="0.25">
      <c r="B745" s="205" t="str">
        <v>Harlem Vic</v>
      </c>
      <c r="C745" s="199">
        <f>COUNTIF('BEN BEARE'!C:C,B745)</f>
        <v>1</v>
      </c>
      <c r="D745" s="199">
        <f>COUNTIFS('BEN BEARE'!C:C,B745,'BEN BEARE'!K:K,"&gt;0")</f>
        <v>0</v>
      </c>
      <c r="E745" s="199">
        <f>COUNTIFS('BEN BEARE'!C:C,B745,'BEN BEARE'!K:K,"&lt;0")</f>
        <v>1</v>
      </c>
      <c r="F745" s="200">
        <f t="shared" si="18"/>
        <v>0</v>
      </c>
      <c r="G745" s="207">
        <f>SUMIFS('BEN BEARE'!K:K,'BEN BEARE'!C:C,B745)</f>
        <v>-0.25</v>
      </c>
    </row>
    <row r="746" spans="2:7" ht="15.75" x14ac:dyDescent="0.25">
      <c r="B746" s="205" t="str">
        <v>Harold The Great</v>
      </c>
      <c r="C746" s="199">
        <f>COUNTIF('BEN BEARE'!C:C,B746)</f>
        <v>1</v>
      </c>
      <c r="D746" s="199">
        <f>COUNTIFS('BEN BEARE'!C:C,B746,'BEN BEARE'!K:K,"&gt;0")</f>
        <v>0</v>
      </c>
      <c r="E746" s="199">
        <f>COUNTIFS('BEN BEARE'!C:C,B746,'BEN BEARE'!K:K,"&lt;0")</f>
        <v>1</v>
      </c>
      <c r="F746" s="200">
        <f t="shared" si="18"/>
        <v>0</v>
      </c>
      <c r="G746" s="207">
        <f>SUMIFS('BEN BEARE'!K:K,'BEN BEARE'!C:C,B746)</f>
        <v>-2</v>
      </c>
    </row>
    <row r="747" spans="2:7" ht="15.75" x14ac:dyDescent="0.25">
      <c r="B747" s="205" t="str">
        <v>Harry Tudor</v>
      </c>
      <c r="C747" s="199">
        <f>COUNTIF('BEN BEARE'!C:C,B747)</f>
        <v>2</v>
      </c>
      <c r="D747" s="199">
        <f>COUNTIFS('BEN BEARE'!C:C,B747,'BEN BEARE'!K:K,"&gt;0")</f>
        <v>0</v>
      </c>
      <c r="E747" s="199">
        <f>COUNTIFS('BEN BEARE'!C:C,B747,'BEN BEARE'!K:K,"&lt;0")</f>
        <v>2</v>
      </c>
      <c r="F747" s="200">
        <f t="shared" si="18"/>
        <v>0</v>
      </c>
      <c r="G747" s="207">
        <f>SUMIFS('BEN BEARE'!K:K,'BEN BEARE'!C:C,B747)</f>
        <v>-0.75</v>
      </c>
    </row>
    <row r="748" spans="2:7" ht="15.75" x14ac:dyDescent="0.25">
      <c r="B748" s="205" t="str">
        <v>Harsthon</v>
      </c>
      <c r="C748" s="199">
        <f>COUNTIF('BEN BEARE'!C:C,B748)</f>
        <v>2</v>
      </c>
      <c r="D748" s="199">
        <f>COUNTIFS('BEN BEARE'!C:C,B748,'BEN BEARE'!K:K,"&gt;0")</f>
        <v>0</v>
      </c>
      <c r="E748" s="199">
        <f>COUNTIFS('BEN BEARE'!C:C,B748,'BEN BEARE'!K:K,"&lt;0")</f>
        <v>2</v>
      </c>
      <c r="F748" s="200">
        <f t="shared" si="18"/>
        <v>0</v>
      </c>
      <c r="G748" s="207">
        <f>SUMIFS('BEN BEARE'!K:K,'BEN BEARE'!C:C,B748)</f>
        <v>-4</v>
      </c>
    </row>
    <row r="749" spans="2:7" ht="15.75" x14ac:dyDescent="0.25">
      <c r="B749" s="205" t="str">
        <v>Hartack</v>
      </c>
      <c r="C749" s="199">
        <f>COUNTIF('BEN BEARE'!C:C,B749)</f>
        <v>1</v>
      </c>
      <c r="D749" s="199">
        <f>COUNTIFS('BEN BEARE'!C:C,B749,'BEN BEARE'!K:K,"&gt;0")</f>
        <v>0</v>
      </c>
      <c r="E749" s="199">
        <f>COUNTIFS('BEN BEARE'!C:C,B749,'BEN BEARE'!K:K,"&lt;0")</f>
        <v>1</v>
      </c>
      <c r="F749" s="200">
        <f t="shared" si="18"/>
        <v>0</v>
      </c>
      <c r="G749" s="207">
        <f>SUMIFS('BEN BEARE'!K:K,'BEN BEARE'!C:C,B749)</f>
        <v>-3</v>
      </c>
    </row>
    <row r="750" spans="2:7" ht="15.75" x14ac:dyDescent="0.25">
      <c r="B750" s="205" t="str">
        <v>Hasalake</v>
      </c>
      <c r="C750" s="199">
        <f>COUNTIF('BEN BEARE'!C:C,B750)</f>
        <v>1</v>
      </c>
      <c r="D750" s="199">
        <f>COUNTIFS('BEN BEARE'!C:C,B750,'BEN BEARE'!K:K,"&gt;0")</f>
        <v>0</v>
      </c>
      <c r="E750" s="199">
        <f>COUNTIFS('BEN BEARE'!C:C,B750,'BEN BEARE'!K:K,"&lt;0")</f>
        <v>1</v>
      </c>
      <c r="F750" s="200">
        <f t="shared" si="18"/>
        <v>0</v>
      </c>
      <c r="G750" s="207">
        <f>SUMIFS('BEN BEARE'!K:K,'BEN BEARE'!C:C,B750)</f>
        <v>-1</v>
      </c>
    </row>
    <row r="751" spans="2:7" ht="15.75" x14ac:dyDescent="0.25">
      <c r="B751" s="205" t="str">
        <v>HASTA LA MISSILE</v>
      </c>
      <c r="C751" s="199">
        <f>COUNTIF('BEN BEARE'!C:C,B751)</f>
        <v>1</v>
      </c>
      <c r="D751" s="199">
        <f>COUNTIFS('BEN BEARE'!C:C,B751,'BEN BEARE'!K:K,"&gt;0")</f>
        <v>0</v>
      </c>
      <c r="E751" s="199">
        <f>COUNTIFS('BEN BEARE'!C:C,B751,'BEN BEARE'!K:K,"&lt;0")</f>
        <v>1</v>
      </c>
      <c r="F751" s="200">
        <f t="shared" si="18"/>
        <v>0</v>
      </c>
      <c r="G751" s="207">
        <f>SUMIFS('BEN BEARE'!K:K,'BEN BEARE'!C:C,B751)</f>
        <v>-5</v>
      </c>
    </row>
    <row r="752" spans="2:7" ht="15.75" x14ac:dyDescent="0.25">
      <c r="B752" s="205" t="str">
        <v>Hay Joe</v>
      </c>
      <c r="C752" s="199">
        <f>COUNTIF('BEN BEARE'!C:C,B752)</f>
        <v>2</v>
      </c>
      <c r="D752" s="199">
        <f>COUNTIFS('BEN BEARE'!C:C,B752,'BEN BEARE'!K:K,"&gt;0")</f>
        <v>1</v>
      </c>
      <c r="E752" s="199">
        <f>COUNTIFS('BEN BEARE'!C:C,B752,'BEN BEARE'!K:K,"&lt;0")</f>
        <v>1</v>
      </c>
      <c r="F752" s="200">
        <f t="shared" si="18"/>
        <v>0.5</v>
      </c>
      <c r="G752" s="207">
        <f>SUMIFS('BEN BEARE'!K:K,'BEN BEARE'!C:C,B752)</f>
        <v>0.5</v>
      </c>
    </row>
    <row r="753" spans="2:7" ht="15.75" x14ac:dyDescent="0.25">
      <c r="B753" s="205" t="str">
        <v>Hayai Mesu</v>
      </c>
      <c r="C753" s="199">
        <f>COUNTIF('BEN BEARE'!C:C,B753)</f>
        <v>2</v>
      </c>
      <c r="D753" s="199">
        <f>COUNTIFS('BEN BEARE'!C:C,B753,'BEN BEARE'!K:K,"&gt;0")</f>
        <v>1</v>
      </c>
      <c r="E753" s="199">
        <f>COUNTIFS('BEN BEARE'!C:C,B753,'BEN BEARE'!K:K,"&lt;0")</f>
        <v>1</v>
      </c>
      <c r="F753" s="200">
        <f t="shared" si="18"/>
        <v>0.5</v>
      </c>
      <c r="G753" s="207">
        <f>SUMIFS('BEN BEARE'!K:K,'BEN BEARE'!C:C,B753)</f>
        <v>1.25</v>
      </c>
    </row>
    <row r="754" spans="2:7" ht="15.75" x14ac:dyDescent="0.25">
      <c r="B754" s="205" t="str">
        <v>Hayaku</v>
      </c>
      <c r="C754" s="199">
        <f>COUNTIF('BEN BEARE'!C:C,B754)</f>
        <v>2</v>
      </c>
      <c r="D754" s="199">
        <f>COUNTIFS('BEN BEARE'!C:C,B754,'BEN BEARE'!K:K,"&gt;0")</f>
        <v>0</v>
      </c>
      <c r="E754" s="199">
        <f>COUNTIFS('BEN BEARE'!C:C,B754,'BEN BEARE'!K:K,"&lt;0")</f>
        <v>2</v>
      </c>
      <c r="F754" s="200">
        <f t="shared" si="18"/>
        <v>0</v>
      </c>
      <c r="G754" s="207">
        <f>SUMIFS('BEN BEARE'!K:K,'BEN BEARE'!C:C,B754)</f>
        <v>-8.25</v>
      </c>
    </row>
    <row r="755" spans="2:7" ht="15.75" x14ac:dyDescent="0.25">
      <c r="B755" s="205" t="str">
        <v>Hazel Baby</v>
      </c>
      <c r="C755" s="199">
        <f>COUNTIF('BEN BEARE'!C:C,B755)</f>
        <v>2</v>
      </c>
      <c r="D755" s="199">
        <f>COUNTIFS('BEN BEARE'!C:C,B755,'BEN BEARE'!K:K,"&gt;0")</f>
        <v>0</v>
      </c>
      <c r="E755" s="199">
        <f>COUNTIFS('BEN BEARE'!C:C,B755,'BEN BEARE'!K:K,"&lt;0")</f>
        <v>2</v>
      </c>
      <c r="F755" s="200">
        <f t="shared" si="18"/>
        <v>0</v>
      </c>
      <c r="G755" s="207">
        <f>SUMIFS('BEN BEARE'!K:K,'BEN BEARE'!C:C,B755)</f>
        <v>-8.75</v>
      </c>
    </row>
    <row r="756" spans="2:7" ht="15.75" x14ac:dyDescent="0.25">
      <c r="B756" s="205" t="str">
        <v>He'll Rip</v>
      </c>
      <c r="C756" s="199">
        <f>COUNTIF('BEN BEARE'!C:C,B756)</f>
        <v>1</v>
      </c>
      <c r="D756" s="199">
        <f>COUNTIFS('BEN BEARE'!C:C,B756,'BEN BEARE'!K:K,"&gt;0")</f>
        <v>0</v>
      </c>
      <c r="E756" s="199">
        <f>COUNTIFS('BEN BEARE'!C:C,B756,'BEN BEARE'!K:K,"&lt;0")</f>
        <v>1</v>
      </c>
      <c r="F756" s="200">
        <f t="shared" si="18"/>
        <v>0</v>
      </c>
      <c r="G756" s="207">
        <f>SUMIFS('BEN BEARE'!K:K,'BEN BEARE'!C:C,B756)</f>
        <v>-12</v>
      </c>
    </row>
    <row r="757" spans="2:7" ht="15.75" x14ac:dyDescent="0.25">
      <c r="B757" s="205" t="str">
        <v>Head'em</v>
      </c>
      <c r="C757" s="199">
        <f>COUNTIF('BEN BEARE'!C:C,B757)</f>
        <v>1</v>
      </c>
      <c r="D757" s="199">
        <f>COUNTIFS('BEN BEARE'!C:C,B757,'BEN BEARE'!K:K,"&gt;0")</f>
        <v>1</v>
      </c>
      <c r="E757" s="199">
        <f>COUNTIFS('BEN BEARE'!C:C,B757,'BEN BEARE'!K:K,"&lt;0")</f>
        <v>0</v>
      </c>
      <c r="F757" s="200">
        <f t="shared" si="18"/>
        <v>1</v>
      </c>
      <c r="G757" s="207">
        <f>SUMIFS('BEN BEARE'!K:K,'BEN BEARE'!C:C,B757)</f>
        <v>20.800000000000004</v>
      </c>
    </row>
    <row r="758" spans="2:7" ht="15.75" x14ac:dyDescent="0.25">
      <c r="B758" s="205" t="str">
        <v>Headem</v>
      </c>
      <c r="C758" s="199">
        <f>COUNTIF('BEN BEARE'!C:C,B758)</f>
        <v>1</v>
      </c>
      <c r="D758" s="199">
        <f>COUNTIFS('BEN BEARE'!C:C,B758,'BEN BEARE'!K:K,"&gt;0")</f>
        <v>0</v>
      </c>
      <c r="E758" s="199">
        <f>COUNTIFS('BEN BEARE'!C:C,B758,'BEN BEARE'!K:K,"&lt;0")</f>
        <v>1</v>
      </c>
      <c r="F758" s="200">
        <f t="shared" si="18"/>
        <v>0</v>
      </c>
      <c r="G758" s="207">
        <f>SUMIFS('BEN BEARE'!K:K,'BEN BEARE'!C:C,B758)</f>
        <v>-2</v>
      </c>
    </row>
    <row r="759" spans="2:7" ht="15.75" x14ac:dyDescent="0.25">
      <c r="B759" s="205" t="str">
        <v>Headley Grange</v>
      </c>
      <c r="C759" s="199">
        <f>COUNTIF('BEN BEARE'!C:C,B759)</f>
        <v>1</v>
      </c>
      <c r="D759" s="199">
        <f>COUNTIFS('BEN BEARE'!C:C,B759,'BEN BEARE'!K:K,"&gt;0")</f>
        <v>1</v>
      </c>
      <c r="E759" s="199">
        <f>COUNTIFS('BEN BEARE'!C:C,B759,'BEN BEARE'!K:K,"&lt;0")</f>
        <v>0</v>
      </c>
      <c r="F759" s="200">
        <f t="shared" si="18"/>
        <v>1</v>
      </c>
      <c r="G759" s="207">
        <f>SUMIFS('BEN BEARE'!K:K,'BEN BEARE'!C:C,B759)</f>
        <v>7.5</v>
      </c>
    </row>
    <row r="760" spans="2:7" ht="15.75" x14ac:dyDescent="0.25">
      <c r="B760" s="205" t="str">
        <v>Headline Queen</v>
      </c>
      <c r="C760" s="199">
        <f>COUNTIF('BEN BEARE'!C:C,B760)</f>
        <v>1</v>
      </c>
      <c r="D760" s="199">
        <f>COUNTIFS('BEN BEARE'!C:C,B760,'BEN BEARE'!K:K,"&gt;0")</f>
        <v>0</v>
      </c>
      <c r="E760" s="199">
        <f>COUNTIFS('BEN BEARE'!C:C,B760,'BEN BEARE'!K:K,"&lt;0")</f>
        <v>1</v>
      </c>
      <c r="F760" s="200">
        <f t="shared" si="18"/>
        <v>0</v>
      </c>
      <c r="G760" s="207">
        <f>SUMIFS('BEN BEARE'!K:K,'BEN BEARE'!C:C,B760)</f>
        <v>-2</v>
      </c>
    </row>
    <row r="761" spans="2:7" ht="15.75" x14ac:dyDescent="0.25">
      <c r="B761" s="205" t="str">
        <v>Headwall</v>
      </c>
      <c r="C761" s="199">
        <f>COUNTIF('BEN BEARE'!C:C,B761)</f>
        <v>1</v>
      </c>
      <c r="D761" s="199">
        <f>COUNTIFS('BEN BEARE'!C:C,B761,'BEN BEARE'!K:K,"&gt;0")</f>
        <v>1</v>
      </c>
      <c r="E761" s="199">
        <f>COUNTIFS('BEN BEARE'!C:C,B761,'BEN BEARE'!K:K,"&lt;0")</f>
        <v>0</v>
      </c>
      <c r="F761" s="200">
        <f t="shared" ref="F761:F777" si="19">D761/C761</f>
        <v>1</v>
      </c>
      <c r="G761" s="207">
        <f>SUMIFS('BEN BEARE'!K:K,'BEN BEARE'!C:C,B761)</f>
        <v>5</v>
      </c>
    </row>
    <row r="762" spans="2:7" ht="15.75" x14ac:dyDescent="0.25">
      <c r="B762" s="205" t="str">
        <v>Healing Game</v>
      </c>
      <c r="C762" s="199">
        <f>COUNTIF('BEN BEARE'!C:C,B762)</f>
        <v>2</v>
      </c>
      <c r="D762" s="199">
        <f>COUNTIFS('BEN BEARE'!C:C,B762,'BEN BEARE'!K:K,"&gt;0")</f>
        <v>1</v>
      </c>
      <c r="E762" s="199">
        <f>COUNTIFS('BEN BEARE'!C:C,B762,'BEN BEARE'!K:K,"&lt;0")</f>
        <v>1</v>
      </c>
      <c r="F762" s="200">
        <f t="shared" si="19"/>
        <v>0.5</v>
      </c>
      <c r="G762" s="207">
        <f>SUMIFS('BEN BEARE'!K:K,'BEN BEARE'!C:C,B762)</f>
        <v>1.5</v>
      </c>
    </row>
    <row r="763" spans="2:7" ht="15.75" x14ac:dyDescent="0.25">
      <c r="B763" s="205" t="str">
        <v>Heart of Glass</v>
      </c>
      <c r="C763" s="199">
        <f>COUNTIF('BEN BEARE'!C:C,B763)</f>
        <v>1</v>
      </c>
      <c r="D763" s="199">
        <f>COUNTIFS('BEN BEARE'!C:C,B763,'BEN BEARE'!K:K,"&gt;0")</f>
        <v>1</v>
      </c>
      <c r="E763" s="199">
        <f>COUNTIFS('BEN BEARE'!C:C,B763,'BEN BEARE'!K:K,"&lt;0")</f>
        <v>0</v>
      </c>
      <c r="F763" s="200">
        <f t="shared" si="19"/>
        <v>1</v>
      </c>
      <c r="G763" s="207">
        <f>SUMIFS('BEN BEARE'!K:K,'BEN BEARE'!C:C,B763)</f>
        <v>5</v>
      </c>
    </row>
    <row r="764" spans="2:7" ht="15.75" x14ac:dyDescent="0.25">
      <c r="B764" s="205" t="str">
        <v>Heaven Bound</v>
      </c>
      <c r="C764" s="199">
        <f>COUNTIF('BEN BEARE'!C:C,B764)</f>
        <v>1</v>
      </c>
      <c r="D764" s="199">
        <f>COUNTIFS('BEN BEARE'!C:C,B764,'BEN BEARE'!K:K,"&gt;0")</f>
        <v>0</v>
      </c>
      <c r="E764" s="199">
        <f>COUNTIFS('BEN BEARE'!C:C,B764,'BEN BEARE'!K:K,"&lt;0")</f>
        <v>1</v>
      </c>
      <c r="F764" s="200">
        <f t="shared" si="19"/>
        <v>0</v>
      </c>
      <c r="G764" s="207">
        <f>SUMIFS('BEN BEARE'!K:K,'BEN BEARE'!C:C,B764)</f>
        <v>-1.75</v>
      </c>
    </row>
    <row r="765" spans="2:7" ht="15.75" x14ac:dyDescent="0.25">
      <c r="B765" s="205" t="str">
        <v>Heavenbent</v>
      </c>
      <c r="C765" s="199">
        <f>COUNTIF('BEN BEARE'!C:C,B765)</f>
        <v>2</v>
      </c>
      <c r="D765" s="199">
        <f>COUNTIFS('BEN BEARE'!C:C,B765,'BEN BEARE'!K:K,"&gt;0")</f>
        <v>0</v>
      </c>
      <c r="E765" s="199">
        <f>COUNTIFS('BEN BEARE'!C:C,B765,'BEN BEARE'!K:K,"&lt;0")</f>
        <v>2</v>
      </c>
      <c r="F765" s="200">
        <f t="shared" si="19"/>
        <v>0</v>
      </c>
      <c r="G765" s="207">
        <f>SUMIFS('BEN BEARE'!K:K,'BEN BEARE'!C:C,B765)</f>
        <v>-8</v>
      </c>
    </row>
    <row r="766" spans="2:7" ht="15.75" x14ac:dyDescent="0.25">
      <c r="B766" s="205" t="str">
        <v>Heavenly Spirit</v>
      </c>
      <c r="C766" s="199">
        <f>COUNTIF('BEN BEARE'!C:C,B766)</f>
        <v>1</v>
      </c>
      <c r="D766" s="199">
        <f>COUNTIFS('BEN BEARE'!C:C,B766,'BEN BEARE'!K:K,"&gt;0")</f>
        <v>0</v>
      </c>
      <c r="E766" s="199">
        <f>COUNTIFS('BEN BEARE'!C:C,B766,'BEN BEARE'!K:K,"&lt;0")</f>
        <v>1</v>
      </c>
      <c r="F766" s="200">
        <f t="shared" si="19"/>
        <v>0</v>
      </c>
      <c r="G766" s="207">
        <f>SUMIFS('BEN BEARE'!K:K,'BEN BEARE'!C:C,B766)</f>
        <v>-1.75</v>
      </c>
    </row>
    <row r="767" spans="2:7" ht="15.75" x14ac:dyDescent="0.25">
      <c r="B767" s="205" t="str">
        <v>Heiress</v>
      </c>
      <c r="C767" s="199">
        <f>COUNTIF('BEN BEARE'!C:C,B767)</f>
        <v>2</v>
      </c>
      <c r="D767" s="199">
        <f>COUNTIFS('BEN BEARE'!C:C,B767,'BEN BEARE'!K:K,"&gt;0")</f>
        <v>0</v>
      </c>
      <c r="E767" s="199">
        <f>COUNTIFS('BEN BEARE'!C:C,B767,'BEN BEARE'!K:K,"&lt;0")</f>
        <v>2</v>
      </c>
      <c r="F767" s="200">
        <f t="shared" si="19"/>
        <v>0</v>
      </c>
      <c r="G767" s="207">
        <f>SUMIFS('BEN BEARE'!K:K,'BEN BEARE'!C:C,B767)</f>
        <v>-6.25</v>
      </c>
    </row>
    <row r="768" spans="2:7" ht="15.75" x14ac:dyDescent="0.25">
      <c r="B768" s="205" t="str">
        <v>Hell Be Coming</v>
      </c>
      <c r="C768" s="199">
        <f>COUNTIF('BEN BEARE'!C:C,B768)</f>
        <v>1</v>
      </c>
      <c r="D768" s="199">
        <f>COUNTIFS('BEN BEARE'!C:C,B768,'BEN BEARE'!K:K,"&gt;0")</f>
        <v>0</v>
      </c>
      <c r="E768" s="199">
        <f>COUNTIFS('BEN BEARE'!C:C,B768,'BEN BEARE'!K:K,"&lt;0")</f>
        <v>1</v>
      </c>
      <c r="F768" s="200">
        <f t="shared" si="19"/>
        <v>0</v>
      </c>
      <c r="G768" s="207">
        <f>SUMIFS('BEN BEARE'!K:K,'BEN BEARE'!C:C,B768)</f>
        <v>-0.25</v>
      </c>
    </row>
    <row r="769" spans="2:7" ht="15.75" x14ac:dyDescent="0.25">
      <c r="B769" s="205" t="str">
        <v>HELL QUEEN</v>
      </c>
      <c r="C769" s="199">
        <f>COUNTIF('BEN BEARE'!C:C,B769)</f>
        <v>3</v>
      </c>
      <c r="D769" s="199">
        <f>COUNTIFS('BEN BEARE'!C:C,B769,'BEN BEARE'!K:K,"&gt;0")</f>
        <v>1</v>
      </c>
      <c r="E769" s="199">
        <f>COUNTIFS('BEN BEARE'!C:C,B769,'BEN BEARE'!K:K,"&lt;0")</f>
        <v>2</v>
      </c>
      <c r="F769" s="200">
        <f t="shared" si="19"/>
        <v>0.33333333333333331</v>
      </c>
      <c r="G769" s="207">
        <f>SUMIFS('BEN BEARE'!K:K,'BEN BEARE'!C:C,B769)</f>
        <v>-0.5</v>
      </c>
    </row>
    <row r="770" spans="2:7" ht="15.75" x14ac:dyDescent="0.25">
      <c r="B770" s="205" t="str">
        <v>Hellara</v>
      </c>
      <c r="C770" s="199">
        <f>COUNTIF('BEN BEARE'!C:C,B770)</f>
        <v>1</v>
      </c>
      <c r="D770" s="199">
        <f>COUNTIFS('BEN BEARE'!C:C,B770,'BEN BEARE'!K:K,"&gt;0")</f>
        <v>0</v>
      </c>
      <c r="E770" s="199">
        <f>COUNTIFS('BEN BEARE'!C:C,B770,'BEN BEARE'!K:K,"&lt;0")</f>
        <v>1</v>
      </c>
      <c r="F770" s="200">
        <f t="shared" si="19"/>
        <v>0</v>
      </c>
      <c r="G770" s="207">
        <f>SUMIFS('BEN BEARE'!K:K,'BEN BEARE'!C:C,B770)</f>
        <v>-2.75</v>
      </c>
    </row>
    <row r="771" spans="2:7" ht="15.75" x14ac:dyDescent="0.25">
      <c r="B771" s="205" t="str">
        <v>Hellinda</v>
      </c>
      <c r="C771" s="199">
        <f>COUNTIF('BEN BEARE'!C:C,B771)</f>
        <v>2</v>
      </c>
      <c r="D771" s="199">
        <f>COUNTIFS('BEN BEARE'!C:C,B771,'BEN BEARE'!K:K,"&gt;0")</f>
        <v>0</v>
      </c>
      <c r="E771" s="199">
        <f>COUNTIFS('BEN BEARE'!C:C,B771,'BEN BEARE'!K:K,"&lt;0")</f>
        <v>2</v>
      </c>
      <c r="F771" s="200">
        <f t="shared" si="19"/>
        <v>0</v>
      </c>
      <c r="G771" s="207">
        <f>SUMIFS('BEN BEARE'!K:K,'BEN BEARE'!C:C,B771)</f>
        <v>-0.75</v>
      </c>
    </row>
    <row r="772" spans="2:7" ht="15.75" x14ac:dyDescent="0.25">
      <c r="B772" s="205" t="str">
        <v>Hello Carl</v>
      </c>
      <c r="C772" s="199">
        <f>COUNTIF('BEN BEARE'!C:C,B772)</f>
        <v>1</v>
      </c>
      <c r="D772" s="199">
        <f>COUNTIFS('BEN BEARE'!C:C,B772,'BEN BEARE'!K:K,"&gt;0")</f>
        <v>0</v>
      </c>
      <c r="E772" s="199">
        <f>COUNTIFS('BEN BEARE'!C:C,B772,'BEN BEARE'!K:K,"&lt;0")</f>
        <v>1</v>
      </c>
      <c r="F772" s="200">
        <f t="shared" si="19"/>
        <v>0</v>
      </c>
      <c r="G772" s="207">
        <f>SUMIFS('BEN BEARE'!K:K,'BEN BEARE'!C:C,B772)</f>
        <v>-0.5</v>
      </c>
    </row>
    <row r="773" spans="2:7" ht="15.75" x14ac:dyDescent="0.25">
      <c r="B773" s="205" t="str">
        <v>Herodis</v>
      </c>
      <c r="C773" s="199">
        <f>COUNTIF('BEN BEARE'!C:C,B773)</f>
        <v>2</v>
      </c>
      <c r="D773" s="199">
        <f>COUNTIFS('BEN BEARE'!C:C,B773,'BEN BEARE'!K:K,"&gt;0")</f>
        <v>0</v>
      </c>
      <c r="E773" s="199">
        <f>COUNTIFS('BEN BEARE'!C:C,B773,'BEN BEARE'!K:K,"&lt;0")</f>
        <v>2</v>
      </c>
      <c r="F773" s="200">
        <f t="shared" si="19"/>
        <v>0</v>
      </c>
      <c r="G773" s="207">
        <f>SUMIFS('BEN BEARE'!K:K,'BEN BEARE'!C:C,B773)</f>
        <v>-3</v>
      </c>
    </row>
    <row r="774" spans="2:7" ht="15.75" x14ac:dyDescent="0.25">
      <c r="B774" s="205" t="str">
        <v>Hidden Treasure</v>
      </c>
      <c r="C774" s="199">
        <f>COUNTIF('BEN BEARE'!C:C,B774)</f>
        <v>1</v>
      </c>
      <c r="D774" s="199">
        <f>COUNTIFS('BEN BEARE'!C:C,B774,'BEN BEARE'!K:K,"&gt;0")</f>
        <v>1</v>
      </c>
      <c r="E774" s="199">
        <f>COUNTIFS('BEN BEARE'!C:C,B774,'BEN BEARE'!K:K,"&lt;0")</f>
        <v>0</v>
      </c>
      <c r="F774" s="200">
        <f t="shared" si="19"/>
        <v>1</v>
      </c>
      <c r="G774" s="207">
        <f>SUMIFS('BEN BEARE'!K:K,'BEN BEARE'!C:C,B774)</f>
        <v>17.5</v>
      </c>
    </row>
    <row r="775" spans="2:7" ht="15.75" x14ac:dyDescent="0.25">
      <c r="B775" s="205" t="str">
        <v>High Blue Sea</v>
      </c>
      <c r="C775" s="199">
        <f>COUNTIF('BEN BEARE'!C:C,B775)</f>
        <v>2</v>
      </c>
      <c r="D775" s="199">
        <f>COUNTIFS('BEN BEARE'!C:C,B775,'BEN BEARE'!K:K,"&gt;0")</f>
        <v>1</v>
      </c>
      <c r="E775" s="199">
        <f>COUNTIFS('BEN BEARE'!C:C,B775,'BEN BEARE'!K:K,"&lt;0")</f>
        <v>1</v>
      </c>
      <c r="F775" s="200">
        <f t="shared" si="19"/>
        <v>0.5</v>
      </c>
      <c r="G775" s="207">
        <f>SUMIFS('BEN BEARE'!K:K,'BEN BEARE'!C:C,B775)</f>
        <v>-2.5</v>
      </c>
    </row>
    <row r="776" spans="2:7" ht="15.75" x14ac:dyDescent="0.25">
      <c r="B776" s="205" t="str">
        <v>High Horse</v>
      </c>
      <c r="C776" s="199">
        <f>COUNTIF('BEN BEARE'!C:C,B776)</f>
        <v>1</v>
      </c>
      <c r="D776" s="199">
        <f>COUNTIFS('BEN BEARE'!C:C,B776,'BEN BEARE'!K:K,"&gt;0")</f>
        <v>0</v>
      </c>
      <c r="E776" s="199">
        <f>COUNTIFS('BEN BEARE'!C:C,B776,'BEN BEARE'!K:K,"&lt;0")</f>
        <v>1</v>
      </c>
      <c r="F776" s="200">
        <f t="shared" si="19"/>
        <v>0</v>
      </c>
      <c r="G776" s="207">
        <f>SUMIFS('BEN BEARE'!K:K,'BEN BEARE'!C:C,B776)</f>
        <v>-2</v>
      </c>
    </row>
    <row r="777" spans="2:7" ht="15.75" x14ac:dyDescent="0.25">
      <c r="B777" s="205" t="str">
        <v>High Rewards</v>
      </c>
      <c r="C777" s="199">
        <f>COUNTIF('BEN BEARE'!C:C,B777)</f>
        <v>2</v>
      </c>
      <c r="D777" s="199">
        <f>COUNTIFS('BEN BEARE'!C:C,B777,'BEN BEARE'!K:K,"&gt;0")</f>
        <v>0</v>
      </c>
      <c r="E777" s="199">
        <f>COUNTIFS('BEN BEARE'!C:C,B777,'BEN BEARE'!K:K,"&lt;0")</f>
        <v>2</v>
      </c>
      <c r="F777" s="200">
        <f t="shared" si="19"/>
        <v>0</v>
      </c>
      <c r="G777" s="207">
        <f>SUMIFS('BEN BEARE'!K:K,'BEN BEARE'!C:C,B777)</f>
        <v>-2</v>
      </c>
    </row>
    <row r="778" spans="2:7" ht="15.75" x14ac:dyDescent="0.25">
      <c r="B778" s="205" t="str">
        <v>Higher</v>
      </c>
      <c r="C778" s="199">
        <f>COUNTIF('BEN BEARE'!C:C,B778)</f>
        <v>2</v>
      </c>
      <c r="D778" s="199">
        <f>COUNTIFS('BEN BEARE'!C:C,B778,'BEN BEARE'!K:K,"&gt;0")</f>
        <v>1</v>
      </c>
      <c r="E778" s="199">
        <f>COUNTIFS('BEN BEARE'!C:C,B778,'BEN BEARE'!K:K,"&lt;0")</f>
        <v>1</v>
      </c>
      <c r="F778" s="200">
        <f t="shared" ref="F778:F841" si="20">D778/C778</f>
        <v>0.5</v>
      </c>
      <c r="G778" s="207">
        <f>SUMIFS('BEN BEARE'!K:K,'BEN BEARE'!C:C,B778)</f>
        <v>-1</v>
      </c>
    </row>
    <row r="779" spans="2:7" ht="15.75" x14ac:dyDescent="0.25">
      <c r="B779" s="205" t="str">
        <v>Highland Falcon</v>
      </c>
      <c r="C779" s="199">
        <f>COUNTIF('BEN BEARE'!C:C,B779)</f>
        <v>1</v>
      </c>
      <c r="D779" s="199">
        <f>COUNTIFS('BEN BEARE'!C:C,B779,'BEN BEARE'!K:K,"&gt;0")</f>
        <v>0</v>
      </c>
      <c r="E779" s="199">
        <f>COUNTIFS('BEN BEARE'!C:C,B779,'BEN BEARE'!K:K,"&lt;0")</f>
        <v>1</v>
      </c>
      <c r="F779" s="200">
        <f t="shared" si="20"/>
        <v>0</v>
      </c>
      <c r="G779" s="207">
        <f>SUMIFS('BEN BEARE'!K:K,'BEN BEARE'!C:C,B779)</f>
        <v>-2.75</v>
      </c>
    </row>
    <row r="780" spans="2:7" ht="15.75" x14ac:dyDescent="0.25">
      <c r="B780" s="205" t="str">
        <v>Highland Glory</v>
      </c>
      <c r="C780" s="199">
        <f>COUNTIF('BEN BEARE'!C:C,B780)</f>
        <v>2</v>
      </c>
      <c r="D780" s="199">
        <f>COUNTIFS('BEN BEARE'!C:C,B780,'BEN BEARE'!K:K,"&gt;0")</f>
        <v>0</v>
      </c>
      <c r="E780" s="199">
        <f>COUNTIFS('BEN BEARE'!C:C,B780,'BEN BEARE'!K:K,"&lt;0")</f>
        <v>2</v>
      </c>
      <c r="F780" s="200">
        <f t="shared" si="20"/>
        <v>0</v>
      </c>
      <c r="G780" s="207">
        <f>SUMIFS('BEN BEARE'!K:K,'BEN BEARE'!C:C,B780)</f>
        <v>-3</v>
      </c>
    </row>
    <row r="781" spans="2:7" ht="15.75" x14ac:dyDescent="0.25">
      <c r="B781" s="205" t="str">
        <v>Highland Hill</v>
      </c>
      <c r="C781" s="199">
        <f>COUNTIF('BEN BEARE'!C:C,B781)</f>
        <v>2</v>
      </c>
      <c r="D781" s="199">
        <f>COUNTIFS('BEN BEARE'!C:C,B781,'BEN BEARE'!K:K,"&gt;0")</f>
        <v>1</v>
      </c>
      <c r="E781" s="199">
        <f>COUNTIFS('BEN BEARE'!C:C,B781,'BEN BEARE'!K:K,"&lt;0")</f>
        <v>1</v>
      </c>
      <c r="F781" s="200">
        <f t="shared" si="20"/>
        <v>0.5</v>
      </c>
      <c r="G781" s="207">
        <f>SUMIFS('BEN BEARE'!K:K,'BEN BEARE'!C:C,B781)</f>
        <v>2.75</v>
      </c>
    </row>
    <row r="782" spans="2:7" ht="15.75" x14ac:dyDescent="0.25">
      <c r="B782" s="205" t="str">
        <v>His Zedness</v>
      </c>
      <c r="C782" s="199">
        <f>COUNTIF('BEN BEARE'!C:C,B782)</f>
        <v>2</v>
      </c>
      <c r="D782" s="199">
        <f>COUNTIFS('BEN BEARE'!C:C,B782,'BEN BEARE'!K:K,"&gt;0")</f>
        <v>0</v>
      </c>
      <c r="E782" s="199">
        <f>COUNTIFS('BEN BEARE'!C:C,B782,'BEN BEARE'!K:K,"&lt;0")</f>
        <v>2</v>
      </c>
      <c r="F782" s="200">
        <f t="shared" si="20"/>
        <v>0</v>
      </c>
      <c r="G782" s="207">
        <f>SUMIFS('BEN BEARE'!K:K,'BEN BEARE'!C:C,B782)</f>
        <v>-3.25</v>
      </c>
    </row>
    <row r="783" spans="2:7" ht="15.75" x14ac:dyDescent="0.25">
      <c r="B783" s="205" t="str">
        <v xml:space="preserve">His Zedness </v>
      </c>
      <c r="C783" s="199">
        <f>COUNTIF('BEN BEARE'!C:C,B783)</f>
        <v>3</v>
      </c>
      <c r="D783" s="199">
        <f>COUNTIFS('BEN BEARE'!C:C,B783,'BEN BEARE'!K:K,"&gt;0")</f>
        <v>0</v>
      </c>
      <c r="E783" s="199">
        <f>COUNTIFS('BEN BEARE'!C:C,B783,'BEN BEARE'!K:K,"&lt;0")</f>
        <v>3</v>
      </c>
      <c r="F783" s="200">
        <f t="shared" si="20"/>
        <v>0</v>
      </c>
      <c r="G783" s="207">
        <f>SUMIFS('BEN BEARE'!K:K,'BEN BEARE'!C:C,B783)</f>
        <v>-9.5</v>
      </c>
    </row>
    <row r="784" spans="2:7" ht="15.75" x14ac:dyDescent="0.25">
      <c r="B784" s="205" t="str">
        <v>Hissy Fit</v>
      </c>
      <c r="C784" s="199">
        <f>COUNTIF('BEN BEARE'!C:C,B784)</f>
        <v>1</v>
      </c>
      <c r="D784" s="199">
        <f>COUNTIFS('BEN BEARE'!C:C,B784,'BEN BEARE'!K:K,"&gt;0")</f>
        <v>1</v>
      </c>
      <c r="E784" s="199">
        <f>COUNTIFS('BEN BEARE'!C:C,B784,'BEN BEARE'!K:K,"&lt;0")</f>
        <v>0</v>
      </c>
      <c r="F784" s="200">
        <f t="shared" si="20"/>
        <v>1</v>
      </c>
      <c r="G784" s="207">
        <f>SUMIFS('BEN BEARE'!K:K,'BEN BEARE'!C:C,B784)</f>
        <v>1.2999999999999998</v>
      </c>
    </row>
    <row r="785" spans="2:7" ht="15.75" x14ac:dyDescent="0.25">
      <c r="B785" s="205" t="str">
        <v>Ho Ho Prince</v>
      </c>
      <c r="C785" s="199">
        <f>COUNTIF('BEN BEARE'!C:C,B785)</f>
        <v>1</v>
      </c>
      <c r="D785" s="199">
        <f>COUNTIFS('BEN BEARE'!C:C,B785,'BEN BEARE'!K:K,"&gt;0")</f>
        <v>1</v>
      </c>
      <c r="E785" s="199">
        <f>COUNTIFS('BEN BEARE'!C:C,B785,'BEN BEARE'!K:K,"&lt;0")</f>
        <v>0</v>
      </c>
      <c r="F785" s="200">
        <f t="shared" si="20"/>
        <v>1</v>
      </c>
      <c r="G785" s="207">
        <f>SUMIFS('BEN BEARE'!K:K,'BEN BEARE'!C:C,B785)</f>
        <v>20.25</v>
      </c>
    </row>
    <row r="786" spans="2:7" ht="15.75" x14ac:dyDescent="0.25">
      <c r="B786" s="205" t="str">
        <v>Hold</v>
      </c>
      <c r="C786" s="199">
        <f>COUNTIF('BEN BEARE'!C:C,B786)</f>
        <v>3</v>
      </c>
      <c r="D786" s="199">
        <f>COUNTIFS('BEN BEARE'!C:C,B786,'BEN BEARE'!K:K,"&gt;0")</f>
        <v>1</v>
      </c>
      <c r="E786" s="199">
        <f>COUNTIFS('BEN BEARE'!C:C,B786,'BEN BEARE'!K:K,"&lt;0")</f>
        <v>2</v>
      </c>
      <c r="F786" s="200">
        <f t="shared" si="20"/>
        <v>0.33333333333333331</v>
      </c>
      <c r="G786" s="207">
        <f>SUMIFS('BEN BEARE'!K:K,'BEN BEARE'!C:C,B786)</f>
        <v>14.5</v>
      </c>
    </row>
    <row r="787" spans="2:7" ht="15.75" x14ac:dyDescent="0.25">
      <c r="B787" s="205" t="str">
        <v>Hold the Gold</v>
      </c>
      <c r="C787" s="199">
        <f>COUNTIF('BEN BEARE'!C:C,B787)</f>
        <v>1</v>
      </c>
      <c r="D787" s="199">
        <f>COUNTIFS('BEN BEARE'!C:C,B787,'BEN BEARE'!K:K,"&gt;0")</f>
        <v>0</v>
      </c>
      <c r="E787" s="199">
        <f>COUNTIFS('BEN BEARE'!C:C,B787,'BEN BEARE'!K:K,"&lt;0")</f>
        <v>1</v>
      </c>
      <c r="F787" s="200">
        <f t="shared" si="20"/>
        <v>0</v>
      </c>
      <c r="G787" s="207">
        <f>SUMIFS('BEN BEARE'!K:K,'BEN BEARE'!C:C,B787)</f>
        <v>-2.5</v>
      </c>
    </row>
    <row r="788" spans="2:7" ht="15.75" x14ac:dyDescent="0.25">
      <c r="B788" s="205" t="str">
        <v>Hold the Phone</v>
      </c>
      <c r="C788" s="199">
        <f>COUNTIF('BEN BEARE'!C:C,B788)</f>
        <v>2</v>
      </c>
      <c r="D788" s="199">
        <f>COUNTIFS('BEN BEARE'!C:C,B788,'BEN BEARE'!K:K,"&gt;0")</f>
        <v>0</v>
      </c>
      <c r="E788" s="199">
        <f>COUNTIFS('BEN BEARE'!C:C,B788,'BEN BEARE'!K:K,"&lt;0")</f>
        <v>2</v>
      </c>
      <c r="F788" s="200">
        <f t="shared" si="20"/>
        <v>0</v>
      </c>
      <c r="G788" s="207">
        <f>SUMIFS('BEN BEARE'!K:K,'BEN BEARE'!C:C,B788)</f>
        <v>-4.5</v>
      </c>
    </row>
    <row r="789" spans="2:7" ht="15.75" x14ac:dyDescent="0.25">
      <c r="B789" s="205" t="str">
        <v>Holdontoyasuper</v>
      </c>
      <c r="C789" s="199">
        <f>COUNTIF('BEN BEARE'!C:C,B789)</f>
        <v>1</v>
      </c>
      <c r="D789" s="199">
        <f>COUNTIFS('BEN BEARE'!C:C,B789,'BEN BEARE'!K:K,"&gt;0")</f>
        <v>0</v>
      </c>
      <c r="E789" s="199">
        <f>COUNTIFS('BEN BEARE'!C:C,B789,'BEN BEARE'!K:K,"&lt;0")</f>
        <v>1</v>
      </c>
      <c r="F789" s="200">
        <f t="shared" si="20"/>
        <v>0</v>
      </c>
      <c r="G789" s="207">
        <f>SUMIFS('BEN BEARE'!K:K,'BEN BEARE'!C:C,B789)</f>
        <v>-3.75</v>
      </c>
    </row>
    <row r="790" spans="2:7" ht="15.75" x14ac:dyDescent="0.25">
      <c r="B790" s="205" t="str">
        <v>Hollerlujah</v>
      </c>
      <c r="C790" s="199">
        <f>COUNTIF('BEN BEARE'!C:C,B790)</f>
        <v>1</v>
      </c>
      <c r="D790" s="199">
        <f>COUNTIFS('BEN BEARE'!C:C,B790,'BEN BEARE'!K:K,"&gt;0")</f>
        <v>1</v>
      </c>
      <c r="E790" s="199">
        <f>COUNTIFS('BEN BEARE'!C:C,B790,'BEN BEARE'!K:K,"&lt;0")</f>
        <v>0</v>
      </c>
      <c r="F790" s="200">
        <f t="shared" si="20"/>
        <v>1</v>
      </c>
      <c r="G790" s="207">
        <f>SUMIFS('BEN BEARE'!K:K,'BEN BEARE'!C:C,B790)</f>
        <v>7.5</v>
      </c>
    </row>
    <row r="791" spans="2:7" ht="15.75" x14ac:dyDescent="0.25">
      <c r="B791" s="205" t="str">
        <v>Hollywood Ace</v>
      </c>
      <c r="C791" s="199">
        <f>COUNTIF('BEN BEARE'!C:C,B791)</f>
        <v>1</v>
      </c>
      <c r="D791" s="199">
        <f>COUNTIFS('BEN BEARE'!C:C,B791,'BEN BEARE'!K:K,"&gt;0")</f>
        <v>0</v>
      </c>
      <c r="E791" s="199">
        <f>COUNTIFS('BEN BEARE'!C:C,B791,'BEN BEARE'!K:K,"&lt;0")</f>
        <v>1</v>
      </c>
      <c r="F791" s="200">
        <f t="shared" si="20"/>
        <v>0</v>
      </c>
      <c r="G791" s="207">
        <f>SUMIFS('BEN BEARE'!K:K,'BEN BEARE'!C:C,B791)</f>
        <v>-9</v>
      </c>
    </row>
    <row r="792" spans="2:7" ht="15.75" x14ac:dyDescent="0.25">
      <c r="B792" s="205" t="str">
        <v>Hollywood Hero</v>
      </c>
      <c r="C792" s="199">
        <f>COUNTIF('BEN BEARE'!C:C,B792)</f>
        <v>2</v>
      </c>
      <c r="D792" s="199">
        <f>COUNTIFS('BEN BEARE'!C:C,B792,'BEN BEARE'!K:K,"&gt;0")</f>
        <v>0</v>
      </c>
      <c r="E792" s="199">
        <f>COUNTIFS('BEN BEARE'!C:C,B792,'BEN BEARE'!K:K,"&lt;0")</f>
        <v>2</v>
      </c>
      <c r="F792" s="200">
        <f t="shared" si="20"/>
        <v>0</v>
      </c>
      <c r="G792" s="207">
        <f>SUMIFS('BEN BEARE'!K:K,'BEN BEARE'!C:C,B792)</f>
        <v>-8.75</v>
      </c>
    </row>
    <row r="793" spans="2:7" ht="15.75" x14ac:dyDescent="0.25">
      <c r="B793" s="205" t="str">
        <v>Holt</v>
      </c>
      <c r="C793" s="199">
        <f>COUNTIF('BEN BEARE'!C:C,B793)</f>
        <v>2</v>
      </c>
      <c r="D793" s="199">
        <f>COUNTIFS('BEN BEARE'!C:C,B793,'BEN BEARE'!K:K,"&gt;0")</f>
        <v>1</v>
      </c>
      <c r="E793" s="199">
        <f>COUNTIFS('BEN BEARE'!C:C,B793,'BEN BEARE'!K:K,"&lt;0")</f>
        <v>1</v>
      </c>
      <c r="F793" s="200">
        <f t="shared" si="20"/>
        <v>0.5</v>
      </c>
      <c r="G793" s="207">
        <f>SUMIFS('BEN BEARE'!K:K,'BEN BEARE'!C:C,B793)</f>
        <v>-1.9500000000000002</v>
      </c>
    </row>
    <row r="794" spans="2:7" ht="15.75" x14ac:dyDescent="0.25">
      <c r="B794" s="205" t="str">
        <v>Home Rule</v>
      </c>
      <c r="C794" s="199">
        <f>COUNTIF('BEN BEARE'!C:C,B794)</f>
        <v>2</v>
      </c>
      <c r="D794" s="199">
        <f>COUNTIFS('BEN BEARE'!C:C,B794,'BEN BEARE'!K:K,"&gt;0")</f>
        <v>1</v>
      </c>
      <c r="E794" s="199">
        <f>COUNTIFS('BEN BEARE'!C:C,B794,'BEN BEARE'!K:K,"&lt;0")</f>
        <v>1</v>
      </c>
      <c r="F794" s="200">
        <f t="shared" si="20"/>
        <v>0.5</v>
      </c>
      <c r="G794" s="207">
        <f>SUMIFS('BEN BEARE'!K:K,'BEN BEARE'!C:C,B794)</f>
        <v>3.5</v>
      </c>
    </row>
    <row r="795" spans="2:7" ht="15.75" x14ac:dyDescent="0.25">
      <c r="B795" s="205" t="str">
        <v>Hoodabutta</v>
      </c>
      <c r="C795" s="199">
        <f>COUNTIF('BEN BEARE'!C:C,B795)</f>
        <v>1</v>
      </c>
      <c r="D795" s="199">
        <f>COUNTIFS('BEN BEARE'!C:C,B795,'BEN BEARE'!K:K,"&gt;0")</f>
        <v>0</v>
      </c>
      <c r="E795" s="199">
        <f>COUNTIFS('BEN BEARE'!C:C,B795,'BEN BEARE'!K:K,"&lt;0")</f>
        <v>1</v>
      </c>
      <c r="F795" s="200">
        <f t="shared" si="20"/>
        <v>0</v>
      </c>
      <c r="G795" s="207">
        <f>SUMIFS('BEN BEARE'!K:K,'BEN BEARE'!C:C,B795)</f>
        <v>-2.5</v>
      </c>
    </row>
    <row r="796" spans="2:7" ht="15.75" x14ac:dyDescent="0.25">
      <c r="B796" s="205" t="str">
        <v>Horse</v>
      </c>
      <c r="C796" s="199">
        <f>COUNTIF('BEN BEARE'!C:C,B796)</f>
        <v>1</v>
      </c>
      <c r="D796" s="199">
        <f>COUNTIFS('BEN BEARE'!C:C,B796,'BEN BEARE'!K:K,"&gt;0")</f>
        <v>0</v>
      </c>
      <c r="E796" s="199">
        <f>COUNTIFS('BEN BEARE'!C:C,B796,'BEN BEARE'!K:K,"&lt;0")</f>
        <v>0</v>
      </c>
      <c r="F796" s="200">
        <f t="shared" si="20"/>
        <v>0</v>
      </c>
      <c r="G796" s="207">
        <f>SUMIFS('BEN BEARE'!K:K,'BEN BEARE'!C:C,B796)</f>
        <v>0</v>
      </c>
    </row>
    <row r="797" spans="2:7" ht="15.75" x14ac:dyDescent="0.25">
      <c r="B797" s="205" t="str">
        <v>Hoss</v>
      </c>
      <c r="C797" s="199">
        <f>COUNTIF('BEN BEARE'!C:C,B797)</f>
        <v>1</v>
      </c>
      <c r="D797" s="199">
        <f>COUNTIFS('BEN BEARE'!C:C,B797,'BEN BEARE'!K:K,"&gt;0")</f>
        <v>0</v>
      </c>
      <c r="E797" s="199">
        <f>COUNTIFS('BEN BEARE'!C:C,B797,'BEN BEARE'!K:K,"&lt;0")</f>
        <v>1</v>
      </c>
      <c r="F797" s="200">
        <f t="shared" si="20"/>
        <v>0</v>
      </c>
      <c r="G797" s="207">
        <f>SUMIFS('BEN BEARE'!K:K,'BEN BEARE'!C:C,B797)</f>
        <v>-0.75</v>
      </c>
    </row>
    <row r="798" spans="2:7" ht="15.75" x14ac:dyDescent="0.25">
      <c r="B798" s="205" t="str">
        <v>Hot and Strong</v>
      </c>
      <c r="C798" s="199">
        <f>COUNTIF('BEN BEARE'!C:C,B798)</f>
        <v>1</v>
      </c>
      <c r="D798" s="199">
        <f>COUNTIFS('BEN BEARE'!C:C,B798,'BEN BEARE'!K:K,"&gt;0")</f>
        <v>1</v>
      </c>
      <c r="E798" s="199">
        <f>COUNTIFS('BEN BEARE'!C:C,B798,'BEN BEARE'!K:K,"&lt;0")</f>
        <v>0</v>
      </c>
      <c r="F798" s="200">
        <f t="shared" si="20"/>
        <v>1</v>
      </c>
      <c r="G798" s="207">
        <f>SUMIFS('BEN BEARE'!K:K,'BEN BEARE'!C:C,B798)</f>
        <v>2.1</v>
      </c>
    </row>
    <row r="799" spans="2:7" ht="15.75" x14ac:dyDescent="0.25">
      <c r="B799" s="205" t="str">
        <v>Hot Rocket</v>
      </c>
      <c r="C799" s="199">
        <f>COUNTIF('BEN BEARE'!C:C,B799)</f>
        <v>1</v>
      </c>
      <c r="D799" s="199">
        <f>COUNTIFS('BEN BEARE'!C:C,B799,'BEN BEARE'!K:K,"&gt;0")</f>
        <v>0</v>
      </c>
      <c r="E799" s="199">
        <f>COUNTIFS('BEN BEARE'!C:C,B799,'BEN BEARE'!K:K,"&lt;0")</f>
        <v>1</v>
      </c>
      <c r="F799" s="200">
        <f t="shared" si="20"/>
        <v>0</v>
      </c>
      <c r="G799" s="207">
        <f>SUMIFS('BEN BEARE'!K:K,'BEN BEARE'!C:C,B799)</f>
        <v>-2</v>
      </c>
    </row>
    <row r="800" spans="2:7" ht="15.75" x14ac:dyDescent="0.25">
      <c r="B800" s="205" t="str">
        <v>Hot Toddy</v>
      </c>
      <c r="C800" s="199">
        <f>COUNTIF('BEN BEARE'!C:C,B800)</f>
        <v>1</v>
      </c>
      <c r="D800" s="199">
        <f>COUNTIFS('BEN BEARE'!C:C,B800,'BEN BEARE'!K:K,"&gt;0")</f>
        <v>0</v>
      </c>
      <c r="E800" s="199">
        <f>COUNTIFS('BEN BEARE'!C:C,B800,'BEN BEARE'!K:K,"&lt;0")</f>
        <v>1</v>
      </c>
      <c r="F800" s="200">
        <f t="shared" si="20"/>
        <v>0</v>
      </c>
      <c r="G800" s="207">
        <f>SUMIFS('BEN BEARE'!K:K,'BEN BEARE'!C:C,B800)</f>
        <v>-0.5</v>
      </c>
    </row>
    <row r="801" spans="2:7" ht="15.75" x14ac:dyDescent="0.25">
      <c r="B801" s="205" t="str">
        <v>Hotfoot Performer</v>
      </c>
      <c r="C801" s="199">
        <f>COUNTIF('BEN BEARE'!C:C,B801)</f>
        <v>1</v>
      </c>
      <c r="D801" s="199">
        <f>COUNTIFS('BEN BEARE'!C:C,B801,'BEN BEARE'!K:K,"&gt;0")</f>
        <v>0</v>
      </c>
      <c r="E801" s="199">
        <f>COUNTIFS('BEN BEARE'!C:C,B801,'BEN BEARE'!K:K,"&lt;0")</f>
        <v>1</v>
      </c>
      <c r="F801" s="200">
        <f t="shared" si="20"/>
        <v>0</v>
      </c>
      <c r="G801" s="207">
        <f>SUMIFS('BEN BEARE'!K:K,'BEN BEARE'!C:C,B801)</f>
        <v>-3.75</v>
      </c>
    </row>
    <row r="802" spans="2:7" ht="15.75" x14ac:dyDescent="0.25">
      <c r="B802" s="205" t="str">
        <v>Hotzel</v>
      </c>
      <c r="C802" s="199">
        <f>COUNTIF('BEN BEARE'!C:C,B802)</f>
        <v>1</v>
      </c>
      <c r="D802" s="199">
        <f>COUNTIFS('BEN BEARE'!C:C,B802,'BEN BEARE'!K:K,"&gt;0")</f>
        <v>1</v>
      </c>
      <c r="E802" s="199">
        <f>COUNTIFS('BEN BEARE'!C:C,B802,'BEN BEARE'!K:K,"&lt;0")</f>
        <v>0</v>
      </c>
      <c r="F802" s="200">
        <f t="shared" si="20"/>
        <v>1</v>
      </c>
      <c r="G802" s="207">
        <f>SUMIFS('BEN BEARE'!K:K,'BEN BEARE'!C:C,B802)</f>
        <v>28.799999999999997</v>
      </c>
    </row>
    <row r="803" spans="2:7" ht="15.75" x14ac:dyDescent="0.25">
      <c r="B803" s="205" t="str">
        <v>Hotzino</v>
      </c>
      <c r="C803" s="199">
        <f>COUNTIF('BEN BEARE'!C:C,B803)</f>
        <v>1</v>
      </c>
      <c r="D803" s="199">
        <f>COUNTIFS('BEN BEARE'!C:C,B803,'BEN BEARE'!K:K,"&gt;0")</f>
        <v>1</v>
      </c>
      <c r="E803" s="199">
        <f>COUNTIFS('BEN BEARE'!C:C,B803,'BEN BEARE'!K:K,"&lt;0")</f>
        <v>0</v>
      </c>
      <c r="F803" s="200">
        <f t="shared" si="20"/>
        <v>1</v>
      </c>
      <c r="G803" s="207">
        <f>SUMIFS('BEN BEARE'!K:K,'BEN BEARE'!C:C,B803)</f>
        <v>14.399999999999999</v>
      </c>
    </row>
    <row r="804" spans="2:7" ht="15.75" x14ac:dyDescent="0.25">
      <c r="B804" s="205" t="str">
        <v>House Spouse</v>
      </c>
      <c r="C804" s="199">
        <f>COUNTIF('BEN BEARE'!C:C,B804)</f>
        <v>1</v>
      </c>
      <c r="D804" s="199">
        <f>COUNTIFS('BEN BEARE'!C:C,B804,'BEN BEARE'!K:K,"&gt;0")</f>
        <v>1</v>
      </c>
      <c r="E804" s="199">
        <f>COUNTIFS('BEN BEARE'!C:C,B804,'BEN BEARE'!K:K,"&lt;0")</f>
        <v>0</v>
      </c>
      <c r="F804" s="200">
        <f t="shared" si="20"/>
        <v>1</v>
      </c>
      <c r="G804" s="207">
        <f>SUMIFS('BEN BEARE'!K:K,'BEN BEARE'!C:C,B804)</f>
        <v>11</v>
      </c>
    </row>
    <row r="805" spans="2:7" ht="15.75" x14ac:dyDescent="0.25">
      <c r="B805" s="205" t="str">
        <v>Howdeepisyourlove</v>
      </c>
      <c r="C805" s="199">
        <f>COUNTIF('BEN BEARE'!C:C,B805)</f>
        <v>1</v>
      </c>
      <c r="D805" s="199">
        <f>COUNTIFS('BEN BEARE'!C:C,B805,'BEN BEARE'!K:K,"&gt;0")</f>
        <v>0</v>
      </c>
      <c r="E805" s="199">
        <f>COUNTIFS('BEN BEARE'!C:C,B805,'BEN BEARE'!K:K,"&lt;0")</f>
        <v>1</v>
      </c>
      <c r="F805" s="200">
        <f t="shared" si="20"/>
        <v>0</v>
      </c>
      <c r="G805" s="207">
        <f>SUMIFS('BEN BEARE'!K:K,'BEN BEARE'!C:C,B805)</f>
        <v>-1</v>
      </c>
    </row>
    <row r="806" spans="2:7" ht="15.75" x14ac:dyDescent="0.25">
      <c r="B806" s="205" t="str">
        <v>Hughes</v>
      </c>
      <c r="C806" s="199">
        <f>COUNTIF('BEN BEARE'!C:C,B806)</f>
        <v>1</v>
      </c>
      <c r="D806" s="199">
        <f>COUNTIFS('BEN BEARE'!C:C,B806,'BEN BEARE'!K:K,"&gt;0")</f>
        <v>1</v>
      </c>
      <c r="E806" s="199">
        <f>COUNTIFS('BEN BEARE'!C:C,B806,'BEN BEARE'!K:K,"&lt;0")</f>
        <v>0</v>
      </c>
      <c r="F806" s="200">
        <f t="shared" si="20"/>
        <v>1</v>
      </c>
      <c r="G806" s="207">
        <f>SUMIFS('BEN BEARE'!K:K,'BEN BEARE'!C:C,B806)</f>
        <v>8</v>
      </c>
    </row>
    <row r="807" spans="2:7" ht="15.75" x14ac:dyDescent="0.25">
      <c r="B807" s="205" t="str">
        <v>Hulm</v>
      </c>
      <c r="C807" s="199">
        <f>COUNTIF('BEN BEARE'!C:C,B807)</f>
        <v>1</v>
      </c>
      <c r="D807" s="199">
        <f>COUNTIFS('BEN BEARE'!C:C,B807,'BEN BEARE'!K:K,"&gt;0")</f>
        <v>0</v>
      </c>
      <c r="E807" s="199">
        <f>COUNTIFS('BEN BEARE'!C:C,B807,'BEN BEARE'!K:K,"&lt;0")</f>
        <v>1</v>
      </c>
      <c r="F807" s="200">
        <f t="shared" si="20"/>
        <v>0</v>
      </c>
      <c r="G807" s="207">
        <f>SUMIFS('BEN BEARE'!K:K,'BEN BEARE'!C:C,B807)</f>
        <v>-9</v>
      </c>
    </row>
    <row r="808" spans="2:7" ht="15.75" x14ac:dyDescent="0.25">
      <c r="B808" s="205" t="str">
        <v>Humming</v>
      </c>
      <c r="C808" s="199">
        <f>COUNTIF('BEN BEARE'!C:C,B808)</f>
        <v>1</v>
      </c>
      <c r="D808" s="199">
        <f>COUNTIFS('BEN BEARE'!C:C,B808,'BEN BEARE'!K:K,"&gt;0")</f>
        <v>1</v>
      </c>
      <c r="E808" s="199">
        <f>COUNTIFS('BEN BEARE'!C:C,B808,'BEN BEARE'!K:K,"&lt;0")</f>
        <v>0</v>
      </c>
      <c r="F808" s="200">
        <f t="shared" si="20"/>
        <v>1</v>
      </c>
      <c r="G808" s="207">
        <f>SUMIFS('BEN BEARE'!K:K,'BEN BEARE'!C:C,B808)</f>
        <v>6</v>
      </c>
    </row>
    <row r="809" spans="2:7" ht="15.75" x14ac:dyDescent="0.25">
      <c r="B809" s="205" t="str">
        <v>Hunsangel</v>
      </c>
      <c r="C809" s="199">
        <f>COUNTIF('BEN BEARE'!C:C,B809)</f>
        <v>3</v>
      </c>
      <c r="D809" s="199">
        <f>COUNTIFS('BEN BEARE'!C:C,B809,'BEN BEARE'!K:K,"&gt;0")</f>
        <v>0</v>
      </c>
      <c r="E809" s="199">
        <f>COUNTIFS('BEN BEARE'!C:C,B809,'BEN BEARE'!K:K,"&lt;0")</f>
        <v>3</v>
      </c>
      <c r="F809" s="200">
        <f t="shared" si="20"/>
        <v>0</v>
      </c>
      <c r="G809" s="207">
        <f>SUMIFS('BEN BEARE'!K:K,'BEN BEARE'!C:C,B809)</f>
        <v>-3</v>
      </c>
    </row>
    <row r="810" spans="2:7" ht="15.75" x14ac:dyDescent="0.25">
      <c r="B810" s="205" t="str">
        <v>HURRICANE THUNDER</v>
      </c>
      <c r="C810" s="199">
        <f>COUNTIF('BEN BEARE'!C:C,B810)</f>
        <v>2</v>
      </c>
      <c r="D810" s="199">
        <f>COUNTIFS('BEN BEARE'!C:C,B810,'BEN BEARE'!K:K,"&gt;0")</f>
        <v>0</v>
      </c>
      <c r="E810" s="199">
        <f>COUNTIFS('BEN BEARE'!C:C,B810,'BEN BEARE'!K:K,"&lt;0")</f>
        <v>2</v>
      </c>
      <c r="F810" s="200">
        <f t="shared" si="20"/>
        <v>0</v>
      </c>
      <c r="G810" s="207">
        <f>SUMIFS('BEN BEARE'!K:K,'BEN BEARE'!C:C,B810)</f>
        <v>-9</v>
      </c>
    </row>
    <row r="811" spans="2:7" ht="15.75" x14ac:dyDescent="0.25">
      <c r="B811" s="205" t="str">
        <v xml:space="preserve">Hurricane Thunder </v>
      </c>
      <c r="C811" s="199">
        <f>COUNTIF('BEN BEARE'!C:C,B811)</f>
        <v>1</v>
      </c>
      <c r="D811" s="199">
        <f>COUNTIFS('BEN BEARE'!C:C,B811,'BEN BEARE'!K:K,"&gt;0")</f>
        <v>1</v>
      </c>
      <c r="E811" s="199">
        <f>COUNTIFS('BEN BEARE'!C:C,B811,'BEN BEARE'!K:K,"&lt;0")</f>
        <v>0</v>
      </c>
      <c r="F811" s="200">
        <f t="shared" si="20"/>
        <v>1</v>
      </c>
      <c r="G811" s="207">
        <f>SUMIFS('BEN BEARE'!K:K,'BEN BEARE'!C:C,B811)</f>
        <v>3.4000000000000004</v>
      </c>
    </row>
    <row r="812" spans="2:7" ht="15.75" x14ac:dyDescent="0.25">
      <c r="B812" s="205" t="str">
        <v>Hurtle</v>
      </c>
      <c r="C812" s="199">
        <f>COUNTIF('BEN BEARE'!C:C,B812)</f>
        <v>1</v>
      </c>
      <c r="D812" s="199">
        <f>COUNTIFS('BEN BEARE'!C:C,B812,'BEN BEARE'!K:K,"&gt;0")</f>
        <v>1</v>
      </c>
      <c r="E812" s="199">
        <f>COUNTIFS('BEN BEARE'!C:C,B812,'BEN BEARE'!K:K,"&lt;0")</f>
        <v>0</v>
      </c>
      <c r="F812" s="200">
        <f t="shared" si="20"/>
        <v>1</v>
      </c>
      <c r="G812" s="207">
        <f>SUMIFS('BEN BEARE'!K:K,'BEN BEARE'!C:C,B812)</f>
        <v>2.8</v>
      </c>
    </row>
    <row r="813" spans="2:7" ht="15.75" x14ac:dyDescent="0.25">
      <c r="B813" s="205" t="str">
        <v>Hypeman</v>
      </c>
      <c r="C813" s="199">
        <f>COUNTIF('BEN BEARE'!C:C,B813)</f>
        <v>1</v>
      </c>
      <c r="D813" s="199">
        <f>COUNTIFS('BEN BEARE'!C:C,B813,'BEN BEARE'!K:K,"&gt;0")</f>
        <v>0</v>
      </c>
      <c r="E813" s="199">
        <f>COUNTIFS('BEN BEARE'!C:C,B813,'BEN BEARE'!K:K,"&lt;0")</f>
        <v>1</v>
      </c>
      <c r="F813" s="200">
        <f t="shared" si="20"/>
        <v>0</v>
      </c>
      <c r="G813" s="207">
        <f>SUMIFS('BEN BEARE'!K:K,'BEN BEARE'!C:C,B813)</f>
        <v>-8</v>
      </c>
    </row>
    <row r="814" spans="2:7" ht="15.75" x14ac:dyDescent="0.25">
      <c r="B814" s="205" t="str">
        <v>I am Brazen</v>
      </c>
      <c r="C814" s="199">
        <f>COUNTIF('BEN BEARE'!C:C,B814)</f>
        <v>1</v>
      </c>
      <c r="D814" s="199">
        <f>COUNTIFS('BEN BEARE'!C:C,B814,'BEN BEARE'!K:K,"&gt;0")</f>
        <v>0</v>
      </c>
      <c r="E814" s="199">
        <f>COUNTIFS('BEN BEARE'!C:C,B814,'BEN BEARE'!K:K,"&lt;0")</f>
        <v>1</v>
      </c>
      <c r="F814" s="200">
        <f t="shared" si="20"/>
        <v>0</v>
      </c>
      <c r="G814" s="207">
        <f>SUMIFS('BEN BEARE'!K:K,'BEN BEARE'!C:C,B814)</f>
        <v>-0.5</v>
      </c>
    </row>
    <row r="815" spans="2:7" ht="15.75" x14ac:dyDescent="0.25">
      <c r="B815" s="205" t="str">
        <v>I am Caviar</v>
      </c>
      <c r="C815" s="199">
        <f>COUNTIF('BEN BEARE'!C:C,B815)</f>
        <v>1</v>
      </c>
      <c r="D815" s="199">
        <f>COUNTIFS('BEN BEARE'!C:C,B815,'BEN BEARE'!K:K,"&gt;0")</f>
        <v>0</v>
      </c>
      <c r="E815" s="199">
        <f>COUNTIFS('BEN BEARE'!C:C,B815,'BEN BEARE'!K:K,"&lt;0")</f>
        <v>1</v>
      </c>
      <c r="F815" s="200">
        <f t="shared" si="20"/>
        <v>0</v>
      </c>
      <c r="G815" s="207">
        <f>SUMIFS('BEN BEARE'!K:K,'BEN BEARE'!C:C,B815)</f>
        <v>-10</v>
      </c>
    </row>
    <row r="816" spans="2:7" ht="15.75" x14ac:dyDescent="0.25">
      <c r="B816" s="205" t="str">
        <v>I am Maverick</v>
      </c>
      <c r="C816" s="199">
        <f>COUNTIF('BEN BEARE'!C:C,B816)</f>
        <v>2</v>
      </c>
      <c r="D816" s="199">
        <f>COUNTIFS('BEN BEARE'!C:C,B816,'BEN BEARE'!K:K,"&gt;0")</f>
        <v>0</v>
      </c>
      <c r="E816" s="199">
        <f>COUNTIFS('BEN BEARE'!C:C,B816,'BEN BEARE'!K:K,"&lt;0")</f>
        <v>2</v>
      </c>
      <c r="F816" s="200">
        <f t="shared" si="20"/>
        <v>0</v>
      </c>
      <c r="G816" s="207">
        <f>SUMIFS('BEN BEARE'!K:K,'BEN BEARE'!C:C,B816)</f>
        <v>-5</v>
      </c>
    </row>
    <row r="817" spans="2:7" ht="15.75" x14ac:dyDescent="0.25">
      <c r="B817" s="205" t="str">
        <v>I am Unstoppable</v>
      </c>
      <c r="C817" s="199">
        <f>COUNTIF('BEN BEARE'!C:C,B817)</f>
        <v>1</v>
      </c>
      <c r="D817" s="199">
        <f>COUNTIFS('BEN BEARE'!C:C,B817,'BEN BEARE'!K:K,"&gt;0")</f>
        <v>0</v>
      </c>
      <c r="E817" s="199">
        <f>COUNTIFS('BEN BEARE'!C:C,B817,'BEN BEARE'!K:K,"&lt;0")</f>
        <v>1</v>
      </c>
      <c r="F817" s="200">
        <f t="shared" si="20"/>
        <v>0</v>
      </c>
      <c r="G817" s="207">
        <f>SUMIFS('BEN BEARE'!K:K,'BEN BEARE'!C:C,B817)</f>
        <v>-1.75</v>
      </c>
    </row>
    <row r="818" spans="2:7" ht="15.75" x14ac:dyDescent="0.25">
      <c r="B818" s="205" t="str">
        <v>I am Victorious</v>
      </c>
      <c r="C818" s="199">
        <f>COUNTIF('BEN BEARE'!C:C,B818)</f>
        <v>1</v>
      </c>
      <c r="D818" s="199">
        <f>COUNTIFS('BEN BEARE'!C:C,B818,'BEN BEARE'!K:K,"&gt;0")</f>
        <v>0</v>
      </c>
      <c r="E818" s="199">
        <f>COUNTIFS('BEN BEARE'!C:C,B818,'BEN BEARE'!K:K,"&lt;0")</f>
        <v>1</v>
      </c>
      <c r="F818" s="200">
        <f t="shared" si="20"/>
        <v>0</v>
      </c>
      <c r="G818" s="207">
        <f>SUMIFS('BEN BEARE'!K:K,'BEN BEARE'!C:C,B818)</f>
        <v>-0.25</v>
      </c>
    </row>
    <row r="819" spans="2:7" ht="15.75" x14ac:dyDescent="0.25">
      <c r="B819" s="205" t="str">
        <v>I see you coming</v>
      </c>
      <c r="C819" s="199">
        <f>COUNTIF('BEN BEARE'!C:C,B819)</f>
        <v>1</v>
      </c>
      <c r="D819" s="199">
        <f>COUNTIFS('BEN BEARE'!C:C,B819,'BEN BEARE'!K:K,"&gt;0")</f>
        <v>1</v>
      </c>
      <c r="E819" s="199">
        <f>COUNTIFS('BEN BEARE'!C:C,B819,'BEN BEARE'!K:K,"&lt;0")</f>
        <v>0</v>
      </c>
      <c r="F819" s="200">
        <f t="shared" si="20"/>
        <v>1</v>
      </c>
      <c r="G819" s="207">
        <f>SUMIFS('BEN BEARE'!K:K,'BEN BEARE'!C:C,B819)</f>
        <v>2.6999999999999993</v>
      </c>
    </row>
    <row r="820" spans="2:7" ht="15.75" x14ac:dyDescent="0.25">
      <c r="B820" s="205" t="str">
        <v>I Stole It</v>
      </c>
      <c r="C820" s="199">
        <f>COUNTIF('BEN BEARE'!C:C,B820)</f>
        <v>1</v>
      </c>
      <c r="D820" s="199">
        <f>COUNTIFS('BEN BEARE'!C:C,B820,'BEN BEARE'!K:K,"&gt;0")</f>
        <v>0</v>
      </c>
      <c r="E820" s="199">
        <f>COUNTIFS('BEN BEARE'!C:C,B820,'BEN BEARE'!K:K,"&lt;0")</f>
        <v>1</v>
      </c>
      <c r="F820" s="200">
        <f t="shared" si="20"/>
        <v>0</v>
      </c>
      <c r="G820" s="207">
        <f>SUMIFS('BEN BEARE'!K:K,'BEN BEARE'!C:C,B820)</f>
        <v>-3</v>
      </c>
    </row>
    <row r="821" spans="2:7" ht="15.75" x14ac:dyDescent="0.25">
      <c r="B821" s="205" t="str">
        <v>I'm Alpha</v>
      </c>
      <c r="C821" s="199">
        <f>COUNTIF('BEN BEARE'!C:C,B821)</f>
        <v>1</v>
      </c>
      <c r="D821" s="199">
        <f>COUNTIFS('BEN BEARE'!C:C,B821,'BEN BEARE'!K:K,"&gt;0")</f>
        <v>0</v>
      </c>
      <c r="E821" s="199">
        <f>COUNTIFS('BEN BEARE'!C:C,B821,'BEN BEARE'!K:K,"&lt;0")</f>
        <v>1</v>
      </c>
      <c r="F821" s="200">
        <f t="shared" si="20"/>
        <v>0</v>
      </c>
      <c r="G821" s="207">
        <f>SUMIFS('BEN BEARE'!K:K,'BEN BEARE'!C:C,B821)</f>
        <v>-2</v>
      </c>
    </row>
    <row r="822" spans="2:7" ht="15.75" x14ac:dyDescent="0.25">
      <c r="B822" s="205" t="str">
        <v>I'm Done</v>
      </c>
      <c r="C822" s="199">
        <f>COUNTIF('BEN BEARE'!C:C,B822)</f>
        <v>2</v>
      </c>
      <c r="D822" s="199">
        <f>COUNTIFS('BEN BEARE'!C:C,B822,'BEN BEARE'!K:K,"&gt;0")</f>
        <v>0</v>
      </c>
      <c r="E822" s="199">
        <f>COUNTIFS('BEN BEARE'!C:C,B822,'BEN BEARE'!K:K,"&lt;0")</f>
        <v>2</v>
      </c>
      <c r="F822" s="200">
        <f t="shared" si="20"/>
        <v>0</v>
      </c>
      <c r="G822" s="207">
        <f>SUMIFS('BEN BEARE'!K:K,'BEN BEARE'!C:C,B822)</f>
        <v>-8.25</v>
      </c>
    </row>
    <row r="823" spans="2:7" ht="15.75" x14ac:dyDescent="0.25">
      <c r="B823" s="205" t="str">
        <v>Iconic Missile</v>
      </c>
      <c r="C823" s="199">
        <f>COUNTIF('BEN BEARE'!C:C,B823)</f>
        <v>1</v>
      </c>
      <c r="D823" s="199">
        <f>COUNTIFS('BEN BEARE'!C:C,B823,'BEN BEARE'!K:K,"&gt;0")</f>
        <v>0</v>
      </c>
      <c r="E823" s="199">
        <f>COUNTIFS('BEN BEARE'!C:C,B823,'BEN BEARE'!K:K,"&lt;0")</f>
        <v>1</v>
      </c>
      <c r="F823" s="200">
        <f t="shared" si="20"/>
        <v>0</v>
      </c>
      <c r="G823" s="207">
        <f>SUMIFS('BEN BEARE'!K:K,'BEN BEARE'!C:C,B823)</f>
        <v>-0.25</v>
      </c>
    </row>
    <row r="824" spans="2:7" ht="15.75" x14ac:dyDescent="0.25">
      <c r="B824" s="205" t="str">
        <v>Identity</v>
      </c>
      <c r="C824" s="199">
        <f>COUNTIF('BEN BEARE'!C:C,B824)</f>
        <v>1</v>
      </c>
      <c r="D824" s="199">
        <f>COUNTIFS('BEN BEARE'!C:C,B824,'BEN BEARE'!K:K,"&gt;0")</f>
        <v>0</v>
      </c>
      <c r="E824" s="199">
        <f>COUNTIFS('BEN BEARE'!C:C,B824,'BEN BEARE'!K:K,"&lt;0")</f>
        <v>1</v>
      </c>
      <c r="F824" s="200">
        <f t="shared" si="20"/>
        <v>0</v>
      </c>
      <c r="G824" s="207">
        <f>SUMIFS('BEN BEARE'!K:K,'BEN BEARE'!C:C,B824)</f>
        <v>-7</v>
      </c>
    </row>
    <row r="825" spans="2:7" ht="15.75" x14ac:dyDescent="0.25">
      <c r="B825" s="205" t="str">
        <v>Idontgetit</v>
      </c>
      <c r="C825" s="199">
        <f>COUNTIF('BEN BEARE'!C:C,B825)</f>
        <v>3</v>
      </c>
      <c r="D825" s="199">
        <f>COUNTIFS('BEN BEARE'!C:C,B825,'BEN BEARE'!K:K,"&gt;0")</f>
        <v>1</v>
      </c>
      <c r="E825" s="199">
        <f>COUNTIFS('BEN BEARE'!C:C,B825,'BEN BEARE'!K:K,"&lt;0")</f>
        <v>2</v>
      </c>
      <c r="F825" s="200">
        <f t="shared" si="20"/>
        <v>0.33333333333333331</v>
      </c>
      <c r="G825" s="207">
        <f>SUMIFS('BEN BEARE'!K:K,'BEN BEARE'!C:C,B825)</f>
        <v>-0.30000000000000071</v>
      </c>
    </row>
    <row r="826" spans="2:7" ht="15.75" x14ac:dyDescent="0.25">
      <c r="B826" s="205" t="str">
        <v>Ifyouvegotem</v>
      </c>
      <c r="C826" s="199">
        <f>COUNTIF('BEN BEARE'!C:C,B826)</f>
        <v>1</v>
      </c>
      <c r="D826" s="199">
        <f>COUNTIFS('BEN BEARE'!C:C,B826,'BEN BEARE'!K:K,"&gt;0")</f>
        <v>0</v>
      </c>
      <c r="E826" s="199">
        <f>COUNTIFS('BEN BEARE'!C:C,B826,'BEN BEARE'!K:K,"&lt;0")</f>
        <v>1</v>
      </c>
      <c r="F826" s="200">
        <f t="shared" si="20"/>
        <v>0</v>
      </c>
      <c r="G826" s="207">
        <f>SUMIFS('BEN BEARE'!K:K,'BEN BEARE'!C:C,B826)</f>
        <v>-7</v>
      </c>
    </row>
    <row r="827" spans="2:7" ht="15.75" x14ac:dyDescent="0.25">
      <c r="B827" s="205" t="str">
        <v>Igancio</v>
      </c>
      <c r="C827" s="199">
        <f>COUNTIF('BEN BEARE'!C:C,B827)</f>
        <v>1</v>
      </c>
      <c r="D827" s="199">
        <f>COUNTIFS('BEN BEARE'!C:C,B827,'BEN BEARE'!K:K,"&gt;0")</f>
        <v>0</v>
      </c>
      <c r="E827" s="199">
        <f>COUNTIFS('BEN BEARE'!C:C,B827,'BEN BEARE'!K:K,"&lt;0")</f>
        <v>1</v>
      </c>
      <c r="F827" s="200">
        <f t="shared" si="20"/>
        <v>0</v>
      </c>
      <c r="G827" s="207">
        <f>SUMIFS('BEN BEARE'!K:K,'BEN BEARE'!C:C,B827)</f>
        <v>-1.5</v>
      </c>
    </row>
    <row r="828" spans="2:7" ht="15.75" x14ac:dyDescent="0.25">
      <c r="B828" s="205" t="str">
        <v>Ignacio</v>
      </c>
      <c r="C828" s="199">
        <f>COUNTIF('BEN BEARE'!C:C,B828)</f>
        <v>1</v>
      </c>
      <c r="D828" s="199">
        <f>COUNTIFS('BEN BEARE'!C:C,B828,'BEN BEARE'!K:K,"&gt;0")</f>
        <v>0</v>
      </c>
      <c r="E828" s="199">
        <f>COUNTIFS('BEN BEARE'!C:C,B828,'BEN BEARE'!K:K,"&lt;0")</f>
        <v>1</v>
      </c>
      <c r="F828" s="200">
        <f t="shared" si="20"/>
        <v>0</v>
      </c>
      <c r="G828" s="207">
        <f>SUMIFS('BEN BEARE'!K:K,'BEN BEARE'!C:C,B828)</f>
        <v>-1.5</v>
      </c>
    </row>
    <row r="829" spans="2:7" ht="15.75" x14ac:dyDescent="0.25">
      <c r="B829" s="205" t="str">
        <v>Illation</v>
      </c>
      <c r="C829" s="199">
        <f>COUNTIF('BEN BEARE'!C:C,B829)</f>
        <v>2</v>
      </c>
      <c r="D829" s="199">
        <f>COUNTIFS('BEN BEARE'!C:C,B829,'BEN BEARE'!K:K,"&gt;0")</f>
        <v>2</v>
      </c>
      <c r="E829" s="199">
        <f>COUNTIFS('BEN BEARE'!C:C,B829,'BEN BEARE'!K:K,"&lt;0")</f>
        <v>0</v>
      </c>
      <c r="F829" s="200">
        <f t="shared" si="20"/>
        <v>1</v>
      </c>
      <c r="G829" s="207">
        <f>SUMIFS('BEN BEARE'!K:K,'BEN BEARE'!C:C,B829)</f>
        <v>13</v>
      </c>
    </row>
    <row r="830" spans="2:7" ht="15.75" x14ac:dyDescent="0.25">
      <c r="B830" s="205" t="str">
        <v>Imapagethree Girl</v>
      </c>
      <c r="C830" s="199">
        <f>COUNTIF('BEN BEARE'!C:C,B830)</f>
        <v>1</v>
      </c>
      <c r="D830" s="199">
        <f>COUNTIFS('BEN BEARE'!C:C,B830,'BEN BEARE'!K:K,"&gt;0")</f>
        <v>1</v>
      </c>
      <c r="E830" s="199">
        <f>COUNTIFS('BEN BEARE'!C:C,B830,'BEN BEARE'!K:K,"&lt;0")</f>
        <v>0</v>
      </c>
      <c r="F830" s="200">
        <f t="shared" si="20"/>
        <v>1</v>
      </c>
      <c r="G830" s="207">
        <f>SUMIFS('BEN BEARE'!K:K,'BEN BEARE'!C:C,B830)</f>
        <v>16.275000000000002</v>
      </c>
    </row>
    <row r="831" spans="2:7" ht="15.75" x14ac:dyDescent="0.25">
      <c r="B831" s="205" t="str">
        <v>Immortality</v>
      </c>
      <c r="C831" s="199">
        <f>COUNTIF('BEN BEARE'!C:C,B831)</f>
        <v>1</v>
      </c>
      <c r="D831" s="199">
        <f>COUNTIFS('BEN BEARE'!C:C,B831,'BEN BEARE'!K:K,"&gt;0")</f>
        <v>1</v>
      </c>
      <c r="E831" s="199">
        <f>COUNTIFS('BEN BEARE'!C:C,B831,'BEN BEARE'!K:K,"&lt;0")</f>
        <v>0</v>
      </c>
      <c r="F831" s="200">
        <f t="shared" si="20"/>
        <v>1</v>
      </c>
      <c r="G831" s="207">
        <f>SUMIFS('BEN BEARE'!K:K,'BEN BEARE'!C:C,B831)</f>
        <v>6</v>
      </c>
    </row>
    <row r="832" spans="2:7" ht="15.75" x14ac:dyDescent="0.25">
      <c r="B832" s="205" t="str">
        <v>Imperial Frontier</v>
      </c>
      <c r="C832" s="199">
        <f>COUNTIF('BEN BEARE'!C:C,B832)</f>
        <v>1</v>
      </c>
      <c r="D832" s="199">
        <f>COUNTIFS('BEN BEARE'!C:C,B832,'BEN BEARE'!K:K,"&gt;0")</f>
        <v>0</v>
      </c>
      <c r="E832" s="199">
        <f>COUNTIFS('BEN BEARE'!C:C,B832,'BEN BEARE'!K:K,"&lt;0")</f>
        <v>1</v>
      </c>
      <c r="F832" s="200">
        <f t="shared" si="20"/>
        <v>0</v>
      </c>
      <c r="G832" s="207">
        <f>SUMIFS('BEN BEARE'!K:K,'BEN BEARE'!C:C,B832)</f>
        <v>-1.75</v>
      </c>
    </row>
    <row r="833" spans="2:7" ht="15.75" x14ac:dyDescent="0.25">
      <c r="B833" s="205" t="str">
        <v>Imprinted</v>
      </c>
      <c r="C833" s="199">
        <f>COUNTIF('BEN BEARE'!C:C,B833)</f>
        <v>1</v>
      </c>
      <c r="D833" s="199">
        <f>COUNTIFS('BEN BEARE'!C:C,B833,'BEN BEARE'!K:K,"&gt;0")</f>
        <v>0</v>
      </c>
      <c r="E833" s="199">
        <f>COUNTIFS('BEN BEARE'!C:C,B833,'BEN BEARE'!K:K,"&lt;0")</f>
        <v>1</v>
      </c>
      <c r="F833" s="200">
        <f t="shared" si="20"/>
        <v>0</v>
      </c>
      <c r="G833" s="207">
        <f>SUMIFS('BEN BEARE'!K:K,'BEN BEARE'!C:C,B833)</f>
        <v>-1</v>
      </c>
    </row>
    <row r="834" spans="2:7" ht="15.75" x14ac:dyDescent="0.25">
      <c r="B834" s="205" t="str">
        <v>Improper</v>
      </c>
      <c r="C834" s="199">
        <f>COUNTIF('BEN BEARE'!C:C,B834)</f>
        <v>3</v>
      </c>
      <c r="D834" s="199">
        <f>COUNTIFS('BEN BEARE'!C:C,B834,'BEN BEARE'!K:K,"&gt;0")</f>
        <v>1</v>
      </c>
      <c r="E834" s="199">
        <f>COUNTIFS('BEN BEARE'!C:C,B834,'BEN BEARE'!K:K,"&lt;0")</f>
        <v>2</v>
      </c>
      <c r="F834" s="200">
        <f t="shared" si="20"/>
        <v>0.33333333333333331</v>
      </c>
      <c r="G834" s="207">
        <f>SUMIFS('BEN BEARE'!K:K,'BEN BEARE'!C:C,B834)</f>
        <v>-3.4249999999999998</v>
      </c>
    </row>
    <row r="835" spans="2:7" ht="15.75" x14ac:dyDescent="0.25">
      <c r="B835" s="205" t="str">
        <v>Impulsivity</v>
      </c>
      <c r="C835" s="199">
        <f>COUNTIF('BEN BEARE'!C:C,B835)</f>
        <v>1</v>
      </c>
      <c r="D835" s="199">
        <f>COUNTIFS('BEN BEARE'!C:C,B835,'BEN BEARE'!K:K,"&gt;0")</f>
        <v>0</v>
      </c>
      <c r="E835" s="199">
        <f>COUNTIFS('BEN BEARE'!C:C,B835,'BEN BEARE'!K:K,"&lt;0")</f>
        <v>1</v>
      </c>
      <c r="F835" s="200">
        <f t="shared" si="20"/>
        <v>0</v>
      </c>
      <c r="G835" s="207">
        <f>SUMIFS('BEN BEARE'!K:K,'BEN BEARE'!C:C,B835)</f>
        <v>-7.25</v>
      </c>
    </row>
    <row r="836" spans="2:7" ht="15.75" x14ac:dyDescent="0.25">
      <c r="B836" s="205" t="str">
        <v>Impunity</v>
      </c>
      <c r="C836" s="199">
        <f>COUNTIF('BEN BEARE'!C:C,B836)</f>
        <v>1</v>
      </c>
      <c r="D836" s="199">
        <f>COUNTIFS('BEN BEARE'!C:C,B836,'BEN BEARE'!K:K,"&gt;0")</f>
        <v>0</v>
      </c>
      <c r="E836" s="199">
        <f>COUNTIFS('BEN BEARE'!C:C,B836,'BEN BEARE'!K:K,"&lt;0")</f>
        <v>1</v>
      </c>
      <c r="F836" s="200">
        <f t="shared" si="20"/>
        <v>0</v>
      </c>
      <c r="G836" s="207">
        <f>SUMIFS('BEN BEARE'!K:K,'BEN BEARE'!C:C,B836)</f>
        <v>-1</v>
      </c>
    </row>
    <row r="837" spans="2:7" ht="15.75" x14ac:dyDescent="0.25">
      <c r="B837" s="205" t="str">
        <v>Imran</v>
      </c>
      <c r="C837" s="199">
        <f>COUNTIF('BEN BEARE'!C:C,B837)</f>
        <v>1</v>
      </c>
      <c r="D837" s="199">
        <f>COUNTIFS('BEN BEARE'!C:C,B837,'BEN BEARE'!K:K,"&gt;0")</f>
        <v>0</v>
      </c>
      <c r="E837" s="199">
        <f>COUNTIFS('BEN BEARE'!C:C,B837,'BEN BEARE'!K:K,"&lt;0")</f>
        <v>1</v>
      </c>
      <c r="F837" s="200">
        <f t="shared" si="20"/>
        <v>0</v>
      </c>
      <c r="G837" s="207">
        <f>SUMIFS('BEN BEARE'!K:K,'BEN BEARE'!C:C,B837)</f>
        <v>-0.5</v>
      </c>
    </row>
    <row r="838" spans="2:7" ht="15.75" x14ac:dyDescent="0.25">
      <c r="B838" s="205" t="str">
        <v>In Print</v>
      </c>
      <c r="C838" s="199">
        <f>COUNTIF('BEN BEARE'!C:C,B838)</f>
        <v>1</v>
      </c>
      <c r="D838" s="199">
        <f>COUNTIFS('BEN BEARE'!C:C,B838,'BEN BEARE'!K:K,"&gt;0")</f>
        <v>0</v>
      </c>
      <c r="E838" s="199">
        <f>COUNTIFS('BEN BEARE'!C:C,B838,'BEN BEARE'!K:K,"&lt;0")</f>
        <v>1</v>
      </c>
      <c r="F838" s="200">
        <f t="shared" si="20"/>
        <v>0</v>
      </c>
      <c r="G838" s="207">
        <f>SUMIFS('BEN BEARE'!K:K,'BEN BEARE'!C:C,B838)</f>
        <v>-1</v>
      </c>
    </row>
    <row r="839" spans="2:7" ht="15.75" x14ac:dyDescent="0.25">
      <c r="B839" s="205" t="str">
        <v>In the Picture</v>
      </c>
      <c r="C839" s="199">
        <f>COUNTIF('BEN BEARE'!C:C,B839)</f>
        <v>2</v>
      </c>
      <c r="D839" s="199">
        <f>COUNTIFS('BEN BEARE'!C:C,B839,'BEN BEARE'!K:K,"&gt;0")</f>
        <v>0</v>
      </c>
      <c r="E839" s="199">
        <f>COUNTIFS('BEN BEARE'!C:C,B839,'BEN BEARE'!K:K,"&lt;0")</f>
        <v>2</v>
      </c>
      <c r="F839" s="200">
        <f t="shared" si="20"/>
        <v>0</v>
      </c>
      <c r="G839" s="207">
        <f>SUMIFS('BEN BEARE'!K:K,'BEN BEARE'!C:C,B839)</f>
        <v>-4</v>
      </c>
    </row>
    <row r="840" spans="2:7" ht="15.75" x14ac:dyDescent="0.25">
      <c r="B840" s="205" t="str">
        <v>Incentive</v>
      </c>
      <c r="C840" s="199">
        <f>COUNTIF('BEN BEARE'!C:C,B840)</f>
        <v>2</v>
      </c>
      <c r="D840" s="199">
        <f>COUNTIFS('BEN BEARE'!C:C,B840,'BEN BEARE'!K:K,"&gt;0")</f>
        <v>1</v>
      </c>
      <c r="E840" s="199">
        <f>COUNTIFS('BEN BEARE'!C:C,B840,'BEN BEARE'!K:K,"&lt;0")</f>
        <v>1</v>
      </c>
      <c r="F840" s="200">
        <f t="shared" si="20"/>
        <v>0.5</v>
      </c>
      <c r="G840" s="207">
        <f>SUMIFS('BEN BEARE'!K:K,'BEN BEARE'!C:C,B840)</f>
        <v>-1.25</v>
      </c>
    </row>
    <row r="841" spans="2:7" ht="15.75" x14ac:dyDescent="0.25">
      <c r="B841" s="205" t="str">
        <v>Indaza</v>
      </c>
      <c r="C841" s="199">
        <f>COUNTIF('BEN BEARE'!C:C,B841)</f>
        <v>1</v>
      </c>
      <c r="D841" s="199">
        <f>COUNTIFS('BEN BEARE'!C:C,B841,'BEN BEARE'!K:K,"&gt;0")</f>
        <v>0</v>
      </c>
      <c r="E841" s="199">
        <f>COUNTIFS('BEN BEARE'!C:C,B841,'BEN BEARE'!K:K,"&lt;0")</f>
        <v>1</v>
      </c>
      <c r="F841" s="200">
        <f t="shared" si="20"/>
        <v>0</v>
      </c>
      <c r="G841" s="207">
        <f>SUMIFS('BEN BEARE'!K:K,'BEN BEARE'!C:C,B841)</f>
        <v>-7</v>
      </c>
    </row>
    <row r="842" spans="2:7" ht="15.75" x14ac:dyDescent="0.25">
      <c r="B842" s="205" t="str">
        <v>Independent</v>
      </c>
      <c r="C842" s="199">
        <f>COUNTIF('BEN BEARE'!C:C,B842)</f>
        <v>1</v>
      </c>
      <c r="D842" s="199">
        <f>COUNTIFS('BEN BEARE'!C:C,B842,'BEN BEARE'!K:K,"&gt;0")</f>
        <v>0</v>
      </c>
      <c r="E842" s="199">
        <f>COUNTIFS('BEN BEARE'!C:C,B842,'BEN BEARE'!K:K,"&lt;0")</f>
        <v>1</v>
      </c>
      <c r="F842" s="200">
        <f t="shared" ref="F842:F905" si="21">D842/C842</f>
        <v>0</v>
      </c>
      <c r="G842" s="207">
        <f>SUMIFS('BEN BEARE'!K:K,'BEN BEARE'!C:C,B842)</f>
        <v>-1.5</v>
      </c>
    </row>
    <row r="843" spans="2:7" ht="15.75" x14ac:dyDescent="0.25">
      <c r="B843" s="205" t="str">
        <v>Indian Jewel</v>
      </c>
      <c r="C843" s="199">
        <f>COUNTIF('BEN BEARE'!C:C,B843)</f>
        <v>1</v>
      </c>
      <c r="D843" s="199">
        <f>COUNTIFS('BEN BEARE'!C:C,B843,'BEN BEARE'!K:K,"&gt;0")</f>
        <v>1</v>
      </c>
      <c r="E843" s="199">
        <f>COUNTIFS('BEN BEARE'!C:C,B843,'BEN BEARE'!K:K,"&lt;0")</f>
        <v>0</v>
      </c>
      <c r="F843" s="200">
        <f t="shared" si="21"/>
        <v>1</v>
      </c>
      <c r="G843" s="207">
        <f>SUMIFS('BEN BEARE'!K:K,'BEN BEARE'!C:C,B843)</f>
        <v>5.6999999999999993</v>
      </c>
    </row>
    <row r="844" spans="2:7" ht="15.75" x14ac:dyDescent="0.25">
      <c r="B844" s="205" t="str">
        <v>Infinity Win</v>
      </c>
      <c r="C844" s="199">
        <f>COUNTIF('BEN BEARE'!C:C,B844)</f>
        <v>1</v>
      </c>
      <c r="D844" s="199">
        <f>COUNTIFS('BEN BEARE'!C:C,B844,'BEN BEARE'!K:K,"&gt;0")</f>
        <v>0</v>
      </c>
      <c r="E844" s="199">
        <f>COUNTIFS('BEN BEARE'!C:C,B844,'BEN BEARE'!K:K,"&lt;0")</f>
        <v>1</v>
      </c>
      <c r="F844" s="200">
        <f t="shared" si="21"/>
        <v>0</v>
      </c>
      <c r="G844" s="207">
        <f>SUMIFS('BEN BEARE'!K:K,'BEN BEARE'!C:C,B844)</f>
        <v>-1</v>
      </c>
    </row>
    <row r="845" spans="2:7" ht="15.75" x14ac:dyDescent="0.25">
      <c r="B845" s="205" t="str">
        <v xml:space="preserve">Influential </v>
      </c>
      <c r="C845" s="199">
        <f>COUNTIF('BEN BEARE'!C:C,B845)</f>
        <v>2</v>
      </c>
      <c r="D845" s="199">
        <f>COUNTIFS('BEN BEARE'!C:C,B845,'BEN BEARE'!K:K,"&gt;0")</f>
        <v>0</v>
      </c>
      <c r="E845" s="199">
        <f>COUNTIFS('BEN BEARE'!C:C,B845,'BEN BEARE'!K:K,"&lt;0")</f>
        <v>2</v>
      </c>
      <c r="F845" s="200">
        <f t="shared" si="21"/>
        <v>0</v>
      </c>
      <c r="G845" s="207">
        <f>SUMIFS('BEN BEARE'!K:K,'BEN BEARE'!C:C,B845)</f>
        <v>-6.75</v>
      </c>
    </row>
    <row r="846" spans="2:7" ht="15.75" x14ac:dyDescent="0.25">
      <c r="B846" s="205" t="str">
        <v>Innocent Enuff</v>
      </c>
      <c r="C846" s="199">
        <f>COUNTIF('BEN BEARE'!C:C,B846)</f>
        <v>2</v>
      </c>
      <c r="D846" s="199">
        <f>COUNTIFS('BEN BEARE'!C:C,B846,'BEN BEARE'!K:K,"&gt;0")</f>
        <v>0</v>
      </c>
      <c r="E846" s="199">
        <f>COUNTIFS('BEN BEARE'!C:C,B846,'BEN BEARE'!K:K,"&lt;0")</f>
        <v>2</v>
      </c>
      <c r="F846" s="200">
        <f t="shared" si="21"/>
        <v>0</v>
      </c>
      <c r="G846" s="207">
        <f>SUMIFS('BEN BEARE'!K:K,'BEN BEARE'!C:C,B846)</f>
        <v>-3</v>
      </c>
    </row>
    <row r="847" spans="2:7" ht="15.75" x14ac:dyDescent="0.25">
      <c r="B847" s="205" t="str">
        <v xml:space="preserve">Insightful Award </v>
      </c>
      <c r="C847" s="199">
        <f>COUNTIF('BEN BEARE'!C:C,B847)</f>
        <v>2</v>
      </c>
      <c r="D847" s="199">
        <f>COUNTIFS('BEN BEARE'!C:C,B847,'BEN BEARE'!K:K,"&gt;0")</f>
        <v>1</v>
      </c>
      <c r="E847" s="199">
        <f>COUNTIFS('BEN BEARE'!C:C,B847,'BEN BEARE'!K:K,"&lt;0")</f>
        <v>1</v>
      </c>
      <c r="F847" s="200">
        <f t="shared" si="21"/>
        <v>0.5</v>
      </c>
      <c r="G847" s="207">
        <f>SUMIFS('BEN BEARE'!K:K,'BEN BEARE'!C:C,B847)</f>
        <v>-5.35</v>
      </c>
    </row>
    <row r="848" spans="2:7" ht="15.75" x14ac:dyDescent="0.25">
      <c r="B848" s="205" t="str">
        <v>Introducing</v>
      </c>
      <c r="C848" s="199">
        <f>COUNTIF('BEN BEARE'!C:C,B848)</f>
        <v>1</v>
      </c>
      <c r="D848" s="199">
        <f>COUNTIFS('BEN BEARE'!C:C,B848,'BEN BEARE'!K:K,"&gt;0")</f>
        <v>1</v>
      </c>
      <c r="E848" s="199">
        <f>COUNTIFS('BEN BEARE'!C:C,B848,'BEN BEARE'!K:K,"&lt;0")</f>
        <v>0</v>
      </c>
      <c r="F848" s="200">
        <f t="shared" si="21"/>
        <v>1</v>
      </c>
      <c r="G848" s="207">
        <f>SUMIFS('BEN BEARE'!K:K,'BEN BEARE'!C:C,B848)</f>
        <v>12.674999999999997</v>
      </c>
    </row>
    <row r="849" spans="2:7" ht="15.75" x14ac:dyDescent="0.25">
      <c r="B849" s="205" t="str">
        <v>Inundation</v>
      </c>
      <c r="C849" s="199">
        <f>COUNTIF('BEN BEARE'!C:C,B849)</f>
        <v>1</v>
      </c>
      <c r="D849" s="199">
        <f>COUNTIFS('BEN BEARE'!C:C,B849,'BEN BEARE'!K:K,"&gt;0")</f>
        <v>0</v>
      </c>
      <c r="E849" s="199">
        <f>COUNTIFS('BEN BEARE'!C:C,B849,'BEN BEARE'!K:K,"&lt;0")</f>
        <v>1</v>
      </c>
      <c r="F849" s="200">
        <f t="shared" si="21"/>
        <v>0</v>
      </c>
      <c r="G849" s="207">
        <f>SUMIFS('BEN BEARE'!K:K,'BEN BEARE'!C:C,B849)</f>
        <v>-1</v>
      </c>
    </row>
    <row r="850" spans="2:7" ht="15.75" x14ac:dyDescent="0.25">
      <c r="B850" s="205" t="str">
        <v>Invasaichi</v>
      </c>
      <c r="C850" s="199">
        <f>COUNTIF('BEN BEARE'!C:C,B850)</f>
        <v>2</v>
      </c>
      <c r="D850" s="199">
        <f>COUNTIFS('BEN BEARE'!C:C,B850,'BEN BEARE'!K:K,"&gt;0")</f>
        <v>0</v>
      </c>
      <c r="E850" s="199">
        <f>COUNTIFS('BEN BEARE'!C:C,B850,'BEN BEARE'!K:K,"&lt;0")</f>
        <v>2</v>
      </c>
      <c r="F850" s="200">
        <f t="shared" si="21"/>
        <v>0</v>
      </c>
      <c r="G850" s="207">
        <f>SUMIFS('BEN BEARE'!K:K,'BEN BEARE'!C:C,B850)</f>
        <v>-2</v>
      </c>
    </row>
    <row r="851" spans="2:7" ht="15.75" x14ac:dyDescent="0.25">
      <c r="B851" s="205" t="str">
        <v>Investment</v>
      </c>
      <c r="C851" s="199">
        <f>COUNTIF('BEN BEARE'!C:C,B851)</f>
        <v>1</v>
      </c>
      <c r="D851" s="199">
        <f>COUNTIFS('BEN BEARE'!C:C,B851,'BEN BEARE'!K:K,"&gt;0")</f>
        <v>0</v>
      </c>
      <c r="E851" s="199">
        <f>COUNTIFS('BEN BEARE'!C:C,B851,'BEN BEARE'!K:K,"&lt;0")</f>
        <v>1</v>
      </c>
      <c r="F851" s="200">
        <f t="shared" si="21"/>
        <v>0</v>
      </c>
      <c r="G851" s="207">
        <f>SUMIFS('BEN BEARE'!K:K,'BEN BEARE'!C:C,B851)</f>
        <v>-0.25</v>
      </c>
    </row>
    <row r="852" spans="2:7" ht="15.75" x14ac:dyDescent="0.25">
      <c r="B852" s="205" t="str">
        <v>Inveterate</v>
      </c>
      <c r="C852" s="199">
        <f>COUNTIF('BEN BEARE'!C:C,B852)</f>
        <v>2</v>
      </c>
      <c r="D852" s="199">
        <f>COUNTIFS('BEN BEARE'!C:C,B852,'BEN BEARE'!K:K,"&gt;0")</f>
        <v>0</v>
      </c>
      <c r="E852" s="199">
        <f>COUNTIFS('BEN BEARE'!C:C,B852,'BEN BEARE'!K:K,"&lt;0")</f>
        <v>2</v>
      </c>
      <c r="F852" s="200">
        <f t="shared" si="21"/>
        <v>0</v>
      </c>
      <c r="G852" s="207">
        <f>SUMIFS('BEN BEARE'!K:K,'BEN BEARE'!C:C,B852)</f>
        <v>-3.5</v>
      </c>
    </row>
    <row r="853" spans="2:7" ht="15.75" x14ac:dyDescent="0.25">
      <c r="B853" s="205" t="str">
        <v>Invincible Millie</v>
      </c>
      <c r="C853" s="199">
        <f>COUNTIF('BEN BEARE'!C:C,B853)</f>
        <v>2</v>
      </c>
      <c r="D853" s="199">
        <f>COUNTIFS('BEN BEARE'!C:C,B853,'BEN BEARE'!K:K,"&gt;0")</f>
        <v>0</v>
      </c>
      <c r="E853" s="199">
        <f>COUNTIFS('BEN BEARE'!C:C,B853,'BEN BEARE'!K:K,"&lt;0")</f>
        <v>2</v>
      </c>
      <c r="F853" s="200">
        <f t="shared" si="21"/>
        <v>0</v>
      </c>
      <c r="G853" s="207">
        <f>SUMIFS('BEN BEARE'!K:K,'BEN BEARE'!C:C,B853)</f>
        <v>-1</v>
      </c>
    </row>
    <row r="854" spans="2:7" ht="15.75" x14ac:dyDescent="0.25">
      <c r="B854" s="205" t="str">
        <v>Iobject</v>
      </c>
      <c r="C854" s="199">
        <f>COUNTIF('BEN BEARE'!C:C,B854)</f>
        <v>1</v>
      </c>
      <c r="D854" s="199">
        <f>COUNTIFS('BEN BEARE'!C:C,B854,'BEN BEARE'!K:K,"&gt;0")</f>
        <v>1</v>
      </c>
      <c r="E854" s="199">
        <f>COUNTIFS('BEN BEARE'!C:C,B854,'BEN BEARE'!K:K,"&lt;0")</f>
        <v>0</v>
      </c>
      <c r="F854" s="200">
        <f t="shared" si="21"/>
        <v>1</v>
      </c>
      <c r="G854" s="207">
        <f>SUMIFS('BEN BEARE'!K:K,'BEN BEARE'!C:C,B854)</f>
        <v>9.1</v>
      </c>
    </row>
    <row r="855" spans="2:7" ht="15.75" x14ac:dyDescent="0.25">
      <c r="B855" s="205" t="str">
        <v>Irememberwhen</v>
      </c>
      <c r="C855" s="199">
        <f>COUNTIF('BEN BEARE'!C:C,B855)</f>
        <v>1</v>
      </c>
      <c r="D855" s="199">
        <f>COUNTIFS('BEN BEARE'!C:C,B855,'BEN BEARE'!K:K,"&gt;0")</f>
        <v>1</v>
      </c>
      <c r="E855" s="199">
        <f>COUNTIFS('BEN BEARE'!C:C,B855,'BEN BEARE'!K:K,"&lt;0")</f>
        <v>0</v>
      </c>
      <c r="F855" s="200">
        <f t="shared" si="21"/>
        <v>1</v>
      </c>
      <c r="G855" s="207">
        <f>SUMIFS('BEN BEARE'!K:K,'BEN BEARE'!C:C,B855)</f>
        <v>9.6000000000000014</v>
      </c>
    </row>
    <row r="856" spans="2:7" ht="15.75" x14ac:dyDescent="0.25">
      <c r="B856" s="205" t="str">
        <v>Irish Crickets</v>
      </c>
      <c r="C856" s="199">
        <f>COUNTIF('BEN BEARE'!C:C,B856)</f>
        <v>3</v>
      </c>
      <c r="D856" s="199">
        <f>COUNTIFS('BEN BEARE'!C:C,B856,'BEN BEARE'!K:K,"&gt;0")</f>
        <v>0</v>
      </c>
      <c r="E856" s="199">
        <f>COUNTIFS('BEN BEARE'!C:C,B856,'BEN BEARE'!K:K,"&lt;0")</f>
        <v>3</v>
      </c>
      <c r="F856" s="200">
        <f t="shared" si="21"/>
        <v>0</v>
      </c>
      <c r="G856" s="207">
        <f>SUMIFS('BEN BEARE'!K:K,'BEN BEARE'!C:C,B856)</f>
        <v>-11.75</v>
      </c>
    </row>
    <row r="857" spans="2:7" ht="15.75" x14ac:dyDescent="0.25">
      <c r="B857" s="205" t="str">
        <v>Ironbar</v>
      </c>
      <c r="C857" s="199">
        <f>COUNTIF('BEN BEARE'!C:C,B857)</f>
        <v>2</v>
      </c>
      <c r="D857" s="199">
        <f>COUNTIFS('BEN BEARE'!C:C,B857,'BEN BEARE'!K:K,"&gt;0")</f>
        <v>0</v>
      </c>
      <c r="E857" s="199">
        <f>COUNTIFS('BEN BEARE'!C:C,B857,'BEN BEARE'!K:K,"&lt;0")</f>
        <v>2</v>
      </c>
      <c r="F857" s="200">
        <f t="shared" si="21"/>
        <v>0</v>
      </c>
      <c r="G857" s="207">
        <f>SUMIFS('BEN BEARE'!K:K,'BEN BEARE'!C:C,B857)</f>
        <v>-1.75</v>
      </c>
    </row>
    <row r="858" spans="2:7" ht="15.75" x14ac:dyDescent="0.25">
      <c r="B858" s="205" t="str">
        <v>Irunthiscity</v>
      </c>
      <c r="C858" s="199">
        <f>COUNTIF('BEN BEARE'!C:C,B858)</f>
        <v>1</v>
      </c>
      <c r="D858" s="199">
        <f>COUNTIFS('BEN BEARE'!C:C,B858,'BEN BEARE'!K:K,"&gt;0")</f>
        <v>0</v>
      </c>
      <c r="E858" s="199">
        <f>COUNTIFS('BEN BEARE'!C:C,B858,'BEN BEARE'!K:K,"&lt;0")</f>
        <v>1</v>
      </c>
      <c r="F858" s="200">
        <f t="shared" si="21"/>
        <v>0</v>
      </c>
      <c r="G858" s="207">
        <f>SUMIFS('BEN BEARE'!K:K,'BEN BEARE'!C:C,B858)</f>
        <v>-1.25</v>
      </c>
    </row>
    <row r="859" spans="2:7" ht="15.75" x14ac:dyDescent="0.25">
      <c r="B859" s="205" t="str">
        <v>Is He Out</v>
      </c>
      <c r="C859" s="199">
        <f>COUNTIF('BEN BEARE'!C:C,B859)</f>
        <v>2</v>
      </c>
      <c r="D859" s="199">
        <f>COUNTIFS('BEN BEARE'!C:C,B859,'BEN BEARE'!K:K,"&gt;0")</f>
        <v>1</v>
      </c>
      <c r="E859" s="199">
        <f>COUNTIFS('BEN BEARE'!C:C,B859,'BEN BEARE'!K:K,"&lt;0")</f>
        <v>1</v>
      </c>
      <c r="F859" s="200">
        <f t="shared" si="21"/>
        <v>0.5</v>
      </c>
      <c r="G859" s="207">
        <f>SUMIFS('BEN BEARE'!K:K,'BEN BEARE'!C:C,B859)</f>
        <v>-0.875</v>
      </c>
    </row>
    <row r="860" spans="2:7" ht="15.75" x14ac:dyDescent="0.25">
      <c r="B860" s="205" t="str">
        <v>Is It Me</v>
      </c>
      <c r="C860" s="199">
        <f>COUNTIF('BEN BEARE'!C:C,B860)</f>
        <v>3</v>
      </c>
      <c r="D860" s="199">
        <f>COUNTIFS('BEN BEARE'!C:C,B860,'BEN BEARE'!K:K,"&gt;0")</f>
        <v>3</v>
      </c>
      <c r="E860" s="199">
        <f>COUNTIFS('BEN BEARE'!C:C,B860,'BEN BEARE'!K:K,"&lt;0")</f>
        <v>0</v>
      </c>
      <c r="F860" s="200">
        <f t="shared" si="21"/>
        <v>1</v>
      </c>
      <c r="G860" s="207">
        <f>SUMIFS('BEN BEARE'!K:K,'BEN BEARE'!C:C,B860)</f>
        <v>37.599999999999994</v>
      </c>
    </row>
    <row r="861" spans="2:7" ht="15.75" x14ac:dyDescent="0.25">
      <c r="B861" s="205" t="str">
        <v>Is This Love</v>
      </c>
      <c r="C861" s="199">
        <f>COUNTIF('BEN BEARE'!C:C,B861)</f>
        <v>3</v>
      </c>
      <c r="D861" s="199">
        <f>COUNTIFS('BEN BEARE'!C:C,B861,'BEN BEARE'!K:K,"&gt;0")</f>
        <v>2</v>
      </c>
      <c r="E861" s="199">
        <f>COUNTIFS('BEN BEARE'!C:C,B861,'BEN BEARE'!K:K,"&lt;0")</f>
        <v>1</v>
      </c>
      <c r="F861" s="200">
        <f t="shared" si="21"/>
        <v>0.66666666666666663</v>
      </c>
      <c r="G861" s="207">
        <f>SUMIFS('BEN BEARE'!K:K,'BEN BEARE'!C:C,B861)</f>
        <v>3.7249999999999996</v>
      </c>
    </row>
    <row r="862" spans="2:7" ht="15.75" x14ac:dyDescent="0.25">
      <c r="B862" s="205" t="str">
        <v>Island Tide</v>
      </c>
      <c r="C862" s="199">
        <f>COUNTIF('BEN BEARE'!C:C,B862)</f>
        <v>1</v>
      </c>
      <c r="D862" s="199">
        <f>COUNTIFS('BEN BEARE'!C:C,B862,'BEN BEARE'!K:K,"&gt;0")</f>
        <v>0</v>
      </c>
      <c r="E862" s="199">
        <f>COUNTIFS('BEN BEARE'!C:C,B862,'BEN BEARE'!K:K,"&lt;0")</f>
        <v>1</v>
      </c>
      <c r="F862" s="200">
        <f t="shared" si="21"/>
        <v>0</v>
      </c>
      <c r="G862" s="207">
        <f>SUMIFS('BEN BEARE'!K:K,'BEN BEARE'!C:C,B862)</f>
        <v>-0.5</v>
      </c>
    </row>
    <row r="863" spans="2:7" ht="15.75" x14ac:dyDescent="0.25">
      <c r="B863" s="205" t="str">
        <v>Isles of Avalon</v>
      </c>
      <c r="C863" s="199">
        <f>COUNTIF('BEN BEARE'!C:C,B863)</f>
        <v>2</v>
      </c>
      <c r="D863" s="199">
        <f>COUNTIFS('BEN BEARE'!C:C,B863,'BEN BEARE'!K:K,"&gt;0")</f>
        <v>0</v>
      </c>
      <c r="E863" s="199">
        <f>COUNTIFS('BEN BEARE'!C:C,B863,'BEN BEARE'!K:K,"&lt;0")</f>
        <v>2</v>
      </c>
      <c r="F863" s="200">
        <f t="shared" si="21"/>
        <v>0</v>
      </c>
      <c r="G863" s="207">
        <f>SUMIFS('BEN BEARE'!K:K,'BEN BEARE'!C:C,B863)</f>
        <v>-3</v>
      </c>
    </row>
    <row r="864" spans="2:7" ht="15.75" x14ac:dyDescent="0.25">
      <c r="B864" s="205" t="str">
        <v>Italian Viking</v>
      </c>
      <c r="C864" s="199">
        <f>COUNTIF('BEN BEARE'!C:C,B864)</f>
        <v>3</v>
      </c>
      <c r="D864" s="199">
        <f>COUNTIFS('BEN BEARE'!C:C,B864,'BEN BEARE'!K:K,"&gt;0")</f>
        <v>0</v>
      </c>
      <c r="E864" s="199">
        <f>COUNTIFS('BEN BEARE'!C:C,B864,'BEN BEARE'!K:K,"&lt;0")</f>
        <v>3</v>
      </c>
      <c r="F864" s="200">
        <f t="shared" si="21"/>
        <v>0</v>
      </c>
      <c r="G864" s="207">
        <f>SUMIFS('BEN BEARE'!K:K,'BEN BEARE'!C:C,B864)</f>
        <v>-13.5</v>
      </c>
    </row>
    <row r="865" spans="2:7" ht="15.75" x14ac:dyDescent="0.25">
      <c r="B865" s="205" t="str">
        <v>Itippedthis</v>
      </c>
      <c r="C865" s="199">
        <f>COUNTIF('BEN BEARE'!C:C,B865)</f>
        <v>1</v>
      </c>
      <c r="D865" s="199">
        <f>COUNTIFS('BEN BEARE'!C:C,B865,'BEN BEARE'!K:K,"&gt;0")</f>
        <v>0</v>
      </c>
      <c r="E865" s="199">
        <f>COUNTIFS('BEN BEARE'!C:C,B865,'BEN BEARE'!K:K,"&lt;0")</f>
        <v>1</v>
      </c>
      <c r="F865" s="200">
        <f t="shared" si="21"/>
        <v>0</v>
      </c>
      <c r="G865" s="207">
        <f>SUMIFS('BEN BEARE'!K:K,'BEN BEARE'!C:C,B865)</f>
        <v>-2</v>
      </c>
    </row>
    <row r="866" spans="2:7" ht="15.75" x14ac:dyDescent="0.25">
      <c r="B866" s="205" t="str">
        <v>Its My Turn</v>
      </c>
      <c r="C866" s="199">
        <f>COUNTIF('BEN BEARE'!C:C,B866)</f>
        <v>1</v>
      </c>
      <c r="D866" s="199">
        <f>COUNTIFS('BEN BEARE'!C:C,B866,'BEN BEARE'!K:K,"&gt;0")</f>
        <v>0</v>
      </c>
      <c r="E866" s="199">
        <f>COUNTIFS('BEN BEARE'!C:C,B866,'BEN BEARE'!K:K,"&lt;0")</f>
        <v>1</v>
      </c>
      <c r="F866" s="200">
        <f t="shared" si="21"/>
        <v>0</v>
      </c>
      <c r="G866" s="207">
        <f>SUMIFS('BEN BEARE'!K:K,'BEN BEARE'!C:C,B866)</f>
        <v>-0.5</v>
      </c>
    </row>
    <row r="867" spans="2:7" ht="15.75" x14ac:dyDescent="0.25">
      <c r="B867" s="205" t="str">
        <v>Ivans Hero</v>
      </c>
      <c r="C867" s="199">
        <f>COUNTIF('BEN BEARE'!C:C,B867)</f>
        <v>1</v>
      </c>
      <c r="D867" s="199">
        <f>COUNTIFS('BEN BEARE'!C:C,B867,'BEN BEARE'!K:K,"&gt;0")</f>
        <v>1</v>
      </c>
      <c r="E867" s="199">
        <f>COUNTIFS('BEN BEARE'!C:C,B867,'BEN BEARE'!K:K,"&lt;0")</f>
        <v>0</v>
      </c>
      <c r="F867" s="200">
        <f t="shared" si="21"/>
        <v>1</v>
      </c>
      <c r="G867" s="207">
        <f>SUMIFS('BEN BEARE'!K:K,'BEN BEARE'!C:C,B867)</f>
        <v>4.6500000000000004</v>
      </c>
    </row>
    <row r="868" spans="2:7" ht="15.75" x14ac:dyDescent="0.25">
      <c r="B868" s="205" t="str">
        <v>Jabbawockeez</v>
      </c>
      <c r="C868" s="199">
        <f>COUNTIF('BEN BEARE'!C:C,B868)</f>
        <v>1</v>
      </c>
      <c r="D868" s="199">
        <f>COUNTIFS('BEN BEARE'!C:C,B868,'BEN BEARE'!K:K,"&gt;0")</f>
        <v>1</v>
      </c>
      <c r="E868" s="199">
        <f>COUNTIFS('BEN BEARE'!C:C,B868,'BEN BEARE'!K:K,"&lt;0")</f>
        <v>0</v>
      </c>
      <c r="F868" s="200">
        <f t="shared" si="21"/>
        <v>1</v>
      </c>
      <c r="G868" s="207">
        <f>SUMIFS('BEN BEARE'!K:K,'BEN BEARE'!C:C,B868)</f>
        <v>7.5</v>
      </c>
    </row>
    <row r="869" spans="2:7" ht="15.75" x14ac:dyDescent="0.25">
      <c r="B869" s="205" t="str">
        <v>Jackie's Maid</v>
      </c>
      <c r="C869" s="199">
        <f>COUNTIF('BEN BEARE'!C:C,B869)</f>
        <v>1</v>
      </c>
      <c r="D869" s="199">
        <f>COUNTIFS('BEN BEARE'!C:C,B869,'BEN BEARE'!K:K,"&gt;0")</f>
        <v>1</v>
      </c>
      <c r="E869" s="199">
        <f>COUNTIFS('BEN BEARE'!C:C,B869,'BEN BEARE'!K:K,"&lt;0")</f>
        <v>0</v>
      </c>
      <c r="F869" s="200">
        <f t="shared" si="21"/>
        <v>1</v>
      </c>
      <c r="G869" s="207">
        <f>SUMIFS('BEN BEARE'!K:K,'BEN BEARE'!C:C,B869)</f>
        <v>3.8999999999999995</v>
      </c>
    </row>
    <row r="870" spans="2:7" ht="15.75" x14ac:dyDescent="0.25">
      <c r="B870" s="205" t="str">
        <v>Jacks All Magic</v>
      </c>
      <c r="C870" s="199">
        <f>COUNTIF('BEN BEARE'!C:C,B870)</f>
        <v>3</v>
      </c>
      <c r="D870" s="199">
        <f>COUNTIFS('BEN BEARE'!C:C,B870,'BEN BEARE'!K:K,"&gt;0")</f>
        <v>0</v>
      </c>
      <c r="E870" s="199">
        <f>COUNTIFS('BEN BEARE'!C:C,B870,'BEN BEARE'!K:K,"&lt;0")</f>
        <v>3</v>
      </c>
      <c r="F870" s="200">
        <f t="shared" si="21"/>
        <v>0</v>
      </c>
      <c r="G870" s="207">
        <f>SUMIFS('BEN BEARE'!K:K,'BEN BEARE'!C:C,B870)</f>
        <v>-3.75</v>
      </c>
    </row>
    <row r="871" spans="2:7" ht="15.75" x14ac:dyDescent="0.25">
      <c r="B871" s="205" t="str">
        <v>Jalpido</v>
      </c>
      <c r="C871" s="199">
        <f>COUNTIF('BEN BEARE'!C:C,B871)</f>
        <v>1</v>
      </c>
      <c r="D871" s="199">
        <f>COUNTIFS('BEN BEARE'!C:C,B871,'BEN BEARE'!K:K,"&gt;0")</f>
        <v>0</v>
      </c>
      <c r="E871" s="199">
        <f>COUNTIFS('BEN BEARE'!C:C,B871,'BEN BEARE'!K:K,"&lt;0")</f>
        <v>1</v>
      </c>
      <c r="F871" s="200">
        <f t="shared" si="21"/>
        <v>0</v>
      </c>
      <c r="G871" s="207">
        <f>SUMIFS('BEN BEARE'!K:K,'BEN BEARE'!C:C,B871)</f>
        <v>-2</v>
      </c>
    </row>
    <row r="872" spans="2:7" ht="15.75" x14ac:dyDescent="0.25">
      <c r="B872" s="205" t="str">
        <v>Jamesatelli</v>
      </c>
      <c r="C872" s="199">
        <f>COUNTIF('BEN BEARE'!C:C,B872)</f>
        <v>2</v>
      </c>
      <c r="D872" s="199">
        <f>COUNTIFS('BEN BEARE'!C:C,B872,'BEN BEARE'!K:K,"&gt;0")</f>
        <v>0</v>
      </c>
      <c r="E872" s="199">
        <f>COUNTIFS('BEN BEARE'!C:C,B872,'BEN BEARE'!K:K,"&lt;0")</f>
        <v>2</v>
      </c>
      <c r="F872" s="200">
        <f t="shared" si="21"/>
        <v>0</v>
      </c>
      <c r="G872" s="207">
        <f>SUMIFS('BEN BEARE'!K:K,'BEN BEARE'!C:C,B872)</f>
        <v>-4</v>
      </c>
    </row>
    <row r="873" spans="2:7" ht="15.75" x14ac:dyDescent="0.25">
      <c r="B873" s="205" t="str">
        <v>Jamesonheart</v>
      </c>
      <c r="C873" s="199">
        <f>COUNTIF('BEN BEARE'!C:C,B873)</f>
        <v>1</v>
      </c>
      <c r="D873" s="199">
        <f>COUNTIFS('BEN BEARE'!C:C,B873,'BEN BEARE'!K:K,"&gt;0")</f>
        <v>1</v>
      </c>
      <c r="E873" s="199">
        <f>COUNTIFS('BEN BEARE'!C:C,B873,'BEN BEARE'!K:K,"&lt;0")</f>
        <v>0</v>
      </c>
      <c r="F873" s="200">
        <f t="shared" si="21"/>
        <v>1</v>
      </c>
      <c r="G873" s="207">
        <f>SUMIFS('BEN BEARE'!K:K,'BEN BEARE'!C:C,B873)</f>
        <v>0.35000000000000009</v>
      </c>
    </row>
    <row r="874" spans="2:7" ht="15.75" x14ac:dyDescent="0.25">
      <c r="B874" s="205" t="str">
        <v>Japanese Emperor</v>
      </c>
      <c r="C874" s="199">
        <f>COUNTIF('BEN BEARE'!C:C,B874)</f>
        <v>1</v>
      </c>
      <c r="D874" s="199">
        <f>COUNTIFS('BEN BEARE'!C:C,B874,'BEN BEARE'!K:K,"&gt;0")</f>
        <v>0</v>
      </c>
      <c r="E874" s="199">
        <f>COUNTIFS('BEN BEARE'!C:C,B874,'BEN BEARE'!K:K,"&lt;0")</f>
        <v>1</v>
      </c>
      <c r="F874" s="200">
        <f t="shared" si="21"/>
        <v>0</v>
      </c>
      <c r="G874" s="207">
        <f>SUMIFS('BEN BEARE'!K:K,'BEN BEARE'!C:C,B874)</f>
        <v>-1</v>
      </c>
    </row>
    <row r="875" spans="2:7" ht="15.75" x14ac:dyDescent="0.25">
      <c r="B875" s="205" t="str">
        <v>Jasiri</v>
      </c>
      <c r="C875" s="199">
        <f>COUNTIF('BEN BEARE'!C:C,B875)</f>
        <v>2</v>
      </c>
      <c r="D875" s="199">
        <f>COUNTIFS('BEN BEARE'!C:C,B875,'BEN BEARE'!K:K,"&gt;0")</f>
        <v>1</v>
      </c>
      <c r="E875" s="199">
        <f>COUNTIFS('BEN BEARE'!C:C,B875,'BEN BEARE'!K:K,"&lt;0")</f>
        <v>1</v>
      </c>
      <c r="F875" s="200">
        <f t="shared" si="21"/>
        <v>0.5</v>
      </c>
      <c r="G875" s="207">
        <f>SUMIFS('BEN BEARE'!K:K,'BEN BEARE'!C:C,B875)</f>
        <v>-6</v>
      </c>
    </row>
    <row r="876" spans="2:7" ht="15.75" x14ac:dyDescent="0.25">
      <c r="B876" s="205" t="str">
        <v>Jayzeal</v>
      </c>
      <c r="C876" s="199">
        <f>COUNTIF('BEN BEARE'!C:C,B876)</f>
        <v>2</v>
      </c>
      <c r="D876" s="199">
        <f>COUNTIFS('BEN BEARE'!C:C,B876,'BEN BEARE'!K:K,"&gt;0")</f>
        <v>0</v>
      </c>
      <c r="E876" s="199">
        <f>COUNTIFS('BEN BEARE'!C:C,B876,'BEN BEARE'!K:K,"&lt;0")</f>
        <v>2</v>
      </c>
      <c r="F876" s="200">
        <f t="shared" si="21"/>
        <v>0</v>
      </c>
      <c r="G876" s="207">
        <f>SUMIFS('BEN BEARE'!K:K,'BEN BEARE'!C:C,B876)</f>
        <v>-2.75</v>
      </c>
    </row>
    <row r="877" spans="2:7" ht="15.75" x14ac:dyDescent="0.25">
      <c r="B877" s="205" t="str">
        <v>Jebel Hafeet</v>
      </c>
      <c r="C877" s="199">
        <f>COUNTIF('BEN BEARE'!C:C,B877)</f>
        <v>2</v>
      </c>
      <c r="D877" s="199">
        <f>COUNTIFS('BEN BEARE'!C:C,B877,'BEN BEARE'!K:K,"&gt;0")</f>
        <v>0</v>
      </c>
      <c r="E877" s="199">
        <f>COUNTIFS('BEN BEARE'!C:C,B877,'BEN BEARE'!K:K,"&lt;0")</f>
        <v>2</v>
      </c>
      <c r="F877" s="200">
        <f t="shared" si="21"/>
        <v>0</v>
      </c>
      <c r="G877" s="207">
        <f>SUMIFS('BEN BEARE'!K:K,'BEN BEARE'!C:C,B877)</f>
        <v>-1.75</v>
      </c>
    </row>
    <row r="878" spans="2:7" ht="15.75" x14ac:dyDescent="0.25">
      <c r="B878" s="205" t="str">
        <v>Jenni Express</v>
      </c>
      <c r="C878" s="199">
        <f>COUNTIF('BEN BEARE'!C:C,B878)</f>
        <v>1</v>
      </c>
      <c r="D878" s="199">
        <f>COUNTIFS('BEN BEARE'!C:C,B878,'BEN BEARE'!K:K,"&gt;0")</f>
        <v>0</v>
      </c>
      <c r="E878" s="199">
        <f>COUNTIFS('BEN BEARE'!C:C,B878,'BEN BEARE'!K:K,"&lt;0")</f>
        <v>1</v>
      </c>
      <c r="F878" s="200">
        <f t="shared" si="21"/>
        <v>0</v>
      </c>
      <c r="G878" s="207">
        <f>SUMIFS('BEN BEARE'!K:K,'BEN BEARE'!C:C,B878)</f>
        <v>-1</v>
      </c>
    </row>
    <row r="879" spans="2:7" ht="15.75" x14ac:dyDescent="0.25">
      <c r="B879" s="205" t="str">
        <v>Jenni L'artiste</v>
      </c>
      <c r="C879" s="199">
        <f>COUNTIF('BEN BEARE'!C:C,B879)</f>
        <v>2</v>
      </c>
      <c r="D879" s="199">
        <f>COUNTIFS('BEN BEARE'!C:C,B879,'BEN BEARE'!K:K,"&gt;0")</f>
        <v>0</v>
      </c>
      <c r="E879" s="199">
        <f>COUNTIFS('BEN BEARE'!C:C,B879,'BEN BEARE'!K:K,"&lt;0")</f>
        <v>2</v>
      </c>
      <c r="F879" s="200">
        <f t="shared" si="21"/>
        <v>0</v>
      </c>
      <c r="G879" s="207">
        <f>SUMIFS('BEN BEARE'!K:K,'BEN BEARE'!C:C,B879)</f>
        <v>-8</v>
      </c>
    </row>
    <row r="880" spans="2:7" ht="15.75" x14ac:dyDescent="0.25">
      <c r="B880" s="205" t="str">
        <v>Jenni So Pretty</v>
      </c>
      <c r="C880" s="199">
        <f>COUNTIF('BEN BEARE'!C:C,B880)</f>
        <v>1</v>
      </c>
      <c r="D880" s="199">
        <f>COUNTIFS('BEN BEARE'!C:C,B880,'BEN BEARE'!K:K,"&gt;0")</f>
        <v>0</v>
      </c>
      <c r="E880" s="199">
        <f>COUNTIFS('BEN BEARE'!C:C,B880,'BEN BEARE'!K:K,"&lt;0")</f>
        <v>1</v>
      </c>
      <c r="F880" s="200">
        <f t="shared" si="21"/>
        <v>0</v>
      </c>
      <c r="G880" s="207">
        <f>SUMIFS('BEN BEARE'!K:K,'BEN BEARE'!C:C,B880)</f>
        <v>-6</v>
      </c>
    </row>
    <row r="881" spans="2:7" ht="15.75" x14ac:dyDescent="0.25">
      <c r="B881" s="205" t="str">
        <v>Jenniferance</v>
      </c>
      <c r="C881" s="199">
        <f>COUNTIF('BEN BEARE'!C:C,B881)</f>
        <v>1</v>
      </c>
      <c r="D881" s="199">
        <f>COUNTIFS('BEN BEARE'!C:C,B881,'BEN BEARE'!K:K,"&gt;0")</f>
        <v>0</v>
      </c>
      <c r="E881" s="199">
        <f>COUNTIFS('BEN BEARE'!C:C,B881,'BEN BEARE'!K:K,"&lt;0")</f>
        <v>1</v>
      </c>
      <c r="F881" s="200">
        <f t="shared" si="21"/>
        <v>0</v>
      </c>
      <c r="G881" s="207">
        <f>SUMIFS('BEN BEARE'!K:K,'BEN BEARE'!C:C,B881)</f>
        <v>-1.5</v>
      </c>
    </row>
    <row r="882" spans="2:7" ht="15.75" x14ac:dyDescent="0.25">
      <c r="B882" s="205" t="str">
        <v>Jennivamoose</v>
      </c>
      <c r="C882" s="199">
        <f>COUNTIF('BEN BEARE'!C:C,B882)</f>
        <v>2</v>
      </c>
      <c r="D882" s="199">
        <f>COUNTIFS('BEN BEARE'!C:C,B882,'BEN BEARE'!K:K,"&gt;0")</f>
        <v>1</v>
      </c>
      <c r="E882" s="199">
        <f>COUNTIFS('BEN BEARE'!C:C,B882,'BEN BEARE'!K:K,"&lt;0")</f>
        <v>1</v>
      </c>
      <c r="F882" s="200">
        <f t="shared" si="21"/>
        <v>0.5</v>
      </c>
      <c r="G882" s="207">
        <f>SUMIFS('BEN BEARE'!K:K,'BEN BEARE'!C:C,B882)</f>
        <v>9.25</v>
      </c>
    </row>
    <row r="883" spans="2:7" ht="15.75" x14ac:dyDescent="0.25">
      <c r="B883" s="205" t="str">
        <v>Jeruca Star</v>
      </c>
      <c r="C883" s="199">
        <f>COUNTIF('BEN BEARE'!C:C,B883)</f>
        <v>2</v>
      </c>
      <c r="D883" s="199">
        <f>COUNTIFS('BEN BEARE'!C:C,B883,'BEN BEARE'!K:K,"&gt;0")</f>
        <v>0</v>
      </c>
      <c r="E883" s="199">
        <f>COUNTIFS('BEN BEARE'!C:C,B883,'BEN BEARE'!K:K,"&lt;0")</f>
        <v>2</v>
      </c>
      <c r="F883" s="200">
        <f t="shared" si="21"/>
        <v>0</v>
      </c>
      <c r="G883" s="207">
        <f>SUMIFS('BEN BEARE'!K:K,'BEN BEARE'!C:C,B883)</f>
        <v>-3.5</v>
      </c>
    </row>
    <row r="884" spans="2:7" ht="15.75" x14ac:dyDescent="0.25">
      <c r="B884" s="205" t="str">
        <v>Jezoulenko</v>
      </c>
      <c r="C884" s="199">
        <f>COUNTIF('BEN BEARE'!C:C,B884)</f>
        <v>1</v>
      </c>
      <c r="D884" s="199">
        <f>COUNTIFS('BEN BEARE'!C:C,B884,'BEN BEARE'!K:K,"&gt;0")</f>
        <v>0</v>
      </c>
      <c r="E884" s="199">
        <f>COUNTIFS('BEN BEARE'!C:C,B884,'BEN BEARE'!K:K,"&lt;0")</f>
        <v>1</v>
      </c>
      <c r="F884" s="200">
        <f t="shared" si="21"/>
        <v>0</v>
      </c>
      <c r="G884" s="207">
        <f>SUMIFS('BEN BEARE'!K:K,'BEN BEARE'!C:C,B884)</f>
        <v>-2</v>
      </c>
    </row>
    <row r="885" spans="2:7" ht="15.75" x14ac:dyDescent="0.25">
      <c r="B885" s="205" t="str">
        <v>Jiggler</v>
      </c>
      <c r="C885" s="199">
        <f>COUNTIF('BEN BEARE'!C:C,B885)</f>
        <v>1</v>
      </c>
      <c r="D885" s="199">
        <f>COUNTIFS('BEN BEARE'!C:C,B885,'BEN BEARE'!K:K,"&gt;0")</f>
        <v>0</v>
      </c>
      <c r="E885" s="199">
        <f>COUNTIFS('BEN BEARE'!C:C,B885,'BEN BEARE'!K:K,"&lt;0")</f>
        <v>1</v>
      </c>
      <c r="F885" s="200">
        <f t="shared" si="21"/>
        <v>0</v>
      </c>
      <c r="G885" s="207">
        <f>SUMIFS('BEN BEARE'!K:K,'BEN BEARE'!C:C,B885)</f>
        <v>-1</v>
      </c>
    </row>
    <row r="886" spans="2:7" ht="15.75" x14ac:dyDescent="0.25">
      <c r="B886" s="205" t="str">
        <v>Jinsoku</v>
      </c>
      <c r="C886" s="199">
        <f>COUNTIF('BEN BEARE'!C:C,B886)</f>
        <v>1</v>
      </c>
      <c r="D886" s="199">
        <f>COUNTIFS('BEN BEARE'!C:C,B886,'BEN BEARE'!K:K,"&gt;0")</f>
        <v>0</v>
      </c>
      <c r="E886" s="199">
        <f>COUNTIFS('BEN BEARE'!C:C,B886,'BEN BEARE'!K:K,"&lt;0")</f>
        <v>1</v>
      </c>
      <c r="F886" s="200">
        <f t="shared" si="21"/>
        <v>0</v>
      </c>
      <c r="G886" s="207">
        <f>SUMIFS('BEN BEARE'!K:K,'BEN BEARE'!C:C,B886)</f>
        <v>-8</v>
      </c>
    </row>
    <row r="887" spans="2:7" ht="15.75" x14ac:dyDescent="0.25">
      <c r="B887" s="205" t="str">
        <v>Joiselle</v>
      </c>
      <c r="C887" s="199">
        <f>COUNTIF('BEN BEARE'!C:C,B887)</f>
        <v>1</v>
      </c>
      <c r="D887" s="199">
        <f>COUNTIFS('BEN BEARE'!C:C,B887,'BEN BEARE'!K:K,"&gt;0")</f>
        <v>1</v>
      </c>
      <c r="E887" s="199">
        <f>COUNTIFS('BEN BEARE'!C:C,B887,'BEN BEARE'!K:K,"&lt;0")</f>
        <v>0</v>
      </c>
      <c r="F887" s="200">
        <f t="shared" si="21"/>
        <v>1</v>
      </c>
      <c r="G887" s="207">
        <f>SUMIFS('BEN BEARE'!K:K,'BEN BEARE'!C:C,B887)</f>
        <v>1.4000000000000004</v>
      </c>
    </row>
    <row r="888" spans="2:7" ht="15.75" x14ac:dyDescent="0.25">
      <c r="B888" s="205" t="str">
        <v>Jojo Was a Man</v>
      </c>
      <c r="C888" s="199">
        <f>COUNTIF('BEN BEARE'!C:C,B888)</f>
        <v>1</v>
      </c>
      <c r="D888" s="199">
        <f>COUNTIFS('BEN BEARE'!C:C,B888,'BEN BEARE'!K:K,"&gt;0")</f>
        <v>1</v>
      </c>
      <c r="E888" s="199">
        <f>COUNTIFS('BEN BEARE'!C:C,B888,'BEN BEARE'!K:K,"&lt;0")</f>
        <v>0</v>
      </c>
      <c r="F888" s="200">
        <f t="shared" si="21"/>
        <v>1</v>
      </c>
      <c r="G888" s="207">
        <f>SUMIFS('BEN BEARE'!K:K,'BEN BEARE'!C:C,B888)</f>
        <v>2</v>
      </c>
    </row>
    <row r="889" spans="2:7" ht="15.75" x14ac:dyDescent="0.25">
      <c r="B889" s="205" t="str">
        <v>Jukebox Lucy</v>
      </c>
      <c r="C889" s="199">
        <f>COUNTIF('BEN BEARE'!C:C,B889)</f>
        <v>1</v>
      </c>
      <c r="D889" s="199">
        <f>COUNTIFS('BEN BEARE'!C:C,B889,'BEN BEARE'!K:K,"&gt;0")</f>
        <v>0</v>
      </c>
      <c r="E889" s="199">
        <f>COUNTIFS('BEN BEARE'!C:C,B889,'BEN BEARE'!K:K,"&lt;0")</f>
        <v>1</v>
      </c>
      <c r="F889" s="200">
        <f t="shared" si="21"/>
        <v>0</v>
      </c>
      <c r="G889" s="207">
        <f>SUMIFS('BEN BEARE'!K:K,'BEN BEARE'!C:C,B889)</f>
        <v>-1</v>
      </c>
    </row>
    <row r="890" spans="2:7" ht="15.75" x14ac:dyDescent="0.25">
      <c r="B890" s="205" t="str">
        <v>Jukeboz Lucy</v>
      </c>
      <c r="C890" s="199">
        <f>COUNTIF('BEN BEARE'!C:C,B890)</f>
        <v>1</v>
      </c>
      <c r="D890" s="199">
        <f>COUNTIFS('BEN BEARE'!C:C,B890,'BEN BEARE'!K:K,"&gt;0")</f>
        <v>0</v>
      </c>
      <c r="E890" s="199">
        <f>COUNTIFS('BEN BEARE'!C:C,B890,'BEN BEARE'!K:K,"&lt;0")</f>
        <v>1</v>
      </c>
      <c r="F890" s="200">
        <f t="shared" si="21"/>
        <v>0</v>
      </c>
      <c r="G890" s="207">
        <f>SUMIFS('BEN BEARE'!K:K,'BEN BEARE'!C:C,B890)</f>
        <v>-0.5</v>
      </c>
    </row>
    <row r="891" spans="2:7" ht="15.75" x14ac:dyDescent="0.25">
      <c r="B891" s="205" t="str">
        <v>Just a  Rebel</v>
      </c>
      <c r="C891" s="199">
        <f>COUNTIF('BEN BEARE'!C:C,B891)</f>
        <v>1</v>
      </c>
      <c r="D891" s="199">
        <f>COUNTIFS('BEN BEARE'!C:C,B891,'BEN BEARE'!K:K,"&gt;0")</f>
        <v>0</v>
      </c>
      <c r="E891" s="199">
        <f>COUNTIFS('BEN BEARE'!C:C,B891,'BEN BEARE'!K:K,"&lt;0")</f>
        <v>1</v>
      </c>
      <c r="F891" s="200">
        <f t="shared" si="21"/>
        <v>0</v>
      </c>
      <c r="G891" s="207">
        <f>SUMIFS('BEN BEARE'!K:K,'BEN BEARE'!C:C,B891)</f>
        <v>-5</v>
      </c>
    </row>
    <row r="892" spans="2:7" ht="15.75" x14ac:dyDescent="0.25">
      <c r="B892" s="205" t="str">
        <v>Just a Rebel</v>
      </c>
      <c r="C892" s="199">
        <f>COUNTIF('BEN BEARE'!C:C,B892)</f>
        <v>2</v>
      </c>
      <c r="D892" s="199">
        <f>COUNTIFS('BEN BEARE'!C:C,B892,'BEN BEARE'!K:K,"&gt;0")</f>
        <v>0</v>
      </c>
      <c r="E892" s="199">
        <f>COUNTIFS('BEN BEARE'!C:C,B892,'BEN BEARE'!K:K,"&lt;0")</f>
        <v>2</v>
      </c>
      <c r="F892" s="200">
        <f t="shared" si="21"/>
        <v>0</v>
      </c>
      <c r="G892" s="207">
        <f>SUMIFS('BEN BEARE'!K:K,'BEN BEARE'!C:C,B892)</f>
        <v>-10</v>
      </c>
    </row>
    <row r="893" spans="2:7" ht="15.75" x14ac:dyDescent="0.25">
      <c r="B893" s="205" t="str">
        <v xml:space="preserve">Just Imagine If </v>
      </c>
      <c r="C893" s="199">
        <f>COUNTIF('BEN BEARE'!C:C,B893)</f>
        <v>2</v>
      </c>
      <c r="D893" s="199">
        <f>COUNTIFS('BEN BEARE'!C:C,B893,'BEN BEARE'!K:K,"&gt;0")</f>
        <v>0</v>
      </c>
      <c r="E893" s="199">
        <f>COUNTIFS('BEN BEARE'!C:C,B893,'BEN BEARE'!K:K,"&lt;0")</f>
        <v>2</v>
      </c>
      <c r="F893" s="200">
        <f t="shared" si="21"/>
        <v>0</v>
      </c>
      <c r="G893" s="207">
        <f>SUMIFS('BEN BEARE'!K:K,'BEN BEARE'!C:C,B893)</f>
        <v>-4.25</v>
      </c>
    </row>
    <row r="894" spans="2:7" ht="15.75" x14ac:dyDescent="0.25">
      <c r="B894" s="205" t="str">
        <v>Just in Time</v>
      </c>
      <c r="C894" s="199">
        <f>COUNTIF('BEN BEARE'!C:C,B894)</f>
        <v>1</v>
      </c>
      <c r="D894" s="199">
        <f>COUNTIFS('BEN BEARE'!C:C,B894,'BEN BEARE'!K:K,"&gt;0")</f>
        <v>1</v>
      </c>
      <c r="E894" s="199">
        <f>COUNTIFS('BEN BEARE'!C:C,B894,'BEN BEARE'!K:K,"&lt;0")</f>
        <v>0</v>
      </c>
      <c r="F894" s="200">
        <f t="shared" si="21"/>
        <v>1</v>
      </c>
      <c r="G894" s="207">
        <f>SUMIFS('BEN BEARE'!K:K,'BEN BEARE'!C:C,B894)</f>
        <v>0.875</v>
      </c>
    </row>
    <row r="895" spans="2:7" ht="15.75" x14ac:dyDescent="0.25">
      <c r="B895" s="205" t="str">
        <v>Just Joan</v>
      </c>
      <c r="C895" s="199">
        <f>COUNTIF('BEN BEARE'!C:C,B895)</f>
        <v>2</v>
      </c>
      <c r="D895" s="199">
        <f>COUNTIFS('BEN BEARE'!C:C,B895,'BEN BEARE'!K:K,"&gt;0")</f>
        <v>0</v>
      </c>
      <c r="E895" s="199">
        <f>COUNTIFS('BEN BEARE'!C:C,B895,'BEN BEARE'!K:K,"&lt;0")</f>
        <v>2</v>
      </c>
      <c r="F895" s="200">
        <f t="shared" si="21"/>
        <v>0</v>
      </c>
      <c r="G895" s="207">
        <f>SUMIFS('BEN BEARE'!K:K,'BEN BEARE'!C:C,B895)</f>
        <v>-2</v>
      </c>
    </row>
    <row r="896" spans="2:7" ht="15.75" x14ac:dyDescent="0.25">
      <c r="B896" s="205" t="str">
        <v>Just Johnno</v>
      </c>
      <c r="C896" s="199">
        <f>COUNTIF('BEN BEARE'!C:C,B896)</f>
        <v>1</v>
      </c>
      <c r="D896" s="199">
        <f>COUNTIFS('BEN BEARE'!C:C,B896,'BEN BEARE'!K:K,"&gt;0")</f>
        <v>1</v>
      </c>
      <c r="E896" s="199">
        <f>COUNTIFS('BEN BEARE'!C:C,B896,'BEN BEARE'!K:K,"&lt;0")</f>
        <v>0</v>
      </c>
      <c r="F896" s="200">
        <f t="shared" si="21"/>
        <v>1</v>
      </c>
      <c r="G896" s="207">
        <f>SUMIFS('BEN BEARE'!K:K,'BEN BEARE'!C:C,B896)</f>
        <v>2.1749999999999998</v>
      </c>
    </row>
    <row r="897" spans="2:7" ht="15.75" x14ac:dyDescent="0.25">
      <c r="B897" s="205" t="str">
        <v>Just Malcolm</v>
      </c>
      <c r="C897" s="199">
        <f>COUNTIF('BEN BEARE'!C:C,B897)</f>
        <v>1</v>
      </c>
      <c r="D897" s="199">
        <f>COUNTIFS('BEN BEARE'!C:C,B897,'BEN BEARE'!K:K,"&gt;0")</f>
        <v>0</v>
      </c>
      <c r="E897" s="199">
        <f>COUNTIFS('BEN BEARE'!C:C,B897,'BEN BEARE'!K:K,"&lt;0")</f>
        <v>1</v>
      </c>
      <c r="F897" s="200">
        <f t="shared" si="21"/>
        <v>0</v>
      </c>
      <c r="G897" s="207">
        <f>SUMIFS('BEN BEARE'!K:K,'BEN BEARE'!C:C,B897)</f>
        <v>-1</v>
      </c>
    </row>
    <row r="898" spans="2:7" ht="15.75" x14ac:dyDescent="0.25">
      <c r="B898" s="205" t="str">
        <v>Just Press Send</v>
      </c>
      <c r="C898" s="199">
        <f>COUNTIF('BEN BEARE'!C:C,B898)</f>
        <v>2</v>
      </c>
      <c r="D898" s="199">
        <f>COUNTIFS('BEN BEARE'!C:C,B898,'BEN BEARE'!K:K,"&gt;0")</f>
        <v>0</v>
      </c>
      <c r="E898" s="199">
        <f>COUNTIFS('BEN BEARE'!C:C,B898,'BEN BEARE'!K:K,"&lt;0")</f>
        <v>2</v>
      </c>
      <c r="F898" s="200">
        <f t="shared" si="21"/>
        <v>0</v>
      </c>
      <c r="G898" s="207">
        <f>SUMIFS('BEN BEARE'!K:K,'BEN BEARE'!C:C,B898)</f>
        <v>-10</v>
      </c>
    </row>
    <row r="899" spans="2:7" ht="15.75" x14ac:dyDescent="0.25">
      <c r="B899" s="205" t="str">
        <v>Just Watch Me</v>
      </c>
      <c r="C899" s="199">
        <f>COUNTIF('BEN BEARE'!C:C,B899)</f>
        <v>1</v>
      </c>
      <c r="D899" s="199">
        <f>COUNTIFS('BEN BEARE'!C:C,B899,'BEN BEARE'!K:K,"&gt;0")</f>
        <v>1</v>
      </c>
      <c r="E899" s="199">
        <f>COUNTIFS('BEN BEARE'!C:C,B899,'BEN BEARE'!K:K,"&lt;0")</f>
        <v>0</v>
      </c>
      <c r="F899" s="200">
        <f t="shared" si="21"/>
        <v>1</v>
      </c>
      <c r="G899" s="207">
        <f>SUMIFS('BEN BEARE'!K:K,'BEN BEARE'!C:C,B899)</f>
        <v>29</v>
      </c>
    </row>
    <row r="900" spans="2:7" ht="15.75" x14ac:dyDescent="0.25">
      <c r="B900" s="205" t="str">
        <v>Justamatteroftime</v>
      </c>
      <c r="C900" s="199">
        <f>COUNTIF('BEN BEARE'!C:C,B900)</f>
        <v>1</v>
      </c>
      <c r="D900" s="199">
        <f>COUNTIFS('BEN BEARE'!C:C,B900,'BEN BEARE'!K:K,"&gt;0")</f>
        <v>0</v>
      </c>
      <c r="E900" s="199">
        <f>COUNTIFS('BEN BEARE'!C:C,B900,'BEN BEARE'!K:K,"&lt;0")</f>
        <v>1</v>
      </c>
      <c r="F900" s="200">
        <f t="shared" si="21"/>
        <v>0</v>
      </c>
      <c r="G900" s="207">
        <f>SUMIFS('BEN BEARE'!K:K,'BEN BEARE'!C:C,B900)</f>
        <v>-2.75</v>
      </c>
    </row>
    <row r="901" spans="2:7" ht="15.75" x14ac:dyDescent="0.25">
      <c r="B901" s="205" t="str">
        <v>Justified at Last</v>
      </c>
      <c r="C901" s="199">
        <f>COUNTIF('BEN BEARE'!C:C,B901)</f>
        <v>3</v>
      </c>
      <c r="D901" s="199">
        <f>COUNTIFS('BEN BEARE'!C:C,B901,'BEN BEARE'!K:K,"&gt;0")</f>
        <v>0</v>
      </c>
      <c r="E901" s="199">
        <f>COUNTIFS('BEN BEARE'!C:C,B901,'BEN BEARE'!K:K,"&lt;0")</f>
        <v>3</v>
      </c>
      <c r="F901" s="200">
        <f t="shared" si="21"/>
        <v>0</v>
      </c>
      <c r="G901" s="207">
        <f>SUMIFS('BEN BEARE'!K:K,'BEN BEARE'!C:C,B901)</f>
        <v>-4.25</v>
      </c>
    </row>
    <row r="902" spans="2:7" ht="15.75" x14ac:dyDescent="0.25">
      <c r="B902" s="205" t="str">
        <v>Juvino</v>
      </c>
      <c r="C902" s="199">
        <f>COUNTIF('BEN BEARE'!C:C,B902)</f>
        <v>1</v>
      </c>
      <c r="D902" s="199">
        <f>COUNTIFS('BEN BEARE'!C:C,B902,'BEN BEARE'!K:K,"&gt;0")</f>
        <v>0</v>
      </c>
      <c r="E902" s="199">
        <f>COUNTIFS('BEN BEARE'!C:C,B902,'BEN BEARE'!K:K,"&lt;0")</f>
        <v>1</v>
      </c>
      <c r="F902" s="200">
        <f t="shared" si="21"/>
        <v>0</v>
      </c>
      <c r="G902" s="207">
        <f>SUMIFS('BEN BEARE'!K:K,'BEN BEARE'!C:C,B902)</f>
        <v>-1</v>
      </c>
    </row>
    <row r="903" spans="2:7" ht="15.75" x14ac:dyDescent="0.25">
      <c r="B903" s="205" t="str">
        <v>K Latham</v>
      </c>
      <c r="C903" s="199">
        <f>COUNTIF('BEN BEARE'!C:C,B903)</f>
        <v>1</v>
      </c>
      <c r="D903" s="199">
        <f>COUNTIFS('BEN BEARE'!C:C,B903,'BEN BEARE'!K:K,"&gt;0")</f>
        <v>1</v>
      </c>
      <c r="E903" s="199">
        <f>COUNTIFS('BEN BEARE'!C:C,B903,'BEN BEARE'!K:K,"&lt;0")</f>
        <v>0</v>
      </c>
      <c r="F903" s="200">
        <f t="shared" si="21"/>
        <v>1</v>
      </c>
      <c r="G903" s="207">
        <f>SUMIFS('BEN BEARE'!K:K,'BEN BEARE'!C:C,B903)</f>
        <v>1.6</v>
      </c>
    </row>
    <row r="904" spans="2:7" ht="15.75" x14ac:dyDescent="0.25">
      <c r="B904" s="205" t="str">
        <v>K'gari</v>
      </c>
      <c r="C904" s="199">
        <f>COUNTIF('BEN BEARE'!C:C,B904)</f>
        <v>2</v>
      </c>
      <c r="D904" s="199">
        <f>COUNTIFS('BEN BEARE'!C:C,B904,'BEN BEARE'!K:K,"&gt;0")</f>
        <v>0</v>
      </c>
      <c r="E904" s="199">
        <f>COUNTIFS('BEN BEARE'!C:C,B904,'BEN BEARE'!K:K,"&lt;0")</f>
        <v>2</v>
      </c>
      <c r="F904" s="200">
        <f t="shared" si="21"/>
        <v>0</v>
      </c>
      <c r="G904" s="207">
        <f>SUMIFS('BEN BEARE'!K:K,'BEN BEARE'!C:C,B904)</f>
        <v>-3.75</v>
      </c>
    </row>
    <row r="905" spans="2:7" ht="15.75" x14ac:dyDescent="0.25">
      <c r="B905" s="205" t="str">
        <v>Kadena</v>
      </c>
      <c r="C905" s="199">
        <f>COUNTIF('BEN BEARE'!C:C,B905)</f>
        <v>2</v>
      </c>
      <c r="D905" s="199">
        <f>COUNTIFS('BEN BEARE'!C:C,B905,'BEN BEARE'!K:K,"&gt;0")</f>
        <v>0</v>
      </c>
      <c r="E905" s="199">
        <f>COUNTIFS('BEN BEARE'!C:C,B905,'BEN BEARE'!K:K,"&lt;0")</f>
        <v>2</v>
      </c>
      <c r="F905" s="200">
        <f t="shared" si="21"/>
        <v>0</v>
      </c>
      <c r="G905" s="207">
        <f>SUMIFS('BEN BEARE'!K:K,'BEN BEARE'!C:C,B905)</f>
        <v>-12</v>
      </c>
    </row>
    <row r="906" spans="2:7" ht="15.75" x14ac:dyDescent="0.25">
      <c r="B906" s="205" t="str">
        <v>Kahawaty</v>
      </c>
      <c r="C906" s="199">
        <f>COUNTIF('BEN BEARE'!C:C,B906)</f>
        <v>1</v>
      </c>
      <c r="D906" s="199">
        <f>COUNTIFS('BEN BEARE'!C:C,B906,'BEN BEARE'!K:K,"&gt;0")</f>
        <v>0</v>
      </c>
      <c r="E906" s="199">
        <f>COUNTIFS('BEN BEARE'!C:C,B906,'BEN BEARE'!K:K,"&lt;0")</f>
        <v>1</v>
      </c>
      <c r="F906" s="200">
        <f t="shared" ref="F906:F969" si="22">D906/C906</f>
        <v>0</v>
      </c>
      <c r="G906" s="207">
        <f>SUMIFS('BEN BEARE'!K:K,'BEN BEARE'!C:C,B906)</f>
        <v>-1.5</v>
      </c>
    </row>
    <row r="907" spans="2:7" ht="15.75" x14ac:dyDescent="0.25">
      <c r="B907" s="205" t="str">
        <v>Kaido</v>
      </c>
      <c r="C907" s="199">
        <f>COUNTIF('BEN BEARE'!C:C,B907)</f>
        <v>3</v>
      </c>
      <c r="D907" s="199">
        <f>COUNTIFS('BEN BEARE'!C:C,B907,'BEN BEARE'!K:K,"&gt;0")</f>
        <v>1</v>
      </c>
      <c r="E907" s="199">
        <f>COUNTIFS('BEN BEARE'!C:C,B907,'BEN BEARE'!K:K,"&lt;0")</f>
        <v>2</v>
      </c>
      <c r="F907" s="200">
        <f t="shared" si="22"/>
        <v>0.33333333333333331</v>
      </c>
      <c r="G907" s="207">
        <f>SUMIFS('BEN BEARE'!K:K,'BEN BEARE'!C:C,B907)</f>
        <v>5.6999999999999993</v>
      </c>
    </row>
    <row r="908" spans="2:7" ht="15.75" x14ac:dyDescent="0.25">
      <c r="B908" s="205" t="str">
        <v>Kaliuwaa Falls</v>
      </c>
      <c r="C908" s="199">
        <f>COUNTIF('BEN BEARE'!C:C,B908)</f>
        <v>2</v>
      </c>
      <c r="D908" s="199">
        <f>COUNTIFS('BEN BEARE'!C:C,B908,'BEN BEARE'!K:K,"&gt;0")</f>
        <v>0</v>
      </c>
      <c r="E908" s="199">
        <f>COUNTIFS('BEN BEARE'!C:C,B908,'BEN BEARE'!K:K,"&lt;0")</f>
        <v>2</v>
      </c>
      <c r="F908" s="200">
        <f t="shared" si="22"/>
        <v>0</v>
      </c>
      <c r="G908" s="207">
        <f>SUMIFS('BEN BEARE'!K:K,'BEN BEARE'!C:C,B908)</f>
        <v>-3.5</v>
      </c>
    </row>
    <row r="909" spans="2:7" ht="15.75" x14ac:dyDescent="0.25">
      <c r="B909" s="205" t="str">
        <v>Kalkee</v>
      </c>
      <c r="C909" s="199">
        <f>COUNTIF('BEN BEARE'!C:C,B909)</f>
        <v>1</v>
      </c>
      <c r="D909" s="199">
        <f>COUNTIFS('BEN BEARE'!C:C,B909,'BEN BEARE'!K:K,"&gt;0")</f>
        <v>0</v>
      </c>
      <c r="E909" s="199">
        <f>COUNTIFS('BEN BEARE'!C:C,B909,'BEN BEARE'!K:K,"&lt;0")</f>
        <v>1</v>
      </c>
      <c r="F909" s="200">
        <f t="shared" si="22"/>
        <v>0</v>
      </c>
      <c r="G909" s="207">
        <f>SUMIFS('BEN BEARE'!K:K,'BEN BEARE'!C:C,B909)</f>
        <v>-3</v>
      </c>
    </row>
    <row r="910" spans="2:7" ht="15.75" x14ac:dyDescent="0.25">
      <c r="B910" s="205" t="str">
        <v>Kamchatka</v>
      </c>
      <c r="C910" s="199">
        <f>COUNTIF('BEN BEARE'!C:C,B910)</f>
        <v>1</v>
      </c>
      <c r="D910" s="199">
        <f>COUNTIFS('BEN BEARE'!C:C,B910,'BEN BEARE'!K:K,"&gt;0")</f>
        <v>0</v>
      </c>
      <c r="E910" s="199">
        <f>COUNTIFS('BEN BEARE'!C:C,B910,'BEN BEARE'!K:K,"&lt;0")</f>
        <v>1</v>
      </c>
      <c r="F910" s="200">
        <f t="shared" si="22"/>
        <v>0</v>
      </c>
      <c r="G910" s="207">
        <f>SUMIFS('BEN BEARE'!K:K,'BEN BEARE'!C:C,B910)</f>
        <v>-0.75</v>
      </c>
    </row>
    <row r="911" spans="2:7" ht="15.75" x14ac:dyDescent="0.25">
      <c r="B911" s="205" t="str">
        <v>Kaniva</v>
      </c>
      <c r="C911" s="199">
        <f>COUNTIF('BEN BEARE'!C:C,B911)</f>
        <v>1</v>
      </c>
      <c r="D911" s="199">
        <f>COUNTIFS('BEN BEARE'!C:C,B911,'BEN BEARE'!K:K,"&gt;0")</f>
        <v>1</v>
      </c>
      <c r="E911" s="199">
        <f>COUNTIFS('BEN BEARE'!C:C,B911,'BEN BEARE'!K:K,"&lt;0")</f>
        <v>0</v>
      </c>
      <c r="F911" s="200">
        <f t="shared" si="22"/>
        <v>1</v>
      </c>
      <c r="G911" s="207">
        <f>SUMIFS('BEN BEARE'!K:K,'BEN BEARE'!C:C,B911)</f>
        <v>10</v>
      </c>
    </row>
    <row r="912" spans="2:7" ht="15.75" x14ac:dyDescent="0.25">
      <c r="B912" s="205" t="str">
        <v>Kapakiri</v>
      </c>
      <c r="C912" s="199">
        <f>COUNTIF('BEN BEARE'!C:C,B912)</f>
        <v>4</v>
      </c>
      <c r="D912" s="199">
        <f>COUNTIFS('BEN BEARE'!C:C,B912,'BEN BEARE'!K:K,"&gt;0")</f>
        <v>0</v>
      </c>
      <c r="E912" s="199">
        <f>COUNTIFS('BEN BEARE'!C:C,B912,'BEN BEARE'!K:K,"&lt;0")</f>
        <v>4</v>
      </c>
      <c r="F912" s="200">
        <f t="shared" si="22"/>
        <v>0</v>
      </c>
      <c r="G912" s="207">
        <f>SUMIFS('BEN BEARE'!K:K,'BEN BEARE'!C:C,B912)</f>
        <v>-14.25</v>
      </c>
    </row>
    <row r="913" spans="2:7" ht="15.75" x14ac:dyDescent="0.25">
      <c r="B913" s="205" t="str">
        <v>Kappys Angel</v>
      </c>
      <c r="C913" s="199">
        <f>COUNTIF('BEN BEARE'!C:C,B913)</f>
        <v>2</v>
      </c>
      <c r="D913" s="199">
        <f>COUNTIFS('BEN BEARE'!C:C,B913,'BEN BEARE'!K:K,"&gt;0")</f>
        <v>1</v>
      </c>
      <c r="E913" s="199">
        <f>COUNTIFS('BEN BEARE'!C:C,B913,'BEN BEARE'!K:K,"&lt;0")</f>
        <v>1</v>
      </c>
      <c r="F913" s="200">
        <f t="shared" si="22"/>
        <v>0.5</v>
      </c>
      <c r="G913" s="207">
        <f>SUMIFS('BEN BEARE'!K:K,'BEN BEARE'!C:C,B913)</f>
        <v>-9.9999999999999645E-2</v>
      </c>
    </row>
    <row r="914" spans="2:7" ht="15.75" x14ac:dyDescent="0.25">
      <c r="B914" s="205" t="str">
        <v>Kapunda</v>
      </c>
      <c r="C914" s="199">
        <f>COUNTIF('BEN BEARE'!C:C,B914)</f>
        <v>1</v>
      </c>
      <c r="D914" s="199">
        <f>COUNTIFS('BEN BEARE'!C:C,B914,'BEN BEARE'!K:K,"&gt;0")</f>
        <v>1</v>
      </c>
      <c r="E914" s="199">
        <f>COUNTIFS('BEN BEARE'!C:C,B914,'BEN BEARE'!K:K,"&lt;0")</f>
        <v>0</v>
      </c>
      <c r="F914" s="200">
        <f t="shared" si="22"/>
        <v>1</v>
      </c>
      <c r="G914" s="207">
        <f>SUMIFS('BEN BEARE'!K:K,'BEN BEARE'!C:C,B914)</f>
        <v>9</v>
      </c>
    </row>
    <row r="915" spans="2:7" ht="15.75" x14ac:dyDescent="0.25">
      <c r="B915" s="205" t="str">
        <v>Kathy Beau</v>
      </c>
      <c r="C915" s="199">
        <f>COUNTIF('BEN BEARE'!C:C,B915)</f>
        <v>2</v>
      </c>
      <c r="D915" s="199">
        <f>COUNTIFS('BEN BEARE'!C:C,B915,'BEN BEARE'!K:K,"&gt;0")</f>
        <v>2</v>
      </c>
      <c r="E915" s="199">
        <f>COUNTIFS('BEN BEARE'!C:C,B915,'BEN BEARE'!K:K,"&lt;0")</f>
        <v>0</v>
      </c>
      <c r="F915" s="200">
        <f t="shared" si="22"/>
        <v>1</v>
      </c>
      <c r="G915" s="207">
        <f>SUMIFS('BEN BEARE'!K:K,'BEN BEARE'!C:C,B915)</f>
        <v>31</v>
      </c>
    </row>
    <row r="916" spans="2:7" ht="15.75" x14ac:dyDescent="0.25">
      <c r="B916" s="205" t="str">
        <v>Kathy's Beau</v>
      </c>
      <c r="C916" s="199">
        <f>COUNTIF('BEN BEARE'!C:C,B916)</f>
        <v>1</v>
      </c>
      <c r="D916" s="199">
        <f>COUNTIFS('BEN BEARE'!C:C,B916,'BEN BEARE'!K:K,"&gt;0")</f>
        <v>0</v>
      </c>
      <c r="E916" s="199">
        <f>COUNTIFS('BEN BEARE'!C:C,B916,'BEN BEARE'!K:K,"&lt;0")</f>
        <v>1</v>
      </c>
      <c r="F916" s="200">
        <f t="shared" si="22"/>
        <v>0</v>
      </c>
      <c r="G916" s="207">
        <f>SUMIFS('BEN BEARE'!K:K,'BEN BEARE'!C:C,B916)</f>
        <v>-1.75</v>
      </c>
    </row>
    <row r="917" spans="2:7" ht="15.75" x14ac:dyDescent="0.25">
      <c r="B917" s="205" t="str">
        <v>Katsu</v>
      </c>
      <c r="C917" s="199">
        <f>COUNTIF('BEN BEARE'!C:C,B917)</f>
        <v>1</v>
      </c>
      <c r="D917" s="199">
        <f>COUNTIFS('BEN BEARE'!C:C,B917,'BEN BEARE'!K:K,"&gt;0")</f>
        <v>0</v>
      </c>
      <c r="E917" s="199">
        <f>COUNTIFS('BEN BEARE'!C:C,B917,'BEN BEARE'!K:K,"&lt;0")</f>
        <v>1</v>
      </c>
      <c r="F917" s="200">
        <f t="shared" si="22"/>
        <v>0</v>
      </c>
      <c r="G917" s="207">
        <f>SUMIFS('BEN BEARE'!K:K,'BEN BEARE'!C:C,B917)</f>
        <v>-2</v>
      </c>
    </row>
    <row r="918" spans="2:7" ht="15.75" x14ac:dyDescent="0.25">
      <c r="B918" s="205" t="str">
        <v>Kazalark</v>
      </c>
      <c r="C918" s="199">
        <f>COUNTIF('BEN BEARE'!C:C,B918)</f>
        <v>3</v>
      </c>
      <c r="D918" s="199">
        <f>COUNTIFS('BEN BEARE'!C:C,B918,'BEN BEARE'!K:K,"&gt;0")</f>
        <v>0</v>
      </c>
      <c r="E918" s="199">
        <f>COUNTIFS('BEN BEARE'!C:C,B918,'BEN BEARE'!K:K,"&lt;0")</f>
        <v>3</v>
      </c>
      <c r="F918" s="200">
        <f t="shared" si="22"/>
        <v>0</v>
      </c>
      <c r="G918" s="207">
        <f>SUMIFS('BEN BEARE'!K:K,'BEN BEARE'!C:C,B918)</f>
        <v>-24</v>
      </c>
    </row>
    <row r="919" spans="2:7" ht="15.75" x14ac:dyDescent="0.25">
      <c r="B919" s="205" t="str">
        <v>Kazou</v>
      </c>
      <c r="C919" s="199">
        <f>COUNTIF('BEN BEARE'!C:C,B919)</f>
        <v>2</v>
      </c>
      <c r="D919" s="199">
        <f>COUNTIFS('BEN BEARE'!C:C,B919,'BEN BEARE'!K:K,"&gt;0")</f>
        <v>1</v>
      </c>
      <c r="E919" s="199">
        <f>COUNTIFS('BEN BEARE'!C:C,B919,'BEN BEARE'!K:K,"&lt;0")</f>
        <v>1</v>
      </c>
      <c r="F919" s="200">
        <f t="shared" si="22"/>
        <v>0.5</v>
      </c>
      <c r="G919" s="207">
        <f>SUMIFS('BEN BEARE'!K:K,'BEN BEARE'!C:C,B919)</f>
        <v>-4.25</v>
      </c>
    </row>
    <row r="920" spans="2:7" ht="15.75" x14ac:dyDescent="0.25">
      <c r="B920" s="205" t="str">
        <v>Keane Enuff</v>
      </c>
      <c r="C920" s="199">
        <f>COUNTIF('BEN BEARE'!C:C,B920)</f>
        <v>1</v>
      </c>
      <c r="D920" s="199">
        <f>COUNTIFS('BEN BEARE'!C:C,B920,'BEN BEARE'!K:K,"&gt;0")</f>
        <v>1</v>
      </c>
      <c r="E920" s="199">
        <f>COUNTIFS('BEN BEARE'!C:C,B920,'BEN BEARE'!K:K,"&lt;0")</f>
        <v>0</v>
      </c>
      <c r="F920" s="200">
        <f t="shared" si="22"/>
        <v>1</v>
      </c>
      <c r="G920" s="207">
        <f>SUMIFS('BEN BEARE'!K:K,'BEN BEARE'!C:C,B920)</f>
        <v>15.2</v>
      </c>
    </row>
    <row r="921" spans="2:7" ht="15.75" x14ac:dyDescent="0.25">
      <c r="B921" s="205" t="str">
        <v>Keitel</v>
      </c>
      <c r="C921" s="199">
        <f>COUNTIF('BEN BEARE'!C:C,B921)</f>
        <v>1</v>
      </c>
      <c r="D921" s="199">
        <f>COUNTIFS('BEN BEARE'!C:C,B921,'BEN BEARE'!K:K,"&gt;0")</f>
        <v>1</v>
      </c>
      <c r="E921" s="199">
        <f>COUNTIFS('BEN BEARE'!C:C,B921,'BEN BEARE'!K:K,"&lt;0")</f>
        <v>0</v>
      </c>
      <c r="F921" s="200">
        <f t="shared" si="22"/>
        <v>1</v>
      </c>
      <c r="G921" s="207">
        <f>SUMIFS('BEN BEARE'!K:K,'BEN BEARE'!C:C,B921)</f>
        <v>11.200000000000001</v>
      </c>
    </row>
    <row r="922" spans="2:7" ht="15.75" x14ac:dyDescent="0.25">
      <c r="B922" s="205" t="str">
        <v>Kentucky Casanova</v>
      </c>
      <c r="C922" s="199">
        <f>COUNTIF('BEN BEARE'!C:C,B922)</f>
        <v>1</v>
      </c>
      <c r="D922" s="199">
        <f>COUNTIFS('BEN BEARE'!C:C,B922,'BEN BEARE'!K:K,"&gt;0")</f>
        <v>1</v>
      </c>
      <c r="E922" s="199">
        <f>COUNTIFS('BEN BEARE'!C:C,B922,'BEN BEARE'!K:K,"&lt;0")</f>
        <v>0</v>
      </c>
      <c r="F922" s="200">
        <f t="shared" si="22"/>
        <v>1</v>
      </c>
      <c r="G922" s="207">
        <f>SUMIFS('BEN BEARE'!K:K,'BEN BEARE'!C:C,B922)</f>
        <v>4.5</v>
      </c>
    </row>
    <row r="923" spans="2:7" ht="15.75" x14ac:dyDescent="0.25">
      <c r="B923" s="205" t="str">
        <v>Kerioth</v>
      </c>
      <c r="C923" s="199">
        <f>COUNTIF('BEN BEARE'!C:C,B923)</f>
        <v>1</v>
      </c>
      <c r="D923" s="199">
        <f>COUNTIFS('BEN BEARE'!C:C,B923,'BEN BEARE'!K:K,"&gt;0")</f>
        <v>1</v>
      </c>
      <c r="E923" s="199">
        <f>COUNTIFS('BEN BEARE'!C:C,B923,'BEN BEARE'!K:K,"&lt;0")</f>
        <v>0</v>
      </c>
      <c r="F923" s="200">
        <f t="shared" si="22"/>
        <v>1</v>
      </c>
      <c r="G923" s="207">
        <f>SUMIFS('BEN BEARE'!K:K,'BEN BEARE'!C:C,B923)</f>
        <v>2.84</v>
      </c>
    </row>
    <row r="924" spans="2:7" ht="15.75" x14ac:dyDescent="0.25">
      <c r="B924" s="205" t="str">
        <v>Kevs Girl</v>
      </c>
      <c r="C924" s="199">
        <f>COUNTIF('BEN BEARE'!C:C,B924)</f>
        <v>1</v>
      </c>
      <c r="D924" s="199">
        <f>COUNTIFS('BEN BEARE'!C:C,B924,'BEN BEARE'!K:K,"&gt;0")</f>
        <v>1</v>
      </c>
      <c r="E924" s="199">
        <f>COUNTIFS('BEN BEARE'!C:C,B924,'BEN BEARE'!K:K,"&lt;0")</f>
        <v>0</v>
      </c>
      <c r="F924" s="200">
        <f t="shared" si="22"/>
        <v>1</v>
      </c>
      <c r="G924" s="207">
        <f>SUMIFS('BEN BEARE'!K:K,'BEN BEARE'!C:C,B924)</f>
        <v>3.3099999999999996</v>
      </c>
    </row>
    <row r="925" spans="2:7" ht="15.75" x14ac:dyDescent="0.25">
      <c r="B925" s="205" t="str">
        <v>Key Legend</v>
      </c>
      <c r="C925" s="199">
        <f>COUNTIF('BEN BEARE'!C:C,B925)</f>
        <v>1</v>
      </c>
      <c r="D925" s="199">
        <f>COUNTIFS('BEN BEARE'!C:C,B925,'BEN BEARE'!K:K,"&gt;0")</f>
        <v>0</v>
      </c>
      <c r="E925" s="199">
        <f>COUNTIFS('BEN BEARE'!C:C,B925,'BEN BEARE'!K:K,"&lt;0")</f>
        <v>1</v>
      </c>
      <c r="F925" s="200">
        <f t="shared" si="22"/>
        <v>0</v>
      </c>
      <c r="G925" s="207">
        <f>SUMIFS('BEN BEARE'!K:K,'BEN BEARE'!C:C,B925)</f>
        <v>-3</v>
      </c>
    </row>
    <row r="926" spans="2:7" ht="15.75" x14ac:dyDescent="0.25">
      <c r="B926" s="205" t="str">
        <v>Keysborough</v>
      </c>
      <c r="C926" s="199">
        <f>COUNTIF('BEN BEARE'!C:C,B926)</f>
        <v>1</v>
      </c>
      <c r="D926" s="199">
        <f>COUNTIFS('BEN BEARE'!C:C,B926,'BEN BEARE'!K:K,"&gt;0")</f>
        <v>0</v>
      </c>
      <c r="E926" s="199">
        <f>COUNTIFS('BEN BEARE'!C:C,B926,'BEN BEARE'!K:K,"&lt;0")</f>
        <v>1</v>
      </c>
      <c r="F926" s="200">
        <f t="shared" si="22"/>
        <v>0</v>
      </c>
      <c r="G926" s="207">
        <f>SUMIFS('BEN BEARE'!K:K,'BEN BEARE'!C:C,B926)</f>
        <v>-7</v>
      </c>
    </row>
    <row r="927" spans="2:7" ht="15.75" x14ac:dyDescent="0.25">
      <c r="B927" s="205" t="str">
        <v>Khalida</v>
      </c>
      <c r="C927" s="199">
        <f>COUNTIF('BEN BEARE'!C:C,B927)</f>
        <v>2</v>
      </c>
      <c r="D927" s="199">
        <f>COUNTIFS('BEN BEARE'!C:C,B927,'BEN BEARE'!K:K,"&gt;0")</f>
        <v>0</v>
      </c>
      <c r="E927" s="199">
        <f>COUNTIFS('BEN BEARE'!C:C,B927,'BEN BEARE'!K:K,"&lt;0")</f>
        <v>2</v>
      </c>
      <c r="F927" s="200">
        <f t="shared" si="22"/>
        <v>0</v>
      </c>
      <c r="G927" s="207">
        <f>SUMIFS('BEN BEARE'!K:K,'BEN BEARE'!C:C,B927)</f>
        <v>-3</v>
      </c>
    </row>
    <row r="928" spans="2:7" ht="15.75" x14ac:dyDescent="0.25">
      <c r="B928" s="205" t="str">
        <v>Kharma</v>
      </c>
      <c r="C928" s="199">
        <f>COUNTIF('BEN BEARE'!C:C,B928)</f>
        <v>2</v>
      </c>
      <c r="D928" s="199">
        <f>COUNTIFS('BEN BEARE'!C:C,B928,'BEN BEARE'!K:K,"&gt;0")</f>
        <v>0</v>
      </c>
      <c r="E928" s="199">
        <f>COUNTIFS('BEN BEARE'!C:C,B928,'BEN BEARE'!K:K,"&lt;0")</f>
        <v>2</v>
      </c>
      <c r="F928" s="200">
        <f t="shared" si="22"/>
        <v>0</v>
      </c>
      <c r="G928" s="207">
        <f>SUMIFS('BEN BEARE'!K:K,'BEN BEARE'!C:C,B928)</f>
        <v>-9.75</v>
      </c>
    </row>
    <row r="929" spans="2:7" ht="15.75" x14ac:dyDescent="0.25">
      <c r="B929" s="205" t="str">
        <v>Khor</v>
      </c>
      <c r="C929" s="199">
        <f>COUNTIF('BEN BEARE'!C:C,B929)</f>
        <v>2</v>
      </c>
      <c r="D929" s="199">
        <f>COUNTIFS('BEN BEARE'!C:C,B929,'BEN BEARE'!K:K,"&gt;0")</f>
        <v>0</v>
      </c>
      <c r="E929" s="199">
        <f>COUNTIFS('BEN BEARE'!C:C,B929,'BEN BEARE'!K:K,"&lt;0")</f>
        <v>2</v>
      </c>
      <c r="F929" s="200">
        <f t="shared" si="22"/>
        <v>0</v>
      </c>
      <c r="G929" s="207">
        <f>SUMIFS('BEN BEARE'!K:K,'BEN BEARE'!C:C,B929)</f>
        <v>-14.5</v>
      </c>
    </row>
    <row r="930" spans="2:7" ht="15.75" x14ac:dyDescent="0.25">
      <c r="B930" s="205" t="str">
        <v>Kildrummie</v>
      </c>
      <c r="C930" s="199">
        <f>COUNTIF('BEN BEARE'!C:C,B930)</f>
        <v>2</v>
      </c>
      <c r="D930" s="199">
        <f>COUNTIFS('BEN BEARE'!C:C,B930,'BEN BEARE'!K:K,"&gt;0")</f>
        <v>0</v>
      </c>
      <c r="E930" s="199">
        <f>COUNTIFS('BEN BEARE'!C:C,B930,'BEN BEARE'!K:K,"&lt;0")</f>
        <v>2</v>
      </c>
      <c r="F930" s="200">
        <f t="shared" si="22"/>
        <v>0</v>
      </c>
      <c r="G930" s="207">
        <f>SUMIFS('BEN BEARE'!K:K,'BEN BEARE'!C:C,B930)</f>
        <v>-6.75</v>
      </c>
    </row>
    <row r="931" spans="2:7" ht="15.75" x14ac:dyDescent="0.25">
      <c r="B931" s="205" t="str">
        <v>Kimberley</v>
      </c>
      <c r="C931" s="199">
        <f>COUNTIF('BEN BEARE'!C:C,B931)</f>
        <v>2</v>
      </c>
      <c r="D931" s="199">
        <f>COUNTIFS('BEN BEARE'!C:C,B931,'BEN BEARE'!K:K,"&gt;0")</f>
        <v>0</v>
      </c>
      <c r="E931" s="199">
        <f>COUNTIFS('BEN BEARE'!C:C,B931,'BEN BEARE'!K:K,"&lt;0")</f>
        <v>2</v>
      </c>
      <c r="F931" s="200">
        <f t="shared" si="22"/>
        <v>0</v>
      </c>
      <c r="G931" s="207">
        <f>SUMIFS('BEN BEARE'!K:K,'BEN BEARE'!C:C,B931)</f>
        <v>-11.75</v>
      </c>
    </row>
    <row r="932" spans="2:7" ht="15.75" x14ac:dyDescent="0.25">
      <c r="B932" s="205" t="str">
        <v>Kimmy Rockford</v>
      </c>
      <c r="C932" s="199">
        <f>COUNTIF('BEN BEARE'!C:C,B932)</f>
        <v>1</v>
      </c>
      <c r="D932" s="199">
        <f>COUNTIFS('BEN BEARE'!C:C,B932,'BEN BEARE'!K:K,"&gt;0")</f>
        <v>1</v>
      </c>
      <c r="E932" s="199">
        <f>COUNTIFS('BEN BEARE'!C:C,B932,'BEN BEARE'!K:K,"&lt;0")</f>
        <v>0</v>
      </c>
      <c r="F932" s="200">
        <f t="shared" si="22"/>
        <v>1</v>
      </c>
      <c r="G932" s="207">
        <f>SUMIFS('BEN BEARE'!K:K,'BEN BEARE'!C:C,B932)</f>
        <v>3.5</v>
      </c>
    </row>
    <row r="933" spans="2:7" ht="15.75" x14ac:dyDescent="0.25">
      <c r="B933" s="205" t="str">
        <v>King of Fighters</v>
      </c>
      <c r="C933" s="199">
        <f>COUNTIF('BEN BEARE'!C:C,B933)</f>
        <v>1</v>
      </c>
      <c r="D933" s="199">
        <f>COUNTIFS('BEN BEARE'!C:C,B933,'BEN BEARE'!K:K,"&gt;0")</f>
        <v>0</v>
      </c>
      <c r="E933" s="199">
        <f>COUNTIFS('BEN BEARE'!C:C,B933,'BEN BEARE'!K:K,"&lt;0")</f>
        <v>1</v>
      </c>
      <c r="F933" s="200">
        <f t="shared" si="22"/>
        <v>0</v>
      </c>
      <c r="G933" s="207">
        <f>SUMIFS('BEN BEARE'!K:K,'BEN BEARE'!C:C,B933)</f>
        <v>-3.75</v>
      </c>
    </row>
    <row r="934" spans="2:7" ht="15.75" x14ac:dyDescent="0.25">
      <c r="B934" s="205" t="str">
        <v>King of Swing</v>
      </c>
      <c r="C934" s="199">
        <f>COUNTIF('BEN BEARE'!C:C,B934)</f>
        <v>2</v>
      </c>
      <c r="D934" s="199">
        <f>COUNTIFS('BEN BEARE'!C:C,B934,'BEN BEARE'!K:K,"&gt;0")</f>
        <v>0</v>
      </c>
      <c r="E934" s="199">
        <f>COUNTIFS('BEN BEARE'!C:C,B934,'BEN BEARE'!K:K,"&lt;0")</f>
        <v>2</v>
      </c>
      <c r="F934" s="200">
        <f t="shared" si="22"/>
        <v>0</v>
      </c>
      <c r="G934" s="207">
        <f>SUMIFS('BEN BEARE'!K:K,'BEN BEARE'!C:C,B934)</f>
        <v>-1.75</v>
      </c>
    </row>
    <row r="935" spans="2:7" ht="15.75" x14ac:dyDescent="0.25">
      <c r="B935" s="205" t="str">
        <v>King Samuel</v>
      </c>
      <c r="C935" s="199">
        <f>COUNTIF('BEN BEARE'!C:C,B935)</f>
        <v>1</v>
      </c>
      <c r="D935" s="199">
        <f>COUNTIFS('BEN BEARE'!C:C,B935,'BEN BEARE'!K:K,"&gt;0")</f>
        <v>1</v>
      </c>
      <c r="E935" s="199">
        <f>COUNTIFS('BEN BEARE'!C:C,B935,'BEN BEARE'!K:K,"&lt;0")</f>
        <v>0</v>
      </c>
      <c r="F935" s="200">
        <f t="shared" si="22"/>
        <v>1</v>
      </c>
      <c r="G935" s="207">
        <f>SUMIFS('BEN BEARE'!K:K,'BEN BEARE'!C:C,B935)</f>
        <v>9.625</v>
      </c>
    </row>
    <row r="936" spans="2:7" ht="15.75" x14ac:dyDescent="0.25">
      <c r="B936" s="205" t="str">
        <v>Kingdom Undersiege</v>
      </c>
      <c r="C936" s="199">
        <f>COUNTIF('BEN BEARE'!C:C,B936)</f>
        <v>2</v>
      </c>
      <c r="D936" s="199">
        <f>COUNTIFS('BEN BEARE'!C:C,B936,'BEN BEARE'!K:K,"&gt;0")</f>
        <v>0</v>
      </c>
      <c r="E936" s="199">
        <f>COUNTIFS('BEN BEARE'!C:C,B936,'BEN BEARE'!K:K,"&lt;0")</f>
        <v>2</v>
      </c>
      <c r="F936" s="200">
        <f t="shared" si="22"/>
        <v>0</v>
      </c>
      <c r="G936" s="207">
        <f>SUMIFS('BEN BEARE'!K:K,'BEN BEARE'!C:C,B936)</f>
        <v>-4.25</v>
      </c>
    </row>
    <row r="937" spans="2:7" ht="15.75" x14ac:dyDescent="0.25">
      <c r="B937" s="205" t="str">
        <v>Kings Consort</v>
      </c>
      <c r="C937" s="199">
        <f>COUNTIF('BEN BEARE'!C:C,B937)</f>
        <v>1</v>
      </c>
      <c r="D937" s="199">
        <f>COUNTIFS('BEN BEARE'!C:C,B937,'BEN BEARE'!K:K,"&gt;0")</f>
        <v>0</v>
      </c>
      <c r="E937" s="199">
        <f>COUNTIFS('BEN BEARE'!C:C,B937,'BEN BEARE'!K:K,"&lt;0")</f>
        <v>1</v>
      </c>
      <c r="F937" s="200">
        <f t="shared" si="22"/>
        <v>0</v>
      </c>
      <c r="G937" s="207">
        <f>SUMIFS('BEN BEARE'!K:K,'BEN BEARE'!C:C,B937)</f>
        <v>-2</v>
      </c>
    </row>
    <row r="938" spans="2:7" ht="15.75" x14ac:dyDescent="0.25">
      <c r="B938" s="205" t="str">
        <v>Kinky Reggae</v>
      </c>
      <c r="C938" s="199">
        <f>COUNTIF('BEN BEARE'!C:C,B938)</f>
        <v>2</v>
      </c>
      <c r="D938" s="199">
        <f>COUNTIFS('BEN BEARE'!C:C,B938,'BEN BEARE'!K:K,"&gt;0")</f>
        <v>0</v>
      </c>
      <c r="E938" s="199">
        <f>COUNTIFS('BEN BEARE'!C:C,B938,'BEN BEARE'!K:K,"&lt;0")</f>
        <v>2</v>
      </c>
      <c r="F938" s="200">
        <f t="shared" si="22"/>
        <v>0</v>
      </c>
      <c r="G938" s="207">
        <f>SUMIFS('BEN BEARE'!K:K,'BEN BEARE'!C:C,B938)</f>
        <v>-5</v>
      </c>
    </row>
    <row r="939" spans="2:7" ht="15.75" x14ac:dyDescent="0.25">
      <c r="B939" s="205" t="str">
        <v>Kira</v>
      </c>
      <c r="C939" s="199">
        <f>COUNTIF('BEN BEARE'!C:C,B939)</f>
        <v>1</v>
      </c>
      <c r="D939" s="199">
        <f>COUNTIFS('BEN BEARE'!C:C,B939,'BEN BEARE'!K:K,"&gt;0")</f>
        <v>0</v>
      </c>
      <c r="E939" s="199">
        <f>COUNTIFS('BEN BEARE'!C:C,B939,'BEN BEARE'!K:K,"&lt;0")</f>
        <v>1</v>
      </c>
      <c r="F939" s="200">
        <f t="shared" si="22"/>
        <v>0</v>
      </c>
      <c r="G939" s="207">
        <f>SUMIFS('BEN BEARE'!K:K,'BEN BEARE'!C:C,B939)</f>
        <v>-1</v>
      </c>
    </row>
    <row r="940" spans="2:7" ht="15.75" x14ac:dyDescent="0.25">
      <c r="B940" s="205" t="str">
        <v>Kiss the Outcast</v>
      </c>
      <c r="C940" s="199">
        <f>COUNTIF('BEN BEARE'!C:C,B940)</f>
        <v>2</v>
      </c>
      <c r="D940" s="199">
        <f>COUNTIFS('BEN BEARE'!C:C,B940,'BEN BEARE'!K:K,"&gt;0")</f>
        <v>0</v>
      </c>
      <c r="E940" s="199">
        <f>COUNTIFS('BEN BEARE'!C:C,B940,'BEN BEARE'!K:K,"&lt;0")</f>
        <v>2</v>
      </c>
      <c r="F940" s="200">
        <f t="shared" si="22"/>
        <v>0</v>
      </c>
      <c r="G940" s="207">
        <f>SUMIFS('BEN BEARE'!K:K,'BEN BEARE'!C:C,B940)</f>
        <v>-3.5</v>
      </c>
    </row>
    <row r="941" spans="2:7" ht="15.75" x14ac:dyDescent="0.25">
      <c r="B941" s="205" t="str">
        <v>Kitanlad</v>
      </c>
      <c r="C941" s="199">
        <f>COUNTIF('BEN BEARE'!C:C,B941)</f>
        <v>3</v>
      </c>
      <c r="D941" s="199">
        <f>COUNTIFS('BEN BEARE'!C:C,B941,'BEN BEARE'!K:K,"&gt;0")</f>
        <v>0</v>
      </c>
      <c r="E941" s="199">
        <f>COUNTIFS('BEN BEARE'!C:C,B941,'BEN BEARE'!K:K,"&lt;0")</f>
        <v>3</v>
      </c>
      <c r="F941" s="200">
        <f t="shared" si="22"/>
        <v>0</v>
      </c>
      <c r="G941" s="207">
        <f>SUMIFS('BEN BEARE'!K:K,'BEN BEARE'!C:C,B941)</f>
        <v>-6.5</v>
      </c>
    </row>
    <row r="942" spans="2:7" ht="15.75" x14ac:dyDescent="0.25">
      <c r="B942" s="205" t="str">
        <v>Klassik Sistine</v>
      </c>
      <c r="C942" s="199">
        <f>COUNTIF('BEN BEARE'!C:C,B942)</f>
        <v>2</v>
      </c>
      <c r="D942" s="199">
        <f>COUNTIFS('BEN BEARE'!C:C,B942,'BEN BEARE'!K:K,"&gt;0")</f>
        <v>0</v>
      </c>
      <c r="E942" s="199">
        <f>COUNTIFS('BEN BEARE'!C:C,B942,'BEN BEARE'!K:K,"&lt;0")</f>
        <v>2</v>
      </c>
      <c r="F942" s="200">
        <f t="shared" si="22"/>
        <v>0</v>
      </c>
      <c r="G942" s="207">
        <f>SUMIFS('BEN BEARE'!K:K,'BEN BEARE'!C:C,B942)</f>
        <v>-2.5</v>
      </c>
    </row>
    <row r="943" spans="2:7" ht="15.75" x14ac:dyDescent="0.25">
      <c r="B943" s="205" t="str">
        <v>Knife Talk</v>
      </c>
      <c r="C943" s="199">
        <f>COUNTIF('BEN BEARE'!C:C,B943)</f>
        <v>2</v>
      </c>
      <c r="D943" s="199">
        <f>COUNTIFS('BEN BEARE'!C:C,B943,'BEN BEARE'!K:K,"&gt;0")</f>
        <v>0</v>
      </c>
      <c r="E943" s="199">
        <f>COUNTIFS('BEN BEARE'!C:C,B943,'BEN BEARE'!K:K,"&lt;0")</f>
        <v>2</v>
      </c>
      <c r="F943" s="200">
        <f t="shared" si="22"/>
        <v>0</v>
      </c>
      <c r="G943" s="207">
        <f>SUMIFS('BEN BEARE'!K:K,'BEN BEARE'!C:C,B943)</f>
        <v>-12.25</v>
      </c>
    </row>
    <row r="944" spans="2:7" ht="15.75" x14ac:dyDescent="0.25">
      <c r="B944" s="205" t="str">
        <v>Kockibitoo</v>
      </c>
      <c r="C944" s="199">
        <f>COUNTIF('BEN BEARE'!C:C,B944)</f>
        <v>2</v>
      </c>
      <c r="D944" s="199">
        <f>COUNTIFS('BEN BEARE'!C:C,B944,'BEN BEARE'!K:K,"&gt;0")</f>
        <v>0</v>
      </c>
      <c r="E944" s="199">
        <f>COUNTIFS('BEN BEARE'!C:C,B944,'BEN BEARE'!K:K,"&lt;0")</f>
        <v>2</v>
      </c>
      <c r="F944" s="200">
        <f t="shared" si="22"/>
        <v>0</v>
      </c>
      <c r="G944" s="207">
        <f>SUMIFS('BEN BEARE'!K:K,'BEN BEARE'!C:C,B944)</f>
        <v>-6.25</v>
      </c>
    </row>
    <row r="945" spans="2:7" ht="15.75" x14ac:dyDescent="0.25">
      <c r="B945" s="205" t="str">
        <v>Kollantai</v>
      </c>
      <c r="C945" s="199">
        <f>COUNTIF('BEN BEARE'!C:C,B945)</f>
        <v>1</v>
      </c>
      <c r="D945" s="199">
        <f>COUNTIFS('BEN BEARE'!C:C,B945,'BEN BEARE'!K:K,"&gt;0")</f>
        <v>0</v>
      </c>
      <c r="E945" s="199">
        <f>COUNTIFS('BEN BEARE'!C:C,B945,'BEN BEARE'!K:K,"&lt;0")</f>
        <v>1</v>
      </c>
      <c r="F945" s="200">
        <f t="shared" si="22"/>
        <v>0</v>
      </c>
      <c r="G945" s="207">
        <f>SUMIFS('BEN BEARE'!K:K,'BEN BEARE'!C:C,B945)</f>
        <v>-1</v>
      </c>
    </row>
    <row r="946" spans="2:7" ht="15.75" x14ac:dyDescent="0.25">
      <c r="B946" s="205" t="str">
        <v>Koperbeau</v>
      </c>
      <c r="C946" s="199">
        <f>COUNTIF('BEN BEARE'!C:C,B946)</f>
        <v>1</v>
      </c>
      <c r="D946" s="199">
        <f>COUNTIFS('BEN BEARE'!C:C,B946,'BEN BEARE'!K:K,"&gt;0")</f>
        <v>1</v>
      </c>
      <c r="E946" s="199">
        <f>COUNTIFS('BEN BEARE'!C:C,B946,'BEN BEARE'!K:K,"&lt;0")</f>
        <v>0</v>
      </c>
      <c r="F946" s="200">
        <f t="shared" si="22"/>
        <v>1</v>
      </c>
      <c r="G946" s="207">
        <f>SUMIFS('BEN BEARE'!K:K,'BEN BEARE'!C:C,B946)</f>
        <v>3</v>
      </c>
    </row>
    <row r="947" spans="2:7" ht="15.75" x14ac:dyDescent="0.25">
      <c r="B947" s="205" t="str">
        <v>Korobeiniki</v>
      </c>
      <c r="C947" s="199">
        <f>COUNTIF('BEN BEARE'!C:C,B947)</f>
        <v>1</v>
      </c>
      <c r="D947" s="199">
        <f>COUNTIFS('BEN BEARE'!C:C,B947,'BEN BEARE'!K:K,"&gt;0")</f>
        <v>0</v>
      </c>
      <c r="E947" s="199">
        <f>COUNTIFS('BEN BEARE'!C:C,B947,'BEN BEARE'!K:K,"&lt;0")</f>
        <v>1</v>
      </c>
      <c r="F947" s="200">
        <f t="shared" si="22"/>
        <v>0</v>
      </c>
      <c r="G947" s="207">
        <f>SUMIFS('BEN BEARE'!K:K,'BEN BEARE'!C:C,B947)</f>
        <v>-1</v>
      </c>
    </row>
    <row r="948" spans="2:7" ht="15.75" x14ac:dyDescent="0.25">
      <c r="B948" s="205" t="str">
        <v>Koshu</v>
      </c>
      <c r="C948" s="199">
        <f>COUNTIF('BEN BEARE'!C:C,B948)</f>
        <v>1</v>
      </c>
      <c r="D948" s="199">
        <f>COUNTIFS('BEN BEARE'!C:C,B948,'BEN BEARE'!K:K,"&gt;0")</f>
        <v>1</v>
      </c>
      <c r="E948" s="199">
        <f>COUNTIFS('BEN BEARE'!C:C,B948,'BEN BEARE'!K:K,"&lt;0")</f>
        <v>0</v>
      </c>
      <c r="F948" s="200">
        <f t="shared" si="22"/>
        <v>1</v>
      </c>
      <c r="G948" s="207">
        <f>SUMIFS('BEN BEARE'!K:K,'BEN BEARE'!C:C,B948)</f>
        <v>1.5</v>
      </c>
    </row>
    <row r="949" spans="2:7" ht="15.75" x14ac:dyDescent="0.25">
      <c r="B949" s="205" t="str">
        <v>Kowhai</v>
      </c>
      <c r="C949" s="199">
        <f>COUNTIF('BEN BEARE'!C:C,B949)</f>
        <v>2</v>
      </c>
      <c r="D949" s="199">
        <f>COUNTIFS('BEN BEARE'!C:C,B949,'BEN BEARE'!K:K,"&gt;0")</f>
        <v>0</v>
      </c>
      <c r="E949" s="199">
        <f>COUNTIFS('BEN BEARE'!C:C,B949,'BEN BEARE'!K:K,"&lt;0")</f>
        <v>2</v>
      </c>
      <c r="F949" s="200">
        <f t="shared" si="22"/>
        <v>0</v>
      </c>
      <c r="G949" s="207">
        <f>SUMIFS('BEN BEARE'!K:K,'BEN BEARE'!C:C,B949)</f>
        <v>-1</v>
      </c>
    </row>
    <row r="950" spans="2:7" ht="15.75" x14ac:dyDescent="0.25">
      <c r="B950" s="205" t="str">
        <v>KRAKARIB</v>
      </c>
      <c r="C950" s="199">
        <f>COUNTIF('BEN BEARE'!C:C,B950)</f>
        <v>1</v>
      </c>
      <c r="D950" s="199">
        <f>COUNTIFS('BEN BEARE'!C:C,B950,'BEN BEARE'!K:K,"&gt;0")</f>
        <v>0</v>
      </c>
      <c r="E950" s="199">
        <f>COUNTIFS('BEN BEARE'!C:C,B950,'BEN BEARE'!K:K,"&lt;0")</f>
        <v>1</v>
      </c>
      <c r="F950" s="200">
        <f t="shared" si="22"/>
        <v>0</v>
      </c>
      <c r="G950" s="207">
        <f>SUMIFS('BEN BEARE'!K:K,'BEN BEARE'!C:C,B950)</f>
        <v>-3</v>
      </c>
    </row>
    <row r="951" spans="2:7" ht="15.75" x14ac:dyDescent="0.25">
      <c r="B951" s="205" t="str">
        <v>Kranich</v>
      </c>
      <c r="C951" s="199">
        <f>COUNTIF('BEN BEARE'!C:C,B951)</f>
        <v>1</v>
      </c>
      <c r="D951" s="199">
        <f>COUNTIFS('BEN BEARE'!C:C,B951,'BEN BEARE'!K:K,"&gt;0")</f>
        <v>0</v>
      </c>
      <c r="E951" s="199">
        <f>COUNTIFS('BEN BEARE'!C:C,B951,'BEN BEARE'!K:K,"&lt;0")</f>
        <v>1</v>
      </c>
      <c r="F951" s="200">
        <f t="shared" si="22"/>
        <v>0</v>
      </c>
      <c r="G951" s="207">
        <f>SUMIFS('BEN BEARE'!K:K,'BEN BEARE'!C:C,B951)</f>
        <v>-7</v>
      </c>
    </row>
    <row r="952" spans="2:7" ht="15.75" x14ac:dyDescent="0.25">
      <c r="B952" s="205" t="str">
        <v>Kuroneko</v>
      </c>
      <c r="C952" s="199">
        <f>COUNTIF('BEN BEARE'!C:C,B952)</f>
        <v>1</v>
      </c>
      <c r="D952" s="199">
        <f>COUNTIFS('BEN BEARE'!C:C,B952,'BEN BEARE'!K:K,"&gt;0")</f>
        <v>0</v>
      </c>
      <c r="E952" s="199">
        <f>COUNTIFS('BEN BEARE'!C:C,B952,'BEN BEARE'!K:K,"&lt;0")</f>
        <v>1</v>
      </c>
      <c r="F952" s="200">
        <f t="shared" si="22"/>
        <v>0</v>
      </c>
      <c r="G952" s="207">
        <f>SUMIFS('BEN BEARE'!K:K,'BEN BEARE'!C:C,B952)</f>
        <v>-1</v>
      </c>
    </row>
    <row r="953" spans="2:7" ht="15.75" x14ac:dyDescent="0.25">
      <c r="B953" s="205" t="str">
        <v>Kurosawa</v>
      </c>
      <c r="C953" s="199">
        <f>COUNTIF('BEN BEARE'!C:C,B953)</f>
        <v>2</v>
      </c>
      <c r="D953" s="199">
        <f>COUNTIFS('BEN BEARE'!C:C,B953,'BEN BEARE'!K:K,"&gt;0")</f>
        <v>0</v>
      </c>
      <c r="E953" s="199">
        <f>COUNTIFS('BEN BEARE'!C:C,B953,'BEN BEARE'!K:K,"&lt;0")</f>
        <v>2</v>
      </c>
      <c r="F953" s="200">
        <f t="shared" si="22"/>
        <v>0</v>
      </c>
      <c r="G953" s="207">
        <f>SUMIFS('BEN BEARE'!K:K,'BEN BEARE'!C:C,B953)</f>
        <v>-1.5</v>
      </c>
    </row>
    <row r="954" spans="2:7" ht="15.75" x14ac:dyDescent="0.25">
      <c r="B954" s="205" t="str">
        <v>La Casona</v>
      </c>
      <c r="C954" s="199">
        <f>COUNTIF('BEN BEARE'!C:C,B954)</f>
        <v>1</v>
      </c>
      <c r="D954" s="199">
        <f>COUNTIFS('BEN BEARE'!C:C,B954,'BEN BEARE'!K:K,"&gt;0")</f>
        <v>1</v>
      </c>
      <c r="E954" s="199">
        <f>COUNTIFS('BEN BEARE'!C:C,B954,'BEN BEARE'!K:K,"&lt;0")</f>
        <v>0</v>
      </c>
      <c r="F954" s="200">
        <f t="shared" si="22"/>
        <v>1</v>
      </c>
      <c r="G954" s="207">
        <f>SUMIFS('BEN BEARE'!K:K,'BEN BEARE'!C:C,B954)</f>
        <v>18</v>
      </c>
    </row>
    <row r="955" spans="2:7" ht="15.75" x14ac:dyDescent="0.25">
      <c r="B955" s="205" t="str">
        <v>La Danseuse Rouge</v>
      </c>
      <c r="C955" s="199">
        <f>COUNTIF('BEN BEARE'!C:C,B955)</f>
        <v>1</v>
      </c>
      <c r="D955" s="199">
        <f>COUNTIFS('BEN BEARE'!C:C,B955,'BEN BEARE'!K:K,"&gt;0")</f>
        <v>0</v>
      </c>
      <c r="E955" s="199">
        <f>COUNTIFS('BEN BEARE'!C:C,B955,'BEN BEARE'!K:K,"&lt;0")</f>
        <v>1</v>
      </c>
      <c r="F955" s="200">
        <f t="shared" si="22"/>
        <v>0</v>
      </c>
      <c r="G955" s="207">
        <f>SUMIFS('BEN BEARE'!K:K,'BEN BEARE'!C:C,B955)</f>
        <v>-3</v>
      </c>
    </row>
    <row r="956" spans="2:7" ht="15.75" x14ac:dyDescent="0.25">
      <c r="B956" s="205" t="str">
        <v>La Gioia</v>
      </c>
      <c r="C956" s="199">
        <f>COUNTIF('BEN BEARE'!C:C,B956)</f>
        <v>1</v>
      </c>
      <c r="D956" s="199">
        <f>COUNTIFS('BEN BEARE'!C:C,B956,'BEN BEARE'!K:K,"&gt;0")</f>
        <v>0</v>
      </c>
      <c r="E956" s="199">
        <f>COUNTIFS('BEN BEARE'!C:C,B956,'BEN BEARE'!K:K,"&lt;0")</f>
        <v>1</v>
      </c>
      <c r="F956" s="200">
        <f t="shared" si="22"/>
        <v>0</v>
      </c>
      <c r="G956" s="207">
        <f>SUMIFS('BEN BEARE'!K:K,'BEN BEARE'!C:C,B956)</f>
        <v>-0.5</v>
      </c>
    </row>
    <row r="957" spans="2:7" ht="15.75" x14ac:dyDescent="0.25">
      <c r="B957" s="205" t="str">
        <v>La Isla Bonita</v>
      </c>
      <c r="C957" s="199">
        <f>COUNTIF('BEN BEARE'!C:C,B957)</f>
        <v>2</v>
      </c>
      <c r="D957" s="199">
        <f>COUNTIFS('BEN BEARE'!C:C,B957,'BEN BEARE'!K:K,"&gt;0")</f>
        <v>1</v>
      </c>
      <c r="E957" s="199">
        <f>COUNTIFS('BEN BEARE'!C:C,B957,'BEN BEARE'!K:K,"&lt;0")</f>
        <v>1</v>
      </c>
      <c r="F957" s="200">
        <f t="shared" si="22"/>
        <v>0.5</v>
      </c>
      <c r="G957" s="207">
        <f>SUMIFS('BEN BEARE'!K:K,'BEN BEARE'!C:C,B957)</f>
        <v>2.8</v>
      </c>
    </row>
    <row r="958" spans="2:7" ht="15.75" x14ac:dyDescent="0.25">
      <c r="B958" s="205" t="str">
        <v>La Pittrice</v>
      </c>
      <c r="C958" s="199">
        <f>COUNTIF('BEN BEARE'!C:C,B958)</f>
        <v>1</v>
      </c>
      <c r="D958" s="199">
        <f>COUNTIFS('BEN BEARE'!C:C,B958,'BEN BEARE'!K:K,"&gt;0")</f>
        <v>0</v>
      </c>
      <c r="E958" s="199">
        <f>COUNTIFS('BEN BEARE'!C:C,B958,'BEN BEARE'!K:K,"&lt;0")</f>
        <v>1</v>
      </c>
      <c r="F958" s="200">
        <f t="shared" si="22"/>
        <v>0</v>
      </c>
      <c r="G958" s="207">
        <f>SUMIFS('BEN BEARE'!K:K,'BEN BEARE'!C:C,B958)</f>
        <v>-1</v>
      </c>
    </row>
    <row r="959" spans="2:7" ht="15.75" x14ac:dyDescent="0.25">
      <c r="B959" s="205" t="str">
        <v>Lady Adelaide</v>
      </c>
      <c r="C959" s="199">
        <f>COUNTIF('BEN BEARE'!C:C,B959)</f>
        <v>1</v>
      </c>
      <c r="D959" s="199">
        <f>COUNTIFS('BEN BEARE'!C:C,B959,'BEN BEARE'!K:K,"&gt;0")</f>
        <v>0</v>
      </c>
      <c r="E959" s="199">
        <f>COUNTIFS('BEN BEARE'!C:C,B959,'BEN BEARE'!K:K,"&lt;0")</f>
        <v>1</v>
      </c>
      <c r="F959" s="200">
        <f t="shared" si="22"/>
        <v>0</v>
      </c>
      <c r="G959" s="207">
        <f>SUMIFS('BEN BEARE'!K:K,'BEN BEARE'!C:C,B959)</f>
        <v>-2</v>
      </c>
    </row>
    <row r="960" spans="2:7" ht="15.75" x14ac:dyDescent="0.25">
      <c r="B960" s="205" t="str">
        <v>Lady Bollinger</v>
      </c>
      <c r="C960" s="199">
        <f>COUNTIF('BEN BEARE'!C:C,B960)</f>
        <v>2</v>
      </c>
      <c r="D960" s="199">
        <f>COUNTIFS('BEN BEARE'!C:C,B960,'BEN BEARE'!K:K,"&gt;0")</f>
        <v>0</v>
      </c>
      <c r="E960" s="199">
        <f>COUNTIFS('BEN BEARE'!C:C,B960,'BEN BEARE'!K:K,"&lt;0")</f>
        <v>2</v>
      </c>
      <c r="F960" s="200">
        <f t="shared" si="22"/>
        <v>0</v>
      </c>
      <c r="G960" s="207">
        <f>SUMIFS('BEN BEARE'!K:K,'BEN BEARE'!C:C,B960)</f>
        <v>-2.5</v>
      </c>
    </row>
    <row r="961" spans="2:7" ht="15.75" x14ac:dyDescent="0.25">
      <c r="B961" s="205" t="str">
        <v>Lady Cumberland</v>
      </c>
      <c r="C961" s="199">
        <f>COUNTIF('BEN BEARE'!C:C,B961)</f>
        <v>2</v>
      </c>
      <c r="D961" s="199">
        <f>COUNTIFS('BEN BEARE'!C:C,B961,'BEN BEARE'!K:K,"&gt;0")</f>
        <v>0</v>
      </c>
      <c r="E961" s="199">
        <f>COUNTIFS('BEN BEARE'!C:C,B961,'BEN BEARE'!K:K,"&lt;0")</f>
        <v>2</v>
      </c>
      <c r="F961" s="200">
        <f t="shared" si="22"/>
        <v>0</v>
      </c>
      <c r="G961" s="207">
        <f>SUMIFS('BEN BEARE'!K:K,'BEN BEARE'!C:C,B961)</f>
        <v>-3</v>
      </c>
    </row>
    <row r="962" spans="2:7" ht="15.75" x14ac:dyDescent="0.25">
      <c r="B962" s="205" t="str">
        <v>Lady Damus</v>
      </c>
      <c r="C962" s="199">
        <f>COUNTIF('BEN BEARE'!C:C,B962)</f>
        <v>1</v>
      </c>
      <c r="D962" s="199">
        <f>COUNTIFS('BEN BEARE'!C:C,B962,'BEN BEARE'!K:K,"&gt;0")</f>
        <v>0</v>
      </c>
      <c r="E962" s="199">
        <f>COUNTIFS('BEN BEARE'!C:C,B962,'BEN BEARE'!K:K,"&lt;0")</f>
        <v>1</v>
      </c>
      <c r="F962" s="200">
        <f t="shared" si="22"/>
        <v>0</v>
      </c>
      <c r="G962" s="207">
        <f>SUMIFS('BEN BEARE'!K:K,'BEN BEARE'!C:C,B962)</f>
        <v>-5</v>
      </c>
    </row>
    <row r="963" spans="2:7" ht="15.75" x14ac:dyDescent="0.25">
      <c r="B963" s="205" t="str">
        <v>Lady Highland</v>
      </c>
      <c r="C963" s="199">
        <f>COUNTIF('BEN BEARE'!C:C,B963)</f>
        <v>2</v>
      </c>
      <c r="D963" s="199">
        <f>COUNTIFS('BEN BEARE'!C:C,B963,'BEN BEARE'!K:K,"&gt;0")</f>
        <v>0</v>
      </c>
      <c r="E963" s="199">
        <f>COUNTIFS('BEN BEARE'!C:C,B963,'BEN BEARE'!K:K,"&lt;0")</f>
        <v>2</v>
      </c>
      <c r="F963" s="200">
        <f t="shared" si="22"/>
        <v>0</v>
      </c>
      <c r="G963" s="207">
        <f>SUMIFS('BEN BEARE'!K:K,'BEN BEARE'!C:C,B963)</f>
        <v>-6.75</v>
      </c>
    </row>
    <row r="964" spans="2:7" ht="15.75" x14ac:dyDescent="0.25">
      <c r="B964" s="205" t="str">
        <v>Lady Hillary</v>
      </c>
      <c r="C964" s="199">
        <f>COUNTIF('BEN BEARE'!C:C,B964)</f>
        <v>1</v>
      </c>
      <c r="D964" s="199">
        <f>COUNTIFS('BEN BEARE'!C:C,B964,'BEN BEARE'!K:K,"&gt;0")</f>
        <v>0</v>
      </c>
      <c r="E964" s="199">
        <f>COUNTIFS('BEN BEARE'!C:C,B964,'BEN BEARE'!K:K,"&lt;0")</f>
        <v>1</v>
      </c>
      <c r="F964" s="200">
        <f t="shared" si="22"/>
        <v>0</v>
      </c>
      <c r="G964" s="207">
        <f>SUMIFS('BEN BEARE'!K:K,'BEN BEARE'!C:C,B964)</f>
        <v>-1</v>
      </c>
    </row>
    <row r="965" spans="2:7" ht="15.75" x14ac:dyDescent="0.25">
      <c r="B965" s="205" t="str">
        <v xml:space="preserve">Lady of Poise </v>
      </c>
      <c r="C965" s="199">
        <f>COUNTIF('BEN BEARE'!C:C,B965)</f>
        <v>1</v>
      </c>
      <c r="D965" s="199">
        <f>COUNTIFS('BEN BEARE'!C:C,B965,'BEN BEARE'!K:K,"&gt;0")</f>
        <v>1</v>
      </c>
      <c r="E965" s="199">
        <f>COUNTIFS('BEN BEARE'!C:C,B965,'BEN BEARE'!K:K,"&lt;0")</f>
        <v>0</v>
      </c>
      <c r="F965" s="200">
        <f t="shared" si="22"/>
        <v>1</v>
      </c>
      <c r="G965" s="207">
        <f>SUMIFS('BEN BEARE'!K:K,'BEN BEARE'!C:C,B965)</f>
        <v>14.399999999999999</v>
      </c>
    </row>
    <row r="966" spans="2:7" ht="15.75" x14ac:dyDescent="0.25">
      <c r="B966" s="205" t="str">
        <v>Lady Pangle</v>
      </c>
      <c r="C966" s="199">
        <f>COUNTIF('BEN BEARE'!C:C,B966)</f>
        <v>1</v>
      </c>
      <c r="D966" s="199">
        <f>COUNTIFS('BEN BEARE'!C:C,B966,'BEN BEARE'!K:K,"&gt;0")</f>
        <v>0</v>
      </c>
      <c r="E966" s="199">
        <f>COUNTIFS('BEN BEARE'!C:C,B966,'BEN BEARE'!K:K,"&lt;0")</f>
        <v>1</v>
      </c>
      <c r="F966" s="200">
        <f t="shared" si="22"/>
        <v>0</v>
      </c>
      <c r="G966" s="207">
        <f>SUMIFS('BEN BEARE'!K:K,'BEN BEARE'!C:C,B966)</f>
        <v>-2</v>
      </c>
    </row>
    <row r="967" spans="2:7" ht="15.75" x14ac:dyDescent="0.25">
      <c r="B967" s="205" t="str">
        <v>Lady Tassort</v>
      </c>
      <c r="C967" s="199">
        <f>COUNTIF('BEN BEARE'!C:C,B967)</f>
        <v>1</v>
      </c>
      <c r="D967" s="199">
        <f>COUNTIFS('BEN BEARE'!C:C,B967,'BEN BEARE'!K:K,"&gt;0")</f>
        <v>0</v>
      </c>
      <c r="E967" s="199">
        <f>COUNTIFS('BEN BEARE'!C:C,B967,'BEN BEARE'!K:K,"&lt;0")</f>
        <v>1</v>
      </c>
      <c r="F967" s="200">
        <f t="shared" si="22"/>
        <v>0</v>
      </c>
      <c r="G967" s="207">
        <f>SUMIFS('BEN BEARE'!K:K,'BEN BEARE'!C:C,B967)</f>
        <v>-7</v>
      </c>
    </row>
    <row r="968" spans="2:7" ht="15.75" x14ac:dyDescent="0.25">
      <c r="B968" s="205" t="str">
        <v>Lady Tino</v>
      </c>
      <c r="C968" s="199">
        <f>COUNTIF('BEN BEARE'!C:C,B968)</f>
        <v>1</v>
      </c>
      <c r="D968" s="199">
        <f>COUNTIFS('BEN BEARE'!C:C,B968,'BEN BEARE'!K:K,"&gt;0")</f>
        <v>1</v>
      </c>
      <c r="E968" s="199">
        <f>COUNTIFS('BEN BEARE'!C:C,B968,'BEN BEARE'!K:K,"&lt;0")</f>
        <v>0</v>
      </c>
      <c r="F968" s="200">
        <f t="shared" si="22"/>
        <v>1</v>
      </c>
      <c r="G968" s="207">
        <f>SUMIFS('BEN BEARE'!K:K,'BEN BEARE'!C:C,B968)</f>
        <v>5</v>
      </c>
    </row>
    <row r="969" spans="2:7" ht="15.75" x14ac:dyDescent="0.25">
      <c r="B969" s="205" t="str">
        <v>Lafargue</v>
      </c>
      <c r="C969" s="199">
        <f>COUNTIF('BEN BEARE'!C:C,B969)</f>
        <v>1</v>
      </c>
      <c r="D969" s="199">
        <f>COUNTIFS('BEN BEARE'!C:C,B969,'BEN BEARE'!K:K,"&gt;0")</f>
        <v>1</v>
      </c>
      <c r="E969" s="199">
        <f>COUNTIFS('BEN BEARE'!C:C,B969,'BEN BEARE'!K:K,"&lt;0")</f>
        <v>0</v>
      </c>
      <c r="F969" s="200">
        <f t="shared" si="22"/>
        <v>1</v>
      </c>
      <c r="G969" s="207">
        <f>SUMIFS('BEN BEARE'!K:K,'BEN BEARE'!C:C,B969)</f>
        <v>3</v>
      </c>
    </row>
    <row r="970" spans="2:7" ht="15.75" x14ac:dyDescent="0.25">
      <c r="B970" s="205" t="str">
        <v>Lafilio</v>
      </c>
      <c r="C970" s="199">
        <f>COUNTIF('BEN BEARE'!C:C,B970)</f>
        <v>1</v>
      </c>
      <c r="D970" s="199">
        <f>COUNTIFS('BEN BEARE'!C:C,B970,'BEN BEARE'!K:K,"&gt;0")</f>
        <v>0</v>
      </c>
      <c r="E970" s="199">
        <f>COUNTIFS('BEN BEARE'!C:C,B970,'BEN BEARE'!K:K,"&lt;0")</f>
        <v>1</v>
      </c>
      <c r="F970" s="200">
        <f t="shared" ref="F970:F994" si="23">D970/C970</f>
        <v>0</v>
      </c>
      <c r="G970" s="207">
        <f>SUMIFS('BEN BEARE'!K:K,'BEN BEARE'!C:C,B970)</f>
        <v>-2</v>
      </c>
    </row>
    <row r="971" spans="2:7" ht="15.75" x14ac:dyDescent="0.25">
      <c r="B971" s="205" t="str">
        <v>Lagos Daughter</v>
      </c>
      <c r="C971" s="199">
        <f>COUNTIF('BEN BEARE'!C:C,B971)</f>
        <v>2</v>
      </c>
      <c r="D971" s="199">
        <f>COUNTIFS('BEN BEARE'!C:C,B971,'BEN BEARE'!K:K,"&gt;0")</f>
        <v>0</v>
      </c>
      <c r="E971" s="199">
        <f>COUNTIFS('BEN BEARE'!C:C,B971,'BEN BEARE'!K:K,"&lt;0")</f>
        <v>2</v>
      </c>
      <c r="F971" s="200">
        <f t="shared" si="23"/>
        <v>0</v>
      </c>
      <c r="G971" s="207">
        <f>SUMIFS('BEN BEARE'!K:K,'BEN BEARE'!C:C,B971)</f>
        <v>-3</v>
      </c>
    </row>
    <row r="972" spans="2:7" ht="15.75" x14ac:dyDescent="0.25">
      <c r="B972" s="205" t="str">
        <v>Lake Agawam</v>
      </c>
      <c r="C972" s="199">
        <f>COUNTIF('BEN BEARE'!C:C,B972)</f>
        <v>1</v>
      </c>
      <c r="D972" s="199">
        <f>COUNTIFS('BEN BEARE'!C:C,B972,'BEN BEARE'!K:K,"&gt;0")</f>
        <v>0</v>
      </c>
      <c r="E972" s="199">
        <f>COUNTIFS('BEN BEARE'!C:C,B972,'BEN BEARE'!K:K,"&lt;0")</f>
        <v>1</v>
      </c>
      <c r="F972" s="200">
        <f t="shared" si="23"/>
        <v>0</v>
      </c>
      <c r="G972" s="207">
        <f>SUMIFS('BEN BEARE'!K:K,'BEN BEARE'!C:C,B972)</f>
        <v>-5</v>
      </c>
    </row>
    <row r="973" spans="2:7" ht="15.75" x14ac:dyDescent="0.25">
      <c r="B973" s="205" t="str">
        <v>Lalfilo</v>
      </c>
      <c r="C973" s="199">
        <f>COUNTIF('BEN BEARE'!C:C,B973)</f>
        <v>1</v>
      </c>
      <c r="D973" s="199">
        <f>COUNTIFS('BEN BEARE'!C:C,B973,'BEN BEARE'!K:K,"&gt;0")</f>
        <v>0</v>
      </c>
      <c r="E973" s="199">
        <f>COUNTIFS('BEN BEARE'!C:C,B973,'BEN BEARE'!K:K,"&lt;0")</f>
        <v>1</v>
      </c>
      <c r="F973" s="200">
        <f t="shared" si="23"/>
        <v>0</v>
      </c>
      <c r="G973" s="207">
        <f>SUMIFS('BEN BEARE'!K:K,'BEN BEARE'!C:C,B973)</f>
        <v>-1.25</v>
      </c>
    </row>
    <row r="974" spans="2:7" ht="15.75" x14ac:dyDescent="0.25">
      <c r="B974" s="205" t="str">
        <v>Lambay</v>
      </c>
      <c r="C974" s="199">
        <f>COUNTIF('BEN BEARE'!C:C,B974)</f>
        <v>1</v>
      </c>
      <c r="D974" s="199">
        <f>COUNTIFS('BEN BEARE'!C:C,B974,'BEN BEARE'!K:K,"&gt;0")</f>
        <v>0</v>
      </c>
      <c r="E974" s="199">
        <f>COUNTIFS('BEN BEARE'!C:C,B974,'BEN BEARE'!K:K,"&lt;0")</f>
        <v>1</v>
      </c>
      <c r="F974" s="200">
        <f t="shared" si="23"/>
        <v>0</v>
      </c>
      <c r="G974" s="207">
        <f>SUMIFS('BEN BEARE'!K:K,'BEN BEARE'!C:C,B974)</f>
        <v>-6</v>
      </c>
    </row>
    <row r="975" spans="2:7" ht="15.75" x14ac:dyDescent="0.25">
      <c r="B975" s="205" t="str">
        <v>Lang Park</v>
      </c>
      <c r="C975" s="199">
        <f>COUNTIF('BEN BEARE'!C:C,B975)</f>
        <v>2</v>
      </c>
      <c r="D975" s="199">
        <f>COUNTIFS('BEN BEARE'!C:C,B975,'BEN BEARE'!K:K,"&gt;0")</f>
        <v>1</v>
      </c>
      <c r="E975" s="199">
        <f>COUNTIFS('BEN BEARE'!C:C,B975,'BEN BEARE'!K:K,"&lt;0")</f>
        <v>1</v>
      </c>
      <c r="F975" s="200">
        <f t="shared" si="23"/>
        <v>0.5</v>
      </c>
      <c r="G975" s="207">
        <f>SUMIFS('BEN BEARE'!K:K,'BEN BEARE'!C:C,B975)</f>
        <v>2.75</v>
      </c>
    </row>
    <row r="976" spans="2:7" ht="15.75" x14ac:dyDescent="0.25">
      <c r="B976" s="205" t="str">
        <v>Lapras</v>
      </c>
      <c r="C976" s="199">
        <f>COUNTIF('BEN BEARE'!C:C,B976)</f>
        <v>2</v>
      </c>
      <c r="D976" s="199">
        <f>COUNTIFS('BEN BEARE'!C:C,B976,'BEN BEARE'!K:K,"&gt;0")</f>
        <v>0</v>
      </c>
      <c r="E976" s="199">
        <f>COUNTIFS('BEN BEARE'!C:C,B976,'BEN BEARE'!K:K,"&lt;0")</f>
        <v>2</v>
      </c>
      <c r="F976" s="200">
        <f t="shared" si="23"/>
        <v>0</v>
      </c>
      <c r="G976" s="207">
        <f>SUMIFS('BEN BEARE'!K:K,'BEN BEARE'!C:C,B976)</f>
        <v>-9.75</v>
      </c>
    </row>
    <row r="977" spans="2:7" ht="15.75" x14ac:dyDescent="0.25">
      <c r="B977" s="205" t="str">
        <v>Larry of Arabia</v>
      </c>
      <c r="C977" s="199">
        <f>COUNTIF('BEN BEARE'!C:C,B977)</f>
        <v>1</v>
      </c>
      <c r="D977" s="199">
        <f>COUNTIFS('BEN BEARE'!C:C,B977,'BEN BEARE'!K:K,"&gt;0")</f>
        <v>0</v>
      </c>
      <c r="E977" s="199">
        <f>COUNTIFS('BEN BEARE'!C:C,B977,'BEN BEARE'!K:K,"&lt;0")</f>
        <v>1</v>
      </c>
      <c r="F977" s="200">
        <f t="shared" si="23"/>
        <v>0</v>
      </c>
      <c r="G977" s="207">
        <f>SUMIFS('BEN BEARE'!K:K,'BEN BEARE'!C:C,B977)</f>
        <v>-0.5</v>
      </c>
    </row>
    <row r="978" spans="2:7" ht="15.75" x14ac:dyDescent="0.25">
      <c r="B978" s="205" t="str">
        <v>Laser Victory</v>
      </c>
      <c r="C978" s="199">
        <f>COUNTIF('BEN BEARE'!C:C,B978)</f>
        <v>1</v>
      </c>
      <c r="D978" s="199">
        <f>COUNTIFS('BEN BEARE'!C:C,B978,'BEN BEARE'!K:K,"&gt;0")</f>
        <v>1</v>
      </c>
      <c r="E978" s="199">
        <f>COUNTIFS('BEN BEARE'!C:C,B978,'BEN BEARE'!K:K,"&lt;0")</f>
        <v>0</v>
      </c>
      <c r="F978" s="200">
        <f t="shared" si="23"/>
        <v>1</v>
      </c>
      <c r="G978" s="207">
        <f>SUMIFS('BEN BEARE'!K:K,'BEN BEARE'!C:C,B978)</f>
        <v>13.162500000000001</v>
      </c>
    </row>
    <row r="979" spans="2:7" ht="15.75" x14ac:dyDescent="0.25">
      <c r="B979" s="205" t="str">
        <v>Launchpad</v>
      </c>
      <c r="C979" s="199">
        <f>COUNTIF('BEN BEARE'!C:C,B979)</f>
        <v>1</v>
      </c>
      <c r="D979" s="199">
        <f>COUNTIFS('BEN BEARE'!C:C,B979,'BEN BEARE'!K:K,"&gt;0")</f>
        <v>0</v>
      </c>
      <c r="E979" s="199">
        <f>COUNTIFS('BEN BEARE'!C:C,B979,'BEN BEARE'!K:K,"&lt;0")</f>
        <v>1</v>
      </c>
      <c r="F979" s="200">
        <f t="shared" si="23"/>
        <v>0</v>
      </c>
      <c r="G979" s="207">
        <f>SUMIFS('BEN BEARE'!K:K,'BEN BEARE'!C:C,B979)</f>
        <v>-1</v>
      </c>
    </row>
    <row r="980" spans="2:7" ht="15.75" x14ac:dyDescent="0.25">
      <c r="B980" s="205" t="str">
        <v>Laureus</v>
      </c>
      <c r="C980" s="199">
        <f>COUNTIF('BEN BEARE'!C:C,B980)</f>
        <v>2</v>
      </c>
      <c r="D980" s="199">
        <f>COUNTIFS('BEN BEARE'!C:C,B980,'BEN BEARE'!K:K,"&gt;0")</f>
        <v>0</v>
      </c>
      <c r="E980" s="199">
        <f>COUNTIFS('BEN BEARE'!C:C,B980,'BEN BEARE'!K:K,"&lt;0")</f>
        <v>2</v>
      </c>
      <c r="F980" s="200">
        <f t="shared" si="23"/>
        <v>0</v>
      </c>
      <c r="G980" s="207">
        <f>SUMIFS('BEN BEARE'!K:K,'BEN BEARE'!C:C,B980)</f>
        <v>-10</v>
      </c>
    </row>
    <row r="981" spans="2:7" ht="15.75" x14ac:dyDescent="0.25">
      <c r="B981" s="205" t="str">
        <v>Lazzago</v>
      </c>
      <c r="C981" s="199">
        <f>COUNTIF('BEN BEARE'!C:C,B981)</f>
        <v>1</v>
      </c>
      <c r="D981" s="199">
        <f>COUNTIFS('BEN BEARE'!C:C,B981,'BEN BEARE'!K:K,"&gt;0")</f>
        <v>1</v>
      </c>
      <c r="E981" s="199">
        <f>COUNTIFS('BEN BEARE'!C:C,B981,'BEN BEARE'!K:K,"&lt;0")</f>
        <v>0</v>
      </c>
      <c r="F981" s="200">
        <f t="shared" si="23"/>
        <v>1</v>
      </c>
      <c r="G981" s="207">
        <f>SUMIFS('BEN BEARE'!K:K,'BEN BEARE'!C:C,B981)</f>
        <v>12.75</v>
      </c>
    </row>
    <row r="982" spans="2:7" ht="15.75" x14ac:dyDescent="0.25">
      <c r="B982" s="205" t="str">
        <v>Le Derriere</v>
      </c>
      <c r="C982" s="199">
        <f>COUNTIF('BEN BEARE'!C:C,B982)</f>
        <v>1</v>
      </c>
      <c r="D982" s="199">
        <f>COUNTIFS('BEN BEARE'!C:C,B982,'BEN BEARE'!K:K,"&gt;0")</f>
        <v>1</v>
      </c>
      <c r="E982" s="199">
        <f>COUNTIFS('BEN BEARE'!C:C,B982,'BEN BEARE'!K:K,"&lt;0")</f>
        <v>0</v>
      </c>
      <c r="F982" s="200">
        <f t="shared" si="23"/>
        <v>1</v>
      </c>
      <c r="G982" s="207">
        <f>SUMIFS('BEN BEARE'!K:K,'BEN BEARE'!C:C,B982)</f>
        <v>8.25</v>
      </c>
    </row>
    <row r="983" spans="2:7" ht="15.75" x14ac:dyDescent="0.25">
      <c r="B983" s="205" t="str">
        <v>Le Melody</v>
      </c>
      <c r="C983" s="199">
        <f>COUNTIF('BEN BEARE'!C:C,B983)</f>
        <v>1</v>
      </c>
      <c r="D983" s="199">
        <f>COUNTIFS('BEN BEARE'!C:C,B983,'BEN BEARE'!K:K,"&gt;0")</f>
        <v>1</v>
      </c>
      <c r="E983" s="199">
        <f>COUNTIFS('BEN BEARE'!C:C,B983,'BEN BEARE'!K:K,"&lt;0")</f>
        <v>0</v>
      </c>
      <c r="F983" s="200">
        <f t="shared" si="23"/>
        <v>1</v>
      </c>
      <c r="G983" s="207">
        <f>SUMIFS('BEN BEARE'!K:K,'BEN BEARE'!C:C,B983)</f>
        <v>1.0499999999999998</v>
      </c>
    </row>
    <row r="984" spans="2:7" ht="15.75" x14ac:dyDescent="0.25">
      <c r="B984" s="205" t="str">
        <v>Le Messager</v>
      </c>
      <c r="C984" s="199">
        <f>COUNTIF('BEN BEARE'!C:C,B984)</f>
        <v>2</v>
      </c>
      <c r="D984" s="199">
        <f>COUNTIFS('BEN BEARE'!C:C,B984,'BEN BEARE'!K:K,"&gt;0")</f>
        <v>1</v>
      </c>
      <c r="E984" s="199">
        <f>COUNTIFS('BEN BEARE'!C:C,B984,'BEN BEARE'!K:K,"&lt;0")</f>
        <v>1</v>
      </c>
      <c r="F984" s="200">
        <f t="shared" si="23"/>
        <v>0.5</v>
      </c>
      <c r="G984" s="207">
        <f>SUMIFS('BEN BEARE'!K:K,'BEN BEARE'!C:C,B984)</f>
        <v>7.5</v>
      </c>
    </row>
    <row r="985" spans="2:7" ht="15.75" x14ac:dyDescent="0.25">
      <c r="B985" s="205" t="str">
        <v>Le Plus Vite</v>
      </c>
      <c r="C985" s="199">
        <f>COUNTIF('BEN BEARE'!C:C,B985)</f>
        <v>1</v>
      </c>
      <c r="D985" s="199">
        <f>COUNTIFS('BEN BEARE'!C:C,B985,'BEN BEARE'!K:K,"&gt;0")</f>
        <v>0</v>
      </c>
      <c r="E985" s="199">
        <f>COUNTIFS('BEN BEARE'!C:C,B985,'BEN BEARE'!K:K,"&lt;0")</f>
        <v>1</v>
      </c>
      <c r="F985" s="200">
        <f t="shared" si="23"/>
        <v>0</v>
      </c>
      <c r="G985" s="207">
        <f>SUMIFS('BEN BEARE'!K:K,'BEN BEARE'!C:C,B985)</f>
        <v>-2</v>
      </c>
    </row>
    <row r="986" spans="2:7" ht="15.75" x14ac:dyDescent="0.25">
      <c r="B986" s="205" t="str">
        <v>Learning to Fly</v>
      </c>
      <c r="C986" s="199">
        <f>COUNTIF('BEN BEARE'!C:C,B986)</f>
        <v>1</v>
      </c>
      <c r="D986" s="199">
        <f>COUNTIFS('BEN BEARE'!C:C,B986,'BEN BEARE'!K:K,"&gt;0")</f>
        <v>1</v>
      </c>
      <c r="E986" s="199">
        <f>COUNTIFS('BEN BEARE'!C:C,B986,'BEN BEARE'!K:K,"&lt;0")</f>
        <v>0</v>
      </c>
      <c r="F986" s="200">
        <f t="shared" si="23"/>
        <v>1</v>
      </c>
      <c r="G986" s="207">
        <f>SUMIFS('BEN BEARE'!K:K,'BEN BEARE'!C:C,B986)</f>
        <v>18</v>
      </c>
    </row>
    <row r="987" spans="2:7" ht="15.75" x14ac:dyDescent="0.25">
      <c r="B987" s="205" t="str">
        <v>Legend of the Fall</v>
      </c>
      <c r="C987" s="199">
        <f>COUNTIF('BEN BEARE'!C:C,B987)</f>
        <v>1</v>
      </c>
      <c r="D987" s="199">
        <f>COUNTIFS('BEN BEARE'!C:C,B987,'BEN BEARE'!K:K,"&gt;0")</f>
        <v>1</v>
      </c>
      <c r="E987" s="199">
        <f>COUNTIFS('BEN BEARE'!C:C,B987,'BEN BEARE'!K:K,"&lt;0")</f>
        <v>0</v>
      </c>
      <c r="F987" s="200">
        <f t="shared" si="23"/>
        <v>1</v>
      </c>
      <c r="G987" s="207">
        <f>SUMIFS('BEN BEARE'!K:K,'BEN BEARE'!C:C,B987)</f>
        <v>5</v>
      </c>
    </row>
    <row r="988" spans="2:7" ht="15.75" x14ac:dyDescent="0.25">
      <c r="B988" s="205" t="str">
        <v>Leggy Point</v>
      </c>
      <c r="C988" s="199">
        <f>COUNTIF('BEN BEARE'!C:C,B988)</f>
        <v>1</v>
      </c>
      <c r="D988" s="199">
        <f>COUNTIFS('BEN BEARE'!C:C,B988,'BEN BEARE'!K:K,"&gt;0")</f>
        <v>1</v>
      </c>
      <c r="E988" s="199">
        <f>COUNTIFS('BEN BEARE'!C:C,B988,'BEN BEARE'!K:K,"&lt;0")</f>
        <v>0</v>
      </c>
      <c r="F988" s="200">
        <f t="shared" si="23"/>
        <v>1</v>
      </c>
      <c r="G988" s="207">
        <f>SUMIFS('BEN BEARE'!K:K,'BEN BEARE'!C:C,B988)</f>
        <v>5.2</v>
      </c>
    </row>
    <row r="989" spans="2:7" ht="15.75" x14ac:dyDescent="0.25">
      <c r="B989" s="205" t="str">
        <v>Lenlenni</v>
      </c>
      <c r="C989" s="199">
        <f>COUNTIF('BEN BEARE'!C:C,B989)</f>
        <v>1</v>
      </c>
      <c r="D989" s="199">
        <f>COUNTIFS('BEN BEARE'!C:C,B989,'BEN BEARE'!K:K,"&gt;0")</f>
        <v>0</v>
      </c>
      <c r="E989" s="199">
        <f>COUNTIFS('BEN BEARE'!C:C,B989,'BEN BEARE'!K:K,"&lt;0")</f>
        <v>1</v>
      </c>
      <c r="F989" s="200">
        <f t="shared" si="23"/>
        <v>0</v>
      </c>
      <c r="G989" s="207">
        <f>SUMIFS('BEN BEARE'!K:K,'BEN BEARE'!C:C,B989)</f>
        <v>-0.1</v>
      </c>
    </row>
    <row r="990" spans="2:7" ht="15.75" x14ac:dyDescent="0.25">
      <c r="B990" s="205" t="str">
        <v>Leopardi</v>
      </c>
      <c r="C990" s="199">
        <f>COUNTIF('BEN BEARE'!C:C,B990)</f>
        <v>1</v>
      </c>
      <c r="D990" s="199">
        <f>COUNTIFS('BEN BEARE'!C:C,B990,'BEN BEARE'!K:K,"&gt;0")</f>
        <v>1</v>
      </c>
      <c r="E990" s="199">
        <f>COUNTIFS('BEN BEARE'!C:C,B990,'BEN BEARE'!K:K,"&lt;0")</f>
        <v>0</v>
      </c>
      <c r="F990" s="200">
        <f t="shared" si="23"/>
        <v>1</v>
      </c>
      <c r="G990" s="207">
        <f>SUMIFS('BEN BEARE'!K:K,'BEN BEARE'!C:C,B990)</f>
        <v>4.55</v>
      </c>
    </row>
    <row r="991" spans="2:7" ht="15.75" x14ac:dyDescent="0.25">
      <c r="B991" s="205" t="str">
        <v>Let's Go Bro</v>
      </c>
      <c r="C991" s="199">
        <f>COUNTIF('BEN BEARE'!C:C,B991)</f>
        <v>3</v>
      </c>
      <c r="D991" s="199">
        <f>COUNTIFS('BEN BEARE'!C:C,B991,'BEN BEARE'!K:K,"&gt;0")</f>
        <v>1</v>
      </c>
      <c r="E991" s="199">
        <f>COUNTIFS('BEN BEARE'!C:C,B991,'BEN BEARE'!K:K,"&lt;0")</f>
        <v>2</v>
      </c>
      <c r="F991" s="200">
        <f t="shared" si="23"/>
        <v>0.33333333333333331</v>
      </c>
      <c r="G991" s="207">
        <f>SUMIFS('BEN BEARE'!K:K,'BEN BEARE'!C:C,B991)</f>
        <v>13.75</v>
      </c>
    </row>
    <row r="992" spans="2:7" ht="15.75" x14ac:dyDescent="0.25">
      <c r="B992" s="205" t="str">
        <v>Letthebanaflyhigh</v>
      </c>
      <c r="C992" s="199">
        <f>COUNTIF('BEN BEARE'!C:C,B992)</f>
        <v>2</v>
      </c>
      <c r="D992" s="199">
        <f>COUNTIFS('BEN BEARE'!C:C,B992,'BEN BEARE'!K:K,"&gt;0")</f>
        <v>0</v>
      </c>
      <c r="E992" s="199">
        <f>COUNTIFS('BEN BEARE'!C:C,B992,'BEN BEARE'!K:K,"&lt;0")</f>
        <v>2</v>
      </c>
      <c r="F992" s="200">
        <f t="shared" si="23"/>
        <v>0</v>
      </c>
      <c r="G992" s="207">
        <f>SUMIFS('BEN BEARE'!K:K,'BEN BEARE'!C:C,B992)</f>
        <v>-1.25</v>
      </c>
    </row>
    <row r="993" spans="2:7" ht="15.75" x14ac:dyDescent="0.25">
      <c r="B993" s="205" t="str">
        <v>Liberty State</v>
      </c>
      <c r="C993" s="199">
        <f>COUNTIF('BEN BEARE'!C:C,B993)</f>
        <v>1</v>
      </c>
      <c r="D993" s="199">
        <f>COUNTIFS('BEN BEARE'!C:C,B993,'BEN BEARE'!K:K,"&gt;0")</f>
        <v>0</v>
      </c>
      <c r="E993" s="199">
        <f>COUNTIFS('BEN BEARE'!C:C,B993,'BEN BEARE'!K:K,"&lt;0")</f>
        <v>1</v>
      </c>
      <c r="F993" s="200">
        <f t="shared" si="23"/>
        <v>0</v>
      </c>
      <c r="G993" s="207">
        <f>SUMIFS('BEN BEARE'!K:K,'BEN BEARE'!C:C,B993)</f>
        <v>-9</v>
      </c>
    </row>
    <row r="994" spans="2:7" ht="15.75" x14ac:dyDescent="0.25">
      <c r="B994" s="205" t="str">
        <v>Life of Tree</v>
      </c>
      <c r="C994" s="199">
        <f>COUNTIF('BEN BEARE'!C:C,B994)</f>
        <v>2</v>
      </c>
      <c r="D994" s="199">
        <f>COUNTIFS('BEN BEARE'!C:C,B994,'BEN BEARE'!K:K,"&gt;0")</f>
        <v>0</v>
      </c>
      <c r="E994" s="199">
        <f>COUNTIFS('BEN BEARE'!C:C,B994,'BEN BEARE'!K:K,"&lt;0")</f>
        <v>2</v>
      </c>
      <c r="F994" s="200">
        <f t="shared" si="23"/>
        <v>0</v>
      </c>
      <c r="G994" s="207">
        <f>SUMIFS('BEN BEARE'!K:K,'BEN BEARE'!C:C,B994)</f>
        <v>-4.75</v>
      </c>
    </row>
    <row r="995" spans="2:7" ht="15.75" x14ac:dyDescent="0.25">
      <c r="B995" s="205" t="str">
        <v>Life Sentence</v>
      </c>
      <c r="C995" s="199">
        <f>COUNTIF('BEN BEARE'!C:C,B995)</f>
        <v>2</v>
      </c>
      <c r="D995" s="199">
        <f>COUNTIFS('BEN BEARE'!C:C,B995,'BEN BEARE'!K:K,"&gt;0")</f>
        <v>0</v>
      </c>
      <c r="E995" s="199">
        <f>COUNTIFS('BEN BEARE'!C:C,B995,'BEN BEARE'!K:K,"&lt;0")</f>
        <v>2</v>
      </c>
      <c r="F995" s="200">
        <f t="shared" ref="F995:F1058" si="24">D995/C995</f>
        <v>0</v>
      </c>
      <c r="G995" s="207">
        <f>SUMIFS('BEN BEARE'!K:K,'BEN BEARE'!C:C,B995)</f>
        <v>-3.75</v>
      </c>
    </row>
    <row r="996" spans="2:7" ht="15.75" x14ac:dyDescent="0.25">
      <c r="B996" s="205" t="str">
        <v>Light of Rose</v>
      </c>
      <c r="C996" s="199">
        <f>COUNTIF('BEN BEARE'!C:C,B996)</f>
        <v>1</v>
      </c>
      <c r="D996" s="199">
        <f>COUNTIFS('BEN BEARE'!C:C,B996,'BEN BEARE'!K:K,"&gt;0")</f>
        <v>1</v>
      </c>
      <c r="E996" s="199">
        <f>COUNTIFS('BEN BEARE'!C:C,B996,'BEN BEARE'!K:K,"&lt;0")</f>
        <v>0</v>
      </c>
      <c r="F996" s="200">
        <f t="shared" si="24"/>
        <v>1</v>
      </c>
      <c r="G996" s="207">
        <f>SUMIFS('BEN BEARE'!K:K,'BEN BEARE'!C:C,B996)</f>
        <v>10.399999999999999</v>
      </c>
    </row>
    <row r="997" spans="2:7" ht="15.75" x14ac:dyDescent="0.25">
      <c r="B997" s="205" t="str">
        <v>Light Wish</v>
      </c>
      <c r="C997" s="199">
        <f>COUNTIF('BEN BEARE'!C:C,B997)</f>
        <v>1</v>
      </c>
      <c r="D997" s="199">
        <f>COUNTIFS('BEN BEARE'!C:C,B997,'BEN BEARE'!K:K,"&gt;0")</f>
        <v>1</v>
      </c>
      <c r="E997" s="199">
        <f>COUNTIFS('BEN BEARE'!C:C,B997,'BEN BEARE'!K:K,"&lt;0")</f>
        <v>0</v>
      </c>
      <c r="F997" s="200">
        <f t="shared" si="24"/>
        <v>1</v>
      </c>
      <c r="G997" s="207">
        <f>SUMIFS('BEN BEARE'!K:K,'BEN BEARE'!C:C,B997)</f>
        <v>3.9000000000000004</v>
      </c>
    </row>
    <row r="998" spans="2:7" ht="15.75" x14ac:dyDescent="0.25">
      <c r="B998" s="205" t="str">
        <v>Lincove</v>
      </c>
      <c r="C998" s="199">
        <f>COUNTIF('BEN BEARE'!C:C,B998)</f>
        <v>3</v>
      </c>
      <c r="D998" s="199">
        <f>COUNTIFS('BEN BEARE'!C:C,B998,'BEN BEARE'!K:K,"&gt;0")</f>
        <v>0</v>
      </c>
      <c r="E998" s="199">
        <f>COUNTIFS('BEN BEARE'!C:C,B998,'BEN BEARE'!K:K,"&lt;0")</f>
        <v>3</v>
      </c>
      <c r="F998" s="200">
        <f t="shared" si="24"/>
        <v>0</v>
      </c>
      <c r="G998" s="207">
        <f>SUMIFS('BEN BEARE'!K:K,'BEN BEARE'!C:C,B998)</f>
        <v>-7</v>
      </c>
    </row>
    <row r="999" spans="2:7" ht="15.75" x14ac:dyDescent="0.25">
      <c r="B999" s="205" t="str">
        <v>Links</v>
      </c>
      <c r="C999" s="199">
        <f>COUNTIF('BEN BEARE'!C:C,B999)</f>
        <v>1</v>
      </c>
      <c r="D999" s="199">
        <f>COUNTIFS('BEN BEARE'!C:C,B999,'BEN BEARE'!K:K,"&gt;0")</f>
        <v>0</v>
      </c>
      <c r="E999" s="199">
        <f>COUNTIFS('BEN BEARE'!C:C,B999,'BEN BEARE'!K:K,"&lt;0")</f>
        <v>1</v>
      </c>
      <c r="F999" s="200">
        <f t="shared" si="24"/>
        <v>0</v>
      </c>
      <c r="G999" s="207">
        <f>SUMIFS('BEN BEARE'!K:K,'BEN BEARE'!C:C,B999)</f>
        <v>-3</v>
      </c>
    </row>
    <row r="1000" spans="2:7" ht="15.75" x14ac:dyDescent="0.25">
      <c r="B1000" s="205" t="str">
        <v>Lion City</v>
      </c>
      <c r="C1000" s="199">
        <f>COUNTIF('BEN BEARE'!C:C,B1000)</f>
        <v>3</v>
      </c>
      <c r="D1000" s="199">
        <f>COUNTIFS('BEN BEARE'!C:C,B1000,'BEN BEARE'!K:K,"&gt;0")</f>
        <v>0</v>
      </c>
      <c r="E1000" s="199">
        <f>COUNTIFS('BEN BEARE'!C:C,B1000,'BEN BEARE'!K:K,"&lt;0")</f>
        <v>3</v>
      </c>
      <c r="F1000" s="200">
        <f t="shared" si="24"/>
        <v>0</v>
      </c>
      <c r="G1000" s="207">
        <f>SUMIFS('BEN BEARE'!K:K,'BEN BEARE'!C:C,B1000)</f>
        <v>-14</v>
      </c>
    </row>
    <row r="1001" spans="2:7" ht="15.75" x14ac:dyDescent="0.25">
      <c r="B1001" s="205" t="str">
        <v>Lip De Lane</v>
      </c>
      <c r="C1001" s="199">
        <f>COUNTIF('BEN BEARE'!C:C,B1001)</f>
        <v>1</v>
      </c>
      <c r="D1001" s="199">
        <f>COUNTIFS('BEN BEARE'!C:C,B1001,'BEN BEARE'!K:K,"&gt;0")</f>
        <v>0</v>
      </c>
      <c r="E1001" s="199">
        <f>COUNTIFS('BEN BEARE'!C:C,B1001,'BEN BEARE'!K:K,"&lt;0")</f>
        <v>1</v>
      </c>
      <c r="F1001" s="200">
        <f t="shared" si="24"/>
        <v>0</v>
      </c>
      <c r="G1001" s="207">
        <f>SUMIFS('BEN BEARE'!K:K,'BEN BEARE'!C:C,B1001)</f>
        <v>-1.75</v>
      </c>
    </row>
    <row r="1002" spans="2:7" ht="15.75" x14ac:dyDescent="0.25">
      <c r="B1002" s="205" t="str">
        <v>Lips Don’t Lie</v>
      </c>
      <c r="C1002" s="199">
        <f>COUNTIF('BEN BEARE'!C:C,B1002)</f>
        <v>1</v>
      </c>
      <c r="D1002" s="199">
        <f>COUNTIFS('BEN BEARE'!C:C,B1002,'BEN BEARE'!K:K,"&gt;0")</f>
        <v>0</v>
      </c>
      <c r="E1002" s="199">
        <f>COUNTIFS('BEN BEARE'!C:C,B1002,'BEN BEARE'!K:K,"&lt;0")</f>
        <v>1</v>
      </c>
      <c r="F1002" s="200">
        <f t="shared" si="24"/>
        <v>0</v>
      </c>
      <c r="G1002" s="207">
        <f>SUMIFS('BEN BEARE'!K:K,'BEN BEARE'!C:C,B1002)</f>
        <v>-1</v>
      </c>
    </row>
    <row r="1003" spans="2:7" ht="15.75" x14ac:dyDescent="0.25">
      <c r="B1003" s="205" t="str">
        <v>Listen to me jack</v>
      </c>
      <c r="C1003" s="199">
        <f>COUNTIF('BEN BEARE'!C:C,B1003)</f>
        <v>1</v>
      </c>
      <c r="D1003" s="199">
        <f>COUNTIFS('BEN BEARE'!C:C,B1003,'BEN BEARE'!K:K,"&gt;0")</f>
        <v>0</v>
      </c>
      <c r="E1003" s="199">
        <f>COUNTIFS('BEN BEARE'!C:C,B1003,'BEN BEARE'!K:K,"&lt;0")</f>
        <v>1</v>
      </c>
      <c r="F1003" s="200">
        <f t="shared" si="24"/>
        <v>0</v>
      </c>
      <c r="G1003" s="207">
        <f>SUMIFS('BEN BEARE'!K:K,'BEN BEARE'!C:C,B1003)</f>
        <v>-0.5</v>
      </c>
    </row>
    <row r="1004" spans="2:7" ht="15.75" x14ac:dyDescent="0.25">
      <c r="B1004" s="205" t="str">
        <v>Literary Magnet</v>
      </c>
      <c r="C1004" s="199">
        <f>COUNTIF('BEN BEARE'!C:C,B1004)</f>
        <v>2</v>
      </c>
      <c r="D1004" s="199">
        <f>COUNTIFS('BEN BEARE'!C:C,B1004,'BEN BEARE'!K:K,"&gt;0")</f>
        <v>1</v>
      </c>
      <c r="E1004" s="199">
        <f>COUNTIFS('BEN BEARE'!C:C,B1004,'BEN BEARE'!K:K,"&lt;0")</f>
        <v>1</v>
      </c>
      <c r="F1004" s="200">
        <f t="shared" si="24"/>
        <v>0.5</v>
      </c>
      <c r="G1004" s="207">
        <f>SUMIFS('BEN BEARE'!K:K,'BEN BEARE'!C:C,B1004)</f>
        <v>21</v>
      </c>
    </row>
    <row r="1005" spans="2:7" ht="15.75" x14ac:dyDescent="0.25">
      <c r="B1005" s="205" t="str">
        <v>Little Basheba</v>
      </c>
      <c r="C1005" s="199">
        <f>COUNTIF('BEN BEARE'!C:C,B1005)</f>
        <v>1</v>
      </c>
      <c r="D1005" s="199">
        <f>COUNTIFS('BEN BEARE'!C:C,B1005,'BEN BEARE'!K:K,"&gt;0")</f>
        <v>0</v>
      </c>
      <c r="E1005" s="199">
        <f>COUNTIFS('BEN BEARE'!C:C,B1005,'BEN BEARE'!K:K,"&lt;0")</f>
        <v>1</v>
      </c>
      <c r="F1005" s="200">
        <f t="shared" si="24"/>
        <v>0</v>
      </c>
      <c r="G1005" s="207">
        <f>SUMIFS('BEN BEARE'!K:K,'BEN BEARE'!C:C,B1005)</f>
        <v>-2</v>
      </c>
    </row>
    <row r="1006" spans="2:7" ht="15.75" x14ac:dyDescent="0.25">
      <c r="B1006" s="205" t="str">
        <v>Little Deep</v>
      </c>
      <c r="C1006" s="199">
        <f>COUNTIF('BEN BEARE'!C:C,B1006)</f>
        <v>1</v>
      </c>
      <c r="D1006" s="199">
        <f>COUNTIFS('BEN BEARE'!C:C,B1006,'BEN BEARE'!K:K,"&gt;0")</f>
        <v>1</v>
      </c>
      <c r="E1006" s="199">
        <f>COUNTIFS('BEN BEARE'!C:C,B1006,'BEN BEARE'!K:K,"&lt;0")</f>
        <v>0</v>
      </c>
      <c r="F1006" s="200">
        <f t="shared" si="24"/>
        <v>1</v>
      </c>
      <c r="G1006" s="207">
        <f>SUMIFS('BEN BEARE'!K:K,'BEN BEARE'!C:C,B1006)</f>
        <v>5</v>
      </c>
    </row>
    <row r="1007" spans="2:7" ht="15.75" x14ac:dyDescent="0.25">
      <c r="B1007" s="205" t="str">
        <v>Little Faifo</v>
      </c>
      <c r="C1007" s="199">
        <f>COUNTIF('BEN BEARE'!C:C,B1007)</f>
        <v>2</v>
      </c>
      <c r="D1007" s="199">
        <f>COUNTIFS('BEN BEARE'!C:C,B1007,'BEN BEARE'!K:K,"&gt;0")</f>
        <v>0</v>
      </c>
      <c r="E1007" s="199">
        <f>COUNTIFS('BEN BEARE'!C:C,B1007,'BEN BEARE'!K:K,"&lt;0")</f>
        <v>2</v>
      </c>
      <c r="F1007" s="200">
        <f t="shared" si="24"/>
        <v>0</v>
      </c>
      <c r="G1007" s="207">
        <f>SUMIFS('BEN BEARE'!K:K,'BEN BEARE'!C:C,B1007)</f>
        <v>-2</v>
      </c>
    </row>
    <row r="1008" spans="2:7" ht="15.75" x14ac:dyDescent="0.25">
      <c r="B1008" s="205" t="str">
        <v>Little Jeanie</v>
      </c>
      <c r="C1008" s="199">
        <f>COUNTIF('BEN BEARE'!C:C,B1008)</f>
        <v>1</v>
      </c>
      <c r="D1008" s="199">
        <f>COUNTIFS('BEN BEARE'!C:C,B1008,'BEN BEARE'!K:K,"&gt;0")</f>
        <v>0</v>
      </c>
      <c r="E1008" s="199">
        <f>COUNTIFS('BEN BEARE'!C:C,B1008,'BEN BEARE'!K:K,"&lt;0")</f>
        <v>1</v>
      </c>
      <c r="F1008" s="200">
        <f t="shared" si="24"/>
        <v>0</v>
      </c>
      <c r="G1008" s="207">
        <f>SUMIFS('BEN BEARE'!K:K,'BEN BEARE'!C:C,B1008)</f>
        <v>-8.75</v>
      </c>
    </row>
    <row r="1009" spans="2:7" ht="15.75" x14ac:dyDescent="0.25">
      <c r="B1009" s="205" t="str">
        <v>Little Miss Bertie</v>
      </c>
      <c r="C1009" s="199">
        <f>COUNTIF('BEN BEARE'!C:C,B1009)</f>
        <v>2</v>
      </c>
      <c r="D1009" s="199">
        <f>COUNTIFS('BEN BEARE'!C:C,B1009,'BEN BEARE'!K:K,"&gt;0")</f>
        <v>0</v>
      </c>
      <c r="E1009" s="199">
        <f>COUNTIFS('BEN BEARE'!C:C,B1009,'BEN BEARE'!K:K,"&lt;0")</f>
        <v>2</v>
      </c>
      <c r="F1009" s="200">
        <f t="shared" si="24"/>
        <v>0</v>
      </c>
      <c r="G1009" s="207">
        <f>SUMIFS('BEN BEARE'!K:K,'BEN BEARE'!C:C,B1009)</f>
        <v>-6</v>
      </c>
    </row>
    <row r="1010" spans="2:7" ht="15.75" x14ac:dyDescent="0.25">
      <c r="B1010" s="205" t="str">
        <v>Little Miss Kubi</v>
      </c>
      <c r="C1010" s="199">
        <f>COUNTIF('BEN BEARE'!C:C,B1010)</f>
        <v>1</v>
      </c>
      <c r="D1010" s="199">
        <f>COUNTIFS('BEN BEARE'!C:C,B1010,'BEN BEARE'!K:K,"&gt;0")</f>
        <v>1</v>
      </c>
      <c r="E1010" s="199">
        <f>COUNTIFS('BEN BEARE'!C:C,B1010,'BEN BEARE'!K:K,"&lt;0")</f>
        <v>0</v>
      </c>
      <c r="F1010" s="200">
        <f t="shared" si="24"/>
        <v>1</v>
      </c>
      <c r="G1010" s="207">
        <f>SUMIFS('BEN BEARE'!K:K,'BEN BEARE'!C:C,B1010)</f>
        <v>15.125</v>
      </c>
    </row>
    <row r="1011" spans="2:7" ht="15.75" x14ac:dyDescent="0.25">
      <c r="B1011" s="205" t="str">
        <v>Loco</v>
      </c>
      <c r="C1011" s="199">
        <f>COUNTIF('BEN BEARE'!C:C,B1011)</f>
        <v>1</v>
      </c>
      <c r="D1011" s="199">
        <f>COUNTIFS('BEN BEARE'!C:C,B1011,'BEN BEARE'!K:K,"&gt;0")</f>
        <v>1</v>
      </c>
      <c r="E1011" s="199">
        <f>COUNTIFS('BEN BEARE'!C:C,B1011,'BEN BEARE'!K:K,"&lt;0")</f>
        <v>0</v>
      </c>
      <c r="F1011" s="200">
        <f t="shared" si="24"/>
        <v>1</v>
      </c>
      <c r="G1011" s="207">
        <f>SUMIFS('BEN BEARE'!K:K,'BEN BEARE'!C:C,B1011)</f>
        <v>15.600000000000001</v>
      </c>
    </row>
    <row r="1012" spans="2:7" ht="15.75" x14ac:dyDescent="0.25">
      <c r="B1012" s="205" t="str">
        <v>Lonfire</v>
      </c>
      <c r="C1012" s="199">
        <f>COUNTIF('BEN BEARE'!C:C,B1012)</f>
        <v>1</v>
      </c>
      <c r="D1012" s="199">
        <f>COUNTIFS('BEN BEARE'!C:C,B1012,'BEN BEARE'!K:K,"&gt;0")</f>
        <v>0</v>
      </c>
      <c r="E1012" s="199">
        <f>COUNTIFS('BEN BEARE'!C:C,B1012,'BEN BEARE'!K:K,"&lt;0")</f>
        <v>1</v>
      </c>
      <c r="F1012" s="200">
        <f t="shared" si="24"/>
        <v>0</v>
      </c>
      <c r="G1012" s="207">
        <f>SUMIFS('BEN BEARE'!K:K,'BEN BEARE'!C:C,B1012)</f>
        <v>-6.5</v>
      </c>
    </row>
    <row r="1013" spans="2:7" ht="15.75" x14ac:dyDescent="0.25">
      <c r="B1013" s="205" t="str">
        <v>Long Lost Friend</v>
      </c>
      <c r="C1013" s="199">
        <f>COUNTIF('BEN BEARE'!C:C,B1013)</f>
        <v>2</v>
      </c>
      <c r="D1013" s="199">
        <f>COUNTIFS('BEN BEARE'!C:C,B1013,'BEN BEARE'!K:K,"&gt;0")</f>
        <v>2</v>
      </c>
      <c r="E1013" s="199">
        <f>COUNTIFS('BEN BEARE'!C:C,B1013,'BEN BEARE'!K:K,"&lt;0")</f>
        <v>0</v>
      </c>
      <c r="F1013" s="200">
        <f t="shared" si="24"/>
        <v>1</v>
      </c>
      <c r="G1013" s="207">
        <f>SUMIFS('BEN BEARE'!K:K,'BEN BEARE'!C:C,B1013)</f>
        <v>32.5</v>
      </c>
    </row>
    <row r="1014" spans="2:7" ht="15.75" x14ac:dyDescent="0.25">
      <c r="B1014" s="205" t="str">
        <v>Longtimedreaming</v>
      </c>
      <c r="C1014" s="199">
        <f>COUNTIF('BEN BEARE'!C:C,B1014)</f>
        <v>1</v>
      </c>
      <c r="D1014" s="199">
        <f>COUNTIFS('BEN BEARE'!C:C,B1014,'BEN BEARE'!K:K,"&gt;0")</f>
        <v>1</v>
      </c>
      <c r="E1014" s="199">
        <f>COUNTIFS('BEN BEARE'!C:C,B1014,'BEN BEARE'!K:K,"&lt;0")</f>
        <v>0</v>
      </c>
      <c r="F1014" s="200">
        <f t="shared" si="24"/>
        <v>1</v>
      </c>
      <c r="G1014" s="207">
        <f>SUMIFS('BEN BEARE'!K:K,'BEN BEARE'!C:C,B1014)</f>
        <v>7.1999999999999993</v>
      </c>
    </row>
    <row r="1015" spans="2:7" ht="15.75" x14ac:dyDescent="0.25">
      <c r="B1015" s="205" t="str">
        <v>Lonrioli</v>
      </c>
      <c r="C1015" s="199">
        <f>COUNTIF('BEN BEARE'!C:C,B1015)</f>
        <v>3</v>
      </c>
      <c r="D1015" s="199">
        <f>COUNTIFS('BEN BEARE'!C:C,B1015,'BEN BEARE'!K:K,"&gt;0")</f>
        <v>1</v>
      </c>
      <c r="E1015" s="199">
        <f>COUNTIFS('BEN BEARE'!C:C,B1015,'BEN BEARE'!K:K,"&lt;0")</f>
        <v>2</v>
      </c>
      <c r="F1015" s="200">
        <f t="shared" si="24"/>
        <v>0.33333333333333331</v>
      </c>
      <c r="G1015" s="207">
        <f>SUMIFS('BEN BEARE'!K:K,'BEN BEARE'!C:C,B1015)</f>
        <v>-1.875</v>
      </c>
    </row>
    <row r="1016" spans="2:7" ht="15.75" x14ac:dyDescent="0.25">
      <c r="B1016" s="205" t="str">
        <v>Lord of the Sun</v>
      </c>
      <c r="C1016" s="199">
        <f>COUNTIF('BEN BEARE'!C:C,B1016)</f>
        <v>1</v>
      </c>
      <c r="D1016" s="199">
        <f>COUNTIFS('BEN BEARE'!C:C,B1016,'BEN BEARE'!K:K,"&gt;0")</f>
        <v>0</v>
      </c>
      <c r="E1016" s="199">
        <f>COUNTIFS('BEN BEARE'!C:C,B1016,'BEN BEARE'!K:K,"&lt;0")</f>
        <v>1</v>
      </c>
      <c r="F1016" s="200">
        <f t="shared" si="24"/>
        <v>0</v>
      </c>
      <c r="G1016" s="207">
        <f>SUMIFS('BEN BEARE'!K:K,'BEN BEARE'!C:C,B1016)</f>
        <v>-3.5</v>
      </c>
    </row>
    <row r="1017" spans="2:7" ht="15.75" x14ac:dyDescent="0.25">
      <c r="B1017" s="205" t="str">
        <v>Lord Porchester</v>
      </c>
      <c r="C1017" s="199">
        <f>COUNTIF('BEN BEARE'!C:C,B1017)</f>
        <v>1</v>
      </c>
      <c r="D1017" s="199">
        <f>COUNTIFS('BEN BEARE'!C:C,B1017,'BEN BEARE'!K:K,"&gt;0")</f>
        <v>0</v>
      </c>
      <c r="E1017" s="199">
        <f>COUNTIFS('BEN BEARE'!C:C,B1017,'BEN BEARE'!K:K,"&lt;0")</f>
        <v>1</v>
      </c>
      <c r="F1017" s="200">
        <f t="shared" si="24"/>
        <v>0</v>
      </c>
      <c r="G1017" s="207">
        <f>SUMIFS('BEN BEARE'!K:K,'BEN BEARE'!C:C,B1017)</f>
        <v>-1.75</v>
      </c>
    </row>
    <row r="1018" spans="2:7" ht="15.75" x14ac:dyDescent="0.25">
      <c r="B1018" s="205" t="str">
        <v>Lord Remy</v>
      </c>
      <c r="C1018" s="199">
        <f>COUNTIF('BEN BEARE'!C:C,B1018)</f>
        <v>1</v>
      </c>
      <c r="D1018" s="199">
        <f>COUNTIFS('BEN BEARE'!C:C,B1018,'BEN BEARE'!K:K,"&gt;0")</f>
        <v>0</v>
      </c>
      <c r="E1018" s="199">
        <f>COUNTIFS('BEN BEARE'!C:C,B1018,'BEN BEARE'!K:K,"&lt;0")</f>
        <v>1</v>
      </c>
      <c r="F1018" s="200">
        <f t="shared" si="24"/>
        <v>0</v>
      </c>
      <c r="G1018" s="207">
        <f>SUMIFS('BEN BEARE'!K:K,'BEN BEARE'!C:C,B1018)</f>
        <v>-2</v>
      </c>
    </row>
    <row r="1019" spans="2:7" ht="15.75" x14ac:dyDescent="0.25">
      <c r="B1019" s="205" t="str">
        <v>Lost</v>
      </c>
      <c r="C1019" s="199">
        <f>COUNTIF('BEN BEARE'!C:C,B1019)</f>
        <v>1</v>
      </c>
      <c r="D1019" s="199">
        <f>COUNTIFS('BEN BEARE'!C:C,B1019,'BEN BEARE'!K:K,"&gt;0")</f>
        <v>0</v>
      </c>
      <c r="E1019" s="199">
        <f>COUNTIFS('BEN BEARE'!C:C,B1019,'BEN BEARE'!K:K,"&lt;0")</f>
        <v>1</v>
      </c>
      <c r="F1019" s="200">
        <f t="shared" si="24"/>
        <v>0</v>
      </c>
      <c r="G1019" s="207">
        <f>SUMIFS('BEN BEARE'!K:K,'BEN BEARE'!C:C,B1019)</f>
        <v>-4</v>
      </c>
    </row>
    <row r="1020" spans="2:7" ht="15.75" x14ac:dyDescent="0.25">
      <c r="B1020" s="205" t="str">
        <v>Louisville</v>
      </c>
      <c r="C1020" s="199">
        <f>COUNTIF('BEN BEARE'!C:C,B1020)</f>
        <v>1</v>
      </c>
      <c r="D1020" s="199">
        <f>COUNTIFS('BEN BEARE'!C:C,B1020,'BEN BEARE'!K:K,"&gt;0")</f>
        <v>1</v>
      </c>
      <c r="E1020" s="199">
        <f>COUNTIFS('BEN BEARE'!C:C,B1020,'BEN BEARE'!K:K,"&lt;0")</f>
        <v>0</v>
      </c>
      <c r="F1020" s="200">
        <f t="shared" si="24"/>
        <v>1</v>
      </c>
      <c r="G1020" s="207">
        <f>SUMIFS('BEN BEARE'!K:K,'BEN BEARE'!C:C,B1020)</f>
        <v>8</v>
      </c>
    </row>
    <row r="1021" spans="2:7" ht="15.75" x14ac:dyDescent="0.25">
      <c r="B1021" s="205" t="str">
        <v>Lounerse</v>
      </c>
      <c r="C1021" s="199">
        <f>COUNTIF('BEN BEARE'!C:C,B1021)</f>
        <v>1</v>
      </c>
      <c r="D1021" s="199">
        <f>COUNTIFS('BEN BEARE'!C:C,B1021,'BEN BEARE'!K:K,"&gt;0")</f>
        <v>1</v>
      </c>
      <c r="E1021" s="199">
        <f>COUNTIFS('BEN BEARE'!C:C,B1021,'BEN BEARE'!K:K,"&lt;0")</f>
        <v>0</v>
      </c>
      <c r="F1021" s="200">
        <f t="shared" si="24"/>
        <v>1</v>
      </c>
      <c r="G1021" s="207">
        <f>SUMIFS('BEN BEARE'!K:K,'BEN BEARE'!C:C,B1021)</f>
        <v>18</v>
      </c>
    </row>
    <row r="1022" spans="2:7" ht="15.75" x14ac:dyDescent="0.25">
      <c r="B1022" s="205" t="str">
        <v>Love 'n' Run</v>
      </c>
      <c r="C1022" s="199">
        <f>COUNTIF('BEN BEARE'!C:C,B1022)</f>
        <v>1</v>
      </c>
      <c r="D1022" s="199">
        <f>COUNTIFS('BEN BEARE'!C:C,B1022,'BEN BEARE'!K:K,"&gt;0")</f>
        <v>0</v>
      </c>
      <c r="E1022" s="199">
        <f>COUNTIFS('BEN BEARE'!C:C,B1022,'BEN BEARE'!K:K,"&lt;0")</f>
        <v>1</v>
      </c>
      <c r="F1022" s="200">
        <f t="shared" si="24"/>
        <v>0</v>
      </c>
      <c r="G1022" s="207">
        <f>SUMIFS('BEN BEARE'!K:K,'BEN BEARE'!C:C,B1022)</f>
        <v>-0.25</v>
      </c>
    </row>
    <row r="1023" spans="2:7" ht="15.75" x14ac:dyDescent="0.25">
      <c r="B1023" s="205" t="str">
        <v>Love and Light</v>
      </c>
      <c r="C1023" s="199">
        <f>COUNTIF('BEN BEARE'!C:C,B1023)</f>
        <v>1</v>
      </c>
      <c r="D1023" s="199">
        <f>COUNTIFS('BEN BEARE'!C:C,B1023,'BEN BEARE'!K:K,"&gt;0")</f>
        <v>0</v>
      </c>
      <c r="E1023" s="199">
        <f>COUNTIFS('BEN BEARE'!C:C,B1023,'BEN BEARE'!K:K,"&lt;0")</f>
        <v>1</v>
      </c>
      <c r="F1023" s="200">
        <f t="shared" si="24"/>
        <v>0</v>
      </c>
      <c r="G1023" s="207">
        <f>SUMIFS('BEN BEARE'!K:K,'BEN BEARE'!C:C,B1023)</f>
        <v>-4</v>
      </c>
    </row>
    <row r="1024" spans="2:7" ht="15.75" x14ac:dyDescent="0.25">
      <c r="B1024" s="205" t="str">
        <v>Love Shuck</v>
      </c>
      <c r="C1024" s="199">
        <f>COUNTIF('BEN BEARE'!C:C,B1024)</f>
        <v>2</v>
      </c>
      <c r="D1024" s="199">
        <f>COUNTIFS('BEN BEARE'!C:C,B1024,'BEN BEARE'!K:K,"&gt;0")</f>
        <v>1</v>
      </c>
      <c r="E1024" s="199">
        <f>COUNTIFS('BEN BEARE'!C:C,B1024,'BEN BEARE'!K:K,"&lt;0")</f>
        <v>1</v>
      </c>
      <c r="F1024" s="200">
        <f t="shared" si="24"/>
        <v>0.5</v>
      </c>
      <c r="G1024" s="207">
        <f>SUMIFS('BEN BEARE'!K:K,'BEN BEARE'!C:C,B1024)</f>
        <v>11.349999999999998</v>
      </c>
    </row>
    <row r="1025" spans="2:7" ht="15.75" x14ac:dyDescent="0.25">
      <c r="B1025" s="205" t="str">
        <v>Love Tonight</v>
      </c>
      <c r="C1025" s="199">
        <f>COUNTIF('BEN BEARE'!C:C,B1025)</f>
        <v>1</v>
      </c>
      <c r="D1025" s="199">
        <f>COUNTIFS('BEN BEARE'!C:C,B1025,'BEN BEARE'!K:K,"&gt;0")</f>
        <v>0</v>
      </c>
      <c r="E1025" s="199">
        <f>COUNTIFS('BEN BEARE'!C:C,B1025,'BEN BEARE'!K:K,"&lt;0")</f>
        <v>1</v>
      </c>
      <c r="F1025" s="200">
        <f t="shared" si="24"/>
        <v>0</v>
      </c>
      <c r="G1025" s="207">
        <f>SUMIFS('BEN BEARE'!K:K,'BEN BEARE'!C:C,B1025)</f>
        <v>-5</v>
      </c>
    </row>
    <row r="1026" spans="2:7" ht="15.75" x14ac:dyDescent="0.25">
      <c r="B1026" s="205" t="str">
        <v>Lovetta</v>
      </c>
      <c r="C1026" s="199">
        <f>COUNTIF('BEN BEARE'!C:C,B1026)</f>
        <v>1</v>
      </c>
      <c r="D1026" s="199">
        <f>COUNTIFS('BEN BEARE'!C:C,B1026,'BEN BEARE'!K:K,"&gt;0")</f>
        <v>1</v>
      </c>
      <c r="E1026" s="199">
        <f>COUNTIFS('BEN BEARE'!C:C,B1026,'BEN BEARE'!K:K,"&lt;0")</f>
        <v>0</v>
      </c>
      <c r="F1026" s="200">
        <f t="shared" si="24"/>
        <v>1</v>
      </c>
      <c r="G1026" s="207">
        <f>SUMIFS('BEN BEARE'!K:K,'BEN BEARE'!C:C,B1026)</f>
        <v>7.5</v>
      </c>
    </row>
    <row r="1027" spans="2:7" ht="15.75" x14ac:dyDescent="0.25">
      <c r="B1027" s="205" t="str">
        <v>LOVEULIKEALOVESONG</v>
      </c>
      <c r="C1027" s="199">
        <f>COUNTIF('BEN BEARE'!C:C,B1027)</f>
        <v>1</v>
      </c>
      <c r="D1027" s="199">
        <f>COUNTIFS('BEN BEARE'!C:C,B1027,'BEN BEARE'!K:K,"&gt;0")</f>
        <v>0</v>
      </c>
      <c r="E1027" s="199">
        <f>COUNTIFS('BEN BEARE'!C:C,B1027,'BEN BEARE'!K:K,"&lt;0")</f>
        <v>1</v>
      </c>
      <c r="F1027" s="200">
        <f t="shared" si="24"/>
        <v>0</v>
      </c>
      <c r="G1027" s="207">
        <f>SUMIFS('BEN BEARE'!K:K,'BEN BEARE'!C:C,B1027)</f>
        <v>-0.75</v>
      </c>
    </row>
    <row r="1028" spans="2:7" ht="15.75" x14ac:dyDescent="0.25">
      <c r="B1028" s="205" t="str">
        <v>Lovie May</v>
      </c>
      <c r="C1028" s="199">
        <f>COUNTIF('BEN BEARE'!C:C,B1028)</f>
        <v>1</v>
      </c>
      <c r="D1028" s="199">
        <f>COUNTIFS('BEN BEARE'!C:C,B1028,'BEN BEARE'!K:K,"&gt;0")</f>
        <v>0</v>
      </c>
      <c r="E1028" s="199">
        <f>COUNTIFS('BEN BEARE'!C:C,B1028,'BEN BEARE'!K:K,"&lt;0")</f>
        <v>1</v>
      </c>
      <c r="F1028" s="200">
        <f t="shared" si="24"/>
        <v>0</v>
      </c>
      <c r="G1028" s="207">
        <f>SUMIFS('BEN BEARE'!K:K,'BEN BEARE'!C:C,B1028)</f>
        <v>-0.5</v>
      </c>
    </row>
    <row r="1029" spans="2:7" ht="15.75" x14ac:dyDescent="0.25">
      <c r="B1029" s="205" t="str">
        <v>Lucky Canuck</v>
      </c>
      <c r="C1029" s="199">
        <f>COUNTIF('BEN BEARE'!C:C,B1029)</f>
        <v>1</v>
      </c>
      <c r="D1029" s="199">
        <f>COUNTIFS('BEN BEARE'!C:C,B1029,'BEN BEARE'!K:K,"&gt;0")</f>
        <v>0</v>
      </c>
      <c r="E1029" s="199">
        <f>COUNTIFS('BEN BEARE'!C:C,B1029,'BEN BEARE'!K:K,"&lt;0")</f>
        <v>1</v>
      </c>
      <c r="F1029" s="200">
        <f t="shared" si="24"/>
        <v>0</v>
      </c>
      <c r="G1029" s="207">
        <f>SUMIFS('BEN BEARE'!K:K,'BEN BEARE'!C:C,B1029)</f>
        <v>-7</v>
      </c>
    </row>
    <row r="1030" spans="2:7" ht="15.75" x14ac:dyDescent="0.25">
      <c r="B1030" s="205" t="str">
        <v>Lucky Charm</v>
      </c>
      <c r="C1030" s="199">
        <f>COUNTIF('BEN BEARE'!C:C,B1030)</f>
        <v>2</v>
      </c>
      <c r="D1030" s="199">
        <f>COUNTIFS('BEN BEARE'!C:C,B1030,'BEN BEARE'!K:K,"&gt;0")</f>
        <v>0</v>
      </c>
      <c r="E1030" s="199">
        <f>COUNTIFS('BEN BEARE'!C:C,B1030,'BEN BEARE'!K:K,"&lt;0")</f>
        <v>2</v>
      </c>
      <c r="F1030" s="200">
        <f t="shared" si="24"/>
        <v>0</v>
      </c>
      <c r="G1030" s="207">
        <f>SUMIFS('BEN BEARE'!K:K,'BEN BEARE'!C:C,B1030)</f>
        <v>-15</v>
      </c>
    </row>
    <row r="1031" spans="2:7" ht="15.75" x14ac:dyDescent="0.25">
      <c r="B1031" s="205" t="str">
        <v>Lucky Compass</v>
      </c>
      <c r="C1031" s="199">
        <f>COUNTIF('BEN BEARE'!C:C,B1031)</f>
        <v>2</v>
      </c>
      <c r="D1031" s="199">
        <f>COUNTIFS('BEN BEARE'!C:C,B1031,'BEN BEARE'!K:K,"&gt;0")</f>
        <v>0</v>
      </c>
      <c r="E1031" s="199">
        <f>COUNTIFS('BEN BEARE'!C:C,B1031,'BEN BEARE'!K:K,"&lt;0")</f>
        <v>2</v>
      </c>
      <c r="F1031" s="200">
        <f t="shared" si="24"/>
        <v>0</v>
      </c>
      <c r="G1031" s="207">
        <f>SUMIFS('BEN BEARE'!K:K,'BEN BEARE'!C:C,B1031)</f>
        <v>-8.5</v>
      </c>
    </row>
    <row r="1032" spans="2:7" ht="15.75" x14ac:dyDescent="0.25">
      <c r="B1032" s="205" t="str">
        <v>Lucky Day</v>
      </c>
      <c r="C1032" s="199">
        <f>COUNTIF('BEN BEARE'!C:C,B1032)</f>
        <v>1</v>
      </c>
      <c r="D1032" s="199">
        <f>COUNTIFS('BEN BEARE'!C:C,B1032,'BEN BEARE'!K:K,"&gt;0")</f>
        <v>0</v>
      </c>
      <c r="E1032" s="199">
        <f>COUNTIFS('BEN BEARE'!C:C,B1032,'BEN BEARE'!K:K,"&lt;0")</f>
        <v>1</v>
      </c>
      <c r="F1032" s="200">
        <f t="shared" si="24"/>
        <v>0</v>
      </c>
      <c r="G1032" s="207">
        <f>SUMIFS('BEN BEARE'!K:K,'BEN BEARE'!C:C,B1032)</f>
        <v>-3.25</v>
      </c>
    </row>
    <row r="1033" spans="2:7" ht="15.75" x14ac:dyDescent="0.25">
      <c r="B1033" s="205" t="str">
        <v>Lucky Decision</v>
      </c>
      <c r="C1033" s="199">
        <f>COUNTIF('BEN BEARE'!C:C,B1033)</f>
        <v>1</v>
      </c>
      <c r="D1033" s="199">
        <f>COUNTIFS('BEN BEARE'!C:C,B1033,'BEN BEARE'!K:K,"&gt;0")</f>
        <v>0</v>
      </c>
      <c r="E1033" s="199">
        <f>COUNTIFS('BEN BEARE'!C:C,B1033,'BEN BEARE'!K:K,"&lt;0")</f>
        <v>1</v>
      </c>
      <c r="F1033" s="200">
        <f t="shared" si="24"/>
        <v>0</v>
      </c>
      <c r="G1033" s="207">
        <f>SUMIFS('BEN BEARE'!K:K,'BEN BEARE'!C:C,B1033)</f>
        <v>-1</v>
      </c>
    </row>
    <row r="1034" spans="2:7" ht="15.75" x14ac:dyDescent="0.25">
      <c r="B1034" s="205" t="str">
        <v>Lucky Encounter</v>
      </c>
      <c r="C1034" s="199">
        <f>COUNTIF('BEN BEARE'!C:C,B1034)</f>
        <v>2</v>
      </c>
      <c r="D1034" s="199">
        <f>COUNTIFS('BEN BEARE'!C:C,B1034,'BEN BEARE'!K:K,"&gt;0")</f>
        <v>1</v>
      </c>
      <c r="E1034" s="199">
        <f>COUNTIFS('BEN BEARE'!C:C,B1034,'BEN BEARE'!K:K,"&lt;0")</f>
        <v>1</v>
      </c>
      <c r="F1034" s="200">
        <f t="shared" si="24"/>
        <v>0.5</v>
      </c>
      <c r="G1034" s="207">
        <f>SUMIFS('BEN BEARE'!K:K,'BEN BEARE'!C:C,B1034)</f>
        <v>0.25</v>
      </c>
    </row>
    <row r="1035" spans="2:7" ht="15.75" x14ac:dyDescent="0.25">
      <c r="B1035" s="205" t="str">
        <v>Lucky Variety</v>
      </c>
      <c r="C1035" s="199">
        <f>COUNTIF('BEN BEARE'!C:C,B1035)</f>
        <v>1</v>
      </c>
      <c r="D1035" s="199">
        <f>COUNTIFS('BEN BEARE'!C:C,B1035,'BEN BEARE'!K:K,"&gt;0")</f>
        <v>0</v>
      </c>
      <c r="E1035" s="199">
        <f>COUNTIFS('BEN BEARE'!C:C,B1035,'BEN BEARE'!K:K,"&lt;0")</f>
        <v>1</v>
      </c>
      <c r="F1035" s="200">
        <f t="shared" si="24"/>
        <v>0</v>
      </c>
      <c r="G1035" s="207">
        <f>SUMIFS('BEN BEARE'!K:K,'BEN BEARE'!C:C,B1035)</f>
        <v>-2</v>
      </c>
    </row>
    <row r="1036" spans="2:7" ht="15.75" x14ac:dyDescent="0.25">
      <c r="B1036" s="205" t="str">
        <v>Lucky With You</v>
      </c>
      <c r="C1036" s="199">
        <f>COUNTIF('BEN BEARE'!C:C,B1036)</f>
        <v>1</v>
      </c>
      <c r="D1036" s="199">
        <f>COUNTIFS('BEN BEARE'!C:C,B1036,'BEN BEARE'!K:K,"&gt;0")</f>
        <v>0</v>
      </c>
      <c r="E1036" s="199">
        <f>COUNTIFS('BEN BEARE'!C:C,B1036,'BEN BEARE'!K:K,"&lt;0")</f>
        <v>1</v>
      </c>
      <c r="F1036" s="200">
        <f t="shared" si="24"/>
        <v>0</v>
      </c>
      <c r="G1036" s="207">
        <f>SUMIFS('BEN BEARE'!K:K,'BEN BEARE'!C:C,B1036)</f>
        <v>-0.5</v>
      </c>
    </row>
    <row r="1037" spans="2:7" ht="15.75" x14ac:dyDescent="0.25">
      <c r="B1037" s="205" t="str">
        <v>Ludovisi</v>
      </c>
      <c r="C1037" s="199">
        <f>COUNTIF('BEN BEARE'!C:C,B1037)</f>
        <v>3</v>
      </c>
      <c r="D1037" s="199">
        <f>COUNTIFS('BEN BEARE'!C:C,B1037,'BEN BEARE'!K:K,"&gt;0")</f>
        <v>1</v>
      </c>
      <c r="E1037" s="199">
        <f>COUNTIFS('BEN BEARE'!C:C,B1037,'BEN BEARE'!K:K,"&lt;0")</f>
        <v>2</v>
      </c>
      <c r="F1037" s="200">
        <f t="shared" si="24"/>
        <v>0.33333333333333331</v>
      </c>
      <c r="G1037" s="207">
        <f>SUMIFS('BEN BEARE'!K:K,'BEN BEARE'!C:C,B1037)</f>
        <v>-1.1000000000000005</v>
      </c>
    </row>
    <row r="1038" spans="2:7" ht="15.75" x14ac:dyDescent="0.25">
      <c r="B1038" s="205" t="str">
        <v>Lulu's Halo</v>
      </c>
      <c r="C1038" s="199">
        <f>COUNTIF('BEN BEARE'!C:C,B1038)</f>
        <v>2</v>
      </c>
      <c r="D1038" s="199">
        <f>COUNTIFS('BEN BEARE'!C:C,B1038,'BEN BEARE'!K:K,"&gt;0")</f>
        <v>0</v>
      </c>
      <c r="E1038" s="199">
        <f>COUNTIFS('BEN BEARE'!C:C,B1038,'BEN BEARE'!K:K,"&lt;0")</f>
        <v>2</v>
      </c>
      <c r="F1038" s="200">
        <f t="shared" si="24"/>
        <v>0</v>
      </c>
      <c r="G1038" s="207">
        <f>SUMIFS('BEN BEARE'!K:K,'BEN BEARE'!C:C,B1038)</f>
        <v>-4.75</v>
      </c>
    </row>
    <row r="1039" spans="2:7" ht="15.75" x14ac:dyDescent="0.25">
      <c r="B1039" s="205" t="str">
        <v>Lulus Halo</v>
      </c>
      <c r="C1039" s="199">
        <f>COUNTIF('BEN BEARE'!C:C,B1039)</f>
        <v>2</v>
      </c>
      <c r="D1039" s="199">
        <f>COUNTIFS('BEN BEARE'!C:C,B1039,'BEN BEARE'!K:K,"&gt;0")</f>
        <v>0</v>
      </c>
      <c r="E1039" s="199">
        <f>COUNTIFS('BEN BEARE'!C:C,B1039,'BEN BEARE'!K:K,"&lt;0")</f>
        <v>2</v>
      </c>
      <c r="F1039" s="200">
        <f t="shared" si="24"/>
        <v>0</v>
      </c>
      <c r="G1039" s="207">
        <f>SUMIFS('BEN BEARE'!K:K,'BEN BEARE'!C:C,B1039)</f>
        <v>-9.75</v>
      </c>
    </row>
    <row r="1040" spans="2:7" ht="15.75" x14ac:dyDescent="0.25">
      <c r="B1040" s="205" t="str">
        <v>Luna Angel</v>
      </c>
      <c r="C1040" s="199">
        <f>COUNTIF('BEN BEARE'!C:C,B1040)</f>
        <v>1</v>
      </c>
      <c r="D1040" s="199">
        <f>COUNTIFS('BEN BEARE'!C:C,B1040,'BEN BEARE'!K:K,"&gt;0")</f>
        <v>0</v>
      </c>
      <c r="E1040" s="199">
        <f>COUNTIFS('BEN BEARE'!C:C,B1040,'BEN BEARE'!K:K,"&lt;0")</f>
        <v>1</v>
      </c>
      <c r="F1040" s="200">
        <f t="shared" si="24"/>
        <v>0</v>
      </c>
      <c r="G1040" s="207">
        <f>SUMIFS('BEN BEARE'!K:K,'BEN BEARE'!C:C,B1040)</f>
        <v>-1</v>
      </c>
    </row>
    <row r="1041" spans="2:7" ht="15.75" x14ac:dyDescent="0.25">
      <c r="B1041" s="205" t="str">
        <v>Luna Diva</v>
      </c>
      <c r="C1041" s="199">
        <f>COUNTIF('BEN BEARE'!C:C,B1041)</f>
        <v>3</v>
      </c>
      <c r="D1041" s="199">
        <f>COUNTIFS('BEN BEARE'!C:C,B1041,'BEN BEARE'!K:K,"&gt;0")</f>
        <v>0</v>
      </c>
      <c r="E1041" s="199">
        <f>COUNTIFS('BEN BEARE'!C:C,B1041,'BEN BEARE'!K:K,"&lt;0")</f>
        <v>3</v>
      </c>
      <c r="F1041" s="200">
        <f t="shared" si="24"/>
        <v>0</v>
      </c>
      <c r="G1041" s="207">
        <f>SUMIFS('BEN BEARE'!K:K,'BEN BEARE'!C:C,B1041)</f>
        <v>-5.75</v>
      </c>
    </row>
    <row r="1042" spans="2:7" ht="15.75" x14ac:dyDescent="0.25">
      <c r="B1042" s="205" t="str">
        <v>Lunaire</v>
      </c>
      <c r="C1042" s="199">
        <f>COUNTIF('BEN BEARE'!C:C,B1042)</f>
        <v>1</v>
      </c>
      <c r="D1042" s="199">
        <f>COUNTIFS('BEN BEARE'!C:C,B1042,'BEN BEARE'!K:K,"&gt;0")</f>
        <v>0</v>
      </c>
      <c r="E1042" s="199">
        <f>COUNTIFS('BEN BEARE'!C:C,B1042,'BEN BEARE'!K:K,"&lt;0")</f>
        <v>1</v>
      </c>
      <c r="F1042" s="200">
        <f t="shared" si="24"/>
        <v>0</v>
      </c>
      <c r="G1042" s="207">
        <f>SUMIFS('BEN BEARE'!K:K,'BEN BEARE'!C:C,B1042)</f>
        <v>-5</v>
      </c>
    </row>
    <row r="1043" spans="2:7" ht="15.75" x14ac:dyDescent="0.25">
      <c r="B1043" s="205" t="str">
        <v>Lunar Module</v>
      </c>
      <c r="C1043" s="199">
        <f>COUNTIF('BEN BEARE'!C:C,B1043)</f>
        <v>2</v>
      </c>
      <c r="D1043" s="199">
        <f>COUNTIFS('BEN BEARE'!C:C,B1043,'BEN BEARE'!K:K,"&gt;0")</f>
        <v>0</v>
      </c>
      <c r="E1043" s="199">
        <f>COUNTIFS('BEN BEARE'!C:C,B1043,'BEN BEARE'!K:K,"&lt;0")</f>
        <v>2</v>
      </c>
      <c r="F1043" s="200">
        <f t="shared" si="24"/>
        <v>0</v>
      </c>
      <c r="G1043" s="207">
        <f>SUMIFS('BEN BEARE'!K:K,'BEN BEARE'!C:C,B1043)</f>
        <v>-3</v>
      </c>
    </row>
    <row r="1044" spans="2:7" ht="15.75" x14ac:dyDescent="0.25">
      <c r="B1044" s="205" t="str">
        <v>Lyrical Beauty</v>
      </c>
      <c r="C1044" s="199">
        <f>COUNTIF('BEN BEARE'!C:C,B1044)</f>
        <v>2</v>
      </c>
      <c r="D1044" s="199">
        <f>COUNTIFS('BEN BEARE'!C:C,B1044,'BEN BEARE'!K:K,"&gt;0")</f>
        <v>1</v>
      </c>
      <c r="E1044" s="199">
        <f>COUNTIFS('BEN BEARE'!C:C,B1044,'BEN BEARE'!K:K,"&lt;0")</f>
        <v>1</v>
      </c>
      <c r="F1044" s="200">
        <f t="shared" si="24"/>
        <v>0.5</v>
      </c>
      <c r="G1044" s="207">
        <f>SUMIFS('BEN BEARE'!K:K,'BEN BEARE'!C:C,B1044)</f>
        <v>2.5</v>
      </c>
    </row>
    <row r="1045" spans="2:7" ht="15.75" x14ac:dyDescent="0.25">
      <c r="B1045" s="205" t="str">
        <v>M (Foujia/Tahlequah/Bell)</v>
      </c>
      <c r="C1045" s="199">
        <f>COUNTIF('BEN BEARE'!C:C,B1045)</f>
        <v>1</v>
      </c>
      <c r="D1045" s="199">
        <f>COUNTIFS('BEN BEARE'!C:C,B1045,'BEN BEARE'!K:K,"&gt;0")</f>
        <v>0</v>
      </c>
      <c r="E1045" s="199">
        <f>COUNTIFS('BEN BEARE'!C:C,B1045,'BEN BEARE'!K:K,"&lt;0")</f>
        <v>1</v>
      </c>
      <c r="F1045" s="200">
        <f t="shared" si="24"/>
        <v>0</v>
      </c>
      <c r="G1045" s="207">
        <f>SUMIFS('BEN BEARE'!K:K,'BEN BEARE'!C:C,B1045)</f>
        <v>-5</v>
      </c>
    </row>
    <row r="1046" spans="2:7" ht="15.75" x14ac:dyDescent="0.25">
      <c r="B1046" s="205" t="str">
        <v>M (Peri/Botany)</v>
      </c>
      <c r="C1046" s="199">
        <f>COUNTIF('BEN BEARE'!C:C,B1046)</f>
        <v>1</v>
      </c>
      <c r="D1046" s="199">
        <f>COUNTIFS('BEN BEARE'!C:C,B1046,'BEN BEARE'!K:K,"&gt;0")</f>
        <v>1</v>
      </c>
      <c r="E1046" s="199">
        <f>COUNTIFS('BEN BEARE'!C:C,B1046,'BEN BEARE'!K:K,"&lt;0")</f>
        <v>0</v>
      </c>
      <c r="F1046" s="200">
        <f t="shared" si="24"/>
        <v>1</v>
      </c>
      <c r="G1046" s="207">
        <f>SUMIFS('BEN BEARE'!K:K,'BEN BEARE'!C:C,B1046)</f>
        <v>1.4500000000000002</v>
      </c>
    </row>
    <row r="1047" spans="2:7" ht="15.75" x14ac:dyDescent="0.25">
      <c r="B1047" s="205" t="str">
        <v>M (Tahlequah/Bellsprout)</v>
      </c>
      <c r="C1047" s="199">
        <f>COUNTIF('BEN BEARE'!C:C,B1047)</f>
        <v>1</v>
      </c>
      <c r="D1047" s="199">
        <f>COUNTIFS('BEN BEARE'!C:C,B1047,'BEN BEARE'!K:K,"&gt;0")</f>
        <v>0</v>
      </c>
      <c r="E1047" s="199">
        <f>COUNTIFS('BEN BEARE'!C:C,B1047,'BEN BEARE'!K:K,"&lt;0")</f>
        <v>1</v>
      </c>
      <c r="F1047" s="200">
        <f t="shared" si="24"/>
        <v>0</v>
      </c>
      <c r="G1047" s="207">
        <f>SUMIFS('BEN BEARE'!K:K,'BEN BEARE'!C:C,B1047)</f>
        <v>-5</v>
      </c>
    </row>
    <row r="1048" spans="2:7" ht="15.75" x14ac:dyDescent="0.25">
      <c r="B1048" s="205" t="str">
        <v>M/ -W2Stars/DefiningP</v>
      </c>
      <c r="C1048" s="199">
        <f>COUNTIF('BEN BEARE'!C:C,B1048)</f>
        <v>1</v>
      </c>
      <c r="D1048" s="199">
        <f>COUNTIFS('BEN BEARE'!C:C,B1048,'BEN BEARE'!K:K,"&gt;0")</f>
        <v>0</v>
      </c>
      <c r="E1048" s="199">
        <f>COUNTIFS('BEN BEARE'!C:C,B1048,'BEN BEARE'!K:K,"&lt;0")</f>
        <v>1</v>
      </c>
      <c r="F1048" s="200">
        <f t="shared" si="24"/>
        <v>0</v>
      </c>
      <c r="G1048" s="207">
        <f>SUMIFS('BEN BEARE'!K:K,'BEN BEARE'!C:C,B1048)</f>
        <v>-0.25</v>
      </c>
    </row>
    <row r="1049" spans="2:7" ht="15.75" x14ac:dyDescent="0.25">
      <c r="B1049" s="205" t="str">
        <v>M/ -W2Stars/QueensR</v>
      </c>
      <c r="C1049" s="199">
        <f>COUNTIF('BEN BEARE'!C:C,B1049)</f>
        <v>1</v>
      </c>
      <c r="D1049" s="199">
        <f>COUNTIFS('BEN BEARE'!C:C,B1049,'BEN BEARE'!K:K,"&gt;0")</f>
        <v>0</v>
      </c>
      <c r="E1049" s="199">
        <f>COUNTIFS('BEN BEARE'!C:C,B1049,'BEN BEARE'!K:K,"&lt;0")</f>
        <v>1</v>
      </c>
      <c r="F1049" s="200">
        <f t="shared" si="24"/>
        <v>0</v>
      </c>
      <c r="G1049" s="207">
        <f>SUMIFS('BEN BEARE'!K:K,'BEN BEARE'!C:C,B1049)</f>
        <v>-0.5</v>
      </c>
    </row>
    <row r="1050" spans="2:7" ht="15.75" x14ac:dyDescent="0.25">
      <c r="B1050" s="205" t="str">
        <v>M/ -Xta/Nervous</v>
      </c>
      <c r="C1050" s="199">
        <f>COUNTIF('BEN BEARE'!C:C,B1050)</f>
        <v>1</v>
      </c>
      <c r="D1050" s="199">
        <f>COUNTIFS('BEN BEARE'!C:C,B1050,'BEN BEARE'!K:K,"&gt;0")</f>
        <v>1</v>
      </c>
      <c r="E1050" s="199">
        <f>COUNTIFS('BEN BEARE'!C:C,B1050,'BEN BEARE'!K:K,"&lt;0")</f>
        <v>0</v>
      </c>
      <c r="F1050" s="200">
        <f t="shared" si="24"/>
        <v>1</v>
      </c>
      <c r="G1050" s="207">
        <f>SUMIFS('BEN BEARE'!K:K,'BEN BEARE'!C:C,B1050)</f>
        <v>5.46</v>
      </c>
    </row>
    <row r="1051" spans="2:7" ht="15.75" x14ac:dyDescent="0.25">
      <c r="B1051" s="205" t="str">
        <v>M/ i-W2Stars/DefiningW</v>
      </c>
      <c r="C1051" s="199">
        <f>COUNTIF('BEN BEARE'!C:C,B1051)</f>
        <v>1</v>
      </c>
      <c r="D1051" s="199">
        <f>COUNTIFS('BEN BEARE'!C:C,B1051,'BEN BEARE'!K:K,"&gt;0")</f>
        <v>0</v>
      </c>
      <c r="E1051" s="199">
        <f>COUNTIFS('BEN BEARE'!C:C,B1051,'BEN BEARE'!K:K,"&lt;0")</f>
        <v>1</v>
      </c>
      <c r="F1051" s="200">
        <f t="shared" si="24"/>
        <v>0</v>
      </c>
      <c r="G1051" s="207">
        <f>SUMIFS('BEN BEARE'!K:K,'BEN BEARE'!C:C,B1051)</f>
        <v>-0.25</v>
      </c>
    </row>
    <row r="1052" spans="2:7" ht="15.75" x14ac:dyDescent="0.25">
      <c r="B1052" s="205" t="str">
        <v>M/ Miss Cumber&amp;Espiona</v>
      </c>
      <c r="C1052" s="199">
        <f>COUNTIF('BEN BEARE'!C:C,B1052)</f>
        <v>1</v>
      </c>
      <c r="D1052" s="199">
        <f>COUNTIFS('BEN BEARE'!C:C,B1052,'BEN BEARE'!K:K,"&gt;0")</f>
        <v>0</v>
      </c>
      <c r="E1052" s="199">
        <f>COUNTIFS('BEN BEARE'!C:C,B1052,'BEN BEARE'!K:K,"&lt;0")</f>
        <v>1</v>
      </c>
      <c r="F1052" s="200">
        <f t="shared" si="24"/>
        <v>0</v>
      </c>
      <c r="G1052" s="207">
        <f>SUMIFS('BEN BEARE'!K:K,'BEN BEARE'!C:C,B1052)</f>
        <v>-1</v>
      </c>
    </row>
    <row r="1053" spans="2:7" ht="15.75" x14ac:dyDescent="0.25">
      <c r="B1053" s="205" t="str">
        <v>M/ Prado + Espiona</v>
      </c>
      <c r="C1053" s="199">
        <f>COUNTIF('BEN BEARE'!C:C,B1053)</f>
        <v>1</v>
      </c>
      <c r="D1053" s="199">
        <f>COUNTIFS('BEN BEARE'!C:C,B1053,'BEN BEARE'!K:K,"&gt;0")</f>
        <v>0</v>
      </c>
      <c r="E1053" s="199">
        <f>COUNTIFS('BEN BEARE'!C:C,B1053,'BEN BEARE'!K:K,"&lt;0")</f>
        <v>1</v>
      </c>
      <c r="F1053" s="200">
        <f t="shared" si="24"/>
        <v>0</v>
      </c>
      <c r="G1053" s="207">
        <f>SUMIFS('BEN BEARE'!K:K,'BEN BEARE'!C:C,B1053)</f>
        <v>-2</v>
      </c>
    </row>
    <row r="1054" spans="2:7" ht="15.75" x14ac:dyDescent="0.25">
      <c r="B1054" s="205" t="str">
        <v>M/ Unflinching</v>
      </c>
      <c r="C1054" s="199">
        <f>COUNTIF('BEN BEARE'!C:C,B1054)</f>
        <v>1</v>
      </c>
      <c r="D1054" s="199">
        <f>COUNTIFS('BEN BEARE'!C:C,B1054,'BEN BEARE'!K:K,"&gt;0")</f>
        <v>1</v>
      </c>
      <c r="E1054" s="199">
        <f>COUNTIFS('BEN BEARE'!C:C,B1054,'BEN BEARE'!K:K,"&lt;0")</f>
        <v>0</v>
      </c>
      <c r="F1054" s="200">
        <f t="shared" si="24"/>
        <v>1</v>
      </c>
      <c r="G1054" s="207">
        <f>SUMIFS('BEN BEARE'!K:K,'BEN BEARE'!C:C,B1054)</f>
        <v>1.9050000000000002</v>
      </c>
    </row>
    <row r="1055" spans="2:7" ht="15.75" x14ac:dyDescent="0.25">
      <c r="B1055" s="205" t="str">
        <v>M/ Whywhywhy&amp;Espiona</v>
      </c>
      <c r="C1055" s="199">
        <f>COUNTIF('BEN BEARE'!C:C,B1055)</f>
        <v>1</v>
      </c>
      <c r="D1055" s="199">
        <f>COUNTIFS('BEN BEARE'!C:C,B1055,'BEN BEARE'!K:K,"&gt;0")</f>
        <v>0</v>
      </c>
      <c r="E1055" s="199">
        <f>COUNTIFS('BEN BEARE'!C:C,B1055,'BEN BEARE'!K:K,"&lt;0")</f>
        <v>1</v>
      </c>
      <c r="F1055" s="200">
        <f t="shared" si="24"/>
        <v>0</v>
      </c>
      <c r="G1055" s="207">
        <f>SUMIFS('BEN BEARE'!K:K,'BEN BEARE'!C:C,B1055)</f>
        <v>-1.5</v>
      </c>
    </row>
    <row r="1056" spans="2:7" ht="15.75" x14ac:dyDescent="0.25">
      <c r="B1056" s="205" t="str">
        <v>M/ Wrote2Arataki+Espiona</v>
      </c>
      <c r="C1056" s="199">
        <f>COUNTIF('BEN BEARE'!C:C,B1056)</f>
        <v>1</v>
      </c>
      <c r="D1056" s="199">
        <f>COUNTIFS('BEN BEARE'!C:C,B1056,'BEN BEARE'!K:K,"&gt;0")</f>
        <v>0</v>
      </c>
      <c r="E1056" s="199">
        <f>COUNTIFS('BEN BEARE'!C:C,B1056,'BEN BEARE'!K:K,"&lt;0")</f>
        <v>1</v>
      </c>
      <c r="F1056" s="200">
        <f t="shared" si="24"/>
        <v>0</v>
      </c>
      <c r="G1056" s="207">
        <f>SUMIFS('BEN BEARE'!K:K,'BEN BEARE'!C:C,B1056)</f>
        <v>-2</v>
      </c>
    </row>
    <row r="1057" spans="2:7" ht="15.75" x14ac:dyDescent="0.25">
      <c r="B1057" s="205" t="str">
        <v>Ma and Pa</v>
      </c>
      <c r="C1057" s="199">
        <f>COUNTIF('BEN BEARE'!C:C,B1057)</f>
        <v>2</v>
      </c>
      <c r="D1057" s="199">
        <f>COUNTIFS('BEN BEARE'!C:C,B1057,'BEN BEARE'!K:K,"&gt;0")</f>
        <v>0</v>
      </c>
      <c r="E1057" s="199">
        <f>COUNTIFS('BEN BEARE'!C:C,B1057,'BEN BEARE'!K:K,"&lt;0")</f>
        <v>2</v>
      </c>
      <c r="F1057" s="200">
        <f t="shared" si="24"/>
        <v>0</v>
      </c>
      <c r="G1057" s="207">
        <f>SUMIFS('BEN BEARE'!K:K,'BEN BEARE'!C:C,B1057)</f>
        <v>-2</v>
      </c>
    </row>
    <row r="1058" spans="2:7" ht="15.75" x14ac:dyDescent="0.25">
      <c r="B1058" s="205" t="str">
        <v>Mac N Cheese</v>
      </c>
      <c r="C1058" s="199">
        <f>COUNTIF('BEN BEARE'!C:C,B1058)</f>
        <v>1</v>
      </c>
      <c r="D1058" s="199">
        <f>COUNTIFS('BEN BEARE'!C:C,B1058,'BEN BEARE'!K:K,"&gt;0")</f>
        <v>0</v>
      </c>
      <c r="E1058" s="199">
        <f>COUNTIFS('BEN BEARE'!C:C,B1058,'BEN BEARE'!K:K,"&lt;0")</f>
        <v>1</v>
      </c>
      <c r="F1058" s="200">
        <f t="shared" si="24"/>
        <v>0</v>
      </c>
      <c r="G1058" s="207">
        <f>SUMIFS('BEN BEARE'!K:K,'BEN BEARE'!C:C,B1058)</f>
        <v>-2</v>
      </c>
    </row>
    <row r="1059" spans="2:7" ht="15.75" x14ac:dyDescent="0.25">
      <c r="B1059" s="205" t="str">
        <v>Mach ten</v>
      </c>
      <c r="C1059" s="199">
        <f>COUNTIF('BEN BEARE'!C:C,B1059)</f>
        <v>2</v>
      </c>
      <c r="D1059" s="199">
        <f>COUNTIFS('BEN BEARE'!C:C,B1059,'BEN BEARE'!K:K,"&gt;0")</f>
        <v>0</v>
      </c>
      <c r="E1059" s="199">
        <f>COUNTIFS('BEN BEARE'!C:C,B1059,'BEN BEARE'!K:K,"&lt;0")</f>
        <v>2</v>
      </c>
      <c r="F1059" s="200">
        <f t="shared" ref="F1059:F1106" si="25">D1059/C1059</f>
        <v>0</v>
      </c>
      <c r="G1059" s="207">
        <f>SUMIFS('BEN BEARE'!K:K,'BEN BEARE'!C:C,B1059)</f>
        <v>-6</v>
      </c>
    </row>
    <row r="1060" spans="2:7" ht="15.75" x14ac:dyDescent="0.25">
      <c r="B1060" s="205" t="str">
        <v>Mad Max</v>
      </c>
      <c r="C1060" s="199">
        <f>COUNTIF('BEN BEARE'!C:C,B1060)</f>
        <v>1</v>
      </c>
      <c r="D1060" s="199">
        <f>COUNTIFS('BEN BEARE'!C:C,B1060,'BEN BEARE'!K:K,"&gt;0")</f>
        <v>0</v>
      </c>
      <c r="E1060" s="199">
        <f>COUNTIFS('BEN BEARE'!C:C,B1060,'BEN BEARE'!K:K,"&lt;0")</f>
        <v>1</v>
      </c>
      <c r="F1060" s="200">
        <f t="shared" si="25"/>
        <v>0</v>
      </c>
      <c r="G1060" s="207">
        <f>SUMIFS('BEN BEARE'!K:K,'BEN BEARE'!C:C,B1060)</f>
        <v>-2.75</v>
      </c>
    </row>
    <row r="1061" spans="2:7" ht="15.75" x14ac:dyDescent="0.25">
      <c r="B1061" s="205" t="str">
        <v>Madame Meteor</v>
      </c>
      <c r="C1061" s="199">
        <f>COUNTIF('BEN BEARE'!C:C,B1061)</f>
        <v>1</v>
      </c>
      <c r="D1061" s="199">
        <f>COUNTIFS('BEN BEARE'!C:C,B1061,'BEN BEARE'!K:K,"&gt;0")</f>
        <v>0</v>
      </c>
      <c r="E1061" s="199">
        <f>COUNTIFS('BEN BEARE'!C:C,B1061,'BEN BEARE'!K:K,"&lt;0")</f>
        <v>1</v>
      </c>
      <c r="F1061" s="200">
        <f t="shared" si="25"/>
        <v>0</v>
      </c>
      <c r="G1061" s="207">
        <f>SUMIFS('BEN BEARE'!K:K,'BEN BEARE'!C:C,B1061)</f>
        <v>-2</v>
      </c>
    </row>
    <row r="1062" spans="2:7" ht="15.75" x14ac:dyDescent="0.25">
      <c r="B1062" s="205" t="str">
        <v>Madiba Rose</v>
      </c>
      <c r="C1062" s="199">
        <f>COUNTIF('BEN BEARE'!C:C,B1062)</f>
        <v>1</v>
      </c>
      <c r="D1062" s="199">
        <f>COUNTIFS('BEN BEARE'!C:C,B1062,'BEN BEARE'!K:K,"&gt;0")</f>
        <v>0</v>
      </c>
      <c r="E1062" s="199">
        <f>COUNTIFS('BEN BEARE'!C:C,B1062,'BEN BEARE'!K:K,"&lt;0")</f>
        <v>1</v>
      </c>
      <c r="F1062" s="200">
        <f t="shared" si="25"/>
        <v>0</v>
      </c>
      <c r="G1062" s="207">
        <f>SUMIFS('BEN BEARE'!K:K,'BEN BEARE'!C:C,B1062)</f>
        <v>-0.75</v>
      </c>
    </row>
    <row r="1063" spans="2:7" ht="15.75" x14ac:dyDescent="0.25">
      <c r="B1063" s="205" t="str">
        <v>Madnus Lee</v>
      </c>
      <c r="C1063" s="199">
        <f>COUNTIF('BEN BEARE'!C:C,B1063)</f>
        <v>1</v>
      </c>
      <c r="D1063" s="199">
        <f>COUNTIFS('BEN BEARE'!C:C,B1063,'BEN BEARE'!K:K,"&gt;0")</f>
        <v>0</v>
      </c>
      <c r="E1063" s="199">
        <f>COUNTIFS('BEN BEARE'!C:C,B1063,'BEN BEARE'!K:K,"&lt;0")</f>
        <v>1</v>
      </c>
      <c r="F1063" s="200">
        <f t="shared" si="25"/>
        <v>0</v>
      </c>
      <c r="G1063" s="207">
        <f>SUMIFS('BEN BEARE'!K:K,'BEN BEARE'!C:C,B1063)</f>
        <v>-0.25</v>
      </c>
    </row>
    <row r="1064" spans="2:7" ht="15.75" x14ac:dyDescent="0.25">
      <c r="B1064" s="205" t="str">
        <v>Madrean</v>
      </c>
      <c r="C1064" s="199">
        <f>COUNTIF('BEN BEARE'!C:C,B1064)</f>
        <v>1</v>
      </c>
      <c r="D1064" s="199">
        <f>COUNTIFS('BEN BEARE'!C:C,B1064,'BEN BEARE'!K:K,"&gt;0")</f>
        <v>0</v>
      </c>
      <c r="E1064" s="199">
        <f>COUNTIFS('BEN BEARE'!C:C,B1064,'BEN BEARE'!K:K,"&lt;0")</f>
        <v>1</v>
      </c>
      <c r="F1064" s="200">
        <f t="shared" si="25"/>
        <v>0</v>
      </c>
      <c r="G1064" s="207">
        <f>SUMIFS('BEN BEARE'!K:K,'BEN BEARE'!C:C,B1064)</f>
        <v>-2</v>
      </c>
    </row>
    <row r="1065" spans="2:7" ht="15.75" x14ac:dyDescent="0.25">
      <c r="B1065" s="205" t="str">
        <v>Magadan</v>
      </c>
      <c r="C1065" s="199">
        <f>COUNTIF('BEN BEARE'!C:C,B1065)</f>
        <v>1</v>
      </c>
      <c r="D1065" s="199">
        <f>COUNTIFS('BEN BEARE'!C:C,B1065,'BEN BEARE'!K:K,"&gt;0")</f>
        <v>0</v>
      </c>
      <c r="E1065" s="199">
        <f>COUNTIFS('BEN BEARE'!C:C,B1065,'BEN BEARE'!K:K,"&lt;0")</f>
        <v>1</v>
      </c>
      <c r="F1065" s="200">
        <f t="shared" si="25"/>
        <v>0</v>
      </c>
      <c r="G1065" s="207">
        <f>SUMIFS('BEN BEARE'!K:K,'BEN BEARE'!C:C,B1065)</f>
        <v>-2</v>
      </c>
    </row>
    <row r="1066" spans="2:7" ht="15.75" x14ac:dyDescent="0.25">
      <c r="B1066" s="205" t="str">
        <v>Magarten</v>
      </c>
      <c r="C1066" s="199">
        <f>COUNTIF('BEN BEARE'!C:C,B1066)</f>
        <v>1</v>
      </c>
      <c r="D1066" s="199">
        <f>COUNTIFS('BEN BEARE'!C:C,B1066,'BEN BEARE'!K:K,"&gt;0")</f>
        <v>0</v>
      </c>
      <c r="E1066" s="199">
        <f>COUNTIFS('BEN BEARE'!C:C,B1066,'BEN BEARE'!K:K,"&lt;0")</f>
        <v>1</v>
      </c>
      <c r="F1066" s="200">
        <f t="shared" si="25"/>
        <v>0</v>
      </c>
      <c r="G1066" s="207">
        <f>SUMIFS('BEN BEARE'!K:K,'BEN BEARE'!C:C,B1066)</f>
        <v>-3.75</v>
      </c>
    </row>
    <row r="1067" spans="2:7" ht="15.75" x14ac:dyDescent="0.25">
      <c r="B1067" s="205" t="str">
        <v>Maggie Rose</v>
      </c>
      <c r="C1067" s="199">
        <f>COUNTIF('BEN BEARE'!C:C,B1067)</f>
        <v>1</v>
      </c>
      <c r="D1067" s="199">
        <f>COUNTIFS('BEN BEARE'!C:C,B1067,'BEN BEARE'!K:K,"&gt;0")</f>
        <v>0</v>
      </c>
      <c r="E1067" s="199">
        <f>COUNTIFS('BEN BEARE'!C:C,B1067,'BEN BEARE'!K:K,"&lt;0")</f>
        <v>1</v>
      </c>
      <c r="F1067" s="200">
        <f t="shared" si="25"/>
        <v>0</v>
      </c>
      <c r="G1067" s="207">
        <f>SUMIFS('BEN BEARE'!K:K,'BEN BEARE'!C:C,B1067)</f>
        <v>-5</v>
      </c>
    </row>
    <row r="1068" spans="2:7" ht="15.75" x14ac:dyDescent="0.25">
      <c r="B1068" s="205" t="str">
        <v>Magic Carpet</v>
      </c>
      <c r="C1068" s="199">
        <f>COUNTIF('BEN BEARE'!C:C,B1068)</f>
        <v>3</v>
      </c>
      <c r="D1068" s="199">
        <f>COUNTIFS('BEN BEARE'!C:C,B1068,'BEN BEARE'!K:K,"&gt;0")</f>
        <v>0</v>
      </c>
      <c r="E1068" s="199">
        <f>COUNTIFS('BEN BEARE'!C:C,B1068,'BEN BEARE'!K:K,"&lt;0")</f>
        <v>3</v>
      </c>
      <c r="F1068" s="200">
        <f t="shared" si="25"/>
        <v>0</v>
      </c>
      <c r="G1068" s="207">
        <f>SUMIFS('BEN BEARE'!K:K,'BEN BEARE'!C:C,B1068)</f>
        <v>-3.75</v>
      </c>
    </row>
    <row r="1069" spans="2:7" ht="15.75" x14ac:dyDescent="0.25">
      <c r="B1069" s="205" t="str">
        <v>Magmetric</v>
      </c>
      <c r="C1069" s="199">
        <f>COUNTIF('BEN BEARE'!C:C,B1069)</f>
        <v>1</v>
      </c>
      <c r="D1069" s="199">
        <f>COUNTIFS('BEN BEARE'!C:C,B1069,'BEN BEARE'!K:K,"&gt;0")</f>
        <v>1</v>
      </c>
      <c r="E1069" s="199">
        <f>COUNTIFS('BEN BEARE'!C:C,B1069,'BEN BEARE'!K:K,"&lt;0")</f>
        <v>0</v>
      </c>
      <c r="F1069" s="200">
        <f t="shared" si="25"/>
        <v>1</v>
      </c>
      <c r="G1069" s="207">
        <f>SUMIFS('BEN BEARE'!K:K,'BEN BEARE'!C:C,B1069)</f>
        <v>1.1999999999999993</v>
      </c>
    </row>
    <row r="1070" spans="2:7" ht="15.75" x14ac:dyDescent="0.25">
      <c r="B1070" s="205" t="str">
        <v>Magnalicious</v>
      </c>
      <c r="C1070" s="199">
        <f>COUNTIF('BEN BEARE'!C:C,B1070)</f>
        <v>1</v>
      </c>
      <c r="D1070" s="199">
        <f>COUNTIFS('BEN BEARE'!C:C,B1070,'BEN BEARE'!K:K,"&gt;0")</f>
        <v>0</v>
      </c>
      <c r="E1070" s="199">
        <f>COUNTIFS('BEN BEARE'!C:C,B1070,'BEN BEARE'!K:K,"&lt;0")</f>
        <v>1</v>
      </c>
      <c r="F1070" s="200">
        <f t="shared" si="25"/>
        <v>0</v>
      </c>
      <c r="G1070" s="207">
        <f>SUMIFS('BEN BEARE'!K:K,'BEN BEARE'!C:C,B1070)</f>
        <v>-3</v>
      </c>
    </row>
    <row r="1071" spans="2:7" ht="15.75" x14ac:dyDescent="0.25">
      <c r="B1071" s="205" t="str">
        <v>Magnitudo</v>
      </c>
      <c r="C1071" s="199">
        <f>COUNTIF('BEN BEARE'!C:C,B1071)</f>
        <v>1</v>
      </c>
      <c r="D1071" s="199">
        <f>COUNTIFS('BEN BEARE'!C:C,B1071,'BEN BEARE'!K:K,"&gt;0")</f>
        <v>0</v>
      </c>
      <c r="E1071" s="199">
        <f>COUNTIFS('BEN BEARE'!C:C,B1071,'BEN BEARE'!K:K,"&lt;0")</f>
        <v>1</v>
      </c>
      <c r="F1071" s="200">
        <f t="shared" si="25"/>
        <v>0</v>
      </c>
      <c r="G1071" s="207">
        <f>SUMIFS('BEN BEARE'!K:K,'BEN BEARE'!C:C,B1071)</f>
        <v>-0.5</v>
      </c>
    </row>
    <row r="1072" spans="2:7" ht="15.75" x14ac:dyDescent="0.25">
      <c r="B1072" s="205" t="str">
        <v>Magnupur</v>
      </c>
      <c r="C1072" s="199">
        <f>COUNTIF('BEN BEARE'!C:C,B1072)</f>
        <v>1</v>
      </c>
      <c r="D1072" s="199">
        <f>COUNTIFS('BEN BEARE'!C:C,B1072,'BEN BEARE'!K:K,"&gt;0")</f>
        <v>0</v>
      </c>
      <c r="E1072" s="199">
        <f>COUNTIFS('BEN BEARE'!C:C,B1072,'BEN BEARE'!K:K,"&lt;0")</f>
        <v>1</v>
      </c>
      <c r="F1072" s="200">
        <f t="shared" si="25"/>
        <v>0</v>
      </c>
      <c r="G1072" s="207">
        <f>SUMIFS('BEN BEARE'!K:K,'BEN BEARE'!C:C,B1072)</f>
        <v>-0.75</v>
      </c>
    </row>
    <row r="1073" spans="2:7" ht="15.75" x14ac:dyDescent="0.25">
      <c r="B1073" s="205" t="str">
        <v>Mahindra</v>
      </c>
      <c r="C1073" s="199">
        <f>COUNTIF('BEN BEARE'!C:C,B1073)</f>
        <v>1</v>
      </c>
      <c r="D1073" s="199">
        <f>COUNTIFS('BEN BEARE'!C:C,B1073,'BEN BEARE'!K:K,"&gt;0")</f>
        <v>1</v>
      </c>
      <c r="E1073" s="199">
        <f>COUNTIFS('BEN BEARE'!C:C,B1073,'BEN BEARE'!K:K,"&lt;0")</f>
        <v>0</v>
      </c>
      <c r="F1073" s="200">
        <f t="shared" si="25"/>
        <v>1</v>
      </c>
      <c r="G1073" s="207">
        <f>SUMIFS('BEN BEARE'!K:K,'BEN BEARE'!C:C,B1073)</f>
        <v>20.400000000000002</v>
      </c>
    </row>
    <row r="1074" spans="2:7" ht="15.75" x14ac:dyDescent="0.25">
      <c r="B1074" s="205" t="str">
        <v>Mahrez</v>
      </c>
      <c r="C1074" s="199">
        <f>COUNTIF('BEN BEARE'!C:C,B1074)</f>
        <v>1</v>
      </c>
      <c r="D1074" s="199">
        <f>COUNTIFS('BEN BEARE'!C:C,B1074,'BEN BEARE'!K:K,"&gt;0")</f>
        <v>1</v>
      </c>
      <c r="E1074" s="199">
        <f>COUNTIFS('BEN BEARE'!C:C,B1074,'BEN BEARE'!K:K,"&lt;0")</f>
        <v>0</v>
      </c>
      <c r="F1074" s="200">
        <f t="shared" si="25"/>
        <v>1</v>
      </c>
      <c r="G1074" s="207">
        <f>SUMIFS('BEN BEARE'!K:K,'BEN BEARE'!C:C,B1074)</f>
        <v>4.5</v>
      </c>
    </row>
    <row r="1075" spans="2:7" ht="15.75" x14ac:dyDescent="0.25">
      <c r="B1075" s="205" t="str">
        <v>Majestic Rossa</v>
      </c>
      <c r="C1075" s="199">
        <f>COUNTIF('BEN BEARE'!C:C,B1075)</f>
        <v>1</v>
      </c>
      <c r="D1075" s="199">
        <f>COUNTIFS('BEN BEARE'!C:C,B1075,'BEN BEARE'!K:K,"&gt;0")</f>
        <v>0</v>
      </c>
      <c r="E1075" s="199">
        <f>COUNTIFS('BEN BEARE'!C:C,B1075,'BEN BEARE'!K:K,"&lt;0")</f>
        <v>1</v>
      </c>
      <c r="F1075" s="200">
        <f t="shared" si="25"/>
        <v>0</v>
      </c>
      <c r="G1075" s="207">
        <f>SUMIFS('BEN BEARE'!K:K,'BEN BEARE'!C:C,B1075)</f>
        <v>-1</v>
      </c>
    </row>
    <row r="1076" spans="2:7" ht="15.75" x14ac:dyDescent="0.25">
      <c r="B1076" s="205" t="str">
        <v>Majestic Ruler</v>
      </c>
      <c r="C1076" s="199">
        <f>COUNTIF('BEN BEARE'!C:C,B1076)</f>
        <v>1</v>
      </c>
      <c r="D1076" s="199">
        <f>COUNTIFS('BEN BEARE'!C:C,B1076,'BEN BEARE'!K:K,"&gt;0")</f>
        <v>0</v>
      </c>
      <c r="E1076" s="199">
        <f>COUNTIFS('BEN BEARE'!C:C,B1076,'BEN BEARE'!K:K,"&lt;0")</f>
        <v>1</v>
      </c>
      <c r="F1076" s="200">
        <f t="shared" si="25"/>
        <v>0</v>
      </c>
      <c r="G1076" s="207">
        <f>SUMIFS('BEN BEARE'!K:K,'BEN BEARE'!C:C,B1076)</f>
        <v>-2</v>
      </c>
    </row>
    <row r="1077" spans="2:7" ht="15.75" x14ac:dyDescent="0.25">
      <c r="B1077" s="205" t="str">
        <v>Majestic Style</v>
      </c>
      <c r="C1077" s="199">
        <f>COUNTIF('BEN BEARE'!C:C,B1077)</f>
        <v>3</v>
      </c>
      <c r="D1077" s="199">
        <f>COUNTIFS('BEN BEARE'!C:C,B1077,'BEN BEARE'!K:K,"&gt;0")</f>
        <v>1</v>
      </c>
      <c r="E1077" s="199">
        <f>COUNTIFS('BEN BEARE'!C:C,B1077,'BEN BEARE'!K:K,"&lt;0")</f>
        <v>2</v>
      </c>
      <c r="F1077" s="200">
        <f t="shared" si="25"/>
        <v>0.33333333333333331</v>
      </c>
      <c r="G1077" s="207">
        <f>SUMIFS('BEN BEARE'!K:K,'BEN BEARE'!C:C,B1077)</f>
        <v>-0.55000000000000071</v>
      </c>
    </row>
    <row r="1078" spans="2:7" ht="15.75" x14ac:dyDescent="0.25">
      <c r="B1078" s="205" t="str">
        <v>Major Lazer</v>
      </c>
      <c r="C1078" s="199">
        <f>COUNTIF('BEN BEARE'!C:C,B1078)</f>
        <v>1</v>
      </c>
      <c r="D1078" s="199">
        <f>COUNTIFS('BEN BEARE'!C:C,B1078,'BEN BEARE'!K:K,"&gt;0")</f>
        <v>0</v>
      </c>
      <c r="E1078" s="199">
        <f>COUNTIFS('BEN BEARE'!C:C,B1078,'BEN BEARE'!K:K,"&lt;0")</f>
        <v>1</v>
      </c>
      <c r="F1078" s="200">
        <f t="shared" si="25"/>
        <v>0</v>
      </c>
      <c r="G1078" s="207">
        <f>SUMIFS('BEN BEARE'!K:K,'BEN BEARE'!C:C,B1078)</f>
        <v>-1.75</v>
      </c>
    </row>
    <row r="1079" spans="2:7" ht="15.75" x14ac:dyDescent="0.25">
      <c r="B1079" s="205" t="str">
        <v>Makarana</v>
      </c>
      <c r="C1079" s="199">
        <f>COUNTIF('BEN BEARE'!C:C,B1079)</f>
        <v>1</v>
      </c>
      <c r="D1079" s="199">
        <f>COUNTIFS('BEN BEARE'!C:C,B1079,'BEN BEARE'!K:K,"&gt;0")</f>
        <v>0</v>
      </c>
      <c r="E1079" s="199">
        <f>COUNTIFS('BEN BEARE'!C:C,B1079,'BEN BEARE'!K:K,"&lt;0")</f>
        <v>1</v>
      </c>
      <c r="F1079" s="200">
        <f t="shared" si="25"/>
        <v>0</v>
      </c>
      <c r="G1079" s="207">
        <f>SUMIFS('BEN BEARE'!K:K,'BEN BEARE'!C:C,B1079)</f>
        <v>-2</v>
      </c>
    </row>
    <row r="1080" spans="2:7" ht="15.75" x14ac:dyDescent="0.25">
      <c r="B1080" s="205" t="str">
        <v>Make it Sweet</v>
      </c>
      <c r="C1080" s="199">
        <f>COUNTIF('BEN BEARE'!C:C,B1080)</f>
        <v>1</v>
      </c>
      <c r="D1080" s="199">
        <f>COUNTIFS('BEN BEARE'!C:C,B1080,'BEN BEARE'!K:K,"&gt;0")</f>
        <v>0</v>
      </c>
      <c r="E1080" s="199">
        <f>COUNTIFS('BEN BEARE'!C:C,B1080,'BEN BEARE'!K:K,"&lt;0")</f>
        <v>1</v>
      </c>
      <c r="F1080" s="200">
        <f t="shared" si="25"/>
        <v>0</v>
      </c>
      <c r="G1080" s="207">
        <f>SUMIFS('BEN BEARE'!K:K,'BEN BEARE'!C:C,B1080)</f>
        <v>-2.25</v>
      </c>
    </row>
    <row r="1081" spans="2:7" ht="15.75" x14ac:dyDescent="0.25">
      <c r="B1081" s="205" t="str">
        <v>Makena</v>
      </c>
      <c r="C1081" s="199">
        <f>COUNTIF('BEN BEARE'!C:C,B1081)</f>
        <v>1</v>
      </c>
      <c r="D1081" s="199">
        <f>COUNTIFS('BEN BEARE'!C:C,B1081,'BEN BEARE'!K:K,"&gt;0")</f>
        <v>0</v>
      </c>
      <c r="E1081" s="199">
        <f>COUNTIFS('BEN BEARE'!C:C,B1081,'BEN BEARE'!K:K,"&lt;0")</f>
        <v>1</v>
      </c>
      <c r="F1081" s="200">
        <f t="shared" si="25"/>
        <v>0</v>
      </c>
      <c r="G1081" s="207">
        <f>SUMIFS('BEN BEARE'!K:K,'BEN BEARE'!C:C,B1081)</f>
        <v>-4.5</v>
      </c>
    </row>
    <row r="1082" spans="2:7" ht="15.75" x14ac:dyDescent="0.25">
      <c r="B1082" s="205" t="str">
        <v>MAKRANA</v>
      </c>
      <c r="C1082" s="199">
        <f>COUNTIF('BEN BEARE'!C:C,B1082)</f>
        <v>2</v>
      </c>
      <c r="D1082" s="199">
        <f>COUNTIFS('BEN BEARE'!C:C,B1082,'BEN BEARE'!K:K,"&gt;0")</f>
        <v>0</v>
      </c>
      <c r="E1082" s="199">
        <f>COUNTIFS('BEN BEARE'!C:C,B1082,'BEN BEARE'!K:K,"&lt;0")</f>
        <v>2</v>
      </c>
      <c r="F1082" s="200">
        <f t="shared" si="25"/>
        <v>0</v>
      </c>
      <c r="G1082" s="207">
        <f>SUMIFS('BEN BEARE'!K:K,'BEN BEARE'!C:C,B1082)</f>
        <v>-8.25</v>
      </c>
    </row>
    <row r="1083" spans="2:7" ht="15.75" x14ac:dyDescent="0.25">
      <c r="B1083" s="205" t="str">
        <v>Man from Brussels</v>
      </c>
      <c r="C1083" s="199">
        <f>COUNTIF('BEN BEARE'!C:C,B1083)</f>
        <v>1</v>
      </c>
      <c r="D1083" s="199">
        <f>COUNTIFS('BEN BEARE'!C:C,B1083,'BEN BEARE'!K:K,"&gt;0")</f>
        <v>0</v>
      </c>
      <c r="E1083" s="199">
        <f>COUNTIFS('BEN BEARE'!C:C,B1083,'BEN BEARE'!K:K,"&lt;0")</f>
        <v>1</v>
      </c>
      <c r="F1083" s="200">
        <f t="shared" si="25"/>
        <v>0</v>
      </c>
      <c r="G1083" s="207">
        <f>SUMIFS('BEN BEARE'!K:K,'BEN BEARE'!C:C,B1083)</f>
        <v>-3</v>
      </c>
    </row>
    <row r="1084" spans="2:7" ht="15.75" x14ac:dyDescent="0.25">
      <c r="B1084" s="205" t="str">
        <v>Man of Valour</v>
      </c>
      <c r="C1084" s="199">
        <f>COUNTIF('BEN BEARE'!C:C,B1084)</f>
        <v>2</v>
      </c>
      <c r="D1084" s="199">
        <f>COUNTIFS('BEN BEARE'!C:C,B1084,'BEN BEARE'!K:K,"&gt;0")</f>
        <v>0</v>
      </c>
      <c r="E1084" s="199">
        <f>COUNTIFS('BEN BEARE'!C:C,B1084,'BEN BEARE'!K:K,"&lt;0")</f>
        <v>2</v>
      </c>
      <c r="F1084" s="200">
        <f t="shared" si="25"/>
        <v>0</v>
      </c>
      <c r="G1084" s="207">
        <f>SUMIFS('BEN BEARE'!K:K,'BEN BEARE'!C:C,B1084)</f>
        <v>-3.5</v>
      </c>
    </row>
    <row r="1085" spans="2:7" ht="15.75" x14ac:dyDescent="0.25">
      <c r="B1085" s="205" t="str">
        <v>Mana Combat</v>
      </c>
      <c r="C1085" s="199">
        <f>COUNTIF('BEN BEARE'!C:C,B1085)</f>
        <v>1</v>
      </c>
      <c r="D1085" s="199">
        <f>COUNTIFS('BEN BEARE'!C:C,B1085,'BEN BEARE'!K:K,"&gt;0")</f>
        <v>1</v>
      </c>
      <c r="E1085" s="199">
        <f>COUNTIFS('BEN BEARE'!C:C,B1085,'BEN BEARE'!K:K,"&lt;0")</f>
        <v>0</v>
      </c>
      <c r="F1085" s="200">
        <f t="shared" si="25"/>
        <v>1</v>
      </c>
      <c r="G1085" s="207">
        <f>SUMIFS('BEN BEARE'!K:K,'BEN BEARE'!C:C,B1085)</f>
        <v>2.8</v>
      </c>
    </row>
    <row r="1086" spans="2:7" ht="15.75" x14ac:dyDescent="0.25">
      <c r="B1086" s="205" t="str">
        <v>Manchego</v>
      </c>
      <c r="C1086" s="199">
        <f>COUNTIF('BEN BEARE'!C:C,B1086)</f>
        <v>1</v>
      </c>
      <c r="D1086" s="199">
        <f>COUNTIFS('BEN BEARE'!C:C,B1086,'BEN BEARE'!K:K,"&gt;0")</f>
        <v>1</v>
      </c>
      <c r="E1086" s="199">
        <f>COUNTIFS('BEN BEARE'!C:C,B1086,'BEN BEARE'!K:K,"&lt;0")</f>
        <v>0</v>
      </c>
      <c r="F1086" s="200">
        <f t="shared" si="25"/>
        <v>1</v>
      </c>
      <c r="G1086" s="207">
        <f>SUMIFS('BEN BEARE'!K:K,'BEN BEARE'!C:C,B1086)</f>
        <v>5.6999999999999993</v>
      </c>
    </row>
    <row r="1087" spans="2:7" ht="15.75" x14ac:dyDescent="0.25">
      <c r="B1087" s="205" t="str">
        <v>Mandateless</v>
      </c>
      <c r="C1087" s="199">
        <f>COUNTIF('BEN BEARE'!C:C,B1087)</f>
        <v>1</v>
      </c>
      <c r="D1087" s="199">
        <f>COUNTIFS('BEN BEARE'!C:C,B1087,'BEN BEARE'!K:K,"&gt;0")</f>
        <v>0</v>
      </c>
      <c r="E1087" s="199">
        <f>COUNTIFS('BEN BEARE'!C:C,B1087,'BEN BEARE'!K:K,"&lt;0")</f>
        <v>1</v>
      </c>
      <c r="F1087" s="200">
        <f t="shared" si="25"/>
        <v>0</v>
      </c>
      <c r="G1087" s="207">
        <f>SUMIFS('BEN BEARE'!K:K,'BEN BEARE'!C:C,B1087)</f>
        <v>-1</v>
      </c>
    </row>
    <row r="1088" spans="2:7" ht="15.75" x14ac:dyDescent="0.25">
      <c r="B1088" s="205" t="str">
        <v>Mangwanani</v>
      </c>
      <c r="C1088" s="199">
        <f>COUNTIF('BEN BEARE'!C:C,B1088)</f>
        <v>3</v>
      </c>
      <c r="D1088" s="199">
        <f>COUNTIFS('BEN BEARE'!C:C,B1088,'BEN BEARE'!K:K,"&gt;0")</f>
        <v>1</v>
      </c>
      <c r="E1088" s="199">
        <f>COUNTIFS('BEN BEARE'!C:C,B1088,'BEN BEARE'!K:K,"&lt;0")</f>
        <v>2</v>
      </c>
      <c r="F1088" s="200">
        <f t="shared" si="25"/>
        <v>0.33333333333333331</v>
      </c>
      <c r="G1088" s="207">
        <f>SUMIFS('BEN BEARE'!K:K,'BEN BEARE'!C:C,B1088)</f>
        <v>1</v>
      </c>
    </row>
    <row r="1089" spans="2:7" ht="15.75" x14ac:dyDescent="0.25">
      <c r="B1089" s="205" t="str">
        <v>Manhattan Thunder</v>
      </c>
      <c r="C1089" s="199">
        <f>COUNTIF('BEN BEARE'!C:C,B1089)</f>
        <v>2</v>
      </c>
      <c r="D1089" s="199">
        <f>COUNTIFS('BEN BEARE'!C:C,B1089,'BEN BEARE'!K:K,"&gt;0")</f>
        <v>1</v>
      </c>
      <c r="E1089" s="199">
        <f>COUNTIFS('BEN BEARE'!C:C,B1089,'BEN BEARE'!K:K,"&lt;0")</f>
        <v>1</v>
      </c>
      <c r="F1089" s="200">
        <f t="shared" si="25"/>
        <v>0.5</v>
      </c>
      <c r="G1089" s="207">
        <f>SUMIFS('BEN BEARE'!K:K,'BEN BEARE'!C:C,B1089)</f>
        <v>31.6</v>
      </c>
    </row>
    <row r="1090" spans="2:7" ht="15.75" x14ac:dyDescent="0.25">
      <c r="B1090" s="205" t="str">
        <v>Manhattan's</v>
      </c>
      <c r="C1090" s="199">
        <f>COUNTIF('BEN BEARE'!C:C,B1090)</f>
        <v>1</v>
      </c>
      <c r="D1090" s="199">
        <f>COUNTIFS('BEN BEARE'!C:C,B1090,'BEN BEARE'!K:K,"&gt;0")</f>
        <v>0</v>
      </c>
      <c r="E1090" s="199">
        <f>COUNTIFS('BEN BEARE'!C:C,B1090,'BEN BEARE'!K:K,"&lt;0")</f>
        <v>1</v>
      </c>
      <c r="F1090" s="200">
        <f t="shared" si="25"/>
        <v>0</v>
      </c>
      <c r="G1090" s="207">
        <f>SUMIFS('BEN BEARE'!K:K,'BEN BEARE'!C:C,B1090)</f>
        <v>-1</v>
      </c>
    </row>
    <row r="1091" spans="2:7" ht="15.75" x14ac:dyDescent="0.25">
      <c r="B1091" s="205" t="str">
        <v xml:space="preserve">Manhattan's </v>
      </c>
      <c r="C1091" s="199">
        <f>COUNTIF('BEN BEARE'!C:C,B1091)</f>
        <v>2</v>
      </c>
      <c r="D1091" s="199">
        <f>COUNTIFS('BEN BEARE'!C:C,B1091,'BEN BEARE'!K:K,"&gt;0")</f>
        <v>0</v>
      </c>
      <c r="E1091" s="199">
        <f>COUNTIFS('BEN BEARE'!C:C,B1091,'BEN BEARE'!K:K,"&lt;0")</f>
        <v>2</v>
      </c>
      <c r="F1091" s="200">
        <f t="shared" si="25"/>
        <v>0</v>
      </c>
      <c r="G1091" s="207">
        <f>SUMIFS('BEN BEARE'!K:K,'BEN BEARE'!C:C,B1091)</f>
        <v>-1</v>
      </c>
    </row>
    <row r="1092" spans="2:7" ht="15.75" x14ac:dyDescent="0.25">
      <c r="B1092" s="205" t="str">
        <v>Mannequin</v>
      </c>
      <c r="C1092" s="199">
        <f>COUNTIF('BEN BEARE'!C:C,B1092)</f>
        <v>1</v>
      </c>
      <c r="D1092" s="199">
        <f>COUNTIFS('BEN BEARE'!C:C,B1092,'BEN BEARE'!K:K,"&gt;0")</f>
        <v>0</v>
      </c>
      <c r="E1092" s="199">
        <f>COUNTIFS('BEN BEARE'!C:C,B1092,'BEN BEARE'!K:K,"&lt;0")</f>
        <v>1</v>
      </c>
      <c r="F1092" s="200">
        <f t="shared" si="25"/>
        <v>0</v>
      </c>
      <c r="G1092" s="207">
        <f>SUMIFS('BEN BEARE'!K:K,'BEN BEARE'!C:C,B1092)</f>
        <v>-3</v>
      </c>
    </row>
    <row r="1093" spans="2:7" ht="15.75" x14ac:dyDescent="0.25">
      <c r="B1093" s="205" t="str">
        <v>Manwe</v>
      </c>
      <c r="C1093" s="199">
        <f>COUNTIF('BEN BEARE'!C:C,B1093)</f>
        <v>1</v>
      </c>
      <c r="D1093" s="199">
        <f>COUNTIFS('BEN BEARE'!C:C,B1093,'BEN BEARE'!K:K,"&gt;0")</f>
        <v>1</v>
      </c>
      <c r="E1093" s="199">
        <f>COUNTIFS('BEN BEARE'!C:C,B1093,'BEN BEARE'!K:K,"&lt;0")</f>
        <v>0</v>
      </c>
      <c r="F1093" s="200">
        <f t="shared" si="25"/>
        <v>1</v>
      </c>
      <c r="G1093" s="207">
        <f>SUMIFS('BEN BEARE'!K:K,'BEN BEARE'!C:C,B1093)</f>
        <v>48</v>
      </c>
    </row>
    <row r="1094" spans="2:7" ht="15.75" x14ac:dyDescent="0.25">
      <c r="B1094" s="205" t="str">
        <v>Marchesi</v>
      </c>
      <c r="C1094" s="199">
        <f>COUNTIF('BEN BEARE'!C:C,B1094)</f>
        <v>2</v>
      </c>
      <c r="D1094" s="199">
        <f>COUNTIFS('BEN BEARE'!C:C,B1094,'BEN BEARE'!K:K,"&gt;0")</f>
        <v>0</v>
      </c>
      <c r="E1094" s="199">
        <f>COUNTIFS('BEN BEARE'!C:C,B1094,'BEN BEARE'!K:K,"&lt;0")</f>
        <v>2</v>
      </c>
      <c r="F1094" s="200">
        <f t="shared" si="25"/>
        <v>0</v>
      </c>
      <c r="G1094" s="207">
        <f>SUMIFS('BEN BEARE'!K:K,'BEN BEARE'!C:C,B1094)</f>
        <v>-9</v>
      </c>
    </row>
    <row r="1095" spans="2:7" ht="15.75" x14ac:dyDescent="0.25">
      <c r="B1095" s="205" t="str">
        <v>Marching</v>
      </c>
      <c r="C1095" s="199">
        <f>COUNTIF('BEN BEARE'!C:C,B1095)</f>
        <v>2</v>
      </c>
      <c r="D1095" s="199">
        <f>COUNTIFS('BEN BEARE'!C:C,B1095,'BEN BEARE'!K:K,"&gt;0")</f>
        <v>0</v>
      </c>
      <c r="E1095" s="199">
        <f>COUNTIFS('BEN BEARE'!C:C,B1095,'BEN BEARE'!K:K,"&lt;0")</f>
        <v>2</v>
      </c>
      <c r="F1095" s="200">
        <f t="shared" si="25"/>
        <v>0</v>
      </c>
      <c r="G1095" s="207">
        <f>SUMIFS('BEN BEARE'!K:K,'BEN BEARE'!C:C,B1095)</f>
        <v>-7</v>
      </c>
    </row>
    <row r="1096" spans="2:7" ht="15.75" x14ac:dyDescent="0.25">
      <c r="B1096" s="205" t="str">
        <v>Marimenko</v>
      </c>
      <c r="C1096" s="199">
        <f>COUNTIF('BEN BEARE'!C:C,B1096)</f>
        <v>2</v>
      </c>
      <c r="D1096" s="199">
        <f>COUNTIFS('BEN BEARE'!C:C,B1096,'BEN BEARE'!K:K,"&gt;0")</f>
        <v>2</v>
      </c>
      <c r="E1096" s="199">
        <f>COUNTIFS('BEN BEARE'!C:C,B1096,'BEN BEARE'!K:K,"&lt;0")</f>
        <v>0</v>
      </c>
      <c r="F1096" s="200">
        <f t="shared" si="25"/>
        <v>1</v>
      </c>
      <c r="G1096" s="207">
        <f>SUMIFS('BEN BEARE'!K:K,'BEN BEARE'!C:C,B1096)</f>
        <v>10.15</v>
      </c>
    </row>
    <row r="1097" spans="2:7" ht="15.75" x14ac:dyDescent="0.25">
      <c r="B1097" s="205" t="str">
        <v>Mars Mission</v>
      </c>
      <c r="C1097" s="199">
        <f>COUNTIF('BEN BEARE'!C:C,B1097)</f>
        <v>1</v>
      </c>
      <c r="D1097" s="199">
        <f>COUNTIFS('BEN BEARE'!C:C,B1097,'BEN BEARE'!K:K,"&gt;0")</f>
        <v>0</v>
      </c>
      <c r="E1097" s="199">
        <f>COUNTIFS('BEN BEARE'!C:C,B1097,'BEN BEARE'!K:K,"&lt;0")</f>
        <v>1</v>
      </c>
      <c r="F1097" s="200">
        <f t="shared" si="25"/>
        <v>0</v>
      </c>
      <c r="G1097" s="207">
        <f>SUMIFS('BEN BEARE'!K:K,'BEN BEARE'!C:C,B1097)</f>
        <v>-0.5</v>
      </c>
    </row>
    <row r="1098" spans="2:7" ht="15.75" x14ac:dyDescent="0.25">
      <c r="B1098" s="205" t="str">
        <v>Martial Music</v>
      </c>
      <c r="C1098" s="199">
        <f>COUNTIF('BEN BEARE'!C:C,B1098)</f>
        <v>2</v>
      </c>
      <c r="D1098" s="199">
        <f>COUNTIFS('BEN BEARE'!C:C,B1098,'BEN BEARE'!K:K,"&gt;0")</f>
        <v>0</v>
      </c>
      <c r="E1098" s="199">
        <f>COUNTIFS('BEN BEARE'!C:C,B1098,'BEN BEARE'!K:K,"&lt;0")</f>
        <v>2</v>
      </c>
      <c r="F1098" s="200">
        <f t="shared" si="25"/>
        <v>0</v>
      </c>
      <c r="G1098" s="207">
        <f>SUMIFS('BEN BEARE'!K:K,'BEN BEARE'!C:C,B1098)</f>
        <v>-3</v>
      </c>
    </row>
    <row r="1099" spans="2:7" ht="15.75" x14ac:dyDescent="0.25">
      <c r="B1099" s="205" t="str">
        <v>Martini Mumma</v>
      </c>
      <c r="C1099" s="199">
        <f>COUNTIF('BEN BEARE'!C:C,B1099)</f>
        <v>1</v>
      </c>
      <c r="D1099" s="199">
        <f>COUNTIFS('BEN BEARE'!C:C,B1099,'BEN BEARE'!K:K,"&gt;0")</f>
        <v>0</v>
      </c>
      <c r="E1099" s="199">
        <f>COUNTIFS('BEN BEARE'!C:C,B1099,'BEN BEARE'!K:K,"&lt;0")</f>
        <v>1</v>
      </c>
      <c r="F1099" s="200">
        <f t="shared" si="25"/>
        <v>0</v>
      </c>
      <c r="G1099" s="207">
        <f>SUMIFS('BEN BEARE'!K:K,'BEN BEARE'!C:C,B1099)</f>
        <v>-5</v>
      </c>
    </row>
    <row r="1100" spans="2:7" ht="15.75" x14ac:dyDescent="0.25">
      <c r="B1100" s="205" t="str">
        <v>Massira</v>
      </c>
      <c r="C1100" s="199">
        <f>COUNTIF('BEN BEARE'!C:C,B1100)</f>
        <v>1</v>
      </c>
      <c r="D1100" s="199">
        <f>COUNTIFS('BEN BEARE'!C:C,B1100,'BEN BEARE'!K:K,"&gt;0")</f>
        <v>0</v>
      </c>
      <c r="E1100" s="199">
        <f>COUNTIFS('BEN BEARE'!C:C,B1100,'BEN BEARE'!K:K,"&lt;0")</f>
        <v>1</v>
      </c>
      <c r="F1100" s="200">
        <f t="shared" si="25"/>
        <v>0</v>
      </c>
      <c r="G1100" s="207">
        <f>SUMIFS('BEN BEARE'!K:K,'BEN BEARE'!C:C,B1100)</f>
        <v>-0.75</v>
      </c>
    </row>
    <row r="1101" spans="2:7" ht="15.75" x14ac:dyDescent="0.25">
      <c r="B1101" s="205" t="str">
        <v>Master Magnus</v>
      </c>
      <c r="C1101" s="199">
        <f>COUNTIF('BEN BEARE'!C:C,B1101)</f>
        <v>3</v>
      </c>
      <c r="D1101" s="199">
        <f>COUNTIFS('BEN BEARE'!C:C,B1101,'BEN BEARE'!K:K,"&gt;0")</f>
        <v>0</v>
      </c>
      <c r="E1101" s="199">
        <f>COUNTIFS('BEN BEARE'!C:C,B1101,'BEN BEARE'!K:K,"&lt;0")</f>
        <v>3</v>
      </c>
      <c r="F1101" s="200">
        <f t="shared" si="25"/>
        <v>0</v>
      </c>
      <c r="G1101" s="207">
        <f>SUMIFS('BEN BEARE'!K:K,'BEN BEARE'!C:C,B1101)</f>
        <v>-3</v>
      </c>
    </row>
    <row r="1102" spans="2:7" ht="15.75" x14ac:dyDescent="0.25">
      <c r="B1102" s="205" t="str">
        <v>Master Of Illusion</v>
      </c>
      <c r="C1102" s="199">
        <f>COUNTIF('BEN BEARE'!C:C,B1102)</f>
        <v>2</v>
      </c>
      <c r="D1102" s="199">
        <f>COUNTIFS('BEN BEARE'!C:C,B1102,'BEN BEARE'!K:K,"&gt;0")</f>
        <v>0</v>
      </c>
      <c r="E1102" s="199">
        <f>COUNTIFS('BEN BEARE'!C:C,B1102,'BEN BEARE'!K:K,"&lt;0")</f>
        <v>2</v>
      </c>
      <c r="F1102" s="200">
        <f t="shared" si="25"/>
        <v>0</v>
      </c>
      <c r="G1102" s="207">
        <f>SUMIFS('BEN BEARE'!K:K,'BEN BEARE'!C:C,B1102)</f>
        <v>-16</v>
      </c>
    </row>
    <row r="1103" spans="2:7" ht="15.75" x14ac:dyDescent="0.25">
      <c r="B1103" s="205" t="str">
        <v>Master Polanski</v>
      </c>
      <c r="C1103" s="199">
        <f>COUNTIF('BEN BEARE'!C:C,B1103)</f>
        <v>2</v>
      </c>
      <c r="D1103" s="199">
        <f>COUNTIFS('BEN BEARE'!C:C,B1103,'BEN BEARE'!K:K,"&gt;0")</f>
        <v>0</v>
      </c>
      <c r="E1103" s="199">
        <f>COUNTIFS('BEN BEARE'!C:C,B1103,'BEN BEARE'!K:K,"&lt;0")</f>
        <v>2</v>
      </c>
      <c r="F1103" s="200">
        <f t="shared" si="25"/>
        <v>0</v>
      </c>
      <c r="G1103" s="207">
        <f>SUMIFS('BEN BEARE'!K:K,'BEN BEARE'!C:C,B1103)</f>
        <v>-2</v>
      </c>
    </row>
    <row r="1104" spans="2:7" ht="15.75" x14ac:dyDescent="0.25">
      <c r="B1104" s="205" t="str">
        <v>Master Right</v>
      </c>
      <c r="C1104" s="199">
        <f>COUNTIF('BEN BEARE'!C:C,B1104)</f>
        <v>4</v>
      </c>
      <c r="D1104" s="199">
        <f>COUNTIFS('BEN BEARE'!C:C,B1104,'BEN BEARE'!K:K,"&gt;0")</f>
        <v>1</v>
      </c>
      <c r="E1104" s="199">
        <f>COUNTIFS('BEN BEARE'!C:C,B1104,'BEN BEARE'!K:K,"&lt;0")</f>
        <v>3</v>
      </c>
      <c r="F1104" s="200">
        <f t="shared" si="25"/>
        <v>0.25</v>
      </c>
      <c r="G1104" s="207">
        <f>SUMIFS('BEN BEARE'!K:K,'BEN BEARE'!C:C,B1104)</f>
        <v>-9</v>
      </c>
    </row>
    <row r="1105" spans="2:7" ht="15.75" x14ac:dyDescent="0.25">
      <c r="B1105" s="205" t="str">
        <v>Matthew Mark</v>
      </c>
      <c r="C1105" s="199">
        <f>COUNTIF('BEN BEARE'!C:C,B1105)</f>
        <v>1</v>
      </c>
      <c r="D1105" s="199">
        <f>COUNTIFS('BEN BEARE'!C:C,B1105,'BEN BEARE'!K:K,"&gt;0")</f>
        <v>0</v>
      </c>
      <c r="E1105" s="199">
        <f>COUNTIFS('BEN BEARE'!C:C,B1105,'BEN BEARE'!K:K,"&lt;0")</f>
        <v>1</v>
      </c>
      <c r="F1105" s="200">
        <f t="shared" si="25"/>
        <v>0</v>
      </c>
      <c r="G1105" s="207">
        <f>SUMIFS('BEN BEARE'!K:K,'BEN BEARE'!C:C,B1105)</f>
        <v>-6</v>
      </c>
    </row>
    <row r="1106" spans="2:7" ht="15.75" x14ac:dyDescent="0.25">
      <c r="B1106" s="205" t="str">
        <v xml:space="preserve">Matthew Mark </v>
      </c>
      <c r="C1106" s="199">
        <f>COUNTIF('BEN BEARE'!C:C,B1106)</f>
        <v>1</v>
      </c>
      <c r="D1106" s="199">
        <f>COUNTIFS('BEN BEARE'!C:C,B1106,'BEN BEARE'!K:K,"&gt;0")</f>
        <v>1</v>
      </c>
      <c r="E1106" s="199">
        <f>COUNTIFS('BEN BEARE'!C:C,B1106,'BEN BEARE'!K:K,"&lt;0")</f>
        <v>0</v>
      </c>
      <c r="F1106" s="200">
        <f t="shared" si="25"/>
        <v>1</v>
      </c>
      <c r="G1106" s="207">
        <f>SUMIFS('BEN BEARE'!K:K,'BEN BEARE'!C:C,B1106)</f>
        <v>15</v>
      </c>
    </row>
    <row r="1107" spans="2:7" ht="15.75" x14ac:dyDescent="0.25">
      <c r="B1107" s="205" t="str">
        <v>Matusalem</v>
      </c>
      <c r="C1107" s="199">
        <f>COUNTIF('BEN BEARE'!C:C,B1107)</f>
        <v>2</v>
      </c>
      <c r="D1107" s="199">
        <f>COUNTIFS('BEN BEARE'!C:C,B1107,'BEN BEARE'!K:K,"&gt;0")</f>
        <v>0</v>
      </c>
      <c r="E1107" s="199">
        <f>COUNTIFS('BEN BEARE'!C:C,B1107,'BEN BEARE'!K:K,"&lt;0")</f>
        <v>2</v>
      </c>
      <c r="F1107" s="200">
        <f t="shared" ref="F1107:F1170" si="26">D1107/C1107</f>
        <v>0</v>
      </c>
      <c r="G1107" s="207">
        <f>SUMIFS('BEN BEARE'!K:K,'BEN BEARE'!C:C,B1107)</f>
        <v>-8.5</v>
      </c>
    </row>
    <row r="1108" spans="2:7" ht="15.75" x14ac:dyDescent="0.25">
      <c r="B1108" s="205" t="str">
        <v>Mauretania</v>
      </c>
      <c r="C1108" s="199">
        <f>COUNTIF('BEN BEARE'!C:C,B1108)</f>
        <v>1</v>
      </c>
      <c r="D1108" s="199">
        <f>COUNTIFS('BEN BEARE'!C:C,B1108,'BEN BEARE'!K:K,"&gt;0")</f>
        <v>0</v>
      </c>
      <c r="E1108" s="199">
        <f>COUNTIFS('BEN BEARE'!C:C,B1108,'BEN BEARE'!K:K,"&lt;0")</f>
        <v>1</v>
      </c>
      <c r="F1108" s="200">
        <f t="shared" si="26"/>
        <v>0</v>
      </c>
      <c r="G1108" s="207">
        <f>SUMIFS('BEN BEARE'!K:K,'BEN BEARE'!C:C,B1108)</f>
        <v>-0.25</v>
      </c>
    </row>
    <row r="1109" spans="2:7" ht="15.75" x14ac:dyDescent="0.25">
      <c r="B1109" s="205" t="str">
        <v>Mawhera</v>
      </c>
      <c r="C1109" s="199">
        <f>COUNTIF('BEN BEARE'!C:C,B1109)</f>
        <v>1</v>
      </c>
      <c r="D1109" s="199">
        <f>COUNTIFS('BEN BEARE'!C:C,B1109,'BEN BEARE'!K:K,"&gt;0")</f>
        <v>0</v>
      </c>
      <c r="E1109" s="199">
        <f>COUNTIFS('BEN BEARE'!C:C,B1109,'BEN BEARE'!K:K,"&lt;0")</f>
        <v>1</v>
      </c>
      <c r="F1109" s="200">
        <f t="shared" si="26"/>
        <v>0</v>
      </c>
      <c r="G1109" s="207">
        <f>SUMIFS('BEN BEARE'!K:K,'BEN BEARE'!C:C,B1109)</f>
        <v>-8.75</v>
      </c>
    </row>
    <row r="1110" spans="2:7" ht="15.75" x14ac:dyDescent="0.25">
      <c r="B1110" s="205" t="str">
        <v>Mawsons Expedition</v>
      </c>
      <c r="C1110" s="199">
        <f>COUNTIF('BEN BEARE'!C:C,B1110)</f>
        <v>1</v>
      </c>
      <c r="D1110" s="199">
        <f>COUNTIFS('BEN BEARE'!C:C,B1110,'BEN BEARE'!K:K,"&gt;0")</f>
        <v>0</v>
      </c>
      <c r="E1110" s="199">
        <f>COUNTIFS('BEN BEARE'!C:C,B1110,'BEN BEARE'!K:K,"&lt;0")</f>
        <v>1</v>
      </c>
      <c r="F1110" s="200">
        <f t="shared" si="26"/>
        <v>0</v>
      </c>
      <c r="G1110" s="207">
        <f>SUMIFS('BEN BEARE'!K:K,'BEN BEARE'!C:C,B1110)</f>
        <v>-5</v>
      </c>
    </row>
    <row r="1111" spans="2:7" ht="15.75" x14ac:dyDescent="0.25">
      <c r="B1111" s="205" t="str">
        <v>Maximillius</v>
      </c>
      <c r="C1111" s="199">
        <f>COUNTIF('BEN BEARE'!C:C,B1111)</f>
        <v>1</v>
      </c>
      <c r="D1111" s="199">
        <f>COUNTIFS('BEN BEARE'!C:C,B1111,'BEN BEARE'!K:K,"&gt;0")</f>
        <v>0</v>
      </c>
      <c r="E1111" s="199">
        <f>COUNTIFS('BEN BEARE'!C:C,B1111,'BEN BEARE'!K:K,"&lt;0")</f>
        <v>1</v>
      </c>
      <c r="F1111" s="200">
        <f t="shared" si="26"/>
        <v>0</v>
      </c>
      <c r="G1111" s="207">
        <f>SUMIFS('BEN BEARE'!K:K,'BEN BEARE'!C:C,B1111)</f>
        <v>-3</v>
      </c>
    </row>
    <row r="1112" spans="2:7" ht="15.75" x14ac:dyDescent="0.25">
      <c r="B1112" s="205" t="str">
        <v>Maximum Velocity</v>
      </c>
      <c r="C1112" s="199">
        <f>COUNTIF('BEN BEARE'!C:C,B1112)</f>
        <v>2</v>
      </c>
      <c r="D1112" s="199">
        <f>COUNTIFS('BEN BEARE'!C:C,B1112,'BEN BEARE'!K:K,"&gt;0")</f>
        <v>1</v>
      </c>
      <c r="E1112" s="199">
        <f>COUNTIFS('BEN BEARE'!C:C,B1112,'BEN BEARE'!K:K,"&lt;0")</f>
        <v>1</v>
      </c>
      <c r="F1112" s="200">
        <f t="shared" si="26"/>
        <v>0.5</v>
      </c>
      <c r="G1112" s="207">
        <f>SUMIFS('BEN BEARE'!K:K,'BEN BEARE'!C:C,B1112)</f>
        <v>-0.15999999999999992</v>
      </c>
    </row>
    <row r="1113" spans="2:7" ht="15.75" x14ac:dyDescent="0.25">
      <c r="B1113" s="205" t="str">
        <v>Mayhem</v>
      </c>
      <c r="C1113" s="199">
        <f>COUNTIF('BEN BEARE'!C:C,B1113)</f>
        <v>1</v>
      </c>
      <c r="D1113" s="199">
        <f>COUNTIFS('BEN BEARE'!C:C,B1113,'BEN BEARE'!K:K,"&gt;0")</f>
        <v>1</v>
      </c>
      <c r="E1113" s="199">
        <f>COUNTIFS('BEN BEARE'!C:C,B1113,'BEN BEARE'!K:K,"&lt;0")</f>
        <v>0</v>
      </c>
      <c r="F1113" s="200">
        <f t="shared" si="26"/>
        <v>1</v>
      </c>
      <c r="G1113" s="207">
        <f>SUMIFS('BEN BEARE'!K:K,'BEN BEARE'!C:C,B1113)</f>
        <v>5.5</v>
      </c>
    </row>
    <row r="1114" spans="2:7" ht="15.75" x14ac:dyDescent="0.25">
      <c r="B1114" s="205" t="str">
        <v>Maz Kanata</v>
      </c>
      <c r="C1114" s="199">
        <f>COUNTIF('BEN BEARE'!C:C,B1114)</f>
        <v>1</v>
      </c>
      <c r="D1114" s="199">
        <f>COUNTIFS('BEN BEARE'!C:C,B1114,'BEN BEARE'!K:K,"&gt;0")</f>
        <v>1</v>
      </c>
      <c r="E1114" s="199">
        <f>COUNTIFS('BEN BEARE'!C:C,B1114,'BEN BEARE'!K:K,"&lt;0")</f>
        <v>0</v>
      </c>
      <c r="F1114" s="200">
        <f t="shared" si="26"/>
        <v>1</v>
      </c>
      <c r="G1114" s="207">
        <f>SUMIFS('BEN BEARE'!K:K,'BEN BEARE'!C:C,B1114)</f>
        <v>14</v>
      </c>
    </row>
    <row r="1115" spans="2:7" ht="15.75" x14ac:dyDescent="0.25">
      <c r="B1115" s="205" t="str">
        <v>Mchale</v>
      </c>
      <c r="C1115" s="199">
        <f>COUNTIF('BEN BEARE'!C:C,B1115)</f>
        <v>1</v>
      </c>
      <c r="D1115" s="199">
        <f>COUNTIFS('BEN BEARE'!C:C,B1115,'BEN BEARE'!K:K,"&gt;0")</f>
        <v>1</v>
      </c>
      <c r="E1115" s="199">
        <f>COUNTIFS('BEN BEARE'!C:C,B1115,'BEN BEARE'!K:K,"&lt;0")</f>
        <v>0</v>
      </c>
      <c r="F1115" s="200">
        <f t="shared" si="26"/>
        <v>1</v>
      </c>
      <c r="G1115" s="207">
        <f>SUMIFS('BEN BEARE'!K:K,'BEN BEARE'!C:C,B1115)</f>
        <v>64</v>
      </c>
    </row>
    <row r="1116" spans="2:7" ht="15.75" x14ac:dyDescent="0.25">
      <c r="B1116" s="205" t="str">
        <v>Mckeever</v>
      </c>
      <c r="C1116" s="199">
        <f>COUNTIF('BEN BEARE'!C:C,B1116)</f>
        <v>1</v>
      </c>
      <c r="D1116" s="199">
        <f>COUNTIFS('BEN BEARE'!C:C,B1116,'BEN BEARE'!K:K,"&gt;0")</f>
        <v>1</v>
      </c>
      <c r="E1116" s="199">
        <f>COUNTIFS('BEN BEARE'!C:C,B1116,'BEN BEARE'!K:K,"&lt;0")</f>
        <v>0</v>
      </c>
      <c r="F1116" s="200">
        <f t="shared" si="26"/>
        <v>1</v>
      </c>
      <c r="G1116" s="207">
        <f>SUMIFS('BEN BEARE'!K:K,'BEN BEARE'!C:C,B1116)</f>
        <v>9</v>
      </c>
    </row>
    <row r="1117" spans="2:7" ht="15.75" x14ac:dyDescent="0.25">
      <c r="B1117" s="205" t="str">
        <v>McTaggart</v>
      </c>
      <c r="C1117" s="199">
        <f>COUNTIF('BEN BEARE'!C:C,B1117)</f>
        <v>2</v>
      </c>
      <c r="D1117" s="199">
        <f>COUNTIFS('BEN BEARE'!C:C,B1117,'BEN BEARE'!K:K,"&gt;0")</f>
        <v>0</v>
      </c>
      <c r="E1117" s="199">
        <f>COUNTIFS('BEN BEARE'!C:C,B1117,'BEN BEARE'!K:K,"&lt;0")</f>
        <v>2</v>
      </c>
      <c r="F1117" s="200">
        <f t="shared" si="26"/>
        <v>0</v>
      </c>
      <c r="G1117" s="207">
        <f>SUMIFS('BEN BEARE'!K:K,'BEN BEARE'!C:C,B1117)</f>
        <v>-8</v>
      </c>
    </row>
    <row r="1118" spans="2:7" ht="15.75" x14ac:dyDescent="0.25">
      <c r="B1118" s="205" t="str">
        <v>Medatsu</v>
      </c>
      <c r="C1118" s="199">
        <f>COUNTIF('BEN BEARE'!C:C,B1118)</f>
        <v>1</v>
      </c>
      <c r="D1118" s="199">
        <f>COUNTIFS('BEN BEARE'!C:C,B1118,'BEN BEARE'!K:K,"&gt;0")</f>
        <v>1</v>
      </c>
      <c r="E1118" s="199">
        <f>COUNTIFS('BEN BEARE'!C:C,B1118,'BEN BEARE'!K:K,"&lt;0")</f>
        <v>0</v>
      </c>
      <c r="F1118" s="200">
        <f t="shared" si="26"/>
        <v>1</v>
      </c>
      <c r="G1118" s="207">
        <f>SUMIFS('BEN BEARE'!K:K,'BEN BEARE'!C:C,B1118)</f>
        <v>1.5</v>
      </c>
    </row>
    <row r="1119" spans="2:7" ht="15.75" x14ac:dyDescent="0.25">
      <c r="B1119" s="205" t="str">
        <v>Medinah</v>
      </c>
      <c r="C1119" s="199">
        <f>COUNTIF('BEN BEARE'!C:C,B1119)</f>
        <v>2</v>
      </c>
      <c r="D1119" s="199">
        <f>COUNTIFS('BEN BEARE'!C:C,B1119,'BEN BEARE'!K:K,"&gt;0")</f>
        <v>0</v>
      </c>
      <c r="E1119" s="199">
        <f>COUNTIFS('BEN BEARE'!C:C,B1119,'BEN BEARE'!K:K,"&lt;0")</f>
        <v>2</v>
      </c>
      <c r="F1119" s="200">
        <f t="shared" si="26"/>
        <v>0</v>
      </c>
      <c r="G1119" s="207">
        <f>SUMIFS('BEN BEARE'!K:K,'BEN BEARE'!C:C,B1119)</f>
        <v>-6.5</v>
      </c>
    </row>
    <row r="1120" spans="2:7" ht="15.75" x14ac:dyDescent="0.25">
      <c r="B1120" s="205" t="str">
        <v>Meet in Brazil</v>
      </c>
      <c r="C1120" s="199">
        <f>COUNTIF('BEN BEARE'!C:C,B1120)</f>
        <v>2</v>
      </c>
      <c r="D1120" s="199">
        <f>COUNTIFS('BEN BEARE'!C:C,B1120,'BEN BEARE'!K:K,"&gt;0")</f>
        <v>0</v>
      </c>
      <c r="E1120" s="199">
        <f>COUNTIFS('BEN BEARE'!C:C,B1120,'BEN BEARE'!K:K,"&lt;0")</f>
        <v>2</v>
      </c>
      <c r="F1120" s="200">
        <f t="shared" si="26"/>
        <v>0</v>
      </c>
      <c r="G1120" s="207">
        <f>SUMIFS('BEN BEARE'!K:K,'BEN BEARE'!C:C,B1120)</f>
        <v>-2.5</v>
      </c>
    </row>
    <row r="1121" spans="2:7" ht="15.75" x14ac:dyDescent="0.25">
      <c r="B1121" s="205" t="str">
        <v>Meinlas</v>
      </c>
      <c r="C1121" s="199">
        <f>COUNTIF('BEN BEARE'!C:C,B1121)</f>
        <v>1</v>
      </c>
      <c r="D1121" s="199">
        <f>COUNTIFS('BEN BEARE'!C:C,B1121,'BEN BEARE'!K:K,"&gt;0")</f>
        <v>0</v>
      </c>
      <c r="E1121" s="199">
        <f>COUNTIFS('BEN BEARE'!C:C,B1121,'BEN BEARE'!K:K,"&lt;0")</f>
        <v>1</v>
      </c>
      <c r="F1121" s="200">
        <f t="shared" si="26"/>
        <v>0</v>
      </c>
      <c r="G1121" s="207">
        <f>SUMIFS('BEN BEARE'!K:K,'BEN BEARE'!C:C,B1121)</f>
        <v>-1</v>
      </c>
    </row>
    <row r="1122" spans="2:7" ht="15.75" x14ac:dyDescent="0.25">
      <c r="B1122" s="205" t="str">
        <v>Melanie</v>
      </c>
      <c r="C1122" s="199">
        <f>COUNTIF('BEN BEARE'!C:C,B1122)</f>
        <v>3</v>
      </c>
      <c r="D1122" s="199">
        <f>COUNTIFS('BEN BEARE'!C:C,B1122,'BEN BEARE'!K:K,"&gt;0")</f>
        <v>1</v>
      </c>
      <c r="E1122" s="199">
        <f>COUNTIFS('BEN BEARE'!C:C,B1122,'BEN BEARE'!K:K,"&lt;0")</f>
        <v>2</v>
      </c>
      <c r="F1122" s="200">
        <f t="shared" si="26"/>
        <v>0.33333333333333331</v>
      </c>
      <c r="G1122" s="207">
        <f>SUMIFS('BEN BEARE'!K:K,'BEN BEARE'!C:C,B1122)</f>
        <v>-0.66750000000000043</v>
      </c>
    </row>
    <row r="1123" spans="2:7" ht="15.75" x14ac:dyDescent="0.25">
      <c r="B1123" s="205" t="str">
        <v>Melody Again</v>
      </c>
      <c r="C1123" s="199">
        <f>COUNTIF('BEN BEARE'!C:C,B1123)</f>
        <v>1</v>
      </c>
      <c r="D1123" s="199">
        <f>COUNTIFS('BEN BEARE'!C:C,B1123,'BEN BEARE'!K:K,"&gt;0")</f>
        <v>1</v>
      </c>
      <c r="E1123" s="199">
        <f>COUNTIFS('BEN BEARE'!C:C,B1123,'BEN BEARE'!K:K,"&lt;0")</f>
        <v>0</v>
      </c>
      <c r="F1123" s="200">
        <f t="shared" si="26"/>
        <v>1</v>
      </c>
      <c r="G1123" s="207">
        <f>SUMIFS('BEN BEARE'!K:K,'BEN BEARE'!C:C,B1123)</f>
        <v>1.5</v>
      </c>
    </row>
    <row r="1124" spans="2:7" ht="15.75" x14ac:dyDescent="0.25">
      <c r="B1124" s="205" t="str">
        <v>Mere Morsel</v>
      </c>
      <c r="C1124" s="199">
        <f>COUNTIF('BEN BEARE'!C:C,B1124)</f>
        <v>1</v>
      </c>
      <c r="D1124" s="199">
        <f>COUNTIFS('BEN BEARE'!C:C,B1124,'BEN BEARE'!K:K,"&gt;0")</f>
        <v>0</v>
      </c>
      <c r="E1124" s="199">
        <f>COUNTIFS('BEN BEARE'!C:C,B1124,'BEN BEARE'!K:K,"&lt;0")</f>
        <v>1</v>
      </c>
      <c r="F1124" s="200">
        <f t="shared" si="26"/>
        <v>0</v>
      </c>
      <c r="G1124" s="207">
        <f>SUMIFS('BEN BEARE'!K:K,'BEN BEARE'!C:C,B1124)</f>
        <v>-10</v>
      </c>
    </row>
    <row r="1125" spans="2:7" ht="15.75" x14ac:dyDescent="0.25">
      <c r="B1125" s="205" t="str">
        <v>Merlins Charm</v>
      </c>
      <c r="C1125" s="199">
        <f>COUNTIF('BEN BEARE'!C:C,B1125)</f>
        <v>3</v>
      </c>
      <c r="D1125" s="199">
        <f>COUNTIFS('BEN BEARE'!C:C,B1125,'BEN BEARE'!K:K,"&gt;0")</f>
        <v>0</v>
      </c>
      <c r="E1125" s="199">
        <f>COUNTIFS('BEN BEARE'!C:C,B1125,'BEN BEARE'!K:K,"&lt;0")</f>
        <v>3</v>
      </c>
      <c r="F1125" s="200">
        <f t="shared" si="26"/>
        <v>0</v>
      </c>
      <c r="G1125" s="207">
        <f>SUMIFS('BEN BEARE'!K:K,'BEN BEARE'!C:C,B1125)</f>
        <v>-4.5</v>
      </c>
    </row>
    <row r="1126" spans="2:7" ht="15.75" x14ac:dyDescent="0.25">
      <c r="B1126" s="205" t="str">
        <v>Metallic Ruler</v>
      </c>
      <c r="C1126" s="199">
        <f>COUNTIF('BEN BEARE'!C:C,B1126)</f>
        <v>1</v>
      </c>
      <c r="D1126" s="199">
        <f>COUNTIFS('BEN BEARE'!C:C,B1126,'BEN BEARE'!K:K,"&gt;0")</f>
        <v>1</v>
      </c>
      <c r="E1126" s="199">
        <f>COUNTIFS('BEN BEARE'!C:C,B1126,'BEN BEARE'!K:K,"&lt;0")</f>
        <v>0</v>
      </c>
      <c r="F1126" s="200">
        <f t="shared" si="26"/>
        <v>1</v>
      </c>
      <c r="G1126" s="207">
        <f>SUMIFS('BEN BEARE'!K:K,'BEN BEARE'!C:C,B1126)</f>
        <v>20</v>
      </c>
    </row>
    <row r="1127" spans="2:7" ht="15.75" x14ac:dyDescent="0.25">
      <c r="B1127" s="205" t="str">
        <v>Metallicity</v>
      </c>
      <c r="C1127" s="199">
        <f>COUNTIF('BEN BEARE'!C:C,B1127)</f>
        <v>2</v>
      </c>
      <c r="D1127" s="199">
        <f>COUNTIFS('BEN BEARE'!C:C,B1127,'BEN BEARE'!K:K,"&gt;0")</f>
        <v>0</v>
      </c>
      <c r="E1127" s="199">
        <f>COUNTIFS('BEN BEARE'!C:C,B1127,'BEN BEARE'!K:K,"&lt;0")</f>
        <v>2</v>
      </c>
      <c r="F1127" s="200">
        <f t="shared" si="26"/>
        <v>0</v>
      </c>
      <c r="G1127" s="207">
        <f>SUMIFS('BEN BEARE'!K:K,'BEN BEARE'!C:C,B1127)</f>
        <v>-3</v>
      </c>
    </row>
    <row r="1128" spans="2:7" ht="15.75" x14ac:dyDescent="0.25">
      <c r="B1128" s="205" t="str">
        <v xml:space="preserve">Metrical </v>
      </c>
      <c r="C1128" s="199">
        <f>COUNTIF('BEN BEARE'!C:C,B1128)</f>
        <v>2</v>
      </c>
      <c r="D1128" s="199">
        <f>COUNTIFS('BEN BEARE'!C:C,B1128,'BEN BEARE'!K:K,"&gt;0")</f>
        <v>1</v>
      </c>
      <c r="E1128" s="199">
        <f>COUNTIFS('BEN BEARE'!C:C,B1128,'BEN BEARE'!K:K,"&lt;0")</f>
        <v>1</v>
      </c>
      <c r="F1128" s="200">
        <f t="shared" si="26"/>
        <v>0.5</v>
      </c>
      <c r="G1128" s="207">
        <f>SUMIFS('BEN BEARE'!K:K,'BEN BEARE'!C:C,B1128)</f>
        <v>-5</v>
      </c>
    </row>
    <row r="1129" spans="2:7" ht="15.75" x14ac:dyDescent="0.25">
      <c r="B1129" s="205" t="str">
        <v>Mexico</v>
      </c>
      <c r="C1129" s="199">
        <f>COUNTIF('BEN BEARE'!C:C,B1129)</f>
        <v>1</v>
      </c>
      <c r="D1129" s="199">
        <f>COUNTIFS('BEN BEARE'!C:C,B1129,'BEN BEARE'!K:K,"&gt;0")</f>
        <v>0</v>
      </c>
      <c r="E1129" s="199">
        <f>COUNTIFS('BEN BEARE'!C:C,B1129,'BEN BEARE'!K:K,"&lt;0")</f>
        <v>1</v>
      </c>
      <c r="F1129" s="200">
        <f t="shared" si="26"/>
        <v>0</v>
      </c>
      <c r="G1129" s="207">
        <f>SUMIFS('BEN BEARE'!K:K,'BEN BEARE'!C:C,B1129)</f>
        <v>-1.5</v>
      </c>
    </row>
    <row r="1130" spans="2:7" ht="15.75" x14ac:dyDescent="0.25">
      <c r="B1130" s="205" t="str">
        <v>Mezidon</v>
      </c>
      <c r="C1130" s="199">
        <f>COUNTIF('BEN BEARE'!C:C,B1130)</f>
        <v>1</v>
      </c>
      <c r="D1130" s="199">
        <f>COUNTIFS('BEN BEARE'!C:C,B1130,'BEN BEARE'!K:K,"&gt;0")</f>
        <v>0</v>
      </c>
      <c r="E1130" s="199">
        <f>COUNTIFS('BEN BEARE'!C:C,B1130,'BEN BEARE'!K:K,"&lt;0")</f>
        <v>1</v>
      </c>
      <c r="F1130" s="200">
        <f t="shared" si="26"/>
        <v>0</v>
      </c>
      <c r="G1130" s="207">
        <f>SUMIFS('BEN BEARE'!K:K,'BEN BEARE'!C:C,B1130)</f>
        <v>-3</v>
      </c>
    </row>
    <row r="1131" spans="2:7" ht="15.75" x14ac:dyDescent="0.25">
      <c r="B1131" s="205" t="str">
        <v>Mickio</v>
      </c>
      <c r="C1131" s="199">
        <f>COUNTIF('BEN BEARE'!C:C,B1131)</f>
        <v>2</v>
      </c>
      <c r="D1131" s="199">
        <f>COUNTIFS('BEN BEARE'!C:C,B1131,'BEN BEARE'!K:K,"&gt;0")</f>
        <v>1</v>
      </c>
      <c r="E1131" s="199">
        <f>COUNTIFS('BEN BEARE'!C:C,B1131,'BEN BEARE'!K:K,"&lt;0")</f>
        <v>1</v>
      </c>
      <c r="F1131" s="200">
        <f t="shared" si="26"/>
        <v>0.5</v>
      </c>
      <c r="G1131" s="207">
        <f>SUMIFS('BEN BEARE'!K:K,'BEN BEARE'!C:C,B1131)</f>
        <v>-5.625</v>
      </c>
    </row>
    <row r="1132" spans="2:7" ht="15.75" x14ac:dyDescent="0.25">
      <c r="B1132" s="205" t="str">
        <v>Midnight Devil</v>
      </c>
      <c r="C1132" s="199">
        <f>COUNTIF('BEN BEARE'!C:C,B1132)</f>
        <v>2</v>
      </c>
      <c r="D1132" s="199">
        <f>COUNTIFS('BEN BEARE'!C:C,B1132,'BEN BEARE'!K:K,"&gt;0")</f>
        <v>0</v>
      </c>
      <c r="E1132" s="199">
        <f>COUNTIFS('BEN BEARE'!C:C,B1132,'BEN BEARE'!K:K,"&lt;0")</f>
        <v>2</v>
      </c>
      <c r="F1132" s="200">
        <f t="shared" si="26"/>
        <v>0</v>
      </c>
      <c r="G1132" s="207">
        <f>SUMIFS('BEN BEARE'!K:K,'BEN BEARE'!C:C,B1132)</f>
        <v>-2.5</v>
      </c>
    </row>
    <row r="1133" spans="2:7" ht="15.75" x14ac:dyDescent="0.25">
      <c r="B1133" s="205" t="str">
        <v xml:space="preserve">Midnight Hussy </v>
      </c>
      <c r="C1133" s="199">
        <f>COUNTIF('BEN BEARE'!C:C,B1133)</f>
        <v>1</v>
      </c>
      <c r="D1133" s="199">
        <f>COUNTIFS('BEN BEARE'!C:C,B1133,'BEN BEARE'!K:K,"&gt;0")</f>
        <v>0</v>
      </c>
      <c r="E1133" s="199">
        <f>COUNTIFS('BEN BEARE'!C:C,B1133,'BEN BEARE'!K:K,"&lt;0")</f>
        <v>1</v>
      </c>
      <c r="F1133" s="200">
        <f t="shared" si="26"/>
        <v>0</v>
      </c>
      <c r="G1133" s="207">
        <f>SUMIFS('BEN BEARE'!K:K,'BEN BEARE'!C:C,B1133)</f>
        <v>-2</v>
      </c>
    </row>
    <row r="1134" spans="2:7" ht="15.75" x14ac:dyDescent="0.25">
      <c r="B1134" s="205" t="str">
        <v>Midori Bully</v>
      </c>
      <c r="C1134" s="199">
        <f>COUNTIF('BEN BEARE'!C:C,B1134)</f>
        <v>1</v>
      </c>
      <c r="D1134" s="199">
        <f>COUNTIFS('BEN BEARE'!C:C,B1134,'BEN BEARE'!K:K,"&gt;0")</f>
        <v>0</v>
      </c>
      <c r="E1134" s="199">
        <f>COUNTIFS('BEN BEARE'!C:C,B1134,'BEN BEARE'!K:K,"&lt;0")</f>
        <v>1</v>
      </c>
      <c r="F1134" s="200">
        <f t="shared" si="26"/>
        <v>0</v>
      </c>
      <c r="G1134" s="207">
        <f>SUMIFS('BEN BEARE'!K:K,'BEN BEARE'!C:C,B1134)</f>
        <v>-1.5</v>
      </c>
    </row>
    <row r="1135" spans="2:7" ht="15.75" x14ac:dyDescent="0.25">
      <c r="B1135" s="205" t="str">
        <v>Midori Burly</v>
      </c>
      <c r="C1135" s="199">
        <f>COUNTIF('BEN BEARE'!C:C,B1135)</f>
        <v>1</v>
      </c>
      <c r="D1135" s="199">
        <f>COUNTIFS('BEN BEARE'!C:C,B1135,'BEN BEARE'!K:K,"&gt;0")</f>
        <v>1</v>
      </c>
      <c r="E1135" s="199">
        <f>COUNTIFS('BEN BEARE'!C:C,B1135,'BEN BEARE'!K:K,"&lt;0")</f>
        <v>0</v>
      </c>
      <c r="F1135" s="200">
        <f t="shared" si="26"/>
        <v>1</v>
      </c>
      <c r="G1135" s="207">
        <f>SUMIFS('BEN BEARE'!K:K,'BEN BEARE'!C:C,B1135)</f>
        <v>26.25</v>
      </c>
    </row>
    <row r="1136" spans="2:7" ht="15.75" x14ac:dyDescent="0.25">
      <c r="B1136" s="205" t="str">
        <v>Midtown Boss</v>
      </c>
      <c r="C1136" s="199">
        <f>COUNTIF('BEN BEARE'!C:C,B1136)</f>
        <v>1</v>
      </c>
      <c r="D1136" s="199">
        <f>COUNTIFS('BEN BEARE'!C:C,B1136,'BEN BEARE'!K:K,"&gt;0")</f>
        <v>1</v>
      </c>
      <c r="E1136" s="199">
        <f>COUNTIFS('BEN BEARE'!C:C,B1136,'BEN BEARE'!K:K,"&lt;0")</f>
        <v>0</v>
      </c>
      <c r="F1136" s="200">
        <f t="shared" si="26"/>
        <v>1</v>
      </c>
      <c r="G1136" s="207">
        <f>SUMIFS('BEN BEARE'!K:K,'BEN BEARE'!C:C,B1136)</f>
        <v>5.8000000000000007</v>
      </c>
    </row>
    <row r="1137" spans="2:7" ht="15.75" x14ac:dyDescent="0.25">
      <c r="B1137" s="205" t="str">
        <v>Might Just Happen</v>
      </c>
      <c r="C1137" s="199">
        <f>COUNTIF('BEN BEARE'!C:C,B1137)</f>
        <v>1</v>
      </c>
      <c r="D1137" s="199">
        <f>COUNTIFS('BEN BEARE'!C:C,B1137,'BEN BEARE'!K:K,"&gt;0")</f>
        <v>0</v>
      </c>
      <c r="E1137" s="199">
        <f>COUNTIFS('BEN BEARE'!C:C,B1137,'BEN BEARE'!K:K,"&lt;0")</f>
        <v>1</v>
      </c>
      <c r="F1137" s="200">
        <f t="shared" si="26"/>
        <v>0</v>
      </c>
      <c r="G1137" s="207">
        <f>SUMIFS('BEN BEARE'!K:K,'BEN BEARE'!C:C,B1137)</f>
        <v>-1</v>
      </c>
    </row>
    <row r="1138" spans="2:7" ht="15.75" x14ac:dyDescent="0.25">
      <c r="B1138" s="205" t="str">
        <v>Mighty Ganges</v>
      </c>
      <c r="C1138" s="199">
        <f>COUNTIF('BEN BEARE'!C:C,B1138)</f>
        <v>2</v>
      </c>
      <c r="D1138" s="199">
        <f>COUNTIFS('BEN BEARE'!C:C,B1138,'BEN BEARE'!K:K,"&gt;0")</f>
        <v>0</v>
      </c>
      <c r="E1138" s="199">
        <f>COUNTIFS('BEN BEARE'!C:C,B1138,'BEN BEARE'!K:K,"&lt;0")</f>
        <v>2</v>
      </c>
      <c r="F1138" s="200">
        <f t="shared" si="26"/>
        <v>0</v>
      </c>
      <c r="G1138" s="207">
        <f>SUMIFS('BEN BEARE'!K:K,'BEN BEARE'!C:C,B1138)</f>
        <v>-1</v>
      </c>
    </row>
    <row r="1139" spans="2:7" ht="15.75" x14ac:dyDescent="0.25">
      <c r="B1139" s="205" t="str">
        <v>Mightybeel</v>
      </c>
      <c r="C1139" s="199">
        <f>COUNTIF('BEN BEARE'!C:C,B1139)</f>
        <v>1</v>
      </c>
      <c r="D1139" s="199">
        <f>COUNTIFS('BEN BEARE'!C:C,B1139,'BEN BEARE'!K:K,"&gt;0")</f>
        <v>0</v>
      </c>
      <c r="E1139" s="199">
        <f>COUNTIFS('BEN BEARE'!C:C,B1139,'BEN BEARE'!K:K,"&lt;0")</f>
        <v>1</v>
      </c>
      <c r="F1139" s="200">
        <f t="shared" si="26"/>
        <v>0</v>
      </c>
      <c r="G1139" s="207">
        <f>SUMIFS('BEN BEARE'!K:K,'BEN BEARE'!C:C,B1139)</f>
        <v>-3</v>
      </c>
    </row>
    <row r="1140" spans="2:7" ht="15.75" x14ac:dyDescent="0.25">
      <c r="B1140" s="205" t="str">
        <v>Mikki Magic</v>
      </c>
      <c r="C1140" s="199">
        <f>COUNTIF('BEN BEARE'!C:C,B1140)</f>
        <v>1</v>
      </c>
      <c r="D1140" s="199">
        <f>COUNTIFS('BEN BEARE'!C:C,B1140,'BEN BEARE'!K:K,"&gt;0")</f>
        <v>0</v>
      </c>
      <c r="E1140" s="199">
        <f>COUNTIFS('BEN BEARE'!C:C,B1140,'BEN BEARE'!K:K,"&lt;0")</f>
        <v>1</v>
      </c>
      <c r="F1140" s="200">
        <f t="shared" si="26"/>
        <v>0</v>
      </c>
      <c r="G1140" s="207">
        <f>SUMIFS('BEN BEARE'!K:K,'BEN BEARE'!C:C,B1140)</f>
        <v>-0.25</v>
      </c>
    </row>
    <row r="1141" spans="2:7" ht="15.75" x14ac:dyDescent="0.25">
      <c r="B1141" s="205" t="str">
        <v>Milk Run</v>
      </c>
      <c r="C1141" s="199">
        <f>COUNTIF('BEN BEARE'!C:C,B1141)</f>
        <v>1</v>
      </c>
      <c r="D1141" s="199">
        <f>COUNTIFS('BEN BEARE'!C:C,B1141,'BEN BEARE'!K:K,"&gt;0")</f>
        <v>0</v>
      </c>
      <c r="E1141" s="199">
        <f>COUNTIFS('BEN BEARE'!C:C,B1141,'BEN BEARE'!K:K,"&lt;0")</f>
        <v>1</v>
      </c>
      <c r="F1141" s="200">
        <f t="shared" si="26"/>
        <v>0</v>
      </c>
      <c r="G1141" s="207">
        <f>SUMIFS('BEN BEARE'!K:K,'BEN BEARE'!C:C,B1141)</f>
        <v>-1</v>
      </c>
    </row>
    <row r="1142" spans="2:7" ht="15.75" x14ac:dyDescent="0.25">
      <c r="B1142" s="205" t="str">
        <v>Millas Millions</v>
      </c>
      <c r="C1142" s="199">
        <f>COUNTIF('BEN BEARE'!C:C,B1142)</f>
        <v>2</v>
      </c>
      <c r="D1142" s="199">
        <f>COUNTIFS('BEN BEARE'!C:C,B1142,'BEN BEARE'!K:K,"&gt;0")</f>
        <v>0</v>
      </c>
      <c r="E1142" s="199">
        <f>COUNTIFS('BEN BEARE'!C:C,B1142,'BEN BEARE'!K:K,"&lt;0")</f>
        <v>2</v>
      </c>
      <c r="F1142" s="200">
        <f t="shared" si="26"/>
        <v>0</v>
      </c>
      <c r="G1142" s="207">
        <f>SUMIFS('BEN BEARE'!K:K,'BEN BEARE'!C:C,B1142)</f>
        <v>-2.75</v>
      </c>
    </row>
    <row r="1143" spans="2:7" ht="15.75" x14ac:dyDescent="0.25">
      <c r="B1143" s="205" t="str">
        <v>Mills</v>
      </c>
      <c r="C1143" s="199">
        <f>COUNTIF('BEN BEARE'!C:C,B1143)</f>
        <v>2</v>
      </c>
      <c r="D1143" s="199">
        <f>COUNTIFS('BEN BEARE'!C:C,B1143,'BEN BEARE'!K:K,"&gt;0")</f>
        <v>0</v>
      </c>
      <c r="E1143" s="199">
        <f>COUNTIFS('BEN BEARE'!C:C,B1143,'BEN BEARE'!K:K,"&lt;0")</f>
        <v>2</v>
      </c>
      <c r="F1143" s="200">
        <f t="shared" si="26"/>
        <v>0</v>
      </c>
      <c r="G1143" s="207">
        <f>SUMIFS('BEN BEARE'!K:K,'BEN BEARE'!C:C,B1143)</f>
        <v>-3</v>
      </c>
    </row>
    <row r="1144" spans="2:7" ht="15.75" x14ac:dyDescent="0.25">
      <c r="B1144" s="205" t="str">
        <v>Millybella</v>
      </c>
      <c r="C1144" s="199">
        <f>COUNTIF('BEN BEARE'!C:C,B1144)</f>
        <v>1</v>
      </c>
      <c r="D1144" s="199">
        <f>COUNTIFS('BEN BEARE'!C:C,B1144,'BEN BEARE'!K:K,"&gt;0")</f>
        <v>1</v>
      </c>
      <c r="E1144" s="199">
        <f>COUNTIFS('BEN BEARE'!C:C,B1144,'BEN BEARE'!K:K,"&lt;0")</f>
        <v>0</v>
      </c>
      <c r="F1144" s="200">
        <f t="shared" si="26"/>
        <v>1</v>
      </c>
      <c r="G1144" s="207">
        <f>SUMIFS('BEN BEARE'!K:K,'BEN BEARE'!C:C,B1144)</f>
        <v>16.25</v>
      </c>
    </row>
    <row r="1145" spans="2:7" ht="15.75" x14ac:dyDescent="0.25">
      <c r="B1145" s="205" t="str">
        <v>Minister Garret</v>
      </c>
      <c r="C1145" s="199">
        <f>COUNTIF('BEN BEARE'!C:C,B1145)</f>
        <v>1</v>
      </c>
      <c r="D1145" s="199">
        <f>COUNTIFS('BEN BEARE'!C:C,B1145,'BEN BEARE'!K:K,"&gt;0")</f>
        <v>0</v>
      </c>
      <c r="E1145" s="199">
        <f>COUNTIFS('BEN BEARE'!C:C,B1145,'BEN BEARE'!K:K,"&lt;0")</f>
        <v>1</v>
      </c>
      <c r="F1145" s="200">
        <f t="shared" si="26"/>
        <v>0</v>
      </c>
      <c r="G1145" s="207">
        <f>SUMIFS('BEN BEARE'!K:K,'BEN BEARE'!C:C,B1145)</f>
        <v>-1</v>
      </c>
    </row>
    <row r="1146" spans="2:7" ht="15.75" x14ac:dyDescent="0.25">
      <c r="B1146" s="205" t="str">
        <v>Minister Garrett</v>
      </c>
      <c r="C1146" s="199">
        <f>COUNTIF('BEN BEARE'!C:C,B1146)</f>
        <v>1</v>
      </c>
      <c r="D1146" s="199">
        <f>COUNTIFS('BEN BEARE'!C:C,B1146,'BEN BEARE'!K:K,"&gt;0")</f>
        <v>0</v>
      </c>
      <c r="E1146" s="199">
        <f>COUNTIFS('BEN BEARE'!C:C,B1146,'BEN BEARE'!K:K,"&lt;0")</f>
        <v>1</v>
      </c>
      <c r="F1146" s="200">
        <f t="shared" si="26"/>
        <v>0</v>
      </c>
      <c r="G1146" s="207">
        <f>SUMIFS('BEN BEARE'!K:K,'BEN BEARE'!C:C,B1146)</f>
        <v>-2.5</v>
      </c>
    </row>
    <row r="1147" spans="2:7" ht="15.75" x14ac:dyDescent="0.25">
      <c r="B1147" s="205" t="str">
        <v>Mio Sorrento</v>
      </c>
      <c r="C1147" s="199">
        <f>COUNTIF('BEN BEARE'!C:C,B1147)</f>
        <v>1</v>
      </c>
      <c r="D1147" s="199">
        <f>COUNTIFS('BEN BEARE'!C:C,B1147,'BEN BEARE'!K:K,"&gt;0")</f>
        <v>1</v>
      </c>
      <c r="E1147" s="199">
        <f>COUNTIFS('BEN BEARE'!C:C,B1147,'BEN BEARE'!K:K,"&lt;0")</f>
        <v>0</v>
      </c>
      <c r="F1147" s="200">
        <f t="shared" si="26"/>
        <v>1</v>
      </c>
      <c r="G1147" s="207">
        <f>SUMIFS('BEN BEARE'!K:K,'BEN BEARE'!C:C,B1147)</f>
        <v>3.6000000000000005</v>
      </c>
    </row>
    <row r="1148" spans="2:7" ht="15.75" x14ac:dyDescent="0.25">
      <c r="B1148" s="205" t="str">
        <v>Miracle of Love</v>
      </c>
      <c r="C1148" s="199">
        <f>COUNTIF('BEN BEARE'!C:C,B1148)</f>
        <v>1</v>
      </c>
      <c r="D1148" s="199">
        <f>COUNTIFS('BEN BEARE'!C:C,B1148,'BEN BEARE'!K:K,"&gt;0")</f>
        <v>1</v>
      </c>
      <c r="E1148" s="199">
        <f>COUNTIFS('BEN BEARE'!C:C,B1148,'BEN BEARE'!K:K,"&lt;0")</f>
        <v>0</v>
      </c>
      <c r="F1148" s="200">
        <f t="shared" si="26"/>
        <v>1</v>
      </c>
      <c r="G1148" s="207">
        <f>SUMIFS('BEN BEARE'!K:K,'BEN BEARE'!C:C,B1148)</f>
        <v>2.5500000000000007</v>
      </c>
    </row>
    <row r="1149" spans="2:7" ht="15.75" x14ac:dyDescent="0.25">
      <c r="B1149" s="205" t="str">
        <v>Mislead</v>
      </c>
      <c r="C1149" s="199">
        <f>COUNTIF('BEN BEARE'!C:C,B1149)</f>
        <v>2</v>
      </c>
      <c r="D1149" s="199">
        <f>COUNTIFS('BEN BEARE'!C:C,B1149,'BEN BEARE'!K:K,"&gt;0")</f>
        <v>0</v>
      </c>
      <c r="E1149" s="199">
        <f>COUNTIFS('BEN BEARE'!C:C,B1149,'BEN BEARE'!K:K,"&lt;0")</f>
        <v>2</v>
      </c>
      <c r="F1149" s="200">
        <f t="shared" si="26"/>
        <v>0</v>
      </c>
      <c r="G1149" s="207">
        <f>SUMIFS('BEN BEARE'!K:K,'BEN BEARE'!C:C,B1149)</f>
        <v>-4.75</v>
      </c>
    </row>
    <row r="1150" spans="2:7" ht="15.75" x14ac:dyDescent="0.25">
      <c r="B1150" s="205" t="str">
        <v>Miso</v>
      </c>
      <c r="C1150" s="199">
        <f>COUNTIF('BEN BEARE'!C:C,B1150)</f>
        <v>1</v>
      </c>
      <c r="D1150" s="199">
        <f>COUNTIFS('BEN BEARE'!C:C,B1150,'BEN BEARE'!K:K,"&gt;0")</f>
        <v>1</v>
      </c>
      <c r="E1150" s="199">
        <f>COUNTIFS('BEN BEARE'!C:C,B1150,'BEN BEARE'!K:K,"&lt;0")</f>
        <v>0</v>
      </c>
      <c r="F1150" s="200">
        <f t="shared" si="26"/>
        <v>1</v>
      </c>
      <c r="G1150" s="207">
        <f>SUMIFS('BEN BEARE'!K:K,'BEN BEARE'!C:C,B1150)</f>
        <v>17</v>
      </c>
    </row>
    <row r="1151" spans="2:7" ht="15.75" x14ac:dyDescent="0.25">
      <c r="B1151" s="205" t="str">
        <v>Miss Balvenie</v>
      </c>
      <c r="C1151" s="199">
        <f>COUNTIF('BEN BEARE'!C:C,B1151)</f>
        <v>1</v>
      </c>
      <c r="D1151" s="199">
        <f>COUNTIFS('BEN BEARE'!C:C,B1151,'BEN BEARE'!K:K,"&gt;0")</f>
        <v>1</v>
      </c>
      <c r="E1151" s="199">
        <f>COUNTIFS('BEN BEARE'!C:C,B1151,'BEN BEARE'!K:K,"&lt;0")</f>
        <v>0</v>
      </c>
      <c r="F1151" s="200">
        <f t="shared" si="26"/>
        <v>1</v>
      </c>
      <c r="G1151" s="207">
        <f>SUMIFS('BEN BEARE'!K:K,'BEN BEARE'!C:C,B1151)</f>
        <v>7.588000000000001</v>
      </c>
    </row>
    <row r="1152" spans="2:7" ht="15.75" x14ac:dyDescent="0.25">
      <c r="B1152" s="205" t="str">
        <v>Miss Baturina</v>
      </c>
      <c r="C1152" s="199">
        <f>COUNTIF('BEN BEARE'!C:C,B1152)</f>
        <v>1</v>
      </c>
      <c r="D1152" s="199">
        <f>COUNTIFS('BEN BEARE'!C:C,B1152,'BEN BEARE'!K:K,"&gt;0")</f>
        <v>0</v>
      </c>
      <c r="E1152" s="199">
        <f>COUNTIFS('BEN BEARE'!C:C,B1152,'BEN BEARE'!K:K,"&lt;0")</f>
        <v>1</v>
      </c>
      <c r="F1152" s="200">
        <f t="shared" si="26"/>
        <v>0</v>
      </c>
      <c r="G1152" s="207">
        <f>SUMIFS('BEN BEARE'!K:K,'BEN BEARE'!C:C,B1152)</f>
        <v>-1.25</v>
      </c>
    </row>
    <row r="1153" spans="2:7" ht="15.75" x14ac:dyDescent="0.25">
      <c r="B1153" s="205" t="str">
        <v>Miss Bayles</v>
      </c>
      <c r="C1153" s="199">
        <f>COUNTIF('BEN BEARE'!C:C,B1153)</f>
        <v>2</v>
      </c>
      <c r="D1153" s="199">
        <f>COUNTIFS('BEN BEARE'!C:C,B1153,'BEN BEARE'!K:K,"&gt;0")</f>
        <v>0</v>
      </c>
      <c r="E1153" s="199">
        <f>COUNTIFS('BEN BEARE'!C:C,B1153,'BEN BEARE'!K:K,"&lt;0")</f>
        <v>2</v>
      </c>
      <c r="F1153" s="200">
        <f t="shared" si="26"/>
        <v>0</v>
      </c>
      <c r="G1153" s="207">
        <f>SUMIFS('BEN BEARE'!K:K,'BEN BEARE'!C:C,B1153)</f>
        <v>-12.25</v>
      </c>
    </row>
    <row r="1154" spans="2:7" ht="15.75" x14ac:dyDescent="0.25">
      <c r="B1154" s="205" t="str">
        <v>Miss Beautiful</v>
      </c>
      <c r="C1154" s="199">
        <f>COUNTIF('BEN BEARE'!C:C,B1154)</f>
        <v>1</v>
      </c>
      <c r="D1154" s="199">
        <f>COUNTIFS('BEN BEARE'!C:C,B1154,'BEN BEARE'!K:K,"&gt;0")</f>
        <v>0</v>
      </c>
      <c r="E1154" s="199">
        <f>COUNTIFS('BEN BEARE'!C:C,B1154,'BEN BEARE'!K:K,"&lt;0")</f>
        <v>1</v>
      </c>
      <c r="F1154" s="200">
        <f t="shared" si="26"/>
        <v>0</v>
      </c>
      <c r="G1154" s="207">
        <f>SUMIFS('BEN BEARE'!K:K,'BEN BEARE'!C:C,B1154)</f>
        <v>-5</v>
      </c>
    </row>
    <row r="1155" spans="2:7" ht="15.75" x14ac:dyDescent="0.25">
      <c r="B1155" s="205" t="str">
        <v xml:space="preserve">Miss Beautiful </v>
      </c>
      <c r="C1155" s="199">
        <f>COUNTIF('BEN BEARE'!C:C,B1155)</f>
        <v>2</v>
      </c>
      <c r="D1155" s="199">
        <f>COUNTIFS('BEN BEARE'!C:C,B1155,'BEN BEARE'!K:K,"&gt;0")</f>
        <v>0</v>
      </c>
      <c r="E1155" s="199">
        <f>COUNTIFS('BEN BEARE'!C:C,B1155,'BEN BEARE'!K:K,"&lt;0")</f>
        <v>2</v>
      </c>
      <c r="F1155" s="200">
        <f t="shared" si="26"/>
        <v>0</v>
      </c>
      <c r="G1155" s="207">
        <f>SUMIFS('BEN BEARE'!K:K,'BEN BEARE'!C:C,B1155)</f>
        <v>-13.75</v>
      </c>
    </row>
    <row r="1156" spans="2:7" ht="15.75" x14ac:dyDescent="0.25">
      <c r="B1156" s="205" t="str">
        <v>Miss Cardannic</v>
      </c>
      <c r="C1156" s="199">
        <f>COUNTIF('BEN BEARE'!C:C,B1156)</f>
        <v>1</v>
      </c>
      <c r="D1156" s="199">
        <f>COUNTIFS('BEN BEARE'!C:C,B1156,'BEN BEARE'!K:K,"&gt;0")</f>
        <v>0</v>
      </c>
      <c r="E1156" s="199">
        <f>COUNTIFS('BEN BEARE'!C:C,B1156,'BEN BEARE'!K:K,"&lt;0")</f>
        <v>1</v>
      </c>
      <c r="F1156" s="200">
        <f t="shared" si="26"/>
        <v>0</v>
      </c>
      <c r="G1156" s="207">
        <f>SUMIFS('BEN BEARE'!K:K,'BEN BEARE'!C:C,B1156)</f>
        <v>-1.25</v>
      </c>
    </row>
    <row r="1157" spans="2:7" ht="15.75" x14ac:dyDescent="0.25">
      <c r="B1157" s="205" t="str">
        <v>Miss Couver</v>
      </c>
      <c r="C1157" s="199">
        <f>COUNTIF('BEN BEARE'!C:C,B1157)</f>
        <v>1</v>
      </c>
      <c r="D1157" s="199">
        <f>COUNTIFS('BEN BEARE'!C:C,B1157,'BEN BEARE'!K:K,"&gt;0")</f>
        <v>1</v>
      </c>
      <c r="E1157" s="199">
        <f>COUNTIFS('BEN BEARE'!C:C,B1157,'BEN BEARE'!K:K,"&lt;0")</f>
        <v>0</v>
      </c>
      <c r="F1157" s="200">
        <f t="shared" si="26"/>
        <v>1</v>
      </c>
      <c r="G1157" s="207">
        <f>SUMIFS('BEN BEARE'!K:K,'BEN BEARE'!C:C,B1157)</f>
        <v>16</v>
      </c>
    </row>
    <row r="1158" spans="2:7" ht="15.75" x14ac:dyDescent="0.25">
      <c r="B1158" s="205" t="str">
        <v>Miss Cumberland</v>
      </c>
      <c r="C1158" s="199">
        <f>COUNTIF('BEN BEARE'!C:C,B1158)</f>
        <v>2</v>
      </c>
      <c r="D1158" s="199">
        <f>COUNTIFS('BEN BEARE'!C:C,B1158,'BEN BEARE'!K:K,"&gt;0")</f>
        <v>0</v>
      </c>
      <c r="E1158" s="199">
        <f>COUNTIFS('BEN BEARE'!C:C,B1158,'BEN BEARE'!K:K,"&lt;0")</f>
        <v>2</v>
      </c>
      <c r="F1158" s="200">
        <f t="shared" si="26"/>
        <v>0</v>
      </c>
      <c r="G1158" s="207">
        <f>SUMIFS('BEN BEARE'!K:K,'BEN BEARE'!C:C,B1158)</f>
        <v>-5.25</v>
      </c>
    </row>
    <row r="1159" spans="2:7" ht="15.75" x14ac:dyDescent="0.25">
      <c r="B1159" s="205" t="str">
        <v>Miss Galore</v>
      </c>
      <c r="C1159" s="199">
        <f>COUNTIF('BEN BEARE'!C:C,B1159)</f>
        <v>1</v>
      </c>
      <c r="D1159" s="199">
        <f>COUNTIFS('BEN BEARE'!C:C,B1159,'BEN BEARE'!K:K,"&gt;0")</f>
        <v>1</v>
      </c>
      <c r="E1159" s="199">
        <f>COUNTIFS('BEN BEARE'!C:C,B1159,'BEN BEARE'!K:K,"&lt;0")</f>
        <v>0</v>
      </c>
      <c r="F1159" s="200">
        <f t="shared" si="26"/>
        <v>1</v>
      </c>
      <c r="G1159" s="207">
        <f>SUMIFS('BEN BEARE'!K:K,'BEN BEARE'!C:C,B1159)</f>
        <v>15.2</v>
      </c>
    </row>
    <row r="1160" spans="2:7" ht="15.75" x14ac:dyDescent="0.25">
      <c r="B1160" s="205" t="str">
        <v>Miss Ghent</v>
      </c>
      <c r="C1160" s="199">
        <f>COUNTIF('BEN BEARE'!C:C,B1160)</f>
        <v>1</v>
      </c>
      <c r="D1160" s="199">
        <f>COUNTIFS('BEN BEARE'!C:C,B1160,'BEN BEARE'!K:K,"&gt;0")</f>
        <v>1</v>
      </c>
      <c r="E1160" s="199">
        <f>COUNTIFS('BEN BEARE'!C:C,B1160,'BEN BEARE'!K:K,"&lt;0")</f>
        <v>0</v>
      </c>
      <c r="F1160" s="200">
        <f t="shared" si="26"/>
        <v>1</v>
      </c>
      <c r="G1160" s="207">
        <f>SUMIFS('BEN BEARE'!K:K,'BEN BEARE'!C:C,B1160)</f>
        <v>66</v>
      </c>
    </row>
    <row r="1161" spans="2:7" ht="15.75" x14ac:dyDescent="0.25">
      <c r="B1161" s="205" t="str">
        <v>Miss Givings</v>
      </c>
      <c r="C1161" s="199">
        <f>COUNTIF('BEN BEARE'!C:C,B1161)</f>
        <v>1</v>
      </c>
      <c r="D1161" s="199">
        <f>COUNTIFS('BEN BEARE'!C:C,B1161,'BEN BEARE'!K:K,"&gt;0")</f>
        <v>0</v>
      </c>
      <c r="E1161" s="199">
        <f>COUNTIFS('BEN BEARE'!C:C,B1161,'BEN BEARE'!K:K,"&lt;0")</f>
        <v>1</v>
      </c>
      <c r="F1161" s="200">
        <f t="shared" si="26"/>
        <v>0</v>
      </c>
      <c r="G1161" s="207">
        <f>SUMIFS('BEN BEARE'!K:K,'BEN BEARE'!C:C,B1161)</f>
        <v>-2</v>
      </c>
    </row>
    <row r="1162" spans="2:7" ht="15.75" x14ac:dyDescent="0.25">
      <c r="B1162" s="205" t="str">
        <v>Miss Icelandic</v>
      </c>
      <c r="C1162" s="199">
        <f>COUNTIF('BEN BEARE'!C:C,B1162)</f>
        <v>1</v>
      </c>
      <c r="D1162" s="199">
        <f>COUNTIFS('BEN BEARE'!C:C,B1162,'BEN BEARE'!K:K,"&gt;0")</f>
        <v>1</v>
      </c>
      <c r="E1162" s="199">
        <f>COUNTIFS('BEN BEARE'!C:C,B1162,'BEN BEARE'!K:K,"&lt;0")</f>
        <v>0</v>
      </c>
      <c r="F1162" s="200">
        <f t="shared" si="26"/>
        <v>1</v>
      </c>
      <c r="G1162" s="207">
        <f>SUMIFS('BEN BEARE'!K:K,'BEN BEARE'!C:C,B1162)</f>
        <v>22</v>
      </c>
    </row>
    <row r="1163" spans="2:7" ht="15.75" x14ac:dyDescent="0.25">
      <c r="B1163" s="205" t="str">
        <v>Miss Jennifer</v>
      </c>
      <c r="C1163" s="199">
        <f>COUNTIF('BEN BEARE'!C:C,B1163)</f>
        <v>1</v>
      </c>
      <c r="D1163" s="199">
        <f>COUNTIFS('BEN BEARE'!C:C,B1163,'BEN BEARE'!K:K,"&gt;0")</f>
        <v>1</v>
      </c>
      <c r="E1163" s="199">
        <f>COUNTIFS('BEN BEARE'!C:C,B1163,'BEN BEARE'!K:K,"&lt;0")</f>
        <v>0</v>
      </c>
      <c r="F1163" s="200">
        <f t="shared" si="26"/>
        <v>1</v>
      </c>
      <c r="G1163" s="207">
        <f>SUMIFS('BEN BEARE'!K:K,'BEN BEARE'!C:C,B1163)</f>
        <v>6.6000000000000014</v>
      </c>
    </row>
    <row r="1164" spans="2:7" ht="15.75" x14ac:dyDescent="0.25">
      <c r="B1164" s="205" t="str">
        <v>Miss Marceau</v>
      </c>
      <c r="C1164" s="199">
        <f>COUNTIF('BEN BEARE'!C:C,B1164)</f>
        <v>1</v>
      </c>
      <c r="D1164" s="199">
        <f>COUNTIFS('BEN BEARE'!C:C,B1164,'BEN BEARE'!K:K,"&gt;0")</f>
        <v>0</v>
      </c>
      <c r="E1164" s="199">
        <f>COUNTIFS('BEN BEARE'!C:C,B1164,'BEN BEARE'!K:K,"&lt;0")</f>
        <v>1</v>
      </c>
      <c r="F1164" s="200">
        <f t="shared" si="26"/>
        <v>0</v>
      </c>
      <c r="G1164" s="207">
        <f>SUMIFS('BEN BEARE'!K:K,'BEN BEARE'!C:C,B1164)</f>
        <v>-1</v>
      </c>
    </row>
    <row r="1165" spans="2:7" ht="15.75" x14ac:dyDescent="0.25">
      <c r="B1165" s="205" t="str">
        <v>Miss Matador</v>
      </c>
      <c r="C1165" s="199">
        <f>COUNTIF('BEN BEARE'!C:C,B1165)</f>
        <v>2</v>
      </c>
      <c r="D1165" s="199">
        <f>COUNTIFS('BEN BEARE'!C:C,B1165,'BEN BEARE'!K:K,"&gt;0")</f>
        <v>0</v>
      </c>
      <c r="E1165" s="199">
        <f>COUNTIFS('BEN BEARE'!C:C,B1165,'BEN BEARE'!K:K,"&lt;0")</f>
        <v>2</v>
      </c>
      <c r="F1165" s="200">
        <f t="shared" si="26"/>
        <v>0</v>
      </c>
      <c r="G1165" s="207">
        <f>SUMIFS('BEN BEARE'!K:K,'BEN BEARE'!C:C,B1165)</f>
        <v>-4.5</v>
      </c>
    </row>
    <row r="1166" spans="2:7" ht="15.75" x14ac:dyDescent="0.25">
      <c r="B1166" s="205" t="str">
        <v>Miss Moocha</v>
      </c>
      <c r="C1166" s="199">
        <f>COUNTIF('BEN BEARE'!C:C,B1166)</f>
        <v>1</v>
      </c>
      <c r="D1166" s="199">
        <f>COUNTIFS('BEN BEARE'!C:C,B1166,'BEN BEARE'!K:K,"&gt;0")</f>
        <v>0</v>
      </c>
      <c r="E1166" s="199">
        <f>COUNTIFS('BEN BEARE'!C:C,B1166,'BEN BEARE'!K:K,"&lt;0")</f>
        <v>1</v>
      </c>
      <c r="F1166" s="200">
        <f t="shared" si="26"/>
        <v>0</v>
      </c>
      <c r="G1166" s="207">
        <f>SUMIFS('BEN BEARE'!K:K,'BEN BEARE'!C:C,B1166)</f>
        <v>-0.5</v>
      </c>
    </row>
    <row r="1167" spans="2:7" ht="15.75" x14ac:dyDescent="0.25">
      <c r="B1167" s="205" t="str">
        <v>Miss Mya</v>
      </c>
      <c r="C1167" s="199">
        <f>COUNTIF('BEN BEARE'!C:C,B1167)</f>
        <v>1</v>
      </c>
      <c r="D1167" s="199">
        <f>COUNTIFS('BEN BEARE'!C:C,B1167,'BEN BEARE'!K:K,"&gt;0")</f>
        <v>0</v>
      </c>
      <c r="E1167" s="199">
        <f>COUNTIFS('BEN BEARE'!C:C,B1167,'BEN BEARE'!K:K,"&lt;0")</f>
        <v>1</v>
      </c>
      <c r="F1167" s="200">
        <f t="shared" si="26"/>
        <v>0</v>
      </c>
      <c r="G1167" s="207">
        <f>SUMIFS('BEN BEARE'!K:K,'BEN BEARE'!C:C,B1167)</f>
        <v>-1</v>
      </c>
    </row>
    <row r="1168" spans="2:7" ht="15.75" x14ac:dyDescent="0.25">
      <c r="B1168" s="205" t="str">
        <v>Miss Thatcher</v>
      </c>
      <c r="C1168" s="199">
        <f>COUNTIF('BEN BEARE'!C:C,B1168)</f>
        <v>3</v>
      </c>
      <c r="D1168" s="199">
        <f>COUNTIFS('BEN BEARE'!C:C,B1168,'BEN BEARE'!K:K,"&gt;0")</f>
        <v>1</v>
      </c>
      <c r="E1168" s="199">
        <f>COUNTIFS('BEN BEARE'!C:C,B1168,'BEN BEARE'!K:K,"&lt;0")</f>
        <v>2</v>
      </c>
      <c r="F1168" s="200">
        <f t="shared" si="26"/>
        <v>0.33333333333333331</v>
      </c>
      <c r="G1168" s="207">
        <f>SUMIFS('BEN BEARE'!K:K,'BEN BEARE'!C:C,B1168)</f>
        <v>5</v>
      </c>
    </row>
    <row r="1169" spans="2:7" ht="15.75" x14ac:dyDescent="0.25">
      <c r="B1169" s="205" t="str">
        <v>Missile Leader</v>
      </c>
      <c r="C1169" s="199">
        <f>COUNTIF('BEN BEARE'!C:C,B1169)</f>
        <v>1</v>
      </c>
      <c r="D1169" s="199">
        <f>COUNTIFS('BEN BEARE'!C:C,B1169,'BEN BEARE'!K:K,"&gt;0")</f>
        <v>0</v>
      </c>
      <c r="E1169" s="199">
        <f>COUNTIFS('BEN BEARE'!C:C,B1169,'BEN BEARE'!K:K,"&lt;0")</f>
        <v>1</v>
      </c>
      <c r="F1169" s="200">
        <f t="shared" si="26"/>
        <v>0</v>
      </c>
      <c r="G1169" s="207">
        <f>SUMIFS('BEN BEARE'!K:K,'BEN BEARE'!C:C,B1169)</f>
        <v>-4</v>
      </c>
    </row>
    <row r="1170" spans="2:7" ht="15.75" x14ac:dyDescent="0.25">
      <c r="B1170" s="205" t="str">
        <v xml:space="preserve">Missile Leader </v>
      </c>
      <c r="C1170" s="199">
        <f>COUNTIF('BEN BEARE'!C:C,B1170)</f>
        <v>1</v>
      </c>
      <c r="D1170" s="199">
        <f>COUNTIFS('BEN BEARE'!C:C,B1170,'BEN BEARE'!K:K,"&gt;0")</f>
        <v>1</v>
      </c>
      <c r="E1170" s="199">
        <f>COUNTIFS('BEN BEARE'!C:C,B1170,'BEN BEARE'!K:K,"&lt;0")</f>
        <v>0</v>
      </c>
      <c r="F1170" s="200">
        <f t="shared" si="26"/>
        <v>1</v>
      </c>
      <c r="G1170" s="207">
        <f>SUMIFS('BEN BEARE'!K:K,'BEN BEARE'!C:C,B1170)</f>
        <v>3.2</v>
      </c>
    </row>
    <row r="1171" spans="2:7" ht="15.75" x14ac:dyDescent="0.25">
      <c r="B1171" s="205" t="str">
        <v>Missile Maiden</v>
      </c>
      <c r="C1171" s="199">
        <f>COUNTIF('BEN BEARE'!C:C,B1171)</f>
        <v>1</v>
      </c>
      <c r="D1171" s="199">
        <f>COUNTIFS('BEN BEARE'!C:C,B1171,'BEN BEARE'!K:K,"&gt;0")</f>
        <v>0</v>
      </c>
      <c r="E1171" s="199">
        <f>COUNTIFS('BEN BEARE'!C:C,B1171,'BEN BEARE'!K:K,"&lt;0")</f>
        <v>1</v>
      </c>
      <c r="F1171" s="200">
        <f t="shared" ref="F1171:F1210" si="27">D1171/C1171</f>
        <v>0</v>
      </c>
      <c r="G1171" s="207">
        <f>SUMIFS('BEN BEARE'!K:K,'BEN BEARE'!C:C,B1171)</f>
        <v>-6</v>
      </c>
    </row>
    <row r="1172" spans="2:7" ht="15.75" x14ac:dyDescent="0.25">
      <c r="B1172" s="205" t="str">
        <v>Mister Buisnessman</v>
      </c>
      <c r="C1172" s="199">
        <f>COUNTIF('BEN BEARE'!C:C,B1172)</f>
        <v>2</v>
      </c>
      <c r="D1172" s="199">
        <f>COUNTIFS('BEN BEARE'!C:C,B1172,'BEN BEARE'!K:K,"&gt;0")</f>
        <v>1</v>
      </c>
      <c r="E1172" s="199">
        <f>COUNTIFS('BEN BEARE'!C:C,B1172,'BEN BEARE'!K:K,"&lt;0")</f>
        <v>1</v>
      </c>
      <c r="F1172" s="200">
        <f t="shared" si="27"/>
        <v>0.5</v>
      </c>
      <c r="G1172" s="207">
        <f>SUMIFS('BEN BEARE'!K:K,'BEN BEARE'!C:C,B1172)</f>
        <v>3.5</v>
      </c>
    </row>
    <row r="1173" spans="2:7" ht="15.75" x14ac:dyDescent="0.25">
      <c r="B1173" s="205" t="str">
        <v>Mister Hendershot</v>
      </c>
      <c r="C1173" s="199">
        <f>COUNTIF('BEN BEARE'!C:C,B1173)</f>
        <v>1</v>
      </c>
      <c r="D1173" s="199">
        <f>COUNTIFS('BEN BEARE'!C:C,B1173,'BEN BEARE'!K:K,"&gt;0")</f>
        <v>0</v>
      </c>
      <c r="E1173" s="199">
        <f>COUNTIFS('BEN BEARE'!C:C,B1173,'BEN BEARE'!K:K,"&lt;0")</f>
        <v>1</v>
      </c>
      <c r="F1173" s="200">
        <f t="shared" si="27"/>
        <v>0</v>
      </c>
      <c r="G1173" s="207">
        <f>SUMIFS('BEN BEARE'!K:K,'BEN BEARE'!C:C,B1173)</f>
        <v>-6</v>
      </c>
    </row>
    <row r="1174" spans="2:7" ht="15.75" x14ac:dyDescent="0.25">
      <c r="B1174" s="205" t="str">
        <v>Mixmulti</v>
      </c>
      <c r="C1174" s="199">
        <f>COUNTIF('BEN BEARE'!C:C,B1174)</f>
        <v>1</v>
      </c>
      <c r="D1174" s="199">
        <f>COUNTIFS('BEN BEARE'!C:C,B1174,'BEN BEARE'!K:K,"&gt;0")</f>
        <v>1</v>
      </c>
      <c r="E1174" s="199">
        <f>COUNTIFS('BEN BEARE'!C:C,B1174,'BEN BEARE'!K:K,"&lt;0")</f>
        <v>0</v>
      </c>
      <c r="F1174" s="200">
        <f t="shared" si="27"/>
        <v>1</v>
      </c>
      <c r="G1174" s="207">
        <f>SUMIFS('BEN BEARE'!K:K,'BEN BEARE'!C:C,B1174)</f>
        <v>11</v>
      </c>
    </row>
    <row r="1175" spans="2:7" ht="15.75" x14ac:dyDescent="0.25">
      <c r="B1175" s="205" t="str">
        <v>Modown</v>
      </c>
      <c r="C1175" s="199">
        <f>COUNTIF('BEN BEARE'!C:C,B1175)</f>
        <v>2</v>
      </c>
      <c r="D1175" s="199">
        <f>COUNTIFS('BEN BEARE'!C:C,B1175,'BEN BEARE'!K:K,"&gt;0")</f>
        <v>1</v>
      </c>
      <c r="E1175" s="199">
        <f>COUNTIFS('BEN BEARE'!C:C,B1175,'BEN BEARE'!K:K,"&lt;0")</f>
        <v>1</v>
      </c>
      <c r="F1175" s="200">
        <f t="shared" si="27"/>
        <v>0.5</v>
      </c>
      <c r="G1175" s="207">
        <f>SUMIFS('BEN BEARE'!K:K,'BEN BEARE'!C:C,B1175)</f>
        <v>-1.25</v>
      </c>
    </row>
    <row r="1176" spans="2:7" ht="15.75" x14ac:dyDescent="0.25">
      <c r="B1176" s="205" t="str">
        <v>Moesha</v>
      </c>
      <c r="C1176" s="199">
        <f>COUNTIF('BEN BEARE'!C:C,B1176)</f>
        <v>2</v>
      </c>
      <c r="D1176" s="199">
        <f>COUNTIFS('BEN BEARE'!C:C,B1176,'BEN BEARE'!K:K,"&gt;0")</f>
        <v>1</v>
      </c>
      <c r="E1176" s="199">
        <f>COUNTIFS('BEN BEARE'!C:C,B1176,'BEN BEARE'!K:K,"&lt;0")</f>
        <v>1</v>
      </c>
      <c r="F1176" s="200">
        <f t="shared" si="27"/>
        <v>0.5</v>
      </c>
      <c r="G1176" s="207">
        <f>SUMIFS('BEN BEARE'!K:K,'BEN BEARE'!C:C,B1176)</f>
        <v>-7.5</v>
      </c>
    </row>
    <row r="1177" spans="2:7" ht="15.75" x14ac:dyDescent="0.25">
      <c r="B1177" s="205" t="str">
        <v>Moetman</v>
      </c>
      <c r="C1177" s="199">
        <f>COUNTIF('BEN BEARE'!C:C,B1177)</f>
        <v>4</v>
      </c>
      <c r="D1177" s="199">
        <f>COUNTIFS('BEN BEARE'!C:C,B1177,'BEN BEARE'!K:K,"&gt;0")</f>
        <v>0</v>
      </c>
      <c r="E1177" s="199">
        <f>COUNTIFS('BEN BEARE'!C:C,B1177,'BEN BEARE'!K:K,"&lt;0")</f>
        <v>4</v>
      </c>
      <c r="F1177" s="200">
        <f t="shared" si="27"/>
        <v>0</v>
      </c>
      <c r="G1177" s="207">
        <f>SUMIFS('BEN BEARE'!K:K,'BEN BEARE'!C:C,B1177)</f>
        <v>-12.75</v>
      </c>
    </row>
    <row r="1178" spans="2:7" ht="15.75" x14ac:dyDescent="0.25">
      <c r="B1178" s="205" t="str">
        <v>Mogo Magic</v>
      </c>
      <c r="C1178" s="199">
        <f>COUNTIF('BEN BEARE'!C:C,B1178)</f>
        <v>1</v>
      </c>
      <c r="D1178" s="199">
        <f>COUNTIFS('BEN BEARE'!C:C,B1178,'BEN BEARE'!K:K,"&gt;0")</f>
        <v>1</v>
      </c>
      <c r="E1178" s="199">
        <f>COUNTIFS('BEN BEARE'!C:C,B1178,'BEN BEARE'!K:K,"&lt;0")</f>
        <v>0</v>
      </c>
      <c r="F1178" s="200">
        <f t="shared" si="27"/>
        <v>1</v>
      </c>
      <c r="G1178" s="207">
        <f>SUMIFS('BEN BEARE'!K:K,'BEN BEARE'!C:C,B1178)</f>
        <v>0.55000000000000004</v>
      </c>
    </row>
    <row r="1179" spans="2:7" ht="15.75" x14ac:dyDescent="0.25">
      <c r="B1179" s="205" t="str">
        <v>Moko</v>
      </c>
      <c r="C1179" s="199">
        <f>COUNTIF('BEN BEARE'!C:C,B1179)</f>
        <v>1</v>
      </c>
      <c r="D1179" s="199">
        <f>COUNTIFS('BEN BEARE'!C:C,B1179,'BEN BEARE'!K:K,"&gt;0")</f>
        <v>0</v>
      </c>
      <c r="E1179" s="199">
        <f>COUNTIFS('BEN BEARE'!C:C,B1179,'BEN BEARE'!K:K,"&lt;0")</f>
        <v>1</v>
      </c>
      <c r="F1179" s="200">
        <f t="shared" si="27"/>
        <v>0</v>
      </c>
      <c r="G1179" s="207">
        <f>SUMIFS('BEN BEARE'!K:K,'BEN BEARE'!C:C,B1179)</f>
        <v>-6</v>
      </c>
    </row>
    <row r="1180" spans="2:7" ht="15.75" x14ac:dyDescent="0.25">
      <c r="B1180" s="205" t="str">
        <v>Mondo</v>
      </c>
      <c r="C1180" s="199">
        <f>COUNTIF('BEN BEARE'!C:C,B1180)</f>
        <v>1</v>
      </c>
      <c r="D1180" s="199">
        <f>COUNTIFS('BEN BEARE'!C:C,B1180,'BEN BEARE'!K:K,"&gt;0")</f>
        <v>0</v>
      </c>
      <c r="E1180" s="199">
        <f>COUNTIFS('BEN BEARE'!C:C,B1180,'BEN BEARE'!K:K,"&lt;0")</f>
        <v>1</v>
      </c>
      <c r="F1180" s="200">
        <f t="shared" si="27"/>
        <v>0</v>
      </c>
      <c r="G1180" s="207">
        <f>SUMIFS('BEN BEARE'!K:K,'BEN BEARE'!C:C,B1180)</f>
        <v>-1.5</v>
      </c>
    </row>
    <row r="1181" spans="2:7" ht="15.75" x14ac:dyDescent="0.25">
      <c r="B1181" s="205" t="str">
        <v>Monolink</v>
      </c>
      <c r="C1181" s="199">
        <f>COUNTIF('BEN BEARE'!C:C,B1181)</f>
        <v>1</v>
      </c>
      <c r="D1181" s="199">
        <f>COUNTIFS('BEN BEARE'!C:C,B1181,'BEN BEARE'!K:K,"&gt;0")</f>
        <v>0</v>
      </c>
      <c r="E1181" s="199">
        <f>COUNTIFS('BEN BEARE'!C:C,B1181,'BEN BEARE'!K:K,"&lt;0")</f>
        <v>1</v>
      </c>
      <c r="F1181" s="200">
        <f t="shared" si="27"/>
        <v>0</v>
      </c>
      <c r="G1181" s="207">
        <f>SUMIFS('BEN BEARE'!K:K,'BEN BEARE'!C:C,B1181)</f>
        <v>-5</v>
      </c>
    </row>
    <row r="1182" spans="2:7" ht="15.75" x14ac:dyDescent="0.25">
      <c r="B1182" s="205" t="str">
        <v>Moon Catcher</v>
      </c>
      <c r="C1182" s="199">
        <f>COUNTIF('BEN BEARE'!C:C,B1182)</f>
        <v>2</v>
      </c>
      <c r="D1182" s="199">
        <f>COUNTIFS('BEN BEARE'!C:C,B1182,'BEN BEARE'!K:K,"&gt;0")</f>
        <v>0</v>
      </c>
      <c r="E1182" s="199">
        <f>COUNTIFS('BEN BEARE'!C:C,B1182,'BEN BEARE'!K:K,"&lt;0")</f>
        <v>2</v>
      </c>
      <c r="F1182" s="200">
        <f t="shared" si="27"/>
        <v>0</v>
      </c>
      <c r="G1182" s="207">
        <f>SUMIFS('BEN BEARE'!K:K,'BEN BEARE'!C:C,B1182)</f>
        <v>-5</v>
      </c>
    </row>
    <row r="1183" spans="2:7" ht="15.75" x14ac:dyDescent="0.25">
      <c r="B1183" s="205" t="str">
        <v>Moonshine Annie</v>
      </c>
      <c r="C1183" s="199">
        <f>COUNTIF('BEN BEARE'!C:C,B1183)</f>
        <v>2</v>
      </c>
      <c r="D1183" s="199">
        <f>COUNTIFS('BEN BEARE'!C:C,B1183,'BEN BEARE'!K:K,"&gt;0")</f>
        <v>0</v>
      </c>
      <c r="E1183" s="199">
        <f>COUNTIFS('BEN BEARE'!C:C,B1183,'BEN BEARE'!K:K,"&lt;0")</f>
        <v>2</v>
      </c>
      <c r="F1183" s="200">
        <f t="shared" si="27"/>
        <v>0</v>
      </c>
      <c r="G1183" s="207">
        <f>SUMIFS('BEN BEARE'!K:K,'BEN BEARE'!C:C,B1183)</f>
        <v>-6.75</v>
      </c>
    </row>
    <row r="1184" spans="2:7" ht="15.75" x14ac:dyDescent="0.25">
      <c r="B1184" s="205" t="str">
        <v>Moor Mumm</v>
      </c>
      <c r="C1184" s="199">
        <f>COUNTIF('BEN BEARE'!C:C,B1184)</f>
        <v>1</v>
      </c>
      <c r="D1184" s="199">
        <f>COUNTIFS('BEN BEARE'!C:C,B1184,'BEN BEARE'!K:K,"&gt;0")</f>
        <v>0</v>
      </c>
      <c r="E1184" s="199">
        <f>COUNTIFS('BEN BEARE'!C:C,B1184,'BEN BEARE'!K:K,"&lt;0")</f>
        <v>1</v>
      </c>
      <c r="F1184" s="200">
        <f t="shared" si="27"/>
        <v>0</v>
      </c>
      <c r="G1184" s="207">
        <f>SUMIFS('BEN BEARE'!K:K,'BEN BEARE'!C:C,B1184)</f>
        <v>-2</v>
      </c>
    </row>
    <row r="1185" spans="2:7" ht="15.75" x14ac:dyDescent="0.25">
      <c r="B1185" s="205" t="str">
        <v>Mootessa</v>
      </c>
      <c r="C1185" s="199">
        <f>COUNTIF('BEN BEARE'!C:C,B1185)</f>
        <v>3</v>
      </c>
      <c r="D1185" s="199">
        <f>COUNTIFS('BEN BEARE'!C:C,B1185,'BEN BEARE'!K:K,"&gt;0")</f>
        <v>1</v>
      </c>
      <c r="E1185" s="199">
        <f>COUNTIFS('BEN BEARE'!C:C,B1185,'BEN BEARE'!K:K,"&lt;0")</f>
        <v>2</v>
      </c>
      <c r="F1185" s="200">
        <f t="shared" si="27"/>
        <v>0.33333333333333331</v>
      </c>
      <c r="G1185" s="207">
        <f>SUMIFS('BEN BEARE'!K:K,'BEN BEARE'!C:C,B1185)</f>
        <v>3.1000000000000014</v>
      </c>
    </row>
    <row r="1186" spans="2:7" ht="15.75" x14ac:dyDescent="0.25">
      <c r="B1186" s="205" t="str">
        <v>Moravia</v>
      </c>
      <c r="C1186" s="199">
        <f>COUNTIF('BEN BEARE'!C:C,B1186)</f>
        <v>1</v>
      </c>
      <c r="D1186" s="199">
        <f>COUNTIFS('BEN BEARE'!C:C,B1186,'BEN BEARE'!K:K,"&gt;0")</f>
        <v>1</v>
      </c>
      <c r="E1186" s="199">
        <f>COUNTIFS('BEN BEARE'!C:C,B1186,'BEN BEARE'!K:K,"&lt;0")</f>
        <v>0</v>
      </c>
      <c r="F1186" s="200">
        <f t="shared" si="27"/>
        <v>1</v>
      </c>
      <c r="G1186" s="207">
        <f>SUMIFS('BEN BEARE'!K:K,'BEN BEARE'!C:C,B1186)</f>
        <v>3.625</v>
      </c>
    </row>
    <row r="1187" spans="2:7" ht="15.75" x14ac:dyDescent="0.25">
      <c r="B1187" s="205" t="str">
        <v>More for Us</v>
      </c>
      <c r="C1187" s="199">
        <f>COUNTIF('BEN BEARE'!C:C,B1187)</f>
        <v>1</v>
      </c>
      <c r="D1187" s="199">
        <f>COUNTIFS('BEN BEARE'!C:C,B1187,'BEN BEARE'!K:K,"&gt;0")</f>
        <v>0</v>
      </c>
      <c r="E1187" s="199">
        <f>COUNTIFS('BEN BEARE'!C:C,B1187,'BEN BEARE'!K:K,"&lt;0")</f>
        <v>1</v>
      </c>
      <c r="F1187" s="200">
        <f t="shared" si="27"/>
        <v>0</v>
      </c>
      <c r="G1187" s="207">
        <f>SUMIFS('BEN BEARE'!K:K,'BEN BEARE'!C:C,B1187)</f>
        <v>-0.5</v>
      </c>
    </row>
    <row r="1188" spans="2:7" ht="15.75" x14ac:dyDescent="0.25">
      <c r="B1188" s="205" t="str">
        <v>More Secrets</v>
      </c>
      <c r="C1188" s="199">
        <f>COUNTIF('BEN BEARE'!C:C,B1188)</f>
        <v>1</v>
      </c>
      <c r="D1188" s="199">
        <f>COUNTIFS('BEN BEARE'!C:C,B1188,'BEN BEARE'!K:K,"&gt;0")</f>
        <v>1</v>
      </c>
      <c r="E1188" s="199">
        <f>COUNTIFS('BEN BEARE'!C:C,B1188,'BEN BEARE'!K:K,"&lt;0")</f>
        <v>0</v>
      </c>
      <c r="F1188" s="200">
        <f t="shared" si="27"/>
        <v>1</v>
      </c>
      <c r="G1188" s="207">
        <f>SUMIFS('BEN BEARE'!K:K,'BEN BEARE'!C:C,B1188)</f>
        <v>2.7</v>
      </c>
    </row>
    <row r="1189" spans="2:7" ht="15.75" x14ac:dyDescent="0.25">
      <c r="B1189" s="205" t="str">
        <v>More Szylak</v>
      </c>
      <c r="C1189" s="199">
        <f>COUNTIF('BEN BEARE'!C:C,B1189)</f>
        <v>1</v>
      </c>
      <c r="D1189" s="199">
        <f>COUNTIFS('BEN BEARE'!C:C,B1189,'BEN BEARE'!K:K,"&gt;0")</f>
        <v>0</v>
      </c>
      <c r="E1189" s="199">
        <f>COUNTIFS('BEN BEARE'!C:C,B1189,'BEN BEARE'!K:K,"&lt;0")</f>
        <v>1</v>
      </c>
      <c r="F1189" s="200">
        <f t="shared" si="27"/>
        <v>0</v>
      </c>
      <c r="G1189" s="207">
        <f>SUMIFS('BEN BEARE'!K:K,'BEN BEARE'!C:C,B1189)</f>
        <v>-3</v>
      </c>
    </row>
    <row r="1190" spans="2:7" ht="15.75" x14ac:dyDescent="0.25">
      <c r="B1190" s="205" t="str">
        <v>Morning Darling</v>
      </c>
      <c r="C1190" s="199">
        <f>COUNTIF('BEN BEARE'!C:C,B1190)</f>
        <v>1</v>
      </c>
      <c r="D1190" s="199">
        <f>COUNTIFS('BEN BEARE'!C:C,B1190,'BEN BEARE'!K:K,"&gt;0")</f>
        <v>0</v>
      </c>
      <c r="E1190" s="199">
        <f>COUNTIFS('BEN BEARE'!C:C,B1190,'BEN BEARE'!K:K,"&lt;0")</f>
        <v>1</v>
      </c>
      <c r="F1190" s="200">
        <f t="shared" si="27"/>
        <v>0</v>
      </c>
      <c r="G1190" s="207">
        <f>SUMIFS('BEN BEARE'!K:K,'BEN BEARE'!C:C,B1190)</f>
        <v>-1</v>
      </c>
    </row>
    <row r="1191" spans="2:7" ht="15.75" x14ac:dyDescent="0.25">
      <c r="B1191" s="205" t="str">
        <v>Mornington Glory</v>
      </c>
      <c r="C1191" s="199">
        <f>COUNTIF('BEN BEARE'!C:C,B1191)</f>
        <v>1</v>
      </c>
      <c r="D1191" s="199">
        <f>COUNTIFS('BEN BEARE'!C:C,B1191,'BEN BEARE'!K:K,"&gt;0")</f>
        <v>1</v>
      </c>
      <c r="E1191" s="199">
        <f>COUNTIFS('BEN BEARE'!C:C,B1191,'BEN BEARE'!K:K,"&lt;0")</f>
        <v>0</v>
      </c>
      <c r="F1191" s="200">
        <f t="shared" si="27"/>
        <v>1</v>
      </c>
      <c r="G1191" s="207">
        <f>SUMIFS('BEN BEARE'!K:K,'BEN BEARE'!C:C,B1191)</f>
        <v>2.9550000000000001</v>
      </c>
    </row>
    <row r="1192" spans="2:7" ht="15.75" x14ac:dyDescent="0.25">
      <c r="B1192" s="205" t="str">
        <v>Morpheus Bragi</v>
      </c>
      <c r="C1192" s="199">
        <f>COUNTIF('BEN BEARE'!C:C,B1192)</f>
        <v>2</v>
      </c>
      <c r="D1192" s="199">
        <f>COUNTIFS('BEN BEARE'!C:C,B1192,'BEN BEARE'!K:K,"&gt;0")</f>
        <v>1</v>
      </c>
      <c r="E1192" s="199">
        <f>COUNTIFS('BEN BEARE'!C:C,B1192,'BEN BEARE'!K:K,"&lt;0")</f>
        <v>1</v>
      </c>
      <c r="F1192" s="200">
        <f t="shared" si="27"/>
        <v>0.5</v>
      </c>
      <c r="G1192" s="207">
        <f>SUMIFS('BEN BEARE'!K:K,'BEN BEARE'!C:C,B1192)</f>
        <v>2.75</v>
      </c>
    </row>
    <row r="1193" spans="2:7" ht="15.75" x14ac:dyDescent="0.25">
      <c r="B1193" s="205" t="str">
        <v>Morryl Moral</v>
      </c>
      <c r="C1193" s="199">
        <f>COUNTIF('BEN BEARE'!C:C,B1193)</f>
        <v>1</v>
      </c>
      <c r="D1193" s="199">
        <f>COUNTIFS('BEN BEARE'!C:C,B1193,'BEN BEARE'!K:K,"&gt;0")</f>
        <v>0</v>
      </c>
      <c r="E1193" s="199">
        <f>COUNTIFS('BEN BEARE'!C:C,B1193,'BEN BEARE'!K:K,"&lt;0")</f>
        <v>1</v>
      </c>
      <c r="F1193" s="200">
        <f t="shared" si="27"/>
        <v>0</v>
      </c>
      <c r="G1193" s="207">
        <f>SUMIFS('BEN BEARE'!K:K,'BEN BEARE'!C:C,B1193)</f>
        <v>-9</v>
      </c>
    </row>
    <row r="1194" spans="2:7" ht="15.75" x14ac:dyDescent="0.25">
      <c r="B1194" s="205" t="str">
        <v>Mortar</v>
      </c>
      <c r="C1194" s="199">
        <f>COUNTIF('BEN BEARE'!C:C,B1194)</f>
        <v>2</v>
      </c>
      <c r="D1194" s="199">
        <f>COUNTIFS('BEN BEARE'!C:C,B1194,'BEN BEARE'!K:K,"&gt;0")</f>
        <v>0</v>
      </c>
      <c r="E1194" s="199">
        <f>COUNTIFS('BEN BEARE'!C:C,B1194,'BEN BEARE'!K:K,"&lt;0")</f>
        <v>2</v>
      </c>
      <c r="F1194" s="200">
        <f t="shared" si="27"/>
        <v>0</v>
      </c>
      <c r="G1194" s="207">
        <f>SUMIFS('BEN BEARE'!K:K,'BEN BEARE'!C:C,B1194)</f>
        <v>-1.75</v>
      </c>
    </row>
    <row r="1195" spans="2:7" ht="15.75" x14ac:dyDescent="0.25">
      <c r="B1195" s="205" t="str">
        <v>Mostrava</v>
      </c>
      <c r="C1195" s="199">
        <f>COUNTIF('BEN BEARE'!C:C,B1195)</f>
        <v>2</v>
      </c>
      <c r="D1195" s="199">
        <f>COUNTIFS('BEN BEARE'!C:C,B1195,'BEN BEARE'!K:K,"&gt;0")</f>
        <v>0</v>
      </c>
      <c r="E1195" s="199">
        <f>COUNTIFS('BEN BEARE'!C:C,B1195,'BEN BEARE'!K:K,"&lt;0")</f>
        <v>2</v>
      </c>
      <c r="F1195" s="200">
        <f t="shared" si="27"/>
        <v>0</v>
      </c>
      <c r="G1195" s="207">
        <f>SUMIFS('BEN BEARE'!K:K,'BEN BEARE'!C:C,B1195)</f>
        <v>-6.25</v>
      </c>
    </row>
    <row r="1196" spans="2:7" ht="15.75" x14ac:dyDescent="0.25">
      <c r="B1196" s="205" t="str">
        <v>Motorace</v>
      </c>
      <c r="C1196" s="199">
        <f>COUNTIF('BEN BEARE'!C:C,B1196)</f>
        <v>1</v>
      </c>
      <c r="D1196" s="199">
        <f>COUNTIFS('BEN BEARE'!C:C,B1196,'BEN BEARE'!K:K,"&gt;0")</f>
        <v>0</v>
      </c>
      <c r="E1196" s="199">
        <f>COUNTIFS('BEN BEARE'!C:C,B1196,'BEN BEARE'!K:K,"&lt;0")</f>
        <v>1</v>
      </c>
      <c r="F1196" s="200">
        <f t="shared" si="27"/>
        <v>0</v>
      </c>
      <c r="G1196" s="207">
        <f>SUMIFS('BEN BEARE'!K:K,'BEN BEARE'!C:C,B1196)</f>
        <v>-2.5</v>
      </c>
    </row>
    <row r="1197" spans="2:7" ht="15.75" x14ac:dyDescent="0.25">
      <c r="B1197" s="205" t="str">
        <v>Movader</v>
      </c>
      <c r="C1197" s="199">
        <f>COUNTIF('BEN BEARE'!C:C,B1197)</f>
        <v>2</v>
      </c>
      <c r="D1197" s="199">
        <f>COUNTIFS('BEN BEARE'!C:C,B1197,'BEN BEARE'!K:K,"&gt;0")</f>
        <v>1</v>
      </c>
      <c r="E1197" s="199">
        <f>COUNTIFS('BEN BEARE'!C:C,B1197,'BEN BEARE'!K:K,"&lt;0")</f>
        <v>1</v>
      </c>
      <c r="F1197" s="200">
        <f t="shared" si="27"/>
        <v>0.5</v>
      </c>
      <c r="G1197" s="207">
        <f>SUMIFS('BEN BEARE'!K:K,'BEN BEARE'!C:C,B1197)</f>
        <v>-9.5</v>
      </c>
    </row>
    <row r="1198" spans="2:7" ht="15.75" x14ac:dyDescent="0.25">
      <c r="B1198" s="205" t="str">
        <v>Moya Lass</v>
      </c>
      <c r="C1198" s="199">
        <f>COUNTIF('BEN BEARE'!C:C,B1198)</f>
        <v>1</v>
      </c>
      <c r="D1198" s="199">
        <f>COUNTIFS('BEN BEARE'!C:C,B1198,'BEN BEARE'!K:K,"&gt;0")</f>
        <v>1</v>
      </c>
      <c r="E1198" s="199">
        <f>COUNTIFS('BEN BEARE'!C:C,B1198,'BEN BEARE'!K:K,"&lt;0")</f>
        <v>0</v>
      </c>
      <c r="F1198" s="200">
        <f t="shared" si="27"/>
        <v>1</v>
      </c>
      <c r="G1198" s="207">
        <f>SUMIFS('BEN BEARE'!K:K,'BEN BEARE'!C:C,B1198)</f>
        <v>7.1999999999999993</v>
      </c>
    </row>
    <row r="1199" spans="2:7" ht="15.75" x14ac:dyDescent="0.25">
      <c r="B1199" s="205" t="str">
        <v>Mr Brightside</v>
      </c>
      <c r="C1199" s="199">
        <f>COUNTIF('BEN BEARE'!C:C,B1199)</f>
        <v>1</v>
      </c>
      <c r="D1199" s="199">
        <f>COUNTIFS('BEN BEARE'!C:C,B1199,'BEN BEARE'!K:K,"&gt;0")</f>
        <v>1</v>
      </c>
      <c r="E1199" s="199">
        <f>COUNTIFS('BEN BEARE'!C:C,B1199,'BEN BEARE'!K:K,"&lt;0")</f>
        <v>0</v>
      </c>
      <c r="F1199" s="200">
        <f t="shared" si="27"/>
        <v>1</v>
      </c>
      <c r="G1199" s="207">
        <f>SUMIFS('BEN BEARE'!K:K,'BEN BEARE'!C:C,B1199)</f>
        <v>1.2000000000000002</v>
      </c>
    </row>
    <row r="1200" spans="2:7" ht="15.75" x14ac:dyDescent="0.25">
      <c r="B1200" s="205" t="str">
        <v>Mr Magnus</v>
      </c>
      <c r="C1200" s="199">
        <f>COUNTIF('BEN BEARE'!C:C,B1200)</f>
        <v>2</v>
      </c>
      <c r="D1200" s="199">
        <f>COUNTIFS('BEN BEARE'!C:C,B1200,'BEN BEARE'!K:K,"&gt;0")</f>
        <v>0</v>
      </c>
      <c r="E1200" s="199">
        <f>COUNTIFS('BEN BEARE'!C:C,B1200,'BEN BEARE'!K:K,"&lt;0")</f>
        <v>2</v>
      </c>
      <c r="F1200" s="200">
        <f t="shared" si="27"/>
        <v>0</v>
      </c>
      <c r="G1200" s="207">
        <f>SUMIFS('BEN BEARE'!K:K,'BEN BEARE'!C:C,B1200)</f>
        <v>-6.75</v>
      </c>
    </row>
    <row r="1201" spans="2:7" ht="15.75" x14ac:dyDescent="0.25">
      <c r="B1201" s="205" t="str">
        <v>Mr News</v>
      </c>
      <c r="C1201" s="199">
        <f>COUNTIF('BEN BEARE'!C:C,B1201)</f>
        <v>1</v>
      </c>
      <c r="D1201" s="199">
        <f>COUNTIFS('BEN BEARE'!C:C,B1201,'BEN BEARE'!K:K,"&gt;0")</f>
        <v>1</v>
      </c>
      <c r="E1201" s="199">
        <f>COUNTIFS('BEN BEARE'!C:C,B1201,'BEN BEARE'!K:K,"&lt;0")</f>
        <v>0</v>
      </c>
      <c r="F1201" s="200">
        <f t="shared" si="27"/>
        <v>1</v>
      </c>
      <c r="G1201" s="207">
        <f>SUMIFS('BEN BEARE'!K:K,'BEN BEARE'!C:C,B1201)</f>
        <v>11.7</v>
      </c>
    </row>
    <row r="1202" spans="2:7" ht="15.75" x14ac:dyDescent="0.25">
      <c r="B1202" s="205" t="str">
        <v>Mr Ripple</v>
      </c>
      <c r="C1202" s="199">
        <f>COUNTIF('BEN BEARE'!C:C,B1202)</f>
        <v>1</v>
      </c>
      <c r="D1202" s="199">
        <f>COUNTIFS('BEN BEARE'!C:C,B1202,'BEN BEARE'!K:K,"&gt;0")</f>
        <v>0</v>
      </c>
      <c r="E1202" s="199">
        <f>COUNTIFS('BEN BEARE'!C:C,B1202,'BEN BEARE'!K:K,"&lt;0")</f>
        <v>1</v>
      </c>
      <c r="F1202" s="200">
        <f t="shared" si="27"/>
        <v>0</v>
      </c>
      <c r="G1202" s="207">
        <f>SUMIFS('BEN BEARE'!K:K,'BEN BEARE'!C:C,B1202)</f>
        <v>-2.75</v>
      </c>
    </row>
    <row r="1203" spans="2:7" ht="15.75" x14ac:dyDescent="0.25">
      <c r="B1203" s="205" t="str">
        <v>Mr Saxabeat</v>
      </c>
      <c r="C1203" s="199">
        <f>COUNTIF('BEN BEARE'!C:C,B1203)</f>
        <v>1</v>
      </c>
      <c r="D1203" s="199">
        <f>COUNTIFS('BEN BEARE'!C:C,B1203,'BEN BEARE'!K:K,"&gt;0")</f>
        <v>1</v>
      </c>
      <c r="E1203" s="199">
        <f>COUNTIFS('BEN BEARE'!C:C,B1203,'BEN BEARE'!K:K,"&lt;0")</f>
        <v>0</v>
      </c>
      <c r="F1203" s="200">
        <f t="shared" si="27"/>
        <v>1</v>
      </c>
      <c r="G1203" s="207">
        <f>SUMIFS('BEN BEARE'!K:K,'BEN BEARE'!C:C,B1203)</f>
        <v>1.5</v>
      </c>
    </row>
    <row r="1204" spans="2:7" ht="15.75" x14ac:dyDescent="0.25">
      <c r="B1204" s="205" t="str">
        <v>Mr Wallace</v>
      </c>
      <c r="C1204" s="199">
        <f>COUNTIF('BEN BEARE'!C:C,B1204)</f>
        <v>1</v>
      </c>
      <c r="D1204" s="199">
        <f>COUNTIFS('BEN BEARE'!C:C,B1204,'BEN BEARE'!K:K,"&gt;0")</f>
        <v>0</v>
      </c>
      <c r="E1204" s="199">
        <f>COUNTIFS('BEN BEARE'!C:C,B1204,'BEN BEARE'!K:K,"&lt;0")</f>
        <v>1</v>
      </c>
      <c r="F1204" s="200">
        <f t="shared" si="27"/>
        <v>0</v>
      </c>
      <c r="G1204" s="207">
        <f>SUMIFS('BEN BEARE'!K:K,'BEN BEARE'!C:C,B1204)</f>
        <v>-2</v>
      </c>
    </row>
    <row r="1205" spans="2:7" ht="15.75" x14ac:dyDescent="0.25">
      <c r="B1205" s="205" t="str">
        <v>Mrs Chrissie</v>
      </c>
      <c r="C1205" s="199">
        <f>COUNTIF('BEN BEARE'!C:C,B1205)</f>
        <v>1</v>
      </c>
      <c r="D1205" s="199">
        <f>COUNTIFS('BEN BEARE'!C:C,B1205,'BEN BEARE'!K:K,"&gt;0")</f>
        <v>1</v>
      </c>
      <c r="E1205" s="199">
        <f>COUNTIFS('BEN BEARE'!C:C,B1205,'BEN BEARE'!K:K,"&lt;0")</f>
        <v>0</v>
      </c>
      <c r="F1205" s="200">
        <f t="shared" si="27"/>
        <v>1</v>
      </c>
      <c r="G1205" s="207">
        <f>SUMIFS('BEN BEARE'!K:K,'BEN BEARE'!C:C,B1205)</f>
        <v>21</v>
      </c>
    </row>
    <row r="1206" spans="2:7" ht="15.75" x14ac:dyDescent="0.25">
      <c r="B1206" s="205" t="str">
        <v>Mrs Supergrass</v>
      </c>
      <c r="C1206" s="199">
        <f>COUNTIF('BEN BEARE'!C:C,B1206)</f>
        <v>1</v>
      </c>
      <c r="D1206" s="199">
        <f>COUNTIFS('BEN BEARE'!C:C,B1206,'BEN BEARE'!K:K,"&gt;0")</f>
        <v>0</v>
      </c>
      <c r="E1206" s="199">
        <f>COUNTIFS('BEN BEARE'!C:C,B1206,'BEN BEARE'!K:K,"&lt;0")</f>
        <v>1</v>
      </c>
      <c r="F1206" s="200">
        <f t="shared" si="27"/>
        <v>0</v>
      </c>
      <c r="G1206" s="207">
        <f>SUMIFS('BEN BEARE'!K:K,'BEN BEARE'!C:C,B1206)</f>
        <v>-8</v>
      </c>
    </row>
    <row r="1207" spans="2:7" ht="15.75" x14ac:dyDescent="0.25">
      <c r="B1207" s="205" t="str">
        <v>Ms Reeves</v>
      </c>
      <c r="C1207" s="199">
        <f>COUNTIF('BEN BEARE'!C:C,B1207)</f>
        <v>1</v>
      </c>
      <c r="D1207" s="199">
        <f>COUNTIFS('BEN BEARE'!C:C,B1207,'BEN BEARE'!K:K,"&gt;0")</f>
        <v>1</v>
      </c>
      <c r="E1207" s="199">
        <f>COUNTIFS('BEN BEARE'!C:C,B1207,'BEN BEARE'!K:K,"&lt;0")</f>
        <v>0</v>
      </c>
      <c r="F1207" s="200">
        <f t="shared" si="27"/>
        <v>1</v>
      </c>
      <c r="G1207" s="207">
        <f>SUMIFS('BEN BEARE'!K:K,'BEN BEARE'!C:C,B1207)</f>
        <v>5.5</v>
      </c>
    </row>
    <row r="1208" spans="2:7" ht="15.75" x14ac:dyDescent="0.25">
      <c r="B1208" s="205" t="str">
        <v>Mugen</v>
      </c>
      <c r="C1208" s="199">
        <f>COUNTIF('BEN BEARE'!C:C,B1208)</f>
        <v>1</v>
      </c>
      <c r="D1208" s="199">
        <f>COUNTIFS('BEN BEARE'!C:C,B1208,'BEN BEARE'!K:K,"&gt;0")</f>
        <v>0</v>
      </c>
      <c r="E1208" s="199">
        <f>COUNTIFS('BEN BEARE'!C:C,B1208,'BEN BEARE'!K:K,"&lt;0")</f>
        <v>1</v>
      </c>
      <c r="F1208" s="200">
        <f t="shared" si="27"/>
        <v>0</v>
      </c>
      <c r="G1208" s="207">
        <f>SUMIFS('BEN BEARE'!K:K,'BEN BEARE'!C:C,B1208)</f>
        <v>-10</v>
      </c>
    </row>
    <row r="1209" spans="2:7" ht="15.75" x14ac:dyDescent="0.25">
      <c r="B1209" s="205" t="str">
        <v>Muisca</v>
      </c>
      <c r="C1209" s="199">
        <f>COUNTIF('BEN BEARE'!C:C,B1209)</f>
        <v>4</v>
      </c>
      <c r="D1209" s="199">
        <f>COUNTIFS('BEN BEARE'!C:C,B1209,'BEN BEARE'!K:K,"&gt;0")</f>
        <v>0</v>
      </c>
      <c r="E1209" s="199">
        <f>COUNTIFS('BEN BEARE'!C:C,B1209,'BEN BEARE'!K:K,"&lt;0")</f>
        <v>4</v>
      </c>
      <c r="F1209" s="200">
        <f t="shared" si="27"/>
        <v>0</v>
      </c>
      <c r="G1209" s="207">
        <f>SUMIFS('BEN BEARE'!K:K,'BEN BEARE'!C:C,B1209)</f>
        <v>-13.25</v>
      </c>
    </row>
    <row r="1210" spans="2:7" ht="15.75" x14ac:dyDescent="0.25">
      <c r="B1210" s="205" t="str">
        <v>Multi (2,12)</v>
      </c>
      <c r="C1210" s="199">
        <f>COUNTIF('BEN BEARE'!C:C,B1210)</f>
        <v>1</v>
      </c>
      <c r="D1210" s="199">
        <f>COUNTIFS('BEN BEARE'!C:C,B1210,'BEN BEARE'!K:K,"&gt;0")</f>
        <v>1</v>
      </c>
      <c r="E1210" s="199">
        <f>COUNTIFS('BEN BEARE'!C:C,B1210,'BEN BEARE'!K:K,"&lt;0")</f>
        <v>0</v>
      </c>
      <c r="F1210" s="200">
        <f t="shared" si="27"/>
        <v>1</v>
      </c>
      <c r="G1210" s="207">
        <f>SUMIFS('BEN BEARE'!K:K,'BEN BEARE'!C:C,B1210)</f>
        <v>1.3125</v>
      </c>
    </row>
    <row r="1211" spans="2:7" ht="15.75" x14ac:dyDescent="0.25">
      <c r="B1211" s="205" t="str">
        <v>Multi (2,3)</v>
      </c>
      <c r="C1211" s="199">
        <f>COUNTIF('BEN BEARE'!C:C,B1211)</f>
        <v>1</v>
      </c>
      <c r="D1211" s="199">
        <f>COUNTIFS('BEN BEARE'!C:C,B1211,'BEN BEARE'!K:K,"&gt;0")</f>
        <v>0</v>
      </c>
      <c r="E1211" s="199">
        <f>COUNTIFS('BEN BEARE'!C:C,B1211,'BEN BEARE'!K:K,"&lt;0")</f>
        <v>1</v>
      </c>
      <c r="F1211" s="200">
        <f t="shared" ref="F1211:F1274" si="28">D1211/C1211</f>
        <v>0</v>
      </c>
      <c r="G1211" s="207">
        <f>SUMIFS('BEN BEARE'!K:K,'BEN BEARE'!C:C,B1211)</f>
        <v>-6</v>
      </c>
    </row>
    <row r="1212" spans="2:7" ht="15.75" x14ac:dyDescent="0.25">
      <c r="B1212" s="205" t="str">
        <v>Multi (2,8)</v>
      </c>
      <c r="C1212" s="199">
        <f>COUNTIF('BEN BEARE'!C:C,B1212)</f>
        <v>1</v>
      </c>
      <c r="D1212" s="199">
        <f>COUNTIFS('BEN BEARE'!C:C,B1212,'BEN BEARE'!K:K,"&gt;0")</f>
        <v>0</v>
      </c>
      <c r="E1212" s="199">
        <f>COUNTIFS('BEN BEARE'!C:C,B1212,'BEN BEARE'!K:K,"&lt;0")</f>
        <v>1</v>
      </c>
      <c r="F1212" s="200">
        <f t="shared" si="28"/>
        <v>0</v>
      </c>
      <c r="G1212" s="207">
        <f>SUMIFS('BEN BEARE'!K:K,'BEN BEARE'!C:C,B1212)</f>
        <v>-1.75</v>
      </c>
    </row>
    <row r="1213" spans="2:7" ht="15.75" x14ac:dyDescent="0.25">
      <c r="B1213" s="205" t="str">
        <v>Multi (3/8)</v>
      </c>
      <c r="C1213" s="199">
        <f>COUNTIF('BEN BEARE'!C:C,B1213)</f>
        <v>1</v>
      </c>
      <c r="D1213" s="199">
        <f>COUNTIFS('BEN BEARE'!C:C,B1213,'BEN BEARE'!K:K,"&gt;0")</f>
        <v>0</v>
      </c>
      <c r="E1213" s="199">
        <f>COUNTIFS('BEN BEARE'!C:C,B1213,'BEN BEARE'!K:K,"&lt;0")</f>
        <v>1</v>
      </c>
      <c r="F1213" s="200">
        <f t="shared" si="28"/>
        <v>0</v>
      </c>
      <c r="G1213" s="207">
        <f>SUMIFS('BEN BEARE'!K:K,'BEN BEARE'!C:C,B1213)</f>
        <v>-6</v>
      </c>
    </row>
    <row r="1214" spans="2:7" ht="15.75" x14ac:dyDescent="0.25">
      <c r="B1214" s="205" t="str">
        <v>Multi (Avoid Me, Volpe)</v>
      </c>
      <c r="C1214" s="199">
        <f>COUNTIF('BEN BEARE'!C:C,B1214)</f>
        <v>1</v>
      </c>
      <c r="D1214" s="199">
        <f>COUNTIFS('BEN BEARE'!C:C,B1214,'BEN BEARE'!K:K,"&gt;0")</f>
        <v>0</v>
      </c>
      <c r="E1214" s="199">
        <f>COUNTIFS('BEN BEARE'!C:C,B1214,'BEN BEARE'!K:K,"&lt;0")</f>
        <v>1</v>
      </c>
      <c r="F1214" s="200">
        <f t="shared" si="28"/>
        <v>0</v>
      </c>
      <c r="G1214" s="207">
        <f>SUMIFS('BEN BEARE'!K:K,'BEN BEARE'!C:C,B1214)</f>
        <v>-6</v>
      </c>
    </row>
    <row r="1215" spans="2:7" ht="15.75" x14ac:dyDescent="0.25">
      <c r="B1215" s="205" t="str">
        <v>Multi (Dao Place, Funnyifitwon)</v>
      </c>
      <c r="C1215" s="199">
        <f>COUNTIF('BEN BEARE'!C:C,B1215)</f>
        <v>1</v>
      </c>
      <c r="D1215" s="199">
        <f>COUNTIFS('BEN BEARE'!C:C,B1215,'BEN BEARE'!K:K,"&gt;0")</f>
        <v>0</v>
      </c>
      <c r="E1215" s="199">
        <f>COUNTIFS('BEN BEARE'!C:C,B1215,'BEN BEARE'!K:K,"&lt;0")</f>
        <v>1</v>
      </c>
      <c r="F1215" s="200">
        <f t="shared" si="28"/>
        <v>0</v>
      </c>
      <c r="G1215" s="207">
        <f>SUMIFS('BEN BEARE'!K:K,'BEN BEARE'!C:C,B1215)</f>
        <v>-2</v>
      </c>
    </row>
    <row r="1216" spans="2:7" ht="15.75" x14ac:dyDescent="0.25">
      <c r="B1216" s="205" t="str">
        <v>Multi (Dao, Funnyifitwon)</v>
      </c>
      <c r="C1216" s="199">
        <f>COUNTIF('BEN BEARE'!C:C,B1216)</f>
        <v>1</v>
      </c>
      <c r="D1216" s="199">
        <f>COUNTIFS('BEN BEARE'!C:C,B1216,'BEN BEARE'!K:K,"&gt;0")</f>
        <v>0</v>
      </c>
      <c r="E1216" s="199">
        <f>COUNTIFS('BEN BEARE'!C:C,B1216,'BEN BEARE'!K:K,"&lt;0")</f>
        <v>1</v>
      </c>
      <c r="F1216" s="200">
        <f t="shared" si="28"/>
        <v>0</v>
      </c>
      <c r="G1216" s="207">
        <f>SUMIFS('BEN BEARE'!K:K,'BEN BEARE'!C:C,B1216)</f>
        <v>-1.5</v>
      </c>
    </row>
    <row r="1217" spans="2:7" ht="15.75" x14ac:dyDescent="0.25">
      <c r="B1217" s="205" t="str">
        <v>Multi (Facile/Godfather)</v>
      </c>
      <c r="C1217" s="199">
        <f>COUNTIF('BEN BEARE'!C:C,B1217)</f>
        <v>1</v>
      </c>
      <c r="D1217" s="199">
        <f>COUNTIFS('BEN BEARE'!C:C,B1217,'BEN BEARE'!K:K,"&gt;0")</f>
        <v>0</v>
      </c>
      <c r="E1217" s="199">
        <f>COUNTIFS('BEN BEARE'!C:C,B1217,'BEN BEARE'!K:K,"&lt;0")</f>
        <v>1</v>
      </c>
      <c r="F1217" s="200">
        <f t="shared" si="28"/>
        <v>0</v>
      </c>
      <c r="G1217" s="207">
        <f>SUMIFS('BEN BEARE'!K:K,'BEN BEARE'!C:C,B1217)</f>
        <v>-5</v>
      </c>
    </row>
    <row r="1218" spans="2:7" ht="15.75" x14ac:dyDescent="0.25">
      <c r="B1218" s="205" t="str">
        <v>Multi (Geminga, Is it me)</v>
      </c>
      <c r="C1218" s="199">
        <f>COUNTIF('BEN BEARE'!C:C,B1218)</f>
        <v>1</v>
      </c>
      <c r="D1218" s="199">
        <f>COUNTIFS('BEN BEARE'!C:C,B1218,'BEN BEARE'!K:K,"&gt;0")</f>
        <v>1</v>
      </c>
      <c r="E1218" s="199">
        <f>COUNTIFS('BEN BEARE'!C:C,B1218,'BEN BEARE'!K:K,"&lt;0")</f>
        <v>0</v>
      </c>
      <c r="F1218" s="200">
        <f t="shared" si="28"/>
        <v>1</v>
      </c>
      <c r="G1218" s="207">
        <f>SUMIFS('BEN BEARE'!K:K,'BEN BEARE'!C:C,B1218)</f>
        <v>19.600000000000001</v>
      </c>
    </row>
    <row r="1219" spans="2:7" ht="15.75" x14ac:dyDescent="0.25">
      <c r="B1219" s="205" t="str">
        <v>Multi Keane Enuff/ Never Let Me Go</v>
      </c>
      <c r="C1219" s="199">
        <f>COUNTIF('BEN BEARE'!C:C,B1219)</f>
        <v>1</v>
      </c>
      <c r="D1219" s="199">
        <f>COUNTIFS('BEN BEARE'!C:C,B1219,'BEN BEARE'!K:K,"&gt;0")</f>
        <v>0</v>
      </c>
      <c r="E1219" s="199">
        <f>COUNTIFS('BEN BEARE'!C:C,B1219,'BEN BEARE'!K:K,"&lt;0")</f>
        <v>1</v>
      </c>
      <c r="F1219" s="200">
        <f t="shared" si="28"/>
        <v>0</v>
      </c>
      <c r="G1219" s="207">
        <f>SUMIFS('BEN BEARE'!K:K,'BEN BEARE'!C:C,B1219)</f>
        <v>-3</v>
      </c>
    </row>
    <row r="1220" spans="2:7" ht="15.75" x14ac:dyDescent="0.25">
      <c r="B1220" s="205" t="str">
        <v>Multi Never Let Me Go/ Upwoods</v>
      </c>
      <c r="C1220" s="199">
        <f>COUNTIF('BEN BEARE'!C:C,B1220)</f>
        <v>1</v>
      </c>
      <c r="D1220" s="199">
        <f>COUNTIFS('BEN BEARE'!C:C,B1220,'BEN BEARE'!K:K,"&gt;0")</f>
        <v>0</v>
      </c>
      <c r="E1220" s="199">
        <f>COUNTIFS('BEN BEARE'!C:C,B1220,'BEN BEARE'!K:K,"&lt;0")</f>
        <v>1</v>
      </c>
      <c r="F1220" s="200">
        <f t="shared" si="28"/>
        <v>0</v>
      </c>
      <c r="G1220" s="207">
        <f>SUMIFS('BEN BEARE'!K:K,'BEN BEARE'!C:C,B1220)</f>
        <v>-2.5</v>
      </c>
    </row>
    <row r="1221" spans="2:7" ht="15.75" x14ac:dyDescent="0.25">
      <c r="B1221" s="205" t="str">
        <v>Multi/Another Wil/Redoute's Night</v>
      </c>
      <c r="C1221" s="199">
        <f>COUNTIF('BEN BEARE'!C:C,B1221)</f>
        <v>1</v>
      </c>
      <c r="D1221" s="199">
        <f>COUNTIFS('BEN BEARE'!C:C,B1221,'BEN BEARE'!K:K,"&gt;0")</f>
        <v>0</v>
      </c>
      <c r="E1221" s="199">
        <f>COUNTIFS('BEN BEARE'!C:C,B1221,'BEN BEARE'!K:K,"&lt;0")</f>
        <v>1</v>
      </c>
      <c r="F1221" s="200">
        <f t="shared" si="28"/>
        <v>0</v>
      </c>
      <c r="G1221" s="207">
        <f>SUMIFS('BEN BEARE'!K:K,'BEN BEARE'!C:C,B1221)</f>
        <v>-7</v>
      </c>
    </row>
    <row r="1222" spans="2:7" ht="15.75" x14ac:dyDescent="0.25">
      <c r="B1222" s="205" t="str">
        <v>Multi/Delicate Babe/Redoute's Night</v>
      </c>
      <c r="C1222" s="199">
        <f>COUNTIF('BEN BEARE'!C:C,B1222)</f>
        <v>1</v>
      </c>
      <c r="D1222" s="199">
        <f>COUNTIFS('BEN BEARE'!C:C,B1222,'BEN BEARE'!K:K,"&gt;0")</f>
        <v>0</v>
      </c>
      <c r="E1222" s="199">
        <f>COUNTIFS('BEN BEARE'!C:C,B1222,'BEN BEARE'!K:K,"&lt;0")</f>
        <v>1</v>
      </c>
      <c r="F1222" s="200">
        <f t="shared" si="28"/>
        <v>0</v>
      </c>
      <c r="G1222" s="207">
        <f>SUMIFS('BEN BEARE'!K:K,'BEN BEARE'!C:C,B1222)</f>
        <v>-7</v>
      </c>
    </row>
    <row r="1223" spans="2:7" ht="15.75" x14ac:dyDescent="0.25">
      <c r="B1223" s="205" t="str">
        <v>Mumma Sue</v>
      </c>
      <c r="C1223" s="199">
        <f>COUNTIF('BEN BEARE'!C:C,B1223)</f>
        <v>2</v>
      </c>
      <c r="D1223" s="199">
        <f>COUNTIFS('BEN BEARE'!C:C,B1223,'BEN BEARE'!K:K,"&gt;0")</f>
        <v>0</v>
      </c>
      <c r="E1223" s="199">
        <f>COUNTIFS('BEN BEARE'!C:C,B1223,'BEN BEARE'!K:K,"&lt;0")</f>
        <v>2</v>
      </c>
      <c r="F1223" s="200">
        <f t="shared" si="28"/>
        <v>0</v>
      </c>
      <c r="G1223" s="207">
        <f>SUMIFS('BEN BEARE'!K:K,'BEN BEARE'!C:C,B1223)</f>
        <v>-7</v>
      </c>
    </row>
    <row r="1224" spans="2:7" ht="15.75" x14ac:dyDescent="0.25">
      <c r="B1224" s="205" t="str">
        <v>Mural Crown</v>
      </c>
      <c r="C1224" s="199">
        <f>COUNTIF('BEN BEARE'!C:C,B1224)</f>
        <v>1</v>
      </c>
      <c r="D1224" s="199">
        <f>COUNTIFS('BEN BEARE'!C:C,B1224,'BEN BEARE'!K:K,"&gt;0")</f>
        <v>1</v>
      </c>
      <c r="E1224" s="199">
        <f>COUNTIFS('BEN BEARE'!C:C,B1224,'BEN BEARE'!K:K,"&lt;0")</f>
        <v>0</v>
      </c>
      <c r="F1224" s="200">
        <f t="shared" si="28"/>
        <v>1</v>
      </c>
      <c r="G1224" s="207">
        <f>SUMIFS('BEN BEARE'!K:K,'BEN BEARE'!C:C,B1224)</f>
        <v>18</v>
      </c>
    </row>
    <row r="1225" spans="2:7" ht="15.75" x14ac:dyDescent="0.25">
      <c r="B1225" s="205" t="str">
        <v>Murray Factor</v>
      </c>
      <c r="C1225" s="199">
        <f>COUNTIF('BEN BEARE'!C:C,B1225)</f>
        <v>1</v>
      </c>
      <c r="D1225" s="199">
        <f>COUNTIFS('BEN BEARE'!C:C,B1225,'BEN BEARE'!K:K,"&gt;0")</f>
        <v>1</v>
      </c>
      <c r="E1225" s="199">
        <f>COUNTIFS('BEN BEARE'!C:C,B1225,'BEN BEARE'!K:K,"&lt;0")</f>
        <v>0</v>
      </c>
      <c r="F1225" s="200">
        <f t="shared" si="28"/>
        <v>1</v>
      </c>
      <c r="G1225" s="207">
        <f>SUMIFS('BEN BEARE'!K:K,'BEN BEARE'!C:C,B1225)</f>
        <v>1</v>
      </c>
    </row>
    <row r="1226" spans="2:7" ht="15.75" x14ac:dyDescent="0.25">
      <c r="B1226" s="205" t="str">
        <v>Musashi</v>
      </c>
      <c r="C1226" s="199">
        <f>COUNTIF('BEN BEARE'!C:C,B1226)</f>
        <v>1</v>
      </c>
      <c r="D1226" s="199">
        <f>COUNTIFS('BEN BEARE'!C:C,B1226,'BEN BEARE'!K:K,"&gt;0")</f>
        <v>1</v>
      </c>
      <c r="E1226" s="199">
        <f>COUNTIFS('BEN BEARE'!C:C,B1226,'BEN BEARE'!K:K,"&lt;0")</f>
        <v>0</v>
      </c>
      <c r="F1226" s="200">
        <f t="shared" si="28"/>
        <v>1</v>
      </c>
      <c r="G1226" s="207">
        <f>SUMIFS('BEN BEARE'!K:K,'BEN BEARE'!C:C,B1226)</f>
        <v>11.55</v>
      </c>
    </row>
    <row r="1227" spans="2:7" ht="15.75" x14ac:dyDescent="0.25">
      <c r="B1227" s="205" t="str">
        <v>Muselet</v>
      </c>
      <c r="C1227" s="199">
        <f>COUNTIF('BEN BEARE'!C:C,B1227)</f>
        <v>1</v>
      </c>
      <c r="D1227" s="199">
        <f>COUNTIFS('BEN BEARE'!C:C,B1227,'BEN BEARE'!K:K,"&gt;0")</f>
        <v>0</v>
      </c>
      <c r="E1227" s="199">
        <f>COUNTIFS('BEN BEARE'!C:C,B1227,'BEN BEARE'!K:K,"&lt;0")</f>
        <v>1</v>
      </c>
      <c r="F1227" s="200">
        <f t="shared" si="28"/>
        <v>0</v>
      </c>
      <c r="G1227" s="207">
        <f>SUMIFS('BEN BEARE'!K:K,'BEN BEARE'!C:C,B1227)</f>
        <v>-3</v>
      </c>
    </row>
    <row r="1228" spans="2:7" ht="15.75" x14ac:dyDescent="0.25">
      <c r="B1228" s="205" t="str">
        <v>Mvita</v>
      </c>
      <c r="C1228" s="199">
        <f>COUNTIF('BEN BEARE'!C:C,B1228)</f>
        <v>1</v>
      </c>
      <c r="D1228" s="199">
        <f>COUNTIFS('BEN BEARE'!C:C,B1228,'BEN BEARE'!K:K,"&gt;0")</f>
        <v>1</v>
      </c>
      <c r="E1228" s="199">
        <f>COUNTIFS('BEN BEARE'!C:C,B1228,'BEN BEARE'!K:K,"&lt;0")</f>
        <v>0</v>
      </c>
      <c r="F1228" s="200">
        <f t="shared" si="28"/>
        <v>1</v>
      </c>
      <c r="G1228" s="207">
        <f>SUMIFS('BEN BEARE'!K:K,'BEN BEARE'!C:C,B1228)</f>
        <v>0.72499999999999998</v>
      </c>
    </row>
    <row r="1229" spans="2:7" ht="15.75" x14ac:dyDescent="0.25">
      <c r="B1229" s="205" t="str">
        <v>My Artemis</v>
      </c>
      <c r="C1229" s="199">
        <f>COUNTIF('BEN BEARE'!C:C,B1229)</f>
        <v>3</v>
      </c>
      <c r="D1229" s="199">
        <f>COUNTIFS('BEN BEARE'!C:C,B1229,'BEN BEARE'!K:K,"&gt;0")</f>
        <v>1</v>
      </c>
      <c r="E1229" s="199">
        <f>COUNTIFS('BEN BEARE'!C:C,B1229,'BEN BEARE'!K:K,"&lt;0")</f>
        <v>2</v>
      </c>
      <c r="F1229" s="200">
        <f t="shared" si="28"/>
        <v>0.33333333333333331</v>
      </c>
      <c r="G1229" s="207">
        <f>SUMIFS('BEN BEARE'!K:K,'BEN BEARE'!C:C,B1229)</f>
        <v>-0.91999999999999993</v>
      </c>
    </row>
    <row r="1230" spans="2:7" ht="15.75" x14ac:dyDescent="0.25">
      <c r="B1230" s="205" t="str">
        <v>My Girl Val</v>
      </c>
      <c r="C1230" s="199">
        <f>COUNTIF('BEN BEARE'!C:C,B1230)</f>
        <v>1</v>
      </c>
      <c r="D1230" s="199">
        <f>COUNTIFS('BEN BEARE'!C:C,B1230,'BEN BEARE'!K:K,"&gt;0")</f>
        <v>0</v>
      </c>
      <c r="E1230" s="199">
        <f>COUNTIFS('BEN BEARE'!C:C,B1230,'BEN BEARE'!K:K,"&lt;0")</f>
        <v>1</v>
      </c>
      <c r="F1230" s="200">
        <f t="shared" si="28"/>
        <v>0</v>
      </c>
      <c r="G1230" s="207">
        <f>SUMIFS('BEN BEARE'!K:K,'BEN BEARE'!C:C,B1230)</f>
        <v>-0.5</v>
      </c>
    </row>
    <row r="1231" spans="2:7" ht="15.75" x14ac:dyDescent="0.25">
      <c r="B1231" s="205" t="str">
        <v>My Heart</v>
      </c>
      <c r="C1231" s="199">
        <f>COUNTIF('BEN BEARE'!C:C,B1231)</f>
        <v>1</v>
      </c>
      <c r="D1231" s="199">
        <f>COUNTIFS('BEN BEARE'!C:C,B1231,'BEN BEARE'!K:K,"&gt;0")</f>
        <v>0</v>
      </c>
      <c r="E1231" s="199">
        <f>COUNTIFS('BEN BEARE'!C:C,B1231,'BEN BEARE'!K:K,"&lt;0")</f>
        <v>1</v>
      </c>
      <c r="F1231" s="200">
        <f t="shared" si="28"/>
        <v>0</v>
      </c>
      <c r="G1231" s="207">
        <f>SUMIFS('BEN BEARE'!K:K,'BEN BEARE'!C:C,B1231)</f>
        <v>-0.5</v>
      </c>
    </row>
    <row r="1232" spans="2:7" ht="15.75" x14ac:dyDescent="0.25">
      <c r="B1232" s="205" t="str">
        <v>My Schieller Wood</v>
      </c>
      <c r="C1232" s="199">
        <f>COUNTIF('BEN BEARE'!C:C,B1232)</f>
        <v>1</v>
      </c>
      <c r="D1232" s="199">
        <f>COUNTIFS('BEN BEARE'!C:C,B1232,'BEN BEARE'!K:K,"&gt;0")</f>
        <v>0</v>
      </c>
      <c r="E1232" s="199">
        <f>COUNTIFS('BEN BEARE'!C:C,B1232,'BEN BEARE'!K:K,"&lt;0")</f>
        <v>1</v>
      </c>
      <c r="F1232" s="200">
        <f t="shared" si="28"/>
        <v>0</v>
      </c>
      <c r="G1232" s="207">
        <f>SUMIFS('BEN BEARE'!K:K,'BEN BEARE'!C:C,B1232)</f>
        <v>-2</v>
      </c>
    </row>
    <row r="1233" spans="2:7" ht="15.75" x14ac:dyDescent="0.25">
      <c r="B1233" s="205" t="str">
        <v>My Shalom</v>
      </c>
      <c r="C1233" s="199">
        <f>COUNTIF('BEN BEARE'!C:C,B1233)</f>
        <v>2</v>
      </c>
      <c r="D1233" s="199">
        <f>COUNTIFS('BEN BEARE'!C:C,B1233,'BEN BEARE'!K:K,"&gt;0")</f>
        <v>0</v>
      </c>
      <c r="E1233" s="199">
        <f>COUNTIFS('BEN BEARE'!C:C,B1233,'BEN BEARE'!K:K,"&lt;0")</f>
        <v>2</v>
      </c>
      <c r="F1233" s="200">
        <f t="shared" si="28"/>
        <v>0</v>
      </c>
      <c r="G1233" s="207">
        <f>SUMIFS('BEN BEARE'!K:K,'BEN BEARE'!C:C,B1233)</f>
        <v>-5</v>
      </c>
    </row>
    <row r="1234" spans="2:7" ht="15.75" x14ac:dyDescent="0.25">
      <c r="B1234" s="205" t="str">
        <v>MYLITLESTARTHATCAN</v>
      </c>
      <c r="C1234" s="199">
        <f>COUNTIF('BEN BEARE'!C:C,B1234)</f>
        <v>1</v>
      </c>
      <c r="D1234" s="199">
        <f>COUNTIFS('BEN BEARE'!C:C,B1234,'BEN BEARE'!K:K,"&gt;0")</f>
        <v>0</v>
      </c>
      <c r="E1234" s="199">
        <f>COUNTIFS('BEN BEARE'!C:C,B1234,'BEN BEARE'!K:K,"&lt;0")</f>
        <v>1</v>
      </c>
      <c r="F1234" s="200">
        <f t="shared" si="28"/>
        <v>0</v>
      </c>
      <c r="G1234" s="207">
        <f>SUMIFS('BEN BEARE'!K:K,'BEN BEARE'!C:C,B1234)</f>
        <v>-0.25</v>
      </c>
    </row>
    <row r="1235" spans="2:7" ht="15.75" x14ac:dyDescent="0.25">
      <c r="B1235" s="205" t="str">
        <v>Mylittlestarthatcan</v>
      </c>
      <c r="C1235" s="199">
        <f>COUNTIF('BEN BEARE'!C:C,B1235)</f>
        <v>1</v>
      </c>
      <c r="D1235" s="199">
        <f>COUNTIFS('BEN BEARE'!C:C,B1235,'BEN BEARE'!K:K,"&gt;0")</f>
        <v>0</v>
      </c>
      <c r="E1235" s="199">
        <f>COUNTIFS('BEN BEARE'!C:C,B1235,'BEN BEARE'!K:K,"&lt;0")</f>
        <v>1</v>
      </c>
      <c r="F1235" s="200">
        <f t="shared" si="28"/>
        <v>0</v>
      </c>
      <c r="G1235" s="207">
        <f>SUMIFS('BEN BEARE'!K:K,'BEN BEARE'!C:C,B1235)</f>
        <v>-0.25</v>
      </c>
    </row>
    <row r="1236" spans="2:7" ht="15.75" x14ac:dyDescent="0.25">
      <c r="B1236" s="205" t="str">
        <v>Mystery Blonde</v>
      </c>
      <c r="C1236" s="199">
        <f>COUNTIF('BEN BEARE'!C:C,B1236)</f>
        <v>1</v>
      </c>
      <c r="D1236" s="199">
        <f>COUNTIFS('BEN BEARE'!C:C,B1236,'BEN BEARE'!K:K,"&gt;0")</f>
        <v>0</v>
      </c>
      <c r="E1236" s="199">
        <f>COUNTIFS('BEN BEARE'!C:C,B1236,'BEN BEARE'!K:K,"&lt;0")</f>
        <v>1</v>
      </c>
      <c r="F1236" s="200">
        <f t="shared" si="28"/>
        <v>0</v>
      </c>
      <c r="G1236" s="207">
        <f>SUMIFS('BEN BEARE'!K:K,'BEN BEARE'!C:C,B1236)</f>
        <v>-1</v>
      </c>
    </row>
    <row r="1237" spans="2:7" ht="15.75" x14ac:dyDescent="0.25">
      <c r="B1237" s="205" t="str">
        <v>Mysweetmoses</v>
      </c>
      <c r="C1237" s="199">
        <f>COUNTIF('BEN BEARE'!C:C,B1237)</f>
        <v>1</v>
      </c>
      <c r="D1237" s="199">
        <f>COUNTIFS('BEN BEARE'!C:C,B1237,'BEN BEARE'!K:K,"&gt;0")</f>
        <v>1</v>
      </c>
      <c r="E1237" s="199">
        <f>COUNTIFS('BEN BEARE'!C:C,B1237,'BEN BEARE'!K:K,"&lt;0")</f>
        <v>0</v>
      </c>
      <c r="F1237" s="200">
        <f t="shared" si="28"/>
        <v>1</v>
      </c>
      <c r="G1237" s="207">
        <f>SUMIFS('BEN BEARE'!K:K,'BEN BEARE'!C:C,B1237)</f>
        <v>23.800000000000004</v>
      </c>
    </row>
    <row r="1238" spans="2:7" ht="15.75" x14ac:dyDescent="0.25">
      <c r="B1238" s="205" t="str">
        <v>Nadal</v>
      </c>
      <c r="C1238" s="199">
        <f>COUNTIF('BEN BEARE'!C:C,B1238)</f>
        <v>1</v>
      </c>
      <c r="D1238" s="199">
        <f>COUNTIFS('BEN BEARE'!C:C,B1238,'BEN BEARE'!K:K,"&gt;0")</f>
        <v>0</v>
      </c>
      <c r="E1238" s="199">
        <f>COUNTIFS('BEN BEARE'!C:C,B1238,'BEN BEARE'!K:K,"&lt;0")</f>
        <v>1</v>
      </c>
      <c r="F1238" s="200">
        <f t="shared" si="28"/>
        <v>0</v>
      </c>
      <c r="G1238" s="207">
        <f>SUMIFS('BEN BEARE'!K:K,'BEN BEARE'!C:C,B1238)</f>
        <v>-4</v>
      </c>
    </row>
    <row r="1239" spans="2:7" ht="15.75" x14ac:dyDescent="0.25">
      <c r="B1239" s="205" t="str">
        <v>Nakoa</v>
      </c>
      <c r="C1239" s="199">
        <f>COUNTIF('BEN BEARE'!C:C,B1239)</f>
        <v>3</v>
      </c>
      <c r="D1239" s="199">
        <f>COUNTIFS('BEN BEARE'!C:C,B1239,'BEN BEARE'!K:K,"&gt;0")</f>
        <v>0</v>
      </c>
      <c r="E1239" s="199">
        <f>COUNTIFS('BEN BEARE'!C:C,B1239,'BEN BEARE'!K:K,"&lt;0")</f>
        <v>3</v>
      </c>
      <c r="F1239" s="200">
        <f t="shared" si="28"/>
        <v>0</v>
      </c>
      <c r="G1239" s="207">
        <f>SUMIFS('BEN BEARE'!K:K,'BEN BEARE'!C:C,B1239)</f>
        <v>-13.75</v>
      </c>
    </row>
    <row r="1240" spans="2:7" ht="15.75" x14ac:dyDescent="0.25">
      <c r="B1240" s="205" t="str">
        <v>Namaska</v>
      </c>
      <c r="C1240" s="199">
        <f>COUNTIF('BEN BEARE'!C:C,B1240)</f>
        <v>2</v>
      </c>
      <c r="D1240" s="199">
        <f>COUNTIFS('BEN BEARE'!C:C,B1240,'BEN BEARE'!K:K,"&gt;0")</f>
        <v>0</v>
      </c>
      <c r="E1240" s="199">
        <f>COUNTIFS('BEN BEARE'!C:C,B1240,'BEN BEARE'!K:K,"&lt;0")</f>
        <v>2</v>
      </c>
      <c r="F1240" s="200">
        <f t="shared" si="28"/>
        <v>0</v>
      </c>
      <c r="G1240" s="207">
        <f>SUMIFS('BEN BEARE'!K:K,'BEN BEARE'!C:C,B1240)</f>
        <v>-5.5</v>
      </c>
    </row>
    <row r="1241" spans="2:7" ht="15.75" x14ac:dyDescent="0.25">
      <c r="B1241" s="205" t="str">
        <v>Namid</v>
      </c>
      <c r="C1241" s="199">
        <f>COUNTIF('BEN BEARE'!C:C,B1241)</f>
        <v>1</v>
      </c>
      <c r="D1241" s="199">
        <f>COUNTIFS('BEN BEARE'!C:C,B1241,'BEN BEARE'!K:K,"&gt;0")</f>
        <v>1</v>
      </c>
      <c r="E1241" s="199">
        <f>COUNTIFS('BEN BEARE'!C:C,B1241,'BEN BEARE'!K:K,"&lt;0")</f>
        <v>0</v>
      </c>
      <c r="F1241" s="200">
        <f t="shared" si="28"/>
        <v>1</v>
      </c>
      <c r="G1241" s="207">
        <f>SUMIFS('BEN BEARE'!K:K,'BEN BEARE'!C:C,B1241)</f>
        <v>9.5</v>
      </c>
    </row>
    <row r="1242" spans="2:7" ht="15.75" x14ac:dyDescent="0.25">
      <c r="B1242" s="205" t="str">
        <v>Nano Star</v>
      </c>
      <c r="C1242" s="199">
        <f>COUNTIF('BEN BEARE'!C:C,B1242)</f>
        <v>1</v>
      </c>
      <c r="D1242" s="199">
        <f>COUNTIFS('BEN BEARE'!C:C,B1242,'BEN BEARE'!K:K,"&gt;0")</f>
        <v>0</v>
      </c>
      <c r="E1242" s="199">
        <f>COUNTIFS('BEN BEARE'!C:C,B1242,'BEN BEARE'!K:K,"&lt;0")</f>
        <v>1</v>
      </c>
      <c r="F1242" s="200">
        <f t="shared" si="28"/>
        <v>0</v>
      </c>
      <c r="G1242" s="207">
        <f>SUMIFS('BEN BEARE'!K:K,'BEN BEARE'!C:C,B1242)</f>
        <v>-1</v>
      </c>
    </row>
    <row r="1243" spans="2:7" ht="15.75" x14ac:dyDescent="0.25">
      <c r="B1243" s="205" t="str">
        <v>Narito</v>
      </c>
      <c r="C1243" s="199">
        <f>COUNTIF('BEN BEARE'!C:C,B1243)</f>
        <v>2</v>
      </c>
      <c r="D1243" s="199">
        <f>COUNTIFS('BEN BEARE'!C:C,B1243,'BEN BEARE'!K:K,"&gt;0")</f>
        <v>2</v>
      </c>
      <c r="E1243" s="199">
        <f>COUNTIFS('BEN BEARE'!C:C,B1243,'BEN BEARE'!K:K,"&lt;0")</f>
        <v>0</v>
      </c>
      <c r="F1243" s="200">
        <f t="shared" si="28"/>
        <v>1</v>
      </c>
      <c r="G1243" s="207">
        <f>SUMIFS('BEN BEARE'!K:K,'BEN BEARE'!C:C,B1243)</f>
        <v>33.4</v>
      </c>
    </row>
    <row r="1244" spans="2:7" ht="15.75" x14ac:dyDescent="0.25">
      <c r="B1244" s="205" t="str">
        <v>Nation Pride</v>
      </c>
      <c r="C1244" s="199">
        <f>COUNTIF('BEN BEARE'!C:C,B1244)</f>
        <v>1</v>
      </c>
      <c r="D1244" s="199">
        <f>COUNTIFS('BEN BEARE'!C:C,B1244,'BEN BEARE'!K:K,"&gt;0")</f>
        <v>0</v>
      </c>
      <c r="E1244" s="199">
        <f>COUNTIFS('BEN BEARE'!C:C,B1244,'BEN BEARE'!K:K,"&lt;0")</f>
        <v>1</v>
      </c>
      <c r="F1244" s="200">
        <f t="shared" si="28"/>
        <v>0</v>
      </c>
      <c r="G1244" s="207">
        <f>SUMIFS('BEN BEARE'!K:K,'BEN BEARE'!C:C,B1244)</f>
        <v>-2</v>
      </c>
    </row>
    <row r="1245" spans="2:7" ht="15.75" x14ac:dyDescent="0.25">
      <c r="B1245" s="205" t="str">
        <v>Navajo Warrior</v>
      </c>
      <c r="C1245" s="199">
        <f>COUNTIF('BEN BEARE'!C:C,B1245)</f>
        <v>1</v>
      </c>
      <c r="D1245" s="199">
        <f>COUNTIFS('BEN BEARE'!C:C,B1245,'BEN BEARE'!K:K,"&gt;0")</f>
        <v>0</v>
      </c>
      <c r="E1245" s="199">
        <f>COUNTIFS('BEN BEARE'!C:C,B1245,'BEN BEARE'!K:K,"&lt;0")</f>
        <v>1</v>
      </c>
      <c r="F1245" s="200">
        <f t="shared" si="28"/>
        <v>0</v>
      </c>
      <c r="G1245" s="207">
        <f>SUMIFS('BEN BEARE'!K:K,'BEN BEARE'!C:C,B1245)</f>
        <v>-0.5</v>
      </c>
    </row>
    <row r="1246" spans="2:7" ht="15.75" x14ac:dyDescent="0.25">
      <c r="B1246" s="205" t="str">
        <v>Naval Aviator</v>
      </c>
      <c r="C1246" s="199">
        <f>COUNTIF('BEN BEARE'!C:C,B1246)</f>
        <v>1</v>
      </c>
      <c r="D1246" s="199">
        <f>COUNTIFS('BEN BEARE'!C:C,B1246,'BEN BEARE'!K:K,"&gt;0")</f>
        <v>0</v>
      </c>
      <c r="E1246" s="199">
        <f>COUNTIFS('BEN BEARE'!C:C,B1246,'BEN BEARE'!K:K,"&lt;0")</f>
        <v>1</v>
      </c>
      <c r="F1246" s="200">
        <f t="shared" si="28"/>
        <v>0</v>
      </c>
      <c r="G1246" s="207">
        <f>SUMIFS('BEN BEARE'!K:K,'BEN BEARE'!C:C,B1246)</f>
        <v>-1</v>
      </c>
    </row>
    <row r="1247" spans="2:7" ht="15.75" x14ac:dyDescent="0.25">
      <c r="B1247" s="205" t="str">
        <v>Navy Girl</v>
      </c>
      <c r="C1247" s="199">
        <f>COUNTIF('BEN BEARE'!C:C,B1247)</f>
        <v>1</v>
      </c>
      <c r="D1247" s="199">
        <f>COUNTIFS('BEN BEARE'!C:C,B1247,'BEN BEARE'!K:K,"&gt;0")</f>
        <v>0</v>
      </c>
      <c r="E1247" s="199">
        <f>COUNTIFS('BEN BEARE'!C:C,B1247,'BEN BEARE'!K:K,"&lt;0")</f>
        <v>1</v>
      </c>
      <c r="F1247" s="200">
        <f t="shared" si="28"/>
        <v>0</v>
      </c>
      <c r="G1247" s="207">
        <f>SUMIFS('BEN BEARE'!K:K,'BEN BEARE'!C:C,B1247)</f>
        <v>-0.75</v>
      </c>
    </row>
    <row r="1248" spans="2:7" ht="15.75" x14ac:dyDescent="0.25">
      <c r="B1248" s="205" t="str">
        <v>Navy King</v>
      </c>
      <c r="C1248" s="199">
        <f>COUNTIF('BEN BEARE'!C:C,B1248)</f>
        <v>1</v>
      </c>
      <c r="D1248" s="199">
        <f>COUNTIFS('BEN BEARE'!C:C,B1248,'BEN BEARE'!K:K,"&gt;0")</f>
        <v>0</v>
      </c>
      <c r="E1248" s="199">
        <f>COUNTIFS('BEN BEARE'!C:C,B1248,'BEN BEARE'!K:K,"&lt;0")</f>
        <v>1</v>
      </c>
      <c r="F1248" s="200">
        <f t="shared" si="28"/>
        <v>0</v>
      </c>
      <c r="G1248" s="207">
        <f>SUMIFS('BEN BEARE'!K:K,'BEN BEARE'!C:C,B1248)</f>
        <v>-1</v>
      </c>
    </row>
    <row r="1249" spans="2:7" ht="15.75" x14ac:dyDescent="0.25">
      <c r="B1249" s="205" t="str">
        <v>Nearing Liberty</v>
      </c>
      <c r="C1249" s="199">
        <f>COUNTIF('BEN BEARE'!C:C,B1249)</f>
        <v>3</v>
      </c>
      <c r="D1249" s="199">
        <f>COUNTIFS('BEN BEARE'!C:C,B1249,'BEN BEARE'!K:K,"&gt;0")</f>
        <v>0</v>
      </c>
      <c r="E1249" s="199">
        <f>COUNTIFS('BEN BEARE'!C:C,B1249,'BEN BEARE'!K:K,"&lt;0")</f>
        <v>3</v>
      </c>
      <c r="F1249" s="200">
        <f t="shared" si="28"/>
        <v>0</v>
      </c>
      <c r="G1249" s="207">
        <f>SUMIFS('BEN BEARE'!K:K,'BEN BEARE'!C:C,B1249)</f>
        <v>-6.25</v>
      </c>
    </row>
    <row r="1250" spans="2:7" ht="15.75" x14ac:dyDescent="0.25">
      <c r="B1250" s="205" t="str">
        <v>Need a Miracle</v>
      </c>
      <c r="C1250" s="199">
        <f>COUNTIF('BEN BEARE'!C:C,B1250)</f>
        <v>2</v>
      </c>
      <c r="D1250" s="199">
        <f>COUNTIFS('BEN BEARE'!C:C,B1250,'BEN BEARE'!K:K,"&gt;0")</f>
        <v>0</v>
      </c>
      <c r="E1250" s="199">
        <f>COUNTIFS('BEN BEARE'!C:C,B1250,'BEN BEARE'!K:K,"&lt;0")</f>
        <v>2</v>
      </c>
      <c r="F1250" s="200">
        <f t="shared" si="28"/>
        <v>0</v>
      </c>
      <c r="G1250" s="207">
        <f>SUMIFS('BEN BEARE'!K:K,'BEN BEARE'!C:C,B1250)</f>
        <v>-10</v>
      </c>
    </row>
    <row r="1251" spans="2:7" ht="15.75" x14ac:dyDescent="0.25">
      <c r="B1251" s="205" t="str">
        <v>Needlework</v>
      </c>
      <c r="C1251" s="199">
        <f>COUNTIF('BEN BEARE'!C:C,B1251)</f>
        <v>2</v>
      </c>
      <c r="D1251" s="199">
        <f>COUNTIFS('BEN BEARE'!C:C,B1251,'BEN BEARE'!K:K,"&gt;0")</f>
        <v>0</v>
      </c>
      <c r="E1251" s="199">
        <f>COUNTIFS('BEN BEARE'!C:C,B1251,'BEN BEARE'!K:K,"&lt;0")</f>
        <v>2</v>
      </c>
      <c r="F1251" s="200">
        <f t="shared" si="28"/>
        <v>0</v>
      </c>
      <c r="G1251" s="207">
        <f>SUMIFS('BEN BEARE'!K:K,'BEN BEARE'!C:C,B1251)</f>
        <v>-2</v>
      </c>
    </row>
    <row r="1252" spans="2:7" ht="15.75" x14ac:dyDescent="0.25">
      <c r="B1252" s="205" t="str">
        <v>Needs to Succeed</v>
      </c>
      <c r="C1252" s="199">
        <f>COUNTIF('BEN BEARE'!C:C,B1252)</f>
        <v>1</v>
      </c>
      <c r="D1252" s="199">
        <f>COUNTIFS('BEN BEARE'!C:C,B1252,'BEN BEARE'!K:K,"&gt;0")</f>
        <v>0</v>
      </c>
      <c r="E1252" s="199">
        <f>COUNTIFS('BEN BEARE'!C:C,B1252,'BEN BEARE'!K:K,"&lt;0")</f>
        <v>1</v>
      </c>
      <c r="F1252" s="200">
        <f t="shared" si="28"/>
        <v>0</v>
      </c>
      <c r="G1252" s="207">
        <f>SUMIFS('BEN BEARE'!K:K,'BEN BEARE'!C:C,B1252)</f>
        <v>-0.5</v>
      </c>
    </row>
    <row r="1253" spans="2:7" ht="15.75" x14ac:dyDescent="0.25">
      <c r="B1253" s="205" t="str">
        <v>Nervous Witness</v>
      </c>
      <c r="C1253" s="199">
        <f>COUNTIF('BEN BEARE'!C:C,B1253)</f>
        <v>1</v>
      </c>
      <c r="D1253" s="199">
        <f>COUNTIFS('BEN BEARE'!C:C,B1253,'BEN BEARE'!K:K,"&gt;0")</f>
        <v>1</v>
      </c>
      <c r="E1253" s="199">
        <f>COUNTIFS('BEN BEARE'!C:C,B1253,'BEN BEARE'!K:K,"&lt;0")</f>
        <v>0</v>
      </c>
      <c r="F1253" s="200">
        <f t="shared" si="28"/>
        <v>1</v>
      </c>
      <c r="G1253" s="207">
        <f>SUMIFS('BEN BEARE'!K:K,'BEN BEARE'!C:C,B1253)</f>
        <v>2.2000000000000002</v>
      </c>
    </row>
    <row r="1254" spans="2:7" ht="15.75" x14ac:dyDescent="0.25">
      <c r="B1254" s="205" t="str">
        <v>Nettles</v>
      </c>
      <c r="C1254" s="199">
        <f>COUNTIF('BEN BEARE'!C:C,B1254)</f>
        <v>1</v>
      </c>
      <c r="D1254" s="199">
        <f>COUNTIFS('BEN BEARE'!C:C,B1254,'BEN BEARE'!K:K,"&gt;0")</f>
        <v>0</v>
      </c>
      <c r="E1254" s="199">
        <f>COUNTIFS('BEN BEARE'!C:C,B1254,'BEN BEARE'!K:K,"&lt;0")</f>
        <v>1</v>
      </c>
      <c r="F1254" s="200">
        <f t="shared" si="28"/>
        <v>0</v>
      </c>
      <c r="G1254" s="207">
        <f>SUMIFS('BEN BEARE'!K:K,'BEN BEARE'!C:C,B1254)</f>
        <v>-0.5</v>
      </c>
    </row>
    <row r="1255" spans="2:7" ht="15.75" x14ac:dyDescent="0.25">
      <c r="B1255" s="205" t="str">
        <v>Nevada Breeze</v>
      </c>
      <c r="C1255" s="199">
        <f>COUNTIF('BEN BEARE'!C:C,B1255)</f>
        <v>1</v>
      </c>
      <c r="D1255" s="199">
        <f>COUNTIFS('BEN BEARE'!C:C,B1255,'BEN BEARE'!K:K,"&gt;0")</f>
        <v>0</v>
      </c>
      <c r="E1255" s="199">
        <f>COUNTIFS('BEN BEARE'!C:C,B1255,'BEN BEARE'!K:K,"&lt;0")</f>
        <v>1</v>
      </c>
      <c r="F1255" s="200">
        <f t="shared" si="28"/>
        <v>0</v>
      </c>
      <c r="G1255" s="207">
        <f>SUMIFS('BEN BEARE'!K:K,'BEN BEARE'!C:C,B1255)</f>
        <v>-1.5</v>
      </c>
    </row>
    <row r="1256" spans="2:7" ht="15.75" x14ac:dyDescent="0.25">
      <c r="B1256" s="205" t="str">
        <v>Nevada Star</v>
      </c>
      <c r="C1256" s="199">
        <f>COUNTIF('BEN BEARE'!C:C,B1256)</f>
        <v>1</v>
      </c>
      <c r="D1256" s="199">
        <f>COUNTIFS('BEN BEARE'!C:C,B1256,'BEN BEARE'!K:K,"&gt;0")</f>
        <v>0</v>
      </c>
      <c r="E1256" s="199">
        <f>COUNTIFS('BEN BEARE'!C:C,B1256,'BEN BEARE'!K:K,"&lt;0")</f>
        <v>1</v>
      </c>
      <c r="F1256" s="200">
        <f t="shared" si="28"/>
        <v>0</v>
      </c>
      <c r="G1256" s="207">
        <f>SUMIFS('BEN BEARE'!K:K,'BEN BEARE'!C:C,B1256)</f>
        <v>-2.5</v>
      </c>
    </row>
    <row r="1257" spans="2:7" ht="15.75" x14ac:dyDescent="0.25">
      <c r="B1257" s="205" t="str">
        <v>Never Let me Go</v>
      </c>
      <c r="C1257" s="199">
        <f>COUNTIF('BEN BEARE'!C:C,B1257)</f>
        <v>2</v>
      </c>
      <c r="D1257" s="199">
        <f>COUNTIFS('BEN BEARE'!C:C,B1257,'BEN BEARE'!K:K,"&gt;0")</f>
        <v>0</v>
      </c>
      <c r="E1257" s="199">
        <f>COUNTIFS('BEN BEARE'!C:C,B1257,'BEN BEARE'!K:K,"&lt;0")</f>
        <v>2</v>
      </c>
      <c r="F1257" s="200">
        <f t="shared" si="28"/>
        <v>0</v>
      </c>
      <c r="G1257" s="207">
        <f>SUMIFS('BEN BEARE'!K:K,'BEN BEARE'!C:C,B1257)</f>
        <v>-15</v>
      </c>
    </row>
    <row r="1258" spans="2:7" ht="15.75" x14ac:dyDescent="0.25">
      <c r="B1258" s="205" t="str">
        <v>Nevicata</v>
      </c>
      <c r="C1258" s="199">
        <f>COUNTIF('BEN BEARE'!C:C,B1258)</f>
        <v>1</v>
      </c>
      <c r="D1258" s="199">
        <f>COUNTIFS('BEN BEARE'!C:C,B1258,'BEN BEARE'!K:K,"&gt;0")</f>
        <v>0</v>
      </c>
      <c r="E1258" s="199">
        <f>COUNTIFS('BEN BEARE'!C:C,B1258,'BEN BEARE'!K:K,"&lt;0")</f>
        <v>1</v>
      </c>
      <c r="F1258" s="200">
        <f t="shared" si="28"/>
        <v>0</v>
      </c>
      <c r="G1258" s="207">
        <f>SUMIFS('BEN BEARE'!K:K,'BEN BEARE'!C:C,B1258)</f>
        <v>-0.25</v>
      </c>
    </row>
    <row r="1259" spans="2:7" ht="15.75" x14ac:dyDescent="0.25">
      <c r="B1259" s="205" t="str">
        <v>New Hampshire</v>
      </c>
      <c r="C1259" s="199">
        <f>COUNTIF('BEN BEARE'!C:C,B1259)</f>
        <v>1</v>
      </c>
      <c r="D1259" s="199">
        <f>COUNTIFS('BEN BEARE'!C:C,B1259,'BEN BEARE'!K:K,"&gt;0")</f>
        <v>0</v>
      </c>
      <c r="E1259" s="199">
        <f>COUNTIFS('BEN BEARE'!C:C,B1259,'BEN BEARE'!K:K,"&lt;0")</f>
        <v>1</v>
      </c>
      <c r="F1259" s="200">
        <f t="shared" si="28"/>
        <v>0</v>
      </c>
      <c r="G1259" s="207">
        <f>SUMIFS('BEN BEARE'!K:K,'BEN BEARE'!C:C,B1259)</f>
        <v>-0.75</v>
      </c>
    </row>
    <row r="1260" spans="2:7" ht="15.75" x14ac:dyDescent="0.25">
      <c r="B1260" s="205" t="str">
        <v>New Jersey</v>
      </c>
      <c r="C1260" s="199">
        <f>COUNTIF('BEN BEARE'!C:C,B1260)</f>
        <v>1</v>
      </c>
      <c r="D1260" s="199">
        <f>COUNTIFS('BEN BEARE'!C:C,B1260,'BEN BEARE'!K:K,"&gt;0")</f>
        <v>1</v>
      </c>
      <c r="E1260" s="199">
        <f>COUNTIFS('BEN BEARE'!C:C,B1260,'BEN BEARE'!K:K,"&lt;0")</f>
        <v>0</v>
      </c>
      <c r="F1260" s="200">
        <f t="shared" si="28"/>
        <v>1</v>
      </c>
      <c r="G1260" s="207">
        <f>SUMIFS('BEN BEARE'!K:K,'BEN BEARE'!C:C,B1260)</f>
        <v>9.75</v>
      </c>
    </row>
    <row r="1261" spans="2:7" ht="15.75" x14ac:dyDescent="0.25">
      <c r="B1261" s="205" t="str">
        <v>New Pharoah</v>
      </c>
      <c r="C1261" s="199">
        <f>COUNTIF('BEN BEARE'!C:C,B1261)</f>
        <v>1</v>
      </c>
      <c r="D1261" s="199">
        <f>COUNTIFS('BEN BEARE'!C:C,B1261,'BEN BEARE'!K:K,"&gt;0")</f>
        <v>0</v>
      </c>
      <c r="E1261" s="199">
        <f>COUNTIFS('BEN BEARE'!C:C,B1261,'BEN BEARE'!K:K,"&lt;0")</f>
        <v>1</v>
      </c>
      <c r="F1261" s="200">
        <f t="shared" si="28"/>
        <v>0</v>
      </c>
      <c r="G1261" s="207">
        <f>SUMIFS('BEN BEARE'!K:K,'BEN BEARE'!C:C,B1261)</f>
        <v>-2.75</v>
      </c>
    </row>
    <row r="1262" spans="2:7" ht="15.75" x14ac:dyDescent="0.25">
      <c r="B1262" s="205" t="str">
        <v>New York Diva</v>
      </c>
      <c r="C1262" s="199">
        <f>COUNTIF('BEN BEARE'!C:C,B1262)</f>
        <v>1</v>
      </c>
      <c r="D1262" s="199">
        <f>COUNTIFS('BEN BEARE'!C:C,B1262,'BEN BEARE'!K:K,"&gt;0")</f>
        <v>0</v>
      </c>
      <c r="E1262" s="199">
        <f>COUNTIFS('BEN BEARE'!C:C,B1262,'BEN BEARE'!K:K,"&lt;0")</f>
        <v>1</v>
      </c>
      <c r="F1262" s="200">
        <f t="shared" si="28"/>
        <v>0</v>
      </c>
      <c r="G1262" s="207">
        <f>SUMIFS('BEN BEARE'!K:K,'BEN BEARE'!C:C,B1262)</f>
        <v>-7</v>
      </c>
    </row>
    <row r="1263" spans="2:7" ht="15.75" x14ac:dyDescent="0.25">
      <c r="B1263" s="205" t="str">
        <v>Newley Wed</v>
      </c>
      <c r="C1263" s="199">
        <f>COUNTIF('BEN BEARE'!C:C,B1263)</f>
        <v>1</v>
      </c>
      <c r="D1263" s="199">
        <f>COUNTIFS('BEN BEARE'!C:C,B1263,'BEN BEARE'!K:K,"&gt;0")</f>
        <v>0</v>
      </c>
      <c r="E1263" s="199">
        <f>COUNTIFS('BEN BEARE'!C:C,B1263,'BEN BEARE'!K:K,"&lt;0")</f>
        <v>1</v>
      </c>
      <c r="F1263" s="200">
        <f t="shared" si="28"/>
        <v>0</v>
      </c>
      <c r="G1263" s="207">
        <f>SUMIFS('BEN BEARE'!K:K,'BEN BEARE'!C:C,B1263)</f>
        <v>-2</v>
      </c>
    </row>
    <row r="1264" spans="2:7" ht="15.75" x14ac:dyDescent="0.25">
      <c r="B1264" s="205" t="str">
        <v>Nibidano</v>
      </c>
      <c r="C1264" s="199">
        <f>COUNTIF('BEN BEARE'!C:C,B1264)</f>
        <v>1</v>
      </c>
      <c r="D1264" s="199">
        <f>COUNTIFS('BEN BEARE'!C:C,B1264,'BEN BEARE'!K:K,"&gt;0")</f>
        <v>0</v>
      </c>
      <c r="E1264" s="199">
        <f>COUNTIFS('BEN BEARE'!C:C,B1264,'BEN BEARE'!K:K,"&lt;0")</f>
        <v>1</v>
      </c>
      <c r="F1264" s="200">
        <f t="shared" si="28"/>
        <v>0</v>
      </c>
      <c r="G1264" s="207">
        <f>SUMIFS('BEN BEARE'!K:K,'BEN BEARE'!C:C,B1264)</f>
        <v>-4.75</v>
      </c>
    </row>
    <row r="1265" spans="2:7" ht="15.75" x14ac:dyDescent="0.25">
      <c r="B1265" s="205" t="str">
        <v>Nicodemus</v>
      </c>
      <c r="C1265" s="199">
        <f>COUNTIF('BEN BEARE'!C:C,B1265)</f>
        <v>3</v>
      </c>
      <c r="D1265" s="199">
        <f>COUNTIFS('BEN BEARE'!C:C,B1265,'BEN BEARE'!K:K,"&gt;0")</f>
        <v>0</v>
      </c>
      <c r="E1265" s="199">
        <f>COUNTIFS('BEN BEARE'!C:C,B1265,'BEN BEARE'!K:K,"&lt;0")</f>
        <v>3</v>
      </c>
      <c r="F1265" s="200">
        <f t="shared" si="28"/>
        <v>0</v>
      </c>
      <c r="G1265" s="207">
        <f>SUMIFS('BEN BEARE'!K:K,'BEN BEARE'!C:C,B1265)</f>
        <v>-6.25</v>
      </c>
    </row>
    <row r="1266" spans="2:7" ht="15.75" x14ac:dyDescent="0.25">
      <c r="B1266" s="205" t="str">
        <v>Night Orb</v>
      </c>
      <c r="C1266" s="199">
        <f>COUNTIF('BEN BEARE'!C:C,B1266)</f>
        <v>1</v>
      </c>
      <c r="D1266" s="199">
        <f>COUNTIFS('BEN BEARE'!C:C,B1266,'BEN BEARE'!K:K,"&gt;0")</f>
        <v>1</v>
      </c>
      <c r="E1266" s="199">
        <f>COUNTIFS('BEN BEARE'!C:C,B1266,'BEN BEARE'!K:K,"&lt;0")</f>
        <v>0</v>
      </c>
      <c r="F1266" s="200">
        <f t="shared" si="28"/>
        <v>1</v>
      </c>
      <c r="G1266" s="207">
        <f>SUMIFS('BEN BEARE'!K:K,'BEN BEARE'!C:C,B1266)</f>
        <v>17.875</v>
      </c>
    </row>
    <row r="1267" spans="2:7" ht="15.75" x14ac:dyDescent="0.25">
      <c r="B1267" s="205" t="str">
        <v>Nightstick</v>
      </c>
      <c r="C1267" s="199">
        <f>COUNTIF('BEN BEARE'!C:C,B1267)</f>
        <v>1</v>
      </c>
      <c r="D1267" s="199">
        <f>COUNTIFS('BEN BEARE'!C:C,B1267,'BEN BEARE'!K:K,"&gt;0")</f>
        <v>1</v>
      </c>
      <c r="E1267" s="199">
        <f>COUNTIFS('BEN BEARE'!C:C,B1267,'BEN BEARE'!K:K,"&lt;0")</f>
        <v>0</v>
      </c>
      <c r="F1267" s="200">
        <f t="shared" si="28"/>
        <v>1</v>
      </c>
      <c r="G1267" s="207">
        <f>SUMIFS('BEN BEARE'!K:K,'BEN BEARE'!C:C,B1267)</f>
        <v>15.925000000000001</v>
      </c>
    </row>
    <row r="1268" spans="2:7" ht="15.75" x14ac:dyDescent="0.25">
      <c r="B1268" s="205" t="str">
        <v>Nijiko</v>
      </c>
      <c r="C1268" s="199">
        <f>COUNTIF('BEN BEARE'!C:C,B1268)</f>
        <v>1</v>
      </c>
      <c r="D1268" s="199">
        <f>COUNTIFS('BEN BEARE'!C:C,B1268,'BEN BEARE'!K:K,"&gt;0")</f>
        <v>0</v>
      </c>
      <c r="E1268" s="199">
        <f>COUNTIFS('BEN BEARE'!C:C,B1268,'BEN BEARE'!K:K,"&lt;0")</f>
        <v>1</v>
      </c>
      <c r="F1268" s="200">
        <f t="shared" si="28"/>
        <v>0</v>
      </c>
      <c r="G1268" s="207">
        <f>SUMIFS('BEN BEARE'!K:K,'BEN BEARE'!C:C,B1268)</f>
        <v>-6</v>
      </c>
    </row>
    <row r="1269" spans="2:7" ht="15.75" x14ac:dyDescent="0.25">
      <c r="B1269" s="205" t="str">
        <v>Nineveh</v>
      </c>
      <c r="C1269" s="199">
        <f>COUNTIF('BEN BEARE'!C:C,B1269)</f>
        <v>2</v>
      </c>
      <c r="D1269" s="199">
        <f>COUNTIFS('BEN BEARE'!C:C,B1269,'BEN BEARE'!K:K,"&gt;0")</f>
        <v>0</v>
      </c>
      <c r="E1269" s="199">
        <f>COUNTIFS('BEN BEARE'!C:C,B1269,'BEN BEARE'!K:K,"&lt;0")</f>
        <v>2</v>
      </c>
      <c r="F1269" s="200">
        <f t="shared" si="28"/>
        <v>0</v>
      </c>
      <c r="G1269" s="207">
        <f>SUMIFS('BEN BEARE'!K:K,'BEN BEARE'!C:C,B1269)</f>
        <v>-14.75</v>
      </c>
    </row>
    <row r="1270" spans="2:7" ht="15.75" x14ac:dyDescent="0.25">
      <c r="B1270" s="205" t="str">
        <v>Nitrogen</v>
      </c>
      <c r="C1270" s="199">
        <f>COUNTIF('BEN BEARE'!C:C,B1270)</f>
        <v>2</v>
      </c>
      <c r="D1270" s="199">
        <f>COUNTIFS('BEN BEARE'!C:C,B1270,'BEN BEARE'!K:K,"&gt;0")</f>
        <v>0</v>
      </c>
      <c r="E1270" s="199">
        <f>COUNTIFS('BEN BEARE'!C:C,B1270,'BEN BEARE'!K:K,"&lt;0")</f>
        <v>2</v>
      </c>
      <c r="F1270" s="200">
        <f t="shared" si="28"/>
        <v>0</v>
      </c>
      <c r="G1270" s="207">
        <f>SUMIFS('BEN BEARE'!K:K,'BEN BEARE'!C:C,B1270)</f>
        <v>-6.5</v>
      </c>
    </row>
    <row r="1271" spans="2:7" ht="15.75" x14ac:dyDescent="0.25">
      <c r="B1271" s="205" t="str">
        <v>No Envy</v>
      </c>
      <c r="C1271" s="199">
        <f>COUNTIF('BEN BEARE'!C:C,B1271)</f>
        <v>1</v>
      </c>
      <c r="D1271" s="199">
        <f>COUNTIFS('BEN BEARE'!C:C,B1271,'BEN BEARE'!K:K,"&gt;0")</f>
        <v>1</v>
      </c>
      <c r="E1271" s="199">
        <f>COUNTIFS('BEN BEARE'!C:C,B1271,'BEN BEARE'!K:K,"&lt;0")</f>
        <v>0</v>
      </c>
      <c r="F1271" s="200">
        <f t="shared" si="28"/>
        <v>1</v>
      </c>
      <c r="G1271" s="207">
        <f>SUMIFS('BEN BEARE'!K:K,'BEN BEARE'!C:C,B1271)</f>
        <v>1.4</v>
      </c>
    </row>
    <row r="1272" spans="2:7" ht="15.75" x14ac:dyDescent="0.25">
      <c r="B1272" s="205" t="str">
        <v>No Savings</v>
      </c>
      <c r="C1272" s="199">
        <f>COUNTIF('BEN BEARE'!C:C,B1272)</f>
        <v>1</v>
      </c>
      <c r="D1272" s="199">
        <f>COUNTIFS('BEN BEARE'!C:C,B1272,'BEN BEARE'!K:K,"&gt;0")</f>
        <v>0</v>
      </c>
      <c r="E1272" s="199">
        <f>COUNTIFS('BEN BEARE'!C:C,B1272,'BEN BEARE'!K:K,"&lt;0")</f>
        <v>1</v>
      </c>
      <c r="F1272" s="200">
        <f t="shared" si="28"/>
        <v>0</v>
      </c>
      <c r="G1272" s="207">
        <f>SUMIFS('BEN BEARE'!K:K,'BEN BEARE'!C:C,B1272)</f>
        <v>-0.75</v>
      </c>
    </row>
    <row r="1273" spans="2:7" ht="15.75" x14ac:dyDescent="0.25">
      <c r="B1273" s="205" t="str">
        <v>No way ever</v>
      </c>
      <c r="C1273" s="199">
        <f>COUNTIF('BEN BEARE'!C:C,B1273)</f>
        <v>2</v>
      </c>
      <c r="D1273" s="199">
        <f>COUNTIFS('BEN BEARE'!C:C,B1273,'BEN BEARE'!K:K,"&gt;0")</f>
        <v>2</v>
      </c>
      <c r="E1273" s="199">
        <f>COUNTIFS('BEN BEARE'!C:C,B1273,'BEN BEARE'!K:K,"&lt;0")</f>
        <v>0</v>
      </c>
      <c r="F1273" s="200">
        <f t="shared" si="28"/>
        <v>1</v>
      </c>
      <c r="G1273" s="207">
        <f>SUMIFS('BEN BEARE'!K:K,'BEN BEARE'!C:C,B1273)</f>
        <v>5.25</v>
      </c>
    </row>
    <row r="1274" spans="2:7" ht="15.75" x14ac:dyDescent="0.25">
      <c r="B1274" s="205" t="str">
        <v>No Whining</v>
      </c>
      <c r="C1274" s="199">
        <f>COUNTIF('BEN BEARE'!C:C,B1274)</f>
        <v>2</v>
      </c>
      <c r="D1274" s="199">
        <f>COUNTIFS('BEN BEARE'!C:C,B1274,'BEN BEARE'!K:K,"&gt;0")</f>
        <v>0</v>
      </c>
      <c r="E1274" s="199">
        <f>COUNTIFS('BEN BEARE'!C:C,B1274,'BEN BEARE'!K:K,"&lt;0")</f>
        <v>2</v>
      </c>
      <c r="F1274" s="200">
        <f t="shared" si="28"/>
        <v>0</v>
      </c>
      <c r="G1274" s="207">
        <f>SUMIFS('BEN BEARE'!K:K,'BEN BEARE'!C:C,B1274)</f>
        <v>-0.75</v>
      </c>
    </row>
    <row r="1275" spans="2:7" ht="15.75" x14ac:dyDescent="0.25">
      <c r="B1275" s="205" t="str">
        <v>Noble Empress</v>
      </c>
      <c r="C1275" s="199">
        <f>COUNTIF('BEN BEARE'!C:C,B1275)</f>
        <v>1</v>
      </c>
      <c r="D1275" s="199">
        <f>COUNTIFS('BEN BEARE'!C:C,B1275,'BEN BEARE'!K:K,"&gt;0")</f>
        <v>0</v>
      </c>
      <c r="E1275" s="199">
        <f>COUNTIFS('BEN BEARE'!C:C,B1275,'BEN BEARE'!K:K,"&lt;0")</f>
        <v>1</v>
      </c>
      <c r="F1275" s="200">
        <f t="shared" ref="F1275:F1305" si="29">D1275/C1275</f>
        <v>0</v>
      </c>
      <c r="G1275" s="207">
        <f>SUMIFS('BEN BEARE'!K:K,'BEN BEARE'!C:C,B1275)</f>
        <v>-0.5</v>
      </c>
    </row>
    <row r="1276" spans="2:7" ht="15.75" x14ac:dyDescent="0.25">
      <c r="B1276" s="205" t="str">
        <v>Noble Missile</v>
      </c>
      <c r="C1276" s="199">
        <f>COUNTIF('BEN BEARE'!C:C,B1276)</f>
        <v>1</v>
      </c>
      <c r="D1276" s="199">
        <f>COUNTIFS('BEN BEARE'!C:C,B1276,'BEN BEARE'!K:K,"&gt;0")</f>
        <v>0</v>
      </c>
      <c r="E1276" s="199">
        <f>COUNTIFS('BEN BEARE'!C:C,B1276,'BEN BEARE'!K:K,"&lt;0")</f>
        <v>1</v>
      </c>
      <c r="F1276" s="200">
        <f t="shared" si="29"/>
        <v>0</v>
      </c>
      <c r="G1276" s="207">
        <f>SUMIFS('BEN BEARE'!K:K,'BEN BEARE'!C:C,B1276)</f>
        <v>-2</v>
      </c>
    </row>
    <row r="1277" spans="2:7" ht="15.75" x14ac:dyDescent="0.25">
      <c r="B1277" s="205" t="str">
        <v>Noble One</v>
      </c>
      <c r="C1277" s="199">
        <f>COUNTIF('BEN BEARE'!C:C,B1277)</f>
        <v>2</v>
      </c>
      <c r="D1277" s="199">
        <f>COUNTIFS('BEN BEARE'!C:C,B1277,'BEN BEARE'!K:K,"&gt;0")</f>
        <v>0</v>
      </c>
      <c r="E1277" s="199">
        <f>COUNTIFS('BEN BEARE'!C:C,B1277,'BEN BEARE'!K:K,"&lt;0")</f>
        <v>2</v>
      </c>
      <c r="F1277" s="200">
        <f t="shared" si="29"/>
        <v>0</v>
      </c>
      <c r="G1277" s="207">
        <f>SUMIFS('BEN BEARE'!K:K,'BEN BEARE'!C:C,B1277)</f>
        <v>-5.25</v>
      </c>
    </row>
    <row r="1278" spans="2:7" ht="15.75" x14ac:dyDescent="0.25">
      <c r="B1278" s="205" t="str">
        <v>Nodachi</v>
      </c>
      <c r="C1278" s="199">
        <f>COUNTIF('BEN BEARE'!C:C,B1278)</f>
        <v>4</v>
      </c>
      <c r="D1278" s="199">
        <f>COUNTIFS('BEN BEARE'!C:C,B1278,'BEN BEARE'!K:K,"&gt;0")</f>
        <v>2</v>
      </c>
      <c r="E1278" s="199">
        <f>COUNTIFS('BEN BEARE'!C:C,B1278,'BEN BEARE'!K:K,"&lt;0")</f>
        <v>2</v>
      </c>
      <c r="F1278" s="200">
        <f t="shared" si="29"/>
        <v>0.5</v>
      </c>
      <c r="G1278" s="207">
        <f>SUMIFS('BEN BEARE'!K:K,'BEN BEARE'!C:C,B1278)</f>
        <v>1.6000000000000014</v>
      </c>
    </row>
    <row r="1279" spans="2:7" ht="15.75" x14ac:dyDescent="0.25">
      <c r="B1279" s="205" t="str">
        <v>Noisy Boy</v>
      </c>
      <c r="C1279" s="199">
        <f>COUNTIF('BEN BEARE'!C:C,B1279)</f>
        <v>1</v>
      </c>
      <c r="D1279" s="199">
        <f>COUNTIFS('BEN BEARE'!C:C,B1279,'BEN BEARE'!K:K,"&gt;0")</f>
        <v>0</v>
      </c>
      <c r="E1279" s="199">
        <f>COUNTIFS('BEN BEARE'!C:C,B1279,'BEN BEARE'!K:K,"&lt;0")</f>
        <v>1</v>
      </c>
      <c r="F1279" s="200">
        <f t="shared" si="29"/>
        <v>0</v>
      </c>
      <c r="G1279" s="207">
        <f>SUMIFS('BEN BEARE'!K:K,'BEN BEARE'!C:C,B1279)</f>
        <v>-3.75</v>
      </c>
    </row>
    <row r="1280" spans="2:7" ht="15.75" x14ac:dyDescent="0.25">
      <c r="B1280" s="205" t="str">
        <v>North Channel</v>
      </c>
      <c r="C1280" s="199">
        <f>COUNTIF('BEN BEARE'!C:C,B1280)</f>
        <v>2</v>
      </c>
      <c r="D1280" s="199">
        <f>COUNTIFS('BEN BEARE'!C:C,B1280,'BEN BEARE'!K:K,"&gt;0")</f>
        <v>0</v>
      </c>
      <c r="E1280" s="199">
        <f>COUNTIFS('BEN BEARE'!C:C,B1280,'BEN BEARE'!K:K,"&lt;0")</f>
        <v>2</v>
      </c>
      <c r="F1280" s="200">
        <f t="shared" si="29"/>
        <v>0</v>
      </c>
      <c r="G1280" s="207">
        <f>SUMIFS('BEN BEARE'!K:K,'BEN BEARE'!C:C,B1280)</f>
        <v>-5.75</v>
      </c>
    </row>
    <row r="1281" spans="2:7" ht="15.75" x14ac:dyDescent="0.25">
      <c r="B1281" s="205" t="str">
        <v>Norwegian Joy</v>
      </c>
      <c r="C1281" s="199">
        <f>COUNTIF('BEN BEARE'!C:C,B1281)</f>
        <v>1</v>
      </c>
      <c r="D1281" s="199">
        <f>COUNTIFS('BEN BEARE'!C:C,B1281,'BEN BEARE'!K:K,"&gt;0")</f>
        <v>1</v>
      </c>
      <c r="E1281" s="199">
        <f>COUNTIFS('BEN BEARE'!C:C,B1281,'BEN BEARE'!K:K,"&lt;0")</f>
        <v>0</v>
      </c>
      <c r="F1281" s="200">
        <f t="shared" si="29"/>
        <v>1</v>
      </c>
      <c r="G1281" s="207">
        <f>SUMIFS('BEN BEARE'!K:K,'BEN BEARE'!C:C,B1281)</f>
        <v>20</v>
      </c>
    </row>
    <row r="1282" spans="2:7" ht="15.75" x14ac:dyDescent="0.25">
      <c r="B1282" s="205" t="str">
        <v>Not in Doubt</v>
      </c>
      <c r="C1282" s="199">
        <f>COUNTIF('BEN BEARE'!C:C,B1282)</f>
        <v>1</v>
      </c>
      <c r="D1282" s="199">
        <f>COUNTIFS('BEN BEARE'!C:C,B1282,'BEN BEARE'!K:K,"&gt;0")</f>
        <v>0</v>
      </c>
      <c r="E1282" s="199">
        <f>COUNTIFS('BEN BEARE'!C:C,B1282,'BEN BEARE'!K:K,"&lt;0")</f>
        <v>1</v>
      </c>
      <c r="F1282" s="200">
        <f t="shared" si="29"/>
        <v>0</v>
      </c>
      <c r="G1282" s="207">
        <f>SUMIFS('BEN BEARE'!K:K,'BEN BEARE'!C:C,B1282)</f>
        <v>-2.75</v>
      </c>
    </row>
    <row r="1283" spans="2:7" ht="15.75" x14ac:dyDescent="0.25">
      <c r="B1283" s="205" t="str">
        <v>Not that Easy</v>
      </c>
      <c r="C1283" s="199">
        <f>COUNTIF('BEN BEARE'!C:C,B1283)</f>
        <v>1</v>
      </c>
      <c r="D1283" s="199">
        <f>COUNTIFS('BEN BEARE'!C:C,B1283,'BEN BEARE'!K:K,"&gt;0")</f>
        <v>0</v>
      </c>
      <c r="E1283" s="199">
        <f>COUNTIFS('BEN BEARE'!C:C,B1283,'BEN BEARE'!K:K,"&lt;0")</f>
        <v>1</v>
      </c>
      <c r="F1283" s="200">
        <f t="shared" si="29"/>
        <v>0</v>
      </c>
      <c r="G1283" s="207">
        <f>SUMIFS('BEN BEARE'!K:K,'BEN BEARE'!C:C,B1283)</f>
        <v>-1</v>
      </c>
    </row>
    <row r="1284" spans="2:7" ht="15.75" x14ac:dyDescent="0.25">
      <c r="B1284" s="205" t="str">
        <v>Nottaris</v>
      </c>
      <c r="C1284" s="199">
        <f>COUNTIF('BEN BEARE'!C:C,B1284)</f>
        <v>1</v>
      </c>
      <c r="D1284" s="199">
        <f>COUNTIFS('BEN BEARE'!C:C,B1284,'BEN BEARE'!K:K,"&gt;0")</f>
        <v>0</v>
      </c>
      <c r="E1284" s="199">
        <f>COUNTIFS('BEN BEARE'!C:C,B1284,'BEN BEARE'!K:K,"&lt;0")</f>
        <v>1</v>
      </c>
      <c r="F1284" s="200">
        <f t="shared" si="29"/>
        <v>0</v>
      </c>
      <c r="G1284" s="207">
        <f>SUMIFS('BEN BEARE'!K:K,'BEN BEARE'!C:C,B1284)</f>
        <v>-0.5</v>
      </c>
    </row>
    <row r="1285" spans="2:7" ht="15.75" x14ac:dyDescent="0.25">
      <c r="B1285" s="205" t="str">
        <v>November Falls</v>
      </c>
      <c r="C1285" s="199">
        <f>COUNTIF('BEN BEARE'!C:C,B1285)</f>
        <v>1</v>
      </c>
      <c r="D1285" s="199">
        <f>COUNTIFS('BEN BEARE'!C:C,B1285,'BEN BEARE'!K:K,"&gt;0")</f>
        <v>1</v>
      </c>
      <c r="E1285" s="199">
        <f>COUNTIFS('BEN BEARE'!C:C,B1285,'BEN BEARE'!K:K,"&lt;0")</f>
        <v>0</v>
      </c>
      <c r="F1285" s="200">
        <f t="shared" si="29"/>
        <v>1</v>
      </c>
      <c r="G1285" s="207">
        <f>SUMIFS('BEN BEARE'!K:K,'BEN BEARE'!C:C,B1285)</f>
        <v>2.4</v>
      </c>
    </row>
    <row r="1286" spans="2:7" ht="15.75" x14ac:dyDescent="0.25">
      <c r="B1286" s="205" t="str">
        <v>Noyers</v>
      </c>
      <c r="C1286" s="199">
        <f>COUNTIF('BEN BEARE'!C:C,B1286)</f>
        <v>2</v>
      </c>
      <c r="D1286" s="199">
        <f>COUNTIFS('BEN BEARE'!C:C,B1286,'BEN BEARE'!K:K,"&gt;0")</f>
        <v>0</v>
      </c>
      <c r="E1286" s="199">
        <f>COUNTIFS('BEN BEARE'!C:C,B1286,'BEN BEARE'!K:K,"&lt;0")</f>
        <v>2</v>
      </c>
      <c r="F1286" s="200">
        <f t="shared" si="29"/>
        <v>0</v>
      </c>
      <c r="G1286" s="207">
        <f>SUMIFS('BEN BEARE'!K:K,'BEN BEARE'!C:C,B1286)</f>
        <v>-12.75</v>
      </c>
    </row>
    <row r="1287" spans="2:7" ht="15.75" x14ac:dyDescent="0.25">
      <c r="B1287" s="205" t="str">
        <v>Oak Hill</v>
      </c>
      <c r="C1287" s="199">
        <f>COUNTIF('BEN BEARE'!C:C,B1287)</f>
        <v>1</v>
      </c>
      <c r="D1287" s="199">
        <f>COUNTIFS('BEN BEARE'!C:C,B1287,'BEN BEARE'!K:K,"&gt;0")</f>
        <v>0</v>
      </c>
      <c r="E1287" s="199">
        <f>COUNTIFS('BEN BEARE'!C:C,B1287,'BEN BEARE'!K:K,"&lt;0")</f>
        <v>1</v>
      </c>
      <c r="F1287" s="200">
        <f t="shared" si="29"/>
        <v>0</v>
      </c>
      <c r="G1287" s="207">
        <f>SUMIFS('BEN BEARE'!K:K,'BEN BEARE'!C:C,B1287)</f>
        <v>-5</v>
      </c>
    </row>
    <row r="1288" spans="2:7" ht="15.75" x14ac:dyDescent="0.25">
      <c r="B1288" s="205" t="str">
        <v>Obsessive Maid</v>
      </c>
      <c r="C1288" s="199">
        <f>COUNTIF('BEN BEARE'!C:C,B1288)</f>
        <v>2</v>
      </c>
      <c r="D1288" s="199">
        <f>COUNTIFS('BEN BEARE'!C:C,B1288,'BEN BEARE'!K:K,"&gt;0")</f>
        <v>0</v>
      </c>
      <c r="E1288" s="199">
        <f>COUNTIFS('BEN BEARE'!C:C,B1288,'BEN BEARE'!K:K,"&lt;0")</f>
        <v>2</v>
      </c>
      <c r="F1288" s="200">
        <f t="shared" si="29"/>
        <v>0</v>
      </c>
      <c r="G1288" s="207">
        <f>SUMIFS('BEN BEARE'!K:K,'BEN BEARE'!C:C,B1288)</f>
        <v>-3.75</v>
      </c>
    </row>
    <row r="1289" spans="2:7" ht="15.75" x14ac:dyDescent="0.25">
      <c r="B1289" s="205" t="str">
        <v>Ocean Kingdom</v>
      </c>
      <c r="C1289" s="199">
        <f>COUNTIF('BEN BEARE'!C:C,B1289)</f>
        <v>1</v>
      </c>
      <c r="D1289" s="199">
        <f>COUNTIFS('BEN BEARE'!C:C,B1289,'BEN BEARE'!K:K,"&gt;0")</f>
        <v>0</v>
      </c>
      <c r="E1289" s="199">
        <f>COUNTIFS('BEN BEARE'!C:C,B1289,'BEN BEARE'!K:K,"&lt;0")</f>
        <v>1</v>
      </c>
      <c r="F1289" s="200">
        <f t="shared" si="29"/>
        <v>0</v>
      </c>
      <c r="G1289" s="207">
        <f>SUMIFS('BEN BEARE'!K:K,'BEN BEARE'!C:C,B1289)</f>
        <v>-1.25</v>
      </c>
    </row>
    <row r="1290" spans="2:7" ht="15.75" x14ac:dyDescent="0.25">
      <c r="B1290" s="205" t="str">
        <v>Ode To Joy</v>
      </c>
      <c r="C1290" s="199">
        <f>COUNTIF('BEN BEARE'!C:C,B1290)</f>
        <v>1</v>
      </c>
      <c r="D1290" s="199">
        <f>COUNTIFS('BEN BEARE'!C:C,B1290,'BEN BEARE'!K:K,"&gt;0")</f>
        <v>0</v>
      </c>
      <c r="E1290" s="199">
        <f>COUNTIFS('BEN BEARE'!C:C,B1290,'BEN BEARE'!K:K,"&lt;0")</f>
        <v>1</v>
      </c>
      <c r="F1290" s="200">
        <f t="shared" si="29"/>
        <v>0</v>
      </c>
      <c r="G1290" s="207">
        <f>SUMIFS('BEN BEARE'!K:K,'BEN BEARE'!C:C,B1290)</f>
        <v>-2.25</v>
      </c>
    </row>
    <row r="1291" spans="2:7" ht="15.75" x14ac:dyDescent="0.25">
      <c r="B1291" s="205" t="str">
        <v>Ofcourse I Will</v>
      </c>
      <c r="C1291" s="199">
        <f>COUNTIF('BEN BEARE'!C:C,B1291)</f>
        <v>2</v>
      </c>
      <c r="D1291" s="199">
        <f>COUNTIFS('BEN BEARE'!C:C,B1291,'BEN BEARE'!K:K,"&gt;0")</f>
        <v>0</v>
      </c>
      <c r="E1291" s="199">
        <f>COUNTIFS('BEN BEARE'!C:C,B1291,'BEN BEARE'!K:K,"&lt;0")</f>
        <v>2</v>
      </c>
      <c r="F1291" s="200">
        <f t="shared" si="29"/>
        <v>0</v>
      </c>
      <c r="G1291" s="207">
        <f>SUMIFS('BEN BEARE'!K:K,'BEN BEARE'!C:C,B1291)</f>
        <v>-2.25</v>
      </c>
    </row>
    <row r="1292" spans="2:7" ht="15.75" x14ac:dyDescent="0.25">
      <c r="B1292" s="205" t="str">
        <v>Offspring</v>
      </c>
      <c r="C1292" s="199">
        <f>COUNTIF('BEN BEARE'!C:C,B1292)</f>
        <v>1</v>
      </c>
      <c r="D1292" s="199">
        <f>COUNTIFS('BEN BEARE'!C:C,B1292,'BEN BEARE'!K:K,"&gt;0")</f>
        <v>0</v>
      </c>
      <c r="E1292" s="199">
        <f>COUNTIFS('BEN BEARE'!C:C,B1292,'BEN BEARE'!K:K,"&lt;0")</f>
        <v>1</v>
      </c>
      <c r="F1292" s="200">
        <f t="shared" si="29"/>
        <v>0</v>
      </c>
      <c r="G1292" s="207">
        <f>SUMIFS('BEN BEARE'!K:K,'BEN BEARE'!C:C,B1292)</f>
        <v>-1</v>
      </c>
    </row>
    <row r="1293" spans="2:7" ht="15.75" x14ac:dyDescent="0.25">
      <c r="B1293" s="205" t="str">
        <v>Oh Wonderful Why</v>
      </c>
      <c r="C1293" s="199">
        <f>COUNTIF('BEN BEARE'!C:C,B1293)</f>
        <v>2</v>
      </c>
      <c r="D1293" s="199">
        <f>COUNTIFS('BEN BEARE'!C:C,B1293,'BEN BEARE'!K:K,"&gt;0")</f>
        <v>0</v>
      </c>
      <c r="E1293" s="199">
        <f>COUNTIFS('BEN BEARE'!C:C,B1293,'BEN BEARE'!K:K,"&lt;0")</f>
        <v>2</v>
      </c>
      <c r="F1293" s="200">
        <f t="shared" si="29"/>
        <v>0</v>
      </c>
      <c r="G1293" s="207">
        <f>SUMIFS('BEN BEARE'!K:K,'BEN BEARE'!C:C,B1293)</f>
        <v>-5</v>
      </c>
    </row>
    <row r="1294" spans="2:7" ht="15.75" x14ac:dyDescent="0.25">
      <c r="B1294" s="205" t="str">
        <v>Olivia's Scandal</v>
      </c>
      <c r="C1294" s="199">
        <f>COUNTIF('BEN BEARE'!C:C,B1294)</f>
        <v>1</v>
      </c>
      <c r="D1294" s="199">
        <f>COUNTIFS('BEN BEARE'!C:C,B1294,'BEN BEARE'!K:K,"&gt;0")</f>
        <v>0</v>
      </c>
      <c r="E1294" s="199">
        <f>COUNTIFS('BEN BEARE'!C:C,B1294,'BEN BEARE'!K:K,"&lt;0")</f>
        <v>1</v>
      </c>
      <c r="F1294" s="200">
        <f t="shared" si="29"/>
        <v>0</v>
      </c>
      <c r="G1294" s="207">
        <f>SUMIFS('BEN BEARE'!K:K,'BEN BEARE'!C:C,B1294)</f>
        <v>-2</v>
      </c>
    </row>
    <row r="1295" spans="2:7" ht="15.75" x14ac:dyDescent="0.25">
      <c r="B1295" s="205" t="str">
        <v>On the Record</v>
      </c>
      <c r="C1295" s="199">
        <f>COUNTIF('BEN BEARE'!C:C,B1295)</f>
        <v>1</v>
      </c>
      <c r="D1295" s="199">
        <f>COUNTIFS('BEN BEARE'!C:C,B1295,'BEN BEARE'!K:K,"&gt;0")</f>
        <v>0</v>
      </c>
      <c r="E1295" s="199">
        <f>COUNTIFS('BEN BEARE'!C:C,B1295,'BEN BEARE'!K:K,"&lt;0")</f>
        <v>1</v>
      </c>
      <c r="F1295" s="200">
        <f t="shared" si="29"/>
        <v>0</v>
      </c>
      <c r="G1295" s="207">
        <f>SUMIFS('BEN BEARE'!K:K,'BEN BEARE'!C:C,B1295)</f>
        <v>-1</v>
      </c>
    </row>
    <row r="1296" spans="2:7" ht="15.75" x14ac:dyDescent="0.25">
      <c r="B1296" s="205" t="str">
        <v>One Last Kiss</v>
      </c>
      <c r="C1296" s="199">
        <f>COUNTIF('BEN BEARE'!C:C,B1296)</f>
        <v>2</v>
      </c>
      <c r="D1296" s="199">
        <f>COUNTIFS('BEN BEARE'!C:C,B1296,'BEN BEARE'!K:K,"&gt;0")</f>
        <v>0</v>
      </c>
      <c r="E1296" s="199">
        <f>COUNTIFS('BEN BEARE'!C:C,B1296,'BEN BEARE'!K:K,"&lt;0")</f>
        <v>2</v>
      </c>
      <c r="F1296" s="200">
        <f t="shared" si="29"/>
        <v>0</v>
      </c>
      <c r="G1296" s="207">
        <f>SUMIFS('BEN BEARE'!K:K,'BEN BEARE'!C:C,B1296)</f>
        <v>-3.25</v>
      </c>
    </row>
    <row r="1297" spans="2:7" ht="15.75" x14ac:dyDescent="0.25">
      <c r="B1297" s="205" t="str">
        <v>One Thing Counts</v>
      </c>
      <c r="C1297" s="199">
        <f>COUNTIF('BEN BEARE'!C:C,B1297)</f>
        <v>2</v>
      </c>
      <c r="D1297" s="199">
        <f>COUNTIFS('BEN BEARE'!C:C,B1297,'BEN BEARE'!K:K,"&gt;0")</f>
        <v>0</v>
      </c>
      <c r="E1297" s="199">
        <f>COUNTIFS('BEN BEARE'!C:C,B1297,'BEN BEARE'!K:K,"&lt;0")</f>
        <v>2</v>
      </c>
      <c r="F1297" s="200">
        <f t="shared" si="29"/>
        <v>0</v>
      </c>
      <c r="G1297" s="207">
        <f>SUMIFS('BEN BEARE'!K:K,'BEN BEARE'!C:C,B1297)</f>
        <v>-8</v>
      </c>
    </row>
    <row r="1298" spans="2:7" ht="15.75" x14ac:dyDescent="0.25">
      <c r="B1298" s="205" t="str">
        <v>Onika</v>
      </c>
      <c r="C1298" s="199">
        <f>COUNTIF('BEN BEARE'!C:C,B1298)</f>
        <v>1</v>
      </c>
      <c r="D1298" s="199">
        <f>COUNTIFS('BEN BEARE'!C:C,B1298,'BEN BEARE'!K:K,"&gt;0")</f>
        <v>1</v>
      </c>
      <c r="E1298" s="199">
        <f>COUNTIFS('BEN BEARE'!C:C,B1298,'BEN BEARE'!K:K,"&lt;0")</f>
        <v>0</v>
      </c>
      <c r="F1298" s="200">
        <f t="shared" si="29"/>
        <v>1</v>
      </c>
      <c r="G1298" s="207">
        <f>SUMIFS('BEN BEARE'!K:K,'BEN BEARE'!C:C,B1298)</f>
        <v>10.8</v>
      </c>
    </row>
    <row r="1299" spans="2:7" ht="15.75" x14ac:dyDescent="0.25">
      <c r="B1299" s="205" t="str">
        <v>Onnamusha</v>
      </c>
      <c r="C1299" s="199">
        <f>COUNTIF('BEN BEARE'!C:C,B1299)</f>
        <v>1</v>
      </c>
      <c r="D1299" s="199">
        <f>COUNTIFS('BEN BEARE'!C:C,B1299,'BEN BEARE'!K:K,"&gt;0")</f>
        <v>0</v>
      </c>
      <c r="E1299" s="199">
        <f>COUNTIFS('BEN BEARE'!C:C,B1299,'BEN BEARE'!K:K,"&lt;0")</f>
        <v>1</v>
      </c>
      <c r="F1299" s="200">
        <f t="shared" si="29"/>
        <v>0</v>
      </c>
      <c r="G1299" s="207">
        <f>SUMIFS('BEN BEARE'!K:K,'BEN BEARE'!C:C,B1299)</f>
        <v>-1.25</v>
      </c>
    </row>
    <row r="1300" spans="2:7" ht="15.75" x14ac:dyDescent="0.25">
      <c r="B1300" s="205" t="str">
        <v>Opalson</v>
      </c>
      <c r="C1300" s="199">
        <f>COUNTIF('BEN BEARE'!C:C,B1300)</f>
        <v>1</v>
      </c>
      <c r="D1300" s="199">
        <f>COUNTIFS('BEN BEARE'!C:C,B1300,'BEN BEARE'!K:K,"&gt;0")</f>
        <v>0</v>
      </c>
      <c r="E1300" s="199">
        <f>COUNTIFS('BEN BEARE'!C:C,B1300,'BEN BEARE'!K:K,"&lt;0")</f>
        <v>1</v>
      </c>
      <c r="F1300" s="200">
        <f t="shared" si="29"/>
        <v>0</v>
      </c>
      <c r="G1300" s="207">
        <f>SUMIFS('BEN BEARE'!K:K,'BEN BEARE'!C:C,B1300)</f>
        <v>-4</v>
      </c>
    </row>
    <row r="1301" spans="2:7" ht="15.75" x14ac:dyDescent="0.25">
      <c r="B1301" s="205" t="str">
        <v>Orcym Busby</v>
      </c>
      <c r="C1301" s="199">
        <f>COUNTIF('BEN BEARE'!C:C,B1301)</f>
        <v>1</v>
      </c>
      <c r="D1301" s="199">
        <f>COUNTIFS('BEN BEARE'!C:C,B1301,'BEN BEARE'!K:K,"&gt;0")</f>
        <v>0</v>
      </c>
      <c r="E1301" s="199">
        <f>COUNTIFS('BEN BEARE'!C:C,B1301,'BEN BEARE'!K:K,"&lt;0")</f>
        <v>1</v>
      </c>
      <c r="F1301" s="200">
        <f t="shared" si="29"/>
        <v>0</v>
      </c>
      <c r="G1301" s="207">
        <f>SUMIFS('BEN BEARE'!K:K,'BEN BEARE'!C:C,B1301)</f>
        <v>-1</v>
      </c>
    </row>
    <row r="1302" spans="2:7" ht="15.75" x14ac:dyDescent="0.25">
      <c r="B1302" s="205" t="str">
        <v xml:space="preserve">Orient's Secret </v>
      </c>
      <c r="C1302" s="199">
        <f>COUNTIF('BEN BEARE'!C:C,B1302)</f>
        <v>1</v>
      </c>
      <c r="D1302" s="199">
        <f>COUNTIFS('BEN BEARE'!C:C,B1302,'BEN BEARE'!K:K,"&gt;0")</f>
        <v>0</v>
      </c>
      <c r="E1302" s="199">
        <f>COUNTIFS('BEN BEARE'!C:C,B1302,'BEN BEARE'!K:K,"&lt;0")</f>
        <v>1</v>
      </c>
      <c r="F1302" s="200">
        <f t="shared" si="29"/>
        <v>0</v>
      </c>
      <c r="G1302" s="207">
        <f>SUMIFS('BEN BEARE'!K:K,'BEN BEARE'!C:C,B1302)</f>
        <v>-3.75</v>
      </c>
    </row>
    <row r="1303" spans="2:7" ht="15.75" x14ac:dyDescent="0.25">
      <c r="B1303" s="205" t="str">
        <v>Oriental Smoke</v>
      </c>
      <c r="C1303" s="199">
        <f>COUNTIF('BEN BEARE'!C:C,B1303)</f>
        <v>3</v>
      </c>
      <c r="D1303" s="199">
        <f>COUNTIFS('BEN BEARE'!C:C,B1303,'BEN BEARE'!K:K,"&gt;0")</f>
        <v>0</v>
      </c>
      <c r="E1303" s="199">
        <f>COUNTIFS('BEN BEARE'!C:C,B1303,'BEN BEARE'!K:K,"&lt;0")</f>
        <v>3</v>
      </c>
      <c r="F1303" s="200">
        <f t="shared" si="29"/>
        <v>0</v>
      </c>
      <c r="G1303" s="207">
        <f>SUMIFS('BEN BEARE'!K:K,'BEN BEARE'!C:C,B1303)</f>
        <v>-7</v>
      </c>
    </row>
    <row r="1304" spans="2:7" ht="15.75" x14ac:dyDescent="0.25">
      <c r="B1304" s="205" t="str">
        <v>Oriental Spirit</v>
      </c>
      <c r="C1304" s="199">
        <f>COUNTIF('BEN BEARE'!C:C,B1304)</f>
        <v>1</v>
      </c>
      <c r="D1304" s="199">
        <f>COUNTIFS('BEN BEARE'!C:C,B1304,'BEN BEARE'!K:K,"&gt;0")</f>
        <v>0</v>
      </c>
      <c r="E1304" s="199">
        <f>COUNTIFS('BEN BEARE'!C:C,B1304,'BEN BEARE'!K:K,"&lt;0")</f>
        <v>1</v>
      </c>
      <c r="F1304" s="200">
        <f t="shared" si="29"/>
        <v>0</v>
      </c>
      <c r="G1304" s="207">
        <f>SUMIFS('BEN BEARE'!K:K,'BEN BEARE'!C:C,B1304)</f>
        <v>-0.5</v>
      </c>
    </row>
    <row r="1305" spans="2:7" ht="15.75" x14ac:dyDescent="0.25">
      <c r="B1305" s="205" t="str">
        <v>Oriental Sprit</v>
      </c>
      <c r="C1305" s="199">
        <f>COUNTIF('BEN BEARE'!C:C,B1305)</f>
        <v>1</v>
      </c>
      <c r="D1305" s="199">
        <f>COUNTIFS('BEN BEARE'!C:C,B1305,'BEN BEARE'!K:K,"&gt;0")</f>
        <v>0</v>
      </c>
      <c r="E1305" s="199">
        <f>COUNTIFS('BEN BEARE'!C:C,B1305,'BEN BEARE'!K:K,"&lt;0")</f>
        <v>1</v>
      </c>
      <c r="F1305" s="200">
        <f t="shared" si="29"/>
        <v>0</v>
      </c>
      <c r="G1305" s="207">
        <f>SUMIFS('BEN BEARE'!K:K,'BEN BEARE'!C:C,B1305)</f>
        <v>-0.5</v>
      </c>
    </row>
    <row r="1306" spans="2:7" ht="15.75" x14ac:dyDescent="0.25">
      <c r="B1306" s="205" t="str">
        <v>Orne</v>
      </c>
      <c r="C1306" s="199">
        <f>COUNTIF('BEN BEARE'!C:C,B1306)</f>
        <v>1</v>
      </c>
      <c r="D1306" s="199">
        <f>COUNTIFS('BEN BEARE'!C:C,B1306,'BEN BEARE'!K:K,"&gt;0")</f>
        <v>0</v>
      </c>
      <c r="E1306" s="199">
        <f>COUNTIFS('BEN BEARE'!C:C,B1306,'BEN BEARE'!K:K,"&lt;0")</f>
        <v>1</v>
      </c>
      <c r="F1306" s="200">
        <f t="shared" ref="F1306:F1307" si="30">D1306/C1306</f>
        <v>0</v>
      </c>
      <c r="G1306" s="207">
        <f>SUMIFS('BEN BEARE'!K:K,'BEN BEARE'!C:C,B1306)</f>
        <v>-4</v>
      </c>
    </row>
    <row r="1307" spans="2:7" ht="15.75" x14ac:dyDescent="0.25">
      <c r="B1307" s="205" t="str">
        <v>Ortega</v>
      </c>
      <c r="C1307" s="199">
        <f>COUNTIF('BEN BEARE'!C:C,B1307)</f>
        <v>3</v>
      </c>
      <c r="D1307" s="199">
        <f>COUNTIFS('BEN BEARE'!C:C,B1307,'BEN BEARE'!K:K,"&gt;0")</f>
        <v>0</v>
      </c>
      <c r="E1307" s="199">
        <f>COUNTIFS('BEN BEARE'!C:C,B1307,'BEN BEARE'!K:K,"&lt;0")</f>
        <v>3</v>
      </c>
      <c r="F1307" s="200">
        <f t="shared" si="30"/>
        <v>0</v>
      </c>
      <c r="G1307" s="207">
        <f>SUMIFS('BEN BEARE'!K:K,'BEN BEARE'!C:C,B1307)</f>
        <v>-12.25</v>
      </c>
    </row>
    <row r="1308" spans="2:7" ht="15.75" x14ac:dyDescent="0.25">
      <c r="B1308" s="205" t="str">
        <v>Orzala</v>
      </c>
      <c r="C1308" s="199">
        <f>COUNTIF('BEN BEARE'!C:C,B1308)</f>
        <v>1</v>
      </c>
      <c r="D1308" s="199">
        <f>COUNTIFS('BEN BEARE'!C:C,B1308,'BEN BEARE'!K:K,"&gt;0")</f>
        <v>0</v>
      </c>
      <c r="E1308" s="199">
        <f>COUNTIFS('BEN BEARE'!C:C,B1308,'BEN BEARE'!K:K,"&lt;0")</f>
        <v>1</v>
      </c>
      <c r="F1308" s="200">
        <f t="shared" ref="F1308:F1371" si="31">D1308/C1308</f>
        <v>0</v>
      </c>
      <c r="G1308" s="207">
        <f>SUMIFS('BEN BEARE'!K:K,'BEN BEARE'!C:C,B1308)</f>
        <v>-10</v>
      </c>
    </row>
    <row r="1309" spans="2:7" ht="15.75" x14ac:dyDescent="0.25">
      <c r="B1309" s="205" t="str">
        <v xml:space="preserve">Orzala </v>
      </c>
      <c r="C1309" s="199">
        <f>COUNTIF('BEN BEARE'!C:C,B1309)</f>
        <v>1</v>
      </c>
      <c r="D1309" s="199">
        <f>COUNTIFS('BEN BEARE'!C:C,B1309,'BEN BEARE'!K:K,"&gt;0")</f>
        <v>1</v>
      </c>
      <c r="E1309" s="199">
        <f>COUNTIFS('BEN BEARE'!C:C,B1309,'BEN BEARE'!K:K,"&lt;0")</f>
        <v>0</v>
      </c>
      <c r="F1309" s="200">
        <f t="shared" si="31"/>
        <v>1</v>
      </c>
      <c r="G1309" s="207">
        <f>SUMIFS('BEN BEARE'!K:K,'BEN BEARE'!C:C,B1309)</f>
        <v>22</v>
      </c>
    </row>
    <row r="1310" spans="2:7" ht="15.75" x14ac:dyDescent="0.25">
      <c r="B1310" s="205" t="str">
        <v>Oscar Charlie</v>
      </c>
      <c r="C1310" s="199">
        <f>COUNTIF('BEN BEARE'!C:C,B1310)</f>
        <v>1</v>
      </c>
      <c r="D1310" s="199">
        <f>COUNTIFS('BEN BEARE'!C:C,B1310,'BEN BEARE'!K:K,"&gt;0")</f>
        <v>0</v>
      </c>
      <c r="E1310" s="199">
        <f>COUNTIFS('BEN BEARE'!C:C,B1310,'BEN BEARE'!K:K,"&lt;0")</f>
        <v>1</v>
      </c>
      <c r="F1310" s="200">
        <f t="shared" si="31"/>
        <v>0</v>
      </c>
      <c r="G1310" s="207">
        <f>SUMIFS('BEN BEARE'!K:K,'BEN BEARE'!C:C,B1310)</f>
        <v>-8.5</v>
      </c>
    </row>
    <row r="1311" spans="2:7" ht="15.75" x14ac:dyDescent="0.25">
      <c r="B1311" s="205" t="str">
        <v>Ostwind</v>
      </c>
      <c r="C1311" s="199">
        <f>COUNTIF('BEN BEARE'!C:C,B1311)</f>
        <v>1</v>
      </c>
      <c r="D1311" s="199">
        <f>COUNTIFS('BEN BEARE'!C:C,B1311,'BEN BEARE'!K:K,"&gt;0")</f>
        <v>0</v>
      </c>
      <c r="E1311" s="199">
        <f>COUNTIFS('BEN BEARE'!C:C,B1311,'BEN BEARE'!K:K,"&lt;0")</f>
        <v>1</v>
      </c>
      <c r="F1311" s="200">
        <f t="shared" si="31"/>
        <v>0</v>
      </c>
      <c r="G1311" s="207">
        <f>SUMIFS('BEN BEARE'!K:K,'BEN BEARE'!C:C,B1311)</f>
        <v>-0.5</v>
      </c>
    </row>
    <row r="1312" spans="2:7" ht="15.75" x14ac:dyDescent="0.25">
      <c r="B1312" s="205" t="str">
        <v>Oubitsa</v>
      </c>
      <c r="C1312" s="199">
        <f>COUNTIF('BEN BEARE'!C:C,B1312)</f>
        <v>1</v>
      </c>
      <c r="D1312" s="199">
        <f>COUNTIFS('BEN BEARE'!C:C,B1312,'BEN BEARE'!K:K,"&gt;0")</f>
        <v>1</v>
      </c>
      <c r="E1312" s="199">
        <f>COUNTIFS('BEN BEARE'!C:C,B1312,'BEN BEARE'!K:K,"&lt;0")</f>
        <v>0</v>
      </c>
      <c r="F1312" s="200">
        <f t="shared" si="31"/>
        <v>1</v>
      </c>
      <c r="G1312" s="207">
        <f>SUMIFS('BEN BEARE'!K:K,'BEN BEARE'!C:C,B1312)</f>
        <v>24.75</v>
      </c>
    </row>
    <row r="1313" spans="2:7" ht="15.75" x14ac:dyDescent="0.25">
      <c r="B1313" s="205" t="str">
        <v>Our Anaconda</v>
      </c>
      <c r="C1313" s="199">
        <f>COUNTIF('BEN BEARE'!C:C,B1313)</f>
        <v>1</v>
      </c>
      <c r="D1313" s="199">
        <f>COUNTIFS('BEN BEARE'!C:C,B1313,'BEN BEARE'!K:K,"&gt;0")</f>
        <v>0</v>
      </c>
      <c r="E1313" s="199">
        <f>COUNTIFS('BEN BEARE'!C:C,B1313,'BEN BEARE'!K:K,"&lt;0")</f>
        <v>1</v>
      </c>
      <c r="F1313" s="200">
        <f t="shared" si="31"/>
        <v>0</v>
      </c>
      <c r="G1313" s="207">
        <f>SUMIFS('BEN BEARE'!K:K,'BEN BEARE'!C:C,B1313)</f>
        <v>-0.5</v>
      </c>
    </row>
    <row r="1314" spans="2:7" ht="15.75" x14ac:dyDescent="0.25">
      <c r="B1314" s="205" t="str">
        <v>Our Emmbar</v>
      </c>
      <c r="C1314" s="199">
        <f>COUNTIF('BEN BEARE'!C:C,B1314)</f>
        <v>1</v>
      </c>
      <c r="D1314" s="199">
        <f>COUNTIFS('BEN BEARE'!C:C,B1314,'BEN BEARE'!K:K,"&gt;0")</f>
        <v>0</v>
      </c>
      <c r="E1314" s="199">
        <f>COUNTIFS('BEN BEARE'!C:C,B1314,'BEN BEARE'!K:K,"&lt;0")</f>
        <v>1</v>
      </c>
      <c r="F1314" s="200">
        <f t="shared" si="31"/>
        <v>0</v>
      </c>
      <c r="G1314" s="207">
        <f>SUMIFS('BEN BEARE'!K:K,'BEN BEARE'!C:C,B1314)</f>
        <v>-2.5</v>
      </c>
    </row>
    <row r="1315" spans="2:7" ht="15.75" x14ac:dyDescent="0.25">
      <c r="B1315" s="205" t="str">
        <v>Our Goddess</v>
      </c>
      <c r="C1315" s="199">
        <f>COUNTIF('BEN BEARE'!C:C,B1315)</f>
        <v>1</v>
      </c>
      <c r="D1315" s="199">
        <f>COUNTIFS('BEN BEARE'!C:C,B1315,'BEN BEARE'!K:K,"&gt;0")</f>
        <v>1</v>
      </c>
      <c r="E1315" s="199">
        <f>COUNTIFS('BEN BEARE'!C:C,B1315,'BEN BEARE'!K:K,"&lt;0")</f>
        <v>0</v>
      </c>
      <c r="F1315" s="200">
        <f t="shared" si="31"/>
        <v>1</v>
      </c>
      <c r="G1315" s="207">
        <f>SUMIFS('BEN BEARE'!K:K,'BEN BEARE'!C:C,B1315)</f>
        <v>9</v>
      </c>
    </row>
    <row r="1316" spans="2:7" ht="15.75" x14ac:dyDescent="0.25">
      <c r="B1316" s="205" t="str">
        <v>Our Pappy</v>
      </c>
      <c r="C1316" s="199">
        <f>COUNTIF('BEN BEARE'!C:C,B1316)</f>
        <v>2</v>
      </c>
      <c r="D1316" s="199">
        <f>COUNTIFS('BEN BEARE'!C:C,B1316,'BEN BEARE'!K:K,"&gt;0")</f>
        <v>0</v>
      </c>
      <c r="E1316" s="199">
        <f>COUNTIFS('BEN BEARE'!C:C,B1316,'BEN BEARE'!K:K,"&lt;0")</f>
        <v>2</v>
      </c>
      <c r="F1316" s="200">
        <f t="shared" si="31"/>
        <v>0</v>
      </c>
      <c r="G1316" s="207">
        <f>SUMIFS('BEN BEARE'!K:K,'BEN BEARE'!C:C,B1316)</f>
        <v>-12.5</v>
      </c>
    </row>
    <row r="1317" spans="2:7" ht="15.75" x14ac:dyDescent="0.25">
      <c r="B1317" s="205" t="str">
        <v>Our Redente</v>
      </c>
      <c r="C1317" s="199">
        <f>COUNTIF('BEN BEARE'!C:C,B1317)</f>
        <v>1</v>
      </c>
      <c r="D1317" s="199">
        <f>COUNTIFS('BEN BEARE'!C:C,B1317,'BEN BEARE'!K:K,"&gt;0")</f>
        <v>1</v>
      </c>
      <c r="E1317" s="199">
        <f>COUNTIFS('BEN BEARE'!C:C,B1317,'BEN BEARE'!K:K,"&lt;0")</f>
        <v>0</v>
      </c>
      <c r="F1317" s="200">
        <f t="shared" si="31"/>
        <v>1</v>
      </c>
      <c r="G1317" s="207">
        <f>SUMIFS('BEN BEARE'!K:K,'BEN BEARE'!C:C,B1317)</f>
        <v>17</v>
      </c>
    </row>
    <row r="1318" spans="2:7" ht="15.75" x14ac:dyDescent="0.25">
      <c r="B1318" s="205" t="str">
        <v xml:space="preserve">Our Whazy Girl </v>
      </c>
      <c r="C1318" s="199">
        <f>COUNTIF('BEN BEARE'!C:C,B1318)</f>
        <v>3</v>
      </c>
      <c r="D1318" s="199">
        <f>COUNTIFS('BEN BEARE'!C:C,B1318,'BEN BEARE'!K:K,"&gt;0")</f>
        <v>0</v>
      </c>
      <c r="E1318" s="199">
        <f>COUNTIFS('BEN BEARE'!C:C,B1318,'BEN BEARE'!K:K,"&lt;0")</f>
        <v>3</v>
      </c>
      <c r="F1318" s="200">
        <f t="shared" si="31"/>
        <v>0</v>
      </c>
      <c r="G1318" s="207">
        <f>SUMIFS('BEN BEARE'!K:K,'BEN BEARE'!C:C,B1318)</f>
        <v>-2.5</v>
      </c>
    </row>
    <row r="1319" spans="2:7" ht="15.75" x14ac:dyDescent="0.25">
      <c r="B1319" s="205" t="str">
        <v>Outta Compton</v>
      </c>
      <c r="C1319" s="199">
        <f>COUNTIF('BEN BEARE'!C:C,B1319)</f>
        <v>2</v>
      </c>
      <c r="D1319" s="199">
        <f>COUNTIFS('BEN BEARE'!C:C,B1319,'BEN BEARE'!K:K,"&gt;0")</f>
        <v>0</v>
      </c>
      <c r="E1319" s="199">
        <f>COUNTIFS('BEN BEARE'!C:C,B1319,'BEN BEARE'!K:K,"&lt;0")</f>
        <v>2</v>
      </c>
      <c r="F1319" s="200">
        <f t="shared" si="31"/>
        <v>0</v>
      </c>
      <c r="G1319" s="207">
        <f>SUMIFS('BEN BEARE'!K:K,'BEN BEARE'!C:C,B1319)</f>
        <v>-6</v>
      </c>
    </row>
    <row r="1320" spans="2:7" ht="15.75" x14ac:dyDescent="0.25">
      <c r="B1320" s="205" t="str">
        <v>Over Shady</v>
      </c>
      <c r="C1320" s="199">
        <f>COUNTIF('BEN BEARE'!C:C,B1320)</f>
        <v>1</v>
      </c>
      <c r="D1320" s="199">
        <f>COUNTIFS('BEN BEARE'!C:C,B1320,'BEN BEARE'!K:K,"&gt;0")</f>
        <v>0</v>
      </c>
      <c r="E1320" s="199">
        <f>COUNTIFS('BEN BEARE'!C:C,B1320,'BEN BEARE'!K:K,"&lt;0")</f>
        <v>1</v>
      </c>
      <c r="F1320" s="200">
        <f t="shared" si="31"/>
        <v>0</v>
      </c>
      <c r="G1320" s="207">
        <f>SUMIFS('BEN BEARE'!K:K,'BEN BEARE'!C:C,B1320)</f>
        <v>-0.5</v>
      </c>
    </row>
    <row r="1321" spans="2:7" ht="15.75" x14ac:dyDescent="0.25">
      <c r="B1321" s="205" t="str">
        <v>Over You Pop</v>
      </c>
      <c r="C1321" s="199">
        <f>COUNTIF('BEN BEARE'!C:C,B1321)</f>
        <v>2</v>
      </c>
      <c r="D1321" s="199">
        <f>COUNTIFS('BEN BEARE'!C:C,B1321,'BEN BEARE'!K:K,"&gt;0")</f>
        <v>0</v>
      </c>
      <c r="E1321" s="199">
        <f>COUNTIFS('BEN BEARE'!C:C,B1321,'BEN BEARE'!K:K,"&lt;0")</f>
        <v>2</v>
      </c>
      <c r="F1321" s="200">
        <f t="shared" si="31"/>
        <v>0</v>
      </c>
      <c r="G1321" s="207">
        <f>SUMIFS('BEN BEARE'!K:K,'BEN BEARE'!C:C,B1321)</f>
        <v>-1.25</v>
      </c>
    </row>
    <row r="1322" spans="2:7" ht="15.75" x14ac:dyDescent="0.25">
      <c r="B1322" s="205" t="str">
        <v>Overhymn</v>
      </c>
      <c r="C1322" s="199">
        <f>COUNTIF('BEN BEARE'!C:C,B1322)</f>
        <v>1</v>
      </c>
      <c r="D1322" s="199">
        <f>COUNTIFS('BEN BEARE'!C:C,B1322,'BEN BEARE'!K:K,"&gt;0")</f>
        <v>0</v>
      </c>
      <c r="E1322" s="199">
        <f>COUNTIFS('BEN BEARE'!C:C,B1322,'BEN BEARE'!K:K,"&lt;0")</f>
        <v>1</v>
      </c>
      <c r="F1322" s="200">
        <f t="shared" si="31"/>
        <v>0</v>
      </c>
      <c r="G1322" s="207">
        <f>SUMIFS('BEN BEARE'!K:K,'BEN BEARE'!C:C,B1322)</f>
        <v>-0.25</v>
      </c>
    </row>
    <row r="1323" spans="2:7" ht="15.75" x14ac:dyDescent="0.25">
      <c r="B1323" s="205" t="str">
        <v>Oxley Road</v>
      </c>
      <c r="C1323" s="199">
        <f>COUNTIF('BEN BEARE'!C:C,B1323)</f>
        <v>1</v>
      </c>
      <c r="D1323" s="199">
        <f>COUNTIFS('BEN BEARE'!C:C,B1323,'BEN BEARE'!K:K,"&gt;0")</f>
        <v>1</v>
      </c>
      <c r="E1323" s="199">
        <f>COUNTIFS('BEN BEARE'!C:C,B1323,'BEN BEARE'!K:K,"&lt;0")</f>
        <v>0</v>
      </c>
      <c r="F1323" s="200">
        <f t="shared" si="31"/>
        <v>1</v>
      </c>
      <c r="G1323" s="207">
        <f>SUMIFS('BEN BEARE'!K:K,'BEN BEARE'!C:C,B1323)</f>
        <v>2.8</v>
      </c>
    </row>
    <row r="1324" spans="2:7" ht="15.75" x14ac:dyDescent="0.25">
      <c r="B1324" s="205" t="str">
        <v>Ozzmosis</v>
      </c>
      <c r="C1324" s="199">
        <f>COUNTIF('BEN BEARE'!C:C,B1324)</f>
        <v>1</v>
      </c>
      <c r="D1324" s="199">
        <f>COUNTIFS('BEN BEARE'!C:C,B1324,'BEN BEARE'!K:K,"&gt;0")</f>
        <v>1</v>
      </c>
      <c r="E1324" s="199">
        <f>COUNTIFS('BEN BEARE'!C:C,B1324,'BEN BEARE'!K:K,"&lt;0")</f>
        <v>0</v>
      </c>
      <c r="F1324" s="200">
        <f t="shared" si="31"/>
        <v>1</v>
      </c>
      <c r="G1324" s="207">
        <f>SUMIFS('BEN BEARE'!K:K,'BEN BEARE'!C:C,B1324)</f>
        <v>2.3375000000000004</v>
      </c>
    </row>
    <row r="1325" spans="2:7" ht="15.75" x14ac:dyDescent="0.25">
      <c r="B1325" s="205" t="str">
        <v>Pachino</v>
      </c>
      <c r="C1325" s="199">
        <f>COUNTIF('BEN BEARE'!C:C,B1325)</f>
        <v>1</v>
      </c>
      <c r="D1325" s="199">
        <f>COUNTIFS('BEN BEARE'!C:C,B1325,'BEN BEARE'!K:K,"&gt;0")</f>
        <v>1</v>
      </c>
      <c r="E1325" s="199">
        <f>COUNTIFS('BEN BEARE'!C:C,B1325,'BEN BEARE'!K:K,"&lt;0")</f>
        <v>0</v>
      </c>
      <c r="F1325" s="200">
        <f t="shared" si="31"/>
        <v>1</v>
      </c>
      <c r="G1325" s="207">
        <f>SUMIFS('BEN BEARE'!K:K,'BEN BEARE'!C:C,B1325)</f>
        <v>3.5999999999999996</v>
      </c>
    </row>
    <row r="1326" spans="2:7" ht="15.75" x14ac:dyDescent="0.25">
      <c r="B1326" s="205" t="str">
        <v>Pagador</v>
      </c>
      <c r="C1326" s="199">
        <f>COUNTIF('BEN BEARE'!C:C,B1326)</f>
        <v>1</v>
      </c>
      <c r="D1326" s="199">
        <f>COUNTIFS('BEN BEARE'!C:C,B1326,'BEN BEARE'!K:K,"&gt;0")</f>
        <v>0</v>
      </c>
      <c r="E1326" s="199">
        <f>COUNTIFS('BEN BEARE'!C:C,B1326,'BEN BEARE'!K:K,"&lt;0")</f>
        <v>1</v>
      </c>
      <c r="F1326" s="200">
        <f t="shared" si="31"/>
        <v>0</v>
      </c>
      <c r="G1326" s="207">
        <f>SUMIFS('BEN BEARE'!K:K,'BEN BEARE'!C:C,B1326)</f>
        <v>-0.5</v>
      </c>
    </row>
    <row r="1327" spans="2:7" ht="15.75" x14ac:dyDescent="0.25">
      <c r="B1327" s="205" t="str">
        <v>PALE LAGER</v>
      </c>
      <c r="C1327" s="199">
        <f>COUNTIF('BEN BEARE'!C:C,B1327)</f>
        <v>2</v>
      </c>
      <c r="D1327" s="199">
        <f>COUNTIFS('BEN BEARE'!C:C,B1327,'BEN BEARE'!K:K,"&gt;0")</f>
        <v>0</v>
      </c>
      <c r="E1327" s="199">
        <f>COUNTIFS('BEN BEARE'!C:C,B1327,'BEN BEARE'!K:K,"&lt;0")</f>
        <v>2</v>
      </c>
      <c r="F1327" s="200">
        <f t="shared" si="31"/>
        <v>0</v>
      </c>
      <c r="G1327" s="207">
        <f>SUMIFS('BEN BEARE'!K:K,'BEN BEARE'!C:C,B1327)</f>
        <v>-2</v>
      </c>
    </row>
    <row r="1328" spans="2:7" ht="15.75" x14ac:dyDescent="0.25">
      <c r="B1328" s="205" t="str">
        <v>Panda Legend</v>
      </c>
      <c r="C1328" s="199">
        <f>COUNTIF('BEN BEARE'!C:C,B1328)</f>
        <v>2</v>
      </c>
      <c r="D1328" s="199">
        <f>COUNTIFS('BEN BEARE'!C:C,B1328,'BEN BEARE'!K:K,"&gt;0")</f>
        <v>0</v>
      </c>
      <c r="E1328" s="199">
        <f>COUNTIFS('BEN BEARE'!C:C,B1328,'BEN BEARE'!K:K,"&lt;0")</f>
        <v>2</v>
      </c>
      <c r="F1328" s="200">
        <f t="shared" si="31"/>
        <v>0</v>
      </c>
      <c r="G1328" s="207">
        <f>SUMIFS('BEN BEARE'!K:K,'BEN BEARE'!C:C,B1328)</f>
        <v>-3</v>
      </c>
    </row>
    <row r="1329" spans="2:7" ht="15.75" x14ac:dyDescent="0.25">
      <c r="B1329" s="205" t="str">
        <v>Pandas Post</v>
      </c>
      <c r="C1329" s="199">
        <f>COUNTIF('BEN BEARE'!C:C,B1329)</f>
        <v>1</v>
      </c>
      <c r="D1329" s="199">
        <f>COUNTIFS('BEN BEARE'!C:C,B1329,'BEN BEARE'!K:K,"&gt;0")</f>
        <v>0</v>
      </c>
      <c r="E1329" s="199">
        <f>COUNTIFS('BEN BEARE'!C:C,B1329,'BEN BEARE'!K:K,"&lt;0")</f>
        <v>1</v>
      </c>
      <c r="F1329" s="200">
        <f t="shared" si="31"/>
        <v>0</v>
      </c>
      <c r="G1329" s="207">
        <f>SUMIFS('BEN BEARE'!K:K,'BEN BEARE'!C:C,B1329)</f>
        <v>-1</v>
      </c>
    </row>
    <row r="1330" spans="2:7" ht="15.75" x14ac:dyDescent="0.25">
      <c r="B1330" s="205" t="str">
        <v>Panic</v>
      </c>
      <c r="C1330" s="199">
        <f>COUNTIF('BEN BEARE'!C:C,B1330)</f>
        <v>1</v>
      </c>
      <c r="D1330" s="199">
        <f>COUNTIFS('BEN BEARE'!C:C,B1330,'BEN BEARE'!K:K,"&gt;0")</f>
        <v>1</v>
      </c>
      <c r="E1330" s="199">
        <f>COUNTIFS('BEN BEARE'!C:C,B1330,'BEN BEARE'!K:K,"&lt;0")</f>
        <v>0</v>
      </c>
      <c r="F1330" s="200">
        <f t="shared" si="31"/>
        <v>1</v>
      </c>
      <c r="G1330" s="207">
        <f>SUMIFS('BEN BEARE'!K:K,'BEN BEARE'!C:C,B1330)</f>
        <v>8</v>
      </c>
    </row>
    <row r="1331" spans="2:7" ht="15.75" x14ac:dyDescent="0.25">
      <c r="B1331" s="205" t="str">
        <v>Pano's Pride</v>
      </c>
      <c r="C1331" s="199">
        <f>COUNTIF('BEN BEARE'!C:C,B1331)</f>
        <v>2</v>
      </c>
      <c r="D1331" s="199">
        <f>COUNTIFS('BEN BEARE'!C:C,B1331,'BEN BEARE'!K:K,"&gt;0")</f>
        <v>0</v>
      </c>
      <c r="E1331" s="199">
        <f>COUNTIFS('BEN BEARE'!C:C,B1331,'BEN BEARE'!K:K,"&lt;0")</f>
        <v>2</v>
      </c>
      <c r="F1331" s="200">
        <f t="shared" si="31"/>
        <v>0</v>
      </c>
      <c r="G1331" s="207">
        <f>SUMIFS('BEN BEARE'!K:K,'BEN BEARE'!C:C,B1331)</f>
        <v>-3.5</v>
      </c>
    </row>
    <row r="1332" spans="2:7" ht="15.75" x14ac:dyDescent="0.25">
      <c r="B1332" s="205" t="str">
        <v>Pantelone</v>
      </c>
      <c r="C1332" s="199">
        <f>COUNTIF('BEN BEARE'!C:C,B1332)</f>
        <v>1</v>
      </c>
      <c r="D1332" s="199">
        <f>COUNTIFS('BEN BEARE'!C:C,B1332,'BEN BEARE'!K:K,"&gt;0")</f>
        <v>0</v>
      </c>
      <c r="E1332" s="199">
        <f>COUNTIFS('BEN BEARE'!C:C,B1332,'BEN BEARE'!K:K,"&lt;0")</f>
        <v>1</v>
      </c>
      <c r="F1332" s="200">
        <f t="shared" si="31"/>
        <v>0</v>
      </c>
      <c r="G1332" s="207">
        <f>SUMIFS('BEN BEARE'!K:K,'BEN BEARE'!C:C,B1332)</f>
        <v>-1.75</v>
      </c>
    </row>
    <row r="1333" spans="2:7" ht="15.75" x14ac:dyDescent="0.25">
      <c r="B1333" s="205" t="str">
        <v>Papal Wars</v>
      </c>
      <c r="C1333" s="199">
        <f>COUNTIF('BEN BEARE'!C:C,B1333)</f>
        <v>1</v>
      </c>
      <c r="D1333" s="199">
        <f>COUNTIFS('BEN BEARE'!C:C,B1333,'BEN BEARE'!K:K,"&gt;0")</f>
        <v>0</v>
      </c>
      <c r="E1333" s="199">
        <f>COUNTIFS('BEN BEARE'!C:C,B1333,'BEN BEARE'!K:K,"&lt;0")</f>
        <v>1</v>
      </c>
      <c r="F1333" s="200">
        <f t="shared" si="31"/>
        <v>0</v>
      </c>
      <c r="G1333" s="207">
        <f>SUMIFS('BEN BEARE'!K:K,'BEN BEARE'!C:C,B1333)</f>
        <v>-7</v>
      </c>
    </row>
    <row r="1334" spans="2:7" ht="15.75" x14ac:dyDescent="0.25">
      <c r="B1334" s="205" t="str">
        <v>Papillon</v>
      </c>
      <c r="C1334" s="199">
        <f>COUNTIF('BEN BEARE'!C:C,B1334)</f>
        <v>1</v>
      </c>
      <c r="D1334" s="199">
        <f>COUNTIFS('BEN BEARE'!C:C,B1334,'BEN BEARE'!K:K,"&gt;0")</f>
        <v>1</v>
      </c>
      <c r="E1334" s="199">
        <f>COUNTIFS('BEN BEARE'!C:C,B1334,'BEN BEARE'!K:K,"&lt;0")</f>
        <v>0</v>
      </c>
      <c r="F1334" s="200">
        <f t="shared" si="31"/>
        <v>1</v>
      </c>
      <c r="G1334" s="207">
        <f>SUMIFS('BEN BEARE'!K:K,'BEN BEARE'!C:C,B1334)</f>
        <v>3.4000000000000004</v>
      </c>
    </row>
    <row r="1335" spans="2:7" ht="15.75" x14ac:dyDescent="0.25">
      <c r="B1335" s="205" t="str">
        <v>Paragraph</v>
      </c>
      <c r="C1335" s="199">
        <f>COUNTIF('BEN BEARE'!C:C,B1335)</f>
        <v>2</v>
      </c>
      <c r="D1335" s="199">
        <f>COUNTIFS('BEN BEARE'!C:C,B1335,'BEN BEARE'!K:K,"&gt;0")</f>
        <v>0</v>
      </c>
      <c r="E1335" s="199">
        <f>COUNTIFS('BEN BEARE'!C:C,B1335,'BEN BEARE'!K:K,"&lt;0")</f>
        <v>2</v>
      </c>
      <c r="F1335" s="200">
        <f t="shared" si="31"/>
        <v>0</v>
      </c>
      <c r="G1335" s="207">
        <f>SUMIFS('BEN BEARE'!K:K,'BEN BEARE'!C:C,B1335)</f>
        <v>-1.5</v>
      </c>
    </row>
    <row r="1336" spans="2:7" ht="15.75" x14ac:dyDescent="0.25">
      <c r="B1336" s="205" t="str">
        <v>Paramedic</v>
      </c>
      <c r="C1336" s="199">
        <f>COUNTIF('BEN BEARE'!C:C,B1336)</f>
        <v>1</v>
      </c>
      <c r="D1336" s="199">
        <f>COUNTIFS('BEN BEARE'!C:C,B1336,'BEN BEARE'!K:K,"&gt;0")</f>
        <v>1</v>
      </c>
      <c r="E1336" s="199">
        <f>COUNTIFS('BEN BEARE'!C:C,B1336,'BEN BEARE'!K:K,"&lt;0")</f>
        <v>0</v>
      </c>
      <c r="F1336" s="200">
        <f t="shared" si="31"/>
        <v>1</v>
      </c>
      <c r="G1336" s="207">
        <f>SUMIFS('BEN BEARE'!K:K,'BEN BEARE'!C:C,B1336)</f>
        <v>0.50750000000000006</v>
      </c>
    </row>
    <row r="1337" spans="2:7" ht="15.75" x14ac:dyDescent="0.25">
      <c r="B1337" s="205" t="str">
        <v>Party at Artie's</v>
      </c>
      <c r="C1337" s="199">
        <f>COUNTIF('BEN BEARE'!C:C,B1337)</f>
        <v>2</v>
      </c>
      <c r="D1337" s="199">
        <f>COUNTIFS('BEN BEARE'!C:C,B1337,'BEN BEARE'!K:K,"&gt;0")</f>
        <v>1</v>
      </c>
      <c r="E1337" s="199">
        <f>COUNTIFS('BEN BEARE'!C:C,B1337,'BEN BEARE'!K:K,"&lt;0")</f>
        <v>1</v>
      </c>
      <c r="F1337" s="200">
        <f t="shared" si="31"/>
        <v>0.5</v>
      </c>
      <c r="G1337" s="207">
        <f>SUMIFS('BEN BEARE'!K:K,'BEN BEARE'!C:C,B1337)</f>
        <v>5.85</v>
      </c>
    </row>
    <row r="1338" spans="2:7" ht="15.75" x14ac:dyDescent="0.25">
      <c r="B1338" s="205" t="str">
        <v>Pasheona</v>
      </c>
      <c r="C1338" s="199">
        <f>COUNTIF('BEN BEARE'!C:C,B1338)</f>
        <v>1</v>
      </c>
      <c r="D1338" s="199">
        <f>COUNTIFS('BEN BEARE'!C:C,B1338,'BEN BEARE'!K:K,"&gt;0")</f>
        <v>0</v>
      </c>
      <c r="E1338" s="199">
        <f>COUNTIFS('BEN BEARE'!C:C,B1338,'BEN BEARE'!K:K,"&lt;0")</f>
        <v>1</v>
      </c>
      <c r="F1338" s="200">
        <f t="shared" si="31"/>
        <v>0</v>
      </c>
      <c r="G1338" s="207">
        <f>SUMIFS('BEN BEARE'!K:K,'BEN BEARE'!C:C,B1338)</f>
        <v>-4.5</v>
      </c>
    </row>
    <row r="1339" spans="2:7" ht="15.75" x14ac:dyDescent="0.25">
      <c r="B1339" s="205" t="str">
        <v>Passive Aggressive</v>
      </c>
      <c r="C1339" s="199">
        <f>COUNTIF('BEN BEARE'!C:C,B1339)</f>
        <v>1</v>
      </c>
      <c r="D1339" s="199">
        <f>COUNTIFS('BEN BEARE'!C:C,B1339,'BEN BEARE'!K:K,"&gt;0")</f>
        <v>1</v>
      </c>
      <c r="E1339" s="199">
        <f>COUNTIFS('BEN BEARE'!C:C,B1339,'BEN BEARE'!K:K,"&lt;0")</f>
        <v>0</v>
      </c>
      <c r="F1339" s="200">
        <f t="shared" si="31"/>
        <v>1</v>
      </c>
      <c r="G1339" s="207">
        <f>SUMIFS('BEN BEARE'!K:K,'BEN BEARE'!C:C,B1339)</f>
        <v>2.0999999999999996</v>
      </c>
    </row>
    <row r="1340" spans="2:7" ht="15.75" x14ac:dyDescent="0.25">
      <c r="B1340" s="205" t="str">
        <v>Patchy Girl</v>
      </c>
      <c r="C1340" s="199">
        <f>COUNTIF('BEN BEARE'!C:C,B1340)</f>
        <v>2</v>
      </c>
      <c r="D1340" s="199">
        <f>COUNTIFS('BEN BEARE'!C:C,B1340,'BEN BEARE'!K:K,"&gt;0")</f>
        <v>0</v>
      </c>
      <c r="E1340" s="199">
        <f>COUNTIFS('BEN BEARE'!C:C,B1340,'BEN BEARE'!K:K,"&lt;0")</f>
        <v>2</v>
      </c>
      <c r="F1340" s="200">
        <f t="shared" si="31"/>
        <v>0</v>
      </c>
      <c r="G1340" s="207">
        <f>SUMIFS('BEN BEARE'!K:K,'BEN BEARE'!C:C,B1340)</f>
        <v>-1.25</v>
      </c>
    </row>
    <row r="1341" spans="2:7" ht="15.75" x14ac:dyDescent="0.25">
      <c r="B1341" s="205" t="str">
        <v>Patriote Belle</v>
      </c>
      <c r="C1341" s="199">
        <f>COUNTIF('BEN BEARE'!C:C,B1341)</f>
        <v>1</v>
      </c>
      <c r="D1341" s="199">
        <f>COUNTIFS('BEN BEARE'!C:C,B1341,'BEN BEARE'!K:K,"&gt;0")</f>
        <v>0</v>
      </c>
      <c r="E1341" s="199">
        <f>COUNTIFS('BEN BEARE'!C:C,B1341,'BEN BEARE'!K:K,"&lt;0")</f>
        <v>1</v>
      </c>
      <c r="F1341" s="200">
        <f t="shared" si="31"/>
        <v>0</v>
      </c>
      <c r="G1341" s="207">
        <f>SUMIFS('BEN BEARE'!K:K,'BEN BEARE'!C:C,B1341)</f>
        <v>-0.25</v>
      </c>
    </row>
    <row r="1342" spans="2:7" ht="15.75" x14ac:dyDescent="0.25">
      <c r="B1342" s="205" t="str">
        <v>Paulartes</v>
      </c>
      <c r="C1342" s="199">
        <f>COUNTIF('BEN BEARE'!C:C,B1342)</f>
        <v>2</v>
      </c>
      <c r="D1342" s="199">
        <f>COUNTIFS('BEN BEARE'!C:C,B1342,'BEN BEARE'!K:K,"&gt;0")</f>
        <v>0</v>
      </c>
      <c r="E1342" s="199">
        <f>COUNTIFS('BEN BEARE'!C:C,B1342,'BEN BEARE'!K:K,"&lt;0")</f>
        <v>2</v>
      </c>
      <c r="F1342" s="200">
        <f t="shared" si="31"/>
        <v>0</v>
      </c>
      <c r="G1342" s="207">
        <f>SUMIFS('BEN BEARE'!K:K,'BEN BEARE'!C:C,B1342)</f>
        <v>-13.75</v>
      </c>
    </row>
    <row r="1343" spans="2:7" ht="15.75" x14ac:dyDescent="0.25">
      <c r="B1343" s="205" t="str">
        <v>Pay The Russian</v>
      </c>
      <c r="C1343" s="199">
        <f>COUNTIF('BEN BEARE'!C:C,B1343)</f>
        <v>1</v>
      </c>
      <c r="D1343" s="199">
        <f>COUNTIFS('BEN BEARE'!C:C,B1343,'BEN BEARE'!K:K,"&gt;0")</f>
        <v>0</v>
      </c>
      <c r="E1343" s="199">
        <f>COUNTIFS('BEN BEARE'!C:C,B1343,'BEN BEARE'!K:K,"&lt;0")</f>
        <v>1</v>
      </c>
      <c r="F1343" s="200">
        <f t="shared" si="31"/>
        <v>0</v>
      </c>
      <c r="G1343" s="207">
        <f>SUMIFS('BEN BEARE'!K:K,'BEN BEARE'!C:C,B1343)</f>
        <v>-1.5</v>
      </c>
    </row>
    <row r="1344" spans="2:7" ht="15.75" x14ac:dyDescent="0.25">
      <c r="B1344" s="205" t="str">
        <v>Peace Officer</v>
      </c>
      <c r="C1344" s="199">
        <f>COUNTIF('BEN BEARE'!C:C,B1344)</f>
        <v>1</v>
      </c>
      <c r="D1344" s="199">
        <f>COUNTIFS('BEN BEARE'!C:C,B1344,'BEN BEARE'!K:K,"&gt;0")</f>
        <v>1</v>
      </c>
      <c r="E1344" s="199">
        <f>COUNTIFS('BEN BEARE'!C:C,B1344,'BEN BEARE'!K:K,"&lt;0")</f>
        <v>0</v>
      </c>
      <c r="F1344" s="200">
        <f t="shared" si="31"/>
        <v>1</v>
      </c>
      <c r="G1344" s="207">
        <f>SUMIFS('BEN BEARE'!K:K,'BEN BEARE'!C:C,B1344)</f>
        <v>6.8000000000000007</v>
      </c>
    </row>
    <row r="1345" spans="2:7" ht="15.75" x14ac:dyDescent="0.25">
      <c r="B1345" s="205" t="str">
        <v>Pearl Crescent</v>
      </c>
      <c r="C1345" s="199">
        <f>COUNTIF('BEN BEARE'!C:C,B1345)</f>
        <v>3</v>
      </c>
      <c r="D1345" s="199">
        <f>COUNTIFS('BEN BEARE'!C:C,B1345,'BEN BEARE'!K:K,"&gt;0")</f>
        <v>0</v>
      </c>
      <c r="E1345" s="199">
        <f>COUNTIFS('BEN BEARE'!C:C,B1345,'BEN BEARE'!K:K,"&lt;0")</f>
        <v>3</v>
      </c>
      <c r="F1345" s="200">
        <f t="shared" si="31"/>
        <v>0</v>
      </c>
      <c r="G1345" s="207">
        <f>SUMIFS('BEN BEARE'!K:K,'BEN BEARE'!C:C,B1345)</f>
        <v>-6.25</v>
      </c>
    </row>
    <row r="1346" spans="2:7" ht="15.75" x14ac:dyDescent="0.25">
      <c r="B1346" s="205" t="str">
        <v>Pelorus Princess</v>
      </c>
      <c r="C1346" s="199">
        <f>COUNTIF('BEN BEARE'!C:C,B1346)</f>
        <v>1</v>
      </c>
      <c r="D1346" s="199">
        <f>COUNTIFS('BEN BEARE'!C:C,B1346,'BEN BEARE'!K:K,"&gt;0")</f>
        <v>0</v>
      </c>
      <c r="E1346" s="199">
        <f>COUNTIFS('BEN BEARE'!C:C,B1346,'BEN BEARE'!K:K,"&lt;0")</f>
        <v>1</v>
      </c>
      <c r="F1346" s="200">
        <f t="shared" si="31"/>
        <v>0</v>
      </c>
      <c r="G1346" s="207">
        <f>SUMIFS('BEN BEARE'!K:K,'BEN BEARE'!C:C,B1346)</f>
        <v>-1</v>
      </c>
    </row>
    <row r="1347" spans="2:7" ht="15.75" x14ac:dyDescent="0.25">
      <c r="B1347" s="205" t="str">
        <v>Pelosi</v>
      </c>
      <c r="C1347" s="199">
        <f>COUNTIF('BEN BEARE'!C:C,B1347)</f>
        <v>1</v>
      </c>
      <c r="D1347" s="199">
        <f>COUNTIFS('BEN BEARE'!C:C,B1347,'BEN BEARE'!K:K,"&gt;0")</f>
        <v>1</v>
      </c>
      <c r="E1347" s="199">
        <f>COUNTIFS('BEN BEARE'!C:C,B1347,'BEN BEARE'!K:K,"&lt;0")</f>
        <v>0</v>
      </c>
      <c r="F1347" s="200">
        <f t="shared" si="31"/>
        <v>1</v>
      </c>
      <c r="G1347" s="207">
        <f>SUMIFS('BEN BEARE'!K:K,'BEN BEARE'!C:C,B1347)</f>
        <v>12.8</v>
      </c>
    </row>
    <row r="1348" spans="2:7" ht="15.75" x14ac:dyDescent="0.25">
      <c r="B1348" s="205" t="str">
        <v>Pencilled Out</v>
      </c>
      <c r="C1348" s="199">
        <f>COUNTIF('BEN BEARE'!C:C,B1348)</f>
        <v>2</v>
      </c>
      <c r="D1348" s="199">
        <f>COUNTIFS('BEN BEARE'!C:C,B1348,'BEN BEARE'!K:K,"&gt;0")</f>
        <v>1</v>
      </c>
      <c r="E1348" s="199">
        <f>COUNTIFS('BEN BEARE'!C:C,B1348,'BEN BEARE'!K:K,"&lt;0")</f>
        <v>1</v>
      </c>
      <c r="F1348" s="200">
        <f t="shared" si="31"/>
        <v>0.5</v>
      </c>
      <c r="G1348" s="207">
        <f>SUMIFS('BEN BEARE'!K:K,'BEN BEARE'!C:C,B1348)</f>
        <v>1.2999999999999998</v>
      </c>
    </row>
    <row r="1349" spans="2:7" ht="15.75" x14ac:dyDescent="0.25">
      <c r="B1349" s="205" t="str">
        <v>Pendante</v>
      </c>
      <c r="C1349" s="199">
        <f>COUNTIF('BEN BEARE'!C:C,B1349)</f>
        <v>3</v>
      </c>
      <c r="D1349" s="199">
        <f>COUNTIFS('BEN BEARE'!C:C,B1349,'BEN BEARE'!K:K,"&gt;0")</f>
        <v>0</v>
      </c>
      <c r="E1349" s="199">
        <f>COUNTIFS('BEN BEARE'!C:C,B1349,'BEN BEARE'!K:K,"&lt;0")</f>
        <v>3</v>
      </c>
      <c r="F1349" s="200">
        <f t="shared" si="31"/>
        <v>0</v>
      </c>
      <c r="G1349" s="207">
        <f>SUMIFS('BEN BEARE'!K:K,'BEN BEARE'!C:C,B1349)</f>
        <v>-6</v>
      </c>
    </row>
    <row r="1350" spans="2:7" ht="15.75" x14ac:dyDescent="0.25">
      <c r="B1350" s="205" t="str">
        <v>Penfold Park</v>
      </c>
      <c r="C1350" s="199">
        <f>COUNTIF('BEN BEARE'!C:C,B1350)</f>
        <v>1</v>
      </c>
      <c r="D1350" s="199">
        <f>COUNTIFS('BEN BEARE'!C:C,B1350,'BEN BEARE'!K:K,"&gt;0")</f>
        <v>0</v>
      </c>
      <c r="E1350" s="199">
        <f>COUNTIFS('BEN BEARE'!C:C,B1350,'BEN BEARE'!K:K,"&lt;0")</f>
        <v>1</v>
      </c>
      <c r="F1350" s="200">
        <f t="shared" si="31"/>
        <v>0</v>
      </c>
      <c r="G1350" s="207">
        <f>SUMIFS('BEN BEARE'!K:K,'BEN BEARE'!C:C,B1350)</f>
        <v>-0.25</v>
      </c>
    </row>
    <row r="1351" spans="2:7" ht="15.75" x14ac:dyDescent="0.25">
      <c r="B1351" s="205" t="str">
        <v>Penman</v>
      </c>
      <c r="C1351" s="199">
        <f>COUNTIF('BEN BEARE'!C:C,B1351)</f>
        <v>1</v>
      </c>
      <c r="D1351" s="199">
        <f>COUNTIFS('BEN BEARE'!C:C,B1351,'BEN BEARE'!K:K,"&gt;0")</f>
        <v>1</v>
      </c>
      <c r="E1351" s="199">
        <f>COUNTIFS('BEN BEARE'!C:C,B1351,'BEN BEARE'!K:K,"&lt;0")</f>
        <v>0</v>
      </c>
      <c r="F1351" s="200">
        <f t="shared" si="31"/>
        <v>1</v>
      </c>
      <c r="G1351" s="207">
        <f>SUMIFS('BEN BEARE'!K:K,'BEN BEARE'!C:C,B1351)</f>
        <v>0.8</v>
      </c>
    </row>
    <row r="1352" spans="2:7" ht="15.75" x14ac:dyDescent="0.25">
      <c r="B1352" s="205" t="str">
        <v>Pennypacker</v>
      </c>
      <c r="C1352" s="199">
        <f>COUNTIF('BEN BEARE'!C:C,B1352)</f>
        <v>1</v>
      </c>
      <c r="D1352" s="199">
        <f>COUNTIFS('BEN BEARE'!C:C,B1352,'BEN BEARE'!K:K,"&gt;0")</f>
        <v>0</v>
      </c>
      <c r="E1352" s="199">
        <f>COUNTIFS('BEN BEARE'!C:C,B1352,'BEN BEARE'!K:K,"&lt;0")</f>
        <v>1</v>
      </c>
      <c r="F1352" s="200">
        <f t="shared" si="31"/>
        <v>0</v>
      </c>
      <c r="G1352" s="207">
        <f>SUMIFS('BEN BEARE'!K:K,'BEN BEARE'!C:C,B1352)</f>
        <v>-0.25</v>
      </c>
    </row>
    <row r="1353" spans="2:7" ht="15.75" x14ac:dyDescent="0.25">
      <c r="B1353" s="205" t="str">
        <v>Perfect Panda</v>
      </c>
      <c r="C1353" s="199">
        <f>COUNTIF('BEN BEARE'!C:C,B1353)</f>
        <v>2</v>
      </c>
      <c r="D1353" s="199">
        <f>COUNTIFS('BEN BEARE'!C:C,B1353,'BEN BEARE'!K:K,"&gt;0")</f>
        <v>1</v>
      </c>
      <c r="E1353" s="199">
        <f>COUNTIFS('BEN BEARE'!C:C,B1353,'BEN BEARE'!K:K,"&lt;0")</f>
        <v>1</v>
      </c>
      <c r="F1353" s="200">
        <f t="shared" si="31"/>
        <v>0.5</v>
      </c>
      <c r="G1353" s="207">
        <f>SUMIFS('BEN BEARE'!K:K,'BEN BEARE'!C:C,B1353)</f>
        <v>2.4000000000000004</v>
      </c>
    </row>
    <row r="1354" spans="2:7" ht="15.75" x14ac:dyDescent="0.25">
      <c r="B1354" s="205" t="str">
        <v>Perfect Thought</v>
      </c>
      <c r="C1354" s="199">
        <f>COUNTIF('BEN BEARE'!C:C,B1354)</f>
        <v>2</v>
      </c>
      <c r="D1354" s="199">
        <f>COUNTIFS('BEN BEARE'!C:C,B1354,'BEN BEARE'!K:K,"&gt;0")</f>
        <v>1</v>
      </c>
      <c r="E1354" s="199">
        <f>COUNTIFS('BEN BEARE'!C:C,B1354,'BEN BEARE'!K:K,"&lt;0")</f>
        <v>1</v>
      </c>
      <c r="F1354" s="200">
        <f t="shared" si="31"/>
        <v>0.5</v>
      </c>
      <c r="G1354" s="207">
        <f>SUMIFS('BEN BEARE'!K:K,'BEN BEARE'!C:C,B1354)</f>
        <v>2.25</v>
      </c>
    </row>
    <row r="1355" spans="2:7" ht="15.75" x14ac:dyDescent="0.25">
      <c r="B1355" s="205" t="str">
        <v>Peri Peri Rich</v>
      </c>
      <c r="C1355" s="199">
        <f>COUNTIF('BEN BEARE'!C:C,B1355)</f>
        <v>1</v>
      </c>
      <c r="D1355" s="199">
        <f>COUNTIFS('BEN BEARE'!C:C,B1355,'BEN BEARE'!K:K,"&gt;0")</f>
        <v>0</v>
      </c>
      <c r="E1355" s="199">
        <f>COUNTIFS('BEN BEARE'!C:C,B1355,'BEN BEARE'!K:K,"&lt;0")</f>
        <v>1</v>
      </c>
      <c r="F1355" s="200">
        <f t="shared" si="31"/>
        <v>0</v>
      </c>
      <c r="G1355" s="207">
        <f>SUMIFS('BEN BEARE'!K:K,'BEN BEARE'!C:C,B1355)</f>
        <v>-1.5</v>
      </c>
    </row>
    <row r="1356" spans="2:7" ht="15.75" x14ac:dyDescent="0.25">
      <c r="B1356" s="205" t="str">
        <v>Perlant</v>
      </c>
      <c r="C1356" s="199">
        <f>COUNTIF('BEN BEARE'!C:C,B1356)</f>
        <v>3</v>
      </c>
      <c r="D1356" s="199">
        <f>COUNTIFS('BEN BEARE'!C:C,B1356,'BEN BEARE'!K:K,"&gt;0")</f>
        <v>1</v>
      </c>
      <c r="E1356" s="199">
        <f>COUNTIFS('BEN BEARE'!C:C,B1356,'BEN BEARE'!K:K,"&lt;0")</f>
        <v>2</v>
      </c>
      <c r="F1356" s="200">
        <f t="shared" si="31"/>
        <v>0.33333333333333331</v>
      </c>
      <c r="G1356" s="207">
        <f>SUMIFS('BEN BEARE'!K:K,'BEN BEARE'!C:C,B1356)</f>
        <v>-0.41999999999999993</v>
      </c>
    </row>
    <row r="1357" spans="2:7" ht="15.75" x14ac:dyDescent="0.25">
      <c r="B1357" s="205" t="str">
        <v xml:space="preserve">Permutation </v>
      </c>
      <c r="C1357" s="199">
        <f>COUNTIF('BEN BEARE'!C:C,B1357)</f>
        <v>1</v>
      </c>
      <c r="D1357" s="199">
        <f>COUNTIFS('BEN BEARE'!C:C,B1357,'BEN BEARE'!K:K,"&gt;0")</f>
        <v>0</v>
      </c>
      <c r="E1357" s="199">
        <f>COUNTIFS('BEN BEARE'!C:C,B1357,'BEN BEARE'!K:K,"&lt;0")</f>
        <v>1</v>
      </c>
      <c r="F1357" s="200">
        <f t="shared" si="31"/>
        <v>0</v>
      </c>
      <c r="G1357" s="207">
        <f>SUMIFS('BEN BEARE'!K:K,'BEN BEARE'!C:C,B1357)</f>
        <v>-1</v>
      </c>
    </row>
    <row r="1358" spans="2:7" ht="15.75" x14ac:dyDescent="0.25">
      <c r="B1358" s="205" t="str">
        <v>Persian Spirit</v>
      </c>
      <c r="C1358" s="199">
        <f>COUNTIF('BEN BEARE'!C:C,B1358)</f>
        <v>2</v>
      </c>
      <c r="D1358" s="199">
        <f>COUNTIFS('BEN BEARE'!C:C,B1358,'BEN BEARE'!K:K,"&gt;0")</f>
        <v>1</v>
      </c>
      <c r="E1358" s="199">
        <f>COUNTIFS('BEN BEARE'!C:C,B1358,'BEN BEARE'!K:K,"&lt;0")</f>
        <v>1</v>
      </c>
      <c r="F1358" s="200">
        <f t="shared" si="31"/>
        <v>0.5</v>
      </c>
      <c r="G1358" s="207">
        <f>SUMIFS('BEN BEARE'!K:K,'BEN BEARE'!C:C,B1358)</f>
        <v>3.0999999999999996</v>
      </c>
    </row>
    <row r="1359" spans="2:7" ht="15.75" x14ac:dyDescent="0.25">
      <c r="B1359" s="205" t="str">
        <v>Petani</v>
      </c>
      <c r="C1359" s="199">
        <f>COUNTIF('BEN BEARE'!C:C,B1359)</f>
        <v>1</v>
      </c>
      <c r="D1359" s="199">
        <f>COUNTIFS('BEN BEARE'!C:C,B1359,'BEN BEARE'!K:K,"&gt;0")</f>
        <v>1</v>
      </c>
      <c r="E1359" s="199">
        <f>COUNTIFS('BEN BEARE'!C:C,B1359,'BEN BEARE'!K:K,"&lt;0")</f>
        <v>0</v>
      </c>
      <c r="F1359" s="200">
        <f t="shared" si="31"/>
        <v>1</v>
      </c>
      <c r="G1359" s="207">
        <f>SUMIFS('BEN BEARE'!K:K,'BEN BEARE'!C:C,B1359)</f>
        <v>4.048</v>
      </c>
    </row>
    <row r="1360" spans="2:7" ht="15.75" x14ac:dyDescent="0.25">
      <c r="B1360" s="205" t="str">
        <v>Petersham</v>
      </c>
      <c r="C1360" s="199">
        <f>COUNTIF('BEN BEARE'!C:C,B1360)</f>
        <v>1</v>
      </c>
      <c r="D1360" s="199">
        <f>COUNTIFS('BEN BEARE'!C:C,B1360,'BEN BEARE'!K:K,"&gt;0")</f>
        <v>1</v>
      </c>
      <c r="E1360" s="199">
        <f>COUNTIFS('BEN BEARE'!C:C,B1360,'BEN BEARE'!K:K,"&lt;0")</f>
        <v>0</v>
      </c>
      <c r="F1360" s="200">
        <f t="shared" si="31"/>
        <v>1</v>
      </c>
      <c r="G1360" s="207">
        <f>SUMIFS('BEN BEARE'!K:K,'BEN BEARE'!C:C,B1360)</f>
        <v>1.0500000000000007</v>
      </c>
    </row>
    <row r="1361" spans="2:7" ht="15.75" x14ac:dyDescent="0.25">
      <c r="B1361" s="205" t="str">
        <v>Petit Manhattan</v>
      </c>
      <c r="C1361" s="199">
        <f>COUNTIF('BEN BEARE'!C:C,B1361)</f>
        <v>1</v>
      </c>
      <c r="D1361" s="199">
        <f>COUNTIFS('BEN BEARE'!C:C,B1361,'BEN BEARE'!K:K,"&gt;0")</f>
        <v>0</v>
      </c>
      <c r="E1361" s="199">
        <f>COUNTIFS('BEN BEARE'!C:C,B1361,'BEN BEARE'!K:K,"&lt;0")</f>
        <v>1</v>
      </c>
      <c r="F1361" s="200">
        <f t="shared" si="31"/>
        <v>0</v>
      </c>
      <c r="G1361" s="207">
        <f>SUMIFS('BEN BEARE'!K:K,'BEN BEARE'!C:C,B1361)</f>
        <v>-2.5</v>
      </c>
    </row>
    <row r="1362" spans="2:7" ht="15.75" x14ac:dyDescent="0.25">
      <c r="B1362" s="205" t="str">
        <v>Pharari</v>
      </c>
      <c r="C1362" s="199">
        <f>COUNTIF('BEN BEARE'!C:C,B1362)</f>
        <v>2</v>
      </c>
      <c r="D1362" s="199">
        <f>COUNTIFS('BEN BEARE'!C:C,B1362,'BEN BEARE'!K:K,"&gt;0")</f>
        <v>0</v>
      </c>
      <c r="E1362" s="199">
        <f>COUNTIFS('BEN BEARE'!C:C,B1362,'BEN BEARE'!K:K,"&lt;0")</f>
        <v>2</v>
      </c>
      <c r="F1362" s="200">
        <f t="shared" si="31"/>
        <v>0</v>
      </c>
      <c r="G1362" s="207">
        <f>SUMIFS('BEN BEARE'!K:K,'BEN BEARE'!C:C,B1362)</f>
        <v>-3.5</v>
      </c>
    </row>
    <row r="1363" spans="2:7" ht="15.75" x14ac:dyDescent="0.25">
      <c r="B1363" s="205" t="str">
        <v>Pharoahs Reign</v>
      </c>
      <c r="C1363" s="199">
        <f>COUNTIF('BEN BEARE'!C:C,B1363)</f>
        <v>1</v>
      </c>
      <c r="D1363" s="199">
        <f>COUNTIFS('BEN BEARE'!C:C,B1363,'BEN BEARE'!K:K,"&gt;0")</f>
        <v>0</v>
      </c>
      <c r="E1363" s="199">
        <f>COUNTIFS('BEN BEARE'!C:C,B1363,'BEN BEARE'!K:K,"&lt;0")</f>
        <v>1</v>
      </c>
      <c r="F1363" s="200">
        <f t="shared" si="31"/>
        <v>0</v>
      </c>
      <c r="G1363" s="207">
        <f>SUMIFS('BEN BEARE'!K:K,'BEN BEARE'!C:C,B1363)</f>
        <v>-1</v>
      </c>
    </row>
    <row r="1364" spans="2:7" ht="15.75" x14ac:dyDescent="0.25">
      <c r="B1364" s="205" t="str">
        <v xml:space="preserve">Pharose </v>
      </c>
      <c r="C1364" s="199">
        <f>COUNTIF('BEN BEARE'!C:C,B1364)</f>
        <v>1</v>
      </c>
      <c r="D1364" s="199">
        <f>COUNTIFS('BEN BEARE'!C:C,B1364,'BEN BEARE'!K:K,"&gt;0")</f>
        <v>0</v>
      </c>
      <c r="E1364" s="199">
        <f>COUNTIFS('BEN BEARE'!C:C,B1364,'BEN BEARE'!K:K,"&lt;0")</f>
        <v>1</v>
      </c>
      <c r="F1364" s="200">
        <f t="shared" si="31"/>
        <v>0</v>
      </c>
      <c r="G1364" s="207">
        <f>SUMIFS('BEN BEARE'!K:K,'BEN BEARE'!C:C,B1364)</f>
        <v>-0.25</v>
      </c>
    </row>
    <row r="1365" spans="2:7" ht="15.75" x14ac:dyDescent="0.25">
      <c r="B1365" s="205" t="str">
        <v>Piankhi</v>
      </c>
      <c r="C1365" s="199">
        <f>COUNTIF('BEN BEARE'!C:C,B1365)</f>
        <v>1</v>
      </c>
      <c r="D1365" s="199">
        <f>COUNTIFS('BEN BEARE'!C:C,B1365,'BEN BEARE'!K:K,"&gt;0")</f>
        <v>0</v>
      </c>
      <c r="E1365" s="199">
        <f>COUNTIFS('BEN BEARE'!C:C,B1365,'BEN BEARE'!K:K,"&lt;0")</f>
        <v>1</v>
      </c>
      <c r="F1365" s="200">
        <f t="shared" si="31"/>
        <v>0</v>
      </c>
      <c r="G1365" s="207">
        <f>SUMIFS('BEN BEARE'!K:K,'BEN BEARE'!C:C,B1365)</f>
        <v>-5.75</v>
      </c>
    </row>
    <row r="1366" spans="2:7" ht="15.75" x14ac:dyDescent="0.25">
      <c r="B1366" s="205" t="str">
        <v>Pick up the Tab</v>
      </c>
      <c r="C1366" s="199">
        <f>COUNTIF('BEN BEARE'!C:C,B1366)</f>
        <v>1</v>
      </c>
      <c r="D1366" s="199">
        <f>COUNTIFS('BEN BEARE'!C:C,B1366,'BEN BEARE'!K:K,"&gt;0")</f>
        <v>0</v>
      </c>
      <c r="E1366" s="199">
        <f>COUNTIFS('BEN BEARE'!C:C,B1366,'BEN BEARE'!K:K,"&lt;0")</f>
        <v>1</v>
      </c>
      <c r="F1366" s="200">
        <f t="shared" si="31"/>
        <v>0</v>
      </c>
      <c r="G1366" s="207">
        <f>SUMIFS('BEN BEARE'!K:K,'BEN BEARE'!C:C,B1366)</f>
        <v>-1</v>
      </c>
    </row>
    <row r="1367" spans="2:7" ht="15.75" x14ac:dyDescent="0.25">
      <c r="B1367" s="205" t="str">
        <v>Pink and Black</v>
      </c>
      <c r="C1367" s="199">
        <f>COUNTIF('BEN BEARE'!C:C,B1367)</f>
        <v>2</v>
      </c>
      <c r="D1367" s="199">
        <f>COUNTIFS('BEN BEARE'!C:C,B1367,'BEN BEARE'!K:K,"&gt;0")</f>
        <v>0</v>
      </c>
      <c r="E1367" s="199">
        <f>COUNTIFS('BEN BEARE'!C:C,B1367,'BEN BEARE'!K:K,"&lt;0")</f>
        <v>2</v>
      </c>
      <c r="F1367" s="200">
        <f t="shared" si="31"/>
        <v>0</v>
      </c>
      <c r="G1367" s="207">
        <f>SUMIFS('BEN BEARE'!K:K,'BEN BEARE'!C:C,B1367)</f>
        <v>-12.5</v>
      </c>
    </row>
    <row r="1368" spans="2:7" ht="15.75" x14ac:dyDescent="0.25">
      <c r="B1368" s="205" t="str">
        <v>Pivot City</v>
      </c>
      <c r="C1368" s="199">
        <f>COUNTIF('BEN BEARE'!C:C,B1368)</f>
        <v>1</v>
      </c>
      <c r="D1368" s="199">
        <f>COUNTIFS('BEN BEARE'!C:C,B1368,'BEN BEARE'!K:K,"&gt;0")</f>
        <v>1</v>
      </c>
      <c r="E1368" s="199">
        <f>COUNTIFS('BEN BEARE'!C:C,B1368,'BEN BEARE'!K:K,"&lt;0")</f>
        <v>0</v>
      </c>
      <c r="F1368" s="200">
        <f t="shared" si="31"/>
        <v>1</v>
      </c>
      <c r="G1368" s="207">
        <f>SUMIFS('BEN BEARE'!K:K,'BEN BEARE'!C:C,B1368)</f>
        <v>12.599999999999998</v>
      </c>
    </row>
    <row r="1369" spans="2:7" ht="15.75" x14ac:dyDescent="0.25">
      <c r="B1369" s="205" t="str">
        <v>Piwhane</v>
      </c>
      <c r="C1369" s="199">
        <f>COUNTIF('BEN BEARE'!C:C,B1369)</f>
        <v>2</v>
      </c>
      <c r="D1369" s="199">
        <f>COUNTIFS('BEN BEARE'!C:C,B1369,'BEN BEARE'!K:K,"&gt;0")</f>
        <v>0</v>
      </c>
      <c r="E1369" s="199">
        <f>COUNTIFS('BEN BEARE'!C:C,B1369,'BEN BEARE'!K:K,"&lt;0")</f>
        <v>2</v>
      </c>
      <c r="F1369" s="200">
        <f t="shared" si="31"/>
        <v>0</v>
      </c>
      <c r="G1369" s="207">
        <f>SUMIFS('BEN BEARE'!K:K,'BEN BEARE'!C:C,B1369)</f>
        <v>-0.75</v>
      </c>
    </row>
    <row r="1370" spans="2:7" ht="15.75" x14ac:dyDescent="0.25">
      <c r="B1370" s="205" t="str">
        <v>Pizarro</v>
      </c>
      <c r="C1370" s="199">
        <f>COUNTIF('BEN BEARE'!C:C,B1370)</f>
        <v>3</v>
      </c>
      <c r="D1370" s="199">
        <f>COUNTIFS('BEN BEARE'!C:C,B1370,'BEN BEARE'!K:K,"&gt;0")</f>
        <v>1</v>
      </c>
      <c r="E1370" s="199">
        <f>COUNTIFS('BEN BEARE'!C:C,B1370,'BEN BEARE'!K:K,"&lt;0")</f>
        <v>2</v>
      </c>
      <c r="F1370" s="200">
        <f t="shared" si="31"/>
        <v>0.33333333333333331</v>
      </c>
      <c r="G1370" s="207">
        <f>SUMIFS('BEN BEARE'!K:K,'BEN BEARE'!C:C,B1370)</f>
        <v>3.5999999999999996</v>
      </c>
    </row>
    <row r="1371" spans="2:7" ht="15.75" x14ac:dyDescent="0.25">
      <c r="B1371" s="205" t="str">
        <v>Place of Gold</v>
      </c>
      <c r="C1371" s="199">
        <f>COUNTIF('BEN BEARE'!C:C,B1371)</f>
        <v>1</v>
      </c>
      <c r="D1371" s="199">
        <f>COUNTIFS('BEN BEARE'!C:C,B1371,'BEN BEARE'!K:K,"&gt;0")</f>
        <v>1</v>
      </c>
      <c r="E1371" s="199">
        <f>COUNTIFS('BEN BEARE'!C:C,B1371,'BEN BEARE'!K:K,"&lt;0")</f>
        <v>0</v>
      </c>
      <c r="F1371" s="200">
        <f t="shared" si="31"/>
        <v>1</v>
      </c>
      <c r="G1371" s="207">
        <f>SUMIFS('BEN BEARE'!K:K,'BEN BEARE'!C:C,B1371)</f>
        <v>5.25</v>
      </c>
    </row>
    <row r="1372" spans="2:7" ht="15.75" x14ac:dyDescent="0.25">
      <c r="B1372" s="205" t="str">
        <v>Planet Mars</v>
      </c>
      <c r="C1372" s="199">
        <f>COUNTIF('BEN BEARE'!C:C,B1372)</f>
        <v>1</v>
      </c>
      <c r="D1372" s="199">
        <f>COUNTIFS('BEN BEARE'!C:C,B1372,'BEN BEARE'!K:K,"&gt;0")</f>
        <v>0</v>
      </c>
      <c r="E1372" s="199">
        <f>COUNTIFS('BEN BEARE'!C:C,B1372,'BEN BEARE'!K:K,"&lt;0")</f>
        <v>1</v>
      </c>
      <c r="F1372" s="200">
        <f t="shared" ref="F1372:F1435" si="32">D1372/C1372</f>
        <v>0</v>
      </c>
      <c r="G1372" s="207">
        <f>SUMIFS('BEN BEARE'!K:K,'BEN BEARE'!C:C,B1372)</f>
        <v>-2</v>
      </c>
    </row>
    <row r="1373" spans="2:7" ht="15.75" x14ac:dyDescent="0.25">
      <c r="B1373" s="205" t="str">
        <v>Plus Fours</v>
      </c>
      <c r="C1373" s="199">
        <f>COUNTIF('BEN BEARE'!C:C,B1373)</f>
        <v>1</v>
      </c>
      <c r="D1373" s="199">
        <f>COUNTIFS('BEN BEARE'!C:C,B1373,'BEN BEARE'!K:K,"&gt;0")</f>
        <v>0</v>
      </c>
      <c r="E1373" s="199">
        <f>COUNTIFS('BEN BEARE'!C:C,B1373,'BEN BEARE'!K:K,"&lt;0")</f>
        <v>1</v>
      </c>
      <c r="F1373" s="200">
        <f t="shared" si="32"/>
        <v>0</v>
      </c>
      <c r="G1373" s="207">
        <f>SUMIFS('BEN BEARE'!K:K,'BEN BEARE'!C:C,B1373)</f>
        <v>-1.5</v>
      </c>
    </row>
    <row r="1374" spans="2:7" ht="15.75" x14ac:dyDescent="0.25">
      <c r="B1374" s="205" t="str">
        <v>Poifect</v>
      </c>
      <c r="C1374" s="199">
        <f>COUNTIF('BEN BEARE'!C:C,B1374)</f>
        <v>1</v>
      </c>
      <c r="D1374" s="199">
        <f>COUNTIFS('BEN BEARE'!C:C,B1374,'BEN BEARE'!K:K,"&gt;0")</f>
        <v>1</v>
      </c>
      <c r="E1374" s="199">
        <f>COUNTIFS('BEN BEARE'!C:C,B1374,'BEN BEARE'!K:K,"&lt;0")</f>
        <v>0</v>
      </c>
      <c r="F1374" s="200">
        <f t="shared" si="32"/>
        <v>1</v>
      </c>
      <c r="G1374" s="207">
        <f>SUMIFS('BEN BEARE'!K:K,'BEN BEARE'!C:C,B1374)</f>
        <v>16.8</v>
      </c>
    </row>
    <row r="1375" spans="2:7" ht="15.75" x14ac:dyDescent="0.25">
      <c r="B1375" s="205" t="str">
        <v>Poison Chalice</v>
      </c>
      <c r="C1375" s="199">
        <f>COUNTIF('BEN BEARE'!C:C,B1375)</f>
        <v>3</v>
      </c>
      <c r="D1375" s="199">
        <f>COUNTIFS('BEN BEARE'!C:C,B1375,'BEN BEARE'!K:K,"&gt;0")</f>
        <v>1</v>
      </c>
      <c r="E1375" s="199">
        <f>COUNTIFS('BEN BEARE'!C:C,B1375,'BEN BEARE'!K:K,"&lt;0")</f>
        <v>2</v>
      </c>
      <c r="F1375" s="200">
        <f t="shared" si="32"/>
        <v>0.33333333333333331</v>
      </c>
      <c r="G1375" s="207">
        <f>SUMIFS('BEN BEARE'!K:K,'BEN BEARE'!C:C,B1375)</f>
        <v>13.049999999999997</v>
      </c>
    </row>
    <row r="1376" spans="2:7" ht="15.75" x14ac:dyDescent="0.25">
      <c r="B1376" s="205" t="str">
        <v>Pokerjack</v>
      </c>
      <c r="C1376" s="199">
        <f>COUNTIF('BEN BEARE'!C:C,B1376)</f>
        <v>1</v>
      </c>
      <c r="D1376" s="199">
        <f>COUNTIFS('BEN BEARE'!C:C,B1376,'BEN BEARE'!K:K,"&gt;0")</f>
        <v>1</v>
      </c>
      <c r="E1376" s="199">
        <f>COUNTIFS('BEN BEARE'!C:C,B1376,'BEN BEARE'!K:K,"&lt;0")</f>
        <v>0</v>
      </c>
      <c r="F1376" s="200">
        <f t="shared" si="32"/>
        <v>1</v>
      </c>
      <c r="G1376" s="207">
        <f>SUMIFS('BEN BEARE'!K:K,'BEN BEARE'!C:C,B1376)</f>
        <v>0.85000000000000009</v>
      </c>
    </row>
    <row r="1377" spans="2:7" ht="15.75" x14ac:dyDescent="0.25">
      <c r="B1377" s="205" t="str">
        <v>Polyphonic</v>
      </c>
      <c r="C1377" s="199">
        <f>COUNTIF('BEN BEARE'!C:C,B1377)</f>
        <v>1</v>
      </c>
      <c r="D1377" s="199">
        <f>COUNTIFS('BEN BEARE'!C:C,B1377,'BEN BEARE'!K:K,"&gt;0")</f>
        <v>0</v>
      </c>
      <c r="E1377" s="199">
        <f>COUNTIFS('BEN BEARE'!C:C,B1377,'BEN BEARE'!K:K,"&lt;0")</f>
        <v>1</v>
      </c>
      <c r="F1377" s="200">
        <f t="shared" si="32"/>
        <v>0</v>
      </c>
      <c r="G1377" s="207">
        <f>SUMIFS('BEN BEARE'!K:K,'BEN BEARE'!C:C,B1377)</f>
        <v>-3</v>
      </c>
    </row>
    <row r="1378" spans="2:7" ht="15.75" x14ac:dyDescent="0.25">
      <c r="B1378" s="205" t="str">
        <v>Poorme Ashot</v>
      </c>
      <c r="C1378" s="199">
        <f>COUNTIF('BEN BEARE'!C:C,B1378)</f>
        <v>2</v>
      </c>
      <c r="D1378" s="199">
        <f>COUNTIFS('BEN BEARE'!C:C,B1378,'BEN BEARE'!K:K,"&gt;0")</f>
        <v>0</v>
      </c>
      <c r="E1378" s="199">
        <f>COUNTIFS('BEN BEARE'!C:C,B1378,'BEN BEARE'!K:K,"&lt;0")</f>
        <v>2</v>
      </c>
      <c r="F1378" s="200">
        <f t="shared" si="32"/>
        <v>0</v>
      </c>
      <c r="G1378" s="207">
        <f>SUMIFS('BEN BEARE'!K:K,'BEN BEARE'!C:C,B1378)</f>
        <v>-5.75</v>
      </c>
    </row>
    <row r="1379" spans="2:7" ht="15.75" x14ac:dyDescent="0.25">
      <c r="B1379" s="205" t="str">
        <v>Port Albert</v>
      </c>
      <c r="C1379" s="199">
        <f>COUNTIF('BEN BEARE'!C:C,B1379)</f>
        <v>2</v>
      </c>
      <c r="D1379" s="199">
        <f>COUNTIFS('BEN BEARE'!C:C,B1379,'BEN BEARE'!K:K,"&gt;0")</f>
        <v>0</v>
      </c>
      <c r="E1379" s="199">
        <f>COUNTIFS('BEN BEARE'!C:C,B1379,'BEN BEARE'!K:K,"&lt;0")</f>
        <v>2</v>
      </c>
      <c r="F1379" s="200">
        <f t="shared" si="32"/>
        <v>0</v>
      </c>
      <c r="G1379" s="207">
        <f>SUMIFS('BEN BEARE'!K:K,'BEN BEARE'!C:C,B1379)</f>
        <v>-2.25</v>
      </c>
    </row>
    <row r="1380" spans="2:7" ht="15.75" x14ac:dyDescent="0.25">
      <c r="B1380" s="205" t="str">
        <v>Power Ballard</v>
      </c>
      <c r="C1380" s="199">
        <f>COUNTIF('BEN BEARE'!C:C,B1380)</f>
        <v>1</v>
      </c>
      <c r="D1380" s="199">
        <f>COUNTIFS('BEN BEARE'!C:C,B1380,'BEN BEARE'!K:K,"&gt;0")</f>
        <v>0</v>
      </c>
      <c r="E1380" s="199">
        <f>COUNTIFS('BEN BEARE'!C:C,B1380,'BEN BEARE'!K:K,"&lt;0")</f>
        <v>1</v>
      </c>
      <c r="F1380" s="200">
        <f t="shared" si="32"/>
        <v>0</v>
      </c>
      <c r="G1380" s="207">
        <f>SUMIFS('BEN BEARE'!K:K,'BEN BEARE'!C:C,B1380)</f>
        <v>-1.25</v>
      </c>
    </row>
    <row r="1381" spans="2:7" ht="15.75" x14ac:dyDescent="0.25">
      <c r="B1381" s="205" t="str">
        <v>Power Beau</v>
      </c>
      <c r="C1381" s="199">
        <f>COUNTIF('BEN BEARE'!C:C,B1381)</f>
        <v>1</v>
      </c>
      <c r="D1381" s="199">
        <f>COUNTIFS('BEN BEARE'!C:C,B1381,'BEN BEARE'!K:K,"&gt;0")</f>
        <v>0</v>
      </c>
      <c r="E1381" s="199">
        <f>COUNTIFS('BEN BEARE'!C:C,B1381,'BEN BEARE'!K:K,"&lt;0")</f>
        <v>1</v>
      </c>
      <c r="F1381" s="200">
        <f t="shared" si="32"/>
        <v>0</v>
      </c>
      <c r="G1381" s="207">
        <f>SUMIFS('BEN BEARE'!K:K,'BEN BEARE'!C:C,B1381)</f>
        <v>-8</v>
      </c>
    </row>
    <row r="1382" spans="2:7" ht="15.75" x14ac:dyDescent="0.25">
      <c r="B1382" s="205" t="str">
        <v>Power Missile</v>
      </c>
      <c r="C1382" s="199">
        <f>COUNTIF('BEN BEARE'!C:C,B1382)</f>
        <v>3</v>
      </c>
      <c r="D1382" s="199">
        <f>COUNTIFS('BEN BEARE'!C:C,B1382,'BEN BEARE'!K:K,"&gt;0")</f>
        <v>1</v>
      </c>
      <c r="E1382" s="199">
        <f>COUNTIFS('BEN BEARE'!C:C,B1382,'BEN BEARE'!K:K,"&lt;0")</f>
        <v>2</v>
      </c>
      <c r="F1382" s="200">
        <f t="shared" si="32"/>
        <v>0.33333333333333331</v>
      </c>
      <c r="G1382" s="207">
        <f>SUMIFS('BEN BEARE'!K:K,'BEN BEARE'!C:C,B1382)</f>
        <v>-0.69999999999999929</v>
      </c>
    </row>
    <row r="1383" spans="2:7" ht="15.75" x14ac:dyDescent="0.25">
      <c r="B1383" s="205" t="str">
        <v>Powerbeel</v>
      </c>
      <c r="C1383" s="199">
        <f>COUNTIF('BEN BEARE'!C:C,B1383)</f>
        <v>1</v>
      </c>
      <c r="D1383" s="199">
        <f>COUNTIFS('BEN BEARE'!C:C,B1383,'BEN BEARE'!K:K,"&gt;0")</f>
        <v>1</v>
      </c>
      <c r="E1383" s="199">
        <f>COUNTIFS('BEN BEARE'!C:C,B1383,'BEN BEARE'!K:K,"&lt;0")</f>
        <v>0</v>
      </c>
      <c r="F1383" s="200">
        <f t="shared" si="32"/>
        <v>1</v>
      </c>
      <c r="G1383" s="207">
        <f>SUMIFS('BEN BEARE'!K:K,'BEN BEARE'!C:C,B1383)</f>
        <v>10</v>
      </c>
    </row>
    <row r="1384" spans="2:7" ht="15.75" x14ac:dyDescent="0.25">
      <c r="B1384" s="205" t="str">
        <v>Powershare</v>
      </c>
      <c r="C1384" s="199">
        <f>COUNTIF('BEN BEARE'!C:C,B1384)</f>
        <v>1</v>
      </c>
      <c r="D1384" s="199">
        <f>COUNTIFS('BEN BEARE'!C:C,B1384,'BEN BEARE'!K:K,"&gt;0")</f>
        <v>0</v>
      </c>
      <c r="E1384" s="199">
        <f>COUNTIFS('BEN BEARE'!C:C,B1384,'BEN BEARE'!K:K,"&lt;0")</f>
        <v>1</v>
      </c>
      <c r="F1384" s="200">
        <f t="shared" si="32"/>
        <v>0</v>
      </c>
      <c r="G1384" s="207">
        <f>SUMIFS('BEN BEARE'!K:K,'BEN BEARE'!C:C,B1384)</f>
        <v>-3</v>
      </c>
    </row>
    <row r="1385" spans="2:7" ht="15.75" x14ac:dyDescent="0.25">
      <c r="B1385" s="205" t="str">
        <v>PRADA GOSSIP</v>
      </c>
      <c r="C1385" s="199">
        <f>COUNTIF('BEN BEARE'!C:C,B1385)</f>
        <v>2</v>
      </c>
      <c r="D1385" s="199">
        <f>COUNTIFS('BEN BEARE'!C:C,B1385,'BEN BEARE'!K:K,"&gt;0")</f>
        <v>0</v>
      </c>
      <c r="E1385" s="199">
        <f>COUNTIFS('BEN BEARE'!C:C,B1385,'BEN BEARE'!K:K,"&lt;0")</f>
        <v>2</v>
      </c>
      <c r="F1385" s="200">
        <f t="shared" si="32"/>
        <v>0</v>
      </c>
      <c r="G1385" s="207">
        <f>SUMIFS('BEN BEARE'!K:K,'BEN BEARE'!C:C,B1385)</f>
        <v>-4</v>
      </c>
    </row>
    <row r="1386" spans="2:7" ht="15.75" x14ac:dyDescent="0.25">
      <c r="B1386" s="205" t="str">
        <v>Prado</v>
      </c>
      <c r="C1386" s="199">
        <f>COUNTIF('BEN BEARE'!C:C,B1386)</f>
        <v>3</v>
      </c>
      <c r="D1386" s="199">
        <f>COUNTIFS('BEN BEARE'!C:C,B1386,'BEN BEARE'!K:K,"&gt;0")</f>
        <v>0</v>
      </c>
      <c r="E1386" s="199">
        <f>COUNTIFS('BEN BEARE'!C:C,B1386,'BEN BEARE'!K:K,"&lt;0")</f>
        <v>3</v>
      </c>
      <c r="F1386" s="200">
        <f t="shared" si="32"/>
        <v>0</v>
      </c>
      <c r="G1386" s="207">
        <f>SUMIFS('BEN BEARE'!K:K,'BEN BEARE'!C:C,B1386)</f>
        <v>-8</v>
      </c>
    </row>
    <row r="1387" spans="2:7" ht="15.75" x14ac:dyDescent="0.25">
      <c r="B1387" s="205" t="str">
        <v>Prayers</v>
      </c>
      <c r="C1387" s="199">
        <f>COUNTIF('BEN BEARE'!C:C,B1387)</f>
        <v>1</v>
      </c>
      <c r="D1387" s="199">
        <f>COUNTIFS('BEN BEARE'!C:C,B1387,'BEN BEARE'!K:K,"&gt;0")</f>
        <v>0</v>
      </c>
      <c r="E1387" s="199">
        <f>COUNTIFS('BEN BEARE'!C:C,B1387,'BEN BEARE'!K:K,"&lt;0")</f>
        <v>1</v>
      </c>
      <c r="F1387" s="200">
        <f t="shared" si="32"/>
        <v>0</v>
      </c>
      <c r="G1387" s="207">
        <f>SUMIFS('BEN BEARE'!K:K,'BEN BEARE'!C:C,B1387)</f>
        <v>-1</v>
      </c>
    </row>
    <row r="1388" spans="2:7" ht="15.75" x14ac:dyDescent="0.25">
      <c r="B1388" s="205" t="str">
        <v>Pre Eminence</v>
      </c>
      <c r="C1388" s="199">
        <f>COUNTIF('BEN BEARE'!C:C,B1388)</f>
        <v>1</v>
      </c>
      <c r="D1388" s="199">
        <f>COUNTIFS('BEN BEARE'!C:C,B1388,'BEN BEARE'!K:K,"&gt;0")</f>
        <v>0</v>
      </c>
      <c r="E1388" s="199">
        <f>COUNTIFS('BEN BEARE'!C:C,B1388,'BEN BEARE'!K:K,"&lt;0")</f>
        <v>1</v>
      </c>
      <c r="F1388" s="200">
        <f t="shared" si="32"/>
        <v>0</v>
      </c>
      <c r="G1388" s="207">
        <f>SUMIFS('BEN BEARE'!K:K,'BEN BEARE'!C:C,B1388)</f>
        <v>-4.25</v>
      </c>
    </row>
    <row r="1389" spans="2:7" ht="15.75" x14ac:dyDescent="0.25">
      <c r="B1389" s="205" t="str">
        <v>Precious Charm</v>
      </c>
      <c r="C1389" s="199">
        <f>COUNTIF('BEN BEARE'!C:C,B1389)</f>
        <v>1</v>
      </c>
      <c r="D1389" s="199">
        <f>COUNTIFS('BEN BEARE'!C:C,B1389,'BEN BEARE'!K:K,"&gt;0")</f>
        <v>1</v>
      </c>
      <c r="E1389" s="199">
        <f>COUNTIFS('BEN BEARE'!C:C,B1389,'BEN BEARE'!K:K,"&lt;0")</f>
        <v>0</v>
      </c>
      <c r="F1389" s="200">
        <f t="shared" si="32"/>
        <v>1</v>
      </c>
      <c r="G1389" s="207">
        <f>SUMIFS('BEN BEARE'!K:K,'BEN BEARE'!C:C,B1389)</f>
        <v>18</v>
      </c>
    </row>
    <row r="1390" spans="2:7" ht="15.75" x14ac:dyDescent="0.25">
      <c r="B1390" s="205" t="str">
        <v>Precious Gamble</v>
      </c>
      <c r="C1390" s="199">
        <f>COUNTIF('BEN BEARE'!C:C,B1390)</f>
        <v>2</v>
      </c>
      <c r="D1390" s="199">
        <f>COUNTIFS('BEN BEARE'!C:C,B1390,'BEN BEARE'!K:K,"&gt;0")</f>
        <v>0</v>
      </c>
      <c r="E1390" s="199">
        <f>COUNTIFS('BEN BEARE'!C:C,B1390,'BEN BEARE'!K:K,"&lt;0")</f>
        <v>2</v>
      </c>
      <c r="F1390" s="200">
        <f t="shared" si="32"/>
        <v>0</v>
      </c>
      <c r="G1390" s="207">
        <f>SUMIFS('BEN BEARE'!K:K,'BEN BEARE'!C:C,B1390)</f>
        <v>-3</v>
      </c>
    </row>
    <row r="1391" spans="2:7" ht="15.75" x14ac:dyDescent="0.25">
      <c r="B1391" s="205" t="str">
        <v>Prefer the Wink</v>
      </c>
      <c r="C1391" s="199">
        <f>COUNTIF('BEN BEARE'!C:C,B1391)</f>
        <v>2</v>
      </c>
      <c r="D1391" s="199">
        <f>COUNTIFS('BEN BEARE'!C:C,B1391,'BEN BEARE'!K:K,"&gt;0")</f>
        <v>0</v>
      </c>
      <c r="E1391" s="199">
        <f>COUNTIFS('BEN BEARE'!C:C,B1391,'BEN BEARE'!K:K,"&lt;0")</f>
        <v>2</v>
      </c>
      <c r="F1391" s="200">
        <f t="shared" si="32"/>
        <v>0</v>
      </c>
      <c r="G1391" s="207">
        <f>SUMIFS('BEN BEARE'!K:K,'BEN BEARE'!C:C,B1391)</f>
        <v>-7.5</v>
      </c>
    </row>
    <row r="1392" spans="2:7" ht="15.75" x14ac:dyDescent="0.25">
      <c r="B1392" s="205" t="str">
        <v>Prefferal</v>
      </c>
      <c r="C1392" s="199">
        <f>COUNTIF('BEN BEARE'!C:C,B1392)</f>
        <v>1</v>
      </c>
      <c r="D1392" s="199">
        <f>COUNTIFS('BEN BEARE'!C:C,B1392,'BEN BEARE'!K:K,"&gt;0")</f>
        <v>0</v>
      </c>
      <c r="E1392" s="199">
        <f>COUNTIFS('BEN BEARE'!C:C,B1392,'BEN BEARE'!K:K,"&lt;0")</f>
        <v>1</v>
      </c>
      <c r="F1392" s="200">
        <f t="shared" si="32"/>
        <v>0</v>
      </c>
      <c r="G1392" s="207">
        <f>SUMIFS('BEN BEARE'!K:K,'BEN BEARE'!C:C,B1392)</f>
        <v>-0.5</v>
      </c>
    </row>
    <row r="1393" spans="2:7" ht="15.75" x14ac:dyDescent="0.25">
      <c r="B1393" s="205" t="str">
        <v>President Victory</v>
      </c>
      <c r="C1393" s="199">
        <f>COUNTIF('BEN BEARE'!C:C,B1393)</f>
        <v>2</v>
      </c>
      <c r="D1393" s="199">
        <f>COUNTIFS('BEN BEARE'!C:C,B1393,'BEN BEARE'!K:K,"&gt;0")</f>
        <v>0</v>
      </c>
      <c r="E1393" s="199">
        <f>COUNTIFS('BEN BEARE'!C:C,B1393,'BEN BEARE'!K:K,"&lt;0")</f>
        <v>2</v>
      </c>
      <c r="F1393" s="200">
        <f t="shared" si="32"/>
        <v>0</v>
      </c>
      <c r="G1393" s="207">
        <f>SUMIFS('BEN BEARE'!K:K,'BEN BEARE'!C:C,B1393)</f>
        <v>-0.75</v>
      </c>
    </row>
    <row r="1394" spans="2:7" ht="15.75" x14ac:dyDescent="0.25">
      <c r="B1394" s="205" t="str">
        <v>Pretty Amazing</v>
      </c>
      <c r="C1394" s="199">
        <f>COUNTIF('BEN BEARE'!C:C,B1394)</f>
        <v>1</v>
      </c>
      <c r="D1394" s="199">
        <f>COUNTIFS('BEN BEARE'!C:C,B1394,'BEN BEARE'!K:K,"&gt;0")</f>
        <v>1</v>
      </c>
      <c r="E1394" s="199">
        <f>COUNTIFS('BEN BEARE'!C:C,B1394,'BEN BEARE'!K:K,"&lt;0")</f>
        <v>0</v>
      </c>
      <c r="F1394" s="200">
        <f t="shared" si="32"/>
        <v>1</v>
      </c>
      <c r="G1394" s="207">
        <f>SUMIFS('BEN BEARE'!K:K,'BEN BEARE'!C:C,B1394)</f>
        <v>5.0999999999999996</v>
      </c>
    </row>
    <row r="1395" spans="2:7" ht="15.75" x14ac:dyDescent="0.25">
      <c r="B1395" s="205" t="str">
        <v>Pretty Else</v>
      </c>
      <c r="C1395" s="199">
        <f>COUNTIF('BEN BEARE'!C:C,B1395)</f>
        <v>1</v>
      </c>
      <c r="D1395" s="199">
        <f>COUNTIFS('BEN BEARE'!C:C,B1395,'BEN BEARE'!K:K,"&gt;0")</f>
        <v>0</v>
      </c>
      <c r="E1395" s="199">
        <f>COUNTIFS('BEN BEARE'!C:C,B1395,'BEN BEARE'!K:K,"&lt;0")</f>
        <v>1</v>
      </c>
      <c r="F1395" s="200">
        <f t="shared" si="32"/>
        <v>0</v>
      </c>
      <c r="G1395" s="207">
        <f>SUMIFS('BEN BEARE'!K:K,'BEN BEARE'!C:C,B1395)</f>
        <v>-3</v>
      </c>
    </row>
    <row r="1396" spans="2:7" ht="15.75" x14ac:dyDescent="0.25">
      <c r="B1396" s="205" t="str">
        <v>PRETTY TAVI</v>
      </c>
      <c r="C1396" s="199">
        <f>COUNTIF('BEN BEARE'!C:C,B1396)</f>
        <v>1</v>
      </c>
      <c r="D1396" s="199">
        <f>COUNTIFS('BEN BEARE'!C:C,B1396,'BEN BEARE'!K:K,"&gt;0")</f>
        <v>1</v>
      </c>
      <c r="E1396" s="199">
        <f>COUNTIFS('BEN BEARE'!C:C,B1396,'BEN BEARE'!K:K,"&lt;0")</f>
        <v>0</v>
      </c>
      <c r="F1396" s="200">
        <f t="shared" si="32"/>
        <v>1</v>
      </c>
      <c r="G1396" s="207">
        <f>SUMIFS('BEN BEARE'!K:K,'BEN BEARE'!C:C,B1396)</f>
        <v>44</v>
      </c>
    </row>
    <row r="1397" spans="2:7" ht="15.75" x14ac:dyDescent="0.25">
      <c r="B1397" s="205" t="str">
        <v>Pretty Wild</v>
      </c>
      <c r="C1397" s="199">
        <f>COUNTIF('BEN BEARE'!C:C,B1397)</f>
        <v>2</v>
      </c>
      <c r="D1397" s="199">
        <f>COUNTIFS('BEN BEARE'!C:C,B1397,'BEN BEARE'!K:K,"&gt;0")</f>
        <v>1</v>
      </c>
      <c r="E1397" s="199">
        <f>COUNTIFS('BEN BEARE'!C:C,B1397,'BEN BEARE'!K:K,"&lt;0")</f>
        <v>1</v>
      </c>
      <c r="F1397" s="200">
        <f t="shared" si="32"/>
        <v>0.5</v>
      </c>
      <c r="G1397" s="207">
        <f>SUMIFS('BEN BEARE'!K:K,'BEN BEARE'!C:C,B1397)</f>
        <v>8.7000000000000011</v>
      </c>
    </row>
    <row r="1398" spans="2:7" ht="15.75" x14ac:dyDescent="0.25">
      <c r="B1398" s="205" t="str">
        <v>Priceless</v>
      </c>
      <c r="C1398" s="199">
        <f>COUNTIF('BEN BEARE'!C:C,B1398)</f>
        <v>1</v>
      </c>
      <c r="D1398" s="199">
        <f>COUNTIFS('BEN BEARE'!C:C,B1398,'BEN BEARE'!K:K,"&gt;0")</f>
        <v>0</v>
      </c>
      <c r="E1398" s="199">
        <f>COUNTIFS('BEN BEARE'!C:C,B1398,'BEN BEARE'!K:K,"&lt;0")</f>
        <v>1</v>
      </c>
      <c r="F1398" s="200">
        <f t="shared" si="32"/>
        <v>0</v>
      </c>
      <c r="G1398" s="207">
        <f>SUMIFS('BEN BEARE'!K:K,'BEN BEARE'!C:C,B1398)</f>
        <v>-2.25</v>
      </c>
    </row>
    <row r="1399" spans="2:7" ht="15.75" x14ac:dyDescent="0.25">
      <c r="B1399" s="205" t="str">
        <v>Pride of Dixie</v>
      </c>
      <c r="C1399" s="199">
        <f>COUNTIF('BEN BEARE'!C:C,B1399)</f>
        <v>1</v>
      </c>
      <c r="D1399" s="199">
        <f>COUNTIFS('BEN BEARE'!C:C,B1399,'BEN BEARE'!K:K,"&gt;0")</f>
        <v>0</v>
      </c>
      <c r="E1399" s="199">
        <f>COUNTIFS('BEN BEARE'!C:C,B1399,'BEN BEARE'!K:K,"&lt;0")</f>
        <v>1</v>
      </c>
      <c r="F1399" s="200">
        <f t="shared" si="32"/>
        <v>0</v>
      </c>
      <c r="G1399" s="207">
        <f>SUMIFS('BEN BEARE'!K:K,'BEN BEARE'!C:C,B1399)</f>
        <v>-3.75</v>
      </c>
    </row>
    <row r="1400" spans="2:7" ht="15.75" x14ac:dyDescent="0.25">
      <c r="B1400" s="205" t="str">
        <v>Pride of Penraf</v>
      </c>
      <c r="C1400" s="199">
        <f>COUNTIF('BEN BEARE'!C:C,B1400)</f>
        <v>1</v>
      </c>
      <c r="D1400" s="199">
        <f>COUNTIFS('BEN BEARE'!C:C,B1400,'BEN BEARE'!K:K,"&gt;0")</f>
        <v>0</v>
      </c>
      <c r="E1400" s="199">
        <f>COUNTIFS('BEN BEARE'!C:C,B1400,'BEN BEARE'!K:K,"&lt;0")</f>
        <v>1</v>
      </c>
      <c r="F1400" s="200">
        <f t="shared" si="32"/>
        <v>0</v>
      </c>
      <c r="G1400" s="207">
        <f>SUMIFS('BEN BEARE'!K:K,'BEN BEARE'!C:C,B1400)</f>
        <v>-3</v>
      </c>
    </row>
    <row r="1401" spans="2:7" ht="15.75" x14ac:dyDescent="0.25">
      <c r="B1401" s="205" t="str">
        <v>Pride of Sullivan</v>
      </c>
      <c r="C1401" s="199">
        <f>COUNTIF('BEN BEARE'!C:C,B1401)</f>
        <v>1</v>
      </c>
      <c r="D1401" s="199">
        <f>COUNTIFS('BEN BEARE'!C:C,B1401,'BEN BEARE'!K:K,"&gt;0")</f>
        <v>1</v>
      </c>
      <c r="E1401" s="199">
        <f>COUNTIFS('BEN BEARE'!C:C,B1401,'BEN BEARE'!K:K,"&lt;0")</f>
        <v>0</v>
      </c>
      <c r="F1401" s="200">
        <f t="shared" si="32"/>
        <v>1</v>
      </c>
      <c r="G1401" s="207">
        <f>SUMIFS('BEN BEARE'!K:K,'BEN BEARE'!C:C,B1401)</f>
        <v>10.125</v>
      </c>
    </row>
    <row r="1402" spans="2:7" ht="15.75" x14ac:dyDescent="0.25">
      <c r="B1402" s="205" t="str">
        <v>Primal Spirit</v>
      </c>
      <c r="C1402" s="199">
        <f>COUNTIF('BEN BEARE'!C:C,B1402)</f>
        <v>1</v>
      </c>
      <c r="D1402" s="199">
        <f>COUNTIFS('BEN BEARE'!C:C,B1402,'BEN BEARE'!K:K,"&gt;0")</f>
        <v>1</v>
      </c>
      <c r="E1402" s="199">
        <f>COUNTIFS('BEN BEARE'!C:C,B1402,'BEN BEARE'!K:K,"&lt;0")</f>
        <v>0</v>
      </c>
      <c r="F1402" s="200">
        <f t="shared" si="32"/>
        <v>1</v>
      </c>
      <c r="G1402" s="207">
        <f>SUMIFS('BEN BEARE'!K:K,'BEN BEARE'!C:C,B1402)</f>
        <v>16.5</v>
      </c>
    </row>
    <row r="1403" spans="2:7" ht="15.75" x14ac:dyDescent="0.25">
      <c r="B1403" s="205" t="str">
        <v>Primo</v>
      </c>
      <c r="C1403" s="199">
        <f>COUNTIF('BEN BEARE'!C:C,B1403)</f>
        <v>2</v>
      </c>
      <c r="D1403" s="199">
        <f>COUNTIFS('BEN BEARE'!C:C,B1403,'BEN BEARE'!K:K,"&gt;0")</f>
        <v>0</v>
      </c>
      <c r="E1403" s="199">
        <f>COUNTIFS('BEN BEARE'!C:C,B1403,'BEN BEARE'!K:K,"&lt;0")</f>
        <v>2</v>
      </c>
      <c r="F1403" s="200">
        <f t="shared" si="32"/>
        <v>0</v>
      </c>
      <c r="G1403" s="207">
        <f>SUMIFS('BEN BEARE'!K:K,'BEN BEARE'!C:C,B1403)</f>
        <v>-7.75</v>
      </c>
    </row>
    <row r="1404" spans="2:7" ht="15.75" x14ac:dyDescent="0.25">
      <c r="B1404" s="205" t="str">
        <v>Prince of Mercia</v>
      </c>
      <c r="C1404" s="199">
        <f>COUNTIF('BEN BEARE'!C:C,B1404)</f>
        <v>1</v>
      </c>
      <c r="D1404" s="199">
        <f>COUNTIFS('BEN BEARE'!C:C,B1404,'BEN BEARE'!K:K,"&gt;0")</f>
        <v>0</v>
      </c>
      <c r="E1404" s="199">
        <f>COUNTIFS('BEN BEARE'!C:C,B1404,'BEN BEARE'!K:K,"&lt;0")</f>
        <v>1</v>
      </c>
      <c r="F1404" s="200">
        <f t="shared" si="32"/>
        <v>0</v>
      </c>
      <c r="G1404" s="207">
        <f>SUMIFS('BEN BEARE'!K:K,'BEN BEARE'!C:C,B1404)</f>
        <v>-1</v>
      </c>
    </row>
    <row r="1405" spans="2:7" ht="15.75" x14ac:dyDescent="0.25">
      <c r="B1405" s="205" t="str">
        <v>Prince of Porty</v>
      </c>
      <c r="C1405" s="199">
        <f>COUNTIF('BEN BEARE'!C:C,B1405)</f>
        <v>1</v>
      </c>
      <c r="D1405" s="199">
        <f>COUNTIFS('BEN BEARE'!C:C,B1405,'BEN BEARE'!K:K,"&gt;0")</f>
        <v>1</v>
      </c>
      <c r="E1405" s="199">
        <f>COUNTIFS('BEN BEARE'!C:C,B1405,'BEN BEARE'!K:K,"&lt;0")</f>
        <v>0</v>
      </c>
      <c r="F1405" s="200">
        <f t="shared" si="32"/>
        <v>1</v>
      </c>
      <c r="G1405" s="207">
        <f>SUMIFS('BEN BEARE'!K:K,'BEN BEARE'!C:C,B1405)</f>
        <v>12.5</v>
      </c>
    </row>
    <row r="1406" spans="2:7" ht="15.75" x14ac:dyDescent="0.25">
      <c r="B1406" s="205" t="str">
        <v>Prince of the Nile</v>
      </c>
      <c r="C1406" s="199">
        <f>COUNTIF('BEN BEARE'!C:C,B1406)</f>
        <v>1</v>
      </c>
      <c r="D1406" s="199">
        <f>COUNTIFS('BEN BEARE'!C:C,B1406,'BEN BEARE'!K:K,"&gt;0")</f>
        <v>0</v>
      </c>
      <c r="E1406" s="199">
        <f>COUNTIFS('BEN BEARE'!C:C,B1406,'BEN BEARE'!K:K,"&lt;0")</f>
        <v>1</v>
      </c>
      <c r="F1406" s="200">
        <f t="shared" si="32"/>
        <v>0</v>
      </c>
      <c r="G1406" s="207">
        <f>SUMIFS('BEN BEARE'!K:K,'BEN BEARE'!C:C,B1406)</f>
        <v>-3.5</v>
      </c>
    </row>
    <row r="1407" spans="2:7" ht="15.75" x14ac:dyDescent="0.25">
      <c r="B1407" s="205" t="str">
        <v>Princess Annalise</v>
      </c>
      <c r="C1407" s="199">
        <f>COUNTIF('BEN BEARE'!C:C,B1407)</f>
        <v>1</v>
      </c>
      <c r="D1407" s="199">
        <f>COUNTIFS('BEN BEARE'!C:C,B1407,'BEN BEARE'!K:K,"&gt;0")</f>
        <v>1</v>
      </c>
      <c r="E1407" s="199">
        <f>COUNTIFS('BEN BEARE'!C:C,B1407,'BEN BEARE'!K:K,"&lt;0")</f>
        <v>0</v>
      </c>
      <c r="F1407" s="200">
        <f t="shared" si="32"/>
        <v>1</v>
      </c>
      <c r="G1407" s="207">
        <f>SUMIFS('BEN BEARE'!K:K,'BEN BEARE'!C:C,B1407)</f>
        <v>2.5999999999999996</v>
      </c>
    </row>
    <row r="1408" spans="2:7" ht="15.75" x14ac:dyDescent="0.25">
      <c r="B1408" s="205" t="str">
        <v>Princess Halo</v>
      </c>
      <c r="C1408" s="199">
        <f>COUNTIF('BEN BEARE'!C:C,B1408)</f>
        <v>2</v>
      </c>
      <c r="D1408" s="199">
        <f>COUNTIFS('BEN BEARE'!C:C,B1408,'BEN BEARE'!K:K,"&gt;0")</f>
        <v>0</v>
      </c>
      <c r="E1408" s="199">
        <f>COUNTIFS('BEN BEARE'!C:C,B1408,'BEN BEARE'!K:K,"&lt;0")</f>
        <v>2</v>
      </c>
      <c r="F1408" s="200">
        <f t="shared" si="32"/>
        <v>0</v>
      </c>
      <c r="G1408" s="207">
        <f>SUMIFS('BEN BEARE'!K:K,'BEN BEARE'!C:C,B1408)</f>
        <v>-13.75</v>
      </c>
    </row>
    <row r="1409" spans="2:7" ht="15.75" x14ac:dyDescent="0.25">
      <c r="B1409" s="205" t="str">
        <v>Princess L'amour</v>
      </c>
      <c r="C1409" s="199">
        <f>COUNTIF('BEN BEARE'!C:C,B1409)</f>
        <v>1</v>
      </c>
      <c r="D1409" s="199">
        <f>COUNTIFS('BEN BEARE'!C:C,B1409,'BEN BEARE'!K:K,"&gt;0")</f>
        <v>0</v>
      </c>
      <c r="E1409" s="199">
        <f>COUNTIFS('BEN BEARE'!C:C,B1409,'BEN BEARE'!K:K,"&lt;0")</f>
        <v>1</v>
      </c>
      <c r="F1409" s="200">
        <f t="shared" si="32"/>
        <v>0</v>
      </c>
      <c r="G1409" s="207">
        <f>SUMIFS('BEN BEARE'!K:K,'BEN BEARE'!C:C,B1409)</f>
        <v>-3</v>
      </c>
    </row>
    <row r="1410" spans="2:7" ht="15.75" x14ac:dyDescent="0.25">
      <c r="B1410" s="205" t="str">
        <v>Princess Mary</v>
      </c>
      <c r="C1410" s="199">
        <f>COUNTIF('BEN BEARE'!C:C,B1410)</f>
        <v>2</v>
      </c>
      <c r="D1410" s="199">
        <f>COUNTIFS('BEN BEARE'!C:C,B1410,'BEN BEARE'!K:K,"&gt;0")</f>
        <v>0</v>
      </c>
      <c r="E1410" s="199">
        <f>COUNTIFS('BEN BEARE'!C:C,B1410,'BEN BEARE'!K:K,"&lt;0")</f>
        <v>2</v>
      </c>
      <c r="F1410" s="200">
        <f t="shared" si="32"/>
        <v>0</v>
      </c>
      <c r="G1410" s="207">
        <f>SUMIFS('BEN BEARE'!K:K,'BEN BEARE'!C:C,B1410)</f>
        <v>-3.5</v>
      </c>
    </row>
    <row r="1411" spans="2:7" ht="15.75" x14ac:dyDescent="0.25">
      <c r="B1411" s="205" t="str">
        <v>Princess of Meydan</v>
      </c>
      <c r="C1411" s="199">
        <f>COUNTIF('BEN BEARE'!C:C,B1411)</f>
        <v>1</v>
      </c>
      <c r="D1411" s="199">
        <f>COUNTIFS('BEN BEARE'!C:C,B1411,'BEN BEARE'!K:K,"&gt;0")</f>
        <v>0</v>
      </c>
      <c r="E1411" s="199">
        <f>COUNTIFS('BEN BEARE'!C:C,B1411,'BEN BEARE'!K:K,"&lt;0")</f>
        <v>1</v>
      </c>
      <c r="F1411" s="200">
        <f t="shared" si="32"/>
        <v>0</v>
      </c>
      <c r="G1411" s="207">
        <f>SUMIFS('BEN BEARE'!K:K,'BEN BEARE'!C:C,B1411)</f>
        <v>-1</v>
      </c>
    </row>
    <row r="1412" spans="2:7" ht="15.75" x14ac:dyDescent="0.25">
      <c r="B1412" s="205" t="str">
        <v>Princess On Palm</v>
      </c>
      <c r="C1412" s="199">
        <f>COUNTIF('BEN BEARE'!C:C,B1412)</f>
        <v>2</v>
      </c>
      <c r="D1412" s="199">
        <f>COUNTIFS('BEN BEARE'!C:C,B1412,'BEN BEARE'!K:K,"&gt;0")</f>
        <v>0</v>
      </c>
      <c r="E1412" s="199">
        <f>COUNTIFS('BEN BEARE'!C:C,B1412,'BEN BEARE'!K:K,"&lt;0")</f>
        <v>2</v>
      </c>
      <c r="F1412" s="200">
        <f t="shared" si="32"/>
        <v>0</v>
      </c>
      <c r="G1412" s="207">
        <f>SUMIFS('BEN BEARE'!K:K,'BEN BEARE'!C:C,B1412)</f>
        <v>-4</v>
      </c>
    </row>
    <row r="1413" spans="2:7" ht="15.75" x14ac:dyDescent="0.25">
      <c r="B1413" s="205" t="str">
        <v>Princess Rayaa</v>
      </c>
      <c r="C1413" s="199">
        <f>COUNTIF('BEN BEARE'!C:C,B1413)</f>
        <v>2</v>
      </c>
      <c r="D1413" s="199">
        <f>COUNTIFS('BEN BEARE'!C:C,B1413,'BEN BEARE'!K:K,"&gt;0")</f>
        <v>0</v>
      </c>
      <c r="E1413" s="199">
        <f>COUNTIFS('BEN BEARE'!C:C,B1413,'BEN BEARE'!K:K,"&lt;0")</f>
        <v>2</v>
      </c>
      <c r="F1413" s="200">
        <f t="shared" si="32"/>
        <v>0</v>
      </c>
      <c r="G1413" s="207">
        <f>SUMIFS('BEN BEARE'!K:K,'BEN BEARE'!C:C,B1413)</f>
        <v>-12</v>
      </c>
    </row>
    <row r="1414" spans="2:7" ht="15.75" x14ac:dyDescent="0.25">
      <c r="B1414" s="205" t="str">
        <v>PRINCIPESSA</v>
      </c>
      <c r="C1414" s="199">
        <f>COUNTIF('BEN BEARE'!C:C,B1414)</f>
        <v>2</v>
      </c>
      <c r="D1414" s="199">
        <f>COUNTIFS('BEN BEARE'!C:C,B1414,'BEN BEARE'!K:K,"&gt;0")</f>
        <v>1</v>
      </c>
      <c r="E1414" s="199">
        <f>COUNTIFS('BEN BEARE'!C:C,B1414,'BEN BEARE'!K:K,"&lt;0")</f>
        <v>1</v>
      </c>
      <c r="F1414" s="200">
        <f t="shared" si="32"/>
        <v>0.5</v>
      </c>
      <c r="G1414" s="207">
        <f>SUMIFS('BEN BEARE'!K:K,'BEN BEARE'!C:C,B1414)</f>
        <v>9.5</v>
      </c>
    </row>
    <row r="1415" spans="2:7" ht="15.75" x14ac:dyDescent="0.25">
      <c r="B1415" s="205" t="str">
        <v>Private Island</v>
      </c>
      <c r="C1415" s="199">
        <f>COUNTIF('BEN BEARE'!C:C,B1415)</f>
        <v>1</v>
      </c>
      <c r="D1415" s="199">
        <f>COUNTIFS('BEN BEARE'!C:C,B1415,'BEN BEARE'!K:K,"&gt;0")</f>
        <v>0</v>
      </c>
      <c r="E1415" s="199">
        <f>COUNTIFS('BEN BEARE'!C:C,B1415,'BEN BEARE'!K:K,"&lt;0")</f>
        <v>1</v>
      </c>
      <c r="F1415" s="200">
        <f t="shared" si="32"/>
        <v>0</v>
      </c>
      <c r="G1415" s="207">
        <f>SUMIFS('BEN BEARE'!K:K,'BEN BEARE'!C:C,B1415)</f>
        <v>-5</v>
      </c>
    </row>
    <row r="1416" spans="2:7" ht="15.75" x14ac:dyDescent="0.25">
      <c r="B1416" s="205" t="str">
        <v xml:space="preserve">Private Island </v>
      </c>
      <c r="C1416" s="199">
        <f>COUNTIF('BEN BEARE'!C:C,B1416)</f>
        <v>1</v>
      </c>
      <c r="D1416" s="199">
        <f>COUNTIFS('BEN BEARE'!C:C,B1416,'BEN BEARE'!K:K,"&gt;0")</f>
        <v>0</v>
      </c>
      <c r="E1416" s="199">
        <f>COUNTIFS('BEN BEARE'!C:C,B1416,'BEN BEARE'!K:K,"&lt;0")</f>
        <v>1</v>
      </c>
      <c r="F1416" s="200">
        <f t="shared" si="32"/>
        <v>0</v>
      </c>
      <c r="G1416" s="207">
        <f>SUMIFS('BEN BEARE'!K:K,'BEN BEARE'!C:C,B1416)</f>
        <v>-3.75</v>
      </c>
    </row>
    <row r="1417" spans="2:7" ht="15.75" x14ac:dyDescent="0.25">
      <c r="B1417" s="205" t="str">
        <v>Private jet</v>
      </c>
      <c r="C1417" s="199">
        <f>COUNTIF('BEN BEARE'!C:C,B1417)</f>
        <v>1</v>
      </c>
      <c r="D1417" s="199">
        <f>COUNTIFS('BEN BEARE'!C:C,B1417,'BEN BEARE'!K:K,"&gt;0")</f>
        <v>0</v>
      </c>
      <c r="E1417" s="199">
        <f>COUNTIFS('BEN BEARE'!C:C,B1417,'BEN BEARE'!K:K,"&lt;0")</f>
        <v>1</v>
      </c>
      <c r="F1417" s="200">
        <f t="shared" si="32"/>
        <v>0</v>
      </c>
      <c r="G1417" s="207">
        <f>SUMIFS('BEN BEARE'!K:K,'BEN BEARE'!C:C,B1417)</f>
        <v>-0.75</v>
      </c>
    </row>
    <row r="1418" spans="2:7" ht="15.75" x14ac:dyDescent="0.25">
      <c r="B1418" s="205" t="str">
        <v>Private Sector</v>
      </c>
      <c r="C1418" s="199">
        <f>COUNTIF('BEN BEARE'!C:C,B1418)</f>
        <v>1</v>
      </c>
      <c r="D1418" s="199">
        <f>COUNTIFS('BEN BEARE'!C:C,B1418,'BEN BEARE'!K:K,"&gt;0")</f>
        <v>0</v>
      </c>
      <c r="E1418" s="199">
        <f>COUNTIFS('BEN BEARE'!C:C,B1418,'BEN BEARE'!K:K,"&lt;0")</f>
        <v>1</v>
      </c>
      <c r="F1418" s="200">
        <f t="shared" si="32"/>
        <v>0</v>
      </c>
      <c r="G1418" s="207">
        <f>SUMIFS('BEN BEARE'!K:K,'BEN BEARE'!C:C,B1418)</f>
        <v>-1</v>
      </c>
    </row>
    <row r="1419" spans="2:7" ht="15.75" x14ac:dyDescent="0.25">
      <c r="B1419" s="205" t="str">
        <v>Privitisation</v>
      </c>
      <c r="C1419" s="199">
        <f>COUNTIF('BEN BEARE'!C:C,B1419)</f>
        <v>1</v>
      </c>
      <c r="D1419" s="199">
        <f>COUNTIFS('BEN BEARE'!C:C,B1419,'BEN BEARE'!K:K,"&gt;0")</f>
        <v>0</v>
      </c>
      <c r="E1419" s="199">
        <f>COUNTIFS('BEN BEARE'!C:C,B1419,'BEN BEARE'!K:K,"&lt;0")</f>
        <v>1</v>
      </c>
      <c r="F1419" s="200">
        <f t="shared" si="32"/>
        <v>0</v>
      </c>
      <c r="G1419" s="207">
        <f>SUMIFS('BEN BEARE'!K:K,'BEN BEARE'!C:C,B1419)</f>
        <v>-1</v>
      </c>
    </row>
    <row r="1420" spans="2:7" ht="15.75" x14ac:dyDescent="0.25">
      <c r="B1420" s="205" t="str">
        <v>Prize Draw</v>
      </c>
      <c r="C1420" s="199">
        <f>COUNTIF('BEN BEARE'!C:C,B1420)</f>
        <v>1</v>
      </c>
      <c r="D1420" s="199">
        <f>COUNTIFS('BEN BEARE'!C:C,B1420,'BEN BEARE'!K:K,"&gt;0")</f>
        <v>1</v>
      </c>
      <c r="E1420" s="199">
        <f>COUNTIFS('BEN BEARE'!C:C,B1420,'BEN BEARE'!K:K,"&lt;0")</f>
        <v>0</v>
      </c>
      <c r="F1420" s="200">
        <f t="shared" si="32"/>
        <v>1</v>
      </c>
      <c r="G1420" s="207">
        <f>SUMIFS('BEN BEARE'!K:K,'BEN BEARE'!C:C,B1420)</f>
        <v>2.2000000000000002</v>
      </c>
    </row>
    <row r="1421" spans="2:7" ht="15.75" x14ac:dyDescent="0.25">
      <c r="B1421" s="205" t="str">
        <v>Probate</v>
      </c>
      <c r="C1421" s="199">
        <f>COUNTIF('BEN BEARE'!C:C,B1421)</f>
        <v>1</v>
      </c>
      <c r="D1421" s="199">
        <f>COUNTIFS('BEN BEARE'!C:C,B1421,'BEN BEARE'!K:K,"&gt;0")</f>
        <v>0</v>
      </c>
      <c r="E1421" s="199">
        <f>COUNTIFS('BEN BEARE'!C:C,B1421,'BEN BEARE'!K:K,"&lt;0")</f>
        <v>1</v>
      </c>
      <c r="F1421" s="200">
        <f t="shared" si="32"/>
        <v>0</v>
      </c>
      <c r="G1421" s="207">
        <f>SUMIFS('BEN BEARE'!K:K,'BEN BEARE'!C:C,B1421)</f>
        <v>-5.25</v>
      </c>
    </row>
    <row r="1422" spans="2:7" ht="15.75" x14ac:dyDescent="0.25">
      <c r="B1422" s="205" t="str">
        <v>Profondo</v>
      </c>
      <c r="C1422" s="199">
        <f>COUNTIF('BEN BEARE'!C:C,B1422)</f>
        <v>1</v>
      </c>
      <c r="D1422" s="199">
        <f>COUNTIFS('BEN BEARE'!C:C,B1422,'BEN BEARE'!K:K,"&gt;0")</f>
        <v>1</v>
      </c>
      <c r="E1422" s="199">
        <f>COUNTIFS('BEN BEARE'!C:C,B1422,'BEN BEARE'!K:K,"&lt;0")</f>
        <v>0</v>
      </c>
      <c r="F1422" s="200">
        <f t="shared" si="32"/>
        <v>1</v>
      </c>
      <c r="G1422" s="207">
        <f>SUMIFS('BEN BEARE'!K:K,'BEN BEARE'!C:C,B1422)</f>
        <v>6</v>
      </c>
    </row>
    <row r="1423" spans="2:7" ht="15.75" x14ac:dyDescent="0.25">
      <c r="B1423" s="205" t="str">
        <v>Promise of Success</v>
      </c>
      <c r="C1423" s="199">
        <f>COUNTIF('BEN BEARE'!C:C,B1423)</f>
        <v>1</v>
      </c>
      <c r="D1423" s="199">
        <f>COUNTIFS('BEN BEARE'!C:C,B1423,'BEN BEARE'!K:K,"&gt;0")</f>
        <v>1</v>
      </c>
      <c r="E1423" s="199">
        <f>COUNTIFS('BEN BEARE'!C:C,B1423,'BEN BEARE'!K:K,"&lt;0")</f>
        <v>0</v>
      </c>
      <c r="F1423" s="200">
        <f t="shared" si="32"/>
        <v>1</v>
      </c>
      <c r="G1423" s="207">
        <f>SUMIFS('BEN BEARE'!K:K,'BEN BEARE'!C:C,B1423)</f>
        <v>1.5</v>
      </c>
    </row>
    <row r="1424" spans="2:7" ht="15.75" x14ac:dyDescent="0.25">
      <c r="B1424" s="205" t="str">
        <v>Promising Prospect</v>
      </c>
      <c r="C1424" s="199">
        <f>COUNTIF('BEN BEARE'!C:C,B1424)</f>
        <v>3</v>
      </c>
      <c r="D1424" s="199">
        <f>COUNTIFS('BEN BEARE'!C:C,B1424,'BEN BEARE'!K:K,"&gt;0")</f>
        <v>1</v>
      </c>
      <c r="E1424" s="199">
        <f>COUNTIFS('BEN BEARE'!C:C,B1424,'BEN BEARE'!K:K,"&lt;0")</f>
        <v>2</v>
      </c>
      <c r="F1424" s="200">
        <f t="shared" si="32"/>
        <v>0.33333333333333331</v>
      </c>
      <c r="G1424" s="207">
        <f>SUMIFS('BEN BEARE'!K:K,'BEN BEARE'!C:C,B1424)</f>
        <v>1.1499999999999986</v>
      </c>
    </row>
    <row r="1425" spans="2:7" ht="15.75" x14ac:dyDescent="0.25">
      <c r="B1425" s="205" t="str">
        <v>Prophet An Loss</v>
      </c>
      <c r="C1425" s="199">
        <f>COUNTIF('BEN BEARE'!C:C,B1425)</f>
        <v>1</v>
      </c>
      <c r="D1425" s="199">
        <f>COUNTIFS('BEN BEARE'!C:C,B1425,'BEN BEARE'!K:K,"&gt;0")</f>
        <v>0</v>
      </c>
      <c r="E1425" s="199">
        <f>COUNTIFS('BEN BEARE'!C:C,B1425,'BEN BEARE'!K:K,"&lt;0")</f>
        <v>1</v>
      </c>
      <c r="F1425" s="200">
        <f t="shared" si="32"/>
        <v>0</v>
      </c>
      <c r="G1425" s="207">
        <f>SUMIFS('BEN BEARE'!K:K,'BEN BEARE'!C:C,B1425)</f>
        <v>-2</v>
      </c>
    </row>
    <row r="1426" spans="2:7" ht="15.75" x14ac:dyDescent="0.25">
      <c r="B1426" s="205" t="str">
        <v>Prost</v>
      </c>
      <c r="C1426" s="199">
        <f>COUNTIF('BEN BEARE'!C:C,B1426)</f>
        <v>1</v>
      </c>
      <c r="D1426" s="199">
        <f>COUNTIFS('BEN BEARE'!C:C,B1426,'BEN BEARE'!K:K,"&gt;0")</f>
        <v>1</v>
      </c>
      <c r="E1426" s="199">
        <f>COUNTIFS('BEN BEARE'!C:C,B1426,'BEN BEARE'!K:K,"&lt;0")</f>
        <v>0</v>
      </c>
      <c r="F1426" s="200">
        <f t="shared" si="32"/>
        <v>1</v>
      </c>
      <c r="G1426" s="207">
        <f>SUMIFS('BEN BEARE'!K:K,'BEN BEARE'!C:C,B1426)</f>
        <v>5.6999999999999993</v>
      </c>
    </row>
    <row r="1427" spans="2:7" ht="15.75" x14ac:dyDescent="0.25">
      <c r="B1427" s="205" t="str">
        <v>Proud Conquest</v>
      </c>
      <c r="C1427" s="199">
        <f>COUNTIF('BEN BEARE'!C:C,B1427)</f>
        <v>1</v>
      </c>
      <c r="D1427" s="199">
        <f>COUNTIFS('BEN BEARE'!C:C,B1427,'BEN BEARE'!K:K,"&gt;0")</f>
        <v>0</v>
      </c>
      <c r="E1427" s="199">
        <f>COUNTIFS('BEN BEARE'!C:C,B1427,'BEN BEARE'!K:K,"&lt;0")</f>
        <v>1</v>
      </c>
      <c r="F1427" s="200">
        <f t="shared" si="32"/>
        <v>0</v>
      </c>
      <c r="G1427" s="207">
        <f>SUMIFS('BEN BEARE'!K:K,'BEN BEARE'!C:C,B1427)</f>
        <v>-1</v>
      </c>
    </row>
    <row r="1428" spans="2:7" ht="15.75" x14ac:dyDescent="0.25">
      <c r="B1428" s="205" t="str">
        <v>Puissance De Vol</v>
      </c>
      <c r="C1428" s="199">
        <f>COUNTIF('BEN BEARE'!C:C,B1428)</f>
        <v>2</v>
      </c>
      <c r="D1428" s="199">
        <f>COUNTIFS('BEN BEARE'!C:C,B1428,'BEN BEARE'!K:K,"&gt;0")</f>
        <v>0</v>
      </c>
      <c r="E1428" s="199">
        <f>COUNTIFS('BEN BEARE'!C:C,B1428,'BEN BEARE'!K:K,"&lt;0")</f>
        <v>2</v>
      </c>
      <c r="F1428" s="200">
        <f t="shared" si="32"/>
        <v>0</v>
      </c>
      <c r="G1428" s="207">
        <f>SUMIFS('BEN BEARE'!K:K,'BEN BEARE'!C:C,B1428)</f>
        <v>-3</v>
      </c>
    </row>
    <row r="1429" spans="2:7" ht="15.75" x14ac:dyDescent="0.25">
      <c r="B1429" s="205" t="str">
        <v>Pure Perfection</v>
      </c>
      <c r="C1429" s="199">
        <f>COUNTIF('BEN BEARE'!C:C,B1429)</f>
        <v>1</v>
      </c>
      <c r="D1429" s="199">
        <f>COUNTIFS('BEN BEARE'!C:C,B1429,'BEN BEARE'!K:K,"&gt;0")</f>
        <v>0</v>
      </c>
      <c r="E1429" s="199">
        <f>COUNTIFS('BEN BEARE'!C:C,B1429,'BEN BEARE'!K:K,"&lt;0")</f>
        <v>1</v>
      </c>
      <c r="F1429" s="200">
        <f t="shared" si="32"/>
        <v>0</v>
      </c>
      <c r="G1429" s="207">
        <f>SUMIFS('BEN BEARE'!K:K,'BEN BEARE'!C:C,B1429)</f>
        <v>-2</v>
      </c>
    </row>
    <row r="1430" spans="2:7" ht="15.75" x14ac:dyDescent="0.25">
      <c r="B1430" s="205" t="str">
        <v>Pure Rain</v>
      </c>
      <c r="C1430" s="199">
        <f>COUNTIF('BEN BEARE'!C:C,B1430)</f>
        <v>1</v>
      </c>
      <c r="D1430" s="199">
        <f>COUNTIFS('BEN BEARE'!C:C,B1430,'BEN BEARE'!K:K,"&gt;0")</f>
        <v>0</v>
      </c>
      <c r="E1430" s="199">
        <f>COUNTIFS('BEN BEARE'!C:C,B1430,'BEN BEARE'!K:K,"&lt;0")</f>
        <v>1</v>
      </c>
      <c r="F1430" s="200">
        <f t="shared" si="32"/>
        <v>0</v>
      </c>
      <c r="G1430" s="207">
        <f>SUMIFS('BEN BEARE'!K:K,'BEN BEARE'!C:C,B1430)</f>
        <v>-2.75</v>
      </c>
    </row>
    <row r="1431" spans="2:7" ht="15.75" x14ac:dyDescent="0.25">
      <c r="B1431" s="205" t="str">
        <v>Pushy</v>
      </c>
      <c r="C1431" s="199">
        <f>COUNTIF('BEN BEARE'!C:C,B1431)</f>
        <v>1</v>
      </c>
      <c r="D1431" s="199">
        <f>COUNTIFS('BEN BEARE'!C:C,B1431,'BEN BEARE'!K:K,"&gt;0")</f>
        <v>1</v>
      </c>
      <c r="E1431" s="199">
        <f>COUNTIFS('BEN BEARE'!C:C,B1431,'BEN BEARE'!K:K,"&lt;0")</f>
        <v>0</v>
      </c>
      <c r="F1431" s="200">
        <f t="shared" si="32"/>
        <v>1</v>
      </c>
      <c r="G1431" s="207">
        <f>SUMIFS('BEN BEARE'!K:K,'BEN BEARE'!C:C,B1431)</f>
        <v>18</v>
      </c>
    </row>
    <row r="1432" spans="2:7" ht="15.75" x14ac:dyDescent="0.25">
      <c r="B1432" s="205" t="str">
        <v>Pyrois</v>
      </c>
      <c r="C1432" s="199">
        <f>COUNTIF('BEN BEARE'!C:C,B1432)</f>
        <v>1</v>
      </c>
      <c r="D1432" s="199">
        <f>COUNTIFS('BEN BEARE'!C:C,B1432,'BEN BEARE'!K:K,"&gt;0")</f>
        <v>0</v>
      </c>
      <c r="E1432" s="199">
        <f>COUNTIFS('BEN BEARE'!C:C,B1432,'BEN BEARE'!K:K,"&lt;0")</f>
        <v>1</v>
      </c>
      <c r="F1432" s="200">
        <f t="shared" si="32"/>
        <v>0</v>
      </c>
      <c r="G1432" s="207">
        <f>SUMIFS('BEN BEARE'!K:K,'BEN BEARE'!C:C,B1432)</f>
        <v>-0.5</v>
      </c>
    </row>
    <row r="1433" spans="2:7" ht="15.75" x14ac:dyDescent="0.25">
      <c r="B1433" s="205" t="str">
        <v>Quad (1,2,3,9/3,4,8/6,7,8,9,11,12/4,5,6,9,11)</v>
      </c>
      <c r="C1433" s="199">
        <f>COUNTIF('BEN BEARE'!C:C,B1433)</f>
        <v>1</v>
      </c>
      <c r="D1433" s="199">
        <f>COUNTIFS('BEN BEARE'!C:C,B1433,'BEN BEARE'!K:K,"&gt;0")</f>
        <v>0</v>
      </c>
      <c r="E1433" s="199">
        <f>COUNTIFS('BEN BEARE'!C:C,B1433,'BEN BEARE'!K:K,"&lt;0")</f>
        <v>1</v>
      </c>
      <c r="F1433" s="200">
        <f t="shared" si="32"/>
        <v>0</v>
      </c>
      <c r="G1433" s="207">
        <f>SUMIFS('BEN BEARE'!K:K,'BEN BEARE'!C:C,B1433)</f>
        <v>-0.25</v>
      </c>
    </row>
    <row r="1434" spans="2:7" ht="15.75" x14ac:dyDescent="0.25">
      <c r="B1434" s="205" t="str">
        <v>Quad (2,3,4,5,7,11/",6,7/",")</v>
      </c>
      <c r="C1434" s="199">
        <f>COUNTIF('BEN BEARE'!C:C,B1434)</f>
        <v>1</v>
      </c>
      <c r="D1434" s="199">
        <f>COUNTIFS('BEN BEARE'!C:C,B1434,'BEN BEARE'!K:K,"&gt;0")</f>
        <v>1</v>
      </c>
      <c r="E1434" s="199">
        <f>COUNTIFS('BEN BEARE'!C:C,B1434,'BEN BEARE'!K:K,"&lt;0")</f>
        <v>0</v>
      </c>
      <c r="F1434" s="200">
        <f t="shared" si="32"/>
        <v>1</v>
      </c>
      <c r="G1434" s="207">
        <f>SUMIFS('BEN BEARE'!K:K,'BEN BEARE'!C:C,B1434)</f>
        <v>1</v>
      </c>
    </row>
    <row r="1435" spans="2:7" ht="15.75" x14ac:dyDescent="0.25">
      <c r="B1435" s="205" t="str">
        <v>Quad (5,6,7,8/",9/")</v>
      </c>
      <c r="C1435" s="199">
        <f>COUNTIF('BEN BEARE'!C:C,B1435)</f>
        <v>1</v>
      </c>
      <c r="D1435" s="199">
        <f>COUNTIFS('BEN BEARE'!C:C,B1435,'BEN BEARE'!K:K,"&gt;0")</f>
        <v>0</v>
      </c>
      <c r="E1435" s="199">
        <f>COUNTIFS('BEN BEARE'!C:C,B1435,'BEN BEARE'!K:K,"&lt;0")</f>
        <v>1</v>
      </c>
      <c r="F1435" s="200">
        <f t="shared" si="32"/>
        <v>0</v>
      </c>
      <c r="G1435" s="207">
        <f>SUMIFS('BEN BEARE'!K:K,'BEN BEARE'!C:C,B1435)</f>
        <v>-0.5</v>
      </c>
    </row>
    <row r="1436" spans="2:7" ht="15.75" x14ac:dyDescent="0.25">
      <c r="B1436" s="205" t="str">
        <v>Quality Miss</v>
      </c>
      <c r="C1436" s="199">
        <f>COUNTIF('BEN BEARE'!C:C,B1436)</f>
        <v>1</v>
      </c>
      <c r="D1436" s="199">
        <f>COUNTIFS('BEN BEARE'!C:C,B1436,'BEN BEARE'!K:K,"&gt;0")</f>
        <v>0</v>
      </c>
      <c r="E1436" s="199">
        <f>COUNTIFS('BEN BEARE'!C:C,B1436,'BEN BEARE'!K:K,"&lt;0")</f>
        <v>1</v>
      </c>
      <c r="F1436" s="200">
        <f t="shared" ref="F1436:F1499" si="33">D1436/C1436</f>
        <v>0</v>
      </c>
      <c r="G1436" s="207">
        <f>SUMIFS('BEN BEARE'!K:K,'BEN BEARE'!C:C,B1436)</f>
        <v>-0.25</v>
      </c>
    </row>
    <row r="1437" spans="2:7" ht="15.75" x14ac:dyDescent="0.25">
      <c r="B1437" s="205" t="str">
        <v>Quebeck</v>
      </c>
      <c r="C1437" s="199">
        <f>COUNTIF('BEN BEARE'!C:C,B1437)</f>
        <v>1</v>
      </c>
      <c r="D1437" s="199">
        <f>COUNTIFS('BEN BEARE'!C:C,B1437,'BEN BEARE'!K:K,"&gt;0")</f>
        <v>0</v>
      </c>
      <c r="E1437" s="199">
        <f>COUNTIFS('BEN BEARE'!C:C,B1437,'BEN BEARE'!K:K,"&lt;0")</f>
        <v>1</v>
      </c>
      <c r="F1437" s="200">
        <f t="shared" si="33"/>
        <v>0</v>
      </c>
      <c r="G1437" s="207">
        <f>SUMIFS('BEN BEARE'!K:K,'BEN BEARE'!C:C,B1437)</f>
        <v>-1.25</v>
      </c>
    </row>
    <row r="1438" spans="2:7" ht="15.75" x14ac:dyDescent="0.25">
      <c r="B1438" s="205" t="str">
        <v>Queen of Dragons</v>
      </c>
      <c r="C1438" s="199">
        <f>COUNTIF('BEN BEARE'!C:C,B1438)</f>
        <v>3</v>
      </c>
      <c r="D1438" s="199">
        <f>COUNTIFS('BEN BEARE'!C:C,B1438,'BEN BEARE'!K:K,"&gt;0")</f>
        <v>0</v>
      </c>
      <c r="E1438" s="199">
        <f>COUNTIFS('BEN BEARE'!C:C,B1438,'BEN BEARE'!K:K,"&lt;0")</f>
        <v>3</v>
      </c>
      <c r="F1438" s="200">
        <f t="shared" si="33"/>
        <v>0</v>
      </c>
      <c r="G1438" s="207">
        <f>SUMIFS('BEN BEARE'!K:K,'BEN BEARE'!C:C,B1438)</f>
        <v>-17.5</v>
      </c>
    </row>
    <row r="1439" spans="2:7" ht="15.75" x14ac:dyDescent="0.25">
      <c r="B1439" s="205" t="str">
        <v>Queen of Malwa</v>
      </c>
      <c r="C1439" s="199">
        <f>COUNTIF('BEN BEARE'!C:C,B1439)</f>
        <v>4</v>
      </c>
      <c r="D1439" s="199">
        <f>COUNTIFS('BEN BEARE'!C:C,B1439,'BEN BEARE'!K:K,"&gt;0")</f>
        <v>2</v>
      </c>
      <c r="E1439" s="199">
        <f>COUNTIFS('BEN BEARE'!C:C,B1439,'BEN BEARE'!K:K,"&lt;0")</f>
        <v>2</v>
      </c>
      <c r="F1439" s="200">
        <f t="shared" si="33"/>
        <v>0.5</v>
      </c>
      <c r="G1439" s="207">
        <f>SUMIFS('BEN BEARE'!K:K,'BEN BEARE'!C:C,B1439)</f>
        <v>6.9</v>
      </c>
    </row>
    <row r="1440" spans="2:7" ht="15.75" x14ac:dyDescent="0.25">
      <c r="B1440" s="205" t="str">
        <v>Queens Riches</v>
      </c>
      <c r="C1440" s="199">
        <f>COUNTIF('BEN BEARE'!C:C,B1440)</f>
        <v>1</v>
      </c>
      <c r="D1440" s="199">
        <f>COUNTIFS('BEN BEARE'!C:C,B1440,'BEN BEARE'!K:K,"&gt;0")</f>
        <v>0</v>
      </c>
      <c r="E1440" s="199">
        <f>COUNTIFS('BEN BEARE'!C:C,B1440,'BEN BEARE'!K:K,"&lt;0")</f>
        <v>1</v>
      </c>
      <c r="F1440" s="200">
        <f t="shared" si="33"/>
        <v>0</v>
      </c>
      <c r="G1440" s="207">
        <f>SUMIFS('BEN BEARE'!K:K,'BEN BEARE'!C:C,B1440)</f>
        <v>-4</v>
      </c>
    </row>
    <row r="1441" spans="2:7" ht="15.75" x14ac:dyDescent="0.25">
      <c r="B1441" s="205" t="str">
        <v>Quin</v>
      </c>
      <c r="C1441" s="199">
        <f>COUNTIF('BEN BEARE'!C:C,B1441)</f>
        <v>3</v>
      </c>
      <c r="D1441" s="199">
        <f>COUNTIFS('BEN BEARE'!C:C,B1441,'BEN BEARE'!K:K,"&gt;0")</f>
        <v>0</v>
      </c>
      <c r="E1441" s="199">
        <f>COUNTIFS('BEN BEARE'!C:C,B1441,'BEN BEARE'!K:K,"&lt;0")</f>
        <v>3</v>
      </c>
      <c r="F1441" s="200">
        <f t="shared" si="33"/>
        <v>0</v>
      </c>
      <c r="G1441" s="207">
        <f>SUMIFS('BEN BEARE'!K:K,'BEN BEARE'!C:C,B1441)</f>
        <v>-1.75</v>
      </c>
    </row>
    <row r="1442" spans="2:7" ht="15.75" x14ac:dyDescent="0.25">
      <c r="B1442" s="205" t="str">
        <v>Quin (1,12)</v>
      </c>
      <c r="C1442" s="199">
        <f>COUNTIF('BEN BEARE'!C:C,B1442)</f>
        <v>1</v>
      </c>
      <c r="D1442" s="199">
        <f>COUNTIFS('BEN BEARE'!C:C,B1442,'BEN BEARE'!K:K,"&gt;0")</f>
        <v>1</v>
      </c>
      <c r="E1442" s="199">
        <f>COUNTIFS('BEN BEARE'!C:C,B1442,'BEN BEARE'!K:K,"&lt;0")</f>
        <v>0</v>
      </c>
      <c r="F1442" s="200">
        <f t="shared" si="33"/>
        <v>1</v>
      </c>
      <c r="G1442" s="207">
        <f>SUMIFS('BEN BEARE'!K:K,'BEN BEARE'!C:C,B1442)</f>
        <v>2.9</v>
      </c>
    </row>
    <row r="1443" spans="2:7" ht="15.75" x14ac:dyDescent="0.25">
      <c r="B1443" s="205" t="str">
        <v>Quin (1,14)</v>
      </c>
      <c r="C1443" s="199">
        <f>COUNTIF('BEN BEARE'!C:C,B1443)</f>
        <v>1</v>
      </c>
      <c r="D1443" s="199">
        <f>COUNTIFS('BEN BEARE'!C:C,B1443,'BEN BEARE'!K:K,"&gt;0")</f>
        <v>0</v>
      </c>
      <c r="E1443" s="199">
        <f>COUNTIFS('BEN BEARE'!C:C,B1443,'BEN BEARE'!K:K,"&lt;0")</f>
        <v>1</v>
      </c>
      <c r="F1443" s="200">
        <f t="shared" si="33"/>
        <v>0</v>
      </c>
      <c r="G1443" s="207">
        <f>SUMIFS('BEN BEARE'!K:K,'BEN BEARE'!C:C,B1443)</f>
        <v>-3</v>
      </c>
    </row>
    <row r="1444" spans="2:7" ht="15.75" x14ac:dyDescent="0.25">
      <c r="B1444" s="205" t="str">
        <v>Quin (1,2)</v>
      </c>
      <c r="C1444" s="199">
        <f>COUNTIF('BEN BEARE'!C:C,B1444)</f>
        <v>5</v>
      </c>
      <c r="D1444" s="199">
        <f>COUNTIFS('BEN BEARE'!C:C,B1444,'BEN BEARE'!K:K,"&gt;0")</f>
        <v>1</v>
      </c>
      <c r="E1444" s="199">
        <f>COUNTIFS('BEN BEARE'!C:C,B1444,'BEN BEARE'!K:K,"&lt;0")</f>
        <v>4</v>
      </c>
      <c r="F1444" s="200">
        <f t="shared" si="33"/>
        <v>0.2</v>
      </c>
      <c r="G1444" s="207">
        <f>SUMIFS('BEN BEARE'!K:K,'BEN BEARE'!C:C,B1444)</f>
        <v>-3.5999999999999996</v>
      </c>
    </row>
    <row r="1445" spans="2:7" ht="15.75" x14ac:dyDescent="0.25">
      <c r="B1445" s="205" t="str">
        <v>Quin (1,3,4)</v>
      </c>
      <c r="C1445" s="199">
        <f>COUNTIF('BEN BEARE'!C:C,B1445)</f>
        <v>1</v>
      </c>
      <c r="D1445" s="199">
        <f>COUNTIFS('BEN BEARE'!C:C,B1445,'BEN BEARE'!K:K,"&gt;0")</f>
        <v>0</v>
      </c>
      <c r="E1445" s="199">
        <f>COUNTIFS('BEN BEARE'!C:C,B1445,'BEN BEARE'!K:K,"&lt;0")</f>
        <v>1</v>
      </c>
      <c r="F1445" s="200">
        <f t="shared" si="33"/>
        <v>0</v>
      </c>
      <c r="G1445" s="207">
        <f>SUMIFS('BEN BEARE'!K:K,'BEN BEARE'!C:C,B1445)</f>
        <v>-0.75</v>
      </c>
    </row>
    <row r="1446" spans="2:7" ht="15.75" x14ac:dyDescent="0.25">
      <c r="B1446" s="205" t="str">
        <v>Quin (1,3,5)</v>
      </c>
      <c r="C1446" s="199">
        <f>COUNTIF('BEN BEARE'!C:C,B1446)</f>
        <v>1</v>
      </c>
      <c r="D1446" s="199">
        <f>COUNTIFS('BEN BEARE'!C:C,B1446,'BEN BEARE'!K:K,"&gt;0")</f>
        <v>0</v>
      </c>
      <c r="E1446" s="199">
        <f>COUNTIFS('BEN BEARE'!C:C,B1446,'BEN BEARE'!K:K,"&lt;0")</f>
        <v>1</v>
      </c>
      <c r="F1446" s="200">
        <f t="shared" si="33"/>
        <v>0</v>
      </c>
      <c r="G1446" s="207">
        <f>SUMIFS('BEN BEARE'!K:K,'BEN BEARE'!C:C,B1446)</f>
        <v>-1.5</v>
      </c>
    </row>
    <row r="1447" spans="2:7" ht="15.75" x14ac:dyDescent="0.25">
      <c r="B1447" s="205" t="str">
        <v>Quin (1,3)</v>
      </c>
      <c r="C1447" s="199">
        <f>COUNTIF('BEN BEARE'!C:C,B1447)</f>
        <v>2</v>
      </c>
      <c r="D1447" s="199">
        <f>COUNTIFS('BEN BEARE'!C:C,B1447,'BEN BEARE'!K:K,"&gt;0")</f>
        <v>2</v>
      </c>
      <c r="E1447" s="199">
        <f>COUNTIFS('BEN BEARE'!C:C,B1447,'BEN BEARE'!K:K,"&lt;0")</f>
        <v>0</v>
      </c>
      <c r="F1447" s="200">
        <f t="shared" si="33"/>
        <v>1</v>
      </c>
      <c r="G1447" s="207">
        <f>SUMIFS('BEN BEARE'!K:K,'BEN BEARE'!C:C,B1447)</f>
        <v>7.98</v>
      </c>
    </row>
    <row r="1448" spans="2:7" ht="15.75" x14ac:dyDescent="0.25">
      <c r="B1448" s="205" t="str">
        <v>Quin (1,4,7,11)</v>
      </c>
      <c r="C1448" s="199">
        <f>COUNTIF('BEN BEARE'!C:C,B1448)</f>
        <v>1</v>
      </c>
      <c r="D1448" s="199">
        <f>COUNTIFS('BEN BEARE'!C:C,B1448,'BEN BEARE'!K:K,"&gt;0")</f>
        <v>0</v>
      </c>
      <c r="E1448" s="199">
        <f>COUNTIFS('BEN BEARE'!C:C,B1448,'BEN BEARE'!K:K,"&lt;0")</f>
        <v>1</v>
      </c>
      <c r="F1448" s="200">
        <f t="shared" si="33"/>
        <v>0</v>
      </c>
      <c r="G1448" s="207">
        <f>SUMIFS('BEN BEARE'!K:K,'BEN BEARE'!C:C,B1448)</f>
        <v>-0.5</v>
      </c>
    </row>
    <row r="1449" spans="2:7" ht="15.75" x14ac:dyDescent="0.25">
      <c r="B1449" s="205" t="str">
        <v>Quin (1,4)</v>
      </c>
      <c r="C1449" s="199">
        <f>COUNTIF('BEN BEARE'!C:C,B1449)</f>
        <v>1</v>
      </c>
      <c r="D1449" s="199">
        <f>COUNTIFS('BEN BEARE'!C:C,B1449,'BEN BEARE'!K:K,"&gt;0")</f>
        <v>0</v>
      </c>
      <c r="E1449" s="199">
        <f>COUNTIFS('BEN BEARE'!C:C,B1449,'BEN BEARE'!K:K,"&lt;0")</f>
        <v>1</v>
      </c>
      <c r="F1449" s="200">
        <f t="shared" si="33"/>
        <v>0</v>
      </c>
      <c r="G1449" s="207">
        <f>SUMIFS('BEN BEARE'!K:K,'BEN BEARE'!C:C,B1449)</f>
        <v>-2</v>
      </c>
    </row>
    <row r="1450" spans="2:7" ht="15.75" x14ac:dyDescent="0.25">
      <c r="B1450" s="205" t="str">
        <v>Quin (1,6)</v>
      </c>
      <c r="C1450" s="199">
        <f>COUNTIF('BEN BEARE'!C:C,B1450)</f>
        <v>3</v>
      </c>
      <c r="D1450" s="199">
        <f>COUNTIFS('BEN BEARE'!C:C,B1450,'BEN BEARE'!K:K,"&gt;0")</f>
        <v>1</v>
      </c>
      <c r="E1450" s="199">
        <f>COUNTIFS('BEN BEARE'!C:C,B1450,'BEN BEARE'!K:K,"&lt;0")</f>
        <v>2</v>
      </c>
      <c r="F1450" s="200">
        <f t="shared" si="33"/>
        <v>0.33333333333333331</v>
      </c>
      <c r="G1450" s="207">
        <f>SUMIFS('BEN BEARE'!K:K,'BEN BEARE'!C:C,B1450)</f>
        <v>-1.1000000000000001</v>
      </c>
    </row>
    <row r="1451" spans="2:7" ht="15.75" x14ac:dyDescent="0.25">
      <c r="B1451" s="205" t="str">
        <v>Quin (1,7)</v>
      </c>
      <c r="C1451" s="199">
        <f>COUNTIF('BEN BEARE'!C:C,B1451)</f>
        <v>1</v>
      </c>
      <c r="D1451" s="199">
        <f>COUNTIFS('BEN BEARE'!C:C,B1451,'BEN BEARE'!K:K,"&gt;0")</f>
        <v>0</v>
      </c>
      <c r="E1451" s="199">
        <f>COUNTIFS('BEN BEARE'!C:C,B1451,'BEN BEARE'!K:K,"&lt;0")</f>
        <v>1</v>
      </c>
      <c r="F1451" s="200">
        <f t="shared" si="33"/>
        <v>0</v>
      </c>
      <c r="G1451" s="207">
        <f>SUMIFS('BEN BEARE'!K:K,'BEN BEARE'!C:C,B1451)</f>
        <v>-1</v>
      </c>
    </row>
    <row r="1452" spans="2:7" ht="15.75" x14ac:dyDescent="0.25">
      <c r="B1452" s="205" t="str">
        <v>Quin (1/4/6/9)</v>
      </c>
      <c r="C1452" s="199">
        <f>COUNTIF('BEN BEARE'!C:C,B1452)</f>
        <v>1</v>
      </c>
      <c r="D1452" s="199">
        <f>COUNTIFS('BEN BEARE'!C:C,B1452,'BEN BEARE'!K:K,"&gt;0")</f>
        <v>0</v>
      </c>
      <c r="E1452" s="199">
        <f>COUNTIFS('BEN BEARE'!C:C,B1452,'BEN BEARE'!K:K,"&lt;0")</f>
        <v>1</v>
      </c>
      <c r="F1452" s="200">
        <f t="shared" si="33"/>
        <v>0</v>
      </c>
      <c r="G1452" s="207">
        <f>SUMIFS('BEN BEARE'!K:K,'BEN BEARE'!C:C,B1452)</f>
        <v>-0.25</v>
      </c>
    </row>
    <row r="1453" spans="2:7" ht="15.75" x14ac:dyDescent="0.25">
      <c r="B1453" s="205" t="str">
        <v>Quin (1/6/9)</v>
      </c>
      <c r="C1453" s="199">
        <f>COUNTIF('BEN BEARE'!C:C,B1453)</f>
        <v>1</v>
      </c>
      <c r="D1453" s="199">
        <f>COUNTIFS('BEN BEARE'!C:C,B1453,'BEN BEARE'!K:K,"&gt;0")</f>
        <v>0</v>
      </c>
      <c r="E1453" s="199">
        <f>COUNTIFS('BEN BEARE'!C:C,B1453,'BEN BEARE'!K:K,"&lt;0")</f>
        <v>1</v>
      </c>
      <c r="F1453" s="200">
        <f t="shared" si="33"/>
        <v>0</v>
      </c>
      <c r="G1453" s="207">
        <f>SUMIFS('BEN BEARE'!K:K,'BEN BEARE'!C:C,B1453)</f>
        <v>-0.5</v>
      </c>
    </row>
    <row r="1454" spans="2:7" ht="15.75" x14ac:dyDescent="0.25">
      <c r="B1454" s="205" t="str">
        <v>Quin (11,12)</v>
      </c>
      <c r="C1454" s="199">
        <f>COUNTIF('BEN BEARE'!C:C,B1454)</f>
        <v>2</v>
      </c>
      <c r="D1454" s="199">
        <f>COUNTIFS('BEN BEARE'!C:C,B1454,'BEN BEARE'!K:K,"&gt;0")</f>
        <v>0</v>
      </c>
      <c r="E1454" s="199">
        <f>COUNTIFS('BEN BEARE'!C:C,B1454,'BEN BEARE'!K:K,"&lt;0")</f>
        <v>2</v>
      </c>
      <c r="F1454" s="200">
        <f t="shared" si="33"/>
        <v>0</v>
      </c>
      <c r="G1454" s="207">
        <f>SUMIFS('BEN BEARE'!K:K,'BEN BEARE'!C:C,B1454)</f>
        <v>-3.75</v>
      </c>
    </row>
    <row r="1455" spans="2:7" ht="15.75" x14ac:dyDescent="0.25">
      <c r="B1455" s="205" t="str">
        <v>Quin (12,14)</v>
      </c>
      <c r="C1455" s="199">
        <f>COUNTIF('BEN BEARE'!C:C,B1455)</f>
        <v>1</v>
      </c>
      <c r="D1455" s="199">
        <f>COUNTIFS('BEN BEARE'!C:C,B1455,'BEN BEARE'!K:K,"&gt;0")</f>
        <v>0</v>
      </c>
      <c r="E1455" s="199">
        <f>COUNTIFS('BEN BEARE'!C:C,B1455,'BEN BEARE'!K:K,"&lt;0")</f>
        <v>1</v>
      </c>
      <c r="F1455" s="200">
        <f t="shared" si="33"/>
        <v>0</v>
      </c>
      <c r="G1455" s="207">
        <f>SUMIFS('BEN BEARE'!K:K,'BEN BEARE'!C:C,B1455)</f>
        <v>-1</v>
      </c>
    </row>
    <row r="1456" spans="2:7" ht="15.75" x14ac:dyDescent="0.25">
      <c r="B1456" s="205" t="str">
        <v>Quin (2,3,4)</v>
      </c>
      <c r="C1456" s="199">
        <f>COUNTIF('BEN BEARE'!C:C,B1456)</f>
        <v>1</v>
      </c>
      <c r="D1456" s="199">
        <f>COUNTIFS('BEN BEARE'!C:C,B1456,'BEN BEARE'!K:K,"&gt;0")</f>
        <v>1</v>
      </c>
      <c r="E1456" s="199">
        <f>COUNTIFS('BEN BEARE'!C:C,B1456,'BEN BEARE'!K:K,"&lt;0")</f>
        <v>0</v>
      </c>
      <c r="F1456" s="200">
        <f t="shared" si="33"/>
        <v>1</v>
      </c>
      <c r="G1456" s="207">
        <f>SUMIFS('BEN BEARE'!K:K,'BEN BEARE'!C:C,B1456)</f>
        <v>0.8</v>
      </c>
    </row>
    <row r="1457" spans="2:7" ht="15.75" x14ac:dyDescent="0.25">
      <c r="B1457" s="205" t="str">
        <v>Quin (2,3)</v>
      </c>
      <c r="C1457" s="199">
        <f>COUNTIF('BEN BEARE'!C:C,B1457)</f>
        <v>4</v>
      </c>
      <c r="D1457" s="199">
        <f>COUNTIFS('BEN BEARE'!C:C,B1457,'BEN BEARE'!K:K,"&gt;0")</f>
        <v>0</v>
      </c>
      <c r="E1457" s="199">
        <f>COUNTIFS('BEN BEARE'!C:C,B1457,'BEN BEARE'!K:K,"&lt;0")</f>
        <v>4</v>
      </c>
      <c r="F1457" s="200">
        <f t="shared" si="33"/>
        <v>0</v>
      </c>
      <c r="G1457" s="207">
        <f>SUMIFS('BEN BEARE'!K:K,'BEN BEARE'!C:C,B1457)</f>
        <v>-8.5</v>
      </c>
    </row>
    <row r="1458" spans="2:7" ht="15.75" x14ac:dyDescent="0.25">
      <c r="B1458" s="205" t="str">
        <v>Quin (2,5,9)</v>
      </c>
      <c r="C1458" s="199">
        <f>COUNTIF('BEN BEARE'!C:C,B1458)</f>
        <v>1</v>
      </c>
      <c r="D1458" s="199">
        <f>COUNTIFS('BEN BEARE'!C:C,B1458,'BEN BEARE'!K:K,"&gt;0")</f>
        <v>1</v>
      </c>
      <c r="E1458" s="199">
        <f>COUNTIFS('BEN BEARE'!C:C,B1458,'BEN BEARE'!K:K,"&lt;0")</f>
        <v>0</v>
      </c>
      <c r="F1458" s="200">
        <f t="shared" si="33"/>
        <v>1</v>
      </c>
      <c r="G1458" s="207">
        <f>SUMIFS('BEN BEARE'!K:K,'BEN BEARE'!C:C,B1458)</f>
        <v>5.2</v>
      </c>
    </row>
    <row r="1459" spans="2:7" ht="15.75" x14ac:dyDescent="0.25">
      <c r="B1459" s="205" t="str">
        <v>Quin (2,5)</v>
      </c>
      <c r="C1459" s="199">
        <f>COUNTIF('BEN BEARE'!C:C,B1459)</f>
        <v>3</v>
      </c>
      <c r="D1459" s="199">
        <f>COUNTIFS('BEN BEARE'!C:C,B1459,'BEN BEARE'!K:K,"&gt;0")</f>
        <v>0</v>
      </c>
      <c r="E1459" s="199">
        <f>COUNTIFS('BEN BEARE'!C:C,B1459,'BEN BEARE'!K:K,"&lt;0")</f>
        <v>3</v>
      </c>
      <c r="F1459" s="200">
        <f t="shared" si="33"/>
        <v>0</v>
      </c>
      <c r="G1459" s="207">
        <f>SUMIFS('BEN BEARE'!K:K,'BEN BEARE'!C:C,B1459)</f>
        <v>-6.5</v>
      </c>
    </row>
    <row r="1460" spans="2:7" ht="15.75" x14ac:dyDescent="0.25">
      <c r="B1460" s="205" t="str">
        <v>Quin (2,6)</v>
      </c>
      <c r="C1460" s="199">
        <f>COUNTIF('BEN BEARE'!C:C,B1460)</f>
        <v>1</v>
      </c>
      <c r="D1460" s="199">
        <f>COUNTIFS('BEN BEARE'!C:C,B1460,'BEN BEARE'!K:K,"&gt;0")</f>
        <v>0</v>
      </c>
      <c r="E1460" s="199">
        <f>COUNTIFS('BEN BEARE'!C:C,B1460,'BEN BEARE'!K:K,"&lt;0")</f>
        <v>1</v>
      </c>
      <c r="F1460" s="200">
        <f t="shared" si="33"/>
        <v>0</v>
      </c>
      <c r="G1460" s="207">
        <f>SUMIFS('BEN BEARE'!K:K,'BEN BEARE'!C:C,B1460)</f>
        <v>-2</v>
      </c>
    </row>
    <row r="1461" spans="2:7" ht="15.75" x14ac:dyDescent="0.25">
      <c r="B1461" s="205" t="str">
        <v>Quin (2,7)</v>
      </c>
      <c r="C1461" s="199">
        <f>COUNTIF('BEN BEARE'!C:C,B1461)</f>
        <v>1</v>
      </c>
      <c r="D1461" s="199">
        <f>COUNTIFS('BEN BEARE'!C:C,B1461,'BEN BEARE'!K:K,"&gt;0")</f>
        <v>0</v>
      </c>
      <c r="E1461" s="199">
        <f>COUNTIFS('BEN BEARE'!C:C,B1461,'BEN BEARE'!K:K,"&lt;0")</f>
        <v>1</v>
      </c>
      <c r="F1461" s="200">
        <f t="shared" si="33"/>
        <v>0</v>
      </c>
      <c r="G1461" s="207">
        <f>SUMIFS('BEN BEARE'!K:K,'BEN BEARE'!C:C,B1461)</f>
        <v>-8</v>
      </c>
    </row>
    <row r="1462" spans="2:7" ht="15.75" x14ac:dyDescent="0.25">
      <c r="B1462" s="205" t="str">
        <v>Quin (2,9)</v>
      </c>
      <c r="C1462" s="199">
        <f>COUNTIF('BEN BEARE'!C:C,B1462)</f>
        <v>1</v>
      </c>
      <c r="D1462" s="199">
        <f>COUNTIFS('BEN BEARE'!C:C,B1462,'BEN BEARE'!K:K,"&gt;0")</f>
        <v>0</v>
      </c>
      <c r="E1462" s="199">
        <f>COUNTIFS('BEN BEARE'!C:C,B1462,'BEN BEARE'!K:K,"&lt;0")</f>
        <v>1</v>
      </c>
      <c r="F1462" s="200">
        <f t="shared" si="33"/>
        <v>0</v>
      </c>
      <c r="G1462" s="207">
        <f>SUMIFS('BEN BEARE'!K:K,'BEN BEARE'!C:C,B1462)</f>
        <v>-1</v>
      </c>
    </row>
    <row r="1463" spans="2:7" ht="15.75" x14ac:dyDescent="0.25">
      <c r="B1463" s="205" t="str">
        <v>Quin (3,15)</v>
      </c>
      <c r="C1463" s="199">
        <f>COUNTIF('BEN BEARE'!C:C,B1463)</f>
        <v>1</v>
      </c>
      <c r="D1463" s="199">
        <f>COUNTIFS('BEN BEARE'!C:C,B1463,'BEN BEARE'!K:K,"&gt;0")</f>
        <v>0</v>
      </c>
      <c r="E1463" s="199">
        <f>COUNTIFS('BEN BEARE'!C:C,B1463,'BEN BEARE'!K:K,"&lt;0")</f>
        <v>1</v>
      </c>
      <c r="F1463" s="200">
        <f t="shared" si="33"/>
        <v>0</v>
      </c>
      <c r="G1463" s="207">
        <f>SUMIFS('BEN BEARE'!K:K,'BEN BEARE'!C:C,B1463)</f>
        <v>-1</v>
      </c>
    </row>
    <row r="1464" spans="2:7" ht="15.75" x14ac:dyDescent="0.25">
      <c r="B1464" s="205" t="str">
        <v>Quin (3,4,8)</v>
      </c>
      <c r="C1464" s="199">
        <f>COUNTIF('BEN BEARE'!C:C,B1464)</f>
        <v>1</v>
      </c>
      <c r="D1464" s="199">
        <f>COUNTIFS('BEN BEARE'!C:C,B1464,'BEN BEARE'!K:K,"&gt;0")</f>
        <v>0</v>
      </c>
      <c r="E1464" s="199">
        <f>COUNTIFS('BEN BEARE'!C:C,B1464,'BEN BEARE'!K:K,"&lt;0")</f>
        <v>1</v>
      </c>
      <c r="F1464" s="200">
        <f t="shared" si="33"/>
        <v>0</v>
      </c>
      <c r="G1464" s="207">
        <f>SUMIFS('BEN BEARE'!K:K,'BEN BEARE'!C:C,B1464)</f>
        <v>-0.5</v>
      </c>
    </row>
    <row r="1465" spans="2:7" ht="15.75" x14ac:dyDescent="0.25">
      <c r="B1465" s="205" t="str">
        <v>Quin (3,5,7)</v>
      </c>
      <c r="C1465" s="199">
        <f>COUNTIF('BEN BEARE'!C:C,B1465)</f>
        <v>1</v>
      </c>
      <c r="D1465" s="199">
        <f>COUNTIFS('BEN BEARE'!C:C,B1465,'BEN BEARE'!K:K,"&gt;0")</f>
        <v>0</v>
      </c>
      <c r="E1465" s="199">
        <f>COUNTIFS('BEN BEARE'!C:C,B1465,'BEN BEARE'!K:K,"&lt;0")</f>
        <v>1</v>
      </c>
      <c r="F1465" s="200">
        <f t="shared" si="33"/>
        <v>0</v>
      </c>
      <c r="G1465" s="207">
        <f>SUMIFS('BEN BEARE'!K:K,'BEN BEARE'!C:C,B1465)</f>
        <v>-1</v>
      </c>
    </row>
    <row r="1466" spans="2:7" ht="15.75" x14ac:dyDescent="0.25">
      <c r="B1466" s="205" t="str">
        <v>Quin (3,6,10)</v>
      </c>
      <c r="C1466" s="199">
        <f>COUNTIF('BEN BEARE'!C:C,B1466)</f>
        <v>1</v>
      </c>
      <c r="D1466" s="199">
        <f>COUNTIFS('BEN BEARE'!C:C,B1466,'BEN BEARE'!K:K,"&gt;0")</f>
        <v>0</v>
      </c>
      <c r="E1466" s="199">
        <f>COUNTIFS('BEN BEARE'!C:C,B1466,'BEN BEARE'!K:K,"&lt;0")</f>
        <v>1</v>
      </c>
      <c r="F1466" s="200">
        <f t="shared" si="33"/>
        <v>0</v>
      </c>
      <c r="G1466" s="207">
        <f>SUMIFS('BEN BEARE'!K:K,'BEN BEARE'!C:C,B1466)</f>
        <v>-1</v>
      </c>
    </row>
    <row r="1467" spans="2:7" ht="15.75" x14ac:dyDescent="0.25">
      <c r="B1467" s="205" t="str">
        <v>Quin (3,7,13)</v>
      </c>
      <c r="C1467" s="199">
        <f>COUNTIF('BEN BEARE'!C:C,B1467)</f>
        <v>1</v>
      </c>
      <c r="D1467" s="199">
        <f>COUNTIFS('BEN BEARE'!C:C,B1467,'BEN BEARE'!K:K,"&gt;0")</f>
        <v>0</v>
      </c>
      <c r="E1467" s="199">
        <f>COUNTIFS('BEN BEARE'!C:C,B1467,'BEN BEARE'!K:K,"&lt;0")</f>
        <v>1</v>
      </c>
      <c r="F1467" s="200">
        <f t="shared" si="33"/>
        <v>0</v>
      </c>
      <c r="G1467" s="207">
        <f>SUMIFS('BEN BEARE'!K:K,'BEN BEARE'!C:C,B1467)</f>
        <v>-2</v>
      </c>
    </row>
    <row r="1468" spans="2:7" ht="15.75" x14ac:dyDescent="0.25">
      <c r="B1468" s="205" t="str">
        <v>Quin (3,8,11)</v>
      </c>
      <c r="C1468" s="199">
        <f>COUNTIF('BEN BEARE'!C:C,B1468)</f>
        <v>1</v>
      </c>
      <c r="D1468" s="199">
        <f>COUNTIFS('BEN BEARE'!C:C,B1468,'BEN BEARE'!K:K,"&gt;0")</f>
        <v>0</v>
      </c>
      <c r="E1468" s="199">
        <f>COUNTIFS('BEN BEARE'!C:C,B1468,'BEN BEARE'!K:K,"&lt;0")</f>
        <v>1</v>
      </c>
      <c r="F1468" s="200">
        <f t="shared" si="33"/>
        <v>0</v>
      </c>
      <c r="G1468" s="207">
        <f>SUMIFS('BEN BEARE'!K:K,'BEN BEARE'!C:C,B1468)</f>
        <v>-0.5</v>
      </c>
    </row>
    <row r="1469" spans="2:7" ht="15.75" x14ac:dyDescent="0.25">
      <c r="B1469" s="205" t="str">
        <v>Quin (3,8)</v>
      </c>
      <c r="C1469" s="199">
        <f>COUNTIF('BEN BEARE'!C:C,B1469)</f>
        <v>1</v>
      </c>
      <c r="D1469" s="199">
        <f>COUNTIFS('BEN BEARE'!C:C,B1469,'BEN BEARE'!K:K,"&gt;0")</f>
        <v>0</v>
      </c>
      <c r="E1469" s="199">
        <f>COUNTIFS('BEN BEARE'!C:C,B1469,'BEN BEARE'!K:K,"&lt;0")</f>
        <v>1</v>
      </c>
      <c r="F1469" s="200">
        <f t="shared" si="33"/>
        <v>0</v>
      </c>
      <c r="G1469" s="207">
        <f>SUMIFS('BEN BEARE'!K:K,'BEN BEARE'!C:C,B1469)</f>
        <v>-4</v>
      </c>
    </row>
    <row r="1470" spans="2:7" ht="15.75" x14ac:dyDescent="0.25">
      <c r="B1470" s="205" t="str">
        <v>Quin (3,9,11)</v>
      </c>
      <c r="C1470" s="199">
        <f>COUNTIF('BEN BEARE'!C:C,B1470)</f>
        <v>1</v>
      </c>
      <c r="D1470" s="199">
        <f>COUNTIFS('BEN BEARE'!C:C,B1470,'BEN BEARE'!K:K,"&gt;0")</f>
        <v>0</v>
      </c>
      <c r="E1470" s="199">
        <f>COUNTIFS('BEN BEARE'!C:C,B1470,'BEN BEARE'!K:K,"&lt;0")</f>
        <v>1</v>
      </c>
      <c r="F1470" s="200">
        <f t="shared" si="33"/>
        <v>0</v>
      </c>
      <c r="G1470" s="207">
        <f>SUMIFS('BEN BEARE'!K:K,'BEN BEARE'!C:C,B1470)</f>
        <v>-0.5</v>
      </c>
    </row>
    <row r="1471" spans="2:7" ht="15.75" x14ac:dyDescent="0.25">
      <c r="B1471" s="205" t="str">
        <v>Quin (4,5)</v>
      </c>
      <c r="C1471" s="199">
        <f>COUNTIF('BEN BEARE'!C:C,B1471)</f>
        <v>2</v>
      </c>
      <c r="D1471" s="199">
        <f>COUNTIFS('BEN BEARE'!C:C,B1471,'BEN BEARE'!K:K,"&gt;0")</f>
        <v>0</v>
      </c>
      <c r="E1471" s="199">
        <f>COUNTIFS('BEN BEARE'!C:C,B1471,'BEN BEARE'!K:K,"&lt;0")</f>
        <v>2</v>
      </c>
      <c r="F1471" s="200">
        <f t="shared" si="33"/>
        <v>0</v>
      </c>
      <c r="G1471" s="207">
        <f>SUMIFS('BEN BEARE'!K:K,'BEN BEARE'!C:C,B1471)</f>
        <v>-9.5</v>
      </c>
    </row>
    <row r="1472" spans="2:7" ht="15.75" x14ac:dyDescent="0.25">
      <c r="B1472" s="205" t="str">
        <v>Quin (4,6,7)</v>
      </c>
      <c r="C1472" s="199">
        <f>COUNTIF('BEN BEARE'!C:C,B1472)</f>
        <v>1</v>
      </c>
      <c r="D1472" s="199">
        <f>COUNTIFS('BEN BEARE'!C:C,B1472,'BEN BEARE'!K:K,"&gt;0")</f>
        <v>0</v>
      </c>
      <c r="E1472" s="199">
        <f>COUNTIFS('BEN BEARE'!C:C,B1472,'BEN BEARE'!K:K,"&lt;0")</f>
        <v>1</v>
      </c>
      <c r="F1472" s="200">
        <f t="shared" si="33"/>
        <v>0</v>
      </c>
      <c r="G1472" s="207">
        <f>SUMIFS('BEN BEARE'!K:K,'BEN BEARE'!C:C,B1472)</f>
        <v>-0.25</v>
      </c>
    </row>
    <row r="1473" spans="2:7" ht="15.75" x14ac:dyDescent="0.25">
      <c r="B1473" s="205" t="str">
        <v>Quin (4,6)</v>
      </c>
      <c r="C1473" s="199">
        <f>COUNTIF('BEN BEARE'!C:C,B1473)</f>
        <v>2</v>
      </c>
      <c r="D1473" s="199">
        <f>COUNTIFS('BEN BEARE'!C:C,B1473,'BEN BEARE'!K:K,"&gt;0")</f>
        <v>1</v>
      </c>
      <c r="E1473" s="199">
        <f>COUNTIFS('BEN BEARE'!C:C,B1473,'BEN BEARE'!K:K,"&lt;0")</f>
        <v>1</v>
      </c>
      <c r="F1473" s="200">
        <f t="shared" si="33"/>
        <v>0.5</v>
      </c>
      <c r="G1473" s="207">
        <f>SUMIFS('BEN BEARE'!K:K,'BEN BEARE'!C:C,B1473)</f>
        <v>23.32</v>
      </c>
    </row>
    <row r="1474" spans="2:7" ht="15.75" x14ac:dyDescent="0.25">
      <c r="B1474" s="205" t="str">
        <v>Quin (4,7)</v>
      </c>
      <c r="C1474" s="199">
        <f>COUNTIF('BEN BEARE'!C:C,B1474)</f>
        <v>1</v>
      </c>
      <c r="D1474" s="199">
        <f>COUNTIFS('BEN BEARE'!C:C,B1474,'BEN BEARE'!K:K,"&gt;0")</f>
        <v>0</v>
      </c>
      <c r="E1474" s="199">
        <f>COUNTIFS('BEN BEARE'!C:C,B1474,'BEN BEARE'!K:K,"&lt;0")</f>
        <v>1</v>
      </c>
      <c r="F1474" s="200">
        <f t="shared" si="33"/>
        <v>0</v>
      </c>
      <c r="G1474" s="207">
        <f>SUMIFS('BEN BEARE'!K:K,'BEN BEARE'!C:C,B1474)</f>
        <v>-2</v>
      </c>
    </row>
    <row r="1475" spans="2:7" ht="15.75" x14ac:dyDescent="0.25">
      <c r="B1475" s="205" t="str">
        <v>Quin (4,8)</v>
      </c>
      <c r="C1475" s="199">
        <f>COUNTIF('BEN BEARE'!C:C,B1475)</f>
        <v>1</v>
      </c>
      <c r="D1475" s="199">
        <f>COUNTIFS('BEN BEARE'!C:C,B1475,'BEN BEARE'!K:K,"&gt;0")</f>
        <v>0</v>
      </c>
      <c r="E1475" s="199">
        <f>COUNTIFS('BEN BEARE'!C:C,B1475,'BEN BEARE'!K:K,"&lt;0")</f>
        <v>1</v>
      </c>
      <c r="F1475" s="200">
        <f t="shared" si="33"/>
        <v>0</v>
      </c>
      <c r="G1475" s="207">
        <f>SUMIFS('BEN BEARE'!K:K,'BEN BEARE'!C:C,B1475)</f>
        <v>-4</v>
      </c>
    </row>
    <row r="1476" spans="2:7" ht="15.75" x14ac:dyDescent="0.25">
      <c r="B1476" s="205" t="str">
        <v>Quin (5,10)</v>
      </c>
      <c r="C1476" s="199">
        <f>COUNTIF('BEN BEARE'!C:C,B1476)</f>
        <v>1</v>
      </c>
      <c r="D1476" s="199">
        <f>COUNTIFS('BEN BEARE'!C:C,B1476,'BEN BEARE'!K:K,"&gt;0")</f>
        <v>0</v>
      </c>
      <c r="E1476" s="199">
        <f>COUNTIFS('BEN BEARE'!C:C,B1476,'BEN BEARE'!K:K,"&lt;0")</f>
        <v>1</v>
      </c>
      <c r="F1476" s="200">
        <f t="shared" si="33"/>
        <v>0</v>
      </c>
      <c r="G1476" s="207">
        <f>SUMIFS('BEN BEARE'!K:K,'BEN BEARE'!C:C,B1476)</f>
        <v>-1</v>
      </c>
    </row>
    <row r="1477" spans="2:7" ht="15.75" x14ac:dyDescent="0.25">
      <c r="B1477" s="205" t="str">
        <v>Quin (5,11)</v>
      </c>
      <c r="C1477" s="199">
        <f>COUNTIF('BEN BEARE'!C:C,B1477)</f>
        <v>2</v>
      </c>
      <c r="D1477" s="199">
        <f>COUNTIFS('BEN BEARE'!C:C,B1477,'BEN BEARE'!K:K,"&gt;0")</f>
        <v>0</v>
      </c>
      <c r="E1477" s="199">
        <f>COUNTIFS('BEN BEARE'!C:C,B1477,'BEN BEARE'!K:K,"&lt;0")</f>
        <v>2</v>
      </c>
      <c r="F1477" s="200">
        <f t="shared" si="33"/>
        <v>0</v>
      </c>
      <c r="G1477" s="207">
        <f>SUMIFS('BEN BEARE'!K:K,'BEN BEARE'!C:C,B1477)</f>
        <v>-5.75</v>
      </c>
    </row>
    <row r="1478" spans="2:7" ht="15.75" x14ac:dyDescent="0.25">
      <c r="B1478" s="205" t="str">
        <v>Quin (5,6)</v>
      </c>
      <c r="C1478" s="199">
        <f>COUNTIF('BEN BEARE'!C:C,B1478)</f>
        <v>1</v>
      </c>
      <c r="D1478" s="199">
        <f>COUNTIFS('BEN BEARE'!C:C,B1478,'BEN BEARE'!K:K,"&gt;0")</f>
        <v>0</v>
      </c>
      <c r="E1478" s="199">
        <f>COUNTIFS('BEN BEARE'!C:C,B1478,'BEN BEARE'!K:K,"&lt;0")</f>
        <v>1</v>
      </c>
      <c r="F1478" s="200">
        <f t="shared" si="33"/>
        <v>0</v>
      </c>
      <c r="G1478" s="207">
        <f>SUMIFS('BEN BEARE'!K:K,'BEN BEARE'!C:C,B1478)</f>
        <v>-4</v>
      </c>
    </row>
    <row r="1479" spans="2:7" ht="15.75" x14ac:dyDescent="0.25">
      <c r="B1479" s="205" t="str">
        <v>Quin (5,7)</v>
      </c>
      <c r="C1479" s="199">
        <f>COUNTIF('BEN BEARE'!C:C,B1479)</f>
        <v>1</v>
      </c>
      <c r="D1479" s="199">
        <f>COUNTIFS('BEN BEARE'!C:C,B1479,'BEN BEARE'!K:K,"&gt;0")</f>
        <v>0</v>
      </c>
      <c r="E1479" s="199">
        <f>COUNTIFS('BEN BEARE'!C:C,B1479,'BEN BEARE'!K:K,"&lt;0")</f>
        <v>1</v>
      </c>
      <c r="F1479" s="200">
        <f t="shared" si="33"/>
        <v>0</v>
      </c>
      <c r="G1479" s="207">
        <f>SUMIFS('BEN BEARE'!K:K,'BEN BEARE'!C:C,B1479)</f>
        <v>-0.75</v>
      </c>
    </row>
    <row r="1480" spans="2:7" ht="15.75" x14ac:dyDescent="0.25">
      <c r="B1480" s="205" t="str">
        <v>Quin (5,8)</v>
      </c>
      <c r="C1480" s="199">
        <f>COUNTIF('BEN BEARE'!C:C,B1480)</f>
        <v>1</v>
      </c>
      <c r="D1480" s="199">
        <f>COUNTIFS('BEN BEARE'!C:C,B1480,'BEN BEARE'!K:K,"&gt;0")</f>
        <v>0</v>
      </c>
      <c r="E1480" s="199">
        <f>COUNTIFS('BEN BEARE'!C:C,B1480,'BEN BEARE'!K:K,"&lt;0")</f>
        <v>1</v>
      </c>
      <c r="F1480" s="200">
        <f t="shared" si="33"/>
        <v>0</v>
      </c>
      <c r="G1480" s="207">
        <f>SUMIFS('BEN BEARE'!K:K,'BEN BEARE'!C:C,B1480)</f>
        <v>-3</v>
      </c>
    </row>
    <row r="1481" spans="2:7" ht="15.75" x14ac:dyDescent="0.25">
      <c r="B1481" s="205" t="str">
        <v>Quin (5,9)</v>
      </c>
      <c r="C1481" s="199">
        <f>COUNTIF('BEN BEARE'!C:C,B1481)</f>
        <v>1</v>
      </c>
      <c r="D1481" s="199">
        <f>COUNTIFS('BEN BEARE'!C:C,B1481,'BEN BEARE'!K:K,"&gt;0")</f>
        <v>0</v>
      </c>
      <c r="E1481" s="199">
        <f>COUNTIFS('BEN BEARE'!C:C,B1481,'BEN BEARE'!K:K,"&lt;0")</f>
        <v>1</v>
      </c>
      <c r="F1481" s="200">
        <f t="shared" si="33"/>
        <v>0</v>
      </c>
      <c r="G1481" s="207">
        <f>SUMIFS('BEN BEARE'!K:K,'BEN BEARE'!C:C,B1481)</f>
        <v>-6</v>
      </c>
    </row>
    <row r="1482" spans="2:7" ht="15.75" x14ac:dyDescent="0.25">
      <c r="B1482" s="205" t="str">
        <v>Quin (6,10)</v>
      </c>
      <c r="C1482" s="199">
        <f>COUNTIF('BEN BEARE'!C:C,B1482)</f>
        <v>1</v>
      </c>
      <c r="D1482" s="199">
        <f>COUNTIFS('BEN BEARE'!C:C,B1482,'BEN BEARE'!K:K,"&gt;0")</f>
        <v>0</v>
      </c>
      <c r="E1482" s="199">
        <f>COUNTIFS('BEN BEARE'!C:C,B1482,'BEN BEARE'!K:K,"&lt;0")</f>
        <v>1</v>
      </c>
      <c r="F1482" s="200">
        <f t="shared" si="33"/>
        <v>0</v>
      </c>
      <c r="G1482" s="207">
        <f>SUMIFS('BEN BEARE'!K:K,'BEN BEARE'!C:C,B1482)</f>
        <v>-1</v>
      </c>
    </row>
    <row r="1483" spans="2:7" ht="15.75" x14ac:dyDescent="0.25">
      <c r="B1483" s="205" t="str">
        <v>Quin (6,12)</v>
      </c>
      <c r="C1483" s="199">
        <f>COUNTIF('BEN BEARE'!C:C,B1483)</f>
        <v>1</v>
      </c>
      <c r="D1483" s="199">
        <f>COUNTIFS('BEN BEARE'!C:C,B1483,'BEN BEARE'!K:K,"&gt;0")</f>
        <v>0</v>
      </c>
      <c r="E1483" s="199">
        <f>COUNTIFS('BEN BEARE'!C:C,B1483,'BEN BEARE'!K:K,"&lt;0")</f>
        <v>1</v>
      </c>
      <c r="F1483" s="200">
        <f t="shared" si="33"/>
        <v>0</v>
      </c>
      <c r="G1483" s="207">
        <f>SUMIFS('BEN BEARE'!K:K,'BEN BEARE'!C:C,B1483)</f>
        <v>-5</v>
      </c>
    </row>
    <row r="1484" spans="2:7" ht="15.75" x14ac:dyDescent="0.25">
      <c r="B1484" s="205" t="str">
        <v>Quin (6,8,9)</v>
      </c>
      <c r="C1484" s="199">
        <f>COUNTIF('BEN BEARE'!C:C,B1484)</f>
        <v>1</v>
      </c>
      <c r="D1484" s="199">
        <f>COUNTIFS('BEN BEARE'!C:C,B1484,'BEN BEARE'!K:K,"&gt;0")</f>
        <v>0</v>
      </c>
      <c r="E1484" s="199">
        <f>COUNTIFS('BEN BEARE'!C:C,B1484,'BEN BEARE'!K:K,"&lt;0")</f>
        <v>1</v>
      </c>
      <c r="F1484" s="200">
        <f t="shared" si="33"/>
        <v>0</v>
      </c>
      <c r="G1484" s="207">
        <f>SUMIFS('BEN BEARE'!K:K,'BEN BEARE'!C:C,B1484)</f>
        <v>-0.5</v>
      </c>
    </row>
    <row r="1485" spans="2:7" ht="15.75" x14ac:dyDescent="0.25">
      <c r="B1485" s="205" t="str">
        <v>Quin (6,8)</v>
      </c>
      <c r="C1485" s="199">
        <f>COUNTIF('BEN BEARE'!C:C,B1485)</f>
        <v>2</v>
      </c>
      <c r="D1485" s="199">
        <f>COUNTIFS('BEN BEARE'!C:C,B1485,'BEN BEARE'!K:K,"&gt;0")</f>
        <v>1</v>
      </c>
      <c r="E1485" s="199">
        <f>COUNTIFS('BEN BEARE'!C:C,B1485,'BEN BEARE'!K:K,"&lt;0")</f>
        <v>1</v>
      </c>
      <c r="F1485" s="200">
        <f t="shared" si="33"/>
        <v>0.5</v>
      </c>
      <c r="G1485" s="207">
        <f>SUMIFS('BEN BEARE'!K:K,'BEN BEARE'!C:C,B1485)</f>
        <v>1.6999999999999993</v>
      </c>
    </row>
    <row r="1486" spans="2:7" ht="15.75" x14ac:dyDescent="0.25">
      <c r="B1486" s="205" t="str">
        <v>Quin (6,9)</v>
      </c>
      <c r="C1486" s="199">
        <f>COUNTIF('BEN BEARE'!C:C,B1486)</f>
        <v>1</v>
      </c>
      <c r="D1486" s="199">
        <f>COUNTIFS('BEN BEARE'!C:C,B1486,'BEN BEARE'!K:K,"&gt;0")</f>
        <v>0</v>
      </c>
      <c r="E1486" s="199">
        <f>COUNTIFS('BEN BEARE'!C:C,B1486,'BEN BEARE'!K:K,"&lt;0")</f>
        <v>1</v>
      </c>
      <c r="F1486" s="200">
        <f t="shared" si="33"/>
        <v>0</v>
      </c>
      <c r="G1486" s="207">
        <f>SUMIFS('BEN BEARE'!K:K,'BEN BEARE'!C:C,B1486)</f>
        <v>-1</v>
      </c>
    </row>
    <row r="1487" spans="2:7" ht="15.75" x14ac:dyDescent="0.25">
      <c r="B1487" s="205" t="str">
        <v>Quin (7,11)</v>
      </c>
      <c r="C1487" s="199">
        <f>COUNTIF('BEN BEARE'!C:C,B1487)</f>
        <v>1</v>
      </c>
      <c r="D1487" s="199">
        <f>COUNTIFS('BEN BEARE'!C:C,B1487,'BEN BEARE'!K:K,"&gt;0")</f>
        <v>0</v>
      </c>
      <c r="E1487" s="199">
        <f>COUNTIFS('BEN BEARE'!C:C,B1487,'BEN BEARE'!K:K,"&lt;0")</f>
        <v>1</v>
      </c>
      <c r="F1487" s="200">
        <f t="shared" si="33"/>
        <v>0</v>
      </c>
      <c r="G1487" s="207">
        <f>SUMIFS('BEN BEARE'!K:K,'BEN BEARE'!C:C,B1487)</f>
        <v>-1</v>
      </c>
    </row>
    <row r="1488" spans="2:7" ht="15.75" x14ac:dyDescent="0.25">
      <c r="B1488" s="205" t="str">
        <v>Quin (7,8)</v>
      </c>
      <c r="C1488" s="199">
        <f>COUNTIF('BEN BEARE'!C:C,B1488)</f>
        <v>2</v>
      </c>
      <c r="D1488" s="199">
        <f>COUNTIFS('BEN BEARE'!C:C,B1488,'BEN BEARE'!K:K,"&gt;0")</f>
        <v>0</v>
      </c>
      <c r="E1488" s="199">
        <f>COUNTIFS('BEN BEARE'!C:C,B1488,'BEN BEARE'!K:K,"&lt;0")</f>
        <v>2</v>
      </c>
      <c r="F1488" s="200">
        <f t="shared" si="33"/>
        <v>0</v>
      </c>
      <c r="G1488" s="207">
        <f>SUMIFS('BEN BEARE'!K:K,'BEN BEARE'!C:C,B1488)</f>
        <v>-4</v>
      </c>
    </row>
    <row r="1489" spans="2:7" ht="15.75" x14ac:dyDescent="0.25">
      <c r="B1489" s="205" t="str">
        <v>Quin (8,10)</v>
      </c>
      <c r="C1489" s="199">
        <f>COUNTIF('BEN BEARE'!C:C,B1489)</f>
        <v>1</v>
      </c>
      <c r="D1489" s="199">
        <f>COUNTIFS('BEN BEARE'!C:C,B1489,'BEN BEARE'!K:K,"&gt;0")</f>
        <v>1</v>
      </c>
      <c r="E1489" s="199">
        <f>COUNTIFS('BEN BEARE'!C:C,B1489,'BEN BEARE'!K:K,"&lt;0")</f>
        <v>0</v>
      </c>
      <c r="F1489" s="200">
        <f t="shared" si="33"/>
        <v>1</v>
      </c>
      <c r="G1489" s="207">
        <f>SUMIFS('BEN BEARE'!K:K,'BEN BEARE'!C:C,B1489)</f>
        <v>15</v>
      </c>
    </row>
    <row r="1490" spans="2:7" ht="15.75" x14ac:dyDescent="0.25">
      <c r="B1490" s="205" t="str">
        <v>Quin (8,11)</v>
      </c>
      <c r="C1490" s="199">
        <f>COUNTIF('BEN BEARE'!C:C,B1490)</f>
        <v>1</v>
      </c>
      <c r="D1490" s="199">
        <f>COUNTIFS('BEN BEARE'!C:C,B1490,'BEN BEARE'!K:K,"&gt;0")</f>
        <v>0</v>
      </c>
      <c r="E1490" s="199">
        <f>COUNTIFS('BEN BEARE'!C:C,B1490,'BEN BEARE'!K:K,"&lt;0")</f>
        <v>1</v>
      </c>
      <c r="F1490" s="200">
        <f t="shared" si="33"/>
        <v>0</v>
      </c>
      <c r="G1490" s="207">
        <f>SUMIFS('BEN BEARE'!K:K,'BEN BEARE'!C:C,B1490)</f>
        <v>-1.5</v>
      </c>
    </row>
    <row r="1491" spans="2:7" ht="15.75" x14ac:dyDescent="0.25">
      <c r="B1491" s="205" t="str">
        <v>Quin (8,9)</v>
      </c>
      <c r="C1491" s="199">
        <f>COUNTIF('BEN BEARE'!C:C,B1491)</f>
        <v>4</v>
      </c>
      <c r="D1491" s="199">
        <f>COUNTIFS('BEN BEARE'!C:C,B1491,'BEN BEARE'!K:K,"&gt;0")</f>
        <v>0</v>
      </c>
      <c r="E1491" s="199">
        <f>COUNTIFS('BEN BEARE'!C:C,B1491,'BEN BEARE'!K:K,"&lt;0")</f>
        <v>4</v>
      </c>
      <c r="F1491" s="200">
        <f t="shared" si="33"/>
        <v>0</v>
      </c>
      <c r="G1491" s="207">
        <f>SUMIFS('BEN BEARE'!K:K,'BEN BEARE'!C:C,B1491)</f>
        <v>-13</v>
      </c>
    </row>
    <row r="1492" spans="2:7" ht="15.75" x14ac:dyDescent="0.25">
      <c r="B1492" s="205" t="str">
        <v>Quin (9,10,14)</v>
      </c>
      <c r="C1492" s="199">
        <f>COUNTIF('BEN BEARE'!C:C,B1492)</f>
        <v>1</v>
      </c>
      <c r="D1492" s="199">
        <f>COUNTIFS('BEN BEARE'!C:C,B1492,'BEN BEARE'!K:K,"&gt;0")</f>
        <v>1</v>
      </c>
      <c r="E1492" s="199">
        <f>COUNTIFS('BEN BEARE'!C:C,B1492,'BEN BEARE'!K:K,"&lt;0")</f>
        <v>0</v>
      </c>
      <c r="F1492" s="200">
        <f t="shared" si="33"/>
        <v>1</v>
      </c>
      <c r="G1492" s="207">
        <f>SUMIFS('BEN BEARE'!K:K,'BEN BEARE'!C:C,B1492)</f>
        <v>0.20000000000000018</v>
      </c>
    </row>
    <row r="1493" spans="2:7" ht="15.75" x14ac:dyDescent="0.25">
      <c r="B1493" s="205" t="str">
        <v>Quin (9,10)</v>
      </c>
      <c r="C1493" s="199">
        <f>COUNTIF('BEN BEARE'!C:C,B1493)</f>
        <v>1</v>
      </c>
      <c r="D1493" s="199">
        <f>COUNTIFS('BEN BEARE'!C:C,B1493,'BEN BEARE'!K:K,"&gt;0")</f>
        <v>1</v>
      </c>
      <c r="E1493" s="199">
        <f>COUNTIFS('BEN BEARE'!C:C,B1493,'BEN BEARE'!K:K,"&lt;0")</f>
        <v>0</v>
      </c>
      <c r="F1493" s="200">
        <f t="shared" si="33"/>
        <v>1</v>
      </c>
      <c r="G1493" s="207">
        <f>SUMIFS('BEN BEARE'!K:K,'BEN BEARE'!C:C,B1493)</f>
        <v>4.4000000000000004</v>
      </c>
    </row>
    <row r="1494" spans="2:7" ht="15.75" x14ac:dyDescent="0.25">
      <c r="B1494" s="205" t="str">
        <v>Quin (9,11)</v>
      </c>
      <c r="C1494" s="199">
        <f>COUNTIF('BEN BEARE'!C:C,B1494)</f>
        <v>1</v>
      </c>
      <c r="D1494" s="199">
        <f>COUNTIFS('BEN BEARE'!C:C,B1494,'BEN BEARE'!K:K,"&gt;0")</f>
        <v>0</v>
      </c>
      <c r="E1494" s="199">
        <f>COUNTIFS('BEN BEARE'!C:C,B1494,'BEN BEARE'!K:K,"&lt;0")</f>
        <v>1</v>
      </c>
      <c r="F1494" s="200">
        <f t="shared" si="33"/>
        <v>0</v>
      </c>
      <c r="G1494" s="207">
        <f>SUMIFS('BEN BEARE'!K:K,'BEN BEARE'!C:C,B1494)</f>
        <v>-1</v>
      </c>
    </row>
    <row r="1495" spans="2:7" ht="15.75" x14ac:dyDescent="0.25">
      <c r="B1495" s="205" t="str">
        <v>Quin (9,13)</v>
      </c>
      <c r="C1495" s="199">
        <f>COUNTIF('BEN BEARE'!C:C,B1495)</f>
        <v>1</v>
      </c>
      <c r="D1495" s="199">
        <f>COUNTIFS('BEN BEARE'!C:C,B1495,'BEN BEARE'!K:K,"&gt;0")</f>
        <v>0</v>
      </c>
      <c r="E1495" s="199">
        <f>COUNTIFS('BEN BEARE'!C:C,B1495,'BEN BEARE'!K:K,"&lt;0")</f>
        <v>1</v>
      </c>
      <c r="F1495" s="200">
        <f t="shared" si="33"/>
        <v>0</v>
      </c>
      <c r="G1495" s="207">
        <f>SUMIFS('BEN BEARE'!K:K,'BEN BEARE'!C:C,B1495)</f>
        <v>-8.75</v>
      </c>
    </row>
    <row r="1496" spans="2:7" ht="15.75" x14ac:dyDescent="0.25">
      <c r="B1496" s="205" t="str">
        <v>Quin Blue/ Bodyguard</v>
      </c>
      <c r="C1496" s="199">
        <f>COUNTIF('BEN BEARE'!C:C,B1496)</f>
        <v>1</v>
      </c>
      <c r="D1496" s="199">
        <f>COUNTIFS('BEN BEARE'!C:C,B1496,'BEN BEARE'!K:K,"&gt;0")</f>
        <v>0</v>
      </c>
      <c r="E1496" s="199">
        <f>COUNTIFS('BEN BEARE'!C:C,B1496,'BEN BEARE'!K:K,"&lt;0")</f>
        <v>1</v>
      </c>
      <c r="F1496" s="200">
        <f t="shared" si="33"/>
        <v>0</v>
      </c>
      <c r="G1496" s="207">
        <f>SUMIFS('BEN BEARE'!K:K,'BEN BEARE'!C:C,B1496)</f>
        <v>-2</v>
      </c>
    </row>
    <row r="1497" spans="2:7" ht="15.75" x14ac:dyDescent="0.25">
      <c r="B1497" s="205" t="str">
        <v>Quin Chilled/Long Lost Friend</v>
      </c>
      <c r="C1497" s="199">
        <f>COUNTIF('BEN BEARE'!C:C,B1497)</f>
        <v>1</v>
      </c>
      <c r="D1497" s="199">
        <f>COUNTIFS('BEN BEARE'!C:C,B1497,'BEN BEARE'!K:K,"&gt;0")</f>
        <v>0</v>
      </c>
      <c r="E1497" s="199">
        <f>COUNTIFS('BEN BEARE'!C:C,B1497,'BEN BEARE'!K:K,"&lt;0")</f>
        <v>1</v>
      </c>
      <c r="F1497" s="200">
        <f t="shared" si="33"/>
        <v>0</v>
      </c>
      <c r="G1497" s="207">
        <f>SUMIFS('BEN BEARE'!K:K,'BEN BEARE'!C:C,B1497)</f>
        <v>-0.75</v>
      </c>
    </row>
    <row r="1498" spans="2:7" ht="15.75" x14ac:dyDescent="0.25">
      <c r="B1498" s="205" t="str">
        <v>Quin Excess/Indian Jewel</v>
      </c>
      <c r="C1498" s="199">
        <f>COUNTIF('BEN BEARE'!C:C,B1498)</f>
        <v>1</v>
      </c>
      <c r="D1498" s="199">
        <f>COUNTIFS('BEN BEARE'!C:C,B1498,'BEN BEARE'!K:K,"&gt;0")</f>
        <v>0</v>
      </c>
      <c r="E1498" s="199">
        <f>COUNTIFS('BEN BEARE'!C:C,B1498,'BEN BEARE'!K:K,"&lt;0")</f>
        <v>1</v>
      </c>
      <c r="F1498" s="200">
        <f t="shared" si="33"/>
        <v>0</v>
      </c>
      <c r="G1498" s="207">
        <f>SUMIFS('BEN BEARE'!K:K,'BEN BEARE'!C:C,B1498)</f>
        <v>-2</v>
      </c>
    </row>
    <row r="1499" spans="2:7" ht="15.75" x14ac:dyDescent="0.25">
      <c r="B1499" s="205" t="str">
        <v>Quin Lady/Joselyn</v>
      </c>
      <c r="C1499" s="199">
        <f>COUNTIF('BEN BEARE'!C:C,B1499)</f>
        <v>1</v>
      </c>
      <c r="D1499" s="199">
        <f>COUNTIFS('BEN BEARE'!C:C,B1499,'BEN BEARE'!K:K,"&gt;0")</f>
        <v>0</v>
      </c>
      <c r="E1499" s="199">
        <f>COUNTIFS('BEN BEARE'!C:C,B1499,'BEN BEARE'!K:K,"&lt;0")</f>
        <v>1</v>
      </c>
      <c r="F1499" s="200">
        <f t="shared" si="33"/>
        <v>0</v>
      </c>
      <c r="G1499" s="207">
        <f>SUMIFS('BEN BEARE'!K:K,'BEN BEARE'!C:C,B1499)</f>
        <v>-1</v>
      </c>
    </row>
    <row r="1500" spans="2:7" ht="15.75" x14ac:dyDescent="0.25">
      <c r="B1500" s="205" t="str">
        <v>Quin w/Croc&amp;Mista</v>
      </c>
      <c r="C1500" s="199">
        <f>COUNTIF('BEN BEARE'!C:C,B1500)</f>
        <v>1</v>
      </c>
      <c r="D1500" s="199">
        <f>COUNTIFS('BEN BEARE'!C:C,B1500,'BEN BEARE'!K:K,"&gt;0")</f>
        <v>1</v>
      </c>
      <c r="E1500" s="199">
        <f>COUNTIFS('BEN BEARE'!C:C,B1500,'BEN BEARE'!K:K,"&lt;0")</f>
        <v>0</v>
      </c>
      <c r="F1500" s="200">
        <f t="shared" ref="F1500:F1512" si="34">D1500/C1500</f>
        <v>1</v>
      </c>
      <c r="G1500" s="207">
        <f>SUMIFS('BEN BEARE'!K:K,'BEN BEARE'!C:C,B1500)</f>
        <v>2.2800000000000002</v>
      </c>
    </row>
    <row r="1501" spans="2:7" ht="15.75" x14ac:dyDescent="0.25">
      <c r="B1501" s="205" t="str">
        <v>Quin/Morryl/Ken</v>
      </c>
      <c r="C1501" s="199">
        <f>COUNTIF('BEN BEARE'!C:C,B1501)</f>
        <v>1</v>
      </c>
      <c r="D1501" s="199">
        <f>COUNTIFS('BEN BEARE'!C:C,B1501,'BEN BEARE'!K:K,"&gt;0")</f>
        <v>0</v>
      </c>
      <c r="E1501" s="199">
        <f>COUNTIFS('BEN BEARE'!C:C,B1501,'BEN BEARE'!K:K,"&lt;0")</f>
        <v>1</v>
      </c>
      <c r="F1501" s="200">
        <f t="shared" si="34"/>
        <v>0</v>
      </c>
      <c r="G1501" s="207">
        <f>SUMIFS('BEN BEARE'!K:K,'BEN BEARE'!C:C,B1501)</f>
        <v>-1</v>
      </c>
    </row>
    <row r="1502" spans="2:7" ht="15.75" x14ac:dyDescent="0.25">
      <c r="B1502" s="205" t="str">
        <v>Quin/Mount Olympus/Wish Granted</v>
      </c>
      <c r="C1502" s="199">
        <f>COUNTIF('BEN BEARE'!C:C,B1502)</f>
        <v>1</v>
      </c>
      <c r="D1502" s="199">
        <f>COUNTIFS('BEN BEARE'!C:C,B1502,'BEN BEARE'!K:K,"&gt;0")</f>
        <v>0</v>
      </c>
      <c r="E1502" s="199">
        <f>COUNTIFS('BEN BEARE'!C:C,B1502,'BEN BEARE'!K:K,"&lt;0")</f>
        <v>1</v>
      </c>
      <c r="F1502" s="200">
        <f t="shared" si="34"/>
        <v>0</v>
      </c>
      <c r="G1502" s="207">
        <f>SUMIFS('BEN BEARE'!K:K,'BEN BEARE'!C:C,B1502)</f>
        <v>-3</v>
      </c>
    </row>
    <row r="1503" spans="2:7" ht="15.75" x14ac:dyDescent="0.25">
      <c r="B1503" s="205" t="str">
        <v>Quinella</v>
      </c>
      <c r="C1503" s="199">
        <f>COUNTIF('BEN BEARE'!C:C,B1503)</f>
        <v>1</v>
      </c>
      <c r="D1503" s="199">
        <f>COUNTIFS('BEN BEARE'!C:C,B1503,'BEN BEARE'!K:K,"&gt;0")</f>
        <v>1</v>
      </c>
      <c r="E1503" s="199">
        <f>COUNTIFS('BEN BEARE'!C:C,B1503,'BEN BEARE'!K:K,"&lt;0")</f>
        <v>0</v>
      </c>
      <c r="F1503" s="200">
        <f t="shared" si="34"/>
        <v>1</v>
      </c>
      <c r="G1503" s="207">
        <f>SUMIFS('BEN BEARE'!K:K,'BEN BEARE'!C:C,B1503)</f>
        <v>0.75</v>
      </c>
    </row>
    <row r="1504" spans="2:7" ht="15.75" x14ac:dyDescent="0.25">
      <c r="B1504" s="205" t="str">
        <v>Quinella Brokerage/Narc</v>
      </c>
      <c r="C1504" s="199">
        <f>COUNTIF('BEN BEARE'!C:C,B1504)</f>
        <v>1</v>
      </c>
      <c r="D1504" s="199">
        <f>COUNTIFS('BEN BEARE'!C:C,B1504,'BEN BEARE'!K:K,"&gt;0")</f>
        <v>0</v>
      </c>
      <c r="E1504" s="199">
        <f>COUNTIFS('BEN BEARE'!C:C,B1504,'BEN BEARE'!K:K,"&lt;0")</f>
        <v>1</v>
      </c>
      <c r="F1504" s="200">
        <f t="shared" si="34"/>
        <v>0</v>
      </c>
      <c r="G1504" s="207">
        <f>SUMIFS('BEN BEARE'!K:K,'BEN BEARE'!C:C,B1504)</f>
        <v>-2</v>
      </c>
    </row>
    <row r="1505" spans="2:7" ht="15.75" x14ac:dyDescent="0.25">
      <c r="B1505" s="205" t="str">
        <v>Quinella Discreet Affair/ Kerma Art</v>
      </c>
      <c r="C1505" s="199">
        <f>COUNTIF('BEN BEARE'!C:C,B1505)</f>
        <v>1</v>
      </c>
      <c r="D1505" s="199">
        <f>COUNTIFS('BEN BEARE'!C:C,B1505,'BEN BEARE'!K:K,"&gt;0")</f>
        <v>0</v>
      </c>
      <c r="E1505" s="199">
        <f>COUNTIFS('BEN BEARE'!C:C,B1505,'BEN BEARE'!K:K,"&lt;0")</f>
        <v>1</v>
      </c>
      <c r="F1505" s="200">
        <f t="shared" si="34"/>
        <v>0</v>
      </c>
      <c r="G1505" s="207">
        <f>SUMIFS('BEN BEARE'!K:K,'BEN BEARE'!C:C,B1505)</f>
        <v>-1.5</v>
      </c>
    </row>
    <row r="1506" spans="2:7" ht="15.75" x14ac:dyDescent="0.25">
      <c r="B1506" s="205" t="str">
        <v>Quinella Sunday Fun Day/Judge Jenni</v>
      </c>
      <c r="C1506" s="199">
        <f>COUNTIF('BEN BEARE'!C:C,B1506)</f>
        <v>1</v>
      </c>
      <c r="D1506" s="199">
        <f>COUNTIFS('BEN BEARE'!C:C,B1506,'BEN BEARE'!K:K,"&gt;0")</f>
        <v>0</v>
      </c>
      <c r="E1506" s="199">
        <f>COUNTIFS('BEN BEARE'!C:C,B1506,'BEN BEARE'!K:K,"&lt;0")</f>
        <v>1</v>
      </c>
      <c r="F1506" s="200">
        <f t="shared" si="34"/>
        <v>0</v>
      </c>
      <c r="G1506" s="207">
        <f>SUMIFS('BEN BEARE'!K:K,'BEN BEARE'!C:C,B1506)</f>
        <v>-5</v>
      </c>
    </row>
    <row r="1507" spans="2:7" ht="15.75" x14ac:dyDescent="0.25">
      <c r="B1507" s="205" t="str">
        <v>Quinella Wallenda/Champers Girl</v>
      </c>
      <c r="C1507" s="199">
        <f>COUNTIF('BEN BEARE'!C:C,B1507)</f>
        <v>1</v>
      </c>
      <c r="D1507" s="199">
        <f>COUNTIFS('BEN BEARE'!C:C,B1507,'BEN BEARE'!K:K,"&gt;0")</f>
        <v>1</v>
      </c>
      <c r="E1507" s="199">
        <f>COUNTIFS('BEN BEARE'!C:C,B1507,'BEN BEARE'!K:K,"&lt;0")</f>
        <v>0</v>
      </c>
      <c r="F1507" s="200">
        <f t="shared" si="34"/>
        <v>1</v>
      </c>
      <c r="G1507" s="207">
        <f>SUMIFS('BEN BEARE'!K:K,'BEN BEARE'!C:C,B1507)</f>
        <v>8.6999999999999993</v>
      </c>
    </row>
    <row r="1508" spans="2:7" ht="15.75" x14ac:dyDescent="0.25">
      <c r="B1508" s="205" t="str">
        <v>Quinella/Almairac/Warwonger</v>
      </c>
      <c r="C1508" s="199">
        <f>COUNTIF('BEN BEARE'!C:C,B1508)</f>
        <v>1</v>
      </c>
      <c r="D1508" s="199">
        <f>COUNTIFS('BEN BEARE'!C:C,B1508,'BEN BEARE'!K:K,"&gt;0")</f>
        <v>0</v>
      </c>
      <c r="E1508" s="199">
        <f>COUNTIFS('BEN BEARE'!C:C,B1508,'BEN BEARE'!K:K,"&lt;0")</f>
        <v>1</v>
      </c>
      <c r="F1508" s="200">
        <f t="shared" si="34"/>
        <v>0</v>
      </c>
      <c r="G1508" s="207">
        <f>SUMIFS('BEN BEARE'!K:K,'BEN BEARE'!C:C,B1508)</f>
        <v>-1.25</v>
      </c>
    </row>
    <row r="1509" spans="2:7" ht="15.75" x14ac:dyDescent="0.25">
      <c r="B1509" s="205" t="str">
        <v>Quinella/Coral/Sacred</v>
      </c>
      <c r="C1509" s="199">
        <f>COUNTIF('BEN BEARE'!C:C,B1509)</f>
        <v>1</v>
      </c>
      <c r="D1509" s="199">
        <f>COUNTIFS('BEN BEARE'!C:C,B1509,'BEN BEARE'!K:K,"&gt;0")</f>
        <v>0</v>
      </c>
      <c r="E1509" s="199">
        <f>COUNTIFS('BEN BEARE'!C:C,B1509,'BEN BEARE'!K:K,"&lt;0")</f>
        <v>1</v>
      </c>
      <c r="F1509" s="200">
        <f t="shared" si="34"/>
        <v>0</v>
      </c>
      <c r="G1509" s="207">
        <f>SUMIFS('BEN BEARE'!K:K,'BEN BEARE'!C:C,B1509)</f>
        <v>-1</v>
      </c>
    </row>
    <row r="1510" spans="2:7" ht="15.75" x14ac:dyDescent="0.25">
      <c r="B1510" s="205" t="str">
        <v>Quinella/Exposay/Kingwell</v>
      </c>
      <c r="C1510" s="199">
        <f>COUNTIF('BEN BEARE'!C:C,B1510)</f>
        <v>1</v>
      </c>
      <c r="D1510" s="199">
        <f>COUNTIFS('BEN BEARE'!C:C,B1510,'BEN BEARE'!K:K,"&gt;0")</f>
        <v>0</v>
      </c>
      <c r="E1510" s="199">
        <f>COUNTIFS('BEN BEARE'!C:C,B1510,'BEN BEARE'!K:K,"&lt;0")</f>
        <v>1</v>
      </c>
      <c r="F1510" s="200">
        <f t="shared" si="34"/>
        <v>0</v>
      </c>
      <c r="G1510" s="207">
        <f>SUMIFS('BEN BEARE'!K:K,'BEN BEARE'!C:C,B1510)</f>
        <v>-4</v>
      </c>
    </row>
    <row r="1511" spans="2:7" ht="15.75" x14ac:dyDescent="0.25">
      <c r="B1511" s="205" t="str">
        <v>Quinella/Louisville/Prefer the Wink</v>
      </c>
      <c r="C1511" s="199">
        <f>COUNTIF('BEN BEARE'!C:C,B1511)</f>
        <v>1</v>
      </c>
      <c r="D1511" s="199">
        <f>COUNTIFS('BEN BEARE'!C:C,B1511,'BEN BEARE'!K:K,"&gt;0")</f>
        <v>0</v>
      </c>
      <c r="E1511" s="199">
        <f>COUNTIFS('BEN BEARE'!C:C,B1511,'BEN BEARE'!K:K,"&lt;0")</f>
        <v>1</v>
      </c>
      <c r="F1511" s="200">
        <f t="shared" si="34"/>
        <v>0</v>
      </c>
      <c r="G1511" s="207">
        <f>SUMIFS('BEN BEARE'!K:K,'BEN BEARE'!C:C,B1511)</f>
        <v>-3.75</v>
      </c>
    </row>
    <row r="1512" spans="2:7" ht="15.75" x14ac:dyDescent="0.25">
      <c r="B1512" s="205" t="str">
        <v>Quizlet</v>
      </c>
      <c r="C1512" s="199">
        <f>COUNTIF('BEN BEARE'!C:C,B1512)</f>
        <v>1</v>
      </c>
      <c r="D1512" s="199">
        <f>COUNTIFS('BEN BEARE'!C:C,B1512,'BEN BEARE'!K:K,"&gt;0")</f>
        <v>0</v>
      </c>
      <c r="E1512" s="199">
        <f>COUNTIFS('BEN BEARE'!C:C,B1512,'BEN BEARE'!K:K,"&lt;0")</f>
        <v>1</v>
      </c>
      <c r="F1512" s="200">
        <f t="shared" si="34"/>
        <v>0</v>
      </c>
      <c r="G1512" s="207">
        <f>SUMIFS('BEN BEARE'!K:K,'BEN BEARE'!C:C,B1512)</f>
        <v>-2.25</v>
      </c>
    </row>
    <row r="1513" spans="2:7" ht="15.75" x14ac:dyDescent="0.25">
      <c r="B1513" s="205" t="str">
        <v>Rah Rah Rasputin</v>
      </c>
      <c r="C1513" s="199">
        <f>COUNTIF('BEN BEARE'!C:C,B1513)</f>
        <v>1</v>
      </c>
      <c r="D1513" s="199">
        <f>COUNTIFS('BEN BEARE'!C:C,B1513,'BEN BEARE'!K:K,"&gt;0")</f>
        <v>0</v>
      </c>
      <c r="E1513" s="199">
        <f>COUNTIFS('BEN BEARE'!C:C,B1513,'BEN BEARE'!K:K,"&lt;0")</f>
        <v>1</v>
      </c>
      <c r="F1513" s="200">
        <f t="shared" ref="F1513:F1576" si="35">D1513/C1513</f>
        <v>0</v>
      </c>
      <c r="G1513" s="207">
        <f>SUMIFS('BEN BEARE'!K:K,'BEN BEARE'!C:C,B1513)</f>
        <v>-8</v>
      </c>
    </row>
    <row r="1514" spans="2:7" ht="15.75" x14ac:dyDescent="0.25">
      <c r="B1514" s="205" t="str">
        <v>Railway Man</v>
      </c>
      <c r="C1514" s="199">
        <f>COUNTIF('BEN BEARE'!C:C,B1514)</f>
        <v>1</v>
      </c>
      <c r="D1514" s="199">
        <f>COUNTIFS('BEN BEARE'!C:C,B1514,'BEN BEARE'!K:K,"&gt;0")</f>
        <v>0</v>
      </c>
      <c r="E1514" s="199">
        <f>COUNTIFS('BEN BEARE'!C:C,B1514,'BEN BEARE'!K:K,"&lt;0")</f>
        <v>1</v>
      </c>
      <c r="F1514" s="200">
        <f t="shared" si="35"/>
        <v>0</v>
      </c>
      <c r="G1514" s="207">
        <f>SUMIFS('BEN BEARE'!K:K,'BEN BEARE'!C:C,B1514)</f>
        <v>-1.5</v>
      </c>
    </row>
    <row r="1515" spans="2:7" ht="15.75" x14ac:dyDescent="0.25">
      <c r="B1515" s="205" t="str">
        <v>Rain Lord</v>
      </c>
      <c r="C1515" s="199">
        <f>COUNTIF('BEN BEARE'!C:C,B1515)</f>
        <v>2</v>
      </c>
      <c r="D1515" s="199">
        <f>COUNTIFS('BEN BEARE'!C:C,B1515,'BEN BEARE'!K:K,"&gt;0")</f>
        <v>0</v>
      </c>
      <c r="E1515" s="199">
        <f>COUNTIFS('BEN BEARE'!C:C,B1515,'BEN BEARE'!K:K,"&lt;0")</f>
        <v>2</v>
      </c>
      <c r="F1515" s="200">
        <f t="shared" si="35"/>
        <v>0</v>
      </c>
      <c r="G1515" s="207">
        <f>SUMIFS('BEN BEARE'!K:K,'BEN BEARE'!C:C,B1515)</f>
        <v>-4.5</v>
      </c>
    </row>
    <row r="1516" spans="2:7" ht="15.75" x14ac:dyDescent="0.25">
      <c r="B1516" s="205" t="str">
        <v>Rainbow Connection</v>
      </c>
      <c r="C1516" s="199">
        <f>COUNTIF('BEN BEARE'!C:C,B1516)</f>
        <v>1</v>
      </c>
      <c r="D1516" s="199">
        <f>COUNTIFS('BEN BEARE'!C:C,B1516,'BEN BEARE'!K:K,"&gt;0")</f>
        <v>1</v>
      </c>
      <c r="E1516" s="199">
        <f>COUNTIFS('BEN BEARE'!C:C,B1516,'BEN BEARE'!K:K,"&lt;0")</f>
        <v>0</v>
      </c>
      <c r="F1516" s="200">
        <f t="shared" si="35"/>
        <v>1</v>
      </c>
      <c r="G1516" s="207">
        <f>SUMIFS('BEN BEARE'!K:K,'BEN BEARE'!C:C,B1516)</f>
        <v>8</v>
      </c>
    </row>
    <row r="1517" spans="2:7" ht="15.75" x14ac:dyDescent="0.25">
      <c r="B1517" s="205" t="str">
        <v>Rajnish</v>
      </c>
      <c r="C1517" s="199">
        <f>COUNTIF('BEN BEARE'!C:C,B1517)</f>
        <v>1</v>
      </c>
      <c r="D1517" s="199">
        <f>COUNTIFS('BEN BEARE'!C:C,B1517,'BEN BEARE'!K:K,"&gt;0")</f>
        <v>0</v>
      </c>
      <c r="E1517" s="199">
        <f>COUNTIFS('BEN BEARE'!C:C,B1517,'BEN BEARE'!K:K,"&lt;0")</f>
        <v>1</v>
      </c>
      <c r="F1517" s="200">
        <f t="shared" si="35"/>
        <v>0</v>
      </c>
      <c r="G1517" s="207">
        <f>SUMIFS('BEN BEARE'!K:K,'BEN BEARE'!C:C,B1517)</f>
        <v>-1</v>
      </c>
    </row>
    <row r="1518" spans="2:7" ht="15.75" x14ac:dyDescent="0.25">
      <c r="B1518" s="205" t="str">
        <v>Ramazzina</v>
      </c>
      <c r="C1518" s="199">
        <f>COUNTIF('BEN BEARE'!C:C,B1518)</f>
        <v>1</v>
      </c>
      <c r="D1518" s="199">
        <f>COUNTIFS('BEN BEARE'!C:C,B1518,'BEN BEARE'!K:K,"&gt;0")</f>
        <v>1</v>
      </c>
      <c r="E1518" s="199">
        <f>COUNTIFS('BEN BEARE'!C:C,B1518,'BEN BEARE'!K:K,"&lt;0")</f>
        <v>0</v>
      </c>
      <c r="F1518" s="200">
        <f t="shared" si="35"/>
        <v>1</v>
      </c>
      <c r="G1518" s="207">
        <f>SUMIFS('BEN BEARE'!K:K,'BEN BEARE'!C:C,B1518)</f>
        <v>10</v>
      </c>
    </row>
    <row r="1519" spans="2:7" ht="15.75" x14ac:dyDescent="0.25">
      <c r="B1519" s="205" t="str">
        <v>Rangitikei</v>
      </c>
      <c r="C1519" s="199">
        <f>COUNTIF('BEN BEARE'!C:C,B1519)</f>
        <v>2</v>
      </c>
      <c r="D1519" s="199">
        <f>COUNTIFS('BEN BEARE'!C:C,B1519,'BEN BEARE'!K:K,"&gt;0")</f>
        <v>0</v>
      </c>
      <c r="E1519" s="199">
        <f>COUNTIFS('BEN BEARE'!C:C,B1519,'BEN BEARE'!K:K,"&lt;0")</f>
        <v>2</v>
      </c>
      <c r="F1519" s="200">
        <f t="shared" si="35"/>
        <v>0</v>
      </c>
      <c r="G1519" s="207">
        <f>SUMIFS('BEN BEARE'!K:K,'BEN BEARE'!C:C,B1519)</f>
        <v>-3.5</v>
      </c>
    </row>
    <row r="1520" spans="2:7" ht="15.75" x14ac:dyDescent="0.25">
      <c r="B1520" s="205" t="str">
        <v>Ranveer</v>
      </c>
      <c r="C1520" s="199">
        <f>COUNTIF('BEN BEARE'!C:C,B1520)</f>
        <v>2</v>
      </c>
      <c r="D1520" s="199">
        <f>COUNTIFS('BEN BEARE'!C:C,B1520,'BEN BEARE'!K:K,"&gt;0")</f>
        <v>1</v>
      </c>
      <c r="E1520" s="199">
        <f>COUNTIFS('BEN BEARE'!C:C,B1520,'BEN BEARE'!K:K,"&lt;0")</f>
        <v>1</v>
      </c>
      <c r="F1520" s="200">
        <f t="shared" si="35"/>
        <v>0.5</v>
      </c>
      <c r="G1520" s="207">
        <f>SUMIFS('BEN BEARE'!K:K,'BEN BEARE'!C:C,B1520)</f>
        <v>7</v>
      </c>
    </row>
    <row r="1521" spans="2:7" ht="15.75" x14ac:dyDescent="0.25">
      <c r="B1521" s="205" t="str">
        <v>Rapido</v>
      </c>
      <c r="C1521" s="199">
        <f>COUNTIF('BEN BEARE'!C:C,B1521)</f>
        <v>1</v>
      </c>
      <c r="D1521" s="199">
        <f>COUNTIFS('BEN BEARE'!C:C,B1521,'BEN BEARE'!K:K,"&gt;0")</f>
        <v>0</v>
      </c>
      <c r="E1521" s="199">
        <f>COUNTIFS('BEN BEARE'!C:C,B1521,'BEN BEARE'!K:K,"&lt;0")</f>
        <v>1</v>
      </c>
      <c r="F1521" s="200">
        <f t="shared" si="35"/>
        <v>0</v>
      </c>
      <c r="G1521" s="207">
        <f>SUMIFS('BEN BEARE'!K:K,'BEN BEARE'!C:C,B1521)</f>
        <v>-0.5</v>
      </c>
    </row>
    <row r="1522" spans="2:7" ht="15.75" x14ac:dyDescent="0.25">
      <c r="B1522" s="205" t="str">
        <v>Rare Hare</v>
      </c>
      <c r="C1522" s="199">
        <f>COUNTIF('BEN BEARE'!C:C,B1522)</f>
        <v>2</v>
      </c>
      <c r="D1522" s="199">
        <f>COUNTIFS('BEN BEARE'!C:C,B1522,'BEN BEARE'!K:K,"&gt;0")</f>
        <v>2</v>
      </c>
      <c r="E1522" s="199">
        <f>COUNTIFS('BEN BEARE'!C:C,B1522,'BEN BEARE'!K:K,"&lt;0")</f>
        <v>0</v>
      </c>
      <c r="F1522" s="200">
        <f t="shared" si="35"/>
        <v>1</v>
      </c>
      <c r="G1522" s="207">
        <f>SUMIFS('BEN BEARE'!K:K,'BEN BEARE'!C:C,B1522)</f>
        <v>5.18</v>
      </c>
    </row>
    <row r="1523" spans="2:7" ht="15.75" x14ac:dyDescent="0.25">
      <c r="B1523" s="205" t="str">
        <v>Rasputina</v>
      </c>
      <c r="C1523" s="199">
        <f>COUNTIF('BEN BEARE'!C:C,B1523)</f>
        <v>1</v>
      </c>
      <c r="D1523" s="199">
        <f>COUNTIFS('BEN BEARE'!C:C,B1523,'BEN BEARE'!K:K,"&gt;0")</f>
        <v>0</v>
      </c>
      <c r="E1523" s="199">
        <f>COUNTIFS('BEN BEARE'!C:C,B1523,'BEN BEARE'!K:K,"&lt;0")</f>
        <v>1</v>
      </c>
      <c r="F1523" s="200">
        <f t="shared" si="35"/>
        <v>0</v>
      </c>
      <c r="G1523" s="207">
        <f>SUMIFS('BEN BEARE'!K:K,'BEN BEARE'!C:C,B1523)</f>
        <v>-3</v>
      </c>
    </row>
    <row r="1524" spans="2:7" ht="15.75" x14ac:dyDescent="0.25">
      <c r="B1524" s="205" t="str">
        <v>Ravalli</v>
      </c>
      <c r="C1524" s="199">
        <f>COUNTIF('BEN BEARE'!C:C,B1524)</f>
        <v>1</v>
      </c>
      <c r="D1524" s="199">
        <f>COUNTIFS('BEN BEARE'!C:C,B1524,'BEN BEARE'!K:K,"&gt;0")</f>
        <v>1</v>
      </c>
      <c r="E1524" s="199">
        <f>COUNTIFS('BEN BEARE'!C:C,B1524,'BEN BEARE'!K:K,"&lt;0")</f>
        <v>0</v>
      </c>
      <c r="F1524" s="200">
        <f t="shared" si="35"/>
        <v>1</v>
      </c>
      <c r="G1524" s="207">
        <f>SUMIFS('BEN BEARE'!K:K,'BEN BEARE'!C:C,B1524)</f>
        <v>4.9499999999999993</v>
      </c>
    </row>
    <row r="1525" spans="2:7" ht="15.75" x14ac:dyDescent="0.25">
      <c r="B1525" s="205" t="str">
        <v>Ravenclaw</v>
      </c>
      <c r="C1525" s="199">
        <f>COUNTIF('BEN BEARE'!C:C,B1525)</f>
        <v>1</v>
      </c>
      <c r="D1525" s="199">
        <f>COUNTIFS('BEN BEARE'!C:C,B1525,'BEN BEARE'!K:K,"&gt;0")</f>
        <v>0</v>
      </c>
      <c r="E1525" s="199">
        <f>COUNTIFS('BEN BEARE'!C:C,B1525,'BEN BEARE'!K:K,"&lt;0")</f>
        <v>1</v>
      </c>
      <c r="F1525" s="200">
        <f t="shared" si="35"/>
        <v>0</v>
      </c>
      <c r="G1525" s="207">
        <f>SUMIFS('BEN BEARE'!K:K,'BEN BEARE'!C:C,B1525)</f>
        <v>-4.5</v>
      </c>
    </row>
    <row r="1526" spans="2:7" ht="15.75" x14ac:dyDescent="0.25">
      <c r="B1526" s="205" t="str">
        <v>Ravera</v>
      </c>
      <c r="C1526" s="199">
        <f>COUNTIF('BEN BEARE'!C:C,B1526)</f>
        <v>2</v>
      </c>
      <c r="D1526" s="199">
        <f>COUNTIFS('BEN BEARE'!C:C,B1526,'BEN BEARE'!K:K,"&gt;0")</f>
        <v>0</v>
      </c>
      <c r="E1526" s="199">
        <f>COUNTIFS('BEN BEARE'!C:C,B1526,'BEN BEARE'!K:K,"&lt;0")</f>
        <v>2</v>
      </c>
      <c r="F1526" s="200">
        <f t="shared" si="35"/>
        <v>0</v>
      </c>
      <c r="G1526" s="207">
        <f>SUMIFS('BEN BEARE'!K:K,'BEN BEARE'!C:C,B1526)</f>
        <v>-4</v>
      </c>
    </row>
    <row r="1527" spans="2:7" ht="15.75" x14ac:dyDescent="0.25">
      <c r="B1527" s="205" t="str">
        <v>Ravisher</v>
      </c>
      <c r="C1527" s="199">
        <f>COUNTIF('BEN BEARE'!C:C,B1527)</f>
        <v>2</v>
      </c>
      <c r="D1527" s="199">
        <f>COUNTIFS('BEN BEARE'!C:C,B1527,'BEN BEARE'!K:K,"&gt;0")</f>
        <v>0</v>
      </c>
      <c r="E1527" s="199">
        <f>COUNTIFS('BEN BEARE'!C:C,B1527,'BEN BEARE'!K:K,"&lt;0")</f>
        <v>2</v>
      </c>
      <c r="F1527" s="200">
        <f t="shared" si="35"/>
        <v>0</v>
      </c>
      <c r="G1527" s="207">
        <f>SUMIFS('BEN BEARE'!K:K,'BEN BEARE'!C:C,B1527)</f>
        <v>-9</v>
      </c>
    </row>
    <row r="1528" spans="2:7" ht="15.75" x14ac:dyDescent="0.25">
      <c r="B1528" s="205" t="str">
        <v>Ravnikar</v>
      </c>
      <c r="C1528" s="199">
        <f>COUNTIF('BEN BEARE'!C:C,B1528)</f>
        <v>1</v>
      </c>
      <c r="D1528" s="199">
        <f>COUNTIFS('BEN BEARE'!C:C,B1528,'BEN BEARE'!K:K,"&gt;0")</f>
        <v>0</v>
      </c>
      <c r="E1528" s="199">
        <f>COUNTIFS('BEN BEARE'!C:C,B1528,'BEN BEARE'!K:K,"&lt;0")</f>
        <v>1</v>
      </c>
      <c r="F1528" s="200">
        <f t="shared" si="35"/>
        <v>0</v>
      </c>
      <c r="G1528" s="207">
        <f>SUMIFS('BEN BEARE'!K:K,'BEN BEARE'!C:C,B1528)</f>
        <v>-0.5</v>
      </c>
    </row>
    <row r="1529" spans="2:7" ht="15.75" x14ac:dyDescent="0.25">
      <c r="B1529" s="205" t="str">
        <v>Reactivate</v>
      </c>
      <c r="C1529" s="199">
        <f>COUNTIF('BEN BEARE'!C:C,B1529)</f>
        <v>1</v>
      </c>
      <c r="D1529" s="199">
        <f>COUNTIFS('BEN BEARE'!C:C,B1529,'BEN BEARE'!K:K,"&gt;0")</f>
        <v>0</v>
      </c>
      <c r="E1529" s="199">
        <f>COUNTIFS('BEN BEARE'!C:C,B1529,'BEN BEARE'!K:K,"&lt;0")</f>
        <v>1</v>
      </c>
      <c r="F1529" s="200">
        <f t="shared" si="35"/>
        <v>0</v>
      </c>
      <c r="G1529" s="207">
        <f>SUMIFS('BEN BEARE'!K:K,'BEN BEARE'!C:C,B1529)</f>
        <v>-0.1</v>
      </c>
    </row>
    <row r="1530" spans="2:7" ht="15.75" x14ac:dyDescent="0.25">
      <c r="B1530" s="205" t="str">
        <v>Read My Lips</v>
      </c>
      <c r="C1530" s="199">
        <f>COUNTIF('BEN BEARE'!C:C,B1530)</f>
        <v>2</v>
      </c>
      <c r="D1530" s="199">
        <f>COUNTIFS('BEN BEARE'!C:C,B1530,'BEN BEARE'!K:K,"&gt;0")</f>
        <v>0</v>
      </c>
      <c r="E1530" s="199">
        <f>COUNTIFS('BEN BEARE'!C:C,B1530,'BEN BEARE'!K:K,"&lt;0")</f>
        <v>2</v>
      </c>
      <c r="F1530" s="200">
        <f t="shared" si="35"/>
        <v>0</v>
      </c>
      <c r="G1530" s="207">
        <f>SUMIFS('BEN BEARE'!K:K,'BEN BEARE'!C:C,B1530)</f>
        <v>-10.75</v>
      </c>
    </row>
    <row r="1531" spans="2:7" ht="15.75" x14ac:dyDescent="0.25">
      <c r="B1531" s="205" t="str">
        <v>Realeza</v>
      </c>
      <c r="C1531" s="199">
        <f>COUNTIF('BEN BEARE'!C:C,B1531)</f>
        <v>1</v>
      </c>
      <c r="D1531" s="199">
        <f>COUNTIFS('BEN BEARE'!C:C,B1531,'BEN BEARE'!K:K,"&gt;0")</f>
        <v>1</v>
      </c>
      <c r="E1531" s="199">
        <f>COUNTIFS('BEN BEARE'!C:C,B1531,'BEN BEARE'!K:K,"&lt;0")</f>
        <v>0</v>
      </c>
      <c r="F1531" s="200">
        <f t="shared" si="35"/>
        <v>1</v>
      </c>
      <c r="G1531" s="207">
        <f>SUMIFS('BEN BEARE'!K:K,'BEN BEARE'!C:C,B1531)</f>
        <v>0.84000000000000008</v>
      </c>
    </row>
    <row r="1532" spans="2:7" ht="15.75" x14ac:dyDescent="0.25">
      <c r="B1532" s="205" t="str">
        <v>Rebel Love</v>
      </c>
      <c r="C1532" s="199">
        <f>COUNTIF('BEN BEARE'!C:C,B1532)</f>
        <v>3</v>
      </c>
      <c r="D1532" s="199">
        <f>COUNTIFS('BEN BEARE'!C:C,B1532,'BEN BEARE'!K:K,"&gt;0")</f>
        <v>0</v>
      </c>
      <c r="E1532" s="199">
        <f>COUNTIFS('BEN BEARE'!C:C,B1532,'BEN BEARE'!K:K,"&lt;0")</f>
        <v>3</v>
      </c>
      <c r="F1532" s="200">
        <f t="shared" si="35"/>
        <v>0</v>
      </c>
      <c r="G1532" s="207">
        <f>SUMIFS('BEN BEARE'!K:K,'BEN BEARE'!C:C,B1532)</f>
        <v>-6</v>
      </c>
    </row>
    <row r="1533" spans="2:7" ht="15.75" x14ac:dyDescent="0.25">
      <c r="B1533" s="205" t="str">
        <v>REBELLION STYLE</v>
      </c>
      <c r="C1533" s="199">
        <f>COUNTIF('BEN BEARE'!C:C,B1533)</f>
        <v>2</v>
      </c>
      <c r="D1533" s="199">
        <f>COUNTIFS('BEN BEARE'!C:C,B1533,'BEN BEARE'!K:K,"&gt;0")</f>
        <v>0</v>
      </c>
      <c r="E1533" s="199">
        <f>COUNTIFS('BEN BEARE'!C:C,B1533,'BEN BEARE'!K:K,"&lt;0")</f>
        <v>2</v>
      </c>
      <c r="F1533" s="200">
        <f t="shared" si="35"/>
        <v>0</v>
      </c>
      <c r="G1533" s="207">
        <f>SUMIFS('BEN BEARE'!K:K,'BEN BEARE'!C:C,B1533)</f>
        <v>-6</v>
      </c>
    </row>
    <row r="1534" spans="2:7" ht="15.75" x14ac:dyDescent="0.25">
      <c r="B1534" s="205" t="str">
        <v>Red Elegance</v>
      </c>
      <c r="C1534" s="199">
        <f>COUNTIF('BEN BEARE'!C:C,B1534)</f>
        <v>1</v>
      </c>
      <c r="D1534" s="199">
        <f>COUNTIFS('BEN BEARE'!C:C,B1534,'BEN BEARE'!K:K,"&gt;0")</f>
        <v>1</v>
      </c>
      <c r="E1534" s="199">
        <f>COUNTIFS('BEN BEARE'!C:C,B1534,'BEN BEARE'!K:K,"&lt;0")</f>
        <v>0</v>
      </c>
      <c r="F1534" s="200">
        <f t="shared" si="35"/>
        <v>1</v>
      </c>
      <c r="G1534" s="207">
        <f>SUMIFS('BEN BEARE'!K:K,'BEN BEARE'!C:C,B1534)</f>
        <v>7</v>
      </c>
    </row>
    <row r="1535" spans="2:7" ht="15.75" x14ac:dyDescent="0.25">
      <c r="B1535" s="205" t="str">
        <v>Red Rapid</v>
      </c>
      <c r="C1535" s="199">
        <f>COUNTIF('BEN BEARE'!C:C,B1535)</f>
        <v>1</v>
      </c>
      <c r="D1535" s="199">
        <f>COUNTIFS('BEN BEARE'!C:C,B1535,'BEN BEARE'!K:K,"&gt;0")</f>
        <v>0</v>
      </c>
      <c r="E1535" s="199">
        <f>COUNTIFS('BEN BEARE'!C:C,B1535,'BEN BEARE'!K:K,"&lt;0")</f>
        <v>1</v>
      </c>
      <c r="F1535" s="200">
        <f t="shared" si="35"/>
        <v>0</v>
      </c>
      <c r="G1535" s="207">
        <f>SUMIFS('BEN BEARE'!K:K,'BEN BEARE'!C:C,B1535)</f>
        <v>-2</v>
      </c>
    </row>
    <row r="1536" spans="2:7" ht="15.75" x14ac:dyDescent="0.25">
      <c r="B1536" s="205" t="str">
        <v>Redbreast</v>
      </c>
      <c r="C1536" s="199">
        <f>COUNTIF('BEN BEARE'!C:C,B1536)</f>
        <v>1</v>
      </c>
      <c r="D1536" s="199">
        <f>COUNTIFS('BEN BEARE'!C:C,B1536,'BEN BEARE'!K:K,"&gt;0")</f>
        <v>0</v>
      </c>
      <c r="E1536" s="199">
        <f>COUNTIFS('BEN BEARE'!C:C,B1536,'BEN BEARE'!K:K,"&lt;0")</f>
        <v>1</v>
      </c>
      <c r="F1536" s="200">
        <f t="shared" si="35"/>
        <v>0</v>
      </c>
      <c r="G1536" s="207">
        <f>SUMIFS('BEN BEARE'!K:K,'BEN BEARE'!C:C,B1536)</f>
        <v>-8</v>
      </c>
    </row>
    <row r="1537" spans="2:7" ht="15.75" x14ac:dyDescent="0.25">
      <c r="B1537" s="205" t="str">
        <v>Redella</v>
      </c>
      <c r="C1537" s="199">
        <f>COUNTIF('BEN BEARE'!C:C,B1537)</f>
        <v>2</v>
      </c>
      <c r="D1537" s="199">
        <f>COUNTIFS('BEN BEARE'!C:C,B1537,'BEN BEARE'!K:K,"&gt;0")</f>
        <v>1</v>
      </c>
      <c r="E1537" s="199">
        <f>COUNTIFS('BEN BEARE'!C:C,B1537,'BEN BEARE'!K:K,"&lt;0")</f>
        <v>1</v>
      </c>
      <c r="F1537" s="200">
        <f t="shared" si="35"/>
        <v>0.5</v>
      </c>
      <c r="G1537" s="207">
        <f>SUMIFS('BEN BEARE'!K:K,'BEN BEARE'!C:C,B1537)</f>
        <v>46.65</v>
      </c>
    </row>
    <row r="1538" spans="2:7" ht="15.75" x14ac:dyDescent="0.25">
      <c r="B1538" s="205" t="str">
        <v>Redfern</v>
      </c>
      <c r="C1538" s="199">
        <f>COUNTIF('BEN BEARE'!C:C,B1538)</f>
        <v>3</v>
      </c>
      <c r="D1538" s="199">
        <f>COUNTIFS('BEN BEARE'!C:C,B1538,'BEN BEARE'!K:K,"&gt;0")</f>
        <v>0</v>
      </c>
      <c r="E1538" s="199">
        <f>COUNTIFS('BEN BEARE'!C:C,B1538,'BEN BEARE'!K:K,"&lt;0")</f>
        <v>3</v>
      </c>
      <c r="F1538" s="200">
        <f t="shared" si="35"/>
        <v>0</v>
      </c>
      <c r="G1538" s="207">
        <f>SUMIFS('BEN BEARE'!K:K,'BEN BEARE'!C:C,B1538)</f>
        <v>-14</v>
      </c>
    </row>
    <row r="1539" spans="2:7" ht="15.75" x14ac:dyDescent="0.25">
      <c r="B1539" s="205" t="str">
        <v>Redhawk</v>
      </c>
      <c r="C1539" s="199">
        <f>COUNTIF('BEN BEARE'!C:C,B1539)</f>
        <v>1</v>
      </c>
      <c r="D1539" s="199">
        <f>COUNTIFS('BEN BEARE'!C:C,B1539,'BEN BEARE'!K:K,"&gt;0")</f>
        <v>1</v>
      </c>
      <c r="E1539" s="199">
        <f>COUNTIFS('BEN BEARE'!C:C,B1539,'BEN BEARE'!K:K,"&lt;0")</f>
        <v>0</v>
      </c>
      <c r="F1539" s="200">
        <f t="shared" si="35"/>
        <v>1</v>
      </c>
      <c r="G1539" s="207">
        <f>SUMIFS('BEN BEARE'!K:K,'BEN BEARE'!C:C,B1539)</f>
        <v>4.5</v>
      </c>
    </row>
    <row r="1540" spans="2:7" ht="15.75" x14ac:dyDescent="0.25">
      <c r="B1540" s="205" t="str">
        <v>Redneck Rum</v>
      </c>
      <c r="C1540" s="199">
        <f>COUNTIF('BEN BEARE'!C:C,B1540)</f>
        <v>1</v>
      </c>
      <c r="D1540" s="199">
        <f>COUNTIFS('BEN BEARE'!C:C,B1540,'BEN BEARE'!K:K,"&gt;0")</f>
        <v>0</v>
      </c>
      <c r="E1540" s="199">
        <f>COUNTIFS('BEN BEARE'!C:C,B1540,'BEN BEARE'!K:K,"&lt;0")</f>
        <v>1</v>
      </c>
      <c r="F1540" s="200">
        <f t="shared" si="35"/>
        <v>0</v>
      </c>
      <c r="G1540" s="207">
        <f>SUMIFS('BEN BEARE'!K:K,'BEN BEARE'!C:C,B1540)</f>
        <v>-0.75</v>
      </c>
    </row>
    <row r="1541" spans="2:7" ht="15.75" x14ac:dyDescent="0.25">
      <c r="B1541" s="205" t="str">
        <v>Redoute's Night</v>
      </c>
      <c r="C1541" s="199">
        <f>COUNTIF('BEN BEARE'!C:C,B1541)</f>
        <v>1</v>
      </c>
      <c r="D1541" s="199">
        <f>COUNTIFS('BEN BEARE'!C:C,B1541,'BEN BEARE'!K:K,"&gt;0")</f>
        <v>0</v>
      </c>
      <c r="E1541" s="199">
        <f>COUNTIFS('BEN BEARE'!C:C,B1541,'BEN BEARE'!K:K,"&lt;0")</f>
        <v>1</v>
      </c>
      <c r="F1541" s="200">
        <f t="shared" si="35"/>
        <v>0</v>
      </c>
      <c r="G1541" s="207">
        <f>SUMIFS('BEN BEARE'!K:K,'BEN BEARE'!C:C,B1541)</f>
        <v>-10</v>
      </c>
    </row>
    <row r="1542" spans="2:7" ht="15.75" x14ac:dyDescent="0.25">
      <c r="B1542" s="205" t="str">
        <v>Refreshing</v>
      </c>
      <c r="C1542" s="199">
        <f>COUNTIF('BEN BEARE'!C:C,B1542)</f>
        <v>3</v>
      </c>
      <c r="D1542" s="199">
        <f>COUNTIFS('BEN BEARE'!C:C,B1542,'BEN BEARE'!K:K,"&gt;0")</f>
        <v>0</v>
      </c>
      <c r="E1542" s="199">
        <f>COUNTIFS('BEN BEARE'!C:C,B1542,'BEN BEARE'!K:K,"&lt;0")</f>
        <v>3</v>
      </c>
      <c r="F1542" s="200">
        <f t="shared" si="35"/>
        <v>0</v>
      </c>
      <c r="G1542" s="207">
        <f>SUMIFS('BEN BEARE'!K:K,'BEN BEARE'!C:C,B1542)</f>
        <v>-7.5</v>
      </c>
    </row>
    <row r="1543" spans="2:7" ht="15.75" x14ac:dyDescent="0.25">
      <c r="B1543" s="205" t="str">
        <v>Regal Breeze</v>
      </c>
      <c r="C1543" s="199">
        <f>COUNTIF('BEN BEARE'!C:C,B1543)</f>
        <v>1</v>
      </c>
      <c r="D1543" s="199">
        <f>COUNTIFS('BEN BEARE'!C:C,B1543,'BEN BEARE'!K:K,"&gt;0")</f>
        <v>0</v>
      </c>
      <c r="E1543" s="199">
        <f>COUNTIFS('BEN BEARE'!C:C,B1543,'BEN BEARE'!K:K,"&lt;0")</f>
        <v>1</v>
      </c>
      <c r="F1543" s="200">
        <f t="shared" si="35"/>
        <v>0</v>
      </c>
      <c r="G1543" s="207">
        <f>SUMIFS('BEN BEARE'!K:K,'BEN BEARE'!C:C,B1543)</f>
        <v>-3</v>
      </c>
    </row>
    <row r="1544" spans="2:7" ht="15.75" x14ac:dyDescent="0.25">
      <c r="B1544" s="205" t="str">
        <v>Relatives</v>
      </c>
      <c r="C1544" s="199">
        <f>COUNTIF('BEN BEARE'!C:C,B1544)</f>
        <v>2</v>
      </c>
      <c r="D1544" s="199">
        <f>COUNTIFS('BEN BEARE'!C:C,B1544,'BEN BEARE'!K:K,"&gt;0")</f>
        <v>0</v>
      </c>
      <c r="E1544" s="199">
        <f>COUNTIFS('BEN BEARE'!C:C,B1544,'BEN BEARE'!K:K,"&lt;0")</f>
        <v>2</v>
      </c>
      <c r="F1544" s="200">
        <f t="shared" si="35"/>
        <v>0</v>
      </c>
      <c r="G1544" s="207">
        <f>SUMIFS('BEN BEARE'!K:K,'BEN BEARE'!C:C,B1544)</f>
        <v>-5</v>
      </c>
    </row>
    <row r="1545" spans="2:7" ht="15.75" x14ac:dyDescent="0.25">
      <c r="B1545" s="205" t="str">
        <v>Release Le Missile</v>
      </c>
      <c r="C1545" s="199">
        <f>COUNTIF('BEN BEARE'!C:C,B1545)</f>
        <v>3</v>
      </c>
      <c r="D1545" s="199">
        <f>COUNTIFS('BEN BEARE'!C:C,B1545,'BEN BEARE'!K:K,"&gt;0")</f>
        <v>1</v>
      </c>
      <c r="E1545" s="199">
        <f>COUNTIFS('BEN BEARE'!C:C,B1545,'BEN BEARE'!K:K,"&lt;0")</f>
        <v>2</v>
      </c>
      <c r="F1545" s="200">
        <f t="shared" si="35"/>
        <v>0.33333333333333331</v>
      </c>
      <c r="G1545" s="207">
        <f>SUMIFS('BEN BEARE'!K:K,'BEN BEARE'!C:C,B1545)</f>
        <v>-2.0999999999999996</v>
      </c>
    </row>
    <row r="1546" spans="2:7" ht="15.75" x14ac:dyDescent="0.25">
      <c r="B1546" s="205" t="str">
        <v>Relentless Ruby</v>
      </c>
      <c r="C1546" s="199">
        <f>COUNTIF('BEN BEARE'!C:C,B1546)</f>
        <v>1</v>
      </c>
      <c r="D1546" s="199">
        <f>COUNTIFS('BEN BEARE'!C:C,B1546,'BEN BEARE'!K:K,"&gt;0")</f>
        <v>0</v>
      </c>
      <c r="E1546" s="199">
        <f>COUNTIFS('BEN BEARE'!C:C,B1546,'BEN BEARE'!K:K,"&lt;0")</f>
        <v>1</v>
      </c>
      <c r="F1546" s="200">
        <f t="shared" si="35"/>
        <v>0</v>
      </c>
      <c r="G1546" s="207">
        <f>SUMIFS('BEN BEARE'!K:K,'BEN BEARE'!C:C,B1546)</f>
        <v>-3.5</v>
      </c>
    </row>
    <row r="1547" spans="2:7" ht="15.75" x14ac:dyDescent="0.25">
      <c r="B1547" s="205" t="str">
        <v>Remlaps Commander</v>
      </c>
      <c r="C1547" s="199">
        <f>COUNTIF('BEN BEARE'!C:C,B1547)</f>
        <v>2</v>
      </c>
      <c r="D1547" s="199">
        <f>COUNTIFS('BEN BEARE'!C:C,B1547,'BEN BEARE'!K:K,"&gt;0")</f>
        <v>1</v>
      </c>
      <c r="E1547" s="199">
        <f>COUNTIFS('BEN BEARE'!C:C,B1547,'BEN BEARE'!K:K,"&lt;0")</f>
        <v>1</v>
      </c>
      <c r="F1547" s="200">
        <f t="shared" si="35"/>
        <v>0.5</v>
      </c>
      <c r="G1547" s="207">
        <f>SUMIFS('BEN BEARE'!K:K,'BEN BEARE'!C:C,B1547)</f>
        <v>0.7</v>
      </c>
    </row>
    <row r="1548" spans="2:7" ht="15.75" x14ac:dyDescent="0.25">
      <c r="B1548" s="205" t="str">
        <v>Renoir</v>
      </c>
      <c r="C1548" s="199">
        <f>COUNTIF('BEN BEARE'!C:C,B1548)</f>
        <v>1</v>
      </c>
      <c r="D1548" s="199">
        <f>COUNTIFS('BEN BEARE'!C:C,B1548,'BEN BEARE'!K:K,"&gt;0")</f>
        <v>0</v>
      </c>
      <c r="E1548" s="199">
        <f>COUNTIFS('BEN BEARE'!C:C,B1548,'BEN BEARE'!K:K,"&lt;0")</f>
        <v>1</v>
      </c>
      <c r="F1548" s="200">
        <f t="shared" si="35"/>
        <v>0</v>
      </c>
      <c r="G1548" s="207">
        <f>SUMIFS('BEN BEARE'!K:K,'BEN BEARE'!C:C,B1548)</f>
        <v>-5.75</v>
      </c>
    </row>
    <row r="1549" spans="2:7" ht="15.75" x14ac:dyDescent="0.25">
      <c r="B1549" s="205" t="str">
        <v>Resevoir Dog</v>
      </c>
      <c r="C1549" s="199">
        <f>COUNTIF('BEN BEARE'!C:C,B1549)</f>
        <v>1</v>
      </c>
      <c r="D1549" s="199">
        <f>COUNTIFS('BEN BEARE'!C:C,B1549,'BEN BEARE'!K:K,"&gt;0")</f>
        <v>0</v>
      </c>
      <c r="E1549" s="199">
        <f>COUNTIFS('BEN BEARE'!C:C,B1549,'BEN BEARE'!K:K,"&lt;0")</f>
        <v>1</v>
      </c>
      <c r="F1549" s="200">
        <f t="shared" si="35"/>
        <v>0</v>
      </c>
      <c r="G1549" s="207">
        <f>SUMIFS('BEN BEARE'!K:K,'BEN BEARE'!C:C,B1549)</f>
        <v>-1.5</v>
      </c>
    </row>
    <row r="1550" spans="2:7" ht="15.75" x14ac:dyDescent="0.25">
      <c r="B1550" s="205" t="str">
        <v>Rewards and More</v>
      </c>
      <c r="C1550" s="199">
        <f>COUNTIF('BEN BEARE'!C:C,B1550)</f>
        <v>1</v>
      </c>
      <c r="D1550" s="199">
        <f>COUNTIFS('BEN BEARE'!C:C,B1550,'BEN BEARE'!K:K,"&gt;0")</f>
        <v>1</v>
      </c>
      <c r="E1550" s="199">
        <f>COUNTIFS('BEN BEARE'!C:C,B1550,'BEN BEARE'!K:K,"&lt;0")</f>
        <v>0</v>
      </c>
      <c r="F1550" s="200">
        <f t="shared" si="35"/>
        <v>1</v>
      </c>
      <c r="G1550" s="207">
        <f>SUMIFS('BEN BEARE'!K:K,'BEN BEARE'!C:C,B1550)</f>
        <v>2.8499999999999996</v>
      </c>
    </row>
    <row r="1551" spans="2:7" ht="15.75" x14ac:dyDescent="0.25">
      <c r="B1551" s="205" t="str">
        <v>Rhesus</v>
      </c>
      <c r="C1551" s="199">
        <f>COUNTIF('BEN BEARE'!C:C,B1551)</f>
        <v>2</v>
      </c>
      <c r="D1551" s="199">
        <f>COUNTIFS('BEN BEARE'!C:C,B1551,'BEN BEARE'!K:K,"&gt;0")</f>
        <v>0</v>
      </c>
      <c r="E1551" s="199">
        <f>COUNTIFS('BEN BEARE'!C:C,B1551,'BEN BEARE'!K:K,"&lt;0")</f>
        <v>2</v>
      </c>
      <c r="F1551" s="200">
        <f t="shared" si="35"/>
        <v>0</v>
      </c>
      <c r="G1551" s="207">
        <f>SUMIFS('BEN BEARE'!K:K,'BEN BEARE'!C:C,B1551)</f>
        <v>-8</v>
      </c>
    </row>
    <row r="1552" spans="2:7" ht="15.75" x14ac:dyDescent="0.25">
      <c r="B1552" s="205" t="str">
        <v>Rich Champagne</v>
      </c>
      <c r="C1552" s="199">
        <f>COUNTIF('BEN BEARE'!C:C,B1552)</f>
        <v>1</v>
      </c>
      <c r="D1552" s="199">
        <f>COUNTIFS('BEN BEARE'!C:C,B1552,'BEN BEARE'!K:K,"&gt;0")</f>
        <v>0</v>
      </c>
      <c r="E1552" s="199">
        <f>COUNTIFS('BEN BEARE'!C:C,B1552,'BEN BEARE'!K:K,"&lt;0")</f>
        <v>1</v>
      </c>
      <c r="F1552" s="200">
        <f t="shared" si="35"/>
        <v>0</v>
      </c>
      <c r="G1552" s="207">
        <f>SUMIFS('BEN BEARE'!K:K,'BEN BEARE'!C:C,B1552)</f>
        <v>-0.75</v>
      </c>
    </row>
    <row r="1553" spans="2:7" ht="15.75" x14ac:dyDescent="0.25">
      <c r="B1553" s="205" t="str">
        <v>Rich Divinity</v>
      </c>
      <c r="C1553" s="199">
        <f>COUNTIF('BEN BEARE'!C:C,B1553)</f>
        <v>1</v>
      </c>
      <c r="D1553" s="199">
        <f>COUNTIFS('BEN BEARE'!C:C,B1553,'BEN BEARE'!K:K,"&gt;0")</f>
        <v>1</v>
      </c>
      <c r="E1553" s="199">
        <f>COUNTIFS('BEN BEARE'!C:C,B1553,'BEN BEARE'!K:K,"&lt;0")</f>
        <v>0</v>
      </c>
      <c r="F1553" s="200">
        <f t="shared" si="35"/>
        <v>1</v>
      </c>
      <c r="G1553" s="207">
        <f>SUMIFS('BEN BEARE'!K:K,'BEN BEARE'!C:C,B1553)</f>
        <v>10</v>
      </c>
    </row>
    <row r="1554" spans="2:7" ht="15.75" x14ac:dyDescent="0.25">
      <c r="B1554" s="205" t="str">
        <v>Rich Paris</v>
      </c>
      <c r="C1554" s="199">
        <f>COUNTIF('BEN BEARE'!C:C,B1554)</f>
        <v>2</v>
      </c>
      <c r="D1554" s="199">
        <f>COUNTIFS('BEN BEARE'!C:C,B1554,'BEN BEARE'!K:K,"&gt;0")</f>
        <v>1</v>
      </c>
      <c r="E1554" s="199">
        <f>COUNTIFS('BEN BEARE'!C:C,B1554,'BEN BEARE'!K:K,"&lt;0")</f>
        <v>1</v>
      </c>
      <c r="F1554" s="200">
        <f t="shared" si="35"/>
        <v>0.5</v>
      </c>
      <c r="G1554" s="207">
        <f>SUMIFS('BEN BEARE'!K:K,'BEN BEARE'!C:C,B1554)</f>
        <v>2.2000000000000028</v>
      </c>
    </row>
    <row r="1555" spans="2:7" ht="15.75" x14ac:dyDescent="0.25">
      <c r="B1555" s="205" t="str">
        <v>Rich Street</v>
      </c>
      <c r="C1555" s="199">
        <f>COUNTIF('BEN BEARE'!C:C,B1555)</f>
        <v>1</v>
      </c>
      <c r="D1555" s="199">
        <f>COUNTIFS('BEN BEARE'!C:C,B1555,'BEN BEARE'!K:K,"&gt;0")</f>
        <v>0</v>
      </c>
      <c r="E1555" s="199">
        <f>COUNTIFS('BEN BEARE'!C:C,B1555,'BEN BEARE'!K:K,"&lt;0")</f>
        <v>1</v>
      </c>
      <c r="F1555" s="200">
        <f t="shared" si="35"/>
        <v>0</v>
      </c>
      <c r="G1555" s="207">
        <f>SUMIFS('BEN BEARE'!K:K,'BEN BEARE'!C:C,B1555)</f>
        <v>-0.5</v>
      </c>
    </row>
    <row r="1556" spans="2:7" ht="15.75" x14ac:dyDescent="0.25">
      <c r="B1556" s="205" t="str">
        <v>Rich Sun</v>
      </c>
      <c r="C1556" s="199">
        <f>COUNTIF('BEN BEARE'!C:C,B1556)</f>
        <v>3</v>
      </c>
      <c r="D1556" s="199">
        <f>COUNTIFS('BEN BEARE'!C:C,B1556,'BEN BEARE'!K:K,"&gt;0")</f>
        <v>0</v>
      </c>
      <c r="E1556" s="199">
        <f>COUNTIFS('BEN BEARE'!C:C,B1556,'BEN BEARE'!K:K,"&lt;0")</f>
        <v>3</v>
      </c>
      <c r="F1556" s="200">
        <f t="shared" si="35"/>
        <v>0</v>
      </c>
      <c r="G1556" s="207">
        <f>SUMIFS('BEN BEARE'!K:K,'BEN BEARE'!C:C,B1556)</f>
        <v>-3</v>
      </c>
    </row>
    <row r="1557" spans="2:7" ht="15.75" x14ac:dyDescent="0.25">
      <c r="B1557" s="205" t="str">
        <v>Richaven</v>
      </c>
      <c r="C1557" s="199">
        <f>COUNTIF('BEN BEARE'!C:C,B1557)</f>
        <v>1</v>
      </c>
      <c r="D1557" s="199">
        <f>COUNTIFS('BEN BEARE'!C:C,B1557,'BEN BEARE'!K:K,"&gt;0")</f>
        <v>0</v>
      </c>
      <c r="E1557" s="199">
        <f>COUNTIFS('BEN BEARE'!C:C,B1557,'BEN BEARE'!K:K,"&lt;0")</f>
        <v>1</v>
      </c>
      <c r="F1557" s="200">
        <f t="shared" si="35"/>
        <v>0</v>
      </c>
      <c r="G1557" s="207">
        <f>SUMIFS('BEN BEARE'!K:K,'BEN BEARE'!C:C,B1557)</f>
        <v>-0.5</v>
      </c>
    </row>
    <row r="1558" spans="2:7" ht="15.75" x14ac:dyDescent="0.25">
      <c r="B1558" s="205" t="str">
        <v>Richon</v>
      </c>
      <c r="C1558" s="199">
        <f>COUNTIF('BEN BEARE'!C:C,B1558)</f>
        <v>1</v>
      </c>
      <c r="D1558" s="199">
        <f>COUNTIFS('BEN BEARE'!C:C,B1558,'BEN BEARE'!K:K,"&gt;0")</f>
        <v>1</v>
      </c>
      <c r="E1558" s="199">
        <f>COUNTIFS('BEN BEARE'!C:C,B1558,'BEN BEARE'!K:K,"&lt;0")</f>
        <v>0</v>
      </c>
      <c r="F1558" s="200">
        <f t="shared" si="35"/>
        <v>1</v>
      </c>
      <c r="G1558" s="207">
        <f>SUMIFS('BEN BEARE'!K:K,'BEN BEARE'!C:C,B1558)</f>
        <v>2.5999999999999996</v>
      </c>
    </row>
    <row r="1559" spans="2:7" ht="15.75" x14ac:dyDescent="0.25">
      <c r="B1559" s="205" t="str">
        <v>Ringdembells</v>
      </c>
      <c r="C1559" s="199">
        <f>COUNTIF('BEN BEARE'!C:C,B1559)</f>
        <v>3</v>
      </c>
      <c r="D1559" s="199">
        <f>COUNTIFS('BEN BEARE'!C:C,B1559,'BEN BEARE'!K:K,"&gt;0")</f>
        <v>0</v>
      </c>
      <c r="E1559" s="199">
        <f>COUNTIFS('BEN BEARE'!C:C,B1559,'BEN BEARE'!K:K,"&lt;0")</f>
        <v>3</v>
      </c>
      <c r="F1559" s="200">
        <f t="shared" si="35"/>
        <v>0</v>
      </c>
      <c r="G1559" s="207">
        <f>SUMIFS('BEN BEARE'!K:K,'BEN BEARE'!C:C,B1559)</f>
        <v>-4.5</v>
      </c>
    </row>
    <row r="1560" spans="2:7" ht="15.75" x14ac:dyDescent="0.25">
      <c r="B1560" s="205" t="str">
        <v>Ripping Ruis</v>
      </c>
      <c r="C1560" s="199">
        <f>COUNTIF('BEN BEARE'!C:C,B1560)</f>
        <v>2</v>
      </c>
      <c r="D1560" s="199">
        <f>COUNTIFS('BEN BEARE'!C:C,B1560,'BEN BEARE'!K:K,"&gt;0")</f>
        <v>0</v>
      </c>
      <c r="E1560" s="199">
        <f>COUNTIFS('BEN BEARE'!C:C,B1560,'BEN BEARE'!K:K,"&lt;0")</f>
        <v>2</v>
      </c>
      <c r="F1560" s="200">
        <f t="shared" si="35"/>
        <v>0</v>
      </c>
      <c r="G1560" s="207">
        <f>SUMIFS('BEN BEARE'!K:K,'BEN BEARE'!C:C,B1560)</f>
        <v>-2.25</v>
      </c>
    </row>
    <row r="1561" spans="2:7" ht="15.75" x14ac:dyDescent="0.25">
      <c r="B1561" s="205" t="str">
        <v>Ritzytwenties</v>
      </c>
      <c r="C1561" s="199">
        <f>COUNTIF('BEN BEARE'!C:C,B1561)</f>
        <v>1</v>
      </c>
      <c r="D1561" s="199">
        <f>COUNTIFS('BEN BEARE'!C:C,B1561,'BEN BEARE'!K:K,"&gt;0")</f>
        <v>0</v>
      </c>
      <c r="E1561" s="199">
        <f>COUNTIFS('BEN BEARE'!C:C,B1561,'BEN BEARE'!K:K,"&lt;0")</f>
        <v>1</v>
      </c>
      <c r="F1561" s="200">
        <f t="shared" si="35"/>
        <v>0</v>
      </c>
      <c r="G1561" s="207">
        <f>SUMIFS('BEN BEARE'!K:K,'BEN BEARE'!C:C,B1561)</f>
        <v>-1.75</v>
      </c>
    </row>
    <row r="1562" spans="2:7" ht="15.75" x14ac:dyDescent="0.25">
      <c r="B1562" s="205" t="str">
        <v>Riva Del Sol</v>
      </c>
      <c r="C1562" s="199">
        <f>COUNTIF('BEN BEARE'!C:C,B1562)</f>
        <v>1</v>
      </c>
      <c r="D1562" s="199">
        <f>COUNTIFS('BEN BEARE'!C:C,B1562,'BEN BEARE'!K:K,"&gt;0")</f>
        <v>1</v>
      </c>
      <c r="E1562" s="199">
        <f>COUNTIFS('BEN BEARE'!C:C,B1562,'BEN BEARE'!K:K,"&lt;0")</f>
        <v>0</v>
      </c>
      <c r="F1562" s="200">
        <f t="shared" si="35"/>
        <v>1</v>
      </c>
      <c r="G1562" s="207">
        <f>SUMIFS('BEN BEARE'!K:K,'BEN BEARE'!C:C,B1562)</f>
        <v>1</v>
      </c>
    </row>
    <row r="1563" spans="2:7" ht="15.75" x14ac:dyDescent="0.25">
      <c r="B1563" s="205" t="str">
        <v>River Tamar</v>
      </c>
      <c r="C1563" s="199">
        <f>COUNTIF('BEN BEARE'!C:C,B1563)</f>
        <v>1</v>
      </c>
      <c r="D1563" s="199">
        <f>COUNTIFS('BEN BEARE'!C:C,B1563,'BEN BEARE'!K:K,"&gt;0")</f>
        <v>0</v>
      </c>
      <c r="E1563" s="199">
        <f>COUNTIFS('BEN BEARE'!C:C,B1563,'BEN BEARE'!K:K,"&lt;0")</f>
        <v>1</v>
      </c>
      <c r="F1563" s="200">
        <f t="shared" si="35"/>
        <v>0</v>
      </c>
      <c r="G1563" s="207">
        <f>SUMIFS('BEN BEARE'!K:K,'BEN BEARE'!C:C,B1563)</f>
        <v>-7</v>
      </c>
    </row>
    <row r="1564" spans="2:7" ht="15.75" x14ac:dyDescent="0.25">
      <c r="B1564" s="205" t="str">
        <v>Riverside Special</v>
      </c>
      <c r="C1564" s="199">
        <f>COUNTIF('BEN BEARE'!C:C,B1564)</f>
        <v>3</v>
      </c>
      <c r="D1564" s="199">
        <f>COUNTIFS('BEN BEARE'!C:C,B1564,'BEN BEARE'!K:K,"&gt;0")</f>
        <v>0</v>
      </c>
      <c r="E1564" s="199">
        <f>COUNTIFS('BEN BEARE'!C:C,B1564,'BEN BEARE'!K:K,"&lt;0")</f>
        <v>3</v>
      </c>
      <c r="F1564" s="200">
        <f t="shared" si="35"/>
        <v>0</v>
      </c>
      <c r="G1564" s="207">
        <f>SUMIFS('BEN BEARE'!K:K,'BEN BEARE'!C:C,B1564)</f>
        <v>-16</v>
      </c>
    </row>
    <row r="1565" spans="2:7" ht="15.75" x14ac:dyDescent="0.25">
      <c r="B1565" s="205" t="str">
        <v>Rivkin</v>
      </c>
      <c r="C1565" s="199">
        <f>COUNTIF('BEN BEARE'!C:C,B1565)</f>
        <v>1</v>
      </c>
      <c r="D1565" s="199">
        <f>COUNTIFS('BEN BEARE'!C:C,B1565,'BEN BEARE'!K:K,"&gt;0")</f>
        <v>1</v>
      </c>
      <c r="E1565" s="199">
        <f>COUNTIFS('BEN BEARE'!C:C,B1565,'BEN BEARE'!K:K,"&lt;0")</f>
        <v>0</v>
      </c>
      <c r="F1565" s="200">
        <f t="shared" si="35"/>
        <v>1</v>
      </c>
      <c r="G1565" s="207">
        <f>SUMIFS('BEN BEARE'!K:K,'BEN BEARE'!C:C,B1565)</f>
        <v>39</v>
      </c>
    </row>
    <row r="1566" spans="2:7" ht="15.75" x14ac:dyDescent="0.25">
      <c r="B1566" s="205" t="str">
        <v>Roaring Success</v>
      </c>
      <c r="C1566" s="199">
        <f>COUNTIF('BEN BEARE'!C:C,B1566)</f>
        <v>3</v>
      </c>
      <c r="D1566" s="199">
        <f>COUNTIFS('BEN BEARE'!C:C,B1566,'BEN BEARE'!K:K,"&gt;0")</f>
        <v>1</v>
      </c>
      <c r="E1566" s="199">
        <f>COUNTIFS('BEN BEARE'!C:C,B1566,'BEN BEARE'!K:K,"&lt;0")</f>
        <v>2</v>
      </c>
      <c r="F1566" s="200">
        <f t="shared" si="35"/>
        <v>0.33333333333333331</v>
      </c>
      <c r="G1566" s="207">
        <f>SUMIFS('BEN BEARE'!K:K,'BEN BEARE'!C:C,B1566)</f>
        <v>3</v>
      </c>
    </row>
    <row r="1567" spans="2:7" ht="15.75" x14ac:dyDescent="0.25">
      <c r="B1567" s="205" t="str">
        <v>Robusto</v>
      </c>
      <c r="C1567" s="199">
        <f>COUNTIF('BEN BEARE'!C:C,B1567)</f>
        <v>1</v>
      </c>
      <c r="D1567" s="199">
        <f>COUNTIFS('BEN BEARE'!C:C,B1567,'BEN BEARE'!K:K,"&gt;0")</f>
        <v>0</v>
      </c>
      <c r="E1567" s="199">
        <f>COUNTIFS('BEN BEARE'!C:C,B1567,'BEN BEARE'!K:K,"&lt;0")</f>
        <v>1</v>
      </c>
      <c r="F1567" s="200">
        <f t="shared" si="35"/>
        <v>0</v>
      </c>
      <c r="G1567" s="207">
        <f>SUMIFS('BEN BEARE'!K:K,'BEN BEARE'!C:C,B1567)</f>
        <v>-2</v>
      </c>
    </row>
    <row r="1568" spans="2:7" ht="15.75" x14ac:dyDescent="0.25">
      <c r="B1568" s="205" t="str">
        <v>Rock the Joint</v>
      </c>
      <c r="C1568" s="199">
        <f>COUNTIF('BEN BEARE'!C:C,B1568)</f>
        <v>1</v>
      </c>
      <c r="D1568" s="199">
        <f>COUNTIFS('BEN BEARE'!C:C,B1568,'BEN BEARE'!K:K,"&gt;0")</f>
        <v>0</v>
      </c>
      <c r="E1568" s="199">
        <f>COUNTIFS('BEN BEARE'!C:C,B1568,'BEN BEARE'!K:K,"&lt;0")</f>
        <v>1</v>
      </c>
      <c r="F1568" s="200">
        <f t="shared" si="35"/>
        <v>0</v>
      </c>
      <c r="G1568" s="207">
        <f>SUMIFS('BEN BEARE'!K:K,'BEN BEARE'!C:C,B1568)</f>
        <v>-4</v>
      </c>
    </row>
    <row r="1569" spans="2:7" ht="15.75" x14ac:dyDescent="0.25">
      <c r="B1569" s="205" t="str">
        <v>Rockabilly Rebel</v>
      </c>
      <c r="C1569" s="199">
        <f>COUNTIF('BEN BEARE'!C:C,B1569)</f>
        <v>1</v>
      </c>
      <c r="D1569" s="199">
        <f>COUNTIFS('BEN BEARE'!C:C,B1569,'BEN BEARE'!K:K,"&gt;0")</f>
        <v>0</v>
      </c>
      <c r="E1569" s="199">
        <f>COUNTIFS('BEN BEARE'!C:C,B1569,'BEN BEARE'!K:K,"&lt;0")</f>
        <v>1</v>
      </c>
      <c r="F1569" s="200">
        <f t="shared" si="35"/>
        <v>0</v>
      </c>
      <c r="G1569" s="207">
        <f>SUMIFS('BEN BEARE'!K:K,'BEN BEARE'!C:C,B1569)</f>
        <v>-1</v>
      </c>
    </row>
    <row r="1570" spans="2:7" ht="15.75" x14ac:dyDescent="0.25">
      <c r="B1570" s="205" t="str">
        <v>Rockbarton Road</v>
      </c>
      <c r="C1570" s="199">
        <f>COUNTIF('BEN BEARE'!C:C,B1570)</f>
        <v>2</v>
      </c>
      <c r="D1570" s="199">
        <f>COUNTIFS('BEN BEARE'!C:C,B1570,'BEN BEARE'!K:K,"&gt;0")</f>
        <v>0</v>
      </c>
      <c r="E1570" s="199">
        <f>COUNTIFS('BEN BEARE'!C:C,B1570,'BEN BEARE'!K:K,"&lt;0")</f>
        <v>2</v>
      </c>
      <c r="F1570" s="200">
        <f t="shared" si="35"/>
        <v>0</v>
      </c>
      <c r="G1570" s="207">
        <f>SUMIFS('BEN BEARE'!K:K,'BEN BEARE'!C:C,B1570)</f>
        <v>-2</v>
      </c>
    </row>
    <row r="1571" spans="2:7" ht="15.75" x14ac:dyDescent="0.25">
      <c r="B1571" s="205" t="str">
        <v>Rocketoro</v>
      </c>
      <c r="C1571" s="199">
        <f>COUNTIF('BEN BEARE'!C:C,B1571)</f>
        <v>1</v>
      </c>
      <c r="D1571" s="199">
        <f>COUNTIFS('BEN BEARE'!C:C,B1571,'BEN BEARE'!K:K,"&gt;0")</f>
        <v>0</v>
      </c>
      <c r="E1571" s="199">
        <f>COUNTIFS('BEN BEARE'!C:C,B1571,'BEN BEARE'!K:K,"&lt;0")</f>
        <v>1</v>
      </c>
      <c r="F1571" s="200">
        <f t="shared" si="35"/>
        <v>0</v>
      </c>
      <c r="G1571" s="207">
        <f>SUMIFS('BEN BEARE'!K:K,'BEN BEARE'!C:C,B1571)</f>
        <v>-5</v>
      </c>
    </row>
    <row r="1572" spans="2:7" ht="15.75" x14ac:dyDescent="0.25">
      <c r="B1572" s="205" t="str">
        <v>Rockin Zain</v>
      </c>
      <c r="C1572" s="199">
        <f>COUNTIF('BEN BEARE'!C:C,B1572)</f>
        <v>2</v>
      </c>
      <c r="D1572" s="199">
        <f>COUNTIFS('BEN BEARE'!C:C,B1572,'BEN BEARE'!K:K,"&gt;0")</f>
        <v>1</v>
      </c>
      <c r="E1572" s="199">
        <f>COUNTIFS('BEN BEARE'!C:C,B1572,'BEN BEARE'!K:K,"&lt;0")</f>
        <v>1</v>
      </c>
      <c r="F1572" s="200">
        <f t="shared" si="35"/>
        <v>0.5</v>
      </c>
      <c r="G1572" s="207">
        <f>SUMIFS('BEN BEARE'!K:K,'BEN BEARE'!C:C,B1572)</f>
        <v>19.5</v>
      </c>
    </row>
    <row r="1573" spans="2:7" ht="15.75" x14ac:dyDescent="0.25">
      <c r="B1573" s="205" t="str">
        <v>Rockribbed</v>
      </c>
      <c r="C1573" s="199">
        <f>COUNTIF('BEN BEARE'!C:C,B1573)</f>
        <v>1</v>
      </c>
      <c r="D1573" s="199">
        <f>COUNTIFS('BEN BEARE'!C:C,B1573,'BEN BEARE'!K:K,"&gt;0")</f>
        <v>1</v>
      </c>
      <c r="E1573" s="199">
        <f>COUNTIFS('BEN BEARE'!C:C,B1573,'BEN BEARE'!K:K,"&lt;0")</f>
        <v>0</v>
      </c>
      <c r="F1573" s="200">
        <f t="shared" si="35"/>
        <v>1</v>
      </c>
      <c r="G1573" s="207">
        <f>SUMIFS('BEN BEARE'!K:K,'BEN BEARE'!C:C,B1573)</f>
        <v>3.5999999999999996</v>
      </c>
    </row>
    <row r="1574" spans="2:7" ht="15.75" x14ac:dyDescent="0.25">
      <c r="B1574" s="205" t="str">
        <v>Rogue Lune</v>
      </c>
      <c r="C1574" s="199">
        <f>COUNTIF('BEN BEARE'!C:C,B1574)</f>
        <v>1</v>
      </c>
      <c r="D1574" s="199">
        <f>COUNTIFS('BEN BEARE'!C:C,B1574,'BEN BEARE'!K:K,"&gt;0")</f>
        <v>1</v>
      </c>
      <c r="E1574" s="199">
        <f>COUNTIFS('BEN BEARE'!C:C,B1574,'BEN BEARE'!K:K,"&lt;0")</f>
        <v>0</v>
      </c>
      <c r="F1574" s="200">
        <f t="shared" si="35"/>
        <v>1</v>
      </c>
      <c r="G1574" s="207">
        <f>SUMIFS('BEN BEARE'!K:K,'BEN BEARE'!C:C,B1574)</f>
        <v>4</v>
      </c>
    </row>
    <row r="1575" spans="2:7" ht="15.75" x14ac:dyDescent="0.25">
      <c r="B1575" s="205" t="str">
        <v>Roguery</v>
      </c>
      <c r="C1575" s="199">
        <f>COUNTIF('BEN BEARE'!C:C,B1575)</f>
        <v>2</v>
      </c>
      <c r="D1575" s="199">
        <f>COUNTIFS('BEN BEARE'!C:C,B1575,'BEN BEARE'!K:K,"&gt;0")</f>
        <v>0</v>
      </c>
      <c r="E1575" s="199">
        <f>COUNTIFS('BEN BEARE'!C:C,B1575,'BEN BEARE'!K:K,"&lt;0")</f>
        <v>2</v>
      </c>
      <c r="F1575" s="200">
        <f t="shared" si="35"/>
        <v>0</v>
      </c>
      <c r="G1575" s="207">
        <f>SUMIFS('BEN BEARE'!K:K,'BEN BEARE'!C:C,B1575)</f>
        <v>-2.25</v>
      </c>
    </row>
    <row r="1576" spans="2:7" ht="15.75" x14ac:dyDescent="0.25">
      <c r="B1576" s="205" t="str">
        <v>Rojean</v>
      </c>
      <c r="C1576" s="199">
        <f>COUNTIF('BEN BEARE'!C:C,B1576)</f>
        <v>1</v>
      </c>
      <c r="D1576" s="199">
        <f>COUNTIFS('BEN BEARE'!C:C,B1576,'BEN BEARE'!K:K,"&gt;0")</f>
        <v>0</v>
      </c>
      <c r="E1576" s="199">
        <f>COUNTIFS('BEN BEARE'!C:C,B1576,'BEN BEARE'!K:K,"&lt;0")</f>
        <v>1</v>
      </c>
      <c r="F1576" s="200">
        <f t="shared" si="35"/>
        <v>0</v>
      </c>
      <c r="G1576" s="207">
        <f>SUMIFS('BEN BEARE'!K:K,'BEN BEARE'!C:C,B1576)</f>
        <v>-1.75</v>
      </c>
    </row>
    <row r="1577" spans="2:7" ht="15.75" x14ac:dyDescent="0.25">
      <c r="B1577" s="205" t="str">
        <v>Rolling Fields</v>
      </c>
      <c r="C1577" s="199">
        <f>COUNTIF('BEN BEARE'!C:C,B1577)</f>
        <v>4</v>
      </c>
      <c r="D1577" s="199">
        <f>COUNTIFS('BEN BEARE'!C:C,B1577,'BEN BEARE'!K:K,"&gt;0")</f>
        <v>0</v>
      </c>
      <c r="E1577" s="199">
        <f>COUNTIFS('BEN BEARE'!C:C,B1577,'BEN BEARE'!K:K,"&lt;0")</f>
        <v>4</v>
      </c>
      <c r="F1577" s="200">
        <f t="shared" ref="F1577:F1581" si="36">D1577/C1577</f>
        <v>0</v>
      </c>
      <c r="G1577" s="207">
        <f>SUMIFS('BEN BEARE'!K:K,'BEN BEARE'!C:C,B1577)</f>
        <v>-4.75</v>
      </c>
    </row>
    <row r="1578" spans="2:7" ht="15.75" x14ac:dyDescent="0.25">
      <c r="B1578" s="205" t="str">
        <v>Rolling Thunder</v>
      </c>
      <c r="C1578" s="199">
        <f>COUNTIF('BEN BEARE'!C:C,B1578)</f>
        <v>1</v>
      </c>
      <c r="D1578" s="199">
        <f>COUNTIFS('BEN BEARE'!C:C,B1578,'BEN BEARE'!K:K,"&gt;0")</f>
        <v>0</v>
      </c>
      <c r="E1578" s="199">
        <f>COUNTIFS('BEN BEARE'!C:C,B1578,'BEN BEARE'!K:K,"&lt;0")</f>
        <v>1</v>
      </c>
      <c r="F1578" s="200">
        <f t="shared" si="36"/>
        <v>0</v>
      </c>
      <c r="G1578" s="207">
        <f>SUMIFS('BEN BEARE'!K:K,'BEN BEARE'!C:C,B1578)</f>
        <v>-3.75</v>
      </c>
    </row>
    <row r="1579" spans="2:7" ht="15.75" x14ac:dyDescent="0.25">
      <c r="B1579" s="205" t="str">
        <v>Roma Avenue</v>
      </c>
      <c r="C1579" s="199">
        <f>COUNTIF('BEN BEARE'!C:C,B1579)</f>
        <v>1</v>
      </c>
      <c r="D1579" s="199">
        <f>COUNTIFS('BEN BEARE'!C:C,B1579,'BEN BEARE'!K:K,"&gt;0")</f>
        <v>0</v>
      </c>
      <c r="E1579" s="199">
        <f>COUNTIFS('BEN BEARE'!C:C,B1579,'BEN BEARE'!K:K,"&lt;0")</f>
        <v>1</v>
      </c>
      <c r="F1579" s="200">
        <f t="shared" si="36"/>
        <v>0</v>
      </c>
      <c r="G1579" s="207">
        <f>SUMIFS('BEN BEARE'!K:K,'BEN BEARE'!C:C,B1579)</f>
        <v>-1.5</v>
      </c>
    </row>
    <row r="1580" spans="2:7" ht="15.75" x14ac:dyDescent="0.25">
      <c r="B1580" s="205" t="str">
        <v>Roman Law</v>
      </c>
      <c r="C1580" s="199">
        <f>COUNTIF('BEN BEARE'!C:C,B1580)</f>
        <v>1</v>
      </c>
      <c r="D1580" s="199">
        <f>COUNTIFS('BEN BEARE'!C:C,B1580,'BEN BEARE'!K:K,"&gt;0")</f>
        <v>1</v>
      </c>
      <c r="E1580" s="199">
        <f>COUNTIFS('BEN BEARE'!C:C,B1580,'BEN BEARE'!K:K,"&lt;0")</f>
        <v>0</v>
      </c>
      <c r="F1580" s="200">
        <f t="shared" si="36"/>
        <v>1</v>
      </c>
      <c r="G1580" s="207">
        <f>SUMIFS('BEN BEARE'!K:K,'BEN BEARE'!C:C,B1580)</f>
        <v>9.5</v>
      </c>
    </row>
    <row r="1581" spans="2:7" ht="15.75" x14ac:dyDescent="0.25">
      <c r="B1581" s="205" t="str">
        <v>Romi</v>
      </c>
      <c r="C1581" s="199">
        <f>COUNTIF('BEN BEARE'!C:C,B1581)</f>
        <v>4</v>
      </c>
      <c r="D1581" s="199">
        <f>COUNTIFS('BEN BEARE'!C:C,B1581,'BEN BEARE'!K:K,"&gt;0")</f>
        <v>0</v>
      </c>
      <c r="E1581" s="199">
        <f>COUNTIFS('BEN BEARE'!C:C,B1581,'BEN BEARE'!K:K,"&lt;0")</f>
        <v>4</v>
      </c>
      <c r="F1581" s="200">
        <f t="shared" si="36"/>
        <v>0</v>
      </c>
      <c r="G1581" s="207">
        <f>SUMIFS('BEN BEARE'!K:K,'BEN BEARE'!C:C,B1581)</f>
        <v>-6</v>
      </c>
    </row>
    <row r="1582" spans="2:7" ht="15.75" x14ac:dyDescent="0.25">
      <c r="B1582" s="205" t="str">
        <v>Ronin</v>
      </c>
      <c r="C1582" s="199">
        <f>COUNTIF('BEN BEARE'!C:C,B1582)</f>
        <v>2</v>
      </c>
      <c r="D1582" s="199">
        <f>COUNTIFS('BEN BEARE'!C:C,B1582,'BEN BEARE'!K:K,"&gt;0")</f>
        <v>1</v>
      </c>
      <c r="E1582" s="199">
        <f>COUNTIFS('BEN BEARE'!C:C,B1582,'BEN BEARE'!K:K,"&lt;0")</f>
        <v>1</v>
      </c>
      <c r="F1582" s="200">
        <f t="shared" ref="F1582:F1645" si="37">D1582/C1582</f>
        <v>0.5</v>
      </c>
      <c r="G1582" s="207">
        <f>SUMIFS('BEN BEARE'!K:K,'BEN BEARE'!C:C,B1582)</f>
        <v>3.5</v>
      </c>
    </row>
    <row r="1583" spans="2:7" ht="15.75" x14ac:dyDescent="0.25">
      <c r="B1583" s="205" t="str">
        <v>Roots</v>
      </c>
      <c r="C1583" s="199">
        <f>COUNTIF('BEN BEARE'!C:C,B1583)</f>
        <v>1</v>
      </c>
      <c r="D1583" s="199">
        <f>COUNTIFS('BEN BEARE'!C:C,B1583,'BEN BEARE'!K:K,"&gt;0")</f>
        <v>0</v>
      </c>
      <c r="E1583" s="199">
        <f>COUNTIFS('BEN BEARE'!C:C,B1583,'BEN BEARE'!K:K,"&lt;0")</f>
        <v>1</v>
      </c>
      <c r="F1583" s="200">
        <f t="shared" si="37"/>
        <v>0</v>
      </c>
      <c r="G1583" s="207">
        <f>SUMIFS('BEN BEARE'!K:K,'BEN BEARE'!C:C,B1583)</f>
        <v>-2</v>
      </c>
    </row>
    <row r="1584" spans="2:7" ht="15.75" x14ac:dyDescent="0.25">
      <c r="B1584" s="205" t="str">
        <v>Rose Code</v>
      </c>
      <c r="C1584" s="199">
        <f>COUNTIF('BEN BEARE'!C:C,B1584)</f>
        <v>1</v>
      </c>
      <c r="D1584" s="199">
        <f>COUNTIFS('BEN BEARE'!C:C,B1584,'BEN BEARE'!K:K,"&gt;0")</f>
        <v>0</v>
      </c>
      <c r="E1584" s="199">
        <f>COUNTIFS('BEN BEARE'!C:C,B1584,'BEN BEARE'!K:K,"&lt;0")</f>
        <v>1</v>
      </c>
      <c r="F1584" s="200">
        <f t="shared" si="37"/>
        <v>0</v>
      </c>
      <c r="G1584" s="207">
        <f>SUMIFS('BEN BEARE'!K:K,'BEN BEARE'!C:C,B1584)</f>
        <v>-1</v>
      </c>
    </row>
    <row r="1585" spans="2:7" ht="15.75" x14ac:dyDescent="0.25">
      <c r="B1585" s="205" t="str">
        <v>Rose of Shalaa</v>
      </c>
      <c r="C1585" s="199">
        <f>COUNTIF('BEN BEARE'!C:C,B1585)</f>
        <v>1</v>
      </c>
      <c r="D1585" s="199">
        <f>COUNTIFS('BEN BEARE'!C:C,B1585,'BEN BEARE'!K:K,"&gt;0")</f>
        <v>1</v>
      </c>
      <c r="E1585" s="199">
        <f>COUNTIFS('BEN BEARE'!C:C,B1585,'BEN BEARE'!K:K,"&lt;0")</f>
        <v>0</v>
      </c>
      <c r="F1585" s="200">
        <f t="shared" si="37"/>
        <v>1</v>
      </c>
      <c r="G1585" s="207">
        <f>SUMIFS('BEN BEARE'!K:K,'BEN BEARE'!C:C,B1585)</f>
        <v>6</v>
      </c>
    </row>
    <row r="1586" spans="2:7" ht="15.75" x14ac:dyDescent="0.25">
      <c r="B1586" s="205" t="str">
        <v>Rose Quartz</v>
      </c>
      <c r="C1586" s="199">
        <f>COUNTIF('BEN BEARE'!C:C,B1586)</f>
        <v>2</v>
      </c>
      <c r="D1586" s="199">
        <f>COUNTIFS('BEN BEARE'!C:C,B1586,'BEN BEARE'!K:K,"&gt;0")</f>
        <v>2</v>
      </c>
      <c r="E1586" s="199">
        <f>COUNTIFS('BEN BEARE'!C:C,B1586,'BEN BEARE'!K:K,"&lt;0")</f>
        <v>0</v>
      </c>
      <c r="F1586" s="200">
        <f t="shared" si="37"/>
        <v>1</v>
      </c>
      <c r="G1586" s="207">
        <f>SUMIFS('BEN BEARE'!K:K,'BEN BEARE'!C:C,B1586)</f>
        <v>6.65</v>
      </c>
    </row>
    <row r="1587" spans="2:7" ht="15.75" x14ac:dyDescent="0.25">
      <c r="B1587" s="205" t="str">
        <v>Rosy Bubbles</v>
      </c>
      <c r="C1587" s="199">
        <f>COUNTIF('BEN BEARE'!C:C,B1587)</f>
        <v>2</v>
      </c>
      <c r="D1587" s="199">
        <f>COUNTIFS('BEN BEARE'!C:C,B1587,'BEN BEARE'!K:K,"&gt;0")</f>
        <v>0</v>
      </c>
      <c r="E1587" s="199">
        <f>COUNTIFS('BEN BEARE'!C:C,B1587,'BEN BEARE'!K:K,"&lt;0")</f>
        <v>2</v>
      </c>
      <c r="F1587" s="200">
        <f t="shared" si="37"/>
        <v>0</v>
      </c>
      <c r="G1587" s="207">
        <f>SUMIFS('BEN BEARE'!K:K,'BEN BEARE'!C:C,B1587)</f>
        <v>-1.5</v>
      </c>
    </row>
    <row r="1588" spans="2:7" ht="15.75" x14ac:dyDescent="0.25">
      <c r="B1588" s="205" t="str">
        <v>Rotorua</v>
      </c>
      <c r="C1588" s="199">
        <f>COUNTIF('BEN BEARE'!C:C,B1588)</f>
        <v>2</v>
      </c>
      <c r="D1588" s="199">
        <f>COUNTIFS('BEN BEARE'!C:C,B1588,'BEN BEARE'!K:K,"&gt;0")</f>
        <v>1</v>
      </c>
      <c r="E1588" s="199">
        <f>COUNTIFS('BEN BEARE'!C:C,B1588,'BEN BEARE'!K:K,"&lt;0")</f>
        <v>1</v>
      </c>
      <c r="F1588" s="200">
        <f t="shared" si="37"/>
        <v>0.5</v>
      </c>
      <c r="G1588" s="207">
        <f>SUMIFS('BEN BEARE'!K:K,'BEN BEARE'!C:C,B1588)</f>
        <v>7.375</v>
      </c>
    </row>
    <row r="1589" spans="2:7" ht="15.75" x14ac:dyDescent="0.25">
      <c r="B1589" s="205" t="str">
        <v>Rouge Lune</v>
      </c>
      <c r="C1589" s="199">
        <f>COUNTIF('BEN BEARE'!C:C,B1589)</f>
        <v>2</v>
      </c>
      <c r="D1589" s="199">
        <f>COUNTIFS('BEN BEARE'!C:C,B1589,'BEN BEARE'!K:K,"&gt;0")</f>
        <v>0</v>
      </c>
      <c r="E1589" s="199">
        <f>COUNTIFS('BEN BEARE'!C:C,B1589,'BEN BEARE'!K:K,"&lt;0")</f>
        <v>2</v>
      </c>
      <c r="F1589" s="200">
        <f t="shared" si="37"/>
        <v>0</v>
      </c>
      <c r="G1589" s="207">
        <f>SUMIFS('BEN BEARE'!K:K,'BEN BEARE'!C:C,B1589)</f>
        <v>-3.5</v>
      </c>
    </row>
    <row r="1590" spans="2:7" ht="15.75" x14ac:dyDescent="0.25">
      <c r="B1590" s="205" t="str">
        <v>Royal Dress</v>
      </c>
      <c r="C1590" s="199">
        <f>COUNTIF('BEN BEARE'!C:C,B1590)</f>
        <v>1</v>
      </c>
      <c r="D1590" s="199">
        <f>COUNTIFS('BEN BEARE'!C:C,B1590,'BEN BEARE'!K:K,"&gt;0")</f>
        <v>1</v>
      </c>
      <c r="E1590" s="199">
        <f>COUNTIFS('BEN BEARE'!C:C,B1590,'BEN BEARE'!K:K,"&lt;0")</f>
        <v>0</v>
      </c>
      <c r="F1590" s="200">
        <f t="shared" si="37"/>
        <v>1</v>
      </c>
      <c r="G1590" s="207">
        <f>SUMIFS('BEN BEARE'!K:K,'BEN BEARE'!C:C,B1590)</f>
        <v>5.1840000000000011</v>
      </c>
    </row>
    <row r="1591" spans="2:7" ht="15.75" x14ac:dyDescent="0.25">
      <c r="B1591" s="205" t="str">
        <v>Royal Empress</v>
      </c>
      <c r="C1591" s="199">
        <f>COUNTIF('BEN BEARE'!C:C,B1591)</f>
        <v>2</v>
      </c>
      <c r="D1591" s="199">
        <f>COUNTIFS('BEN BEARE'!C:C,B1591,'BEN BEARE'!K:K,"&gt;0")</f>
        <v>0</v>
      </c>
      <c r="E1591" s="199">
        <f>COUNTIFS('BEN BEARE'!C:C,B1591,'BEN BEARE'!K:K,"&lt;0")</f>
        <v>2</v>
      </c>
      <c r="F1591" s="200">
        <f t="shared" si="37"/>
        <v>0</v>
      </c>
      <c r="G1591" s="207">
        <f>SUMIFS('BEN BEARE'!K:K,'BEN BEARE'!C:C,B1591)</f>
        <v>-2.25</v>
      </c>
    </row>
    <row r="1592" spans="2:7" ht="15.75" x14ac:dyDescent="0.25">
      <c r="B1592" s="205" t="str">
        <v>Royal Merchant</v>
      </c>
      <c r="C1592" s="199">
        <f>COUNTIF('BEN BEARE'!C:C,B1592)</f>
        <v>1</v>
      </c>
      <c r="D1592" s="199">
        <f>COUNTIFS('BEN BEARE'!C:C,B1592,'BEN BEARE'!K:K,"&gt;0")</f>
        <v>0</v>
      </c>
      <c r="E1592" s="199">
        <f>COUNTIFS('BEN BEARE'!C:C,B1592,'BEN BEARE'!K:K,"&lt;0")</f>
        <v>1</v>
      </c>
      <c r="F1592" s="200">
        <f t="shared" si="37"/>
        <v>0</v>
      </c>
      <c r="G1592" s="207">
        <f>SUMIFS('BEN BEARE'!K:K,'BEN BEARE'!C:C,B1592)</f>
        <v>-0.5</v>
      </c>
    </row>
    <row r="1593" spans="2:7" ht="15.75" x14ac:dyDescent="0.25">
      <c r="B1593" s="205" t="str">
        <v>Royal Obsession</v>
      </c>
      <c r="C1593" s="199">
        <f>COUNTIF('BEN BEARE'!C:C,B1593)</f>
        <v>1</v>
      </c>
      <c r="D1593" s="199">
        <f>COUNTIFS('BEN BEARE'!C:C,B1593,'BEN BEARE'!K:K,"&gt;0")</f>
        <v>1</v>
      </c>
      <c r="E1593" s="199">
        <f>COUNTIFS('BEN BEARE'!C:C,B1593,'BEN BEARE'!K:K,"&lt;0")</f>
        <v>0</v>
      </c>
      <c r="F1593" s="200">
        <f t="shared" si="37"/>
        <v>1</v>
      </c>
      <c r="G1593" s="207">
        <f>SUMIFS('BEN BEARE'!K:K,'BEN BEARE'!C:C,B1593)</f>
        <v>2.4</v>
      </c>
    </row>
    <row r="1594" spans="2:7" ht="15.75" x14ac:dyDescent="0.25">
      <c r="B1594" s="205" t="str">
        <v>Royalz</v>
      </c>
      <c r="C1594" s="199">
        <f>COUNTIF('BEN BEARE'!C:C,B1594)</f>
        <v>1</v>
      </c>
      <c r="D1594" s="199">
        <f>COUNTIFS('BEN BEARE'!C:C,B1594,'BEN BEARE'!K:K,"&gt;0")</f>
        <v>1</v>
      </c>
      <c r="E1594" s="199">
        <f>COUNTIFS('BEN BEARE'!C:C,B1594,'BEN BEARE'!K:K,"&lt;0")</f>
        <v>0</v>
      </c>
      <c r="F1594" s="200">
        <f t="shared" si="37"/>
        <v>1</v>
      </c>
      <c r="G1594" s="207">
        <f>SUMIFS('BEN BEARE'!K:K,'BEN BEARE'!C:C,B1594)</f>
        <v>3</v>
      </c>
    </row>
    <row r="1595" spans="2:7" ht="15.75" x14ac:dyDescent="0.25">
      <c r="B1595" s="205" t="str">
        <v>Rub of the Green</v>
      </c>
      <c r="C1595" s="199">
        <f>COUNTIF('BEN BEARE'!C:C,B1595)</f>
        <v>2</v>
      </c>
      <c r="D1595" s="199">
        <f>COUNTIFS('BEN BEARE'!C:C,B1595,'BEN BEARE'!K:K,"&gt;0")</f>
        <v>0</v>
      </c>
      <c r="E1595" s="199">
        <f>COUNTIFS('BEN BEARE'!C:C,B1595,'BEN BEARE'!K:K,"&lt;0")</f>
        <v>2</v>
      </c>
      <c r="F1595" s="200">
        <f t="shared" si="37"/>
        <v>0</v>
      </c>
      <c r="G1595" s="207">
        <f>SUMIFS('BEN BEARE'!K:K,'BEN BEARE'!C:C,B1595)</f>
        <v>-1.75</v>
      </c>
    </row>
    <row r="1596" spans="2:7" ht="15.75" x14ac:dyDescent="0.25">
      <c r="B1596" s="205" t="str">
        <v>Rubikton</v>
      </c>
      <c r="C1596" s="199">
        <f>COUNTIF('BEN BEARE'!C:C,B1596)</f>
        <v>1</v>
      </c>
      <c r="D1596" s="199">
        <f>COUNTIFS('BEN BEARE'!C:C,B1596,'BEN BEARE'!K:K,"&gt;0")</f>
        <v>1</v>
      </c>
      <c r="E1596" s="199">
        <f>COUNTIFS('BEN BEARE'!C:C,B1596,'BEN BEARE'!K:K,"&lt;0")</f>
        <v>0</v>
      </c>
      <c r="F1596" s="200">
        <f t="shared" si="37"/>
        <v>1</v>
      </c>
      <c r="G1596" s="207">
        <f>SUMIFS('BEN BEARE'!K:K,'BEN BEARE'!C:C,B1596)</f>
        <v>11.6</v>
      </c>
    </row>
    <row r="1597" spans="2:7" ht="15.75" x14ac:dyDescent="0.25">
      <c r="B1597" s="205" t="str">
        <v>Rubilara</v>
      </c>
      <c r="C1597" s="199">
        <f>COUNTIF('BEN BEARE'!C:C,B1597)</f>
        <v>2</v>
      </c>
      <c r="D1597" s="199">
        <f>COUNTIFS('BEN BEARE'!C:C,B1597,'BEN BEARE'!K:K,"&gt;0")</f>
        <v>0</v>
      </c>
      <c r="E1597" s="199">
        <f>COUNTIFS('BEN BEARE'!C:C,B1597,'BEN BEARE'!K:K,"&lt;0")</f>
        <v>2</v>
      </c>
      <c r="F1597" s="200">
        <f t="shared" si="37"/>
        <v>0</v>
      </c>
      <c r="G1597" s="207">
        <f>SUMIFS('BEN BEARE'!K:K,'BEN BEARE'!C:C,B1597)</f>
        <v>-8.75</v>
      </c>
    </row>
    <row r="1598" spans="2:7" ht="15.75" x14ac:dyDescent="0.25">
      <c r="B1598" s="205" t="str">
        <v>Rue De Palais</v>
      </c>
      <c r="C1598" s="199">
        <f>COUNTIF('BEN BEARE'!C:C,B1598)</f>
        <v>1</v>
      </c>
      <c r="D1598" s="199">
        <f>COUNTIFS('BEN BEARE'!C:C,B1598,'BEN BEARE'!K:K,"&gt;0")</f>
        <v>0</v>
      </c>
      <c r="E1598" s="199">
        <f>COUNTIFS('BEN BEARE'!C:C,B1598,'BEN BEARE'!K:K,"&lt;0")</f>
        <v>1</v>
      </c>
      <c r="F1598" s="200">
        <f t="shared" si="37"/>
        <v>0</v>
      </c>
      <c r="G1598" s="207">
        <f>SUMIFS('BEN BEARE'!K:K,'BEN BEARE'!C:C,B1598)</f>
        <v>-0.25</v>
      </c>
    </row>
    <row r="1599" spans="2:7" ht="15.75" x14ac:dyDescent="0.25">
      <c r="B1599" s="205" t="str">
        <v>Rue De Royale</v>
      </c>
      <c r="C1599" s="199">
        <f>COUNTIF('BEN BEARE'!C:C,B1599)</f>
        <v>1</v>
      </c>
      <c r="D1599" s="199">
        <f>COUNTIFS('BEN BEARE'!C:C,B1599,'BEN BEARE'!K:K,"&gt;0")</f>
        <v>0</v>
      </c>
      <c r="E1599" s="199">
        <f>COUNTIFS('BEN BEARE'!C:C,B1599,'BEN BEARE'!K:K,"&lt;0")</f>
        <v>1</v>
      </c>
      <c r="F1599" s="200">
        <f t="shared" si="37"/>
        <v>0</v>
      </c>
      <c r="G1599" s="207">
        <f>SUMIFS('BEN BEARE'!K:K,'BEN BEARE'!C:C,B1599)</f>
        <v>-9.5</v>
      </c>
    </row>
    <row r="1600" spans="2:7" ht="15.75" x14ac:dyDescent="0.25">
      <c r="B1600" s="205" t="str">
        <v>Ruggiero</v>
      </c>
      <c r="C1600" s="199">
        <f>COUNTIF('BEN BEARE'!C:C,B1600)</f>
        <v>3</v>
      </c>
      <c r="D1600" s="199">
        <f>COUNTIFS('BEN BEARE'!C:C,B1600,'BEN BEARE'!K:K,"&gt;0")</f>
        <v>1</v>
      </c>
      <c r="E1600" s="199">
        <f>COUNTIFS('BEN BEARE'!C:C,B1600,'BEN BEARE'!K:K,"&lt;0")</f>
        <v>2</v>
      </c>
      <c r="F1600" s="200">
        <f t="shared" si="37"/>
        <v>0.33333333333333331</v>
      </c>
      <c r="G1600" s="207">
        <f>SUMIFS('BEN BEARE'!K:K,'BEN BEARE'!C:C,B1600)</f>
        <v>0.10000000000000053</v>
      </c>
    </row>
    <row r="1601" spans="2:7" ht="15.75" x14ac:dyDescent="0.25">
      <c r="B1601" s="205" t="str">
        <v>Rules A lot</v>
      </c>
      <c r="C1601" s="199">
        <f>COUNTIF('BEN BEARE'!C:C,B1601)</f>
        <v>1</v>
      </c>
      <c r="D1601" s="199">
        <f>COUNTIFS('BEN BEARE'!C:C,B1601,'BEN BEARE'!K:K,"&gt;0")</f>
        <v>0</v>
      </c>
      <c r="E1601" s="199">
        <f>COUNTIFS('BEN BEARE'!C:C,B1601,'BEN BEARE'!K:K,"&lt;0")</f>
        <v>1</v>
      </c>
      <c r="F1601" s="200">
        <f t="shared" si="37"/>
        <v>0</v>
      </c>
      <c r="G1601" s="207">
        <f>SUMIFS('BEN BEARE'!K:K,'BEN BEARE'!C:C,B1601)</f>
        <v>-0.75</v>
      </c>
    </row>
    <row r="1602" spans="2:7" ht="15.75" x14ac:dyDescent="0.25">
      <c r="B1602" s="205" t="str">
        <v>Run Harry Run</v>
      </c>
      <c r="C1602" s="199">
        <f>COUNTIF('BEN BEARE'!C:C,B1602)</f>
        <v>1</v>
      </c>
      <c r="D1602" s="199">
        <f>COUNTIFS('BEN BEARE'!C:C,B1602,'BEN BEARE'!K:K,"&gt;0")</f>
        <v>1</v>
      </c>
      <c r="E1602" s="199">
        <f>COUNTIFS('BEN BEARE'!C:C,B1602,'BEN BEARE'!K:K,"&lt;0")</f>
        <v>0</v>
      </c>
      <c r="F1602" s="200">
        <f t="shared" si="37"/>
        <v>1</v>
      </c>
      <c r="G1602" s="207">
        <f>SUMIFS('BEN BEARE'!K:K,'BEN BEARE'!C:C,B1602)</f>
        <v>2.2999999999999998</v>
      </c>
    </row>
    <row r="1603" spans="2:7" ht="15.75" x14ac:dyDescent="0.25">
      <c r="B1603" s="205" t="str">
        <v>Run Like Hell</v>
      </c>
      <c r="C1603" s="199">
        <f>COUNTIF('BEN BEARE'!C:C,B1603)</f>
        <v>1</v>
      </c>
      <c r="D1603" s="199">
        <f>COUNTIFS('BEN BEARE'!C:C,B1603,'BEN BEARE'!K:K,"&gt;0")</f>
        <v>1</v>
      </c>
      <c r="E1603" s="199">
        <f>COUNTIFS('BEN BEARE'!C:C,B1603,'BEN BEARE'!K:K,"&lt;0")</f>
        <v>0</v>
      </c>
      <c r="F1603" s="200">
        <f t="shared" si="37"/>
        <v>1</v>
      </c>
      <c r="G1603" s="207">
        <f>SUMIFS('BEN BEARE'!K:K,'BEN BEARE'!C:C,B1603)</f>
        <v>22</v>
      </c>
    </row>
    <row r="1604" spans="2:7" ht="15.75" x14ac:dyDescent="0.25">
      <c r="B1604" s="205" t="str">
        <v>Runaway Soul</v>
      </c>
      <c r="C1604" s="199">
        <f>COUNTIF('BEN BEARE'!C:C,B1604)</f>
        <v>2</v>
      </c>
      <c r="D1604" s="199">
        <f>COUNTIFS('BEN BEARE'!C:C,B1604,'BEN BEARE'!K:K,"&gt;0")</f>
        <v>0</v>
      </c>
      <c r="E1604" s="199">
        <f>COUNTIFS('BEN BEARE'!C:C,B1604,'BEN BEARE'!K:K,"&lt;0")</f>
        <v>2</v>
      </c>
      <c r="F1604" s="200">
        <f t="shared" si="37"/>
        <v>0</v>
      </c>
      <c r="G1604" s="207">
        <f>SUMIFS('BEN BEARE'!K:K,'BEN BEARE'!C:C,B1604)</f>
        <v>-8</v>
      </c>
    </row>
    <row r="1605" spans="2:7" ht="15.75" x14ac:dyDescent="0.25">
      <c r="B1605" s="205" t="str">
        <v>Running in Circles</v>
      </c>
      <c r="C1605" s="199">
        <f>COUNTIF('BEN BEARE'!C:C,B1605)</f>
        <v>1</v>
      </c>
      <c r="D1605" s="199">
        <f>COUNTIFS('BEN BEARE'!C:C,B1605,'BEN BEARE'!K:K,"&gt;0")</f>
        <v>0</v>
      </c>
      <c r="E1605" s="199">
        <f>COUNTIFS('BEN BEARE'!C:C,B1605,'BEN BEARE'!K:K,"&lt;0")</f>
        <v>1</v>
      </c>
      <c r="F1605" s="200">
        <f t="shared" si="37"/>
        <v>0</v>
      </c>
      <c r="G1605" s="207">
        <f>SUMIFS('BEN BEARE'!K:K,'BEN BEARE'!C:C,B1605)</f>
        <v>-1</v>
      </c>
    </row>
    <row r="1606" spans="2:7" ht="15.75" x14ac:dyDescent="0.25">
      <c r="B1606" s="205" t="str">
        <v>Running on Time</v>
      </c>
      <c r="C1606" s="199">
        <f>COUNTIF('BEN BEARE'!C:C,B1606)</f>
        <v>2</v>
      </c>
      <c r="D1606" s="199">
        <f>COUNTIFS('BEN BEARE'!C:C,B1606,'BEN BEARE'!K:K,"&gt;0")</f>
        <v>2</v>
      </c>
      <c r="E1606" s="199">
        <f>COUNTIFS('BEN BEARE'!C:C,B1606,'BEN BEARE'!K:K,"&lt;0")</f>
        <v>0</v>
      </c>
      <c r="F1606" s="200">
        <f t="shared" si="37"/>
        <v>1</v>
      </c>
      <c r="G1606" s="207">
        <f>SUMIFS('BEN BEARE'!K:K,'BEN BEARE'!C:C,B1606)</f>
        <v>32.5</v>
      </c>
    </row>
    <row r="1607" spans="2:7" ht="15.75" x14ac:dyDescent="0.25">
      <c r="B1607" s="205" t="str">
        <v>Runpukya</v>
      </c>
      <c r="C1607" s="199">
        <f>COUNTIF('BEN BEARE'!C:C,B1607)</f>
        <v>1</v>
      </c>
      <c r="D1607" s="199">
        <f>COUNTIFS('BEN BEARE'!C:C,B1607,'BEN BEARE'!K:K,"&gt;0")</f>
        <v>1</v>
      </c>
      <c r="E1607" s="199">
        <f>COUNTIFS('BEN BEARE'!C:C,B1607,'BEN BEARE'!K:K,"&lt;0")</f>
        <v>0</v>
      </c>
      <c r="F1607" s="200">
        <f t="shared" si="37"/>
        <v>1</v>
      </c>
      <c r="G1607" s="207">
        <f>SUMIFS('BEN BEARE'!K:K,'BEN BEARE'!C:C,B1607)</f>
        <v>9</v>
      </c>
    </row>
    <row r="1608" spans="2:7" ht="15.75" x14ac:dyDescent="0.25">
      <c r="B1608" s="205" t="str">
        <v>Rupp</v>
      </c>
      <c r="C1608" s="199">
        <f>COUNTIF('BEN BEARE'!C:C,B1608)</f>
        <v>1</v>
      </c>
      <c r="D1608" s="199">
        <f>COUNTIFS('BEN BEARE'!C:C,B1608,'BEN BEARE'!K:K,"&gt;0")</f>
        <v>0</v>
      </c>
      <c r="E1608" s="199">
        <f>COUNTIFS('BEN BEARE'!C:C,B1608,'BEN BEARE'!K:K,"&lt;0")</f>
        <v>1</v>
      </c>
      <c r="F1608" s="200">
        <f t="shared" si="37"/>
        <v>0</v>
      </c>
      <c r="G1608" s="207">
        <f>SUMIFS('BEN BEARE'!K:K,'BEN BEARE'!C:C,B1608)</f>
        <v>-0.5</v>
      </c>
    </row>
    <row r="1609" spans="2:7" ht="15.75" x14ac:dyDescent="0.25">
      <c r="B1609" s="205" t="str">
        <v>Rura Penthe</v>
      </c>
      <c r="C1609" s="199">
        <f>COUNTIF('BEN BEARE'!C:C,B1609)</f>
        <v>2</v>
      </c>
      <c r="D1609" s="199">
        <f>COUNTIFS('BEN BEARE'!C:C,B1609,'BEN BEARE'!K:K,"&gt;0")</f>
        <v>1</v>
      </c>
      <c r="E1609" s="199">
        <f>COUNTIFS('BEN BEARE'!C:C,B1609,'BEN BEARE'!K:K,"&lt;0")</f>
        <v>1</v>
      </c>
      <c r="F1609" s="200">
        <f t="shared" si="37"/>
        <v>0.5</v>
      </c>
      <c r="G1609" s="207">
        <f>SUMIFS('BEN BEARE'!K:K,'BEN BEARE'!C:C,B1609)</f>
        <v>-0.375</v>
      </c>
    </row>
    <row r="1610" spans="2:7" ht="15.75" x14ac:dyDescent="0.25">
      <c r="B1610" s="205" t="str">
        <v>Rusconi</v>
      </c>
      <c r="C1610" s="199">
        <f>COUNTIF('BEN BEARE'!C:C,B1610)</f>
        <v>1</v>
      </c>
      <c r="D1610" s="199">
        <f>COUNTIFS('BEN BEARE'!C:C,B1610,'BEN BEARE'!K:K,"&gt;0")</f>
        <v>0</v>
      </c>
      <c r="E1610" s="199">
        <f>COUNTIFS('BEN BEARE'!C:C,B1610,'BEN BEARE'!K:K,"&lt;0")</f>
        <v>1</v>
      </c>
      <c r="F1610" s="200">
        <f t="shared" si="37"/>
        <v>0</v>
      </c>
      <c r="G1610" s="207">
        <f>SUMIFS('BEN BEARE'!K:K,'BEN BEARE'!C:C,B1610)</f>
        <v>-1</v>
      </c>
    </row>
    <row r="1611" spans="2:7" ht="15.75" x14ac:dyDescent="0.25">
      <c r="B1611" s="205" t="str">
        <v>Russian Front</v>
      </c>
      <c r="C1611" s="199">
        <f>COUNTIF('BEN BEARE'!C:C,B1611)</f>
        <v>1</v>
      </c>
      <c r="D1611" s="199">
        <f>COUNTIFS('BEN BEARE'!C:C,B1611,'BEN BEARE'!K:K,"&gt;0")</f>
        <v>1</v>
      </c>
      <c r="E1611" s="199">
        <f>COUNTIFS('BEN BEARE'!C:C,B1611,'BEN BEARE'!K:K,"&lt;0")</f>
        <v>0</v>
      </c>
      <c r="F1611" s="200">
        <f t="shared" si="37"/>
        <v>1</v>
      </c>
      <c r="G1611" s="207">
        <f>SUMIFS('BEN BEARE'!K:K,'BEN BEARE'!C:C,B1611)</f>
        <v>36</v>
      </c>
    </row>
    <row r="1612" spans="2:7" ht="15.75" x14ac:dyDescent="0.25">
      <c r="B1612" s="205" t="str">
        <v>Russian Mint</v>
      </c>
      <c r="C1612" s="199">
        <f>COUNTIF('BEN BEARE'!C:C,B1612)</f>
        <v>1</v>
      </c>
      <c r="D1612" s="199">
        <f>COUNTIFS('BEN BEARE'!C:C,B1612,'BEN BEARE'!K:K,"&gt;0")</f>
        <v>0</v>
      </c>
      <c r="E1612" s="199">
        <f>COUNTIFS('BEN BEARE'!C:C,B1612,'BEN BEARE'!K:K,"&lt;0")</f>
        <v>1</v>
      </c>
      <c r="F1612" s="200">
        <f t="shared" si="37"/>
        <v>0</v>
      </c>
      <c r="G1612" s="207">
        <f>SUMIFS('BEN BEARE'!K:K,'BEN BEARE'!C:C,B1612)</f>
        <v>-9</v>
      </c>
    </row>
    <row r="1613" spans="2:7" ht="15.75" x14ac:dyDescent="0.25">
      <c r="B1613" s="205" t="str">
        <v>Sabino</v>
      </c>
      <c r="C1613" s="199">
        <f>COUNTIF('BEN BEARE'!C:C,B1613)</f>
        <v>1</v>
      </c>
      <c r="D1613" s="199">
        <f>COUNTIFS('BEN BEARE'!C:C,B1613,'BEN BEARE'!K:K,"&gt;0")</f>
        <v>0</v>
      </c>
      <c r="E1613" s="199">
        <f>COUNTIFS('BEN BEARE'!C:C,B1613,'BEN BEARE'!K:K,"&lt;0")</f>
        <v>1</v>
      </c>
      <c r="F1613" s="200">
        <f t="shared" si="37"/>
        <v>0</v>
      </c>
      <c r="G1613" s="207">
        <f>SUMIFS('BEN BEARE'!K:K,'BEN BEARE'!C:C,B1613)</f>
        <v>-2</v>
      </c>
    </row>
    <row r="1614" spans="2:7" ht="15.75" x14ac:dyDescent="0.25">
      <c r="B1614" s="205" t="str">
        <v>Sacred Kenshi</v>
      </c>
      <c r="C1614" s="199">
        <f>COUNTIF('BEN BEARE'!C:C,B1614)</f>
        <v>2</v>
      </c>
      <c r="D1614" s="199">
        <f>COUNTIFS('BEN BEARE'!C:C,B1614,'BEN BEARE'!K:K,"&gt;0")</f>
        <v>0</v>
      </c>
      <c r="E1614" s="199">
        <f>COUNTIFS('BEN BEARE'!C:C,B1614,'BEN BEARE'!K:K,"&lt;0")</f>
        <v>2</v>
      </c>
      <c r="F1614" s="200">
        <f t="shared" si="37"/>
        <v>0</v>
      </c>
      <c r="G1614" s="207">
        <f>SUMIFS('BEN BEARE'!K:K,'BEN BEARE'!C:C,B1614)</f>
        <v>-2</v>
      </c>
    </row>
    <row r="1615" spans="2:7" ht="15.75" x14ac:dyDescent="0.25">
      <c r="B1615" s="205" t="str">
        <v>Sacred Palace</v>
      </c>
      <c r="C1615" s="199">
        <f>COUNTIF('BEN BEARE'!C:C,B1615)</f>
        <v>2</v>
      </c>
      <c r="D1615" s="199">
        <f>COUNTIFS('BEN BEARE'!C:C,B1615,'BEN BEARE'!K:K,"&gt;0")</f>
        <v>0</v>
      </c>
      <c r="E1615" s="199">
        <f>COUNTIFS('BEN BEARE'!C:C,B1615,'BEN BEARE'!K:K,"&lt;0")</f>
        <v>2</v>
      </c>
      <c r="F1615" s="200">
        <f t="shared" si="37"/>
        <v>0</v>
      </c>
      <c r="G1615" s="207">
        <f>SUMIFS('BEN BEARE'!K:K,'BEN BEARE'!C:C,B1615)</f>
        <v>-2.5</v>
      </c>
    </row>
    <row r="1616" spans="2:7" ht="15.75" x14ac:dyDescent="0.25">
      <c r="B1616" s="205" t="str">
        <v>Safe Secret</v>
      </c>
      <c r="C1616" s="199">
        <f>COUNTIF('BEN BEARE'!C:C,B1616)</f>
        <v>2</v>
      </c>
      <c r="D1616" s="199">
        <f>COUNTIFS('BEN BEARE'!C:C,B1616,'BEN BEARE'!K:K,"&gt;0")</f>
        <v>1</v>
      </c>
      <c r="E1616" s="199">
        <f>COUNTIFS('BEN BEARE'!C:C,B1616,'BEN BEARE'!K:K,"&lt;0")</f>
        <v>1</v>
      </c>
      <c r="F1616" s="200">
        <f t="shared" si="37"/>
        <v>0.5</v>
      </c>
      <c r="G1616" s="207">
        <f>SUMIFS('BEN BEARE'!K:K,'BEN BEARE'!C:C,B1616)</f>
        <v>4.5999999999999996</v>
      </c>
    </row>
    <row r="1617" spans="2:7" ht="15.75" x14ac:dyDescent="0.25">
      <c r="B1617" s="205" t="str">
        <v>Sailors Book</v>
      </c>
      <c r="C1617" s="199">
        <f>COUNTIF('BEN BEARE'!C:C,B1617)</f>
        <v>3</v>
      </c>
      <c r="D1617" s="199">
        <f>COUNTIFS('BEN BEARE'!C:C,B1617,'BEN BEARE'!K:K,"&gt;0")</f>
        <v>1</v>
      </c>
      <c r="E1617" s="199">
        <f>COUNTIFS('BEN BEARE'!C:C,B1617,'BEN BEARE'!K:K,"&lt;0")</f>
        <v>2</v>
      </c>
      <c r="F1617" s="200">
        <f t="shared" si="37"/>
        <v>0.33333333333333331</v>
      </c>
      <c r="G1617" s="207">
        <f>SUMIFS('BEN BEARE'!K:K,'BEN BEARE'!C:C,B1617)</f>
        <v>14</v>
      </c>
    </row>
    <row r="1618" spans="2:7" ht="15.75" x14ac:dyDescent="0.25">
      <c r="B1618" s="205" t="str">
        <v>Sailors Rum</v>
      </c>
      <c r="C1618" s="199">
        <f>COUNTIF('BEN BEARE'!C:C,B1618)</f>
        <v>2</v>
      </c>
      <c r="D1618" s="199">
        <f>COUNTIFS('BEN BEARE'!C:C,B1618,'BEN BEARE'!K:K,"&gt;0")</f>
        <v>0</v>
      </c>
      <c r="E1618" s="199">
        <f>COUNTIFS('BEN BEARE'!C:C,B1618,'BEN BEARE'!K:K,"&lt;0")</f>
        <v>2</v>
      </c>
      <c r="F1618" s="200">
        <f t="shared" si="37"/>
        <v>0</v>
      </c>
      <c r="G1618" s="207">
        <f>SUMIFS('BEN BEARE'!K:K,'BEN BEARE'!C:C,B1618)</f>
        <v>-4</v>
      </c>
    </row>
    <row r="1619" spans="2:7" ht="15.75" x14ac:dyDescent="0.25">
      <c r="B1619" s="205" t="str">
        <v>Saint Rose</v>
      </c>
      <c r="C1619" s="199">
        <f>COUNTIF('BEN BEARE'!C:C,B1619)</f>
        <v>2</v>
      </c>
      <c r="D1619" s="199">
        <f>COUNTIFS('BEN BEARE'!C:C,B1619,'BEN BEARE'!K:K,"&gt;0")</f>
        <v>0</v>
      </c>
      <c r="E1619" s="199">
        <f>COUNTIFS('BEN BEARE'!C:C,B1619,'BEN BEARE'!K:K,"&lt;0")</f>
        <v>2</v>
      </c>
      <c r="F1619" s="200">
        <f t="shared" si="37"/>
        <v>0</v>
      </c>
      <c r="G1619" s="207">
        <f>SUMIFS('BEN BEARE'!K:K,'BEN BEARE'!C:C,B1619)</f>
        <v>-3.75</v>
      </c>
    </row>
    <row r="1620" spans="2:7" ht="15.75" x14ac:dyDescent="0.25">
      <c r="B1620" s="205" t="str">
        <v>Sakowin</v>
      </c>
      <c r="C1620" s="199">
        <f>COUNTIF('BEN BEARE'!C:C,B1620)</f>
        <v>1</v>
      </c>
      <c r="D1620" s="199">
        <f>COUNTIFS('BEN BEARE'!C:C,B1620,'BEN BEARE'!K:K,"&gt;0")</f>
        <v>0</v>
      </c>
      <c r="E1620" s="199">
        <f>COUNTIFS('BEN BEARE'!C:C,B1620,'BEN BEARE'!K:K,"&lt;0")</f>
        <v>1</v>
      </c>
      <c r="F1620" s="200">
        <f t="shared" si="37"/>
        <v>0</v>
      </c>
      <c r="G1620" s="207">
        <f>SUMIFS('BEN BEARE'!K:K,'BEN BEARE'!C:C,B1620)</f>
        <v>-5.75</v>
      </c>
    </row>
    <row r="1621" spans="2:7" ht="15.75" x14ac:dyDescent="0.25">
      <c r="B1621" s="205" t="str">
        <v>Sallys Nickles</v>
      </c>
      <c r="C1621" s="199">
        <f>COUNTIF('BEN BEARE'!C:C,B1621)</f>
        <v>1</v>
      </c>
      <c r="D1621" s="199">
        <f>COUNTIFS('BEN BEARE'!C:C,B1621,'BEN BEARE'!K:K,"&gt;0")</f>
        <v>0</v>
      </c>
      <c r="E1621" s="199">
        <f>COUNTIFS('BEN BEARE'!C:C,B1621,'BEN BEARE'!K:K,"&lt;0")</f>
        <v>1</v>
      </c>
      <c r="F1621" s="200">
        <f t="shared" si="37"/>
        <v>0</v>
      </c>
      <c r="G1621" s="207">
        <f>SUMIFS('BEN BEARE'!K:K,'BEN BEARE'!C:C,B1621)</f>
        <v>-0.25</v>
      </c>
    </row>
    <row r="1622" spans="2:7" ht="15.75" x14ac:dyDescent="0.25">
      <c r="B1622" s="205" t="str">
        <v>Samita</v>
      </c>
      <c r="C1622" s="199">
        <f>COUNTIF('BEN BEARE'!C:C,B1622)</f>
        <v>1</v>
      </c>
      <c r="D1622" s="199">
        <f>COUNTIFS('BEN BEARE'!C:C,B1622,'BEN BEARE'!K:K,"&gt;0")</f>
        <v>0</v>
      </c>
      <c r="E1622" s="199">
        <f>COUNTIFS('BEN BEARE'!C:C,B1622,'BEN BEARE'!K:K,"&lt;0")</f>
        <v>1</v>
      </c>
      <c r="F1622" s="200">
        <f t="shared" si="37"/>
        <v>0</v>
      </c>
      <c r="G1622" s="207">
        <f>SUMIFS('BEN BEARE'!K:K,'BEN BEARE'!C:C,B1622)</f>
        <v>-7</v>
      </c>
    </row>
    <row r="1623" spans="2:7" ht="15.75" x14ac:dyDescent="0.25">
      <c r="B1623" s="205" t="str">
        <v>Samuel Langhorne</v>
      </c>
      <c r="C1623" s="199">
        <f>COUNTIF('BEN BEARE'!C:C,B1623)</f>
        <v>1</v>
      </c>
      <c r="D1623" s="199">
        <f>COUNTIFS('BEN BEARE'!C:C,B1623,'BEN BEARE'!K:K,"&gt;0")</f>
        <v>1</v>
      </c>
      <c r="E1623" s="199">
        <f>COUNTIFS('BEN BEARE'!C:C,B1623,'BEN BEARE'!K:K,"&lt;0")</f>
        <v>0</v>
      </c>
      <c r="F1623" s="200">
        <f t="shared" si="37"/>
        <v>1</v>
      </c>
      <c r="G1623" s="207">
        <f>SUMIFS('BEN BEARE'!K:K,'BEN BEARE'!C:C,B1623)</f>
        <v>21.875</v>
      </c>
    </row>
    <row r="1624" spans="2:7" ht="15.75" x14ac:dyDescent="0.25">
      <c r="B1624" s="205" t="str">
        <v>Sanstoc</v>
      </c>
      <c r="C1624" s="199">
        <f>COUNTIF('BEN BEARE'!C:C,B1624)</f>
        <v>1</v>
      </c>
      <c r="D1624" s="199">
        <f>COUNTIFS('BEN BEARE'!C:C,B1624,'BEN BEARE'!K:K,"&gt;0")</f>
        <v>1</v>
      </c>
      <c r="E1624" s="199">
        <f>COUNTIFS('BEN BEARE'!C:C,B1624,'BEN BEARE'!K:K,"&lt;0")</f>
        <v>0</v>
      </c>
      <c r="F1624" s="200">
        <f t="shared" si="37"/>
        <v>1</v>
      </c>
      <c r="G1624" s="207">
        <f>SUMIFS('BEN BEARE'!K:K,'BEN BEARE'!C:C,B1624)</f>
        <v>1.6500000000000004</v>
      </c>
    </row>
    <row r="1625" spans="2:7" ht="15.75" x14ac:dyDescent="0.25">
      <c r="B1625" s="205" t="str">
        <v>Santa Fe Rose</v>
      </c>
      <c r="C1625" s="199">
        <f>COUNTIF('BEN BEARE'!C:C,B1625)</f>
        <v>2</v>
      </c>
      <c r="D1625" s="199">
        <f>COUNTIFS('BEN BEARE'!C:C,B1625,'BEN BEARE'!K:K,"&gt;0")</f>
        <v>2</v>
      </c>
      <c r="E1625" s="199">
        <f>COUNTIFS('BEN BEARE'!C:C,B1625,'BEN BEARE'!K:K,"&lt;0")</f>
        <v>0</v>
      </c>
      <c r="F1625" s="200">
        <f t="shared" si="37"/>
        <v>1</v>
      </c>
      <c r="G1625" s="207">
        <f>SUMIFS('BEN BEARE'!K:K,'BEN BEARE'!C:C,B1625)</f>
        <v>13.344000000000001</v>
      </c>
    </row>
    <row r="1626" spans="2:7" ht="15.75" x14ac:dyDescent="0.25">
      <c r="B1626" s="205" t="str">
        <v>Sasqualah</v>
      </c>
      <c r="C1626" s="199">
        <f>COUNTIF('BEN BEARE'!C:C,B1626)</f>
        <v>1</v>
      </c>
      <c r="D1626" s="199">
        <f>COUNTIFS('BEN BEARE'!C:C,B1626,'BEN BEARE'!K:K,"&gt;0")</f>
        <v>1</v>
      </c>
      <c r="E1626" s="199">
        <f>COUNTIFS('BEN BEARE'!C:C,B1626,'BEN BEARE'!K:K,"&lt;0")</f>
        <v>0</v>
      </c>
      <c r="F1626" s="200">
        <f t="shared" si="37"/>
        <v>1</v>
      </c>
      <c r="G1626" s="207">
        <f>SUMIFS('BEN BEARE'!K:K,'BEN BEARE'!C:C,B1626)</f>
        <v>42</v>
      </c>
    </row>
    <row r="1627" spans="2:7" ht="15.75" x14ac:dyDescent="0.25">
      <c r="B1627" s="205" t="str">
        <v>Sassolino</v>
      </c>
      <c r="C1627" s="199">
        <f>COUNTIF('BEN BEARE'!C:C,B1627)</f>
        <v>1</v>
      </c>
      <c r="D1627" s="199">
        <f>COUNTIFS('BEN BEARE'!C:C,B1627,'BEN BEARE'!K:K,"&gt;0")</f>
        <v>0</v>
      </c>
      <c r="E1627" s="199">
        <f>COUNTIFS('BEN BEARE'!C:C,B1627,'BEN BEARE'!K:K,"&lt;0")</f>
        <v>1</v>
      </c>
      <c r="F1627" s="200">
        <f t="shared" si="37"/>
        <v>0</v>
      </c>
      <c r="G1627" s="207">
        <f>SUMIFS('BEN BEARE'!K:K,'BEN BEARE'!C:C,B1627)</f>
        <v>-1.75</v>
      </c>
    </row>
    <row r="1628" spans="2:7" ht="15.75" x14ac:dyDescent="0.25">
      <c r="B1628" s="205" t="str">
        <v>Sassy Anna</v>
      </c>
      <c r="C1628" s="199">
        <f>COUNTIF('BEN BEARE'!C:C,B1628)</f>
        <v>1</v>
      </c>
      <c r="D1628" s="199">
        <f>COUNTIFS('BEN BEARE'!C:C,B1628,'BEN BEARE'!K:K,"&gt;0")</f>
        <v>0</v>
      </c>
      <c r="E1628" s="199">
        <f>COUNTIFS('BEN BEARE'!C:C,B1628,'BEN BEARE'!K:K,"&lt;0")</f>
        <v>1</v>
      </c>
      <c r="F1628" s="200">
        <f t="shared" si="37"/>
        <v>0</v>
      </c>
      <c r="G1628" s="207">
        <f>SUMIFS('BEN BEARE'!K:K,'BEN BEARE'!C:C,B1628)</f>
        <v>-5</v>
      </c>
    </row>
    <row r="1629" spans="2:7" ht="15.75" x14ac:dyDescent="0.25">
      <c r="B1629" s="205" t="str">
        <v>Sassy Boom</v>
      </c>
      <c r="C1629" s="199">
        <f>COUNTIF('BEN BEARE'!C:C,B1629)</f>
        <v>1</v>
      </c>
      <c r="D1629" s="199">
        <f>COUNTIFS('BEN BEARE'!C:C,B1629,'BEN BEARE'!K:K,"&gt;0")</f>
        <v>0</v>
      </c>
      <c r="E1629" s="199">
        <f>COUNTIFS('BEN BEARE'!C:C,B1629,'BEN BEARE'!K:K,"&lt;0")</f>
        <v>1</v>
      </c>
      <c r="F1629" s="200">
        <f t="shared" si="37"/>
        <v>0</v>
      </c>
      <c r="G1629" s="207">
        <f>SUMIFS('BEN BEARE'!K:K,'BEN BEARE'!C:C,B1629)</f>
        <v>-2.75</v>
      </c>
    </row>
    <row r="1630" spans="2:7" ht="15.75" x14ac:dyDescent="0.25">
      <c r="B1630" s="205" t="str">
        <v>Satin Ribbons</v>
      </c>
      <c r="C1630" s="199">
        <f>COUNTIF('BEN BEARE'!C:C,B1630)</f>
        <v>2</v>
      </c>
      <c r="D1630" s="199">
        <f>COUNTIFS('BEN BEARE'!C:C,B1630,'BEN BEARE'!K:K,"&gt;0")</f>
        <v>1</v>
      </c>
      <c r="E1630" s="199">
        <f>COUNTIFS('BEN BEARE'!C:C,B1630,'BEN BEARE'!K:K,"&lt;0")</f>
        <v>1</v>
      </c>
      <c r="F1630" s="200">
        <f t="shared" si="37"/>
        <v>0.5</v>
      </c>
      <c r="G1630" s="207">
        <f>SUMIFS('BEN BEARE'!K:K,'BEN BEARE'!C:C,B1630)</f>
        <v>0.39999999999999858</v>
      </c>
    </row>
    <row r="1631" spans="2:7" ht="15.75" x14ac:dyDescent="0.25">
      <c r="B1631" s="205" t="str">
        <v>Saucey Horsey</v>
      </c>
      <c r="C1631" s="199">
        <f>COUNTIF('BEN BEARE'!C:C,B1631)</f>
        <v>1</v>
      </c>
      <c r="D1631" s="199">
        <f>COUNTIFS('BEN BEARE'!C:C,B1631,'BEN BEARE'!K:K,"&gt;0")</f>
        <v>0</v>
      </c>
      <c r="E1631" s="199">
        <f>COUNTIFS('BEN BEARE'!C:C,B1631,'BEN BEARE'!K:K,"&lt;0")</f>
        <v>1</v>
      </c>
      <c r="F1631" s="200">
        <f t="shared" si="37"/>
        <v>0</v>
      </c>
      <c r="G1631" s="207">
        <f>SUMIFS('BEN BEARE'!K:K,'BEN BEARE'!C:C,B1631)</f>
        <v>-1</v>
      </c>
    </row>
    <row r="1632" spans="2:7" ht="15.75" x14ac:dyDescent="0.25">
      <c r="B1632" s="205" t="str">
        <v>Savatoff</v>
      </c>
      <c r="C1632" s="199">
        <f>COUNTIF('BEN BEARE'!C:C,B1632)</f>
        <v>1</v>
      </c>
      <c r="D1632" s="199">
        <f>COUNTIFS('BEN BEARE'!C:C,B1632,'BEN BEARE'!K:K,"&gt;0")</f>
        <v>0</v>
      </c>
      <c r="E1632" s="199">
        <f>COUNTIFS('BEN BEARE'!C:C,B1632,'BEN BEARE'!K:K,"&lt;0")</f>
        <v>1</v>
      </c>
      <c r="F1632" s="200">
        <f t="shared" si="37"/>
        <v>0</v>
      </c>
      <c r="G1632" s="207">
        <f>SUMIFS('BEN BEARE'!K:K,'BEN BEARE'!C:C,B1632)</f>
        <v>-0.75</v>
      </c>
    </row>
    <row r="1633" spans="2:7" ht="15.75" x14ac:dyDescent="0.25">
      <c r="B1633" s="205" t="str">
        <v xml:space="preserve">Saviona </v>
      </c>
      <c r="C1633" s="199">
        <f>COUNTIF('BEN BEARE'!C:C,B1633)</f>
        <v>1</v>
      </c>
      <c r="D1633" s="199">
        <f>COUNTIFS('BEN BEARE'!C:C,B1633,'BEN BEARE'!K:K,"&gt;0")</f>
        <v>0</v>
      </c>
      <c r="E1633" s="199">
        <f>COUNTIFS('BEN BEARE'!C:C,B1633,'BEN BEARE'!K:K,"&lt;0")</f>
        <v>1</v>
      </c>
      <c r="F1633" s="200">
        <f t="shared" si="37"/>
        <v>0</v>
      </c>
      <c r="G1633" s="207">
        <f>SUMIFS('BEN BEARE'!K:K,'BEN BEARE'!C:C,B1633)</f>
        <v>-3</v>
      </c>
    </row>
    <row r="1634" spans="2:7" ht="15.75" x14ac:dyDescent="0.25">
      <c r="B1634" s="205" t="str">
        <v>Savonia</v>
      </c>
      <c r="C1634" s="199">
        <f>COUNTIF('BEN BEARE'!C:C,B1634)</f>
        <v>1</v>
      </c>
      <c r="D1634" s="199">
        <f>COUNTIFS('BEN BEARE'!C:C,B1634,'BEN BEARE'!K:K,"&gt;0")</f>
        <v>0</v>
      </c>
      <c r="E1634" s="199">
        <f>COUNTIFS('BEN BEARE'!C:C,B1634,'BEN BEARE'!K:K,"&lt;0")</f>
        <v>1</v>
      </c>
      <c r="F1634" s="200">
        <f t="shared" si="37"/>
        <v>0</v>
      </c>
      <c r="G1634" s="207">
        <f>SUMIFS('BEN BEARE'!K:K,'BEN BEARE'!C:C,B1634)</f>
        <v>-2</v>
      </c>
    </row>
    <row r="1635" spans="2:7" ht="15.75" x14ac:dyDescent="0.25">
      <c r="B1635" s="205" t="str">
        <v>Savorski</v>
      </c>
      <c r="C1635" s="199">
        <f>COUNTIF('BEN BEARE'!C:C,B1635)</f>
        <v>1</v>
      </c>
      <c r="D1635" s="199">
        <f>COUNTIFS('BEN BEARE'!C:C,B1635,'BEN BEARE'!K:K,"&gt;0")</f>
        <v>0</v>
      </c>
      <c r="E1635" s="199">
        <f>COUNTIFS('BEN BEARE'!C:C,B1635,'BEN BEARE'!K:K,"&lt;0")</f>
        <v>1</v>
      </c>
      <c r="F1635" s="200">
        <f t="shared" si="37"/>
        <v>0</v>
      </c>
      <c r="G1635" s="207">
        <f>SUMIFS('BEN BEARE'!K:K,'BEN BEARE'!C:C,B1635)</f>
        <v>-5.75</v>
      </c>
    </row>
    <row r="1636" spans="2:7" ht="15.75" x14ac:dyDescent="0.25">
      <c r="B1636" s="205" t="str">
        <v>Savvy Smart</v>
      </c>
      <c r="C1636" s="199">
        <f>COUNTIF('BEN BEARE'!C:C,B1636)</f>
        <v>2</v>
      </c>
      <c r="D1636" s="199">
        <f>COUNTIFS('BEN BEARE'!C:C,B1636,'BEN BEARE'!K:K,"&gt;0")</f>
        <v>0</v>
      </c>
      <c r="E1636" s="199">
        <f>COUNTIFS('BEN BEARE'!C:C,B1636,'BEN BEARE'!K:K,"&lt;0")</f>
        <v>2</v>
      </c>
      <c r="F1636" s="200">
        <f t="shared" si="37"/>
        <v>0</v>
      </c>
      <c r="G1636" s="207">
        <f>SUMIFS('BEN BEARE'!K:K,'BEN BEARE'!C:C,B1636)</f>
        <v>-3.75</v>
      </c>
    </row>
    <row r="1637" spans="2:7" ht="15.75" x14ac:dyDescent="0.25">
      <c r="B1637" s="205" t="str">
        <v>Scampi</v>
      </c>
      <c r="C1637" s="199">
        <f>COUNTIF('BEN BEARE'!C:C,B1637)</f>
        <v>1</v>
      </c>
      <c r="D1637" s="199">
        <f>COUNTIFS('BEN BEARE'!C:C,B1637,'BEN BEARE'!K:K,"&gt;0")</f>
        <v>0</v>
      </c>
      <c r="E1637" s="199">
        <f>COUNTIFS('BEN BEARE'!C:C,B1637,'BEN BEARE'!K:K,"&lt;0")</f>
        <v>1</v>
      </c>
      <c r="F1637" s="200">
        <f t="shared" si="37"/>
        <v>0</v>
      </c>
      <c r="G1637" s="207">
        <f>SUMIFS('BEN BEARE'!K:K,'BEN BEARE'!C:C,B1637)</f>
        <v>-8.75</v>
      </c>
    </row>
    <row r="1638" spans="2:7" ht="15.75" x14ac:dyDescent="0.25">
      <c r="B1638" s="205" t="str">
        <v>Scarlett Thunder</v>
      </c>
      <c r="C1638" s="199">
        <f>COUNTIF('BEN BEARE'!C:C,B1638)</f>
        <v>1</v>
      </c>
      <c r="D1638" s="199">
        <f>COUNTIFS('BEN BEARE'!C:C,B1638,'BEN BEARE'!K:K,"&gt;0")</f>
        <v>0</v>
      </c>
      <c r="E1638" s="199">
        <f>COUNTIFS('BEN BEARE'!C:C,B1638,'BEN BEARE'!K:K,"&lt;0")</f>
        <v>1</v>
      </c>
      <c r="F1638" s="200">
        <f t="shared" si="37"/>
        <v>0</v>
      </c>
      <c r="G1638" s="207">
        <f>SUMIFS('BEN BEARE'!K:K,'BEN BEARE'!C:C,B1638)</f>
        <v>-2.5</v>
      </c>
    </row>
    <row r="1639" spans="2:7" ht="15.75" x14ac:dyDescent="0.25">
      <c r="B1639" s="205" t="str">
        <v>Scheelite</v>
      </c>
      <c r="C1639" s="199">
        <f>COUNTIF('BEN BEARE'!C:C,B1639)</f>
        <v>1</v>
      </c>
      <c r="D1639" s="199">
        <f>COUNTIFS('BEN BEARE'!C:C,B1639,'BEN BEARE'!K:K,"&gt;0")</f>
        <v>1</v>
      </c>
      <c r="E1639" s="199">
        <f>COUNTIFS('BEN BEARE'!C:C,B1639,'BEN BEARE'!K:K,"&lt;0")</f>
        <v>0</v>
      </c>
      <c r="F1639" s="200">
        <f t="shared" si="37"/>
        <v>1</v>
      </c>
      <c r="G1639" s="207">
        <f>SUMIFS('BEN BEARE'!K:K,'BEN BEARE'!C:C,B1639)</f>
        <v>8</v>
      </c>
    </row>
    <row r="1640" spans="2:7" ht="15.75" x14ac:dyDescent="0.25">
      <c r="B1640" s="205" t="str">
        <v>Schiava</v>
      </c>
      <c r="C1640" s="199">
        <f>COUNTIF('BEN BEARE'!C:C,B1640)</f>
        <v>4</v>
      </c>
      <c r="D1640" s="199">
        <f>COUNTIFS('BEN BEARE'!C:C,B1640,'BEN BEARE'!K:K,"&gt;0")</f>
        <v>1</v>
      </c>
      <c r="E1640" s="199">
        <f>COUNTIFS('BEN BEARE'!C:C,B1640,'BEN BEARE'!K:K,"&lt;0")</f>
        <v>3</v>
      </c>
      <c r="F1640" s="200">
        <f t="shared" si="37"/>
        <v>0.25</v>
      </c>
      <c r="G1640" s="207">
        <f>SUMIFS('BEN BEARE'!K:K,'BEN BEARE'!C:C,B1640)</f>
        <v>-9.75</v>
      </c>
    </row>
    <row r="1641" spans="2:7" ht="15.75" x14ac:dyDescent="0.25">
      <c r="B1641" s="205" t="str">
        <v>Schwarz</v>
      </c>
      <c r="C1641" s="199">
        <f>COUNTIF('BEN BEARE'!C:C,B1641)</f>
        <v>1</v>
      </c>
      <c r="D1641" s="199">
        <f>COUNTIFS('BEN BEARE'!C:C,B1641,'BEN BEARE'!K:K,"&gt;0")</f>
        <v>1</v>
      </c>
      <c r="E1641" s="199">
        <f>COUNTIFS('BEN BEARE'!C:C,B1641,'BEN BEARE'!K:K,"&lt;0")</f>
        <v>0</v>
      </c>
      <c r="F1641" s="200">
        <f t="shared" si="37"/>
        <v>1</v>
      </c>
      <c r="G1641" s="207">
        <f>SUMIFS('BEN BEARE'!K:K,'BEN BEARE'!C:C,B1641)</f>
        <v>2.3250000000000011</v>
      </c>
    </row>
    <row r="1642" spans="2:7" ht="15.75" x14ac:dyDescent="0.25">
      <c r="B1642" s="205" t="str">
        <v>Scoffa</v>
      </c>
      <c r="C1642" s="199">
        <f>COUNTIF('BEN BEARE'!C:C,B1642)</f>
        <v>1</v>
      </c>
      <c r="D1642" s="199">
        <f>COUNTIFS('BEN BEARE'!C:C,B1642,'BEN BEARE'!K:K,"&gt;0")</f>
        <v>0</v>
      </c>
      <c r="E1642" s="199">
        <f>COUNTIFS('BEN BEARE'!C:C,B1642,'BEN BEARE'!K:K,"&lt;0")</f>
        <v>1</v>
      </c>
      <c r="F1642" s="200">
        <f t="shared" si="37"/>
        <v>0</v>
      </c>
      <c r="G1642" s="207">
        <f>SUMIFS('BEN BEARE'!K:K,'BEN BEARE'!C:C,B1642)</f>
        <v>-0.25</v>
      </c>
    </row>
    <row r="1643" spans="2:7" ht="15.75" x14ac:dyDescent="0.25">
      <c r="B1643" s="205" t="str">
        <v>Scopics</v>
      </c>
      <c r="C1643" s="199">
        <f>COUNTIF('BEN BEARE'!C:C,B1643)</f>
        <v>1</v>
      </c>
      <c r="D1643" s="199">
        <f>COUNTIFS('BEN BEARE'!C:C,B1643,'BEN BEARE'!K:K,"&gt;0")</f>
        <v>1</v>
      </c>
      <c r="E1643" s="199">
        <f>COUNTIFS('BEN BEARE'!C:C,B1643,'BEN BEARE'!K:K,"&lt;0")</f>
        <v>0</v>
      </c>
      <c r="F1643" s="200">
        <f t="shared" si="37"/>
        <v>1</v>
      </c>
      <c r="G1643" s="207">
        <f>SUMIFS('BEN BEARE'!K:K,'BEN BEARE'!C:C,B1643)</f>
        <v>7.125</v>
      </c>
    </row>
    <row r="1644" spans="2:7" ht="15.75" x14ac:dyDescent="0.25">
      <c r="B1644" s="205" t="str">
        <v>Scripta</v>
      </c>
      <c r="C1644" s="199">
        <f>COUNTIF('BEN BEARE'!C:C,B1644)</f>
        <v>1</v>
      </c>
      <c r="D1644" s="199">
        <f>COUNTIFS('BEN BEARE'!C:C,B1644,'BEN BEARE'!K:K,"&gt;0")</f>
        <v>1</v>
      </c>
      <c r="E1644" s="199">
        <f>COUNTIFS('BEN BEARE'!C:C,B1644,'BEN BEARE'!K:K,"&lt;0")</f>
        <v>0</v>
      </c>
      <c r="F1644" s="200">
        <f t="shared" si="37"/>
        <v>1</v>
      </c>
      <c r="G1644" s="207">
        <f>SUMIFS('BEN BEARE'!K:K,'BEN BEARE'!C:C,B1644)</f>
        <v>0.5</v>
      </c>
    </row>
    <row r="1645" spans="2:7" ht="15.75" x14ac:dyDescent="0.25">
      <c r="B1645" s="205" t="str">
        <v>Scuderia</v>
      </c>
      <c r="C1645" s="199">
        <f>COUNTIF('BEN BEARE'!C:C,B1645)</f>
        <v>1</v>
      </c>
      <c r="D1645" s="199">
        <f>COUNTIFS('BEN BEARE'!C:C,B1645,'BEN BEARE'!K:K,"&gt;0")</f>
        <v>0</v>
      </c>
      <c r="E1645" s="199">
        <f>COUNTIFS('BEN BEARE'!C:C,B1645,'BEN BEARE'!K:K,"&lt;0")</f>
        <v>1</v>
      </c>
      <c r="F1645" s="200">
        <f t="shared" si="37"/>
        <v>0</v>
      </c>
      <c r="G1645" s="207">
        <f>SUMIFS('BEN BEARE'!K:K,'BEN BEARE'!C:C,B1645)</f>
        <v>-1.5</v>
      </c>
    </row>
    <row r="1646" spans="2:7" ht="15.75" x14ac:dyDescent="0.25">
      <c r="B1646" s="205" t="str">
        <v>Sea of Lights</v>
      </c>
      <c r="C1646" s="199">
        <f>COUNTIF('BEN BEARE'!C:C,B1646)</f>
        <v>1</v>
      </c>
      <c r="D1646" s="199">
        <f>COUNTIFS('BEN BEARE'!C:C,B1646,'BEN BEARE'!K:K,"&gt;0")</f>
        <v>0</v>
      </c>
      <c r="E1646" s="199">
        <f>COUNTIFS('BEN BEARE'!C:C,B1646,'BEN BEARE'!K:K,"&lt;0")</f>
        <v>1</v>
      </c>
      <c r="F1646" s="200">
        <f t="shared" ref="F1646:F1677" si="38">D1646/C1646</f>
        <v>0</v>
      </c>
      <c r="G1646" s="207">
        <f>SUMIFS('BEN BEARE'!K:K,'BEN BEARE'!C:C,B1646)</f>
        <v>-1.25</v>
      </c>
    </row>
    <row r="1647" spans="2:7" ht="15.75" x14ac:dyDescent="0.25">
      <c r="B1647" s="205" t="str">
        <v>Sea what I See</v>
      </c>
      <c r="C1647" s="199">
        <f>COUNTIF('BEN BEARE'!C:C,B1647)</f>
        <v>4</v>
      </c>
      <c r="D1647" s="199">
        <f>COUNTIFS('BEN BEARE'!C:C,B1647,'BEN BEARE'!K:K,"&gt;0")</f>
        <v>0</v>
      </c>
      <c r="E1647" s="199">
        <f>COUNTIFS('BEN BEARE'!C:C,B1647,'BEN BEARE'!K:K,"&lt;0")</f>
        <v>4</v>
      </c>
      <c r="F1647" s="200">
        <f t="shared" si="38"/>
        <v>0</v>
      </c>
      <c r="G1647" s="207">
        <f>SUMIFS('BEN BEARE'!K:K,'BEN BEARE'!C:C,B1647)</f>
        <v>-10.5</v>
      </c>
    </row>
    <row r="1648" spans="2:7" ht="15.75" x14ac:dyDescent="0.25">
      <c r="B1648" s="205" t="str">
        <v>Search Warrant</v>
      </c>
      <c r="C1648" s="199">
        <f>COUNTIF('BEN BEARE'!C:C,B1648)</f>
        <v>2</v>
      </c>
      <c r="D1648" s="199">
        <f>COUNTIFS('BEN BEARE'!C:C,B1648,'BEN BEARE'!K:K,"&gt;0")</f>
        <v>1</v>
      </c>
      <c r="E1648" s="199">
        <f>COUNTIFS('BEN BEARE'!C:C,B1648,'BEN BEARE'!K:K,"&lt;0")</f>
        <v>1</v>
      </c>
      <c r="F1648" s="200">
        <f t="shared" si="38"/>
        <v>0.5</v>
      </c>
      <c r="G1648" s="207">
        <f>SUMIFS('BEN BEARE'!K:K,'BEN BEARE'!C:C,B1648)</f>
        <v>1</v>
      </c>
    </row>
    <row r="1649" spans="2:7" ht="15.75" x14ac:dyDescent="0.25">
      <c r="B1649" s="205" t="str">
        <v>Sebring Sunset</v>
      </c>
      <c r="C1649" s="199">
        <f>COUNTIF('BEN BEARE'!C:C,B1649)</f>
        <v>1</v>
      </c>
      <c r="D1649" s="199">
        <f>COUNTIFS('BEN BEARE'!C:C,B1649,'BEN BEARE'!K:K,"&gt;0")</f>
        <v>0</v>
      </c>
      <c r="E1649" s="199">
        <f>COUNTIFS('BEN BEARE'!C:C,B1649,'BEN BEARE'!K:K,"&lt;0")</f>
        <v>1</v>
      </c>
      <c r="F1649" s="200">
        <f t="shared" si="38"/>
        <v>0</v>
      </c>
      <c r="G1649" s="207">
        <f>SUMIFS('BEN BEARE'!K:K,'BEN BEARE'!C:C,B1649)</f>
        <v>-0.25</v>
      </c>
    </row>
    <row r="1650" spans="2:7" ht="15.75" x14ac:dyDescent="0.25">
      <c r="B1650" s="205" t="str">
        <v>Secret Glamor</v>
      </c>
      <c r="C1650" s="199">
        <f>COUNTIF('BEN BEARE'!C:C,B1650)</f>
        <v>1</v>
      </c>
      <c r="D1650" s="199">
        <f>COUNTIFS('BEN BEARE'!C:C,B1650,'BEN BEARE'!K:K,"&gt;0")</f>
        <v>1</v>
      </c>
      <c r="E1650" s="199">
        <f>COUNTIFS('BEN BEARE'!C:C,B1650,'BEN BEARE'!K:K,"&lt;0")</f>
        <v>0</v>
      </c>
      <c r="F1650" s="200">
        <f t="shared" si="38"/>
        <v>1</v>
      </c>
      <c r="G1650" s="207">
        <f>SUMIFS('BEN BEARE'!K:K,'BEN BEARE'!C:C,B1650)</f>
        <v>2.2999999999999998</v>
      </c>
    </row>
    <row r="1651" spans="2:7" ht="15.75" x14ac:dyDescent="0.25">
      <c r="B1651" s="205" t="str">
        <v>Secret Location</v>
      </c>
      <c r="C1651" s="199">
        <f>COUNTIF('BEN BEARE'!C:C,B1651)</f>
        <v>1</v>
      </c>
      <c r="D1651" s="199">
        <f>COUNTIFS('BEN BEARE'!C:C,B1651,'BEN BEARE'!K:K,"&gt;0")</f>
        <v>1</v>
      </c>
      <c r="E1651" s="199">
        <f>COUNTIFS('BEN BEARE'!C:C,B1651,'BEN BEARE'!K:K,"&lt;0")</f>
        <v>0</v>
      </c>
      <c r="F1651" s="200">
        <f t="shared" si="38"/>
        <v>1</v>
      </c>
      <c r="G1651" s="207">
        <f>SUMIFS('BEN BEARE'!K:K,'BEN BEARE'!C:C,B1651)</f>
        <v>28.4375</v>
      </c>
    </row>
    <row r="1652" spans="2:7" ht="15.75" x14ac:dyDescent="0.25">
      <c r="B1652" s="205" t="str">
        <v>Seductive</v>
      </c>
      <c r="C1652" s="199">
        <f>COUNTIF('BEN BEARE'!C:C,B1652)</f>
        <v>1</v>
      </c>
      <c r="D1652" s="199">
        <f>COUNTIFS('BEN BEARE'!C:C,B1652,'BEN BEARE'!K:K,"&gt;0")</f>
        <v>0</v>
      </c>
      <c r="E1652" s="199">
        <f>COUNTIFS('BEN BEARE'!C:C,B1652,'BEN BEARE'!K:K,"&lt;0")</f>
        <v>1</v>
      </c>
      <c r="F1652" s="200">
        <f t="shared" si="38"/>
        <v>0</v>
      </c>
      <c r="G1652" s="207">
        <f>SUMIFS('BEN BEARE'!K:K,'BEN BEARE'!C:C,B1652)</f>
        <v>-1</v>
      </c>
    </row>
    <row r="1653" spans="2:7" ht="15.75" x14ac:dyDescent="0.25">
      <c r="B1653" s="205" t="str">
        <v>See U Again</v>
      </c>
      <c r="C1653" s="199">
        <f>COUNTIF('BEN BEARE'!C:C,B1653)</f>
        <v>1</v>
      </c>
      <c r="D1653" s="199">
        <f>COUNTIFS('BEN BEARE'!C:C,B1653,'BEN BEARE'!K:K,"&gt;0")</f>
        <v>0</v>
      </c>
      <c r="E1653" s="199">
        <f>COUNTIFS('BEN BEARE'!C:C,B1653,'BEN BEARE'!K:K,"&lt;0")</f>
        <v>1</v>
      </c>
      <c r="F1653" s="200">
        <f t="shared" si="38"/>
        <v>0</v>
      </c>
      <c r="G1653" s="207">
        <f>SUMIFS('BEN BEARE'!K:K,'BEN BEARE'!C:C,B1653)</f>
        <v>-1</v>
      </c>
    </row>
    <row r="1654" spans="2:7" ht="15.75" x14ac:dyDescent="0.25">
      <c r="B1654" s="205" t="str">
        <v>Selous</v>
      </c>
      <c r="C1654" s="199">
        <f>COUNTIF('BEN BEARE'!C:C,B1654)</f>
        <v>1</v>
      </c>
      <c r="D1654" s="199">
        <f>COUNTIFS('BEN BEARE'!C:C,B1654,'BEN BEARE'!K:K,"&gt;0")</f>
        <v>1</v>
      </c>
      <c r="E1654" s="199">
        <f>COUNTIFS('BEN BEARE'!C:C,B1654,'BEN BEARE'!K:K,"&lt;0")</f>
        <v>0</v>
      </c>
      <c r="F1654" s="200">
        <f t="shared" si="38"/>
        <v>1</v>
      </c>
      <c r="G1654" s="207">
        <f>SUMIFS('BEN BEARE'!K:K,'BEN BEARE'!C:C,B1654)</f>
        <v>0.89999999999999991</v>
      </c>
    </row>
    <row r="1655" spans="2:7" ht="15.75" x14ac:dyDescent="0.25">
      <c r="B1655" s="205" t="str">
        <v>Semenco</v>
      </c>
      <c r="C1655" s="199">
        <f>COUNTIF('BEN BEARE'!C:C,B1655)</f>
        <v>1</v>
      </c>
      <c r="D1655" s="199">
        <f>COUNTIFS('BEN BEARE'!C:C,B1655,'BEN BEARE'!K:K,"&gt;0")</f>
        <v>0</v>
      </c>
      <c r="E1655" s="199">
        <f>COUNTIFS('BEN BEARE'!C:C,B1655,'BEN BEARE'!K:K,"&lt;0")</f>
        <v>1</v>
      </c>
      <c r="F1655" s="200">
        <f t="shared" si="38"/>
        <v>0</v>
      </c>
      <c r="G1655" s="207">
        <f>SUMIFS('BEN BEARE'!K:K,'BEN BEARE'!C:C,B1655)</f>
        <v>-3</v>
      </c>
    </row>
    <row r="1656" spans="2:7" ht="15.75" x14ac:dyDescent="0.25">
      <c r="B1656" s="205" t="str">
        <v>Seonee</v>
      </c>
      <c r="C1656" s="199">
        <f>COUNTIF('BEN BEARE'!C:C,B1656)</f>
        <v>2</v>
      </c>
      <c r="D1656" s="199">
        <f>COUNTIFS('BEN BEARE'!C:C,B1656,'BEN BEARE'!K:K,"&gt;0")</f>
        <v>0</v>
      </c>
      <c r="E1656" s="199">
        <f>COUNTIFS('BEN BEARE'!C:C,B1656,'BEN BEARE'!K:K,"&lt;0")</f>
        <v>2</v>
      </c>
      <c r="F1656" s="200">
        <f t="shared" si="38"/>
        <v>0</v>
      </c>
      <c r="G1656" s="207">
        <f>SUMIFS('BEN BEARE'!K:K,'BEN BEARE'!C:C,B1656)</f>
        <v>-4</v>
      </c>
    </row>
    <row r="1657" spans="2:7" ht="15.75" x14ac:dyDescent="0.25">
      <c r="B1657" s="205" t="str">
        <v>Sephali</v>
      </c>
      <c r="C1657" s="199">
        <f>COUNTIF('BEN BEARE'!C:C,B1657)</f>
        <v>2</v>
      </c>
      <c r="D1657" s="199">
        <f>COUNTIFS('BEN BEARE'!C:C,B1657,'BEN BEARE'!K:K,"&gt;0")</f>
        <v>0</v>
      </c>
      <c r="E1657" s="199">
        <f>COUNTIFS('BEN BEARE'!C:C,B1657,'BEN BEARE'!K:K,"&lt;0")</f>
        <v>2</v>
      </c>
      <c r="F1657" s="200">
        <f t="shared" si="38"/>
        <v>0</v>
      </c>
      <c r="G1657" s="207">
        <f>SUMIFS('BEN BEARE'!K:K,'BEN BEARE'!C:C,B1657)</f>
        <v>-3.5</v>
      </c>
    </row>
    <row r="1658" spans="2:7" ht="15.75" x14ac:dyDescent="0.25">
      <c r="B1658" s="205" t="str">
        <v>Serasana</v>
      </c>
      <c r="C1658" s="199">
        <f>COUNTIF('BEN BEARE'!C:C,B1658)</f>
        <v>2</v>
      </c>
      <c r="D1658" s="199">
        <f>COUNTIFS('BEN BEARE'!C:C,B1658,'BEN BEARE'!K:K,"&gt;0")</f>
        <v>1</v>
      </c>
      <c r="E1658" s="199">
        <f>COUNTIFS('BEN BEARE'!C:C,B1658,'BEN BEARE'!K:K,"&lt;0")</f>
        <v>1</v>
      </c>
      <c r="F1658" s="200">
        <f t="shared" si="38"/>
        <v>0.5</v>
      </c>
      <c r="G1658" s="207">
        <f>SUMIFS('BEN BEARE'!K:K,'BEN BEARE'!C:C,B1658)</f>
        <v>43.5</v>
      </c>
    </row>
    <row r="1659" spans="2:7" ht="15.75" x14ac:dyDescent="0.25">
      <c r="B1659" s="205" t="str">
        <v>Served Cold</v>
      </c>
      <c r="C1659" s="199">
        <f>COUNTIF('BEN BEARE'!C:C,B1659)</f>
        <v>1</v>
      </c>
      <c r="D1659" s="199">
        <f>COUNTIFS('BEN BEARE'!C:C,B1659,'BEN BEARE'!K:K,"&gt;0")</f>
        <v>0</v>
      </c>
      <c r="E1659" s="199">
        <f>COUNTIFS('BEN BEARE'!C:C,B1659,'BEN BEARE'!K:K,"&lt;0")</f>
        <v>1</v>
      </c>
      <c r="F1659" s="200">
        <f t="shared" si="38"/>
        <v>0</v>
      </c>
      <c r="G1659" s="207">
        <f>SUMIFS('BEN BEARE'!K:K,'BEN BEARE'!C:C,B1659)</f>
        <v>-3.75</v>
      </c>
    </row>
    <row r="1660" spans="2:7" ht="15.75" x14ac:dyDescent="0.25">
      <c r="B1660" s="205" t="str">
        <v>Set the Sails</v>
      </c>
      <c r="C1660" s="199">
        <f>COUNTIF('BEN BEARE'!C:C,B1660)</f>
        <v>2</v>
      </c>
      <c r="D1660" s="199">
        <f>COUNTIFS('BEN BEARE'!C:C,B1660,'BEN BEARE'!K:K,"&gt;0")</f>
        <v>1</v>
      </c>
      <c r="E1660" s="199">
        <f>COUNTIFS('BEN BEARE'!C:C,B1660,'BEN BEARE'!K:K,"&lt;0")</f>
        <v>1</v>
      </c>
      <c r="F1660" s="200">
        <f t="shared" si="38"/>
        <v>0.5</v>
      </c>
      <c r="G1660" s="207">
        <f>SUMIFS('BEN BEARE'!K:K,'BEN BEARE'!C:C,B1660)</f>
        <v>0.39999999999999991</v>
      </c>
    </row>
    <row r="1661" spans="2:7" ht="15.75" x14ac:dyDescent="0.25">
      <c r="B1661" s="205" t="str">
        <v>Seven'o'kevin</v>
      </c>
      <c r="C1661" s="199">
        <f>COUNTIF('BEN BEARE'!C:C,B1661)</f>
        <v>1</v>
      </c>
      <c r="D1661" s="199">
        <f>COUNTIFS('BEN BEARE'!C:C,B1661,'BEN BEARE'!K:K,"&gt;0")</f>
        <v>0</v>
      </c>
      <c r="E1661" s="199">
        <f>COUNTIFS('BEN BEARE'!C:C,B1661,'BEN BEARE'!K:K,"&lt;0")</f>
        <v>1</v>
      </c>
      <c r="F1661" s="200">
        <f t="shared" si="38"/>
        <v>0</v>
      </c>
      <c r="G1661" s="207">
        <f>SUMIFS('BEN BEARE'!K:K,'BEN BEARE'!C:C,B1661)</f>
        <v>-0.5</v>
      </c>
    </row>
    <row r="1662" spans="2:7" ht="15.75" x14ac:dyDescent="0.25">
      <c r="B1662" s="205" t="str">
        <v>Sevillana</v>
      </c>
      <c r="C1662" s="199">
        <f>COUNTIF('BEN BEARE'!C:C,B1662)</f>
        <v>1</v>
      </c>
      <c r="D1662" s="199">
        <f>COUNTIFS('BEN BEARE'!C:C,B1662,'BEN BEARE'!K:K,"&gt;0")</f>
        <v>0</v>
      </c>
      <c r="E1662" s="199">
        <f>COUNTIFS('BEN BEARE'!C:C,B1662,'BEN BEARE'!K:K,"&lt;0")</f>
        <v>1</v>
      </c>
      <c r="F1662" s="200">
        <f t="shared" si="38"/>
        <v>0</v>
      </c>
      <c r="G1662" s="207">
        <f>SUMIFS('BEN BEARE'!K:K,'BEN BEARE'!C:C,B1662)</f>
        <v>-3</v>
      </c>
    </row>
    <row r="1663" spans="2:7" ht="15.75" x14ac:dyDescent="0.25">
      <c r="B1663" s="205" t="str">
        <v xml:space="preserve">Sevillana </v>
      </c>
      <c r="C1663" s="199">
        <f>COUNTIF('BEN BEARE'!C:C,B1663)</f>
        <v>1</v>
      </c>
      <c r="D1663" s="199">
        <f>COUNTIFS('BEN BEARE'!C:C,B1663,'BEN BEARE'!K:K,"&gt;0")</f>
        <v>0</v>
      </c>
      <c r="E1663" s="199">
        <f>COUNTIFS('BEN BEARE'!C:C,B1663,'BEN BEARE'!K:K,"&lt;0")</f>
        <v>1</v>
      </c>
      <c r="F1663" s="200">
        <f t="shared" si="38"/>
        <v>0</v>
      </c>
      <c r="G1663" s="207">
        <f>SUMIFS('BEN BEARE'!K:K,'BEN BEARE'!C:C,B1663)</f>
        <v>-9</v>
      </c>
    </row>
    <row r="1664" spans="2:7" ht="15.75" x14ac:dyDescent="0.25">
      <c r="B1664" s="205" t="str">
        <v>Sha'carri</v>
      </c>
      <c r="C1664" s="199">
        <f>COUNTIF('BEN BEARE'!C:C,B1664)</f>
        <v>1</v>
      </c>
      <c r="D1664" s="199">
        <f>COUNTIFS('BEN BEARE'!C:C,B1664,'BEN BEARE'!K:K,"&gt;0")</f>
        <v>1</v>
      </c>
      <c r="E1664" s="199">
        <f>COUNTIFS('BEN BEARE'!C:C,B1664,'BEN BEARE'!K:K,"&lt;0")</f>
        <v>0</v>
      </c>
      <c r="F1664" s="200">
        <f t="shared" si="38"/>
        <v>1</v>
      </c>
      <c r="G1664" s="207">
        <f>SUMIFS('BEN BEARE'!K:K,'BEN BEARE'!C:C,B1664)</f>
        <v>2.125</v>
      </c>
    </row>
    <row r="1665" spans="2:7" ht="15.75" x14ac:dyDescent="0.25">
      <c r="B1665" s="205" t="str">
        <v>Shadow Vampire</v>
      </c>
      <c r="C1665" s="199">
        <f>COUNTIF('BEN BEARE'!C:C,B1665)</f>
        <v>2</v>
      </c>
      <c r="D1665" s="199">
        <f>COUNTIFS('BEN BEARE'!C:C,B1665,'BEN BEARE'!K:K,"&gt;0")</f>
        <v>0</v>
      </c>
      <c r="E1665" s="199">
        <f>COUNTIFS('BEN BEARE'!C:C,B1665,'BEN BEARE'!K:K,"&lt;0")</f>
        <v>2</v>
      </c>
      <c r="F1665" s="200">
        <f t="shared" si="38"/>
        <v>0</v>
      </c>
      <c r="G1665" s="207">
        <f>SUMIFS('BEN BEARE'!K:K,'BEN BEARE'!C:C,B1665)</f>
        <v>-2.5</v>
      </c>
    </row>
    <row r="1666" spans="2:7" ht="15.75" x14ac:dyDescent="0.25">
      <c r="B1666" s="205" t="str">
        <v>Shadowen</v>
      </c>
      <c r="C1666" s="199">
        <f>COUNTIF('BEN BEARE'!C:C,B1666)</f>
        <v>1</v>
      </c>
      <c r="D1666" s="199">
        <f>COUNTIFS('BEN BEARE'!C:C,B1666,'BEN BEARE'!K:K,"&gt;0")</f>
        <v>0</v>
      </c>
      <c r="E1666" s="199">
        <f>COUNTIFS('BEN BEARE'!C:C,B1666,'BEN BEARE'!K:K,"&lt;0")</f>
        <v>1</v>
      </c>
      <c r="F1666" s="200">
        <f t="shared" si="38"/>
        <v>0</v>
      </c>
      <c r="G1666" s="207">
        <f>SUMIFS('BEN BEARE'!K:K,'BEN BEARE'!C:C,B1666)</f>
        <v>-1.75</v>
      </c>
    </row>
    <row r="1667" spans="2:7" ht="15.75" x14ac:dyDescent="0.25">
      <c r="B1667" s="205" t="str">
        <v>Shadowist</v>
      </c>
      <c r="C1667" s="199">
        <f>COUNTIF('BEN BEARE'!C:C,B1667)</f>
        <v>2</v>
      </c>
      <c r="D1667" s="199">
        <f>COUNTIFS('BEN BEARE'!C:C,B1667,'BEN BEARE'!K:K,"&gt;0")</f>
        <v>0</v>
      </c>
      <c r="E1667" s="199">
        <f>COUNTIFS('BEN BEARE'!C:C,B1667,'BEN BEARE'!K:K,"&lt;0")</f>
        <v>2</v>
      </c>
      <c r="F1667" s="200">
        <f t="shared" si="38"/>
        <v>0</v>
      </c>
      <c r="G1667" s="207">
        <f>SUMIFS('BEN BEARE'!K:K,'BEN BEARE'!C:C,B1667)</f>
        <v>-7.25</v>
      </c>
    </row>
    <row r="1668" spans="2:7" ht="15.75" x14ac:dyDescent="0.25">
      <c r="B1668" s="205" t="str">
        <v>Shaime</v>
      </c>
      <c r="C1668" s="199">
        <f>COUNTIF('BEN BEARE'!C:C,B1668)</f>
        <v>3</v>
      </c>
      <c r="D1668" s="199">
        <f>COUNTIFS('BEN BEARE'!C:C,B1668,'BEN BEARE'!K:K,"&gt;0")</f>
        <v>1</v>
      </c>
      <c r="E1668" s="199">
        <f>COUNTIFS('BEN BEARE'!C:C,B1668,'BEN BEARE'!K:K,"&lt;0")</f>
        <v>2</v>
      </c>
      <c r="F1668" s="200">
        <f t="shared" si="38"/>
        <v>0.33333333333333331</v>
      </c>
      <c r="G1668" s="207">
        <f>SUMIFS('BEN BEARE'!K:K,'BEN BEARE'!C:C,B1668)</f>
        <v>-0.5</v>
      </c>
    </row>
    <row r="1669" spans="2:7" ht="15.75" x14ac:dyDescent="0.25">
      <c r="B1669" s="205" t="str">
        <v>Shaken</v>
      </c>
      <c r="C1669" s="199">
        <f>COUNTIF('BEN BEARE'!C:C,B1669)</f>
        <v>1</v>
      </c>
      <c r="D1669" s="199">
        <f>COUNTIFS('BEN BEARE'!C:C,B1669,'BEN BEARE'!K:K,"&gt;0")</f>
        <v>0</v>
      </c>
      <c r="E1669" s="199">
        <f>COUNTIFS('BEN BEARE'!C:C,B1669,'BEN BEARE'!K:K,"&lt;0")</f>
        <v>1</v>
      </c>
      <c r="F1669" s="200">
        <f t="shared" si="38"/>
        <v>0</v>
      </c>
      <c r="G1669" s="207">
        <f>SUMIFS('BEN BEARE'!K:K,'BEN BEARE'!C:C,B1669)</f>
        <v>-3.25</v>
      </c>
    </row>
    <row r="1670" spans="2:7" ht="15.75" x14ac:dyDescent="0.25">
      <c r="B1670" s="205" t="str">
        <v>Shalectric</v>
      </c>
      <c r="C1670" s="199">
        <f>COUNTIF('BEN BEARE'!C:C,B1670)</f>
        <v>1</v>
      </c>
      <c r="D1670" s="199">
        <f>COUNTIFS('BEN BEARE'!C:C,B1670,'BEN BEARE'!K:K,"&gt;0")</f>
        <v>0</v>
      </c>
      <c r="E1670" s="199">
        <f>COUNTIFS('BEN BEARE'!C:C,B1670,'BEN BEARE'!K:K,"&lt;0")</f>
        <v>1</v>
      </c>
      <c r="F1670" s="200">
        <f t="shared" si="38"/>
        <v>0</v>
      </c>
      <c r="G1670" s="207">
        <f>SUMIFS('BEN BEARE'!K:K,'BEN BEARE'!C:C,B1670)</f>
        <v>-2</v>
      </c>
    </row>
    <row r="1671" spans="2:7" ht="15.75" x14ac:dyDescent="0.25">
      <c r="B1671" s="205" t="str">
        <v>Shalily</v>
      </c>
      <c r="C1671" s="199">
        <f>COUNTIF('BEN BEARE'!C:C,B1671)</f>
        <v>1</v>
      </c>
      <c r="D1671" s="199">
        <f>COUNTIFS('BEN BEARE'!C:C,B1671,'BEN BEARE'!K:K,"&gt;0")</f>
        <v>0</v>
      </c>
      <c r="E1671" s="199">
        <f>COUNTIFS('BEN BEARE'!C:C,B1671,'BEN BEARE'!K:K,"&lt;0")</f>
        <v>1</v>
      </c>
      <c r="F1671" s="200">
        <f t="shared" si="38"/>
        <v>0</v>
      </c>
      <c r="G1671" s="207">
        <f>SUMIFS('BEN BEARE'!K:K,'BEN BEARE'!C:C,B1671)</f>
        <v>-1.5</v>
      </c>
    </row>
    <row r="1672" spans="2:7" ht="15.75" x14ac:dyDescent="0.25">
      <c r="B1672" s="205" t="str">
        <v>Shangai Venture</v>
      </c>
      <c r="C1672" s="199">
        <f>COUNTIF('BEN BEARE'!C:C,B1672)</f>
        <v>1</v>
      </c>
      <c r="D1672" s="199">
        <f>COUNTIFS('BEN BEARE'!C:C,B1672,'BEN BEARE'!K:K,"&gt;0")</f>
        <v>0</v>
      </c>
      <c r="E1672" s="199">
        <f>COUNTIFS('BEN BEARE'!C:C,B1672,'BEN BEARE'!K:K,"&lt;0")</f>
        <v>1</v>
      </c>
      <c r="F1672" s="200">
        <f t="shared" si="38"/>
        <v>0</v>
      </c>
      <c r="G1672" s="207">
        <f>SUMIFS('BEN BEARE'!K:K,'BEN BEARE'!C:C,B1672)</f>
        <v>-1.75</v>
      </c>
    </row>
    <row r="1673" spans="2:7" ht="15.75" x14ac:dyDescent="0.25">
      <c r="B1673" s="205" t="str">
        <v>Shanghai Venture</v>
      </c>
      <c r="C1673" s="199">
        <f>COUNTIF('BEN BEARE'!C:C,B1673)</f>
        <v>6</v>
      </c>
      <c r="D1673" s="199">
        <f>COUNTIFS('BEN BEARE'!C:C,B1673,'BEN BEARE'!K:K,"&gt;0")</f>
        <v>1</v>
      </c>
      <c r="E1673" s="199">
        <f>COUNTIFS('BEN BEARE'!C:C,B1673,'BEN BEARE'!K:K,"&lt;0")</f>
        <v>5</v>
      </c>
      <c r="F1673" s="200">
        <f t="shared" si="38"/>
        <v>0.16666666666666666</v>
      </c>
      <c r="G1673" s="207">
        <f>SUMIFS('BEN BEARE'!K:K,'BEN BEARE'!C:C,B1673)</f>
        <v>-1.25</v>
      </c>
    </row>
    <row r="1674" spans="2:7" ht="15.75" x14ac:dyDescent="0.25">
      <c r="B1674" s="205" t="str">
        <v>Sharubi</v>
      </c>
      <c r="C1674" s="199">
        <f>COUNTIF('BEN BEARE'!C:C,B1674)</f>
        <v>1</v>
      </c>
      <c r="D1674" s="199">
        <f>COUNTIFS('BEN BEARE'!C:C,B1674,'BEN BEARE'!K:K,"&gt;0")</f>
        <v>0</v>
      </c>
      <c r="E1674" s="199">
        <f>COUNTIFS('BEN BEARE'!C:C,B1674,'BEN BEARE'!K:K,"&lt;0")</f>
        <v>1</v>
      </c>
      <c r="F1674" s="200">
        <f t="shared" si="38"/>
        <v>0</v>
      </c>
      <c r="G1674" s="207">
        <f>SUMIFS('BEN BEARE'!K:K,'BEN BEARE'!C:C,B1674)</f>
        <v>-0.25</v>
      </c>
    </row>
    <row r="1675" spans="2:7" ht="15.75" x14ac:dyDescent="0.25">
      <c r="B1675" s="205" t="str">
        <v>She'll be Right</v>
      </c>
      <c r="C1675" s="199">
        <f>COUNTIF('BEN BEARE'!C:C,B1675)</f>
        <v>1</v>
      </c>
      <c r="D1675" s="199">
        <f>COUNTIFS('BEN BEARE'!C:C,B1675,'BEN BEARE'!K:K,"&gt;0")</f>
        <v>0</v>
      </c>
      <c r="E1675" s="199">
        <f>COUNTIFS('BEN BEARE'!C:C,B1675,'BEN BEARE'!K:K,"&lt;0")</f>
        <v>1</v>
      </c>
      <c r="F1675" s="200">
        <f t="shared" si="38"/>
        <v>0</v>
      </c>
      <c r="G1675" s="207">
        <f>SUMIFS('BEN BEARE'!K:K,'BEN BEARE'!C:C,B1675)</f>
        <v>-0.25</v>
      </c>
    </row>
    <row r="1676" spans="2:7" ht="15.75" x14ac:dyDescent="0.25">
      <c r="B1676" s="205" t="str">
        <v>She'll Go Boom</v>
      </c>
      <c r="C1676" s="199">
        <f>COUNTIF('BEN BEARE'!C:C,B1676)</f>
        <v>1</v>
      </c>
      <c r="D1676" s="199">
        <f>COUNTIFS('BEN BEARE'!C:C,B1676,'BEN BEARE'!K:K,"&gt;0")</f>
        <v>0</v>
      </c>
      <c r="E1676" s="199">
        <f>COUNTIFS('BEN BEARE'!C:C,B1676,'BEN BEARE'!K:K,"&lt;0")</f>
        <v>1</v>
      </c>
      <c r="F1676" s="200">
        <f t="shared" si="38"/>
        <v>0</v>
      </c>
      <c r="G1676" s="207">
        <f>SUMIFS('BEN BEARE'!K:K,'BEN BEARE'!C:C,B1676)</f>
        <v>-0.75</v>
      </c>
    </row>
    <row r="1677" spans="2:7" ht="15.75" x14ac:dyDescent="0.25">
      <c r="B1677" s="205" t="str">
        <v>She's Got Veuve</v>
      </c>
      <c r="C1677" s="199">
        <f>COUNTIF('BEN BEARE'!C:C,B1677)</f>
        <v>1</v>
      </c>
      <c r="D1677" s="199">
        <f>COUNTIFS('BEN BEARE'!C:C,B1677,'BEN BEARE'!K:K,"&gt;0")</f>
        <v>0</v>
      </c>
      <c r="E1677" s="199">
        <f>COUNTIFS('BEN BEARE'!C:C,B1677,'BEN BEARE'!K:K,"&lt;0")</f>
        <v>1</v>
      </c>
      <c r="F1677" s="200">
        <f t="shared" si="38"/>
        <v>0</v>
      </c>
      <c r="G1677" s="207">
        <f>SUMIFS('BEN BEARE'!K:K,'BEN BEARE'!C:C,B1677)</f>
        <v>-1</v>
      </c>
    </row>
    <row r="1678" spans="2:7" ht="15.75" x14ac:dyDescent="0.25">
      <c r="B1678" s="205" t="str">
        <v>SHE’S THE SHERIFF</v>
      </c>
      <c r="C1678" s="199">
        <f>COUNTIF('BEN BEARE'!C:C,B1678)</f>
        <v>1</v>
      </c>
      <c r="D1678" s="199">
        <f>COUNTIFS('BEN BEARE'!C:C,B1678,'BEN BEARE'!K:K,"&gt;0")</f>
        <v>0</v>
      </c>
      <c r="E1678" s="199">
        <f>COUNTIFS('BEN BEARE'!C:C,B1678,'BEN BEARE'!K:K,"&lt;0")</f>
        <v>1</v>
      </c>
      <c r="F1678" s="200">
        <f t="shared" ref="F1678:F1741" si="39">D1678/C1678</f>
        <v>0</v>
      </c>
      <c r="G1678" s="207">
        <f>SUMIFS('BEN BEARE'!K:K,'BEN BEARE'!C:C,B1678)</f>
        <v>-0.25</v>
      </c>
    </row>
    <row r="1679" spans="2:7" ht="15.75" x14ac:dyDescent="0.25">
      <c r="B1679" s="205" t="str">
        <v>Shelly's Ace</v>
      </c>
      <c r="C1679" s="199">
        <f>COUNTIF('BEN BEARE'!C:C,B1679)</f>
        <v>1</v>
      </c>
      <c r="D1679" s="199">
        <f>COUNTIFS('BEN BEARE'!C:C,B1679,'BEN BEARE'!K:K,"&gt;0")</f>
        <v>0</v>
      </c>
      <c r="E1679" s="199">
        <f>COUNTIFS('BEN BEARE'!C:C,B1679,'BEN BEARE'!K:K,"&lt;0")</f>
        <v>1</v>
      </c>
      <c r="F1679" s="200">
        <f t="shared" si="39"/>
        <v>0</v>
      </c>
      <c r="G1679" s="207">
        <f>SUMIFS('BEN BEARE'!K:K,'BEN BEARE'!C:C,B1679)</f>
        <v>-3.75</v>
      </c>
    </row>
    <row r="1680" spans="2:7" ht="15.75" x14ac:dyDescent="0.25">
      <c r="B1680" s="205" t="str">
        <v>Shellys Ace</v>
      </c>
      <c r="C1680" s="199">
        <f>COUNTIF('BEN BEARE'!C:C,B1680)</f>
        <v>1</v>
      </c>
      <c r="D1680" s="199">
        <f>COUNTIFS('BEN BEARE'!C:C,B1680,'BEN BEARE'!K:K,"&gt;0")</f>
        <v>0</v>
      </c>
      <c r="E1680" s="199">
        <f>COUNTIFS('BEN BEARE'!C:C,B1680,'BEN BEARE'!K:K,"&lt;0")</f>
        <v>1</v>
      </c>
      <c r="F1680" s="200">
        <f t="shared" si="39"/>
        <v>0</v>
      </c>
      <c r="G1680" s="207">
        <f>SUMIFS('BEN BEARE'!K:K,'BEN BEARE'!C:C,B1680)</f>
        <v>-4.25</v>
      </c>
    </row>
    <row r="1681" spans="2:7" ht="15.75" x14ac:dyDescent="0.25">
      <c r="B1681" s="205" t="str">
        <v>Shepmate</v>
      </c>
      <c r="C1681" s="199">
        <f>COUNTIF('BEN BEARE'!C:C,B1681)</f>
        <v>1</v>
      </c>
      <c r="D1681" s="199">
        <f>COUNTIFS('BEN BEARE'!C:C,B1681,'BEN BEARE'!K:K,"&gt;0")</f>
        <v>0</v>
      </c>
      <c r="E1681" s="199">
        <f>COUNTIFS('BEN BEARE'!C:C,B1681,'BEN BEARE'!K:K,"&lt;0")</f>
        <v>1</v>
      </c>
      <c r="F1681" s="200">
        <f t="shared" si="39"/>
        <v>0</v>
      </c>
      <c r="G1681" s="207">
        <f>SUMIFS('BEN BEARE'!K:K,'BEN BEARE'!C:C,B1681)</f>
        <v>-1.25</v>
      </c>
    </row>
    <row r="1682" spans="2:7" ht="15.75" x14ac:dyDescent="0.25">
      <c r="B1682" s="205" t="str">
        <v>Shes Got Veuve</v>
      </c>
      <c r="C1682" s="199">
        <f>COUNTIF('BEN BEARE'!C:C,B1682)</f>
        <v>2</v>
      </c>
      <c r="D1682" s="199">
        <f>COUNTIFS('BEN BEARE'!C:C,B1682,'BEN BEARE'!K:K,"&gt;0")</f>
        <v>0</v>
      </c>
      <c r="E1682" s="199">
        <f>COUNTIFS('BEN BEARE'!C:C,B1682,'BEN BEARE'!K:K,"&lt;0")</f>
        <v>2</v>
      </c>
      <c r="F1682" s="200">
        <f t="shared" si="39"/>
        <v>0</v>
      </c>
      <c r="G1682" s="207">
        <f>SUMIFS('BEN BEARE'!K:K,'BEN BEARE'!C:C,B1682)</f>
        <v>-5.25</v>
      </c>
    </row>
    <row r="1683" spans="2:7" ht="15.75" x14ac:dyDescent="0.25">
      <c r="B1683" s="205" t="str">
        <v>Shes jessie</v>
      </c>
      <c r="C1683" s="199">
        <f>COUNTIF('BEN BEARE'!C:C,B1683)</f>
        <v>2</v>
      </c>
      <c r="D1683" s="199">
        <f>COUNTIFS('BEN BEARE'!C:C,B1683,'BEN BEARE'!K:K,"&gt;0")</f>
        <v>0</v>
      </c>
      <c r="E1683" s="199">
        <f>COUNTIFS('BEN BEARE'!C:C,B1683,'BEN BEARE'!K:K,"&lt;0")</f>
        <v>2</v>
      </c>
      <c r="F1683" s="200">
        <f t="shared" si="39"/>
        <v>0</v>
      </c>
      <c r="G1683" s="207">
        <f>SUMIFS('BEN BEARE'!K:K,'BEN BEARE'!C:C,B1683)</f>
        <v>-2</v>
      </c>
    </row>
    <row r="1684" spans="2:7" ht="15.75" x14ac:dyDescent="0.25">
      <c r="B1684" s="205" t="str">
        <v>SHESALLSHENANIGANS</v>
      </c>
      <c r="C1684" s="199">
        <f>COUNTIF('BEN BEARE'!C:C,B1684)</f>
        <v>2</v>
      </c>
      <c r="D1684" s="199">
        <f>COUNTIFS('BEN BEARE'!C:C,B1684,'BEN BEARE'!K:K,"&gt;0")</f>
        <v>1</v>
      </c>
      <c r="E1684" s="199">
        <f>COUNTIFS('BEN BEARE'!C:C,B1684,'BEN BEARE'!K:K,"&lt;0")</f>
        <v>1</v>
      </c>
      <c r="F1684" s="200">
        <f t="shared" si="39"/>
        <v>0.5</v>
      </c>
      <c r="G1684" s="207">
        <f>SUMIFS('BEN BEARE'!K:K,'BEN BEARE'!C:C,B1684)</f>
        <v>6.1</v>
      </c>
    </row>
    <row r="1685" spans="2:7" ht="15.75" x14ac:dyDescent="0.25">
      <c r="B1685" s="205" t="str">
        <v>Sheva</v>
      </c>
      <c r="C1685" s="199">
        <f>COUNTIF('BEN BEARE'!C:C,B1685)</f>
        <v>2</v>
      </c>
      <c r="D1685" s="199">
        <f>COUNTIFS('BEN BEARE'!C:C,B1685,'BEN BEARE'!K:K,"&gt;0")</f>
        <v>1</v>
      </c>
      <c r="E1685" s="199">
        <f>COUNTIFS('BEN BEARE'!C:C,B1685,'BEN BEARE'!K:K,"&lt;0")</f>
        <v>1</v>
      </c>
      <c r="F1685" s="200">
        <f t="shared" si="39"/>
        <v>0.5</v>
      </c>
      <c r="G1685" s="207">
        <f>SUMIFS('BEN BEARE'!K:K,'BEN BEARE'!C:C,B1685)</f>
        <v>-0.125</v>
      </c>
    </row>
    <row r="1686" spans="2:7" ht="15.75" x14ac:dyDescent="0.25">
      <c r="B1686" s="205" t="str">
        <v>Shines</v>
      </c>
      <c r="C1686" s="199">
        <f>COUNTIF('BEN BEARE'!C:C,B1686)</f>
        <v>1</v>
      </c>
      <c r="D1686" s="199">
        <f>COUNTIFS('BEN BEARE'!C:C,B1686,'BEN BEARE'!K:K,"&gt;0")</f>
        <v>0</v>
      </c>
      <c r="E1686" s="199">
        <f>COUNTIFS('BEN BEARE'!C:C,B1686,'BEN BEARE'!K:K,"&lt;0")</f>
        <v>1</v>
      </c>
      <c r="F1686" s="200">
        <f t="shared" si="39"/>
        <v>0</v>
      </c>
      <c r="G1686" s="207">
        <f>SUMIFS('BEN BEARE'!K:K,'BEN BEARE'!C:C,B1686)</f>
        <v>-1.5</v>
      </c>
    </row>
    <row r="1687" spans="2:7" ht="15.75" x14ac:dyDescent="0.25">
      <c r="B1687" s="205" t="str">
        <v>Shinjuku</v>
      </c>
      <c r="C1687" s="199">
        <f>COUNTIF('BEN BEARE'!C:C,B1687)</f>
        <v>1</v>
      </c>
      <c r="D1687" s="199">
        <f>COUNTIFS('BEN BEARE'!C:C,B1687,'BEN BEARE'!K:K,"&gt;0")</f>
        <v>0</v>
      </c>
      <c r="E1687" s="199">
        <f>COUNTIFS('BEN BEARE'!C:C,B1687,'BEN BEARE'!K:K,"&lt;0")</f>
        <v>1</v>
      </c>
      <c r="F1687" s="200">
        <f t="shared" si="39"/>
        <v>0</v>
      </c>
      <c r="G1687" s="207">
        <f>SUMIFS('BEN BEARE'!K:K,'BEN BEARE'!C:C,B1687)</f>
        <v>-2</v>
      </c>
    </row>
    <row r="1688" spans="2:7" ht="15.75" x14ac:dyDescent="0.25">
      <c r="B1688" s="205" t="str">
        <v>Shipstern</v>
      </c>
      <c r="C1688" s="199">
        <f>COUNTIF('BEN BEARE'!C:C,B1688)</f>
        <v>1</v>
      </c>
      <c r="D1688" s="199">
        <f>COUNTIFS('BEN BEARE'!C:C,B1688,'BEN BEARE'!K:K,"&gt;0")</f>
        <v>1</v>
      </c>
      <c r="E1688" s="199">
        <f>COUNTIFS('BEN BEARE'!C:C,B1688,'BEN BEARE'!K:K,"&lt;0")</f>
        <v>0</v>
      </c>
      <c r="F1688" s="200">
        <f t="shared" si="39"/>
        <v>1</v>
      </c>
      <c r="G1688" s="207">
        <f>SUMIFS('BEN BEARE'!K:K,'BEN BEARE'!C:C,B1688)</f>
        <v>2.5999999999999996</v>
      </c>
    </row>
    <row r="1689" spans="2:7" ht="15.75" x14ac:dyDescent="0.25">
      <c r="B1689" s="205" t="str">
        <v>Shock</v>
      </c>
      <c r="C1689" s="199">
        <f>COUNTIF('BEN BEARE'!C:C,B1689)</f>
        <v>2</v>
      </c>
      <c r="D1689" s="199">
        <f>COUNTIFS('BEN BEARE'!C:C,B1689,'BEN BEARE'!K:K,"&gt;0")</f>
        <v>0</v>
      </c>
      <c r="E1689" s="199">
        <f>COUNTIFS('BEN BEARE'!C:C,B1689,'BEN BEARE'!K:K,"&lt;0")</f>
        <v>2</v>
      </c>
      <c r="F1689" s="200">
        <f t="shared" si="39"/>
        <v>0</v>
      </c>
      <c r="G1689" s="207">
        <f>SUMIFS('BEN BEARE'!K:K,'BEN BEARE'!C:C,B1689)</f>
        <v>-4.75</v>
      </c>
    </row>
    <row r="1690" spans="2:7" ht="15.75" x14ac:dyDescent="0.25">
      <c r="B1690" s="205" t="str">
        <v>Shoei</v>
      </c>
      <c r="C1690" s="199">
        <f>COUNTIF('BEN BEARE'!C:C,B1690)</f>
        <v>1</v>
      </c>
      <c r="D1690" s="199">
        <f>COUNTIFS('BEN BEARE'!C:C,B1690,'BEN BEARE'!K:K,"&gt;0")</f>
        <v>1</v>
      </c>
      <c r="E1690" s="199">
        <f>COUNTIFS('BEN BEARE'!C:C,B1690,'BEN BEARE'!K:K,"&lt;0")</f>
        <v>0</v>
      </c>
      <c r="F1690" s="200">
        <f t="shared" si="39"/>
        <v>1</v>
      </c>
      <c r="G1690" s="207">
        <f>SUMIFS('BEN BEARE'!K:K,'BEN BEARE'!C:C,B1690)</f>
        <v>3</v>
      </c>
    </row>
    <row r="1691" spans="2:7" ht="15.75" x14ac:dyDescent="0.25">
      <c r="B1691" s="205" t="str">
        <v>Shorebreak</v>
      </c>
      <c r="C1691" s="199">
        <f>COUNTIF('BEN BEARE'!C:C,B1691)</f>
        <v>1</v>
      </c>
      <c r="D1691" s="199">
        <f>COUNTIFS('BEN BEARE'!C:C,B1691,'BEN BEARE'!K:K,"&gt;0")</f>
        <v>0</v>
      </c>
      <c r="E1691" s="199">
        <f>COUNTIFS('BEN BEARE'!C:C,B1691,'BEN BEARE'!K:K,"&lt;0")</f>
        <v>1</v>
      </c>
      <c r="F1691" s="200">
        <f t="shared" si="39"/>
        <v>0</v>
      </c>
      <c r="G1691" s="207">
        <f>SUMIFS('BEN BEARE'!K:K,'BEN BEARE'!C:C,B1691)</f>
        <v>-0.75</v>
      </c>
    </row>
    <row r="1692" spans="2:7" ht="15.75" x14ac:dyDescent="0.25">
      <c r="B1692" s="205" t="str">
        <v>Showboat</v>
      </c>
      <c r="C1692" s="199">
        <f>COUNTIF('BEN BEARE'!C:C,B1692)</f>
        <v>1</v>
      </c>
      <c r="D1692" s="199">
        <f>COUNTIFS('BEN BEARE'!C:C,B1692,'BEN BEARE'!K:K,"&gt;0")</f>
        <v>1</v>
      </c>
      <c r="E1692" s="199">
        <f>COUNTIFS('BEN BEARE'!C:C,B1692,'BEN BEARE'!K:K,"&lt;0")</f>
        <v>0</v>
      </c>
      <c r="F1692" s="200">
        <f t="shared" si="39"/>
        <v>1</v>
      </c>
      <c r="G1692" s="207">
        <f>SUMIFS('BEN BEARE'!K:K,'BEN BEARE'!C:C,B1692)</f>
        <v>10.799999999999999</v>
      </c>
    </row>
    <row r="1693" spans="2:7" ht="15.75" x14ac:dyDescent="0.25">
      <c r="B1693" s="205" t="str">
        <v>Shuri</v>
      </c>
      <c r="C1693" s="199">
        <f>COUNTIF('BEN BEARE'!C:C,B1693)</f>
        <v>1</v>
      </c>
      <c r="D1693" s="199">
        <f>COUNTIFS('BEN BEARE'!C:C,B1693,'BEN BEARE'!K:K,"&gt;0")</f>
        <v>1</v>
      </c>
      <c r="E1693" s="199">
        <f>COUNTIFS('BEN BEARE'!C:C,B1693,'BEN BEARE'!K:K,"&lt;0")</f>
        <v>0</v>
      </c>
      <c r="F1693" s="200">
        <f t="shared" si="39"/>
        <v>1</v>
      </c>
      <c r="G1693" s="207">
        <f>SUMIFS('BEN BEARE'!K:K,'BEN BEARE'!C:C,B1693)</f>
        <v>1.625</v>
      </c>
    </row>
    <row r="1694" spans="2:7" ht="15.75" x14ac:dyDescent="0.25">
      <c r="B1694" s="205" t="str">
        <v>Siasha Jewel</v>
      </c>
      <c r="C1694" s="199">
        <f>COUNTIF('BEN BEARE'!C:C,B1694)</f>
        <v>3</v>
      </c>
      <c r="D1694" s="199">
        <f>COUNTIFS('BEN BEARE'!C:C,B1694,'BEN BEARE'!K:K,"&gt;0")</f>
        <v>0</v>
      </c>
      <c r="E1694" s="199">
        <f>COUNTIFS('BEN BEARE'!C:C,B1694,'BEN BEARE'!K:K,"&lt;0")</f>
        <v>3</v>
      </c>
      <c r="F1694" s="200">
        <f t="shared" si="39"/>
        <v>0</v>
      </c>
      <c r="G1694" s="207">
        <f>SUMIFS('BEN BEARE'!K:K,'BEN BEARE'!C:C,B1694)</f>
        <v>-2.5</v>
      </c>
    </row>
    <row r="1695" spans="2:7" ht="15.75" x14ac:dyDescent="0.25">
      <c r="B1695" s="205" t="str">
        <v>Sibel</v>
      </c>
      <c r="C1695" s="199">
        <f>COUNTIF('BEN BEARE'!C:C,B1695)</f>
        <v>1</v>
      </c>
      <c r="D1695" s="199">
        <f>COUNTIFS('BEN BEARE'!C:C,B1695,'BEN BEARE'!K:K,"&gt;0")</f>
        <v>0</v>
      </c>
      <c r="E1695" s="199">
        <f>COUNTIFS('BEN BEARE'!C:C,B1695,'BEN BEARE'!K:K,"&lt;0")</f>
        <v>1</v>
      </c>
      <c r="F1695" s="200">
        <f t="shared" si="39"/>
        <v>0</v>
      </c>
      <c r="G1695" s="207">
        <f>SUMIFS('BEN BEARE'!K:K,'BEN BEARE'!C:C,B1695)</f>
        <v>-2.75</v>
      </c>
    </row>
    <row r="1696" spans="2:7" ht="15.75" x14ac:dyDescent="0.25">
      <c r="B1696" s="205" t="str">
        <v>Sicialian</v>
      </c>
      <c r="C1696" s="199">
        <f>COUNTIF('BEN BEARE'!C:C,B1696)</f>
        <v>1</v>
      </c>
      <c r="D1696" s="199">
        <f>COUNTIFS('BEN BEARE'!C:C,B1696,'BEN BEARE'!K:K,"&gt;0")</f>
        <v>0</v>
      </c>
      <c r="E1696" s="199">
        <f>COUNTIFS('BEN BEARE'!C:C,B1696,'BEN BEARE'!K:K,"&lt;0")</f>
        <v>1</v>
      </c>
      <c r="F1696" s="200">
        <f t="shared" si="39"/>
        <v>0</v>
      </c>
      <c r="G1696" s="207">
        <f>SUMIFS('BEN BEARE'!K:K,'BEN BEARE'!C:C,B1696)</f>
        <v>-3</v>
      </c>
    </row>
    <row r="1697" spans="2:7" ht="15.75" x14ac:dyDescent="0.25">
      <c r="B1697" s="205" t="str">
        <v>Sicilian</v>
      </c>
      <c r="C1697" s="199">
        <f>COUNTIF('BEN BEARE'!C:C,B1697)</f>
        <v>1</v>
      </c>
      <c r="D1697" s="199">
        <f>COUNTIFS('BEN BEARE'!C:C,B1697,'BEN BEARE'!K:K,"&gt;0")</f>
        <v>0</v>
      </c>
      <c r="E1697" s="199">
        <f>COUNTIFS('BEN BEARE'!C:C,B1697,'BEN BEARE'!K:K,"&lt;0")</f>
        <v>1</v>
      </c>
      <c r="F1697" s="200">
        <f t="shared" si="39"/>
        <v>0</v>
      </c>
      <c r="G1697" s="207">
        <f>SUMIFS('BEN BEARE'!K:K,'BEN BEARE'!C:C,B1697)</f>
        <v>-5</v>
      </c>
    </row>
    <row r="1698" spans="2:7" ht="15.75" x14ac:dyDescent="0.25">
      <c r="B1698" s="205" t="str">
        <v xml:space="preserve">Sierra De Gredos </v>
      </c>
      <c r="C1698" s="199">
        <f>COUNTIF('BEN BEARE'!C:C,B1698)</f>
        <v>1</v>
      </c>
      <c r="D1698" s="199">
        <f>COUNTIFS('BEN BEARE'!C:C,B1698,'BEN BEARE'!K:K,"&gt;0")</f>
        <v>0</v>
      </c>
      <c r="E1698" s="199">
        <f>COUNTIFS('BEN BEARE'!C:C,B1698,'BEN BEARE'!K:K,"&lt;0")</f>
        <v>1</v>
      </c>
      <c r="F1698" s="200">
        <f t="shared" si="39"/>
        <v>0</v>
      </c>
      <c r="G1698" s="207">
        <f>SUMIFS('BEN BEARE'!K:K,'BEN BEARE'!C:C,B1698)</f>
        <v>-5</v>
      </c>
    </row>
    <row r="1699" spans="2:7" ht="15.75" x14ac:dyDescent="0.25">
      <c r="B1699" s="205" t="str">
        <v>Signor Fangio</v>
      </c>
      <c r="C1699" s="199">
        <f>COUNTIF('BEN BEARE'!C:C,B1699)</f>
        <v>1</v>
      </c>
      <c r="D1699" s="199">
        <f>COUNTIFS('BEN BEARE'!C:C,B1699,'BEN BEARE'!K:K,"&gt;0")</f>
        <v>1</v>
      </c>
      <c r="E1699" s="199">
        <f>COUNTIFS('BEN BEARE'!C:C,B1699,'BEN BEARE'!K:K,"&lt;0")</f>
        <v>0</v>
      </c>
      <c r="F1699" s="200">
        <f t="shared" si="39"/>
        <v>1</v>
      </c>
      <c r="G1699" s="207">
        <f>SUMIFS('BEN BEARE'!K:K,'BEN BEARE'!C:C,B1699)</f>
        <v>10.5</v>
      </c>
    </row>
    <row r="1700" spans="2:7" ht="15.75" x14ac:dyDescent="0.25">
      <c r="B1700" s="205" t="str">
        <v>Silvagni</v>
      </c>
      <c r="C1700" s="199">
        <f>COUNTIF('BEN BEARE'!C:C,B1700)</f>
        <v>1</v>
      </c>
      <c r="D1700" s="199">
        <f>COUNTIFS('BEN BEARE'!C:C,B1700,'BEN BEARE'!K:K,"&gt;0")</f>
        <v>1</v>
      </c>
      <c r="E1700" s="199">
        <f>COUNTIFS('BEN BEARE'!C:C,B1700,'BEN BEARE'!K:K,"&lt;0")</f>
        <v>0</v>
      </c>
      <c r="F1700" s="200">
        <f t="shared" si="39"/>
        <v>1</v>
      </c>
      <c r="G1700" s="207">
        <f>SUMIFS('BEN BEARE'!K:K,'BEN BEARE'!C:C,B1700)</f>
        <v>6</v>
      </c>
    </row>
    <row r="1701" spans="2:7" ht="15.75" x14ac:dyDescent="0.25">
      <c r="B1701" s="205" t="str">
        <v>Silver Cliff</v>
      </c>
      <c r="C1701" s="199">
        <f>COUNTIF('BEN BEARE'!C:C,B1701)</f>
        <v>1</v>
      </c>
      <c r="D1701" s="199">
        <f>COUNTIFS('BEN BEARE'!C:C,B1701,'BEN BEARE'!K:K,"&gt;0")</f>
        <v>0</v>
      </c>
      <c r="E1701" s="199">
        <f>COUNTIFS('BEN BEARE'!C:C,B1701,'BEN BEARE'!K:K,"&lt;0")</f>
        <v>1</v>
      </c>
      <c r="F1701" s="200">
        <f t="shared" si="39"/>
        <v>0</v>
      </c>
      <c r="G1701" s="207">
        <f>SUMIFS('BEN BEARE'!K:K,'BEN BEARE'!C:C,B1701)</f>
        <v>-1.5</v>
      </c>
    </row>
    <row r="1702" spans="2:7" ht="15.75" x14ac:dyDescent="0.25">
      <c r="B1702" s="205" t="str">
        <v>Silver Waves</v>
      </c>
      <c r="C1702" s="199">
        <f>COUNTIF('BEN BEARE'!C:C,B1702)</f>
        <v>1</v>
      </c>
      <c r="D1702" s="199">
        <f>COUNTIFS('BEN BEARE'!C:C,B1702,'BEN BEARE'!K:K,"&gt;0")</f>
        <v>1</v>
      </c>
      <c r="E1702" s="199">
        <f>COUNTIFS('BEN BEARE'!C:C,B1702,'BEN BEARE'!K:K,"&lt;0")</f>
        <v>0</v>
      </c>
      <c r="F1702" s="200">
        <f t="shared" si="39"/>
        <v>1</v>
      </c>
      <c r="G1702" s="207">
        <f>SUMIFS('BEN BEARE'!K:K,'BEN BEARE'!C:C,B1702)</f>
        <v>5.6</v>
      </c>
    </row>
    <row r="1703" spans="2:7" ht="15.75" x14ac:dyDescent="0.25">
      <c r="B1703" s="205" t="str">
        <v>Simeon</v>
      </c>
      <c r="C1703" s="199">
        <f>COUNTIF('BEN BEARE'!C:C,B1703)</f>
        <v>1</v>
      </c>
      <c r="D1703" s="199">
        <f>COUNTIFS('BEN BEARE'!C:C,B1703,'BEN BEARE'!K:K,"&gt;0")</f>
        <v>1</v>
      </c>
      <c r="E1703" s="199">
        <f>COUNTIFS('BEN BEARE'!C:C,B1703,'BEN BEARE'!K:K,"&lt;0")</f>
        <v>0</v>
      </c>
      <c r="F1703" s="200">
        <f t="shared" si="39"/>
        <v>1</v>
      </c>
      <c r="G1703" s="207">
        <f>SUMIFS('BEN BEARE'!K:K,'BEN BEARE'!C:C,B1703)</f>
        <v>3.6000000000000005</v>
      </c>
    </row>
    <row r="1704" spans="2:7" ht="15.75" x14ac:dyDescent="0.25">
      <c r="B1704" s="205" t="str">
        <v>Simpkin</v>
      </c>
      <c r="C1704" s="199">
        <f>COUNTIF('BEN BEARE'!C:C,B1704)</f>
        <v>1</v>
      </c>
      <c r="D1704" s="199">
        <f>COUNTIFS('BEN BEARE'!C:C,B1704,'BEN BEARE'!K:K,"&gt;0")</f>
        <v>0</v>
      </c>
      <c r="E1704" s="199">
        <f>COUNTIFS('BEN BEARE'!C:C,B1704,'BEN BEARE'!K:K,"&lt;0")</f>
        <v>1</v>
      </c>
      <c r="F1704" s="200">
        <f t="shared" si="39"/>
        <v>0</v>
      </c>
      <c r="G1704" s="207">
        <f>SUMIFS('BEN BEARE'!K:K,'BEN BEARE'!C:C,B1704)</f>
        <v>-0.25</v>
      </c>
    </row>
    <row r="1705" spans="2:7" ht="15.75" x14ac:dyDescent="0.25">
      <c r="B1705" s="205" t="str">
        <v>Simply Sparklez</v>
      </c>
      <c r="C1705" s="199">
        <f>COUNTIF('BEN BEARE'!C:C,B1705)</f>
        <v>3</v>
      </c>
      <c r="D1705" s="199">
        <f>COUNTIFS('BEN BEARE'!C:C,B1705,'BEN BEARE'!K:K,"&gt;0")</f>
        <v>0</v>
      </c>
      <c r="E1705" s="199">
        <f>COUNTIFS('BEN BEARE'!C:C,B1705,'BEN BEARE'!K:K,"&lt;0")</f>
        <v>3</v>
      </c>
      <c r="F1705" s="200">
        <f t="shared" si="39"/>
        <v>0</v>
      </c>
      <c r="G1705" s="207">
        <f>SUMIFS('BEN BEARE'!K:K,'BEN BEARE'!C:C,B1705)</f>
        <v>-7</v>
      </c>
    </row>
    <row r="1706" spans="2:7" ht="15.75" x14ac:dyDescent="0.25">
      <c r="B1706" s="205" t="str">
        <v>Sing a Rainbow</v>
      </c>
      <c r="C1706" s="199">
        <f>COUNTIF('BEN BEARE'!C:C,B1706)</f>
        <v>1</v>
      </c>
      <c r="D1706" s="199">
        <f>COUNTIFS('BEN BEARE'!C:C,B1706,'BEN BEARE'!K:K,"&gt;0")</f>
        <v>0</v>
      </c>
      <c r="E1706" s="199">
        <f>COUNTIFS('BEN BEARE'!C:C,B1706,'BEN BEARE'!K:K,"&lt;0")</f>
        <v>1</v>
      </c>
      <c r="F1706" s="200">
        <f t="shared" si="39"/>
        <v>0</v>
      </c>
      <c r="G1706" s="207">
        <f>SUMIFS('BEN BEARE'!K:K,'BEN BEARE'!C:C,B1706)</f>
        <v>-1.5</v>
      </c>
    </row>
    <row r="1707" spans="2:7" ht="15.75" x14ac:dyDescent="0.25">
      <c r="B1707" s="205" t="str">
        <v>Single Attraction</v>
      </c>
      <c r="C1707" s="199">
        <f>COUNTIF('BEN BEARE'!C:C,B1707)</f>
        <v>3</v>
      </c>
      <c r="D1707" s="199">
        <f>COUNTIFS('BEN BEARE'!C:C,B1707,'BEN BEARE'!K:K,"&gt;0")</f>
        <v>0</v>
      </c>
      <c r="E1707" s="199">
        <f>COUNTIFS('BEN BEARE'!C:C,B1707,'BEN BEARE'!K:K,"&lt;0")</f>
        <v>3</v>
      </c>
      <c r="F1707" s="200">
        <f t="shared" si="39"/>
        <v>0</v>
      </c>
      <c r="G1707" s="207">
        <f>SUMIFS('BEN BEARE'!K:K,'BEN BEARE'!C:C,B1707)</f>
        <v>-11.25</v>
      </c>
    </row>
    <row r="1708" spans="2:7" ht="15.75" x14ac:dyDescent="0.25">
      <c r="B1708" s="205" t="str">
        <v>Sinner</v>
      </c>
      <c r="C1708" s="199">
        <f>COUNTIF('BEN BEARE'!C:C,B1708)</f>
        <v>1</v>
      </c>
      <c r="D1708" s="199">
        <f>COUNTIFS('BEN BEARE'!C:C,B1708,'BEN BEARE'!K:K,"&gt;0")</f>
        <v>0</v>
      </c>
      <c r="E1708" s="199">
        <f>COUNTIFS('BEN BEARE'!C:C,B1708,'BEN BEARE'!K:K,"&lt;0")</f>
        <v>1</v>
      </c>
      <c r="F1708" s="200">
        <f t="shared" si="39"/>
        <v>0</v>
      </c>
      <c r="G1708" s="207">
        <f>SUMIFS('BEN BEARE'!K:K,'BEN BEARE'!C:C,B1708)</f>
        <v>-2.5</v>
      </c>
    </row>
    <row r="1709" spans="2:7" ht="15.75" x14ac:dyDescent="0.25">
      <c r="B1709" s="205" t="str">
        <v>Sir Atlas</v>
      </c>
      <c r="C1709" s="199">
        <f>COUNTIF('BEN BEARE'!C:C,B1709)</f>
        <v>1</v>
      </c>
      <c r="D1709" s="199">
        <f>COUNTIFS('BEN BEARE'!C:C,B1709,'BEN BEARE'!K:K,"&gt;0")</f>
        <v>1</v>
      </c>
      <c r="E1709" s="199">
        <f>COUNTIFS('BEN BEARE'!C:C,B1709,'BEN BEARE'!K:K,"&lt;0")</f>
        <v>0</v>
      </c>
      <c r="F1709" s="200">
        <f t="shared" si="39"/>
        <v>1</v>
      </c>
      <c r="G1709" s="207">
        <f>SUMIFS('BEN BEARE'!K:K,'BEN BEARE'!C:C,B1709)</f>
        <v>13.5</v>
      </c>
    </row>
    <row r="1710" spans="2:7" ht="15.75" x14ac:dyDescent="0.25">
      <c r="B1710" s="205" t="str">
        <v>Sir Bitesalot</v>
      </c>
      <c r="C1710" s="199">
        <f>COUNTIF('BEN BEARE'!C:C,B1710)</f>
        <v>1</v>
      </c>
      <c r="D1710" s="199">
        <f>COUNTIFS('BEN BEARE'!C:C,B1710,'BEN BEARE'!K:K,"&gt;0")</f>
        <v>0</v>
      </c>
      <c r="E1710" s="199">
        <f>COUNTIFS('BEN BEARE'!C:C,B1710,'BEN BEARE'!K:K,"&lt;0")</f>
        <v>1</v>
      </c>
      <c r="F1710" s="200">
        <f t="shared" si="39"/>
        <v>0</v>
      </c>
      <c r="G1710" s="207">
        <f>SUMIFS('BEN BEARE'!K:K,'BEN BEARE'!C:C,B1710)</f>
        <v>-0.75</v>
      </c>
    </row>
    <row r="1711" spans="2:7" ht="15.75" x14ac:dyDescent="0.25">
      <c r="B1711" s="205" t="str">
        <v>Sir Phoenix</v>
      </c>
      <c r="C1711" s="199">
        <f>COUNTIF('BEN BEARE'!C:C,B1711)</f>
        <v>2</v>
      </c>
      <c r="D1711" s="199">
        <f>COUNTIFS('BEN BEARE'!C:C,B1711,'BEN BEARE'!K:K,"&gt;0")</f>
        <v>0</v>
      </c>
      <c r="E1711" s="199">
        <f>COUNTIFS('BEN BEARE'!C:C,B1711,'BEN BEARE'!K:K,"&lt;0")</f>
        <v>2</v>
      </c>
      <c r="F1711" s="200">
        <f t="shared" si="39"/>
        <v>0</v>
      </c>
      <c r="G1711" s="207">
        <f>SUMIFS('BEN BEARE'!K:K,'BEN BEARE'!C:C,B1711)</f>
        <v>-3</v>
      </c>
    </row>
    <row r="1712" spans="2:7" ht="15.75" x14ac:dyDescent="0.25">
      <c r="B1712" s="205" t="str">
        <v>Sir Ravanelli/Robusto</v>
      </c>
      <c r="C1712" s="199">
        <f>COUNTIF('BEN BEARE'!C:C,B1712)</f>
        <v>1</v>
      </c>
      <c r="D1712" s="199">
        <f>COUNTIFS('BEN BEARE'!C:C,B1712,'BEN BEARE'!K:K,"&gt;0")</f>
        <v>0</v>
      </c>
      <c r="E1712" s="199">
        <f>COUNTIFS('BEN BEARE'!C:C,B1712,'BEN BEARE'!K:K,"&lt;0")</f>
        <v>1</v>
      </c>
      <c r="F1712" s="200">
        <f t="shared" si="39"/>
        <v>0</v>
      </c>
      <c r="G1712" s="207">
        <f>SUMIFS('BEN BEARE'!K:K,'BEN BEARE'!C:C,B1712)</f>
        <v>-1</v>
      </c>
    </row>
    <row r="1713" spans="2:7" ht="15.75" x14ac:dyDescent="0.25">
      <c r="B1713" s="205" t="str">
        <v>SIR ROCKFORD</v>
      </c>
      <c r="C1713" s="199">
        <f>COUNTIF('BEN BEARE'!C:C,B1713)</f>
        <v>2</v>
      </c>
      <c r="D1713" s="199">
        <f>COUNTIFS('BEN BEARE'!C:C,B1713,'BEN BEARE'!K:K,"&gt;0")</f>
        <v>0</v>
      </c>
      <c r="E1713" s="199">
        <f>COUNTIFS('BEN BEARE'!C:C,B1713,'BEN BEARE'!K:K,"&lt;0")</f>
        <v>2</v>
      </c>
      <c r="F1713" s="200">
        <f t="shared" si="39"/>
        <v>0</v>
      </c>
      <c r="G1713" s="207">
        <f>SUMIFS('BEN BEARE'!K:K,'BEN BEARE'!C:C,B1713)</f>
        <v>-13</v>
      </c>
    </row>
    <row r="1714" spans="2:7" ht="15.75" x14ac:dyDescent="0.25">
      <c r="B1714" s="205" t="str">
        <v>Sir Tom</v>
      </c>
      <c r="C1714" s="199">
        <f>COUNTIF('BEN BEARE'!C:C,B1714)</f>
        <v>3</v>
      </c>
      <c r="D1714" s="199">
        <f>COUNTIFS('BEN BEARE'!C:C,B1714,'BEN BEARE'!K:K,"&gt;0")</f>
        <v>0</v>
      </c>
      <c r="E1714" s="199">
        <f>COUNTIFS('BEN BEARE'!C:C,B1714,'BEN BEARE'!K:K,"&lt;0")</f>
        <v>3</v>
      </c>
      <c r="F1714" s="200">
        <f t="shared" si="39"/>
        <v>0</v>
      </c>
      <c r="G1714" s="207">
        <f>SUMIFS('BEN BEARE'!K:K,'BEN BEARE'!C:C,B1714)</f>
        <v>-4.25</v>
      </c>
    </row>
    <row r="1715" spans="2:7" ht="15.75" x14ac:dyDescent="0.25">
      <c r="B1715" s="205" t="str">
        <v>Sir Zino</v>
      </c>
      <c r="C1715" s="199">
        <f>COUNTIF('BEN BEARE'!C:C,B1715)</f>
        <v>1</v>
      </c>
      <c r="D1715" s="199">
        <f>COUNTIFS('BEN BEARE'!C:C,B1715,'BEN BEARE'!K:K,"&gt;0")</f>
        <v>0</v>
      </c>
      <c r="E1715" s="199">
        <f>COUNTIFS('BEN BEARE'!C:C,B1715,'BEN BEARE'!K:K,"&lt;0")</f>
        <v>1</v>
      </c>
      <c r="F1715" s="200">
        <f t="shared" si="39"/>
        <v>0</v>
      </c>
      <c r="G1715" s="207">
        <f>SUMIFS('BEN BEARE'!K:K,'BEN BEARE'!C:C,B1715)</f>
        <v>-6.25</v>
      </c>
    </row>
    <row r="1716" spans="2:7" ht="15.75" x14ac:dyDescent="0.25">
      <c r="B1716" s="205" t="str">
        <v>Sistene Explorer</v>
      </c>
      <c r="C1716" s="199">
        <f>COUNTIF('BEN BEARE'!C:C,B1716)</f>
        <v>2</v>
      </c>
      <c r="D1716" s="199">
        <f>COUNTIFS('BEN BEARE'!C:C,B1716,'BEN BEARE'!K:K,"&gt;0")</f>
        <v>0</v>
      </c>
      <c r="E1716" s="199">
        <f>COUNTIFS('BEN BEARE'!C:C,B1716,'BEN BEARE'!K:K,"&lt;0")</f>
        <v>2</v>
      </c>
      <c r="F1716" s="200">
        <f t="shared" si="39"/>
        <v>0</v>
      </c>
      <c r="G1716" s="207">
        <f>SUMIFS('BEN BEARE'!K:K,'BEN BEARE'!C:C,B1716)</f>
        <v>-5</v>
      </c>
    </row>
    <row r="1717" spans="2:7" ht="15.75" x14ac:dyDescent="0.25">
      <c r="B1717" s="205" t="str">
        <v>Sisterhood</v>
      </c>
      <c r="C1717" s="199">
        <f>COUNTIF('BEN BEARE'!C:C,B1717)</f>
        <v>1</v>
      </c>
      <c r="D1717" s="199">
        <f>COUNTIFS('BEN BEARE'!C:C,B1717,'BEN BEARE'!K:K,"&gt;0")</f>
        <v>1</v>
      </c>
      <c r="E1717" s="199">
        <f>COUNTIFS('BEN BEARE'!C:C,B1717,'BEN BEARE'!K:K,"&lt;0")</f>
        <v>0</v>
      </c>
      <c r="F1717" s="200">
        <f t="shared" si="39"/>
        <v>1</v>
      </c>
      <c r="G1717" s="207">
        <f>SUMIFS('BEN BEARE'!K:K,'BEN BEARE'!C:C,B1717)</f>
        <v>7.5</v>
      </c>
    </row>
    <row r="1718" spans="2:7" ht="15.75" x14ac:dyDescent="0.25">
      <c r="B1718" s="205" t="str">
        <v>Sisu</v>
      </c>
      <c r="C1718" s="199">
        <f>COUNTIF('BEN BEARE'!C:C,B1718)</f>
        <v>1</v>
      </c>
      <c r="D1718" s="199">
        <f>COUNTIFS('BEN BEARE'!C:C,B1718,'BEN BEARE'!K:K,"&gt;0")</f>
        <v>0</v>
      </c>
      <c r="E1718" s="199">
        <f>COUNTIFS('BEN BEARE'!C:C,B1718,'BEN BEARE'!K:K,"&lt;0")</f>
        <v>1</v>
      </c>
      <c r="F1718" s="200">
        <f t="shared" si="39"/>
        <v>0</v>
      </c>
      <c r="G1718" s="207">
        <f>SUMIFS('BEN BEARE'!K:K,'BEN BEARE'!C:C,B1718)</f>
        <v>-5</v>
      </c>
    </row>
    <row r="1719" spans="2:7" ht="15.75" x14ac:dyDescent="0.25">
      <c r="B1719" s="205" t="str">
        <v>Siteki</v>
      </c>
      <c r="C1719" s="199">
        <f>COUNTIF('BEN BEARE'!C:C,B1719)</f>
        <v>1</v>
      </c>
      <c r="D1719" s="199">
        <f>COUNTIFS('BEN BEARE'!C:C,B1719,'BEN BEARE'!K:K,"&gt;0")</f>
        <v>0</v>
      </c>
      <c r="E1719" s="199">
        <f>COUNTIFS('BEN BEARE'!C:C,B1719,'BEN BEARE'!K:K,"&lt;0")</f>
        <v>1</v>
      </c>
      <c r="F1719" s="200">
        <f t="shared" si="39"/>
        <v>0</v>
      </c>
      <c r="G1719" s="207">
        <f>SUMIFS('BEN BEARE'!K:K,'BEN BEARE'!C:C,B1719)</f>
        <v>-2.75</v>
      </c>
    </row>
    <row r="1720" spans="2:7" ht="15.75" x14ac:dyDescent="0.25">
      <c r="B1720" s="205" t="str">
        <v>Six Again</v>
      </c>
      <c r="C1720" s="199">
        <f>COUNTIF('BEN BEARE'!C:C,B1720)</f>
        <v>1</v>
      </c>
      <c r="D1720" s="199">
        <f>COUNTIFS('BEN BEARE'!C:C,B1720,'BEN BEARE'!K:K,"&gt;0")</f>
        <v>1</v>
      </c>
      <c r="E1720" s="199">
        <f>COUNTIFS('BEN BEARE'!C:C,B1720,'BEN BEARE'!K:K,"&lt;0")</f>
        <v>0</v>
      </c>
      <c r="F1720" s="200">
        <f t="shared" si="39"/>
        <v>1</v>
      </c>
      <c r="G1720" s="207">
        <f>SUMIFS('BEN BEARE'!K:K,'BEN BEARE'!C:C,B1720)</f>
        <v>0.67999999999999994</v>
      </c>
    </row>
    <row r="1721" spans="2:7" ht="15.75" x14ac:dyDescent="0.25">
      <c r="B1721" s="205" t="str">
        <v>Six Steps</v>
      </c>
      <c r="C1721" s="199">
        <f>COUNTIF('BEN BEARE'!C:C,B1721)</f>
        <v>1</v>
      </c>
      <c r="D1721" s="199">
        <f>COUNTIFS('BEN BEARE'!C:C,B1721,'BEN BEARE'!K:K,"&gt;0")</f>
        <v>0</v>
      </c>
      <c r="E1721" s="199">
        <f>COUNTIFS('BEN BEARE'!C:C,B1721,'BEN BEARE'!K:K,"&lt;0")</f>
        <v>1</v>
      </c>
      <c r="F1721" s="200">
        <f t="shared" si="39"/>
        <v>0</v>
      </c>
      <c r="G1721" s="207">
        <f>SUMIFS('BEN BEARE'!K:K,'BEN BEARE'!C:C,B1721)</f>
        <v>-0.75</v>
      </c>
    </row>
    <row r="1722" spans="2:7" ht="15.75" x14ac:dyDescent="0.25">
      <c r="B1722" s="205" t="str">
        <v>Skedaddle</v>
      </c>
      <c r="C1722" s="199">
        <f>COUNTIF('BEN BEARE'!C:C,B1722)</f>
        <v>1</v>
      </c>
      <c r="D1722" s="199">
        <f>COUNTIFS('BEN BEARE'!C:C,B1722,'BEN BEARE'!K:K,"&gt;0")</f>
        <v>1</v>
      </c>
      <c r="E1722" s="199">
        <f>COUNTIFS('BEN BEARE'!C:C,B1722,'BEN BEARE'!K:K,"&lt;0")</f>
        <v>0</v>
      </c>
      <c r="F1722" s="200">
        <f t="shared" si="39"/>
        <v>1</v>
      </c>
      <c r="G1722" s="207">
        <f>SUMIFS('BEN BEARE'!K:K,'BEN BEARE'!C:C,B1722)</f>
        <v>12</v>
      </c>
    </row>
    <row r="1723" spans="2:7" ht="15.75" x14ac:dyDescent="0.25">
      <c r="B1723" s="205" t="str">
        <v>Skipjack</v>
      </c>
      <c r="C1723" s="199">
        <f>COUNTIF('BEN BEARE'!C:C,B1723)</f>
        <v>1</v>
      </c>
      <c r="D1723" s="199">
        <f>COUNTIFS('BEN BEARE'!C:C,B1723,'BEN BEARE'!K:K,"&gt;0")</f>
        <v>1</v>
      </c>
      <c r="E1723" s="199">
        <f>COUNTIFS('BEN BEARE'!C:C,B1723,'BEN BEARE'!K:K,"&lt;0")</f>
        <v>0</v>
      </c>
      <c r="F1723" s="200">
        <f t="shared" si="39"/>
        <v>1</v>
      </c>
      <c r="G1723" s="207">
        <f>SUMIFS('BEN BEARE'!K:K,'BEN BEARE'!C:C,B1723)</f>
        <v>18</v>
      </c>
    </row>
    <row r="1724" spans="2:7" ht="15.75" x14ac:dyDescent="0.25">
      <c r="B1724" s="205" t="str">
        <v>Skipping Girl</v>
      </c>
      <c r="C1724" s="199">
        <f>COUNTIF('BEN BEARE'!C:C,B1724)</f>
        <v>1</v>
      </c>
      <c r="D1724" s="199">
        <f>COUNTIFS('BEN BEARE'!C:C,B1724,'BEN BEARE'!K:K,"&gt;0")</f>
        <v>0</v>
      </c>
      <c r="E1724" s="199">
        <f>COUNTIFS('BEN BEARE'!C:C,B1724,'BEN BEARE'!K:K,"&lt;0")</f>
        <v>1</v>
      </c>
      <c r="F1724" s="200">
        <f t="shared" si="39"/>
        <v>0</v>
      </c>
      <c r="G1724" s="207">
        <f>SUMIFS('BEN BEARE'!K:K,'BEN BEARE'!C:C,B1724)</f>
        <v>-2.5</v>
      </c>
    </row>
    <row r="1725" spans="2:7" ht="15.75" x14ac:dyDescent="0.25">
      <c r="B1725" s="205" t="str">
        <v>Skit 'n' Scat</v>
      </c>
      <c r="C1725" s="199">
        <f>COUNTIF('BEN BEARE'!C:C,B1725)</f>
        <v>2</v>
      </c>
      <c r="D1725" s="199">
        <f>COUNTIFS('BEN BEARE'!C:C,B1725,'BEN BEARE'!K:K,"&gt;0")</f>
        <v>0</v>
      </c>
      <c r="E1725" s="199">
        <f>COUNTIFS('BEN BEARE'!C:C,B1725,'BEN BEARE'!K:K,"&lt;0")</f>
        <v>2</v>
      </c>
      <c r="F1725" s="200">
        <f t="shared" si="39"/>
        <v>0</v>
      </c>
      <c r="G1725" s="207">
        <f>SUMIFS('BEN BEARE'!K:K,'BEN BEARE'!C:C,B1725)</f>
        <v>-13.75</v>
      </c>
    </row>
    <row r="1726" spans="2:7" ht="15.75" x14ac:dyDescent="0.25">
      <c r="B1726" s="205" t="str">
        <v>Skoozi Yes</v>
      </c>
      <c r="C1726" s="199">
        <f>COUNTIF('BEN BEARE'!C:C,B1726)</f>
        <v>1</v>
      </c>
      <c r="D1726" s="199">
        <f>COUNTIFS('BEN BEARE'!C:C,B1726,'BEN BEARE'!K:K,"&gt;0")</f>
        <v>0</v>
      </c>
      <c r="E1726" s="199">
        <f>COUNTIFS('BEN BEARE'!C:C,B1726,'BEN BEARE'!K:K,"&lt;0")</f>
        <v>1</v>
      </c>
      <c r="F1726" s="200">
        <f t="shared" si="39"/>
        <v>0</v>
      </c>
      <c r="G1726" s="207">
        <f>SUMIFS('BEN BEARE'!K:K,'BEN BEARE'!C:C,B1726)</f>
        <v>-3.75</v>
      </c>
    </row>
    <row r="1727" spans="2:7" ht="15.75" x14ac:dyDescent="0.25">
      <c r="B1727" s="205" t="str">
        <v>Skybeam</v>
      </c>
      <c r="C1727" s="199">
        <f>COUNTIF('BEN BEARE'!C:C,B1727)</f>
        <v>1</v>
      </c>
      <c r="D1727" s="199">
        <f>COUNTIFS('BEN BEARE'!C:C,B1727,'BEN BEARE'!K:K,"&gt;0")</f>
        <v>0</v>
      </c>
      <c r="E1727" s="199">
        <f>COUNTIFS('BEN BEARE'!C:C,B1727,'BEN BEARE'!K:K,"&lt;0")</f>
        <v>1</v>
      </c>
      <c r="F1727" s="200">
        <f t="shared" si="39"/>
        <v>0</v>
      </c>
      <c r="G1727" s="207">
        <f>SUMIFS('BEN BEARE'!K:K,'BEN BEARE'!C:C,B1727)</f>
        <v>-2</v>
      </c>
    </row>
    <row r="1728" spans="2:7" ht="15.75" x14ac:dyDescent="0.25">
      <c r="B1728" s="205" t="str">
        <v>Skyhawk</v>
      </c>
      <c r="C1728" s="199">
        <f>COUNTIF('BEN BEARE'!C:C,B1728)</f>
        <v>1</v>
      </c>
      <c r="D1728" s="199">
        <f>COUNTIFS('BEN BEARE'!C:C,B1728,'BEN BEARE'!K:K,"&gt;0")</f>
        <v>0</v>
      </c>
      <c r="E1728" s="199">
        <f>COUNTIFS('BEN BEARE'!C:C,B1728,'BEN BEARE'!K:K,"&lt;0")</f>
        <v>1</v>
      </c>
      <c r="F1728" s="200">
        <f t="shared" si="39"/>
        <v>0</v>
      </c>
      <c r="G1728" s="207">
        <f>SUMIFS('BEN BEARE'!K:K,'BEN BEARE'!C:C,B1728)</f>
        <v>-0.5</v>
      </c>
    </row>
    <row r="1729" spans="2:7" ht="15.75" x14ac:dyDescent="0.25">
      <c r="B1729" s="205" t="str">
        <v>Skywriter</v>
      </c>
      <c r="C1729" s="199">
        <f>COUNTIF('BEN BEARE'!C:C,B1729)</f>
        <v>1</v>
      </c>
      <c r="D1729" s="199">
        <f>COUNTIFS('BEN BEARE'!C:C,B1729,'BEN BEARE'!K:K,"&gt;0")</f>
        <v>0</v>
      </c>
      <c r="E1729" s="199">
        <f>COUNTIFS('BEN BEARE'!C:C,B1729,'BEN BEARE'!K:K,"&lt;0")</f>
        <v>1</v>
      </c>
      <c r="F1729" s="200">
        <f t="shared" si="39"/>
        <v>0</v>
      </c>
      <c r="G1729" s="207">
        <f>SUMIFS('BEN BEARE'!K:K,'BEN BEARE'!C:C,B1729)</f>
        <v>-1</v>
      </c>
    </row>
    <row r="1730" spans="2:7" ht="15.75" x14ac:dyDescent="0.25">
      <c r="B1730" s="205" t="str">
        <v>Slinky</v>
      </c>
      <c r="C1730" s="199">
        <f>COUNTIF('BEN BEARE'!C:C,B1730)</f>
        <v>1</v>
      </c>
      <c r="D1730" s="199">
        <f>COUNTIFS('BEN BEARE'!C:C,B1730,'BEN BEARE'!K:K,"&gt;0")</f>
        <v>0</v>
      </c>
      <c r="E1730" s="199">
        <f>COUNTIFS('BEN BEARE'!C:C,B1730,'BEN BEARE'!K:K,"&lt;0")</f>
        <v>1</v>
      </c>
      <c r="F1730" s="200">
        <f t="shared" si="39"/>
        <v>0</v>
      </c>
      <c r="G1730" s="207">
        <f>SUMIFS('BEN BEARE'!K:K,'BEN BEARE'!C:C,B1730)</f>
        <v>-1</v>
      </c>
    </row>
    <row r="1731" spans="2:7" ht="15.75" x14ac:dyDescent="0.25">
      <c r="B1731" s="205" t="str">
        <v>Smart Action</v>
      </c>
      <c r="C1731" s="199">
        <f>COUNTIF('BEN BEARE'!C:C,B1731)</f>
        <v>1</v>
      </c>
      <c r="D1731" s="199">
        <f>COUNTIFS('BEN BEARE'!C:C,B1731,'BEN BEARE'!K:K,"&gt;0")</f>
        <v>0</v>
      </c>
      <c r="E1731" s="199">
        <f>COUNTIFS('BEN BEARE'!C:C,B1731,'BEN BEARE'!K:K,"&lt;0")</f>
        <v>1</v>
      </c>
      <c r="F1731" s="200">
        <f t="shared" si="39"/>
        <v>0</v>
      </c>
      <c r="G1731" s="207">
        <f>SUMIFS('BEN BEARE'!K:K,'BEN BEARE'!C:C,B1731)</f>
        <v>-5</v>
      </c>
    </row>
    <row r="1732" spans="2:7" ht="15.75" x14ac:dyDescent="0.25">
      <c r="B1732" s="205" t="str">
        <v>Smart as Smart</v>
      </c>
      <c r="C1732" s="199">
        <f>COUNTIF('BEN BEARE'!C:C,B1732)</f>
        <v>1</v>
      </c>
      <c r="D1732" s="199">
        <f>COUNTIFS('BEN BEARE'!C:C,B1732,'BEN BEARE'!K:K,"&gt;0")</f>
        <v>1</v>
      </c>
      <c r="E1732" s="199">
        <f>COUNTIFS('BEN BEARE'!C:C,B1732,'BEN BEARE'!K:K,"&lt;0")</f>
        <v>0</v>
      </c>
      <c r="F1732" s="200">
        <f t="shared" si="39"/>
        <v>1</v>
      </c>
      <c r="G1732" s="207">
        <f>SUMIFS('BEN BEARE'!K:K,'BEN BEARE'!C:C,B1732)</f>
        <v>10.199999999999999</v>
      </c>
    </row>
    <row r="1733" spans="2:7" ht="15.75" x14ac:dyDescent="0.25">
      <c r="B1733" s="205" t="str">
        <v>Smart Legend</v>
      </c>
      <c r="C1733" s="199">
        <f>COUNTIF('BEN BEARE'!C:C,B1733)</f>
        <v>2</v>
      </c>
      <c r="D1733" s="199">
        <f>COUNTIFS('BEN BEARE'!C:C,B1733,'BEN BEARE'!K:K,"&gt;0")</f>
        <v>0</v>
      </c>
      <c r="E1733" s="199">
        <f>COUNTIFS('BEN BEARE'!C:C,B1733,'BEN BEARE'!K:K,"&lt;0")</f>
        <v>2</v>
      </c>
      <c r="F1733" s="200">
        <f t="shared" si="39"/>
        <v>0</v>
      </c>
      <c r="G1733" s="207">
        <f>SUMIFS('BEN BEARE'!K:K,'BEN BEARE'!C:C,B1733)</f>
        <v>-2.25</v>
      </c>
    </row>
    <row r="1734" spans="2:7" ht="15.75" x14ac:dyDescent="0.25">
      <c r="B1734" s="205" t="str">
        <v>Smart Mozzie</v>
      </c>
      <c r="C1734" s="199">
        <f>COUNTIF('BEN BEARE'!C:C,B1734)</f>
        <v>2</v>
      </c>
      <c r="D1734" s="199">
        <f>COUNTIFS('BEN BEARE'!C:C,B1734,'BEN BEARE'!K:K,"&gt;0")</f>
        <v>1</v>
      </c>
      <c r="E1734" s="199">
        <f>COUNTIFS('BEN BEARE'!C:C,B1734,'BEN BEARE'!K:K,"&lt;0")</f>
        <v>1</v>
      </c>
      <c r="F1734" s="200">
        <f t="shared" si="39"/>
        <v>0.5</v>
      </c>
      <c r="G1734" s="207">
        <f>SUMIFS('BEN BEARE'!K:K,'BEN BEARE'!C:C,B1734)</f>
        <v>12.5</v>
      </c>
    </row>
    <row r="1735" spans="2:7" ht="15.75" x14ac:dyDescent="0.25">
      <c r="B1735" s="205" t="str">
        <v>Smax</v>
      </c>
      <c r="C1735" s="199">
        <f>COUNTIF('BEN BEARE'!C:C,B1735)</f>
        <v>1</v>
      </c>
      <c r="D1735" s="199">
        <f>COUNTIFS('BEN BEARE'!C:C,B1735,'BEN BEARE'!K:K,"&gt;0")</f>
        <v>1</v>
      </c>
      <c r="E1735" s="199">
        <f>COUNTIFS('BEN BEARE'!C:C,B1735,'BEN BEARE'!K:K,"&lt;0")</f>
        <v>0</v>
      </c>
      <c r="F1735" s="200">
        <f t="shared" si="39"/>
        <v>1</v>
      </c>
      <c r="G1735" s="207">
        <f>SUMIFS('BEN BEARE'!K:K,'BEN BEARE'!C:C,B1735)</f>
        <v>3.8499999999999996</v>
      </c>
    </row>
    <row r="1736" spans="2:7" ht="15.75" x14ac:dyDescent="0.25">
      <c r="B1736" s="205" t="str">
        <v>Smiling Amos</v>
      </c>
      <c r="C1736" s="199">
        <f>COUNTIF('BEN BEARE'!C:C,B1736)</f>
        <v>1</v>
      </c>
      <c r="D1736" s="199">
        <f>COUNTIFS('BEN BEARE'!C:C,B1736,'BEN BEARE'!K:K,"&gt;0")</f>
        <v>1</v>
      </c>
      <c r="E1736" s="199">
        <f>COUNTIFS('BEN BEARE'!C:C,B1736,'BEN BEARE'!K:K,"&lt;0")</f>
        <v>0</v>
      </c>
      <c r="F1736" s="200">
        <f t="shared" si="39"/>
        <v>1</v>
      </c>
      <c r="G1736" s="207">
        <f>SUMIFS('BEN BEARE'!K:K,'BEN BEARE'!C:C,B1736)</f>
        <v>12.624500000000001</v>
      </c>
    </row>
    <row r="1737" spans="2:7" ht="15.75" x14ac:dyDescent="0.25">
      <c r="B1737" s="205" t="str">
        <v>Smooth Sailing</v>
      </c>
      <c r="C1737" s="199">
        <f>COUNTIF('BEN BEARE'!C:C,B1737)</f>
        <v>1</v>
      </c>
      <c r="D1737" s="199">
        <f>COUNTIFS('BEN BEARE'!C:C,B1737,'BEN BEARE'!K:K,"&gt;0")</f>
        <v>1</v>
      </c>
      <c r="E1737" s="199">
        <f>COUNTIFS('BEN BEARE'!C:C,B1737,'BEN BEARE'!K:K,"&lt;0")</f>
        <v>0</v>
      </c>
      <c r="F1737" s="200">
        <f t="shared" si="39"/>
        <v>1</v>
      </c>
      <c r="G1737" s="207">
        <f>SUMIFS('BEN BEARE'!K:K,'BEN BEARE'!C:C,B1737)</f>
        <v>5.9500000000000011</v>
      </c>
    </row>
    <row r="1738" spans="2:7" ht="15.75" x14ac:dyDescent="0.25">
      <c r="B1738" s="205" t="str">
        <v>Smuggler's Angel</v>
      </c>
      <c r="C1738" s="199">
        <f>COUNTIF('BEN BEARE'!C:C,B1738)</f>
        <v>1</v>
      </c>
      <c r="D1738" s="199">
        <f>COUNTIFS('BEN BEARE'!C:C,B1738,'BEN BEARE'!K:K,"&gt;0")</f>
        <v>1</v>
      </c>
      <c r="E1738" s="199">
        <f>COUNTIFS('BEN BEARE'!C:C,B1738,'BEN BEARE'!K:K,"&lt;0")</f>
        <v>0</v>
      </c>
      <c r="F1738" s="200">
        <f t="shared" si="39"/>
        <v>1</v>
      </c>
      <c r="G1738" s="207">
        <f>SUMIFS('BEN BEARE'!K:K,'BEN BEARE'!C:C,B1738)</f>
        <v>13</v>
      </c>
    </row>
    <row r="1739" spans="2:7" ht="15.75" x14ac:dyDescent="0.25">
      <c r="B1739" s="205" t="str">
        <v>Snakey Mag</v>
      </c>
      <c r="C1739" s="199">
        <f>COUNTIF('BEN BEARE'!C:C,B1739)</f>
        <v>3</v>
      </c>
      <c r="D1739" s="199">
        <f>COUNTIFS('BEN BEARE'!C:C,B1739,'BEN BEARE'!K:K,"&gt;0")</f>
        <v>2</v>
      </c>
      <c r="E1739" s="199">
        <f>COUNTIFS('BEN BEARE'!C:C,B1739,'BEN BEARE'!K:K,"&lt;0")</f>
        <v>1</v>
      </c>
      <c r="F1739" s="200">
        <f t="shared" si="39"/>
        <v>0.66666666666666663</v>
      </c>
      <c r="G1739" s="207">
        <f>SUMIFS('BEN BEARE'!K:K,'BEN BEARE'!C:C,B1739)</f>
        <v>14.417999999999996</v>
      </c>
    </row>
    <row r="1740" spans="2:7" ht="15.75" x14ac:dyDescent="0.25">
      <c r="B1740" s="205" t="str">
        <v>Snick</v>
      </c>
      <c r="C1740" s="199">
        <f>COUNTIF('BEN BEARE'!C:C,B1740)</f>
        <v>6</v>
      </c>
      <c r="D1740" s="199">
        <f>COUNTIFS('BEN BEARE'!C:C,B1740,'BEN BEARE'!K:K,"&gt;0")</f>
        <v>0</v>
      </c>
      <c r="E1740" s="199">
        <f>COUNTIFS('BEN BEARE'!C:C,B1740,'BEN BEARE'!K:K,"&lt;0")</f>
        <v>6</v>
      </c>
      <c r="F1740" s="200">
        <f t="shared" si="39"/>
        <v>0</v>
      </c>
      <c r="G1740" s="207">
        <f>SUMIFS('BEN BEARE'!K:K,'BEN BEARE'!C:C,B1740)</f>
        <v>-13.25</v>
      </c>
    </row>
    <row r="1741" spans="2:7" ht="15.75" x14ac:dyDescent="0.25">
      <c r="B1741" s="205" t="str">
        <v>Snipperty Vixen</v>
      </c>
      <c r="C1741" s="199">
        <f>COUNTIF('BEN BEARE'!C:C,B1741)</f>
        <v>1</v>
      </c>
      <c r="D1741" s="199">
        <f>COUNTIFS('BEN BEARE'!C:C,B1741,'BEN BEARE'!K:K,"&gt;0")</f>
        <v>0</v>
      </c>
      <c r="E1741" s="199">
        <f>COUNTIFS('BEN BEARE'!C:C,B1741,'BEN BEARE'!K:K,"&lt;0")</f>
        <v>1</v>
      </c>
      <c r="F1741" s="200">
        <f t="shared" si="39"/>
        <v>0</v>
      </c>
      <c r="G1741" s="207">
        <f>SUMIFS('BEN BEARE'!K:K,'BEN BEARE'!C:C,B1741)</f>
        <v>-3</v>
      </c>
    </row>
    <row r="1742" spans="2:7" ht="15.75" x14ac:dyDescent="0.25">
      <c r="B1742" s="205" t="str">
        <v>Snippety Legend</v>
      </c>
      <c r="C1742" s="199">
        <f>COUNTIF('BEN BEARE'!C:C,B1742)</f>
        <v>1</v>
      </c>
      <c r="D1742" s="199">
        <f>COUNTIFS('BEN BEARE'!C:C,B1742,'BEN BEARE'!K:K,"&gt;0")</f>
        <v>1</v>
      </c>
      <c r="E1742" s="199">
        <f>COUNTIFS('BEN BEARE'!C:C,B1742,'BEN BEARE'!K:K,"&lt;0")</f>
        <v>0</v>
      </c>
      <c r="F1742" s="200">
        <f t="shared" ref="F1742:F1746" si="40">D1742/C1742</f>
        <v>1</v>
      </c>
      <c r="G1742" s="207">
        <f>SUMIFS('BEN BEARE'!K:K,'BEN BEARE'!C:C,B1742)</f>
        <v>6.65</v>
      </c>
    </row>
    <row r="1743" spans="2:7" ht="15.75" x14ac:dyDescent="0.25">
      <c r="B1743" s="205" t="str">
        <v>Snippety Star</v>
      </c>
      <c r="C1743" s="199">
        <f>COUNTIF('BEN BEARE'!C:C,B1743)</f>
        <v>1</v>
      </c>
      <c r="D1743" s="199">
        <f>COUNTIFS('BEN BEARE'!C:C,B1743,'BEN BEARE'!K:K,"&gt;0")</f>
        <v>0</v>
      </c>
      <c r="E1743" s="199">
        <f>COUNTIFS('BEN BEARE'!C:C,B1743,'BEN BEARE'!K:K,"&lt;0")</f>
        <v>1</v>
      </c>
      <c r="F1743" s="200">
        <f t="shared" si="40"/>
        <v>0</v>
      </c>
      <c r="G1743" s="207">
        <f>SUMIFS('BEN BEARE'!K:K,'BEN BEARE'!C:C,B1743)</f>
        <v>-3</v>
      </c>
    </row>
    <row r="1744" spans="2:7" ht="15.75" x14ac:dyDescent="0.25">
      <c r="B1744" s="205" t="str">
        <v>Snow Boum</v>
      </c>
      <c r="C1744" s="199">
        <f>COUNTIF('BEN BEARE'!C:C,B1744)</f>
        <v>1</v>
      </c>
      <c r="D1744" s="199">
        <f>COUNTIFS('BEN BEARE'!C:C,B1744,'BEN BEARE'!K:K,"&gt;0")</f>
        <v>1</v>
      </c>
      <c r="E1744" s="199">
        <f>COUNTIFS('BEN BEARE'!C:C,B1744,'BEN BEARE'!K:K,"&lt;0")</f>
        <v>0</v>
      </c>
      <c r="F1744" s="200">
        <f t="shared" si="40"/>
        <v>1</v>
      </c>
      <c r="G1744" s="207">
        <f>SUMIFS('BEN BEARE'!K:K,'BEN BEARE'!C:C,B1744)</f>
        <v>5.5</v>
      </c>
    </row>
    <row r="1745" spans="2:7" ht="15.75" x14ac:dyDescent="0.25">
      <c r="B1745" s="205" t="str">
        <v>Snow Falcon</v>
      </c>
      <c r="C1745" s="199">
        <f>COUNTIF('BEN BEARE'!C:C,B1745)</f>
        <v>2</v>
      </c>
      <c r="D1745" s="199">
        <f>COUNTIFS('BEN BEARE'!C:C,B1745,'BEN BEARE'!K:K,"&gt;0")</f>
        <v>1</v>
      </c>
      <c r="E1745" s="199">
        <f>COUNTIFS('BEN BEARE'!C:C,B1745,'BEN BEARE'!K:K,"&lt;0")</f>
        <v>1</v>
      </c>
      <c r="F1745" s="200">
        <f t="shared" si="40"/>
        <v>0.5</v>
      </c>
      <c r="G1745" s="207">
        <f>SUMIFS('BEN BEARE'!K:K,'BEN BEARE'!C:C,B1745)</f>
        <v>-0.85000000000000009</v>
      </c>
    </row>
    <row r="1746" spans="2:7" ht="15.75" x14ac:dyDescent="0.25">
      <c r="B1746" s="205" t="str">
        <v>Snowman</v>
      </c>
      <c r="C1746" s="199">
        <f>COUNTIF('BEN BEARE'!C:C,B1746)</f>
        <v>2</v>
      </c>
      <c r="D1746" s="199">
        <f>COUNTIFS('BEN BEARE'!C:C,B1746,'BEN BEARE'!K:K,"&gt;0")</f>
        <v>0</v>
      </c>
      <c r="E1746" s="199">
        <f>COUNTIFS('BEN BEARE'!C:C,B1746,'BEN BEARE'!K:K,"&lt;0")</f>
        <v>2</v>
      </c>
      <c r="F1746" s="200">
        <f t="shared" si="40"/>
        <v>0</v>
      </c>
      <c r="G1746" s="207">
        <f>SUMIFS('BEN BEARE'!K:K,'BEN BEARE'!C:C,B1746)</f>
        <v>-2.75</v>
      </c>
    </row>
    <row r="1747" spans="2:7" ht="15.75" x14ac:dyDescent="0.25">
      <c r="B1747" s="205" t="str">
        <v>So Audacious</v>
      </c>
      <c r="C1747" s="199">
        <f>COUNTIF('BEN BEARE'!C:C,B1747)</f>
        <v>1</v>
      </c>
      <c r="D1747" s="199">
        <f>COUNTIFS('BEN BEARE'!C:C,B1747,'BEN BEARE'!K:K,"&gt;0")</f>
        <v>1</v>
      </c>
      <c r="E1747" s="199">
        <f>COUNTIFS('BEN BEARE'!C:C,B1747,'BEN BEARE'!K:K,"&lt;0")</f>
        <v>0</v>
      </c>
      <c r="F1747" s="200">
        <f t="shared" ref="F1747:F1810" si="41">D1747/C1747</f>
        <v>1</v>
      </c>
      <c r="G1747" s="207">
        <f>SUMIFS('BEN BEARE'!K:K,'BEN BEARE'!C:C,B1747)</f>
        <v>4.125</v>
      </c>
    </row>
    <row r="1748" spans="2:7" ht="15.75" x14ac:dyDescent="0.25">
      <c r="B1748" s="205" t="str">
        <v>So You See</v>
      </c>
      <c r="C1748" s="199">
        <f>COUNTIF('BEN BEARE'!C:C,B1748)</f>
        <v>2</v>
      </c>
      <c r="D1748" s="199">
        <f>COUNTIFS('BEN BEARE'!C:C,B1748,'BEN BEARE'!K:K,"&gt;0")</f>
        <v>1</v>
      </c>
      <c r="E1748" s="199">
        <f>COUNTIFS('BEN BEARE'!C:C,B1748,'BEN BEARE'!K:K,"&lt;0")</f>
        <v>1</v>
      </c>
      <c r="F1748" s="200">
        <f t="shared" si="41"/>
        <v>0.5</v>
      </c>
      <c r="G1748" s="207">
        <f>SUMIFS('BEN BEARE'!K:K,'BEN BEARE'!C:C,B1748)</f>
        <v>18</v>
      </c>
    </row>
    <row r="1749" spans="2:7" ht="15.75" x14ac:dyDescent="0.25">
      <c r="B1749" s="205" t="str">
        <v>Soar Beyond</v>
      </c>
      <c r="C1749" s="199">
        <f>COUNTIF('BEN BEARE'!C:C,B1749)</f>
        <v>1</v>
      </c>
      <c r="D1749" s="199">
        <f>COUNTIFS('BEN BEARE'!C:C,B1749,'BEN BEARE'!K:K,"&gt;0")</f>
        <v>0</v>
      </c>
      <c r="E1749" s="199">
        <f>COUNTIFS('BEN BEARE'!C:C,B1749,'BEN BEARE'!K:K,"&lt;0")</f>
        <v>1</v>
      </c>
      <c r="F1749" s="200">
        <f t="shared" si="41"/>
        <v>0</v>
      </c>
      <c r="G1749" s="207">
        <f>SUMIFS('BEN BEARE'!K:K,'BEN BEARE'!C:C,B1749)</f>
        <v>-8</v>
      </c>
    </row>
    <row r="1750" spans="2:7" ht="15.75" x14ac:dyDescent="0.25">
      <c r="B1750" s="205" t="str">
        <v>Soaring Pengshan</v>
      </c>
      <c r="C1750" s="199">
        <f>COUNTIF('BEN BEARE'!C:C,B1750)</f>
        <v>2</v>
      </c>
      <c r="D1750" s="199">
        <f>COUNTIFS('BEN BEARE'!C:C,B1750,'BEN BEARE'!K:K,"&gt;0")</f>
        <v>0</v>
      </c>
      <c r="E1750" s="199">
        <f>COUNTIFS('BEN BEARE'!C:C,B1750,'BEN BEARE'!K:K,"&lt;0")</f>
        <v>2</v>
      </c>
      <c r="F1750" s="200">
        <f t="shared" si="41"/>
        <v>0</v>
      </c>
      <c r="G1750" s="207">
        <f>SUMIFS('BEN BEARE'!K:K,'BEN BEARE'!C:C,B1750)</f>
        <v>-1.25</v>
      </c>
    </row>
    <row r="1751" spans="2:7" ht="15.75" x14ac:dyDescent="0.25">
      <c r="B1751" s="205" t="str">
        <v>Soho Sushi</v>
      </c>
      <c r="C1751" s="199">
        <f>COUNTIF('BEN BEARE'!C:C,B1751)</f>
        <v>3</v>
      </c>
      <c r="D1751" s="199">
        <f>COUNTIFS('BEN BEARE'!C:C,B1751,'BEN BEARE'!K:K,"&gt;0")</f>
        <v>0</v>
      </c>
      <c r="E1751" s="199">
        <f>COUNTIFS('BEN BEARE'!C:C,B1751,'BEN BEARE'!K:K,"&lt;0")</f>
        <v>3</v>
      </c>
      <c r="F1751" s="200">
        <f t="shared" si="41"/>
        <v>0</v>
      </c>
      <c r="G1751" s="207">
        <f>SUMIFS('BEN BEARE'!K:K,'BEN BEARE'!C:C,B1751)</f>
        <v>-0.75</v>
      </c>
    </row>
    <row r="1752" spans="2:7" ht="15.75" x14ac:dyDescent="0.25">
      <c r="B1752" s="205" t="str">
        <v>Soju</v>
      </c>
      <c r="C1752" s="199">
        <f>COUNTIF('BEN BEARE'!C:C,B1752)</f>
        <v>1</v>
      </c>
      <c r="D1752" s="199">
        <f>COUNTIFS('BEN BEARE'!C:C,B1752,'BEN BEARE'!K:K,"&gt;0")</f>
        <v>0</v>
      </c>
      <c r="E1752" s="199">
        <f>COUNTIFS('BEN BEARE'!C:C,B1752,'BEN BEARE'!K:K,"&lt;0")</f>
        <v>1</v>
      </c>
      <c r="F1752" s="200">
        <f t="shared" si="41"/>
        <v>0</v>
      </c>
      <c r="G1752" s="207">
        <f>SUMIFS('BEN BEARE'!K:K,'BEN BEARE'!C:C,B1752)</f>
        <v>-1.5</v>
      </c>
    </row>
    <row r="1753" spans="2:7" ht="15.75" x14ac:dyDescent="0.25">
      <c r="B1753" s="205" t="str">
        <v>Solbrook</v>
      </c>
      <c r="C1753" s="199">
        <f>COUNTIF('BEN BEARE'!C:C,B1753)</f>
        <v>1</v>
      </c>
      <c r="D1753" s="199">
        <f>COUNTIFS('BEN BEARE'!C:C,B1753,'BEN BEARE'!K:K,"&gt;0")</f>
        <v>0</v>
      </c>
      <c r="E1753" s="199">
        <f>COUNTIFS('BEN BEARE'!C:C,B1753,'BEN BEARE'!K:K,"&lt;0")</f>
        <v>1</v>
      </c>
      <c r="F1753" s="200">
        <f t="shared" si="41"/>
        <v>0</v>
      </c>
      <c r="G1753" s="207">
        <f>SUMIFS('BEN BEARE'!K:K,'BEN BEARE'!C:C,B1753)</f>
        <v>-4</v>
      </c>
    </row>
    <row r="1754" spans="2:7" ht="15.75" x14ac:dyDescent="0.25">
      <c r="B1754" s="205" t="str">
        <v>Solbrook Star</v>
      </c>
      <c r="C1754" s="199">
        <f>COUNTIF('BEN BEARE'!C:C,B1754)</f>
        <v>3</v>
      </c>
      <c r="D1754" s="199">
        <f>COUNTIFS('BEN BEARE'!C:C,B1754,'BEN BEARE'!K:K,"&gt;0")</f>
        <v>1</v>
      </c>
      <c r="E1754" s="199">
        <f>COUNTIFS('BEN BEARE'!C:C,B1754,'BEN BEARE'!K:K,"&lt;0")</f>
        <v>2</v>
      </c>
      <c r="F1754" s="200">
        <f t="shared" si="41"/>
        <v>0.33333333333333331</v>
      </c>
      <c r="G1754" s="207">
        <f>SUMIFS('BEN BEARE'!K:K,'BEN BEARE'!C:C,B1754)</f>
        <v>6</v>
      </c>
    </row>
    <row r="1755" spans="2:7" ht="15.75" x14ac:dyDescent="0.25">
      <c r="B1755" s="205" t="str">
        <v>Soldier of Rome</v>
      </c>
      <c r="C1755" s="199">
        <f>COUNTIF('BEN BEARE'!C:C,B1755)</f>
        <v>1</v>
      </c>
      <c r="D1755" s="199">
        <f>COUNTIFS('BEN BEARE'!C:C,B1755,'BEN BEARE'!K:K,"&gt;0")</f>
        <v>1</v>
      </c>
      <c r="E1755" s="199">
        <f>COUNTIFS('BEN BEARE'!C:C,B1755,'BEN BEARE'!K:K,"&lt;0")</f>
        <v>0</v>
      </c>
      <c r="F1755" s="200">
        <f t="shared" si="41"/>
        <v>1</v>
      </c>
      <c r="G1755" s="207">
        <f>SUMIFS('BEN BEARE'!K:K,'BEN BEARE'!C:C,B1755)</f>
        <v>29.0625</v>
      </c>
    </row>
    <row r="1756" spans="2:7" ht="15.75" x14ac:dyDescent="0.25">
      <c r="B1756" s="205" t="str">
        <v>Song of the Nile</v>
      </c>
      <c r="C1756" s="199">
        <f>COUNTIF('BEN BEARE'!C:C,B1756)</f>
        <v>1</v>
      </c>
      <c r="D1756" s="199">
        <f>COUNTIFS('BEN BEARE'!C:C,B1756,'BEN BEARE'!K:K,"&gt;0")</f>
        <v>0</v>
      </c>
      <c r="E1756" s="199">
        <f>COUNTIFS('BEN BEARE'!C:C,B1756,'BEN BEARE'!K:K,"&lt;0")</f>
        <v>1</v>
      </c>
      <c r="F1756" s="200">
        <f t="shared" si="41"/>
        <v>0</v>
      </c>
      <c r="G1756" s="207">
        <f>SUMIFS('BEN BEARE'!K:K,'BEN BEARE'!C:C,B1756)</f>
        <v>-1</v>
      </c>
    </row>
    <row r="1757" spans="2:7" ht="15.75" x14ac:dyDescent="0.25">
      <c r="B1757" s="205" t="str">
        <v>Songaa</v>
      </c>
      <c r="C1757" s="199">
        <f>COUNTIF('BEN BEARE'!C:C,B1757)</f>
        <v>2</v>
      </c>
      <c r="D1757" s="199">
        <f>COUNTIFS('BEN BEARE'!C:C,B1757,'BEN BEARE'!K:K,"&gt;0")</f>
        <v>0</v>
      </c>
      <c r="E1757" s="199">
        <f>COUNTIFS('BEN BEARE'!C:C,B1757,'BEN BEARE'!K:K,"&lt;0")</f>
        <v>2</v>
      </c>
      <c r="F1757" s="200">
        <f t="shared" si="41"/>
        <v>0</v>
      </c>
      <c r="G1757" s="207">
        <f>SUMIFS('BEN BEARE'!K:K,'BEN BEARE'!C:C,B1757)</f>
        <v>-9</v>
      </c>
    </row>
    <row r="1758" spans="2:7" ht="15.75" x14ac:dyDescent="0.25">
      <c r="B1758" s="205" t="str">
        <v>SONGMAN</v>
      </c>
      <c r="C1758" s="199">
        <f>COUNTIF('BEN BEARE'!C:C,B1758)</f>
        <v>1</v>
      </c>
      <c r="D1758" s="199">
        <f>COUNTIFS('BEN BEARE'!C:C,B1758,'BEN BEARE'!K:K,"&gt;0")</f>
        <v>0</v>
      </c>
      <c r="E1758" s="199">
        <f>COUNTIFS('BEN BEARE'!C:C,B1758,'BEN BEARE'!K:K,"&lt;0")</f>
        <v>1</v>
      </c>
      <c r="F1758" s="200">
        <f t="shared" si="41"/>
        <v>0</v>
      </c>
      <c r="G1758" s="207">
        <f>SUMIFS('BEN BEARE'!K:K,'BEN BEARE'!C:C,B1758)</f>
        <v>-4</v>
      </c>
    </row>
    <row r="1759" spans="2:7" ht="15.75" x14ac:dyDescent="0.25">
      <c r="B1759" s="205" t="str">
        <v>Sorel Rising</v>
      </c>
      <c r="C1759" s="199">
        <f>COUNTIF('BEN BEARE'!C:C,B1759)</f>
        <v>1</v>
      </c>
      <c r="D1759" s="199">
        <f>COUNTIFS('BEN BEARE'!C:C,B1759,'BEN BEARE'!K:K,"&gt;0")</f>
        <v>0</v>
      </c>
      <c r="E1759" s="199">
        <f>COUNTIFS('BEN BEARE'!C:C,B1759,'BEN BEARE'!K:K,"&lt;0")</f>
        <v>1</v>
      </c>
      <c r="F1759" s="200">
        <f t="shared" si="41"/>
        <v>0</v>
      </c>
      <c r="G1759" s="207">
        <f>SUMIFS('BEN BEARE'!K:K,'BEN BEARE'!C:C,B1759)</f>
        <v>-0.5</v>
      </c>
    </row>
    <row r="1760" spans="2:7" ht="15.75" x14ac:dyDescent="0.25">
      <c r="B1760" s="205" t="str">
        <v>Sorry Sailor</v>
      </c>
      <c r="C1760" s="199">
        <f>COUNTIF('BEN BEARE'!C:C,B1760)</f>
        <v>3</v>
      </c>
      <c r="D1760" s="199">
        <f>COUNTIFS('BEN BEARE'!C:C,B1760,'BEN BEARE'!K:K,"&gt;0")</f>
        <v>2</v>
      </c>
      <c r="E1760" s="199">
        <f>COUNTIFS('BEN BEARE'!C:C,B1760,'BEN BEARE'!K:K,"&lt;0")</f>
        <v>1</v>
      </c>
      <c r="F1760" s="200">
        <f t="shared" si="41"/>
        <v>0.66666666666666663</v>
      </c>
      <c r="G1760" s="207">
        <f>SUMIFS('BEN BEARE'!K:K,'BEN BEARE'!C:C,B1760)</f>
        <v>163.44999999999999</v>
      </c>
    </row>
    <row r="1761" spans="2:7" ht="15.75" x14ac:dyDescent="0.25">
      <c r="B1761" s="205" t="str">
        <v>Sounds of Heaven</v>
      </c>
      <c r="C1761" s="199">
        <f>COUNTIF('BEN BEARE'!C:C,B1761)</f>
        <v>1</v>
      </c>
      <c r="D1761" s="199">
        <f>COUNTIFS('BEN BEARE'!C:C,B1761,'BEN BEARE'!K:K,"&gt;0")</f>
        <v>1</v>
      </c>
      <c r="E1761" s="199">
        <f>COUNTIFS('BEN BEARE'!C:C,B1761,'BEN BEARE'!K:K,"&lt;0")</f>
        <v>0</v>
      </c>
      <c r="F1761" s="200">
        <f t="shared" si="41"/>
        <v>1</v>
      </c>
      <c r="G1761" s="207">
        <f>SUMIFS('BEN BEARE'!K:K,'BEN BEARE'!C:C,B1761)</f>
        <v>37.049999999999997</v>
      </c>
    </row>
    <row r="1762" spans="2:7" ht="15.75" x14ac:dyDescent="0.25">
      <c r="B1762" s="205" t="str">
        <v>South Lake</v>
      </c>
      <c r="C1762" s="199">
        <f>COUNTIF('BEN BEARE'!C:C,B1762)</f>
        <v>1</v>
      </c>
      <c r="D1762" s="199">
        <f>COUNTIFS('BEN BEARE'!C:C,B1762,'BEN BEARE'!K:K,"&gt;0")</f>
        <v>0</v>
      </c>
      <c r="E1762" s="199">
        <f>COUNTIFS('BEN BEARE'!C:C,B1762,'BEN BEARE'!K:K,"&lt;0")</f>
        <v>1</v>
      </c>
      <c r="F1762" s="200">
        <f t="shared" si="41"/>
        <v>0</v>
      </c>
      <c r="G1762" s="207">
        <f>SUMIFS('BEN BEARE'!K:K,'BEN BEARE'!C:C,B1762)</f>
        <v>-0.25</v>
      </c>
    </row>
    <row r="1763" spans="2:7" ht="15.75" x14ac:dyDescent="0.25">
      <c r="B1763" s="205" t="str">
        <v>South of Houston</v>
      </c>
      <c r="C1763" s="199">
        <f>COUNTIF('BEN BEARE'!C:C,B1763)</f>
        <v>2</v>
      </c>
      <c r="D1763" s="199">
        <f>COUNTIFS('BEN BEARE'!C:C,B1763,'BEN BEARE'!K:K,"&gt;0")</f>
        <v>0</v>
      </c>
      <c r="E1763" s="199">
        <f>COUNTIFS('BEN BEARE'!C:C,B1763,'BEN BEARE'!K:K,"&lt;0")</f>
        <v>2</v>
      </c>
      <c r="F1763" s="200">
        <f t="shared" si="41"/>
        <v>0</v>
      </c>
      <c r="G1763" s="207">
        <f>SUMIFS('BEN BEARE'!K:K,'BEN BEARE'!C:C,B1763)</f>
        <v>-9</v>
      </c>
    </row>
    <row r="1764" spans="2:7" ht="15.75" x14ac:dyDescent="0.25">
      <c r="B1764" s="205" t="str">
        <v>Sovereign Dane</v>
      </c>
      <c r="C1764" s="199">
        <f>COUNTIF('BEN BEARE'!C:C,B1764)</f>
        <v>1</v>
      </c>
      <c r="D1764" s="199">
        <f>COUNTIFS('BEN BEARE'!C:C,B1764,'BEN BEARE'!K:K,"&gt;0")</f>
        <v>0</v>
      </c>
      <c r="E1764" s="199">
        <f>COUNTIFS('BEN BEARE'!C:C,B1764,'BEN BEARE'!K:K,"&lt;0")</f>
        <v>1</v>
      </c>
      <c r="F1764" s="200">
        <f t="shared" si="41"/>
        <v>0</v>
      </c>
      <c r="G1764" s="207">
        <f>SUMIFS('BEN BEARE'!K:K,'BEN BEARE'!C:C,B1764)</f>
        <v>-3.75</v>
      </c>
    </row>
    <row r="1765" spans="2:7" ht="15.75" x14ac:dyDescent="0.25">
      <c r="B1765" s="205" t="str">
        <v>Sovereign Gold</v>
      </c>
      <c r="C1765" s="199">
        <f>COUNTIF('BEN BEARE'!C:C,B1765)</f>
        <v>2</v>
      </c>
      <c r="D1765" s="199">
        <f>COUNTIFS('BEN BEARE'!C:C,B1765,'BEN BEARE'!K:K,"&gt;0")</f>
        <v>1</v>
      </c>
      <c r="E1765" s="199">
        <f>COUNTIFS('BEN BEARE'!C:C,B1765,'BEN BEARE'!K:K,"&lt;0")</f>
        <v>1</v>
      </c>
      <c r="F1765" s="200">
        <f t="shared" si="41"/>
        <v>0.5</v>
      </c>
      <c r="G1765" s="207">
        <f>SUMIFS('BEN BEARE'!K:K,'BEN BEARE'!C:C,B1765)</f>
        <v>2.3499999999999996</v>
      </c>
    </row>
    <row r="1766" spans="2:7" ht="15.75" x14ac:dyDescent="0.25">
      <c r="B1766" s="205" t="str">
        <v>Soybean</v>
      </c>
      <c r="C1766" s="199">
        <f>COUNTIF('BEN BEARE'!C:C,B1766)</f>
        <v>1</v>
      </c>
      <c r="D1766" s="199">
        <f>COUNTIFS('BEN BEARE'!C:C,B1766,'BEN BEARE'!K:K,"&gt;0")</f>
        <v>0</v>
      </c>
      <c r="E1766" s="199">
        <f>COUNTIFS('BEN BEARE'!C:C,B1766,'BEN BEARE'!K:K,"&lt;0")</f>
        <v>1</v>
      </c>
      <c r="F1766" s="200">
        <f t="shared" si="41"/>
        <v>0</v>
      </c>
      <c r="G1766" s="207">
        <f>SUMIFS('BEN BEARE'!K:K,'BEN BEARE'!C:C,B1766)</f>
        <v>-1.75</v>
      </c>
    </row>
    <row r="1767" spans="2:7" ht="15.75" x14ac:dyDescent="0.25">
      <c r="B1767" s="205" t="str">
        <v>Spalmer</v>
      </c>
      <c r="C1767" s="199">
        <f>COUNTIF('BEN BEARE'!C:C,B1767)</f>
        <v>1</v>
      </c>
      <c r="D1767" s="199">
        <f>COUNTIFS('BEN BEARE'!C:C,B1767,'BEN BEARE'!K:K,"&gt;0")</f>
        <v>1</v>
      </c>
      <c r="E1767" s="199">
        <f>COUNTIFS('BEN BEARE'!C:C,B1767,'BEN BEARE'!K:K,"&lt;0")</f>
        <v>0</v>
      </c>
      <c r="F1767" s="200">
        <f t="shared" si="41"/>
        <v>1</v>
      </c>
      <c r="G1767" s="207">
        <f>SUMIFS('BEN BEARE'!K:K,'BEN BEARE'!C:C,B1767)</f>
        <v>1.2000000000000002</v>
      </c>
    </row>
    <row r="1768" spans="2:7" ht="15.75" x14ac:dyDescent="0.25">
      <c r="B1768" s="205" t="str">
        <v>Spciy Margs</v>
      </c>
      <c r="C1768" s="199">
        <f>COUNTIF('BEN BEARE'!C:C,B1768)</f>
        <v>1</v>
      </c>
      <c r="D1768" s="199">
        <f>COUNTIFS('BEN BEARE'!C:C,B1768,'BEN BEARE'!K:K,"&gt;0")</f>
        <v>0</v>
      </c>
      <c r="E1768" s="199">
        <f>COUNTIFS('BEN BEARE'!C:C,B1768,'BEN BEARE'!K:K,"&lt;0")</f>
        <v>1</v>
      </c>
      <c r="F1768" s="200">
        <f t="shared" si="41"/>
        <v>0</v>
      </c>
      <c r="G1768" s="207">
        <f>SUMIFS('BEN BEARE'!K:K,'BEN BEARE'!C:C,B1768)</f>
        <v>-4</v>
      </c>
    </row>
    <row r="1769" spans="2:7" ht="15.75" x14ac:dyDescent="0.25">
      <c r="B1769" s="205" t="str">
        <v>Special Dancer</v>
      </c>
      <c r="C1769" s="199">
        <f>COUNTIF('BEN BEARE'!C:C,B1769)</f>
        <v>1</v>
      </c>
      <c r="D1769" s="199">
        <f>COUNTIFS('BEN BEARE'!C:C,B1769,'BEN BEARE'!K:K,"&gt;0")</f>
        <v>0</v>
      </c>
      <c r="E1769" s="199">
        <f>COUNTIFS('BEN BEARE'!C:C,B1769,'BEN BEARE'!K:K,"&lt;0")</f>
        <v>1</v>
      </c>
      <c r="F1769" s="200">
        <f t="shared" si="41"/>
        <v>0</v>
      </c>
      <c r="G1769" s="207">
        <f>SUMIFS('BEN BEARE'!K:K,'BEN BEARE'!C:C,B1769)</f>
        <v>-7.75</v>
      </c>
    </row>
    <row r="1770" spans="2:7" ht="15.75" x14ac:dyDescent="0.25">
      <c r="B1770" s="205" t="str">
        <v>Spellmaster</v>
      </c>
      <c r="C1770" s="199">
        <f>COUNTIF('BEN BEARE'!C:C,B1770)</f>
        <v>1</v>
      </c>
      <c r="D1770" s="199">
        <f>COUNTIFS('BEN BEARE'!C:C,B1770,'BEN BEARE'!K:K,"&gt;0")</f>
        <v>0</v>
      </c>
      <c r="E1770" s="199">
        <f>COUNTIFS('BEN BEARE'!C:C,B1770,'BEN BEARE'!K:K,"&lt;0")</f>
        <v>1</v>
      </c>
      <c r="F1770" s="200">
        <f t="shared" si="41"/>
        <v>0</v>
      </c>
      <c r="G1770" s="207">
        <f>SUMIFS('BEN BEARE'!K:K,'BEN BEARE'!C:C,B1770)</f>
        <v>-2.75</v>
      </c>
    </row>
    <row r="1771" spans="2:7" ht="15.75" x14ac:dyDescent="0.25">
      <c r="B1771" s="205" t="str">
        <v>Spirit of Gaylard</v>
      </c>
      <c r="C1771" s="199">
        <f>COUNTIF('BEN BEARE'!C:C,B1771)</f>
        <v>1</v>
      </c>
      <c r="D1771" s="199">
        <f>COUNTIFS('BEN BEARE'!C:C,B1771,'BEN BEARE'!K:K,"&gt;0")</f>
        <v>1</v>
      </c>
      <c r="E1771" s="199">
        <f>COUNTIFS('BEN BEARE'!C:C,B1771,'BEN BEARE'!K:K,"&lt;0")</f>
        <v>0</v>
      </c>
      <c r="F1771" s="200">
        <f t="shared" si="41"/>
        <v>1</v>
      </c>
      <c r="G1771" s="207">
        <f>SUMIFS('BEN BEARE'!K:K,'BEN BEARE'!C:C,B1771)</f>
        <v>1.0425000000000004</v>
      </c>
    </row>
    <row r="1772" spans="2:7" ht="15.75" x14ac:dyDescent="0.25">
      <c r="B1772" s="205" t="str">
        <v>Spirit of Greg</v>
      </c>
      <c r="C1772" s="199">
        <f>COUNTIF('BEN BEARE'!C:C,B1772)</f>
        <v>1</v>
      </c>
      <c r="D1772" s="199">
        <f>COUNTIFS('BEN BEARE'!C:C,B1772,'BEN BEARE'!K:K,"&gt;0")</f>
        <v>0</v>
      </c>
      <c r="E1772" s="199">
        <f>COUNTIFS('BEN BEARE'!C:C,B1772,'BEN BEARE'!K:K,"&lt;0")</f>
        <v>1</v>
      </c>
      <c r="F1772" s="200">
        <f t="shared" si="41"/>
        <v>0</v>
      </c>
      <c r="G1772" s="207">
        <f>SUMIFS('BEN BEARE'!K:K,'BEN BEARE'!C:C,B1772)</f>
        <v>-0.1</v>
      </c>
    </row>
    <row r="1773" spans="2:7" ht="15.75" x14ac:dyDescent="0.25">
      <c r="B1773" s="205" t="str">
        <v>Spirit of Nurai</v>
      </c>
      <c r="C1773" s="199">
        <f>COUNTIF('BEN BEARE'!C:C,B1773)</f>
        <v>1</v>
      </c>
      <c r="D1773" s="199">
        <f>COUNTIFS('BEN BEARE'!C:C,B1773,'BEN BEARE'!K:K,"&gt;0")</f>
        <v>0</v>
      </c>
      <c r="E1773" s="199">
        <f>COUNTIFS('BEN BEARE'!C:C,B1773,'BEN BEARE'!K:K,"&lt;0")</f>
        <v>1</v>
      </c>
      <c r="F1773" s="200">
        <f t="shared" si="41"/>
        <v>0</v>
      </c>
      <c r="G1773" s="207">
        <f>SUMIFS('BEN BEARE'!K:K,'BEN BEARE'!C:C,B1773)</f>
        <v>-3</v>
      </c>
    </row>
    <row r="1774" spans="2:7" ht="15.75" x14ac:dyDescent="0.25">
      <c r="B1774" s="205" t="str">
        <v>Spiritchaser</v>
      </c>
      <c r="C1774" s="199">
        <f>COUNTIF('BEN BEARE'!C:C,B1774)</f>
        <v>1</v>
      </c>
      <c r="D1774" s="199">
        <f>COUNTIFS('BEN BEARE'!C:C,B1774,'BEN BEARE'!K:K,"&gt;0")</f>
        <v>0</v>
      </c>
      <c r="E1774" s="199">
        <f>COUNTIFS('BEN BEARE'!C:C,B1774,'BEN BEARE'!K:K,"&lt;0")</f>
        <v>1</v>
      </c>
      <c r="F1774" s="200">
        <f t="shared" si="41"/>
        <v>0</v>
      </c>
      <c r="G1774" s="207">
        <f>SUMIFS('BEN BEARE'!K:K,'BEN BEARE'!C:C,B1774)</f>
        <v>-0.5</v>
      </c>
    </row>
    <row r="1775" spans="2:7" ht="15.75" x14ac:dyDescent="0.25">
      <c r="B1775" s="205" t="str">
        <v>Spirited Writings</v>
      </c>
      <c r="C1775" s="199">
        <f>COUNTIF('BEN BEARE'!C:C,B1775)</f>
        <v>1</v>
      </c>
      <c r="D1775" s="199">
        <f>COUNTIFS('BEN BEARE'!C:C,B1775,'BEN BEARE'!K:K,"&gt;0")</f>
        <v>1</v>
      </c>
      <c r="E1775" s="199">
        <f>COUNTIFS('BEN BEARE'!C:C,B1775,'BEN BEARE'!K:K,"&lt;0")</f>
        <v>0</v>
      </c>
      <c r="F1775" s="200">
        <f t="shared" si="41"/>
        <v>1</v>
      </c>
      <c r="G1775" s="207">
        <f>SUMIFS('BEN BEARE'!K:K,'BEN BEARE'!C:C,B1775)</f>
        <v>4.875</v>
      </c>
    </row>
    <row r="1776" spans="2:7" ht="15.75" x14ac:dyDescent="0.25">
      <c r="B1776" s="205" t="str">
        <v>Spirits Burn Deep</v>
      </c>
      <c r="C1776" s="199">
        <f>COUNTIF('BEN BEARE'!C:C,B1776)</f>
        <v>1</v>
      </c>
      <c r="D1776" s="199">
        <f>COUNTIFS('BEN BEARE'!C:C,B1776,'BEN BEARE'!K:K,"&gt;0")</f>
        <v>0</v>
      </c>
      <c r="E1776" s="199">
        <f>COUNTIFS('BEN BEARE'!C:C,B1776,'BEN BEARE'!K:K,"&lt;0")</f>
        <v>1</v>
      </c>
      <c r="F1776" s="200">
        <f t="shared" si="41"/>
        <v>0</v>
      </c>
      <c r="G1776" s="207">
        <f>SUMIFS('BEN BEARE'!K:K,'BEN BEARE'!C:C,B1776)</f>
        <v>-4</v>
      </c>
    </row>
    <row r="1777" spans="2:7" ht="15.75" x14ac:dyDescent="0.25">
      <c r="B1777" s="205" t="str">
        <v>Spiritual Thinker</v>
      </c>
      <c r="C1777" s="199">
        <f>COUNTIF('BEN BEARE'!C:C,B1777)</f>
        <v>2</v>
      </c>
      <c r="D1777" s="199">
        <f>COUNTIFS('BEN BEARE'!C:C,B1777,'BEN BEARE'!K:K,"&gt;0")</f>
        <v>0</v>
      </c>
      <c r="E1777" s="199">
        <f>COUNTIFS('BEN BEARE'!C:C,B1777,'BEN BEARE'!K:K,"&lt;0")</f>
        <v>2</v>
      </c>
      <c r="F1777" s="200">
        <f t="shared" si="41"/>
        <v>0</v>
      </c>
      <c r="G1777" s="207">
        <f>SUMIFS('BEN BEARE'!K:K,'BEN BEARE'!C:C,B1777)</f>
        <v>-3.25</v>
      </c>
    </row>
    <row r="1778" spans="2:7" ht="15.75" x14ac:dyDescent="0.25">
      <c r="B1778" s="205" t="str">
        <v xml:space="preserve">Spiritual Thinker </v>
      </c>
      <c r="C1778" s="199">
        <f>COUNTIF('BEN BEARE'!C:C,B1778)</f>
        <v>1</v>
      </c>
      <c r="D1778" s="199">
        <f>COUNTIFS('BEN BEARE'!C:C,B1778,'BEN BEARE'!K:K,"&gt;0")</f>
        <v>0</v>
      </c>
      <c r="E1778" s="199">
        <f>COUNTIFS('BEN BEARE'!C:C,B1778,'BEN BEARE'!K:K,"&lt;0")</f>
        <v>1</v>
      </c>
      <c r="F1778" s="200">
        <f t="shared" si="41"/>
        <v>0</v>
      </c>
      <c r="G1778" s="207">
        <f>SUMIFS('BEN BEARE'!K:K,'BEN BEARE'!C:C,B1778)</f>
        <v>-3</v>
      </c>
    </row>
    <row r="1779" spans="2:7" ht="15.75" x14ac:dyDescent="0.25">
      <c r="B1779" s="205" t="str">
        <v>Splash Back</v>
      </c>
      <c r="C1779" s="199">
        <f>COUNTIF('BEN BEARE'!C:C,B1779)</f>
        <v>2</v>
      </c>
      <c r="D1779" s="199">
        <f>COUNTIFS('BEN BEARE'!C:C,B1779,'BEN BEARE'!K:K,"&gt;0")</f>
        <v>1</v>
      </c>
      <c r="E1779" s="199">
        <f>COUNTIFS('BEN BEARE'!C:C,B1779,'BEN BEARE'!K:K,"&lt;0")</f>
        <v>1</v>
      </c>
      <c r="F1779" s="200">
        <f t="shared" si="41"/>
        <v>0.5</v>
      </c>
      <c r="G1779" s="207">
        <f>SUMIFS('BEN BEARE'!K:K,'BEN BEARE'!C:C,B1779)</f>
        <v>-2.75</v>
      </c>
    </row>
    <row r="1780" spans="2:7" ht="15.75" x14ac:dyDescent="0.25">
      <c r="B1780" s="205" t="str">
        <v>Sports Legend</v>
      </c>
      <c r="C1780" s="199">
        <f>COUNTIF('BEN BEARE'!C:C,B1780)</f>
        <v>1</v>
      </c>
      <c r="D1780" s="199">
        <f>COUNTIFS('BEN BEARE'!C:C,B1780,'BEN BEARE'!K:K,"&gt;0")</f>
        <v>0</v>
      </c>
      <c r="E1780" s="199">
        <f>COUNTIFS('BEN BEARE'!C:C,B1780,'BEN BEARE'!K:K,"&lt;0")</f>
        <v>1</v>
      </c>
      <c r="F1780" s="200">
        <f t="shared" si="41"/>
        <v>0</v>
      </c>
      <c r="G1780" s="207">
        <f>SUMIFS('BEN BEARE'!K:K,'BEN BEARE'!C:C,B1780)</f>
        <v>-6</v>
      </c>
    </row>
    <row r="1781" spans="2:7" ht="15.75" x14ac:dyDescent="0.25">
      <c r="B1781" s="205" t="str">
        <v>Spritited Writings</v>
      </c>
      <c r="C1781" s="199">
        <f>COUNTIF('BEN BEARE'!C:C,B1781)</f>
        <v>1</v>
      </c>
      <c r="D1781" s="199">
        <f>COUNTIFS('BEN BEARE'!C:C,B1781,'BEN BEARE'!K:K,"&gt;0")</f>
        <v>0</v>
      </c>
      <c r="E1781" s="199">
        <f>COUNTIFS('BEN BEARE'!C:C,B1781,'BEN BEARE'!K:K,"&lt;0")</f>
        <v>1</v>
      </c>
      <c r="F1781" s="200">
        <f t="shared" si="41"/>
        <v>0</v>
      </c>
      <c r="G1781" s="207">
        <f>SUMIFS('BEN BEARE'!K:K,'BEN BEARE'!C:C,B1781)</f>
        <v>-1.5</v>
      </c>
    </row>
    <row r="1782" spans="2:7" ht="15.75" x14ac:dyDescent="0.25">
      <c r="B1782" s="205" t="str">
        <v>Spudnic</v>
      </c>
      <c r="C1782" s="199">
        <f>COUNTIF('BEN BEARE'!C:C,B1782)</f>
        <v>1</v>
      </c>
      <c r="D1782" s="199">
        <f>COUNTIFS('BEN BEARE'!C:C,B1782,'BEN BEARE'!K:K,"&gt;0")</f>
        <v>0</v>
      </c>
      <c r="E1782" s="199">
        <f>COUNTIFS('BEN BEARE'!C:C,B1782,'BEN BEARE'!K:K,"&lt;0")</f>
        <v>1</v>
      </c>
      <c r="F1782" s="200">
        <f t="shared" si="41"/>
        <v>0</v>
      </c>
      <c r="G1782" s="207">
        <f>SUMIFS('BEN BEARE'!K:K,'BEN BEARE'!C:C,B1782)</f>
        <v>-0.75</v>
      </c>
    </row>
    <row r="1783" spans="2:7" ht="15.75" x14ac:dyDescent="0.25">
      <c r="B1783" s="205" t="str">
        <v>Squad</v>
      </c>
      <c r="C1783" s="199">
        <f>COUNTIF('BEN BEARE'!C:C,B1783)</f>
        <v>1</v>
      </c>
      <c r="D1783" s="199">
        <f>COUNTIFS('BEN BEARE'!C:C,B1783,'BEN BEARE'!K:K,"&gt;0")</f>
        <v>1</v>
      </c>
      <c r="E1783" s="199">
        <f>COUNTIFS('BEN BEARE'!C:C,B1783,'BEN BEARE'!K:K,"&lt;0")</f>
        <v>0</v>
      </c>
      <c r="F1783" s="200">
        <f t="shared" si="41"/>
        <v>1</v>
      </c>
      <c r="G1783" s="207">
        <f>SUMIFS('BEN BEARE'!K:K,'BEN BEARE'!C:C,B1783)</f>
        <v>1.35</v>
      </c>
    </row>
    <row r="1784" spans="2:7" ht="15.75" x14ac:dyDescent="0.25">
      <c r="B1784" s="205" t="str">
        <v>Stage Princess</v>
      </c>
      <c r="C1784" s="199">
        <f>COUNTIF('BEN BEARE'!C:C,B1784)</f>
        <v>1</v>
      </c>
      <c r="D1784" s="199">
        <f>COUNTIFS('BEN BEARE'!C:C,B1784,'BEN BEARE'!K:K,"&gt;0")</f>
        <v>0</v>
      </c>
      <c r="E1784" s="199">
        <f>COUNTIFS('BEN BEARE'!C:C,B1784,'BEN BEARE'!K:K,"&lt;0")</f>
        <v>1</v>
      </c>
      <c r="F1784" s="200">
        <f t="shared" si="41"/>
        <v>0</v>
      </c>
      <c r="G1784" s="207">
        <f>SUMIFS('BEN BEARE'!K:K,'BEN BEARE'!C:C,B1784)</f>
        <v>-1</v>
      </c>
    </row>
    <row r="1785" spans="2:7" ht="15.75" x14ac:dyDescent="0.25">
      <c r="B1785" s="205" t="str">
        <v>Stand Up for Me</v>
      </c>
      <c r="C1785" s="199">
        <f>COUNTIF('BEN BEARE'!C:C,B1785)</f>
        <v>1</v>
      </c>
      <c r="D1785" s="199">
        <f>COUNTIFS('BEN BEARE'!C:C,B1785,'BEN BEARE'!K:K,"&gt;0")</f>
        <v>0</v>
      </c>
      <c r="E1785" s="199">
        <f>COUNTIFS('BEN BEARE'!C:C,B1785,'BEN BEARE'!K:K,"&lt;0")</f>
        <v>1</v>
      </c>
      <c r="F1785" s="200">
        <f t="shared" si="41"/>
        <v>0</v>
      </c>
      <c r="G1785" s="207">
        <f>SUMIFS('BEN BEARE'!K:K,'BEN BEARE'!C:C,B1785)</f>
        <v>-6</v>
      </c>
    </row>
    <row r="1786" spans="2:7" ht="15.75" x14ac:dyDescent="0.25">
      <c r="B1786" s="205" t="str">
        <v>Star Patrol</v>
      </c>
      <c r="C1786" s="199">
        <f>COUNTIF('BEN BEARE'!C:C,B1786)</f>
        <v>1</v>
      </c>
      <c r="D1786" s="199">
        <f>COUNTIFS('BEN BEARE'!C:C,B1786,'BEN BEARE'!K:K,"&gt;0")</f>
        <v>1</v>
      </c>
      <c r="E1786" s="199">
        <f>COUNTIFS('BEN BEARE'!C:C,B1786,'BEN BEARE'!K:K,"&lt;0")</f>
        <v>0</v>
      </c>
      <c r="F1786" s="200">
        <f t="shared" si="41"/>
        <v>1</v>
      </c>
      <c r="G1786" s="207">
        <f>SUMIFS('BEN BEARE'!K:K,'BEN BEARE'!C:C,B1786)</f>
        <v>3</v>
      </c>
    </row>
    <row r="1787" spans="2:7" ht="15.75" x14ac:dyDescent="0.25">
      <c r="B1787" s="205" t="str">
        <v>Star Vega</v>
      </c>
      <c r="C1787" s="199">
        <f>COUNTIF('BEN BEARE'!C:C,B1787)</f>
        <v>1</v>
      </c>
      <c r="D1787" s="199">
        <f>COUNTIFS('BEN BEARE'!C:C,B1787,'BEN BEARE'!K:K,"&gt;0")</f>
        <v>1</v>
      </c>
      <c r="E1787" s="199">
        <f>COUNTIFS('BEN BEARE'!C:C,B1787,'BEN BEARE'!K:K,"&lt;0")</f>
        <v>0</v>
      </c>
      <c r="F1787" s="200">
        <f t="shared" si="41"/>
        <v>1</v>
      </c>
      <c r="G1787" s="207">
        <f>SUMIFS('BEN BEARE'!K:K,'BEN BEARE'!C:C,B1787)</f>
        <v>24</v>
      </c>
    </row>
    <row r="1788" spans="2:7" ht="15.75" x14ac:dyDescent="0.25">
      <c r="B1788" s="205" t="str">
        <v>Starboard</v>
      </c>
      <c r="C1788" s="199">
        <f>COUNTIF('BEN BEARE'!C:C,B1788)</f>
        <v>3</v>
      </c>
      <c r="D1788" s="199">
        <f>COUNTIFS('BEN BEARE'!C:C,B1788,'BEN BEARE'!K:K,"&gt;0")</f>
        <v>1</v>
      </c>
      <c r="E1788" s="199">
        <f>COUNTIFS('BEN BEARE'!C:C,B1788,'BEN BEARE'!K:K,"&lt;0")</f>
        <v>2</v>
      </c>
      <c r="F1788" s="200">
        <f t="shared" si="41"/>
        <v>0.33333333333333331</v>
      </c>
      <c r="G1788" s="207">
        <f>SUMIFS('BEN BEARE'!K:K,'BEN BEARE'!C:C,B1788)</f>
        <v>-5.25</v>
      </c>
    </row>
    <row r="1789" spans="2:7" ht="15.75" x14ac:dyDescent="0.25">
      <c r="B1789" s="205" t="str">
        <v>Starbury</v>
      </c>
      <c r="C1789" s="199">
        <f>COUNTIF('BEN BEARE'!C:C,B1789)</f>
        <v>1</v>
      </c>
      <c r="D1789" s="199">
        <f>COUNTIFS('BEN BEARE'!C:C,B1789,'BEN BEARE'!K:K,"&gt;0")</f>
        <v>1</v>
      </c>
      <c r="E1789" s="199">
        <f>COUNTIFS('BEN BEARE'!C:C,B1789,'BEN BEARE'!K:K,"&lt;0")</f>
        <v>0</v>
      </c>
      <c r="F1789" s="200">
        <f t="shared" si="41"/>
        <v>1</v>
      </c>
      <c r="G1789" s="207">
        <f>SUMIFS('BEN BEARE'!K:K,'BEN BEARE'!C:C,B1789)</f>
        <v>2.8</v>
      </c>
    </row>
    <row r="1790" spans="2:7" ht="15.75" x14ac:dyDescent="0.25">
      <c r="B1790" s="205" t="str">
        <v>Stardom Awaayts</v>
      </c>
      <c r="C1790" s="199">
        <f>COUNTIF('BEN BEARE'!C:C,B1790)</f>
        <v>1</v>
      </c>
      <c r="D1790" s="199">
        <f>COUNTIFS('BEN BEARE'!C:C,B1790,'BEN BEARE'!K:K,"&gt;0")</f>
        <v>0</v>
      </c>
      <c r="E1790" s="199">
        <f>COUNTIFS('BEN BEARE'!C:C,B1790,'BEN BEARE'!K:K,"&lt;0")</f>
        <v>1</v>
      </c>
      <c r="F1790" s="200">
        <f t="shared" si="41"/>
        <v>0</v>
      </c>
      <c r="G1790" s="207">
        <f>SUMIFS('BEN BEARE'!K:K,'BEN BEARE'!C:C,B1790)</f>
        <v>-1</v>
      </c>
    </row>
    <row r="1791" spans="2:7" ht="15.75" x14ac:dyDescent="0.25">
      <c r="B1791" s="205" t="str">
        <v>Starianne</v>
      </c>
      <c r="C1791" s="199">
        <f>COUNTIF('BEN BEARE'!C:C,B1791)</f>
        <v>1</v>
      </c>
      <c r="D1791" s="199">
        <f>COUNTIFS('BEN BEARE'!C:C,B1791,'BEN BEARE'!K:K,"&gt;0")</f>
        <v>0</v>
      </c>
      <c r="E1791" s="199">
        <f>COUNTIFS('BEN BEARE'!C:C,B1791,'BEN BEARE'!K:K,"&lt;0")</f>
        <v>1</v>
      </c>
      <c r="F1791" s="200">
        <f t="shared" si="41"/>
        <v>0</v>
      </c>
      <c r="G1791" s="207">
        <f>SUMIFS('BEN BEARE'!K:K,'BEN BEARE'!C:C,B1791)</f>
        <v>-3</v>
      </c>
    </row>
    <row r="1792" spans="2:7" ht="15.75" x14ac:dyDescent="0.25">
      <c r="B1792" s="205" t="str">
        <v>Starlight Glow</v>
      </c>
      <c r="C1792" s="199">
        <f>COUNTIF('BEN BEARE'!C:C,B1792)</f>
        <v>2</v>
      </c>
      <c r="D1792" s="199">
        <f>COUNTIFS('BEN BEARE'!C:C,B1792,'BEN BEARE'!K:K,"&gt;0")</f>
        <v>0</v>
      </c>
      <c r="E1792" s="199">
        <f>COUNTIFS('BEN BEARE'!C:C,B1792,'BEN BEARE'!K:K,"&lt;0")</f>
        <v>2</v>
      </c>
      <c r="F1792" s="200">
        <f t="shared" si="41"/>
        <v>0</v>
      </c>
      <c r="G1792" s="207">
        <f>SUMIFS('BEN BEARE'!K:K,'BEN BEARE'!C:C,B1792)</f>
        <v>-6.5</v>
      </c>
    </row>
    <row r="1793" spans="2:7" ht="15.75" x14ac:dyDescent="0.25">
      <c r="B1793" s="205" t="str">
        <v>Staroshka</v>
      </c>
      <c r="C1793" s="199">
        <f>COUNTIF('BEN BEARE'!C:C,B1793)</f>
        <v>1</v>
      </c>
      <c r="D1793" s="199">
        <f>COUNTIFS('BEN BEARE'!C:C,B1793,'BEN BEARE'!K:K,"&gt;0")</f>
        <v>0</v>
      </c>
      <c r="E1793" s="199">
        <f>COUNTIFS('BEN BEARE'!C:C,B1793,'BEN BEARE'!K:K,"&lt;0")</f>
        <v>1</v>
      </c>
      <c r="F1793" s="200">
        <f t="shared" si="41"/>
        <v>0</v>
      </c>
      <c r="G1793" s="207">
        <f>SUMIFS('BEN BEARE'!K:K,'BEN BEARE'!C:C,B1793)</f>
        <v>-1.25</v>
      </c>
    </row>
    <row r="1794" spans="2:7" ht="15.75" x14ac:dyDescent="0.25">
      <c r="B1794" s="205" t="str">
        <v>Starros</v>
      </c>
      <c r="C1794" s="199">
        <f>COUNTIF('BEN BEARE'!C:C,B1794)</f>
        <v>2</v>
      </c>
      <c r="D1794" s="199">
        <f>COUNTIFS('BEN BEARE'!C:C,B1794,'BEN BEARE'!K:K,"&gt;0")</f>
        <v>1</v>
      </c>
      <c r="E1794" s="199">
        <f>COUNTIFS('BEN BEARE'!C:C,B1794,'BEN BEARE'!K:K,"&lt;0")</f>
        <v>1</v>
      </c>
      <c r="F1794" s="200">
        <f t="shared" si="41"/>
        <v>0.5</v>
      </c>
      <c r="G1794" s="207">
        <f>SUMIFS('BEN BEARE'!K:K,'BEN BEARE'!C:C,B1794)</f>
        <v>0.75</v>
      </c>
    </row>
    <row r="1795" spans="2:7" ht="15.75" x14ac:dyDescent="0.25">
      <c r="B1795" s="205" t="str">
        <v>Starsheena</v>
      </c>
      <c r="C1795" s="199">
        <f>COUNTIF('BEN BEARE'!C:C,B1795)</f>
        <v>2</v>
      </c>
      <c r="D1795" s="199">
        <f>COUNTIFS('BEN BEARE'!C:C,B1795,'BEN BEARE'!K:K,"&gt;0")</f>
        <v>0</v>
      </c>
      <c r="E1795" s="199">
        <f>COUNTIFS('BEN BEARE'!C:C,B1795,'BEN BEARE'!K:K,"&lt;0")</f>
        <v>2</v>
      </c>
      <c r="F1795" s="200">
        <f t="shared" si="41"/>
        <v>0</v>
      </c>
      <c r="G1795" s="207">
        <f>SUMIFS('BEN BEARE'!K:K,'BEN BEARE'!C:C,B1795)</f>
        <v>-3.75</v>
      </c>
    </row>
    <row r="1796" spans="2:7" ht="15.75" x14ac:dyDescent="0.25">
      <c r="B1796" s="205" t="str">
        <v>Starworthy</v>
      </c>
      <c r="C1796" s="199">
        <f>COUNTIF('BEN BEARE'!C:C,B1796)</f>
        <v>2</v>
      </c>
      <c r="D1796" s="199">
        <f>COUNTIFS('BEN BEARE'!C:C,B1796,'BEN BEARE'!K:K,"&gt;0")</f>
        <v>0</v>
      </c>
      <c r="E1796" s="199">
        <f>COUNTIFS('BEN BEARE'!C:C,B1796,'BEN BEARE'!K:K,"&lt;0")</f>
        <v>2</v>
      </c>
      <c r="F1796" s="200">
        <f t="shared" si="41"/>
        <v>0</v>
      </c>
      <c r="G1796" s="207">
        <f>SUMIFS('BEN BEARE'!K:K,'BEN BEARE'!C:C,B1796)</f>
        <v>-1.5</v>
      </c>
    </row>
    <row r="1797" spans="2:7" ht="15.75" x14ac:dyDescent="0.25">
      <c r="B1797" s="205" t="str">
        <v>State Squad</v>
      </c>
      <c r="C1797" s="199">
        <f>COUNTIF('BEN BEARE'!C:C,B1797)</f>
        <v>4</v>
      </c>
      <c r="D1797" s="199">
        <f>COUNTIFS('BEN BEARE'!C:C,B1797,'BEN BEARE'!K:K,"&gt;0")</f>
        <v>0</v>
      </c>
      <c r="E1797" s="199">
        <f>COUNTIFS('BEN BEARE'!C:C,B1797,'BEN BEARE'!K:K,"&lt;0")</f>
        <v>4</v>
      </c>
      <c r="F1797" s="200">
        <f t="shared" si="41"/>
        <v>0</v>
      </c>
      <c r="G1797" s="207">
        <f>SUMIFS('BEN BEARE'!K:K,'BEN BEARE'!C:C,B1797)</f>
        <v>-1.25</v>
      </c>
    </row>
    <row r="1798" spans="2:7" ht="15.75" x14ac:dyDescent="0.25">
      <c r="B1798" s="205" t="str">
        <v>Staunch</v>
      </c>
      <c r="C1798" s="199">
        <f>COUNTIF('BEN BEARE'!C:C,B1798)</f>
        <v>1</v>
      </c>
      <c r="D1798" s="199">
        <f>COUNTIFS('BEN BEARE'!C:C,B1798,'BEN BEARE'!K:K,"&gt;0")</f>
        <v>0</v>
      </c>
      <c r="E1798" s="199">
        <f>COUNTIFS('BEN BEARE'!C:C,B1798,'BEN BEARE'!K:K,"&lt;0")</f>
        <v>1</v>
      </c>
      <c r="F1798" s="200">
        <f t="shared" si="41"/>
        <v>0</v>
      </c>
      <c r="G1798" s="207">
        <f>SUMIFS('BEN BEARE'!K:K,'BEN BEARE'!C:C,B1798)</f>
        <v>-0.25</v>
      </c>
    </row>
    <row r="1799" spans="2:7" ht="15.75" x14ac:dyDescent="0.25">
      <c r="B1799" s="205" t="str">
        <v>Steel City</v>
      </c>
      <c r="C1799" s="199">
        <f>COUNTIF('BEN BEARE'!C:C,B1799)</f>
        <v>1</v>
      </c>
      <c r="D1799" s="199">
        <f>COUNTIFS('BEN BEARE'!C:C,B1799,'BEN BEARE'!K:K,"&gt;0")</f>
        <v>0</v>
      </c>
      <c r="E1799" s="199">
        <f>COUNTIFS('BEN BEARE'!C:C,B1799,'BEN BEARE'!K:K,"&lt;0")</f>
        <v>1</v>
      </c>
      <c r="F1799" s="200">
        <f t="shared" si="41"/>
        <v>0</v>
      </c>
      <c r="G1799" s="207">
        <f>SUMIFS('BEN BEARE'!K:K,'BEN BEARE'!C:C,B1799)</f>
        <v>-1</v>
      </c>
    </row>
    <row r="1800" spans="2:7" ht="15.75" x14ac:dyDescent="0.25">
      <c r="B1800" s="205" t="str">
        <v>Stella Boo</v>
      </c>
      <c r="C1800" s="199">
        <f>COUNTIF('BEN BEARE'!C:C,B1800)</f>
        <v>2</v>
      </c>
      <c r="D1800" s="199">
        <f>COUNTIFS('BEN BEARE'!C:C,B1800,'BEN BEARE'!K:K,"&gt;0")</f>
        <v>0</v>
      </c>
      <c r="E1800" s="199">
        <f>COUNTIFS('BEN BEARE'!C:C,B1800,'BEN BEARE'!K:K,"&lt;0")</f>
        <v>2</v>
      </c>
      <c r="F1800" s="200">
        <f t="shared" si="41"/>
        <v>0</v>
      </c>
      <c r="G1800" s="207">
        <f>SUMIFS('BEN BEARE'!K:K,'BEN BEARE'!C:C,B1800)</f>
        <v>-3.5</v>
      </c>
    </row>
    <row r="1801" spans="2:7" ht="15.75" x14ac:dyDescent="0.25">
      <c r="B1801" s="205" t="str">
        <v>Stellar Moment</v>
      </c>
      <c r="C1801" s="199">
        <f>COUNTIF('BEN BEARE'!C:C,B1801)</f>
        <v>1</v>
      </c>
      <c r="D1801" s="199">
        <f>COUNTIFS('BEN BEARE'!C:C,B1801,'BEN BEARE'!K:K,"&gt;0")</f>
        <v>0</v>
      </c>
      <c r="E1801" s="199">
        <f>COUNTIFS('BEN BEARE'!C:C,B1801,'BEN BEARE'!K:K,"&lt;0")</f>
        <v>1</v>
      </c>
      <c r="F1801" s="200">
        <f t="shared" si="41"/>
        <v>0</v>
      </c>
      <c r="G1801" s="207">
        <f>SUMIFS('BEN BEARE'!K:K,'BEN BEARE'!C:C,B1801)</f>
        <v>-3</v>
      </c>
    </row>
    <row r="1802" spans="2:7" ht="15.75" x14ac:dyDescent="0.25">
      <c r="B1802" s="205" t="str">
        <v>Step Aside</v>
      </c>
      <c r="C1802" s="199">
        <f>COUNTIF('BEN BEARE'!C:C,B1802)</f>
        <v>2</v>
      </c>
      <c r="D1802" s="199">
        <f>COUNTIFS('BEN BEARE'!C:C,B1802,'BEN BEARE'!K:K,"&gt;0")</f>
        <v>0</v>
      </c>
      <c r="E1802" s="199">
        <f>COUNTIFS('BEN BEARE'!C:C,B1802,'BEN BEARE'!K:K,"&lt;0")</f>
        <v>2</v>
      </c>
      <c r="F1802" s="200">
        <f t="shared" si="41"/>
        <v>0</v>
      </c>
      <c r="G1802" s="207">
        <f>SUMIFS('BEN BEARE'!K:K,'BEN BEARE'!C:C,B1802)</f>
        <v>-4</v>
      </c>
    </row>
    <row r="1803" spans="2:7" ht="15.75" x14ac:dyDescent="0.25">
      <c r="B1803" s="205" t="str">
        <v>Steparty</v>
      </c>
      <c r="C1803" s="199">
        <f>COUNTIF('BEN BEARE'!C:C,B1803)</f>
        <v>1</v>
      </c>
      <c r="D1803" s="199">
        <f>COUNTIFS('BEN BEARE'!C:C,B1803,'BEN BEARE'!K:K,"&gt;0")</f>
        <v>1</v>
      </c>
      <c r="E1803" s="199">
        <f>COUNTIFS('BEN BEARE'!C:C,B1803,'BEN BEARE'!K:K,"&lt;0")</f>
        <v>0</v>
      </c>
      <c r="F1803" s="200">
        <f t="shared" si="41"/>
        <v>1</v>
      </c>
      <c r="G1803" s="207">
        <f>SUMIFS('BEN BEARE'!K:K,'BEN BEARE'!C:C,B1803)</f>
        <v>7.15</v>
      </c>
    </row>
    <row r="1804" spans="2:7" ht="15.75" x14ac:dyDescent="0.25">
      <c r="B1804" s="205" t="str">
        <v>Stock the Rose</v>
      </c>
      <c r="C1804" s="199">
        <f>COUNTIF('BEN BEARE'!C:C,B1804)</f>
        <v>2</v>
      </c>
      <c r="D1804" s="199">
        <f>COUNTIFS('BEN BEARE'!C:C,B1804,'BEN BEARE'!K:K,"&gt;0")</f>
        <v>0</v>
      </c>
      <c r="E1804" s="199">
        <f>COUNTIFS('BEN BEARE'!C:C,B1804,'BEN BEARE'!K:K,"&lt;0")</f>
        <v>2</v>
      </c>
      <c r="F1804" s="200">
        <f t="shared" si="41"/>
        <v>0</v>
      </c>
      <c r="G1804" s="207">
        <f>SUMIFS('BEN BEARE'!K:K,'BEN BEARE'!C:C,B1804)</f>
        <v>-10</v>
      </c>
    </row>
    <row r="1805" spans="2:7" ht="15.75" x14ac:dyDescent="0.25">
      <c r="B1805" s="205" t="str">
        <v>Stormbolt</v>
      </c>
      <c r="C1805" s="199">
        <f>COUNTIF('BEN BEARE'!C:C,B1805)</f>
        <v>1</v>
      </c>
      <c r="D1805" s="199">
        <f>COUNTIFS('BEN BEARE'!C:C,B1805,'BEN BEARE'!K:K,"&gt;0")</f>
        <v>1</v>
      </c>
      <c r="E1805" s="199">
        <f>COUNTIFS('BEN BEARE'!C:C,B1805,'BEN BEARE'!K:K,"&lt;0")</f>
        <v>0</v>
      </c>
      <c r="F1805" s="200">
        <f t="shared" si="41"/>
        <v>1</v>
      </c>
      <c r="G1805" s="207">
        <f>SUMIFS('BEN BEARE'!K:K,'BEN BEARE'!C:C,B1805)</f>
        <v>16.8</v>
      </c>
    </row>
    <row r="1806" spans="2:7" ht="15.75" x14ac:dyDescent="0.25">
      <c r="B1806" s="205" t="str">
        <v>Strait Acer</v>
      </c>
      <c r="C1806" s="199">
        <f>COUNTIF('BEN BEARE'!C:C,B1806)</f>
        <v>2</v>
      </c>
      <c r="D1806" s="199">
        <f>COUNTIFS('BEN BEARE'!C:C,B1806,'BEN BEARE'!K:K,"&gt;0")</f>
        <v>1</v>
      </c>
      <c r="E1806" s="199">
        <f>COUNTIFS('BEN BEARE'!C:C,B1806,'BEN BEARE'!K:K,"&lt;0")</f>
        <v>1</v>
      </c>
      <c r="F1806" s="200">
        <f t="shared" si="41"/>
        <v>0.5</v>
      </c>
      <c r="G1806" s="207">
        <f>SUMIFS('BEN BEARE'!K:K,'BEN BEARE'!C:C,B1806)</f>
        <v>2.9499999999999993</v>
      </c>
    </row>
    <row r="1807" spans="2:7" ht="15.75" x14ac:dyDescent="0.25">
      <c r="B1807" s="205" t="str">
        <v>Strapparsi</v>
      </c>
      <c r="C1807" s="199">
        <f>COUNTIF('BEN BEARE'!C:C,B1807)</f>
        <v>1</v>
      </c>
      <c r="D1807" s="199">
        <f>COUNTIFS('BEN BEARE'!C:C,B1807,'BEN BEARE'!K:K,"&gt;0")</f>
        <v>0</v>
      </c>
      <c r="E1807" s="199">
        <f>COUNTIFS('BEN BEARE'!C:C,B1807,'BEN BEARE'!K:K,"&lt;0")</f>
        <v>1</v>
      </c>
      <c r="F1807" s="200">
        <f t="shared" si="41"/>
        <v>0</v>
      </c>
      <c r="G1807" s="207">
        <f>SUMIFS('BEN BEARE'!K:K,'BEN BEARE'!C:C,B1807)</f>
        <v>-0.25</v>
      </c>
    </row>
    <row r="1808" spans="2:7" ht="15.75" x14ac:dyDescent="0.25">
      <c r="B1808" s="205" t="str">
        <v>Strawberry Cream</v>
      </c>
      <c r="C1808" s="199">
        <f>COUNTIF('BEN BEARE'!C:C,B1808)</f>
        <v>1</v>
      </c>
      <c r="D1808" s="199">
        <f>COUNTIFS('BEN BEARE'!C:C,B1808,'BEN BEARE'!K:K,"&gt;0")</f>
        <v>0</v>
      </c>
      <c r="E1808" s="199">
        <f>COUNTIFS('BEN BEARE'!C:C,B1808,'BEN BEARE'!K:K,"&lt;0")</f>
        <v>1</v>
      </c>
      <c r="F1808" s="200">
        <f t="shared" si="41"/>
        <v>0</v>
      </c>
      <c r="G1808" s="207">
        <f>SUMIFS('BEN BEARE'!K:K,'BEN BEARE'!C:C,B1808)</f>
        <v>-0.25</v>
      </c>
    </row>
    <row r="1809" spans="2:7" ht="15.75" x14ac:dyDescent="0.25">
      <c r="B1809" s="205" t="str">
        <v>Strawberry Lad</v>
      </c>
      <c r="C1809" s="199">
        <f>COUNTIF('BEN BEARE'!C:C,B1809)</f>
        <v>1</v>
      </c>
      <c r="D1809" s="199">
        <f>COUNTIFS('BEN BEARE'!C:C,B1809,'BEN BEARE'!K:K,"&gt;0")</f>
        <v>0</v>
      </c>
      <c r="E1809" s="199">
        <f>COUNTIFS('BEN BEARE'!C:C,B1809,'BEN BEARE'!K:K,"&lt;0")</f>
        <v>1</v>
      </c>
      <c r="F1809" s="200">
        <f t="shared" si="41"/>
        <v>0</v>
      </c>
      <c r="G1809" s="207">
        <f>SUMIFS('BEN BEARE'!K:K,'BEN BEARE'!C:C,B1809)</f>
        <v>-0.75</v>
      </c>
    </row>
    <row r="1810" spans="2:7" ht="15.75" x14ac:dyDescent="0.25">
      <c r="B1810" s="205" t="str">
        <v>Street Conqueror</v>
      </c>
      <c r="C1810" s="199">
        <f>COUNTIF('BEN BEARE'!C:C,B1810)</f>
        <v>2</v>
      </c>
      <c r="D1810" s="199">
        <f>COUNTIFS('BEN BEARE'!C:C,B1810,'BEN BEARE'!K:K,"&gt;0")</f>
        <v>1</v>
      </c>
      <c r="E1810" s="199">
        <f>COUNTIFS('BEN BEARE'!C:C,B1810,'BEN BEARE'!K:K,"&lt;0")</f>
        <v>1</v>
      </c>
      <c r="F1810" s="200">
        <f t="shared" si="41"/>
        <v>0.5</v>
      </c>
      <c r="G1810" s="207">
        <f>SUMIFS('BEN BEARE'!K:K,'BEN BEARE'!C:C,B1810)</f>
        <v>1.5</v>
      </c>
    </row>
    <row r="1811" spans="2:7" ht="15.75" x14ac:dyDescent="0.25">
      <c r="B1811" s="205" t="str">
        <v>Striking Plains</v>
      </c>
      <c r="C1811" s="199">
        <f>COUNTIF('BEN BEARE'!C:C,B1811)</f>
        <v>1</v>
      </c>
      <c r="D1811" s="199">
        <f>COUNTIFS('BEN BEARE'!C:C,B1811,'BEN BEARE'!K:K,"&gt;0")</f>
        <v>0</v>
      </c>
      <c r="E1811" s="199">
        <f>COUNTIFS('BEN BEARE'!C:C,B1811,'BEN BEARE'!K:K,"&lt;0")</f>
        <v>1</v>
      </c>
      <c r="F1811" s="200">
        <f t="shared" ref="F1811:F1829" si="42">D1811/C1811</f>
        <v>0</v>
      </c>
      <c r="G1811" s="207">
        <f>SUMIFS('BEN BEARE'!K:K,'BEN BEARE'!C:C,B1811)</f>
        <v>-1.5</v>
      </c>
    </row>
    <row r="1812" spans="2:7" ht="15.75" x14ac:dyDescent="0.25">
      <c r="B1812" s="205" t="str">
        <v>STROKE OF LUCK</v>
      </c>
      <c r="C1812" s="199">
        <f>COUNTIF('BEN BEARE'!C:C,B1812)</f>
        <v>1</v>
      </c>
      <c r="D1812" s="199">
        <f>COUNTIFS('BEN BEARE'!C:C,B1812,'BEN BEARE'!K:K,"&gt;0")</f>
        <v>1</v>
      </c>
      <c r="E1812" s="199">
        <f>COUNTIFS('BEN BEARE'!C:C,B1812,'BEN BEARE'!K:K,"&lt;0")</f>
        <v>0</v>
      </c>
      <c r="F1812" s="200">
        <f t="shared" si="42"/>
        <v>1</v>
      </c>
      <c r="G1812" s="207">
        <f>SUMIFS('BEN BEARE'!K:K,'BEN BEARE'!C:C,B1812)</f>
        <v>10.8</v>
      </c>
    </row>
    <row r="1813" spans="2:7" ht="15.75" x14ac:dyDescent="0.25">
      <c r="B1813" s="205" t="str">
        <v>Struck Twice</v>
      </c>
      <c r="C1813" s="199">
        <f>COUNTIF('BEN BEARE'!C:C,B1813)</f>
        <v>3</v>
      </c>
      <c r="D1813" s="199">
        <f>COUNTIFS('BEN BEARE'!C:C,B1813,'BEN BEARE'!K:K,"&gt;0")</f>
        <v>2</v>
      </c>
      <c r="E1813" s="199">
        <f>COUNTIFS('BEN BEARE'!C:C,B1813,'BEN BEARE'!K:K,"&lt;0")</f>
        <v>1</v>
      </c>
      <c r="F1813" s="200">
        <f t="shared" si="42"/>
        <v>0.66666666666666663</v>
      </c>
      <c r="G1813" s="207">
        <f>SUMIFS('BEN BEARE'!K:K,'BEN BEARE'!C:C,B1813)</f>
        <v>2.5999999999999996</v>
      </c>
    </row>
    <row r="1814" spans="2:7" ht="15.75" x14ac:dyDescent="0.25">
      <c r="B1814" s="205" t="str">
        <v>Sturty</v>
      </c>
      <c r="C1814" s="199">
        <f>COUNTIF('BEN BEARE'!C:C,B1814)</f>
        <v>1</v>
      </c>
      <c r="D1814" s="199">
        <f>COUNTIFS('BEN BEARE'!C:C,B1814,'BEN BEARE'!K:K,"&gt;0")</f>
        <v>0</v>
      </c>
      <c r="E1814" s="199">
        <f>COUNTIFS('BEN BEARE'!C:C,B1814,'BEN BEARE'!K:K,"&lt;0")</f>
        <v>1</v>
      </c>
      <c r="F1814" s="200">
        <f t="shared" si="42"/>
        <v>0</v>
      </c>
      <c r="G1814" s="207">
        <f>SUMIFS('BEN BEARE'!K:K,'BEN BEARE'!C:C,B1814)</f>
        <v>-5.5</v>
      </c>
    </row>
    <row r="1815" spans="2:7" ht="15.75" x14ac:dyDescent="0.25">
      <c r="B1815" s="205" t="str">
        <v>Style Seeker</v>
      </c>
      <c r="C1815" s="199">
        <f>COUNTIF('BEN BEARE'!C:C,B1815)</f>
        <v>1</v>
      </c>
      <c r="D1815" s="199">
        <f>COUNTIFS('BEN BEARE'!C:C,B1815,'BEN BEARE'!K:K,"&gt;0")</f>
        <v>0</v>
      </c>
      <c r="E1815" s="199">
        <f>COUNTIFS('BEN BEARE'!C:C,B1815,'BEN BEARE'!K:K,"&lt;0")</f>
        <v>1</v>
      </c>
      <c r="F1815" s="200">
        <f t="shared" si="42"/>
        <v>0</v>
      </c>
      <c r="G1815" s="207">
        <f>SUMIFS('BEN BEARE'!K:K,'BEN BEARE'!C:C,B1815)</f>
        <v>-0.5</v>
      </c>
    </row>
    <row r="1816" spans="2:7" ht="15.75" x14ac:dyDescent="0.25">
      <c r="B1816" s="205" t="str">
        <v>Stylised</v>
      </c>
      <c r="C1816" s="199">
        <f>COUNTIF('BEN BEARE'!C:C,B1816)</f>
        <v>2</v>
      </c>
      <c r="D1816" s="199">
        <f>COUNTIFS('BEN BEARE'!C:C,B1816,'BEN BEARE'!K:K,"&gt;0")</f>
        <v>0</v>
      </c>
      <c r="E1816" s="199">
        <f>COUNTIFS('BEN BEARE'!C:C,B1816,'BEN BEARE'!K:K,"&lt;0")</f>
        <v>2</v>
      </c>
      <c r="F1816" s="200">
        <f t="shared" si="42"/>
        <v>0</v>
      </c>
      <c r="G1816" s="207">
        <f>SUMIFS('BEN BEARE'!K:K,'BEN BEARE'!C:C,B1816)</f>
        <v>-1.25</v>
      </c>
    </row>
    <row r="1817" spans="2:7" ht="15.75" x14ac:dyDescent="0.25">
      <c r="B1817" s="205" t="str">
        <v>Stylish</v>
      </c>
      <c r="C1817" s="199">
        <f>COUNTIF('BEN BEARE'!C:C,B1817)</f>
        <v>1</v>
      </c>
      <c r="D1817" s="199">
        <f>COUNTIFS('BEN BEARE'!C:C,B1817,'BEN BEARE'!K:K,"&gt;0")</f>
        <v>0</v>
      </c>
      <c r="E1817" s="199">
        <f>COUNTIFS('BEN BEARE'!C:C,B1817,'BEN BEARE'!K:K,"&lt;0")</f>
        <v>1</v>
      </c>
      <c r="F1817" s="200">
        <f t="shared" si="42"/>
        <v>0</v>
      </c>
      <c r="G1817" s="207">
        <f>SUMIFS('BEN BEARE'!K:K,'BEN BEARE'!C:C,B1817)</f>
        <v>-1</v>
      </c>
    </row>
    <row r="1818" spans="2:7" ht="15.75" x14ac:dyDescent="0.25">
      <c r="B1818" s="205" t="str">
        <v>Submerge</v>
      </c>
      <c r="C1818" s="199">
        <f>COUNTIF('BEN BEARE'!C:C,B1818)</f>
        <v>1</v>
      </c>
      <c r="D1818" s="199">
        <f>COUNTIFS('BEN BEARE'!C:C,B1818,'BEN BEARE'!K:K,"&gt;0")</f>
        <v>0</v>
      </c>
      <c r="E1818" s="199">
        <f>COUNTIFS('BEN BEARE'!C:C,B1818,'BEN BEARE'!K:K,"&lt;0")</f>
        <v>1</v>
      </c>
      <c r="F1818" s="200">
        <f t="shared" si="42"/>
        <v>0</v>
      </c>
      <c r="G1818" s="207">
        <f>SUMIFS('BEN BEARE'!K:K,'BEN BEARE'!C:C,B1818)</f>
        <v>-2</v>
      </c>
    </row>
    <row r="1819" spans="2:7" ht="15.75" x14ac:dyDescent="0.25">
      <c r="B1819" s="205" t="str">
        <v>Sugar Pop</v>
      </c>
      <c r="C1819" s="199">
        <f>COUNTIF('BEN BEARE'!C:C,B1819)</f>
        <v>1</v>
      </c>
      <c r="D1819" s="199">
        <f>COUNTIFS('BEN BEARE'!C:C,B1819,'BEN BEARE'!K:K,"&gt;0")</f>
        <v>0</v>
      </c>
      <c r="E1819" s="199">
        <f>COUNTIFS('BEN BEARE'!C:C,B1819,'BEN BEARE'!K:K,"&lt;0")</f>
        <v>1</v>
      </c>
      <c r="F1819" s="200">
        <f t="shared" si="42"/>
        <v>0</v>
      </c>
      <c r="G1819" s="207">
        <f>SUMIFS('BEN BEARE'!K:K,'BEN BEARE'!C:C,B1819)</f>
        <v>-4</v>
      </c>
    </row>
    <row r="1820" spans="2:7" ht="15.75" x14ac:dyDescent="0.25">
      <c r="B1820" s="205" t="str">
        <v>Suigetsu</v>
      </c>
      <c r="C1820" s="199">
        <f>COUNTIF('BEN BEARE'!C:C,B1820)</f>
        <v>1</v>
      </c>
      <c r="D1820" s="199">
        <f>COUNTIFS('BEN BEARE'!C:C,B1820,'BEN BEARE'!K:K,"&gt;0")</f>
        <v>1</v>
      </c>
      <c r="E1820" s="199">
        <f>COUNTIFS('BEN BEARE'!C:C,B1820,'BEN BEARE'!K:K,"&lt;0")</f>
        <v>0</v>
      </c>
      <c r="F1820" s="200">
        <f t="shared" si="42"/>
        <v>1</v>
      </c>
      <c r="G1820" s="207">
        <f>SUMIFS('BEN BEARE'!K:K,'BEN BEARE'!C:C,B1820)</f>
        <v>10</v>
      </c>
    </row>
    <row r="1821" spans="2:7" ht="15.75" x14ac:dyDescent="0.25">
      <c r="B1821" s="205" t="str">
        <v>Suipdo Beauty</v>
      </c>
      <c r="C1821" s="199">
        <f>COUNTIF('BEN BEARE'!C:C,B1821)</f>
        <v>1</v>
      </c>
      <c r="D1821" s="199">
        <f>COUNTIFS('BEN BEARE'!C:C,B1821,'BEN BEARE'!K:K,"&gt;0")</f>
        <v>0</v>
      </c>
      <c r="E1821" s="199">
        <f>COUNTIFS('BEN BEARE'!C:C,B1821,'BEN BEARE'!K:K,"&lt;0")</f>
        <v>1</v>
      </c>
      <c r="F1821" s="200">
        <f t="shared" si="42"/>
        <v>0</v>
      </c>
      <c r="G1821" s="207">
        <f>SUMIFS('BEN BEARE'!K:K,'BEN BEARE'!C:C,B1821)</f>
        <v>-2.5</v>
      </c>
    </row>
    <row r="1822" spans="2:7" ht="15.75" x14ac:dyDescent="0.25">
      <c r="B1822" s="205" t="str">
        <v>Sukkary</v>
      </c>
      <c r="C1822" s="199">
        <f>COUNTIF('BEN BEARE'!C:C,B1822)</f>
        <v>1</v>
      </c>
      <c r="D1822" s="199">
        <f>COUNTIFS('BEN BEARE'!C:C,B1822,'BEN BEARE'!K:K,"&gt;0")</f>
        <v>0</v>
      </c>
      <c r="E1822" s="199">
        <f>COUNTIFS('BEN BEARE'!C:C,B1822,'BEN BEARE'!K:K,"&lt;0")</f>
        <v>1</v>
      </c>
      <c r="F1822" s="200">
        <f t="shared" si="42"/>
        <v>0</v>
      </c>
      <c r="G1822" s="207">
        <f>SUMIFS('BEN BEARE'!K:K,'BEN BEARE'!C:C,B1822)</f>
        <v>-0.25</v>
      </c>
    </row>
    <row r="1823" spans="2:7" ht="15.75" x14ac:dyDescent="0.25">
      <c r="B1823" s="205" t="str">
        <v>Sulaco</v>
      </c>
      <c r="C1823" s="199">
        <f>COUNTIF('BEN BEARE'!C:C,B1823)</f>
        <v>3</v>
      </c>
      <c r="D1823" s="199">
        <f>COUNTIFS('BEN BEARE'!C:C,B1823,'BEN BEARE'!K:K,"&gt;0")</f>
        <v>0</v>
      </c>
      <c r="E1823" s="199">
        <f>COUNTIFS('BEN BEARE'!C:C,B1823,'BEN BEARE'!K:K,"&lt;0")</f>
        <v>3</v>
      </c>
      <c r="F1823" s="200">
        <f t="shared" si="42"/>
        <v>0</v>
      </c>
      <c r="G1823" s="207">
        <f>SUMIFS('BEN BEARE'!K:K,'BEN BEARE'!C:C,B1823)</f>
        <v>-5.75</v>
      </c>
    </row>
    <row r="1824" spans="2:7" ht="15.75" x14ac:dyDescent="0.25">
      <c r="B1824" s="205" t="str">
        <v>Sumer Tycoon</v>
      </c>
      <c r="C1824" s="199">
        <f>COUNTIF('BEN BEARE'!C:C,B1824)</f>
        <v>1</v>
      </c>
      <c r="D1824" s="199">
        <f>COUNTIFS('BEN BEARE'!C:C,B1824,'BEN BEARE'!K:K,"&gt;0")</f>
        <v>0</v>
      </c>
      <c r="E1824" s="199">
        <f>COUNTIFS('BEN BEARE'!C:C,B1824,'BEN BEARE'!K:K,"&lt;0")</f>
        <v>1</v>
      </c>
      <c r="F1824" s="200">
        <f t="shared" si="42"/>
        <v>0</v>
      </c>
      <c r="G1824" s="207">
        <f>SUMIFS('BEN BEARE'!K:K,'BEN BEARE'!C:C,B1824)</f>
        <v>-0.25</v>
      </c>
    </row>
    <row r="1825" spans="2:7" ht="15.75" x14ac:dyDescent="0.25">
      <c r="B1825" s="205" t="str">
        <v>Summit Queen</v>
      </c>
      <c r="C1825" s="199">
        <f>COUNTIF('BEN BEARE'!C:C,B1825)</f>
        <v>2</v>
      </c>
      <c r="D1825" s="199">
        <f>COUNTIFS('BEN BEARE'!C:C,B1825,'BEN BEARE'!K:K,"&gt;0")</f>
        <v>1</v>
      </c>
      <c r="E1825" s="199">
        <f>COUNTIFS('BEN BEARE'!C:C,B1825,'BEN BEARE'!K:K,"&lt;0")</f>
        <v>1</v>
      </c>
      <c r="F1825" s="200">
        <f t="shared" si="42"/>
        <v>0.5</v>
      </c>
      <c r="G1825" s="207">
        <f>SUMIFS('BEN BEARE'!K:K,'BEN BEARE'!C:C,B1825)</f>
        <v>16</v>
      </c>
    </row>
    <row r="1826" spans="2:7" ht="15.75" x14ac:dyDescent="0.25">
      <c r="B1826" s="205" t="str">
        <v>Sumo Fish</v>
      </c>
      <c r="C1826" s="199">
        <f>COUNTIF('BEN BEARE'!C:C,B1826)</f>
        <v>4</v>
      </c>
      <c r="D1826" s="199">
        <f>COUNTIFS('BEN BEARE'!C:C,B1826,'BEN BEARE'!K:K,"&gt;0")</f>
        <v>0</v>
      </c>
      <c r="E1826" s="199">
        <f>COUNTIFS('BEN BEARE'!C:C,B1826,'BEN BEARE'!K:K,"&lt;0")</f>
        <v>4</v>
      </c>
      <c r="F1826" s="200">
        <f t="shared" si="42"/>
        <v>0</v>
      </c>
      <c r="G1826" s="207">
        <f>SUMIFS('BEN BEARE'!K:K,'BEN BEARE'!C:C,B1826)</f>
        <v>-5</v>
      </c>
    </row>
    <row r="1827" spans="2:7" ht="15.75" x14ac:dyDescent="0.25">
      <c r="B1827" s="205" t="str">
        <v xml:space="preserve">Sunday Fun Day </v>
      </c>
      <c r="C1827" s="199">
        <f>COUNTIF('BEN BEARE'!C:C,B1827)</f>
        <v>1</v>
      </c>
      <c r="D1827" s="199">
        <f>COUNTIFS('BEN BEARE'!C:C,B1827,'BEN BEARE'!K:K,"&gt;0")</f>
        <v>1</v>
      </c>
      <c r="E1827" s="199">
        <f>COUNTIFS('BEN BEARE'!C:C,B1827,'BEN BEARE'!K:K,"&lt;0")</f>
        <v>0</v>
      </c>
      <c r="F1827" s="200">
        <f t="shared" si="42"/>
        <v>1</v>
      </c>
      <c r="G1827" s="207">
        <f>SUMIFS('BEN BEARE'!K:K,'BEN BEARE'!C:C,B1827)</f>
        <v>22</v>
      </c>
    </row>
    <row r="1828" spans="2:7" ht="15.75" x14ac:dyDescent="0.25">
      <c r="B1828" s="205" t="str">
        <v>Sunfish</v>
      </c>
      <c r="C1828" s="199">
        <f>COUNTIF('BEN BEARE'!C:C,B1828)</f>
        <v>2</v>
      </c>
      <c r="D1828" s="199">
        <f>COUNTIFS('BEN BEARE'!C:C,B1828,'BEN BEARE'!K:K,"&gt;0")</f>
        <v>1</v>
      </c>
      <c r="E1828" s="199">
        <f>COUNTIFS('BEN BEARE'!C:C,B1828,'BEN BEARE'!K:K,"&lt;0")</f>
        <v>1</v>
      </c>
      <c r="F1828" s="200">
        <f t="shared" si="42"/>
        <v>0.5</v>
      </c>
      <c r="G1828" s="207">
        <f>SUMIFS('BEN BEARE'!K:K,'BEN BEARE'!C:C,B1828)</f>
        <v>0.40000000000000036</v>
      </c>
    </row>
    <row r="1829" spans="2:7" ht="15.75" x14ac:dyDescent="0.25">
      <c r="B1829" s="205" t="str">
        <v>Sunshine in Paris</v>
      </c>
      <c r="C1829" s="199">
        <f>COUNTIF('BEN BEARE'!C:C,B1829)</f>
        <v>1</v>
      </c>
      <c r="D1829" s="199">
        <f>COUNTIFS('BEN BEARE'!C:C,B1829,'BEN BEARE'!K:K,"&gt;0")</f>
        <v>1</v>
      </c>
      <c r="E1829" s="199">
        <f>COUNTIFS('BEN BEARE'!C:C,B1829,'BEN BEARE'!K:K,"&lt;0")</f>
        <v>0</v>
      </c>
      <c r="F1829" s="200">
        <f t="shared" si="42"/>
        <v>1</v>
      </c>
      <c r="G1829" s="207">
        <f>SUMIFS('BEN BEARE'!K:K,'BEN BEARE'!C:C,B1829)</f>
        <v>15.125</v>
      </c>
    </row>
    <row r="1830" spans="2:7" ht="15.75" x14ac:dyDescent="0.25">
      <c r="B1830" s="205" t="str">
        <v>Sunshine Legendary</v>
      </c>
      <c r="C1830" s="199">
        <f>COUNTIF('BEN BEARE'!C:C,B1830)</f>
        <v>1</v>
      </c>
      <c r="D1830" s="199">
        <f>COUNTIFS('BEN BEARE'!C:C,B1830,'BEN BEARE'!K:K,"&gt;0")</f>
        <v>0</v>
      </c>
      <c r="E1830" s="199">
        <f>COUNTIFS('BEN BEARE'!C:C,B1830,'BEN BEARE'!K:K,"&lt;0")</f>
        <v>1</v>
      </c>
      <c r="F1830" s="200">
        <f t="shared" ref="F1830:F1893" si="43">D1830/C1830</f>
        <v>0</v>
      </c>
      <c r="G1830" s="207">
        <f>SUMIFS('BEN BEARE'!K:K,'BEN BEARE'!C:C,B1830)</f>
        <v>-2</v>
      </c>
    </row>
    <row r="1831" spans="2:7" ht="15.75" x14ac:dyDescent="0.25">
      <c r="B1831" s="205" t="str">
        <v>Sunzou</v>
      </c>
      <c r="C1831" s="199">
        <f>COUNTIF('BEN BEARE'!C:C,B1831)</f>
        <v>3</v>
      </c>
      <c r="D1831" s="199">
        <f>COUNTIFS('BEN BEARE'!C:C,B1831,'BEN BEARE'!K:K,"&gt;0")</f>
        <v>1</v>
      </c>
      <c r="E1831" s="199">
        <f>COUNTIFS('BEN BEARE'!C:C,B1831,'BEN BEARE'!K:K,"&lt;0")</f>
        <v>2</v>
      </c>
      <c r="F1831" s="200">
        <f t="shared" si="43"/>
        <v>0.33333333333333331</v>
      </c>
      <c r="G1831" s="207">
        <f>SUMIFS('BEN BEARE'!K:K,'BEN BEARE'!C:C,B1831)</f>
        <v>45.15</v>
      </c>
    </row>
    <row r="1832" spans="2:7" ht="15.75" x14ac:dyDescent="0.25">
      <c r="B1832" s="205" t="str">
        <v>Super Axoim</v>
      </c>
      <c r="C1832" s="199">
        <f>COUNTIF('BEN BEARE'!C:C,B1832)</f>
        <v>1</v>
      </c>
      <c r="D1832" s="199">
        <f>COUNTIFS('BEN BEARE'!C:C,B1832,'BEN BEARE'!K:K,"&gt;0")</f>
        <v>1</v>
      </c>
      <c r="E1832" s="199">
        <f>COUNTIFS('BEN BEARE'!C:C,B1832,'BEN BEARE'!K:K,"&lt;0")</f>
        <v>0</v>
      </c>
      <c r="F1832" s="200">
        <f t="shared" si="43"/>
        <v>1</v>
      </c>
      <c r="G1832" s="207">
        <f>SUMIFS('BEN BEARE'!K:K,'BEN BEARE'!C:C,B1832)</f>
        <v>1.2000000000000002</v>
      </c>
    </row>
    <row r="1833" spans="2:7" ht="15.75" x14ac:dyDescent="0.25">
      <c r="B1833" s="205" t="str">
        <v>Super Jenni Kay</v>
      </c>
      <c r="C1833" s="199">
        <f>COUNTIF('BEN BEARE'!C:C,B1833)</f>
        <v>1</v>
      </c>
      <c r="D1833" s="199">
        <f>COUNTIFS('BEN BEARE'!C:C,B1833,'BEN BEARE'!K:K,"&gt;0")</f>
        <v>1</v>
      </c>
      <c r="E1833" s="199">
        <f>COUNTIFS('BEN BEARE'!C:C,B1833,'BEN BEARE'!K:K,"&lt;0")</f>
        <v>0</v>
      </c>
      <c r="F1833" s="200">
        <f t="shared" si="43"/>
        <v>1</v>
      </c>
      <c r="G1833" s="207">
        <f>SUMIFS('BEN BEARE'!K:K,'BEN BEARE'!C:C,B1833)</f>
        <v>25.199999999999996</v>
      </c>
    </row>
    <row r="1834" spans="2:7" ht="15.75" x14ac:dyDescent="0.25">
      <c r="B1834" s="205" t="str">
        <v>Super Jenni Sing</v>
      </c>
      <c r="C1834" s="199">
        <f>COUNTIF('BEN BEARE'!C:C,B1834)</f>
        <v>1</v>
      </c>
      <c r="D1834" s="199">
        <f>COUNTIFS('BEN BEARE'!C:C,B1834,'BEN BEARE'!K:K,"&gt;0")</f>
        <v>0</v>
      </c>
      <c r="E1834" s="199">
        <f>COUNTIFS('BEN BEARE'!C:C,B1834,'BEN BEARE'!K:K,"&lt;0")</f>
        <v>1</v>
      </c>
      <c r="F1834" s="200">
        <f t="shared" si="43"/>
        <v>0</v>
      </c>
      <c r="G1834" s="207">
        <f>SUMIFS('BEN BEARE'!K:K,'BEN BEARE'!C:C,B1834)</f>
        <v>-8</v>
      </c>
    </row>
    <row r="1835" spans="2:7" ht="15.75" x14ac:dyDescent="0.25">
      <c r="B1835" s="205" t="str">
        <v>Super Magic</v>
      </c>
      <c r="C1835" s="199">
        <f>COUNTIF('BEN BEARE'!C:C,B1835)</f>
        <v>1</v>
      </c>
      <c r="D1835" s="199">
        <f>COUNTIFS('BEN BEARE'!C:C,B1835,'BEN BEARE'!K:K,"&gt;0")</f>
        <v>0</v>
      </c>
      <c r="E1835" s="199">
        <f>COUNTIFS('BEN BEARE'!C:C,B1835,'BEN BEARE'!K:K,"&lt;0")</f>
        <v>1</v>
      </c>
      <c r="F1835" s="200">
        <f t="shared" si="43"/>
        <v>0</v>
      </c>
      <c r="G1835" s="207">
        <f>SUMIFS('BEN BEARE'!K:K,'BEN BEARE'!C:C,B1835)</f>
        <v>-0.75</v>
      </c>
    </row>
    <row r="1836" spans="2:7" ht="15.75" x14ac:dyDescent="0.25">
      <c r="B1836" s="205" t="str">
        <v>Superazi</v>
      </c>
      <c r="C1836" s="199">
        <f>COUNTIF('BEN BEARE'!C:C,B1836)</f>
        <v>1</v>
      </c>
      <c r="D1836" s="199">
        <f>COUNTIFS('BEN BEARE'!C:C,B1836,'BEN BEARE'!K:K,"&gt;0")</f>
        <v>1</v>
      </c>
      <c r="E1836" s="199">
        <f>COUNTIFS('BEN BEARE'!C:C,B1836,'BEN BEARE'!K:K,"&lt;0")</f>
        <v>0</v>
      </c>
      <c r="F1836" s="200">
        <f t="shared" si="43"/>
        <v>1</v>
      </c>
      <c r="G1836" s="207">
        <f>SUMIFS('BEN BEARE'!K:K,'BEN BEARE'!C:C,B1836)</f>
        <v>2.1</v>
      </c>
    </row>
    <row r="1837" spans="2:7" ht="15.75" x14ac:dyDescent="0.25">
      <c r="B1837" s="205" t="str">
        <v>Superior Force</v>
      </c>
      <c r="C1837" s="199">
        <f>COUNTIF('BEN BEARE'!C:C,B1837)</f>
        <v>1</v>
      </c>
      <c r="D1837" s="199">
        <f>COUNTIFS('BEN BEARE'!C:C,B1837,'BEN BEARE'!K:K,"&gt;0")</f>
        <v>0</v>
      </c>
      <c r="E1837" s="199">
        <f>COUNTIFS('BEN BEARE'!C:C,B1837,'BEN BEARE'!K:K,"&lt;0")</f>
        <v>1</v>
      </c>
      <c r="F1837" s="200">
        <f t="shared" si="43"/>
        <v>0</v>
      </c>
      <c r="G1837" s="207">
        <f>SUMIFS('BEN BEARE'!K:K,'BEN BEARE'!C:C,B1837)</f>
        <v>-0.25</v>
      </c>
    </row>
    <row r="1838" spans="2:7" ht="15.75" x14ac:dyDescent="0.25">
      <c r="B1838" s="205" t="str">
        <v>Superior Zara</v>
      </c>
      <c r="C1838" s="199">
        <f>COUNTIF('BEN BEARE'!C:C,B1838)</f>
        <v>1</v>
      </c>
      <c r="D1838" s="199">
        <f>COUNTIFS('BEN BEARE'!C:C,B1838,'BEN BEARE'!K:K,"&gt;0")</f>
        <v>0</v>
      </c>
      <c r="E1838" s="199">
        <f>COUNTIFS('BEN BEARE'!C:C,B1838,'BEN BEARE'!K:K,"&lt;0")</f>
        <v>1</v>
      </c>
      <c r="F1838" s="200">
        <f t="shared" si="43"/>
        <v>0</v>
      </c>
      <c r="G1838" s="207">
        <f>SUMIFS('BEN BEARE'!K:K,'BEN BEARE'!C:C,B1838)</f>
        <v>-5</v>
      </c>
    </row>
    <row r="1839" spans="2:7" ht="15.75" x14ac:dyDescent="0.25">
      <c r="B1839" s="205" t="str">
        <v>Supersonic Surge</v>
      </c>
      <c r="C1839" s="199">
        <f>COUNTIF('BEN BEARE'!C:C,B1839)</f>
        <v>4</v>
      </c>
      <c r="D1839" s="199">
        <f>COUNTIFS('BEN BEARE'!C:C,B1839,'BEN BEARE'!K:K,"&gt;0")</f>
        <v>0</v>
      </c>
      <c r="E1839" s="199">
        <f>COUNTIFS('BEN BEARE'!C:C,B1839,'BEN BEARE'!K:K,"&lt;0")</f>
        <v>4</v>
      </c>
      <c r="F1839" s="200">
        <f t="shared" si="43"/>
        <v>0</v>
      </c>
      <c r="G1839" s="207">
        <f>SUMIFS('BEN BEARE'!K:K,'BEN BEARE'!C:C,B1839)</f>
        <v>-11.25</v>
      </c>
    </row>
    <row r="1840" spans="2:7" ht="15.75" x14ac:dyDescent="0.25">
      <c r="B1840" s="205" t="str">
        <v>Superstitious</v>
      </c>
      <c r="C1840" s="199">
        <f>COUNTIF('BEN BEARE'!C:C,B1840)</f>
        <v>2</v>
      </c>
      <c r="D1840" s="199">
        <f>COUNTIFS('BEN BEARE'!C:C,B1840,'BEN BEARE'!K:K,"&gt;0")</f>
        <v>0</v>
      </c>
      <c r="E1840" s="199">
        <f>COUNTIFS('BEN BEARE'!C:C,B1840,'BEN BEARE'!K:K,"&lt;0")</f>
        <v>2</v>
      </c>
      <c r="F1840" s="200">
        <f t="shared" si="43"/>
        <v>0</v>
      </c>
      <c r="G1840" s="207">
        <f>SUMIFS('BEN BEARE'!K:K,'BEN BEARE'!C:C,B1840)</f>
        <v>-3</v>
      </c>
    </row>
    <row r="1841" spans="2:7" ht="15.75" x14ac:dyDescent="0.25">
      <c r="B1841" s="205" t="str">
        <v>Supper Sunny Sling</v>
      </c>
      <c r="C1841" s="199">
        <f>COUNTIF('BEN BEARE'!C:C,B1841)</f>
        <v>1</v>
      </c>
      <c r="D1841" s="199">
        <f>COUNTIFS('BEN BEARE'!C:C,B1841,'BEN BEARE'!K:K,"&gt;0")</f>
        <v>1</v>
      </c>
      <c r="E1841" s="199">
        <f>COUNTIFS('BEN BEARE'!C:C,B1841,'BEN BEARE'!K:K,"&lt;0")</f>
        <v>0</v>
      </c>
      <c r="F1841" s="200">
        <f t="shared" si="43"/>
        <v>1</v>
      </c>
      <c r="G1841" s="207">
        <f>SUMIFS('BEN BEARE'!K:K,'BEN BEARE'!C:C,B1841)</f>
        <v>24</v>
      </c>
    </row>
    <row r="1842" spans="2:7" ht="15.75" x14ac:dyDescent="0.25">
      <c r="B1842" s="205" t="str">
        <v>Sure Thing</v>
      </c>
      <c r="C1842" s="199">
        <f>COUNTIF('BEN BEARE'!C:C,B1842)</f>
        <v>1</v>
      </c>
      <c r="D1842" s="199">
        <f>COUNTIFS('BEN BEARE'!C:C,B1842,'BEN BEARE'!K:K,"&gt;0")</f>
        <v>0</v>
      </c>
      <c r="E1842" s="199">
        <f>COUNTIFS('BEN BEARE'!C:C,B1842,'BEN BEARE'!K:K,"&lt;0")</f>
        <v>1</v>
      </c>
      <c r="F1842" s="200">
        <f t="shared" si="43"/>
        <v>0</v>
      </c>
      <c r="G1842" s="207">
        <f>SUMIFS('BEN BEARE'!K:K,'BEN BEARE'!C:C,B1842)</f>
        <v>-0.75</v>
      </c>
    </row>
    <row r="1843" spans="2:7" ht="15.75" x14ac:dyDescent="0.25">
      <c r="B1843" s="205" t="str">
        <v>Surekat</v>
      </c>
      <c r="C1843" s="199">
        <f>COUNTIF('BEN BEARE'!C:C,B1843)</f>
        <v>1</v>
      </c>
      <c r="D1843" s="199">
        <f>COUNTIFS('BEN BEARE'!C:C,B1843,'BEN BEARE'!K:K,"&gt;0")</f>
        <v>0</v>
      </c>
      <c r="E1843" s="199">
        <f>COUNTIFS('BEN BEARE'!C:C,B1843,'BEN BEARE'!K:K,"&lt;0")</f>
        <v>1</v>
      </c>
      <c r="F1843" s="200">
        <f t="shared" si="43"/>
        <v>0</v>
      </c>
      <c r="G1843" s="207">
        <f>SUMIFS('BEN BEARE'!K:K,'BEN BEARE'!C:C,B1843)</f>
        <v>-1</v>
      </c>
    </row>
    <row r="1844" spans="2:7" ht="15.75" x14ac:dyDescent="0.25">
      <c r="B1844" s="205" t="str">
        <v>Suruga Bay</v>
      </c>
      <c r="C1844" s="199">
        <f>COUNTIF('BEN BEARE'!C:C,B1844)</f>
        <v>3</v>
      </c>
      <c r="D1844" s="199">
        <f>COUNTIFS('BEN BEARE'!C:C,B1844,'BEN BEARE'!K:K,"&gt;0")</f>
        <v>1</v>
      </c>
      <c r="E1844" s="199">
        <f>COUNTIFS('BEN BEARE'!C:C,B1844,'BEN BEARE'!K:K,"&lt;0")</f>
        <v>2</v>
      </c>
      <c r="F1844" s="200">
        <f t="shared" si="43"/>
        <v>0.33333333333333331</v>
      </c>
      <c r="G1844" s="207">
        <f>SUMIFS('BEN BEARE'!K:K,'BEN BEARE'!C:C,B1844)</f>
        <v>-6.1000000000000014</v>
      </c>
    </row>
    <row r="1845" spans="2:7" ht="15.75" x14ac:dyDescent="0.25">
      <c r="B1845" s="205" t="str">
        <v>Sussex Royal</v>
      </c>
      <c r="C1845" s="199">
        <f>COUNTIF('BEN BEARE'!C:C,B1845)</f>
        <v>2</v>
      </c>
      <c r="D1845" s="199">
        <f>COUNTIFS('BEN BEARE'!C:C,B1845,'BEN BEARE'!K:K,"&gt;0")</f>
        <v>0</v>
      </c>
      <c r="E1845" s="199">
        <f>COUNTIFS('BEN BEARE'!C:C,B1845,'BEN BEARE'!K:K,"&lt;0")</f>
        <v>2</v>
      </c>
      <c r="F1845" s="200">
        <f t="shared" si="43"/>
        <v>0</v>
      </c>
      <c r="G1845" s="207">
        <f>SUMIFS('BEN BEARE'!K:K,'BEN BEARE'!C:C,B1845)</f>
        <v>-1</v>
      </c>
    </row>
    <row r="1846" spans="2:7" ht="15.75" x14ac:dyDescent="0.25">
      <c r="B1846" s="205" t="str">
        <v>Susteren</v>
      </c>
      <c r="C1846" s="199">
        <f>COUNTIF('BEN BEARE'!C:C,B1846)</f>
        <v>1</v>
      </c>
      <c r="D1846" s="199">
        <f>COUNTIFS('BEN BEARE'!C:C,B1846,'BEN BEARE'!K:K,"&gt;0")</f>
        <v>0</v>
      </c>
      <c r="E1846" s="199">
        <f>COUNTIFS('BEN BEARE'!C:C,B1846,'BEN BEARE'!K:K,"&lt;0")</f>
        <v>1</v>
      </c>
      <c r="F1846" s="200">
        <f t="shared" si="43"/>
        <v>0</v>
      </c>
      <c r="G1846" s="207">
        <f>SUMIFS('BEN BEARE'!K:K,'BEN BEARE'!C:C,B1846)</f>
        <v>-6.25</v>
      </c>
    </row>
    <row r="1847" spans="2:7" ht="15.75" x14ac:dyDescent="0.25">
      <c r="B1847" s="205" t="str">
        <v>Sutton Vella</v>
      </c>
      <c r="C1847" s="199">
        <f>COUNTIF('BEN BEARE'!C:C,B1847)</f>
        <v>1</v>
      </c>
      <c r="D1847" s="199">
        <f>COUNTIFS('BEN BEARE'!C:C,B1847,'BEN BEARE'!K:K,"&gt;0")</f>
        <v>0</v>
      </c>
      <c r="E1847" s="199">
        <f>COUNTIFS('BEN BEARE'!C:C,B1847,'BEN BEARE'!K:K,"&lt;0")</f>
        <v>1</v>
      </c>
      <c r="F1847" s="200">
        <f t="shared" si="43"/>
        <v>0</v>
      </c>
      <c r="G1847" s="207">
        <f>SUMIFS('BEN BEARE'!K:K,'BEN BEARE'!C:C,B1847)</f>
        <v>-7.5</v>
      </c>
    </row>
    <row r="1848" spans="2:7" ht="15.75" x14ac:dyDescent="0.25">
      <c r="B1848" s="205" t="str">
        <v>Suzido</v>
      </c>
      <c r="C1848" s="199">
        <f>COUNTIF('BEN BEARE'!C:C,B1848)</f>
        <v>1</v>
      </c>
      <c r="D1848" s="199">
        <f>COUNTIFS('BEN BEARE'!C:C,B1848,'BEN BEARE'!K:K,"&gt;0")</f>
        <v>1</v>
      </c>
      <c r="E1848" s="199">
        <f>COUNTIFS('BEN BEARE'!C:C,B1848,'BEN BEARE'!K:K,"&lt;0")</f>
        <v>0</v>
      </c>
      <c r="F1848" s="200">
        <f t="shared" si="43"/>
        <v>1</v>
      </c>
      <c r="G1848" s="207">
        <f>SUMIFS('BEN BEARE'!K:K,'BEN BEARE'!C:C,B1848)</f>
        <v>6.75</v>
      </c>
    </row>
    <row r="1849" spans="2:7" ht="15.75" x14ac:dyDescent="0.25">
      <c r="B1849" s="205" t="str">
        <v>Sweet Sonoma</v>
      </c>
      <c r="C1849" s="199">
        <f>COUNTIF('BEN BEARE'!C:C,B1849)</f>
        <v>1</v>
      </c>
      <c r="D1849" s="199">
        <f>COUNTIFS('BEN BEARE'!C:C,B1849,'BEN BEARE'!K:K,"&gt;0")</f>
        <v>0</v>
      </c>
      <c r="E1849" s="199">
        <f>COUNTIFS('BEN BEARE'!C:C,B1849,'BEN BEARE'!K:K,"&lt;0")</f>
        <v>1</v>
      </c>
      <c r="F1849" s="200">
        <f t="shared" si="43"/>
        <v>0</v>
      </c>
      <c r="G1849" s="207">
        <f>SUMIFS('BEN BEARE'!K:K,'BEN BEARE'!C:C,B1849)</f>
        <v>-2</v>
      </c>
    </row>
    <row r="1850" spans="2:7" ht="15.75" x14ac:dyDescent="0.25">
      <c r="B1850" s="205" t="str">
        <v>Swerving</v>
      </c>
      <c r="C1850" s="199">
        <f>COUNTIF('BEN BEARE'!C:C,B1850)</f>
        <v>1</v>
      </c>
      <c r="D1850" s="199">
        <f>COUNTIFS('BEN BEARE'!C:C,B1850,'BEN BEARE'!K:K,"&gt;0")</f>
        <v>1</v>
      </c>
      <c r="E1850" s="199">
        <f>COUNTIFS('BEN BEARE'!C:C,B1850,'BEN BEARE'!K:K,"&lt;0")</f>
        <v>0</v>
      </c>
      <c r="F1850" s="200">
        <f t="shared" si="43"/>
        <v>1</v>
      </c>
      <c r="G1850" s="207">
        <f>SUMIFS('BEN BEARE'!K:K,'BEN BEARE'!C:C,B1850)</f>
        <v>5.6999999999999993</v>
      </c>
    </row>
    <row r="1851" spans="2:7" ht="15.75" x14ac:dyDescent="0.25">
      <c r="B1851" s="205" t="str">
        <v>Swiss Exile</v>
      </c>
      <c r="C1851" s="199">
        <f>COUNTIF('BEN BEARE'!C:C,B1851)</f>
        <v>1</v>
      </c>
      <c r="D1851" s="199">
        <f>COUNTIFS('BEN BEARE'!C:C,B1851,'BEN BEARE'!K:K,"&gt;0")</f>
        <v>0</v>
      </c>
      <c r="E1851" s="199">
        <f>COUNTIFS('BEN BEARE'!C:C,B1851,'BEN BEARE'!K:K,"&lt;0")</f>
        <v>1</v>
      </c>
      <c r="F1851" s="200">
        <f t="shared" si="43"/>
        <v>0</v>
      </c>
      <c r="G1851" s="207">
        <f>SUMIFS('BEN BEARE'!K:K,'BEN BEARE'!C:C,B1851)</f>
        <v>-1</v>
      </c>
    </row>
    <row r="1852" spans="2:7" ht="15.75" x14ac:dyDescent="0.25">
      <c r="B1852" s="205" t="str">
        <v>Sycamore</v>
      </c>
      <c r="C1852" s="199">
        <f>COUNTIF('BEN BEARE'!C:C,B1852)</f>
        <v>1</v>
      </c>
      <c r="D1852" s="199">
        <f>COUNTIFS('BEN BEARE'!C:C,B1852,'BEN BEARE'!K:K,"&gt;0")</f>
        <v>1</v>
      </c>
      <c r="E1852" s="199">
        <f>COUNTIFS('BEN BEARE'!C:C,B1852,'BEN BEARE'!K:K,"&lt;0")</f>
        <v>0</v>
      </c>
      <c r="F1852" s="200">
        <f t="shared" si="43"/>
        <v>1</v>
      </c>
      <c r="G1852" s="207">
        <f>SUMIFS('BEN BEARE'!K:K,'BEN BEARE'!C:C,B1852)</f>
        <v>19.549999999999997</v>
      </c>
    </row>
    <row r="1853" spans="2:7" ht="15.75" x14ac:dyDescent="0.25">
      <c r="B1853" s="205" t="str">
        <v>Tahlequah</v>
      </c>
      <c r="C1853" s="199">
        <f>COUNTIF('BEN BEARE'!C:C,B1853)</f>
        <v>1</v>
      </c>
      <c r="D1853" s="199">
        <f>COUNTIFS('BEN BEARE'!C:C,B1853,'BEN BEARE'!K:K,"&gt;0")</f>
        <v>0</v>
      </c>
      <c r="E1853" s="199">
        <f>COUNTIFS('BEN BEARE'!C:C,B1853,'BEN BEARE'!K:K,"&lt;0")</f>
        <v>1</v>
      </c>
      <c r="F1853" s="200">
        <f t="shared" si="43"/>
        <v>0</v>
      </c>
      <c r="G1853" s="207">
        <f>SUMIFS('BEN BEARE'!K:K,'BEN BEARE'!C:C,B1853)</f>
        <v>-8</v>
      </c>
    </row>
    <row r="1854" spans="2:7" ht="15.75" x14ac:dyDescent="0.25">
      <c r="B1854" s="205" t="str">
        <v>Talcott Tori</v>
      </c>
      <c r="C1854" s="199">
        <f>COUNTIF('BEN BEARE'!C:C,B1854)</f>
        <v>2</v>
      </c>
      <c r="D1854" s="199">
        <f>COUNTIFS('BEN BEARE'!C:C,B1854,'BEN BEARE'!K:K,"&gt;0")</f>
        <v>0</v>
      </c>
      <c r="E1854" s="199">
        <f>COUNTIFS('BEN BEARE'!C:C,B1854,'BEN BEARE'!K:K,"&lt;0")</f>
        <v>2</v>
      </c>
      <c r="F1854" s="200">
        <f t="shared" si="43"/>
        <v>0</v>
      </c>
      <c r="G1854" s="207">
        <f>SUMIFS('BEN BEARE'!K:K,'BEN BEARE'!C:C,B1854)</f>
        <v>-5</v>
      </c>
    </row>
    <row r="1855" spans="2:7" ht="15.75" x14ac:dyDescent="0.25">
      <c r="B1855" s="205" t="str">
        <v>Tamar</v>
      </c>
      <c r="C1855" s="199">
        <f>COUNTIF('BEN BEARE'!C:C,B1855)</f>
        <v>1</v>
      </c>
      <c r="D1855" s="199">
        <f>COUNTIFS('BEN BEARE'!C:C,B1855,'BEN BEARE'!K:K,"&gt;0")</f>
        <v>0</v>
      </c>
      <c r="E1855" s="199">
        <f>COUNTIFS('BEN BEARE'!C:C,B1855,'BEN BEARE'!K:K,"&lt;0")</f>
        <v>1</v>
      </c>
      <c r="F1855" s="200">
        <f t="shared" si="43"/>
        <v>0</v>
      </c>
      <c r="G1855" s="207">
        <f>SUMIFS('BEN BEARE'!K:K,'BEN BEARE'!C:C,B1855)</f>
        <v>-7</v>
      </c>
    </row>
    <row r="1856" spans="2:7" ht="15.75" x14ac:dyDescent="0.25">
      <c r="B1856" s="205" t="str">
        <v>Tamaroa</v>
      </c>
      <c r="C1856" s="199">
        <f>COUNTIF('BEN BEARE'!C:C,B1856)</f>
        <v>2</v>
      </c>
      <c r="D1856" s="199">
        <f>COUNTIFS('BEN BEARE'!C:C,B1856,'BEN BEARE'!K:K,"&gt;0")</f>
        <v>0</v>
      </c>
      <c r="E1856" s="199">
        <f>COUNTIFS('BEN BEARE'!C:C,B1856,'BEN BEARE'!K:K,"&lt;0")</f>
        <v>2</v>
      </c>
      <c r="F1856" s="200">
        <f t="shared" si="43"/>
        <v>0</v>
      </c>
      <c r="G1856" s="207">
        <f>SUMIFS('BEN BEARE'!K:K,'BEN BEARE'!C:C,B1856)</f>
        <v>-6.75</v>
      </c>
    </row>
    <row r="1857" spans="2:7" ht="15.75" x14ac:dyDescent="0.25">
      <c r="B1857" s="205" t="str">
        <v>Tanglewood</v>
      </c>
      <c r="C1857" s="199">
        <f>COUNTIF('BEN BEARE'!C:C,B1857)</f>
        <v>1</v>
      </c>
      <c r="D1857" s="199">
        <f>COUNTIFS('BEN BEARE'!C:C,B1857,'BEN BEARE'!K:K,"&gt;0")</f>
        <v>0</v>
      </c>
      <c r="E1857" s="199">
        <f>COUNTIFS('BEN BEARE'!C:C,B1857,'BEN BEARE'!K:K,"&lt;0")</f>
        <v>1</v>
      </c>
      <c r="F1857" s="200">
        <f t="shared" si="43"/>
        <v>0</v>
      </c>
      <c r="G1857" s="207">
        <f>SUMIFS('BEN BEARE'!K:K,'BEN BEARE'!C:C,B1857)</f>
        <v>-0.25</v>
      </c>
    </row>
    <row r="1858" spans="2:7" ht="15.75" x14ac:dyDescent="0.25">
      <c r="B1858" s="205" t="str">
        <v>Tango Jewel</v>
      </c>
      <c r="C1858" s="199">
        <f>COUNTIF('BEN BEARE'!C:C,B1858)</f>
        <v>1</v>
      </c>
      <c r="D1858" s="199">
        <f>COUNTIFS('BEN BEARE'!C:C,B1858,'BEN BEARE'!K:K,"&gt;0")</f>
        <v>0</v>
      </c>
      <c r="E1858" s="199">
        <f>COUNTIFS('BEN BEARE'!C:C,B1858,'BEN BEARE'!K:K,"&lt;0")</f>
        <v>1</v>
      </c>
      <c r="F1858" s="200">
        <f t="shared" si="43"/>
        <v>0</v>
      </c>
      <c r="G1858" s="207">
        <f>SUMIFS('BEN BEARE'!K:K,'BEN BEARE'!C:C,B1858)</f>
        <v>-1.5</v>
      </c>
    </row>
    <row r="1859" spans="2:7" ht="15.75" x14ac:dyDescent="0.25">
      <c r="B1859" s="205" t="str">
        <v>Tapin Three</v>
      </c>
      <c r="C1859" s="199">
        <f>COUNTIF('BEN BEARE'!C:C,B1859)</f>
        <v>1</v>
      </c>
      <c r="D1859" s="199">
        <f>COUNTIFS('BEN BEARE'!C:C,B1859,'BEN BEARE'!K:K,"&gt;0")</f>
        <v>0</v>
      </c>
      <c r="E1859" s="199">
        <f>COUNTIFS('BEN BEARE'!C:C,B1859,'BEN BEARE'!K:K,"&lt;0")</f>
        <v>1</v>
      </c>
      <c r="F1859" s="200">
        <f t="shared" si="43"/>
        <v>0</v>
      </c>
      <c r="G1859" s="207">
        <f>SUMIFS('BEN BEARE'!K:K,'BEN BEARE'!C:C,B1859)</f>
        <v>-3</v>
      </c>
    </row>
    <row r="1860" spans="2:7" ht="15.75" x14ac:dyDescent="0.25">
      <c r="B1860" s="205" t="str">
        <v>Tararua</v>
      </c>
      <c r="C1860" s="199">
        <f>COUNTIF('BEN BEARE'!C:C,B1860)</f>
        <v>1</v>
      </c>
      <c r="D1860" s="199">
        <f>COUNTIFS('BEN BEARE'!C:C,B1860,'BEN BEARE'!K:K,"&gt;0")</f>
        <v>1</v>
      </c>
      <c r="E1860" s="199">
        <f>COUNTIFS('BEN BEARE'!C:C,B1860,'BEN BEARE'!K:K,"&lt;0")</f>
        <v>0</v>
      </c>
      <c r="F1860" s="200">
        <f t="shared" si="43"/>
        <v>1</v>
      </c>
      <c r="G1860" s="207">
        <f>SUMIFS('BEN BEARE'!K:K,'BEN BEARE'!C:C,B1860)</f>
        <v>9</v>
      </c>
    </row>
    <row r="1861" spans="2:7" ht="15.75" x14ac:dyDescent="0.25">
      <c r="B1861" s="205" t="str">
        <v>Tass</v>
      </c>
      <c r="C1861" s="199">
        <f>COUNTIF('BEN BEARE'!C:C,B1861)</f>
        <v>1</v>
      </c>
      <c r="D1861" s="199">
        <f>COUNTIFS('BEN BEARE'!C:C,B1861,'BEN BEARE'!K:K,"&gt;0")</f>
        <v>1</v>
      </c>
      <c r="E1861" s="199">
        <f>COUNTIFS('BEN BEARE'!C:C,B1861,'BEN BEARE'!K:K,"&lt;0")</f>
        <v>0</v>
      </c>
      <c r="F1861" s="200">
        <f t="shared" si="43"/>
        <v>1</v>
      </c>
      <c r="G1861" s="207">
        <f>SUMIFS('BEN BEARE'!K:K,'BEN BEARE'!C:C,B1861)</f>
        <v>2.75</v>
      </c>
    </row>
    <row r="1862" spans="2:7" ht="15.75" x14ac:dyDescent="0.25">
      <c r="B1862" s="205" t="str">
        <v>Tattle</v>
      </c>
      <c r="C1862" s="199">
        <f>COUNTIF('BEN BEARE'!C:C,B1862)</f>
        <v>2</v>
      </c>
      <c r="D1862" s="199">
        <f>COUNTIFS('BEN BEARE'!C:C,B1862,'BEN BEARE'!K:K,"&gt;0")</f>
        <v>1</v>
      </c>
      <c r="E1862" s="199">
        <f>COUNTIFS('BEN BEARE'!C:C,B1862,'BEN BEARE'!K:K,"&lt;0")</f>
        <v>1</v>
      </c>
      <c r="F1862" s="200">
        <f t="shared" si="43"/>
        <v>0.5</v>
      </c>
      <c r="G1862" s="207">
        <f>SUMIFS('BEN BEARE'!K:K,'BEN BEARE'!C:C,B1862)</f>
        <v>3</v>
      </c>
    </row>
    <row r="1863" spans="2:7" ht="15.75" x14ac:dyDescent="0.25">
      <c r="B1863" s="205" t="str">
        <v>Tawfiq Star</v>
      </c>
      <c r="C1863" s="199">
        <f>COUNTIF('BEN BEARE'!C:C,B1863)</f>
        <v>2</v>
      </c>
      <c r="D1863" s="199">
        <f>COUNTIFS('BEN BEARE'!C:C,B1863,'BEN BEARE'!K:K,"&gt;0")</f>
        <v>0</v>
      </c>
      <c r="E1863" s="199">
        <f>COUNTIFS('BEN BEARE'!C:C,B1863,'BEN BEARE'!K:K,"&lt;0")</f>
        <v>2</v>
      </c>
      <c r="F1863" s="200">
        <f t="shared" si="43"/>
        <v>0</v>
      </c>
      <c r="G1863" s="207">
        <f>SUMIFS('BEN BEARE'!K:K,'BEN BEARE'!C:C,B1863)</f>
        <v>-3</v>
      </c>
    </row>
    <row r="1864" spans="2:7" ht="15.75" x14ac:dyDescent="0.25">
      <c r="B1864" s="205" t="str">
        <v>Team America</v>
      </c>
      <c r="C1864" s="199">
        <f>COUNTIF('BEN BEARE'!C:C,B1864)</f>
        <v>1</v>
      </c>
      <c r="D1864" s="199">
        <f>COUNTIFS('BEN BEARE'!C:C,B1864,'BEN BEARE'!K:K,"&gt;0")</f>
        <v>0</v>
      </c>
      <c r="E1864" s="199">
        <f>COUNTIFS('BEN BEARE'!C:C,B1864,'BEN BEARE'!K:K,"&lt;0")</f>
        <v>1</v>
      </c>
      <c r="F1864" s="200">
        <f t="shared" si="43"/>
        <v>0</v>
      </c>
      <c r="G1864" s="207">
        <f>SUMIFS('BEN BEARE'!K:K,'BEN BEARE'!C:C,B1864)</f>
        <v>-3.75</v>
      </c>
    </row>
    <row r="1865" spans="2:7" ht="15.75" x14ac:dyDescent="0.25">
      <c r="B1865" s="205" t="str">
        <v>Telecaster</v>
      </c>
      <c r="C1865" s="199">
        <f>COUNTIF('BEN BEARE'!C:C,B1865)</f>
        <v>2</v>
      </c>
      <c r="D1865" s="199">
        <f>COUNTIFS('BEN BEARE'!C:C,B1865,'BEN BEARE'!K:K,"&gt;0")</f>
        <v>1</v>
      </c>
      <c r="E1865" s="199">
        <f>COUNTIFS('BEN BEARE'!C:C,B1865,'BEN BEARE'!K:K,"&lt;0")</f>
        <v>1</v>
      </c>
      <c r="F1865" s="200">
        <f t="shared" si="43"/>
        <v>0.5</v>
      </c>
      <c r="G1865" s="207">
        <f>SUMIFS('BEN BEARE'!K:K,'BEN BEARE'!C:C,B1865)</f>
        <v>13.399999999999999</v>
      </c>
    </row>
    <row r="1866" spans="2:7" ht="15.75" x14ac:dyDescent="0.25">
      <c r="B1866" s="205" t="str">
        <v>Tempestarii</v>
      </c>
      <c r="C1866" s="199">
        <f>COUNTIF('BEN BEARE'!C:C,B1866)</f>
        <v>3</v>
      </c>
      <c r="D1866" s="199">
        <f>COUNTIFS('BEN BEARE'!C:C,B1866,'BEN BEARE'!K:K,"&gt;0")</f>
        <v>0</v>
      </c>
      <c r="E1866" s="199">
        <f>COUNTIFS('BEN BEARE'!C:C,B1866,'BEN BEARE'!K:K,"&lt;0")</f>
        <v>3</v>
      </c>
      <c r="F1866" s="200">
        <f t="shared" si="43"/>
        <v>0</v>
      </c>
      <c r="G1866" s="207">
        <f>SUMIFS('BEN BEARE'!K:K,'BEN BEARE'!C:C,B1866)</f>
        <v>-3</v>
      </c>
    </row>
    <row r="1867" spans="2:7" ht="15.75" x14ac:dyDescent="0.25">
      <c r="B1867" s="205" t="str">
        <v>Ten Downing Street</v>
      </c>
      <c r="C1867" s="199">
        <f>COUNTIF('BEN BEARE'!C:C,B1867)</f>
        <v>1</v>
      </c>
      <c r="D1867" s="199">
        <f>COUNTIFS('BEN BEARE'!C:C,B1867,'BEN BEARE'!K:K,"&gt;0")</f>
        <v>0</v>
      </c>
      <c r="E1867" s="199">
        <f>COUNTIFS('BEN BEARE'!C:C,B1867,'BEN BEARE'!K:K,"&lt;0")</f>
        <v>1</v>
      </c>
      <c r="F1867" s="200">
        <f t="shared" si="43"/>
        <v>0</v>
      </c>
      <c r="G1867" s="207">
        <f>SUMIFS('BEN BEARE'!K:K,'BEN BEARE'!C:C,B1867)</f>
        <v>-2.75</v>
      </c>
    </row>
    <row r="1868" spans="2:7" ht="15.75" x14ac:dyDescent="0.25">
      <c r="B1868" s="205" t="str">
        <v>Tequila Storm</v>
      </c>
      <c r="C1868" s="199">
        <f>COUNTIF('BEN BEARE'!C:C,B1868)</f>
        <v>1</v>
      </c>
      <c r="D1868" s="199">
        <f>COUNTIFS('BEN BEARE'!C:C,B1868,'BEN BEARE'!K:K,"&gt;0")</f>
        <v>1</v>
      </c>
      <c r="E1868" s="199">
        <f>COUNTIFS('BEN BEARE'!C:C,B1868,'BEN BEARE'!K:K,"&lt;0")</f>
        <v>0</v>
      </c>
      <c r="F1868" s="200">
        <f t="shared" si="43"/>
        <v>1</v>
      </c>
      <c r="G1868" s="207">
        <f>SUMIFS('BEN BEARE'!K:K,'BEN BEARE'!C:C,B1868)</f>
        <v>2.4</v>
      </c>
    </row>
    <row r="1869" spans="2:7" ht="15.75" x14ac:dyDescent="0.25">
      <c r="B1869" s="205" t="str">
        <v>Tereshkova</v>
      </c>
      <c r="C1869" s="199">
        <f>COUNTIF('BEN BEARE'!C:C,B1869)</f>
        <v>1</v>
      </c>
      <c r="D1869" s="199">
        <f>COUNTIFS('BEN BEARE'!C:C,B1869,'BEN BEARE'!K:K,"&gt;0")</f>
        <v>0</v>
      </c>
      <c r="E1869" s="199">
        <f>COUNTIFS('BEN BEARE'!C:C,B1869,'BEN BEARE'!K:K,"&lt;0")</f>
        <v>1</v>
      </c>
      <c r="F1869" s="200">
        <f t="shared" si="43"/>
        <v>0</v>
      </c>
      <c r="G1869" s="207">
        <f>SUMIFS('BEN BEARE'!K:K,'BEN BEARE'!C:C,B1869)</f>
        <v>-1.25</v>
      </c>
    </row>
    <row r="1870" spans="2:7" ht="15.75" x14ac:dyDescent="0.25">
      <c r="B1870" s="205" t="str">
        <v>Territory Express</v>
      </c>
      <c r="C1870" s="199">
        <f>COUNTIF('BEN BEARE'!C:C,B1870)</f>
        <v>3</v>
      </c>
      <c r="D1870" s="199">
        <f>COUNTIFS('BEN BEARE'!C:C,B1870,'BEN BEARE'!K:K,"&gt;0")</f>
        <v>1</v>
      </c>
      <c r="E1870" s="199">
        <f>COUNTIFS('BEN BEARE'!C:C,B1870,'BEN BEARE'!K:K,"&lt;0")</f>
        <v>2</v>
      </c>
      <c r="F1870" s="200">
        <f t="shared" si="43"/>
        <v>0.33333333333333331</v>
      </c>
      <c r="G1870" s="207">
        <f>SUMIFS('BEN BEARE'!K:K,'BEN BEARE'!C:C,B1870)</f>
        <v>-3.3500000000000014</v>
      </c>
    </row>
    <row r="1871" spans="2:7" ht="15.75" x14ac:dyDescent="0.25">
      <c r="B1871" s="205" t="str">
        <v>Test of Faith</v>
      </c>
      <c r="C1871" s="199">
        <f>COUNTIF('BEN BEARE'!C:C,B1871)</f>
        <v>1</v>
      </c>
      <c r="D1871" s="199">
        <f>COUNTIFS('BEN BEARE'!C:C,B1871,'BEN BEARE'!K:K,"&gt;0")</f>
        <v>0</v>
      </c>
      <c r="E1871" s="199">
        <f>COUNTIFS('BEN BEARE'!C:C,B1871,'BEN BEARE'!K:K,"&lt;0")</f>
        <v>1</v>
      </c>
      <c r="F1871" s="200">
        <f t="shared" si="43"/>
        <v>0</v>
      </c>
      <c r="G1871" s="207">
        <f>SUMIFS('BEN BEARE'!K:K,'BEN BEARE'!C:C,B1871)</f>
        <v>-0.25</v>
      </c>
    </row>
    <row r="1872" spans="2:7" ht="15.75" x14ac:dyDescent="0.25">
      <c r="B1872" s="205" t="str">
        <v>Testa Rock</v>
      </c>
      <c r="C1872" s="199">
        <f>COUNTIF('BEN BEARE'!C:C,B1872)</f>
        <v>1</v>
      </c>
      <c r="D1872" s="199">
        <f>COUNTIFS('BEN BEARE'!C:C,B1872,'BEN BEARE'!K:K,"&gt;0")</f>
        <v>1</v>
      </c>
      <c r="E1872" s="199">
        <f>COUNTIFS('BEN BEARE'!C:C,B1872,'BEN BEARE'!K:K,"&lt;0")</f>
        <v>0</v>
      </c>
      <c r="F1872" s="200">
        <f t="shared" si="43"/>
        <v>1</v>
      </c>
      <c r="G1872" s="207">
        <f>SUMIFS('BEN BEARE'!K:K,'BEN BEARE'!C:C,B1872)</f>
        <v>2.9000000000000004</v>
      </c>
    </row>
    <row r="1873" spans="2:7" ht="15.75" x14ac:dyDescent="0.25">
      <c r="B1873" s="205" t="str">
        <v>Thalursian</v>
      </c>
      <c r="C1873" s="199">
        <f>COUNTIF('BEN BEARE'!C:C,B1873)</f>
        <v>1</v>
      </c>
      <c r="D1873" s="199">
        <f>COUNTIFS('BEN BEARE'!C:C,B1873,'BEN BEARE'!K:K,"&gt;0")</f>
        <v>1</v>
      </c>
      <c r="E1873" s="199">
        <f>COUNTIFS('BEN BEARE'!C:C,B1873,'BEN BEARE'!K:K,"&lt;0")</f>
        <v>0</v>
      </c>
      <c r="F1873" s="200">
        <f t="shared" si="43"/>
        <v>1</v>
      </c>
      <c r="G1873" s="207">
        <f>SUMIFS('BEN BEARE'!K:K,'BEN BEARE'!C:C,B1873)</f>
        <v>4.5</v>
      </c>
    </row>
    <row r="1874" spans="2:7" ht="15.75" x14ac:dyDescent="0.25">
      <c r="B1874" s="205" t="str">
        <v>That’s Molly</v>
      </c>
      <c r="C1874" s="199">
        <f>COUNTIF('BEN BEARE'!C:C,B1874)</f>
        <v>2</v>
      </c>
      <c r="D1874" s="199">
        <f>COUNTIFS('BEN BEARE'!C:C,B1874,'BEN BEARE'!K:K,"&gt;0")</f>
        <v>0</v>
      </c>
      <c r="E1874" s="199">
        <f>COUNTIFS('BEN BEARE'!C:C,B1874,'BEN BEARE'!K:K,"&lt;0")</f>
        <v>2</v>
      </c>
      <c r="F1874" s="200">
        <f t="shared" si="43"/>
        <v>0</v>
      </c>
      <c r="G1874" s="207">
        <f>SUMIFS('BEN BEARE'!K:K,'BEN BEARE'!C:C,B1874)</f>
        <v>-3.25</v>
      </c>
    </row>
    <row r="1875" spans="2:7" ht="15.75" x14ac:dyDescent="0.25">
      <c r="B1875" s="205" t="str">
        <v>Thatswhatshesaid</v>
      </c>
      <c r="C1875" s="199">
        <f>COUNTIF('BEN BEARE'!C:C,B1875)</f>
        <v>1</v>
      </c>
      <c r="D1875" s="199">
        <f>COUNTIFS('BEN BEARE'!C:C,B1875,'BEN BEARE'!K:K,"&gt;0")</f>
        <v>0</v>
      </c>
      <c r="E1875" s="199">
        <f>COUNTIFS('BEN BEARE'!C:C,B1875,'BEN BEARE'!K:K,"&lt;0")</f>
        <v>1</v>
      </c>
      <c r="F1875" s="200">
        <f t="shared" si="43"/>
        <v>0</v>
      </c>
      <c r="G1875" s="207">
        <f>SUMIFS('BEN BEARE'!K:K,'BEN BEARE'!C:C,B1875)</f>
        <v>-2</v>
      </c>
    </row>
    <row r="1876" spans="2:7" ht="15.75" x14ac:dyDescent="0.25">
      <c r="B1876" s="205" t="str">
        <v>The Big Heist</v>
      </c>
      <c r="C1876" s="199">
        <f>COUNTIF('BEN BEARE'!C:C,B1876)</f>
        <v>2</v>
      </c>
      <c r="D1876" s="199">
        <f>COUNTIFS('BEN BEARE'!C:C,B1876,'BEN BEARE'!K:K,"&gt;0")</f>
        <v>1</v>
      </c>
      <c r="E1876" s="199">
        <f>COUNTIFS('BEN BEARE'!C:C,B1876,'BEN BEARE'!K:K,"&lt;0")</f>
        <v>1</v>
      </c>
      <c r="F1876" s="200">
        <f t="shared" si="43"/>
        <v>0.5</v>
      </c>
      <c r="G1876" s="207">
        <f>SUMIFS('BEN BEARE'!K:K,'BEN BEARE'!C:C,B1876)</f>
        <v>7.9649999999999999</v>
      </c>
    </row>
    <row r="1877" spans="2:7" ht="15.75" x14ac:dyDescent="0.25">
      <c r="B1877" s="205" t="str">
        <v>The Brill Building</v>
      </c>
      <c r="C1877" s="199">
        <f>COUNTIF('BEN BEARE'!C:C,B1877)</f>
        <v>1</v>
      </c>
      <c r="D1877" s="199">
        <f>COUNTIFS('BEN BEARE'!C:C,B1877,'BEN BEARE'!K:K,"&gt;0")</f>
        <v>0</v>
      </c>
      <c r="E1877" s="199">
        <f>COUNTIFS('BEN BEARE'!C:C,B1877,'BEN BEARE'!K:K,"&lt;0")</f>
        <v>1</v>
      </c>
      <c r="F1877" s="200">
        <f t="shared" si="43"/>
        <v>0</v>
      </c>
      <c r="G1877" s="207">
        <f>SUMIFS('BEN BEARE'!K:K,'BEN BEARE'!C:C,B1877)</f>
        <v>-13</v>
      </c>
    </row>
    <row r="1878" spans="2:7" ht="15.75" x14ac:dyDescent="0.25">
      <c r="B1878" s="205" t="str">
        <v xml:space="preserve">The Brill Building </v>
      </c>
      <c r="C1878" s="199">
        <f>COUNTIF('BEN BEARE'!C:C,B1878)</f>
        <v>1</v>
      </c>
      <c r="D1878" s="199">
        <f>COUNTIFS('BEN BEARE'!C:C,B1878,'BEN BEARE'!K:K,"&gt;0")</f>
        <v>1</v>
      </c>
      <c r="E1878" s="199">
        <f>COUNTIFS('BEN BEARE'!C:C,B1878,'BEN BEARE'!K:K,"&lt;0")</f>
        <v>0</v>
      </c>
      <c r="F1878" s="200">
        <f t="shared" si="43"/>
        <v>1</v>
      </c>
      <c r="G1878" s="207">
        <f>SUMIFS('BEN BEARE'!K:K,'BEN BEARE'!C:C,B1878)</f>
        <v>2.5</v>
      </c>
    </row>
    <row r="1879" spans="2:7" ht="15.75" x14ac:dyDescent="0.25">
      <c r="B1879" s="205" t="str">
        <v>The Buzz</v>
      </c>
      <c r="C1879" s="199">
        <f>COUNTIF('BEN BEARE'!C:C,B1879)</f>
        <v>1</v>
      </c>
      <c r="D1879" s="199">
        <f>COUNTIFS('BEN BEARE'!C:C,B1879,'BEN BEARE'!K:K,"&gt;0")</f>
        <v>0</v>
      </c>
      <c r="E1879" s="199">
        <f>COUNTIFS('BEN BEARE'!C:C,B1879,'BEN BEARE'!K:K,"&lt;0")</f>
        <v>1</v>
      </c>
      <c r="F1879" s="200">
        <f t="shared" si="43"/>
        <v>0</v>
      </c>
      <c r="G1879" s="207">
        <f>SUMIFS('BEN BEARE'!K:K,'BEN BEARE'!C:C,B1879)</f>
        <v>-0.25</v>
      </c>
    </row>
    <row r="1880" spans="2:7" ht="15.75" x14ac:dyDescent="0.25">
      <c r="B1880" s="205" t="str">
        <v xml:space="preserve">The Cave </v>
      </c>
      <c r="C1880" s="199">
        <f>COUNTIF('BEN BEARE'!C:C,B1880)</f>
        <v>1</v>
      </c>
      <c r="D1880" s="199">
        <f>COUNTIFS('BEN BEARE'!C:C,B1880,'BEN BEARE'!K:K,"&gt;0")</f>
        <v>0</v>
      </c>
      <c r="E1880" s="199">
        <f>COUNTIFS('BEN BEARE'!C:C,B1880,'BEN BEARE'!K:K,"&lt;0")</f>
        <v>1</v>
      </c>
      <c r="F1880" s="200">
        <f t="shared" si="43"/>
        <v>0</v>
      </c>
      <c r="G1880" s="207">
        <f>SUMIFS('BEN BEARE'!K:K,'BEN BEARE'!C:C,B1880)</f>
        <v>-0.5</v>
      </c>
    </row>
    <row r="1881" spans="2:7" ht="15.75" x14ac:dyDescent="0.25">
      <c r="B1881" s="205" t="str">
        <v>The Dramatist</v>
      </c>
      <c r="C1881" s="199">
        <f>COUNTIF('BEN BEARE'!C:C,B1881)</f>
        <v>1</v>
      </c>
      <c r="D1881" s="199">
        <f>COUNTIFS('BEN BEARE'!C:C,B1881,'BEN BEARE'!K:K,"&gt;0")</f>
        <v>0</v>
      </c>
      <c r="E1881" s="199">
        <f>COUNTIFS('BEN BEARE'!C:C,B1881,'BEN BEARE'!K:K,"&lt;0")</f>
        <v>1</v>
      </c>
      <c r="F1881" s="200">
        <f t="shared" si="43"/>
        <v>0</v>
      </c>
      <c r="G1881" s="207">
        <f>SUMIFS('BEN BEARE'!K:K,'BEN BEARE'!C:C,B1881)</f>
        <v>-2</v>
      </c>
    </row>
    <row r="1882" spans="2:7" ht="15.75" x14ac:dyDescent="0.25">
      <c r="B1882" s="205" t="str">
        <v>The Duke of Dubai</v>
      </c>
      <c r="C1882" s="199">
        <f>COUNTIF('BEN BEARE'!C:C,B1882)</f>
        <v>1</v>
      </c>
      <c r="D1882" s="199">
        <f>COUNTIFS('BEN BEARE'!C:C,B1882,'BEN BEARE'!K:K,"&gt;0")</f>
        <v>1</v>
      </c>
      <c r="E1882" s="199">
        <f>COUNTIFS('BEN BEARE'!C:C,B1882,'BEN BEARE'!K:K,"&lt;0")</f>
        <v>0</v>
      </c>
      <c r="F1882" s="200">
        <f t="shared" si="43"/>
        <v>1</v>
      </c>
      <c r="G1882" s="207">
        <f>SUMIFS('BEN BEARE'!K:K,'BEN BEARE'!C:C,B1882)</f>
        <v>10.200000000000001</v>
      </c>
    </row>
    <row r="1883" spans="2:7" ht="15.75" x14ac:dyDescent="0.25">
      <c r="B1883" s="205" t="str">
        <v>The Garden</v>
      </c>
      <c r="C1883" s="199">
        <f>COUNTIF('BEN BEARE'!C:C,B1883)</f>
        <v>3</v>
      </c>
      <c r="D1883" s="199">
        <f>COUNTIFS('BEN BEARE'!C:C,B1883,'BEN BEARE'!K:K,"&gt;0")</f>
        <v>2</v>
      </c>
      <c r="E1883" s="199">
        <f>COUNTIFS('BEN BEARE'!C:C,B1883,'BEN BEARE'!K:K,"&lt;0")</f>
        <v>1</v>
      </c>
      <c r="F1883" s="200">
        <f t="shared" si="43"/>
        <v>0.66666666666666663</v>
      </c>
      <c r="G1883" s="207">
        <f>SUMIFS('BEN BEARE'!K:K,'BEN BEARE'!C:C,B1883)</f>
        <v>2.21</v>
      </c>
    </row>
    <row r="1884" spans="2:7" ht="15.75" x14ac:dyDescent="0.25">
      <c r="B1884" s="205" t="str">
        <v>The Great Seal</v>
      </c>
      <c r="C1884" s="199">
        <f>COUNTIF('BEN BEARE'!C:C,B1884)</f>
        <v>3</v>
      </c>
      <c r="D1884" s="199">
        <f>COUNTIFS('BEN BEARE'!C:C,B1884,'BEN BEARE'!K:K,"&gt;0")</f>
        <v>1</v>
      </c>
      <c r="E1884" s="199">
        <f>COUNTIFS('BEN BEARE'!C:C,B1884,'BEN BEARE'!K:K,"&lt;0")</f>
        <v>2</v>
      </c>
      <c r="F1884" s="200">
        <f t="shared" si="43"/>
        <v>0.33333333333333331</v>
      </c>
      <c r="G1884" s="207">
        <f>SUMIFS('BEN BEARE'!K:K,'BEN BEARE'!C:C,B1884)</f>
        <v>-3.25</v>
      </c>
    </row>
    <row r="1885" spans="2:7" ht="15.75" x14ac:dyDescent="0.25">
      <c r="B1885" s="205" t="str">
        <v>The Hass</v>
      </c>
      <c r="C1885" s="199">
        <f>COUNTIF('BEN BEARE'!C:C,B1885)</f>
        <v>1</v>
      </c>
      <c r="D1885" s="199">
        <f>COUNTIFS('BEN BEARE'!C:C,B1885,'BEN BEARE'!K:K,"&gt;0")</f>
        <v>1</v>
      </c>
      <c r="E1885" s="199">
        <f>COUNTIFS('BEN BEARE'!C:C,B1885,'BEN BEARE'!K:K,"&lt;0")</f>
        <v>0</v>
      </c>
      <c r="F1885" s="200">
        <f t="shared" si="43"/>
        <v>1</v>
      </c>
      <c r="G1885" s="207">
        <f>SUMIFS('BEN BEARE'!K:K,'BEN BEARE'!C:C,B1885)</f>
        <v>1.8500000000000005</v>
      </c>
    </row>
    <row r="1886" spans="2:7" ht="15.75" x14ac:dyDescent="0.25">
      <c r="B1886" s="205" t="str">
        <v>The Instructor</v>
      </c>
      <c r="C1886" s="199">
        <f>COUNTIF('BEN BEARE'!C:C,B1886)</f>
        <v>2</v>
      </c>
      <c r="D1886" s="199">
        <f>COUNTIFS('BEN BEARE'!C:C,B1886,'BEN BEARE'!K:K,"&gt;0")</f>
        <v>1</v>
      </c>
      <c r="E1886" s="199">
        <f>COUNTIFS('BEN BEARE'!C:C,B1886,'BEN BEARE'!K:K,"&lt;0")</f>
        <v>1</v>
      </c>
      <c r="F1886" s="200">
        <f t="shared" si="43"/>
        <v>0.5</v>
      </c>
      <c r="G1886" s="207">
        <f>SUMIFS('BEN BEARE'!K:K,'BEN BEARE'!C:C,B1886)</f>
        <v>4.4375</v>
      </c>
    </row>
    <row r="1887" spans="2:7" ht="15.75" x14ac:dyDescent="0.25">
      <c r="B1887" s="205" t="str">
        <v>The King</v>
      </c>
      <c r="C1887" s="199">
        <f>COUNTIF('BEN BEARE'!C:C,B1887)</f>
        <v>3</v>
      </c>
      <c r="D1887" s="199">
        <f>COUNTIFS('BEN BEARE'!C:C,B1887,'BEN BEARE'!K:K,"&gt;0")</f>
        <v>1</v>
      </c>
      <c r="E1887" s="199">
        <f>COUNTIFS('BEN BEARE'!C:C,B1887,'BEN BEARE'!K:K,"&lt;0")</f>
        <v>2</v>
      </c>
      <c r="F1887" s="200">
        <f t="shared" si="43"/>
        <v>0.33333333333333331</v>
      </c>
      <c r="G1887" s="207">
        <f>SUMIFS('BEN BEARE'!K:K,'BEN BEARE'!C:C,B1887)</f>
        <v>-3.45</v>
      </c>
    </row>
    <row r="1888" spans="2:7" ht="15.75" x14ac:dyDescent="0.25">
      <c r="B1888" s="205" t="str">
        <v>The Mansman</v>
      </c>
      <c r="C1888" s="199">
        <f>COUNTIF('BEN BEARE'!C:C,B1888)</f>
        <v>1</v>
      </c>
      <c r="D1888" s="199">
        <f>COUNTIFS('BEN BEARE'!C:C,B1888,'BEN BEARE'!K:K,"&gt;0")</f>
        <v>0</v>
      </c>
      <c r="E1888" s="199">
        <f>COUNTIFS('BEN BEARE'!C:C,B1888,'BEN BEARE'!K:K,"&lt;0")</f>
        <v>1</v>
      </c>
      <c r="F1888" s="200">
        <f t="shared" si="43"/>
        <v>0</v>
      </c>
      <c r="G1888" s="207">
        <f>SUMIFS('BEN BEARE'!K:K,'BEN BEARE'!C:C,B1888)</f>
        <v>-4</v>
      </c>
    </row>
    <row r="1889" spans="2:7" ht="15.75" x14ac:dyDescent="0.25">
      <c r="B1889" s="205" t="str">
        <v>The Negotiator</v>
      </c>
      <c r="C1889" s="199">
        <f>COUNTIF('BEN BEARE'!C:C,B1889)</f>
        <v>3</v>
      </c>
      <c r="D1889" s="199">
        <f>COUNTIFS('BEN BEARE'!C:C,B1889,'BEN BEARE'!K:K,"&gt;0")</f>
        <v>0</v>
      </c>
      <c r="E1889" s="199">
        <f>COUNTIFS('BEN BEARE'!C:C,B1889,'BEN BEARE'!K:K,"&lt;0")</f>
        <v>3</v>
      </c>
      <c r="F1889" s="200">
        <f t="shared" si="43"/>
        <v>0</v>
      </c>
      <c r="G1889" s="207">
        <f>SUMIFS('BEN BEARE'!K:K,'BEN BEARE'!C:C,B1889)</f>
        <v>-12.5</v>
      </c>
    </row>
    <row r="1890" spans="2:7" ht="15.75" x14ac:dyDescent="0.25">
      <c r="B1890" s="205" t="str">
        <v>The Predictor</v>
      </c>
      <c r="C1890" s="199">
        <f>COUNTIF('BEN BEARE'!C:C,B1890)</f>
        <v>1</v>
      </c>
      <c r="D1890" s="199">
        <f>COUNTIFS('BEN BEARE'!C:C,B1890,'BEN BEARE'!K:K,"&gt;0")</f>
        <v>0</v>
      </c>
      <c r="E1890" s="199">
        <f>COUNTIFS('BEN BEARE'!C:C,B1890,'BEN BEARE'!K:K,"&lt;0")</f>
        <v>1</v>
      </c>
      <c r="F1890" s="200">
        <f t="shared" si="43"/>
        <v>0</v>
      </c>
      <c r="G1890" s="207">
        <f>SUMIFS('BEN BEARE'!K:K,'BEN BEARE'!C:C,B1890)</f>
        <v>-0.75</v>
      </c>
    </row>
    <row r="1891" spans="2:7" ht="15.75" x14ac:dyDescent="0.25">
      <c r="B1891" s="205" t="str">
        <v>The Problem With</v>
      </c>
      <c r="C1891" s="199">
        <f>COUNTIF('BEN BEARE'!C:C,B1891)</f>
        <v>1</v>
      </c>
      <c r="D1891" s="199">
        <f>COUNTIFS('BEN BEARE'!C:C,B1891,'BEN BEARE'!K:K,"&gt;0")</f>
        <v>1</v>
      </c>
      <c r="E1891" s="199">
        <f>COUNTIFS('BEN BEARE'!C:C,B1891,'BEN BEARE'!K:K,"&lt;0")</f>
        <v>0</v>
      </c>
      <c r="F1891" s="200">
        <f t="shared" si="43"/>
        <v>1</v>
      </c>
      <c r="G1891" s="207">
        <f>SUMIFS('BEN BEARE'!K:K,'BEN BEARE'!C:C,B1891)</f>
        <v>4.0500000000000007</v>
      </c>
    </row>
    <row r="1892" spans="2:7" ht="15.75" x14ac:dyDescent="0.25">
      <c r="B1892" s="205" t="str">
        <v>The Realm</v>
      </c>
      <c r="C1892" s="199">
        <f>COUNTIF('BEN BEARE'!C:C,B1892)</f>
        <v>2</v>
      </c>
      <c r="D1892" s="199">
        <f>COUNTIFS('BEN BEARE'!C:C,B1892,'BEN BEARE'!K:K,"&gt;0")</f>
        <v>0</v>
      </c>
      <c r="E1892" s="199">
        <f>COUNTIFS('BEN BEARE'!C:C,B1892,'BEN BEARE'!K:K,"&lt;0")</f>
        <v>2</v>
      </c>
      <c r="F1892" s="200">
        <f t="shared" si="43"/>
        <v>0</v>
      </c>
      <c r="G1892" s="207">
        <f>SUMIFS('BEN BEARE'!K:K,'BEN BEARE'!C:C,B1892)</f>
        <v>-4.75</v>
      </c>
    </row>
    <row r="1893" spans="2:7" ht="15.75" x14ac:dyDescent="0.25">
      <c r="B1893" s="205" t="str">
        <v>The Rooster</v>
      </c>
      <c r="C1893" s="199">
        <f>COUNTIF('BEN BEARE'!C:C,B1893)</f>
        <v>2</v>
      </c>
      <c r="D1893" s="199">
        <f>COUNTIFS('BEN BEARE'!C:C,B1893,'BEN BEARE'!K:K,"&gt;0")</f>
        <v>0</v>
      </c>
      <c r="E1893" s="199">
        <f>COUNTIFS('BEN BEARE'!C:C,B1893,'BEN BEARE'!K:K,"&lt;0")</f>
        <v>2</v>
      </c>
      <c r="F1893" s="200">
        <f t="shared" si="43"/>
        <v>0</v>
      </c>
      <c r="G1893" s="207">
        <f>SUMIFS('BEN BEARE'!K:K,'BEN BEARE'!C:C,B1893)</f>
        <v>-5.5</v>
      </c>
    </row>
    <row r="1894" spans="2:7" ht="15.75" x14ac:dyDescent="0.25">
      <c r="B1894" s="205" t="str">
        <v>The Simple Life</v>
      </c>
      <c r="C1894" s="199">
        <f>COUNTIF('BEN BEARE'!C:C,B1894)</f>
        <v>1</v>
      </c>
      <c r="D1894" s="199">
        <f>COUNTIFS('BEN BEARE'!C:C,B1894,'BEN BEARE'!K:K,"&gt;0")</f>
        <v>0</v>
      </c>
      <c r="E1894" s="199">
        <f>COUNTIFS('BEN BEARE'!C:C,B1894,'BEN BEARE'!K:K,"&lt;0")</f>
        <v>1</v>
      </c>
      <c r="F1894" s="200">
        <f t="shared" ref="F1894:F1944" si="44">D1894/C1894</f>
        <v>0</v>
      </c>
      <c r="G1894" s="207">
        <f>SUMIFS('BEN BEARE'!K:K,'BEN BEARE'!C:C,B1894)</f>
        <v>-9.25</v>
      </c>
    </row>
    <row r="1895" spans="2:7" ht="15.75" x14ac:dyDescent="0.25">
      <c r="B1895" s="205" t="str">
        <v>The Sistene Tales</v>
      </c>
      <c r="C1895" s="199">
        <f>COUNTIF('BEN BEARE'!C:C,B1895)</f>
        <v>1</v>
      </c>
      <c r="D1895" s="199">
        <f>COUNTIFS('BEN BEARE'!C:C,B1895,'BEN BEARE'!K:K,"&gt;0")</f>
        <v>0</v>
      </c>
      <c r="E1895" s="199">
        <f>COUNTIFS('BEN BEARE'!C:C,B1895,'BEN BEARE'!K:K,"&lt;0")</f>
        <v>1</v>
      </c>
      <c r="F1895" s="200">
        <f t="shared" si="44"/>
        <v>0</v>
      </c>
      <c r="G1895" s="207">
        <f>SUMIFS('BEN BEARE'!K:K,'BEN BEARE'!C:C,B1895)</f>
        <v>-1</v>
      </c>
    </row>
    <row r="1896" spans="2:7" ht="15.75" x14ac:dyDescent="0.25">
      <c r="B1896" s="205" t="str">
        <v>The Squire</v>
      </c>
      <c r="C1896" s="199">
        <f>COUNTIF('BEN BEARE'!C:C,B1896)</f>
        <v>1</v>
      </c>
      <c r="D1896" s="199">
        <f>COUNTIFS('BEN BEARE'!C:C,B1896,'BEN BEARE'!K:K,"&gt;0")</f>
        <v>1</v>
      </c>
      <c r="E1896" s="199">
        <f>COUNTIFS('BEN BEARE'!C:C,B1896,'BEN BEARE'!K:K,"&lt;0")</f>
        <v>0</v>
      </c>
      <c r="F1896" s="200">
        <f t="shared" si="44"/>
        <v>1</v>
      </c>
      <c r="G1896" s="207">
        <f>SUMIFS('BEN BEARE'!K:K,'BEN BEARE'!C:C,B1896)</f>
        <v>15.2285</v>
      </c>
    </row>
    <row r="1897" spans="2:7" ht="15.75" x14ac:dyDescent="0.25">
      <c r="B1897" s="205" t="str">
        <v>The Swooper</v>
      </c>
      <c r="C1897" s="199">
        <f>COUNTIF('BEN BEARE'!C:C,B1897)</f>
        <v>1</v>
      </c>
      <c r="D1897" s="199">
        <f>COUNTIFS('BEN BEARE'!C:C,B1897,'BEN BEARE'!K:K,"&gt;0")</f>
        <v>0</v>
      </c>
      <c r="E1897" s="199">
        <f>COUNTIFS('BEN BEARE'!C:C,B1897,'BEN BEARE'!K:K,"&lt;0")</f>
        <v>1</v>
      </c>
      <c r="F1897" s="200">
        <f t="shared" si="44"/>
        <v>0</v>
      </c>
      <c r="G1897" s="207">
        <f>SUMIFS('BEN BEARE'!K:K,'BEN BEARE'!C:C,B1897)</f>
        <v>-8</v>
      </c>
    </row>
    <row r="1898" spans="2:7" ht="15.75" x14ac:dyDescent="0.25">
      <c r="B1898" s="205" t="str">
        <v>The Unicorn</v>
      </c>
      <c r="C1898" s="199">
        <f>COUNTIF('BEN BEARE'!C:C,B1898)</f>
        <v>1</v>
      </c>
      <c r="D1898" s="199">
        <f>COUNTIFS('BEN BEARE'!C:C,B1898,'BEN BEARE'!K:K,"&gt;0")</f>
        <v>1</v>
      </c>
      <c r="E1898" s="199">
        <f>COUNTIFS('BEN BEARE'!C:C,B1898,'BEN BEARE'!K:K,"&lt;0")</f>
        <v>0</v>
      </c>
      <c r="F1898" s="200">
        <f t="shared" si="44"/>
        <v>1</v>
      </c>
      <c r="G1898" s="207">
        <f>SUMIFS('BEN BEARE'!K:K,'BEN BEARE'!C:C,B1898)</f>
        <v>4</v>
      </c>
    </row>
    <row r="1899" spans="2:7" ht="15.75" x14ac:dyDescent="0.25">
      <c r="B1899" s="205" t="str">
        <v>The Way we Were</v>
      </c>
      <c r="C1899" s="199">
        <f>COUNTIF('BEN BEARE'!C:C,B1899)</f>
        <v>2</v>
      </c>
      <c r="D1899" s="199">
        <f>COUNTIFS('BEN BEARE'!C:C,B1899,'BEN BEARE'!K:K,"&gt;0")</f>
        <v>0</v>
      </c>
      <c r="E1899" s="199">
        <f>COUNTIFS('BEN BEARE'!C:C,B1899,'BEN BEARE'!K:K,"&lt;0")</f>
        <v>2</v>
      </c>
      <c r="F1899" s="200">
        <f t="shared" si="44"/>
        <v>0</v>
      </c>
      <c r="G1899" s="207">
        <f>SUMIFS('BEN BEARE'!K:K,'BEN BEARE'!C:C,B1899)</f>
        <v>-11.5</v>
      </c>
    </row>
    <row r="1900" spans="2:7" ht="15.75" x14ac:dyDescent="0.25">
      <c r="B1900" s="205" t="str">
        <v>Theorum</v>
      </c>
      <c r="C1900" s="199">
        <f>COUNTIF('BEN BEARE'!C:C,B1900)</f>
        <v>1</v>
      </c>
      <c r="D1900" s="199">
        <f>COUNTIFS('BEN BEARE'!C:C,B1900,'BEN BEARE'!K:K,"&gt;0")</f>
        <v>1</v>
      </c>
      <c r="E1900" s="199">
        <f>COUNTIFS('BEN BEARE'!C:C,B1900,'BEN BEARE'!K:K,"&lt;0")</f>
        <v>0</v>
      </c>
      <c r="F1900" s="200">
        <f t="shared" si="44"/>
        <v>1</v>
      </c>
      <c r="G1900" s="207">
        <f>SUMIFS('BEN BEARE'!K:K,'BEN BEARE'!C:C,B1900)</f>
        <v>3.75</v>
      </c>
    </row>
    <row r="1901" spans="2:7" ht="15.75" x14ac:dyDescent="0.25">
      <c r="B1901" s="205" t="str">
        <v>Thin Red Line</v>
      </c>
      <c r="C1901" s="199">
        <f>COUNTIF('BEN BEARE'!C:C,B1901)</f>
        <v>3</v>
      </c>
      <c r="D1901" s="199">
        <f>COUNTIFS('BEN BEARE'!C:C,B1901,'BEN BEARE'!K:K,"&gt;0")</f>
        <v>1</v>
      </c>
      <c r="E1901" s="199">
        <f>COUNTIFS('BEN BEARE'!C:C,B1901,'BEN BEARE'!K:K,"&lt;0")</f>
        <v>2</v>
      </c>
      <c r="F1901" s="200">
        <f t="shared" si="44"/>
        <v>0.33333333333333331</v>
      </c>
      <c r="G1901" s="207">
        <f>SUMIFS('BEN BEARE'!K:K,'BEN BEARE'!C:C,B1901)</f>
        <v>3.5250000000000004</v>
      </c>
    </row>
    <row r="1902" spans="2:7" ht="15.75" x14ac:dyDescent="0.25">
      <c r="B1902" s="205" t="str">
        <v>Think Baby</v>
      </c>
      <c r="C1902" s="199">
        <f>COUNTIF('BEN BEARE'!C:C,B1902)</f>
        <v>1</v>
      </c>
      <c r="D1902" s="199">
        <f>COUNTIFS('BEN BEARE'!C:C,B1902,'BEN BEARE'!K:K,"&gt;0")</f>
        <v>0</v>
      </c>
      <c r="E1902" s="199">
        <f>COUNTIFS('BEN BEARE'!C:C,B1902,'BEN BEARE'!K:K,"&lt;0")</f>
        <v>1</v>
      </c>
      <c r="F1902" s="200">
        <f t="shared" si="44"/>
        <v>0</v>
      </c>
      <c r="G1902" s="207">
        <f>SUMIFS('BEN BEARE'!K:K,'BEN BEARE'!C:C,B1902)</f>
        <v>-1.5</v>
      </c>
    </row>
    <row r="1903" spans="2:7" ht="15.75" x14ac:dyDescent="0.25">
      <c r="B1903" s="205" t="str">
        <v>This one Time</v>
      </c>
      <c r="C1903" s="199">
        <f>COUNTIF('BEN BEARE'!C:C,B1903)</f>
        <v>1</v>
      </c>
      <c r="D1903" s="199">
        <f>COUNTIFS('BEN BEARE'!C:C,B1903,'BEN BEARE'!K:K,"&gt;0")</f>
        <v>0</v>
      </c>
      <c r="E1903" s="199">
        <f>COUNTIFS('BEN BEARE'!C:C,B1903,'BEN BEARE'!K:K,"&lt;0")</f>
        <v>1</v>
      </c>
      <c r="F1903" s="200">
        <f t="shared" si="44"/>
        <v>0</v>
      </c>
      <c r="G1903" s="207">
        <f>SUMIFS('BEN BEARE'!K:K,'BEN BEARE'!C:C,B1903)</f>
        <v>-1</v>
      </c>
    </row>
    <row r="1904" spans="2:7" ht="15.75" x14ac:dyDescent="0.25">
      <c r="B1904" s="205" t="str">
        <v>Three Dog Night</v>
      </c>
      <c r="C1904" s="199">
        <f>COUNTIF('BEN BEARE'!C:C,B1904)</f>
        <v>1</v>
      </c>
      <c r="D1904" s="199">
        <f>COUNTIFS('BEN BEARE'!C:C,B1904,'BEN BEARE'!K:K,"&gt;0")</f>
        <v>0</v>
      </c>
      <c r="E1904" s="199">
        <f>COUNTIFS('BEN BEARE'!C:C,B1904,'BEN BEARE'!K:K,"&lt;0")</f>
        <v>1</v>
      </c>
      <c r="F1904" s="200">
        <f t="shared" si="44"/>
        <v>0</v>
      </c>
      <c r="G1904" s="207">
        <f>SUMIFS('BEN BEARE'!K:K,'BEN BEARE'!C:C,B1904)</f>
        <v>-3.75</v>
      </c>
    </row>
    <row r="1905" spans="2:7" ht="15.75" x14ac:dyDescent="0.25">
      <c r="B1905" s="205" t="str">
        <v>Three Rings</v>
      </c>
      <c r="C1905" s="199">
        <f>COUNTIF('BEN BEARE'!C:C,B1905)</f>
        <v>1</v>
      </c>
      <c r="D1905" s="199">
        <f>COUNTIFS('BEN BEARE'!C:C,B1905,'BEN BEARE'!K:K,"&gt;0")</f>
        <v>1</v>
      </c>
      <c r="E1905" s="199">
        <f>COUNTIFS('BEN BEARE'!C:C,B1905,'BEN BEARE'!K:K,"&lt;0")</f>
        <v>0</v>
      </c>
      <c r="F1905" s="200">
        <f t="shared" si="44"/>
        <v>1</v>
      </c>
      <c r="G1905" s="207">
        <f>SUMIFS('BEN BEARE'!K:K,'BEN BEARE'!C:C,B1905)</f>
        <v>20.400000000000002</v>
      </c>
    </row>
    <row r="1906" spans="2:7" ht="15.75" x14ac:dyDescent="0.25">
      <c r="B1906" s="205" t="str">
        <v>Thronbone</v>
      </c>
      <c r="C1906" s="199">
        <f>COUNTIF('BEN BEARE'!C:C,B1906)</f>
        <v>1</v>
      </c>
      <c r="D1906" s="199">
        <f>COUNTIFS('BEN BEARE'!C:C,B1906,'BEN BEARE'!K:K,"&gt;0")</f>
        <v>1</v>
      </c>
      <c r="E1906" s="199">
        <f>COUNTIFS('BEN BEARE'!C:C,B1906,'BEN BEARE'!K:K,"&lt;0")</f>
        <v>0</v>
      </c>
      <c r="F1906" s="200">
        <f t="shared" si="44"/>
        <v>1</v>
      </c>
      <c r="G1906" s="207">
        <f>SUMIFS('BEN BEARE'!K:K,'BEN BEARE'!C:C,B1906)</f>
        <v>3</v>
      </c>
    </row>
    <row r="1907" spans="2:7" ht="15.75" x14ac:dyDescent="0.25">
      <c r="B1907" s="205" t="str">
        <v>Throw One In</v>
      </c>
      <c r="C1907" s="199">
        <f>COUNTIF('BEN BEARE'!C:C,B1907)</f>
        <v>2</v>
      </c>
      <c r="D1907" s="199">
        <f>COUNTIFS('BEN BEARE'!C:C,B1907,'BEN BEARE'!K:K,"&gt;0")</f>
        <v>0</v>
      </c>
      <c r="E1907" s="199">
        <f>COUNTIFS('BEN BEARE'!C:C,B1907,'BEN BEARE'!K:K,"&lt;0")</f>
        <v>2</v>
      </c>
      <c r="F1907" s="200">
        <f t="shared" si="44"/>
        <v>0</v>
      </c>
      <c r="G1907" s="207">
        <f>SUMIFS('BEN BEARE'!K:K,'BEN BEARE'!C:C,B1907)</f>
        <v>-8.75</v>
      </c>
    </row>
    <row r="1908" spans="2:7" ht="15.75" x14ac:dyDescent="0.25">
      <c r="B1908" s="205" t="str">
        <v>Thunder Flash</v>
      </c>
      <c r="C1908" s="199">
        <f>COUNTIF('BEN BEARE'!C:C,B1908)</f>
        <v>1</v>
      </c>
      <c r="D1908" s="199">
        <f>COUNTIFS('BEN BEARE'!C:C,B1908,'BEN BEARE'!K:K,"&gt;0")</f>
        <v>0</v>
      </c>
      <c r="E1908" s="199">
        <f>COUNTIFS('BEN BEARE'!C:C,B1908,'BEN BEARE'!K:K,"&lt;0")</f>
        <v>1</v>
      </c>
      <c r="F1908" s="200">
        <f t="shared" si="44"/>
        <v>0</v>
      </c>
      <c r="G1908" s="207">
        <f>SUMIFS('BEN BEARE'!K:K,'BEN BEARE'!C:C,B1908)</f>
        <v>-1.5</v>
      </c>
    </row>
    <row r="1909" spans="2:7" ht="15.75" x14ac:dyDescent="0.25">
      <c r="B1909" s="205" t="str">
        <v>Thunderflash</v>
      </c>
      <c r="C1909" s="199">
        <f>COUNTIF('BEN BEARE'!C:C,B1909)</f>
        <v>1</v>
      </c>
      <c r="D1909" s="199">
        <f>COUNTIFS('BEN BEARE'!C:C,B1909,'BEN BEARE'!K:K,"&gt;0")</f>
        <v>0</v>
      </c>
      <c r="E1909" s="199">
        <f>COUNTIFS('BEN BEARE'!C:C,B1909,'BEN BEARE'!K:K,"&lt;0")</f>
        <v>1</v>
      </c>
      <c r="F1909" s="200">
        <f t="shared" si="44"/>
        <v>0</v>
      </c>
      <c r="G1909" s="207">
        <f>SUMIFS('BEN BEARE'!K:K,'BEN BEARE'!C:C,B1909)</f>
        <v>-1.25</v>
      </c>
    </row>
    <row r="1910" spans="2:7" ht="15.75" x14ac:dyDescent="0.25">
      <c r="B1910" s="205" t="str">
        <v xml:space="preserve">Ti Tree Lad </v>
      </c>
      <c r="C1910" s="199">
        <f>COUNTIF('BEN BEARE'!C:C,B1910)</f>
        <v>1</v>
      </c>
      <c r="D1910" s="199">
        <f>COUNTIFS('BEN BEARE'!C:C,B1910,'BEN BEARE'!K:K,"&gt;0")</f>
        <v>0</v>
      </c>
      <c r="E1910" s="199">
        <f>COUNTIFS('BEN BEARE'!C:C,B1910,'BEN BEARE'!K:K,"&lt;0")</f>
        <v>1</v>
      </c>
      <c r="F1910" s="200">
        <f t="shared" si="44"/>
        <v>0</v>
      </c>
      <c r="G1910" s="207">
        <f>SUMIFS('BEN BEARE'!K:K,'BEN BEARE'!C:C,B1910)</f>
        <v>-5</v>
      </c>
    </row>
    <row r="1911" spans="2:7" ht="15.75" x14ac:dyDescent="0.25">
      <c r="B1911" s="205" t="str">
        <v>Tidal Force</v>
      </c>
      <c r="C1911" s="199">
        <f>COUNTIF('BEN BEARE'!C:C,B1911)</f>
        <v>1</v>
      </c>
      <c r="D1911" s="199">
        <f>COUNTIFS('BEN BEARE'!C:C,B1911,'BEN BEARE'!K:K,"&gt;0")</f>
        <v>1</v>
      </c>
      <c r="E1911" s="199">
        <f>COUNTIFS('BEN BEARE'!C:C,B1911,'BEN BEARE'!K:K,"&lt;0")</f>
        <v>0</v>
      </c>
      <c r="F1911" s="200">
        <f t="shared" si="44"/>
        <v>1</v>
      </c>
      <c r="G1911" s="207">
        <f>SUMIFS('BEN BEARE'!K:K,'BEN BEARE'!C:C,B1911)</f>
        <v>6.5875000000000004</v>
      </c>
    </row>
    <row r="1912" spans="2:7" ht="15.75" x14ac:dyDescent="0.25">
      <c r="B1912" s="205" t="str">
        <v>Tidal Surge</v>
      </c>
      <c r="C1912" s="199">
        <f>COUNTIF('BEN BEARE'!C:C,B1912)</f>
        <v>2</v>
      </c>
      <c r="D1912" s="199">
        <f>COUNTIFS('BEN BEARE'!C:C,B1912,'BEN BEARE'!K:K,"&gt;0")</f>
        <v>0</v>
      </c>
      <c r="E1912" s="199">
        <f>COUNTIFS('BEN BEARE'!C:C,B1912,'BEN BEARE'!K:K,"&lt;0")</f>
        <v>2</v>
      </c>
      <c r="F1912" s="200">
        <f t="shared" si="44"/>
        <v>0</v>
      </c>
      <c r="G1912" s="207">
        <f>SUMIFS('BEN BEARE'!K:K,'BEN BEARE'!C:C,B1912)</f>
        <v>-4</v>
      </c>
    </row>
    <row r="1913" spans="2:7" ht="15.75" x14ac:dyDescent="0.25">
      <c r="B1913" s="205" t="str">
        <v>Tiger Mum</v>
      </c>
      <c r="C1913" s="199">
        <f>COUNTIF('BEN BEARE'!C:C,B1913)</f>
        <v>1</v>
      </c>
      <c r="D1913" s="199">
        <f>COUNTIFS('BEN BEARE'!C:C,B1913,'BEN BEARE'!K:K,"&gt;0")</f>
        <v>0</v>
      </c>
      <c r="E1913" s="199">
        <f>COUNTIFS('BEN BEARE'!C:C,B1913,'BEN BEARE'!K:K,"&lt;0")</f>
        <v>1</v>
      </c>
      <c r="F1913" s="200">
        <f t="shared" si="44"/>
        <v>0</v>
      </c>
      <c r="G1913" s="207">
        <f>SUMIFS('BEN BEARE'!K:K,'BEN BEARE'!C:C,B1913)</f>
        <v>-3</v>
      </c>
    </row>
    <row r="1914" spans="2:7" ht="15.75" x14ac:dyDescent="0.25">
      <c r="B1914" s="205" t="str">
        <v>Time for Gold</v>
      </c>
      <c r="C1914" s="199">
        <f>COUNTIF('BEN BEARE'!C:C,B1914)</f>
        <v>1</v>
      </c>
      <c r="D1914" s="199">
        <f>COUNTIFS('BEN BEARE'!C:C,B1914,'BEN BEARE'!K:K,"&gt;0")</f>
        <v>0</v>
      </c>
      <c r="E1914" s="199">
        <f>COUNTIFS('BEN BEARE'!C:C,B1914,'BEN BEARE'!K:K,"&lt;0")</f>
        <v>1</v>
      </c>
      <c r="F1914" s="200">
        <f t="shared" si="44"/>
        <v>0</v>
      </c>
      <c r="G1914" s="207">
        <f>SUMIFS('BEN BEARE'!K:K,'BEN BEARE'!C:C,B1914)</f>
        <v>-0.25</v>
      </c>
    </row>
    <row r="1915" spans="2:7" ht="15.75" x14ac:dyDescent="0.25">
      <c r="B1915" s="205" t="str">
        <v>Time to Rumble</v>
      </c>
      <c r="C1915" s="199">
        <f>COUNTIF('BEN BEARE'!C:C,B1915)</f>
        <v>1</v>
      </c>
      <c r="D1915" s="199">
        <f>COUNTIFS('BEN BEARE'!C:C,B1915,'BEN BEARE'!K:K,"&gt;0")</f>
        <v>0</v>
      </c>
      <c r="E1915" s="199">
        <f>COUNTIFS('BEN BEARE'!C:C,B1915,'BEN BEARE'!K:K,"&lt;0")</f>
        <v>1</v>
      </c>
      <c r="F1915" s="200">
        <f t="shared" si="44"/>
        <v>0</v>
      </c>
      <c r="G1915" s="207">
        <f>SUMIFS('BEN BEARE'!K:K,'BEN BEARE'!C:C,B1915)</f>
        <v>-1.25</v>
      </c>
    </row>
    <row r="1916" spans="2:7" ht="15.75" x14ac:dyDescent="0.25">
      <c r="B1916" s="205" t="str">
        <v>Tinge of Ginge</v>
      </c>
      <c r="C1916" s="199">
        <f>COUNTIF('BEN BEARE'!C:C,B1916)</f>
        <v>1</v>
      </c>
      <c r="D1916" s="199">
        <f>COUNTIFS('BEN BEARE'!C:C,B1916,'BEN BEARE'!K:K,"&gt;0")</f>
        <v>1</v>
      </c>
      <c r="E1916" s="199">
        <f>COUNTIFS('BEN BEARE'!C:C,B1916,'BEN BEARE'!K:K,"&lt;0")</f>
        <v>0</v>
      </c>
      <c r="F1916" s="200">
        <f t="shared" si="44"/>
        <v>1</v>
      </c>
      <c r="G1916" s="207">
        <f>SUMIFS('BEN BEARE'!K:K,'BEN BEARE'!C:C,B1916)</f>
        <v>4.5</v>
      </c>
    </row>
    <row r="1917" spans="2:7" ht="15.75" x14ac:dyDescent="0.25">
      <c r="B1917" s="205" t="str">
        <v>Tinwag</v>
      </c>
      <c r="C1917" s="199">
        <f>COUNTIF('BEN BEARE'!C:C,B1917)</f>
        <v>1</v>
      </c>
      <c r="D1917" s="199">
        <f>COUNTIFS('BEN BEARE'!C:C,B1917,'BEN BEARE'!K:K,"&gt;0")</f>
        <v>0</v>
      </c>
      <c r="E1917" s="199">
        <f>COUNTIFS('BEN BEARE'!C:C,B1917,'BEN BEARE'!K:K,"&lt;0")</f>
        <v>1</v>
      </c>
      <c r="F1917" s="200">
        <f t="shared" si="44"/>
        <v>0</v>
      </c>
      <c r="G1917" s="207">
        <f>SUMIFS('BEN BEARE'!K:K,'BEN BEARE'!C:C,B1917)</f>
        <v>-4.25</v>
      </c>
    </row>
    <row r="1918" spans="2:7" ht="15.75" x14ac:dyDescent="0.25">
      <c r="B1918" s="205" t="str">
        <v>Title Shot</v>
      </c>
      <c r="C1918" s="199">
        <f>COUNTIF('BEN BEARE'!C:C,B1918)</f>
        <v>3</v>
      </c>
      <c r="D1918" s="199">
        <f>COUNTIFS('BEN BEARE'!C:C,B1918,'BEN BEARE'!K:K,"&gt;0")</f>
        <v>0</v>
      </c>
      <c r="E1918" s="199">
        <f>COUNTIFS('BEN BEARE'!C:C,B1918,'BEN BEARE'!K:K,"&lt;0")</f>
        <v>3</v>
      </c>
      <c r="F1918" s="200">
        <f t="shared" si="44"/>
        <v>0</v>
      </c>
      <c r="G1918" s="207">
        <f>SUMIFS('BEN BEARE'!K:K,'BEN BEARE'!C:C,B1918)</f>
        <v>-3.5</v>
      </c>
    </row>
    <row r="1919" spans="2:7" ht="15.75" x14ac:dyDescent="0.25">
      <c r="B1919" s="205" t="str">
        <v>Tiwi</v>
      </c>
      <c r="C1919" s="199">
        <f>COUNTIF('BEN BEARE'!C:C,B1919)</f>
        <v>1</v>
      </c>
      <c r="D1919" s="199">
        <f>COUNTIFS('BEN BEARE'!C:C,B1919,'BEN BEARE'!K:K,"&gt;0")</f>
        <v>0</v>
      </c>
      <c r="E1919" s="199">
        <f>COUNTIFS('BEN BEARE'!C:C,B1919,'BEN BEARE'!K:K,"&lt;0")</f>
        <v>1</v>
      </c>
      <c r="F1919" s="200">
        <f t="shared" si="44"/>
        <v>0</v>
      </c>
      <c r="G1919" s="207">
        <f>SUMIFS('BEN BEARE'!K:K,'BEN BEARE'!C:C,B1919)</f>
        <v>-0.5</v>
      </c>
    </row>
    <row r="1920" spans="2:7" ht="15.75" x14ac:dyDescent="0.25">
      <c r="B1920" s="205" t="str">
        <v>Tiz Enuf</v>
      </c>
      <c r="C1920" s="199">
        <f>COUNTIF('BEN BEARE'!C:C,B1920)</f>
        <v>1</v>
      </c>
      <c r="D1920" s="199">
        <f>COUNTIFS('BEN BEARE'!C:C,B1920,'BEN BEARE'!K:K,"&gt;0")</f>
        <v>1</v>
      </c>
      <c r="E1920" s="199">
        <f>COUNTIFS('BEN BEARE'!C:C,B1920,'BEN BEARE'!K:K,"&lt;0")</f>
        <v>0</v>
      </c>
      <c r="F1920" s="200">
        <f t="shared" si="44"/>
        <v>1</v>
      </c>
      <c r="G1920" s="207">
        <f>SUMIFS('BEN BEARE'!K:K,'BEN BEARE'!C:C,B1920)</f>
        <v>25.9</v>
      </c>
    </row>
    <row r="1921" spans="2:7" ht="15.75" x14ac:dyDescent="0.25">
      <c r="B1921" s="205" t="str">
        <v>Tiz Enuff</v>
      </c>
      <c r="C1921" s="199">
        <f>COUNTIF('BEN BEARE'!C:C,B1921)</f>
        <v>1</v>
      </c>
      <c r="D1921" s="199">
        <f>COUNTIFS('BEN BEARE'!C:C,B1921,'BEN BEARE'!K:K,"&gt;0")</f>
        <v>0</v>
      </c>
      <c r="E1921" s="199">
        <f>COUNTIFS('BEN BEARE'!C:C,B1921,'BEN BEARE'!K:K,"&lt;0")</f>
        <v>1</v>
      </c>
      <c r="F1921" s="200">
        <f t="shared" si="44"/>
        <v>0</v>
      </c>
      <c r="G1921" s="207">
        <f>SUMIFS('BEN BEARE'!K:K,'BEN BEARE'!C:C,B1921)</f>
        <v>-1.5</v>
      </c>
    </row>
    <row r="1922" spans="2:7" ht="15.75" x14ac:dyDescent="0.25">
      <c r="B1922" s="205" t="str">
        <v>Tiz Invincible</v>
      </c>
      <c r="C1922" s="199">
        <f>COUNTIF('BEN BEARE'!C:C,B1922)</f>
        <v>2</v>
      </c>
      <c r="D1922" s="199">
        <f>COUNTIFS('BEN BEARE'!C:C,B1922,'BEN BEARE'!K:K,"&gt;0")</f>
        <v>0</v>
      </c>
      <c r="E1922" s="199">
        <f>COUNTIFS('BEN BEARE'!C:C,B1922,'BEN BEARE'!K:K,"&lt;0")</f>
        <v>2</v>
      </c>
      <c r="F1922" s="200">
        <f t="shared" si="44"/>
        <v>0</v>
      </c>
      <c r="G1922" s="207">
        <f>SUMIFS('BEN BEARE'!K:K,'BEN BEARE'!C:C,B1922)</f>
        <v>-11.75</v>
      </c>
    </row>
    <row r="1923" spans="2:7" ht="15.75" x14ac:dyDescent="0.25">
      <c r="B1923" s="205" t="str">
        <v>Tiz Magic</v>
      </c>
      <c r="C1923" s="199">
        <f>COUNTIF('BEN BEARE'!C:C,B1923)</f>
        <v>2</v>
      </c>
      <c r="D1923" s="199">
        <f>COUNTIFS('BEN BEARE'!C:C,B1923,'BEN BEARE'!K:K,"&gt;0")</f>
        <v>2</v>
      </c>
      <c r="E1923" s="199">
        <f>COUNTIFS('BEN BEARE'!C:C,B1923,'BEN BEARE'!K:K,"&lt;0")</f>
        <v>0</v>
      </c>
      <c r="F1923" s="200">
        <f t="shared" si="44"/>
        <v>1</v>
      </c>
      <c r="G1923" s="207">
        <f>SUMIFS('BEN BEARE'!K:K,'BEN BEARE'!C:C,B1923)</f>
        <v>28.222999999999999</v>
      </c>
    </row>
    <row r="1924" spans="2:7" ht="15.75" x14ac:dyDescent="0.25">
      <c r="B1924" s="205" t="str">
        <v>Tiz Time</v>
      </c>
      <c r="C1924" s="199">
        <f>COUNTIF('BEN BEARE'!C:C,B1924)</f>
        <v>1</v>
      </c>
      <c r="D1924" s="199">
        <f>COUNTIFS('BEN BEARE'!C:C,B1924,'BEN BEARE'!K:K,"&gt;0")</f>
        <v>1</v>
      </c>
      <c r="E1924" s="199">
        <f>COUNTIFS('BEN BEARE'!C:C,B1924,'BEN BEARE'!K:K,"&lt;0")</f>
        <v>0</v>
      </c>
      <c r="F1924" s="200">
        <f t="shared" si="44"/>
        <v>1</v>
      </c>
      <c r="G1924" s="207">
        <f>SUMIFS('BEN BEARE'!K:K,'BEN BEARE'!C:C,B1924)</f>
        <v>3.5</v>
      </c>
    </row>
    <row r="1925" spans="2:7" ht="15.75" x14ac:dyDescent="0.25">
      <c r="B1925" s="205" t="str">
        <v>Tjaarda</v>
      </c>
      <c r="C1925" s="199">
        <f>COUNTIF('BEN BEARE'!C:C,B1925)</f>
        <v>1</v>
      </c>
      <c r="D1925" s="199">
        <f>COUNTIFS('BEN BEARE'!C:C,B1925,'BEN BEARE'!K:K,"&gt;0")</f>
        <v>0</v>
      </c>
      <c r="E1925" s="199">
        <f>COUNTIFS('BEN BEARE'!C:C,B1925,'BEN BEARE'!K:K,"&lt;0")</f>
        <v>1</v>
      </c>
      <c r="F1925" s="200">
        <f t="shared" si="44"/>
        <v>0</v>
      </c>
      <c r="G1925" s="207">
        <f>SUMIFS('BEN BEARE'!K:K,'BEN BEARE'!C:C,B1925)</f>
        <v>-2</v>
      </c>
    </row>
    <row r="1926" spans="2:7" ht="15.75" x14ac:dyDescent="0.25">
      <c r="B1926" s="205" t="str">
        <v>Tobeornottobe</v>
      </c>
      <c r="C1926" s="199">
        <f>COUNTIF('BEN BEARE'!C:C,B1926)</f>
        <v>1</v>
      </c>
      <c r="D1926" s="199">
        <f>COUNTIFS('BEN BEARE'!C:C,B1926,'BEN BEARE'!K:K,"&gt;0")</f>
        <v>0</v>
      </c>
      <c r="E1926" s="199">
        <f>COUNTIFS('BEN BEARE'!C:C,B1926,'BEN BEARE'!K:K,"&lt;0")</f>
        <v>1</v>
      </c>
      <c r="F1926" s="200">
        <f t="shared" si="44"/>
        <v>0</v>
      </c>
      <c r="G1926" s="207">
        <f>SUMIFS('BEN BEARE'!K:K,'BEN BEARE'!C:C,B1926)</f>
        <v>-2</v>
      </c>
    </row>
    <row r="1927" spans="2:7" ht="15.75" x14ac:dyDescent="0.25">
      <c r="B1927" s="205" t="str">
        <v>Tobi Saru</v>
      </c>
      <c r="C1927" s="199">
        <f>COUNTIF('BEN BEARE'!C:C,B1927)</f>
        <v>2</v>
      </c>
      <c r="D1927" s="199">
        <f>COUNTIFS('BEN BEARE'!C:C,B1927,'BEN BEARE'!K:K,"&gt;0")</f>
        <v>0</v>
      </c>
      <c r="E1927" s="199">
        <f>COUNTIFS('BEN BEARE'!C:C,B1927,'BEN BEARE'!K:K,"&lt;0")</f>
        <v>2</v>
      </c>
      <c r="F1927" s="200">
        <f t="shared" si="44"/>
        <v>0</v>
      </c>
      <c r="G1927" s="207">
        <f>SUMIFS('BEN BEARE'!K:K,'BEN BEARE'!C:C,B1927)</f>
        <v>-2</v>
      </c>
    </row>
    <row r="1928" spans="2:7" ht="15.75" x14ac:dyDescent="0.25">
      <c r="B1928" s="205" t="str">
        <v>Toffee Street</v>
      </c>
      <c r="C1928" s="199">
        <f>COUNTIF('BEN BEARE'!C:C,B1928)</f>
        <v>1</v>
      </c>
      <c r="D1928" s="199">
        <f>COUNTIFS('BEN BEARE'!C:C,B1928,'BEN BEARE'!K:K,"&gt;0")</f>
        <v>0</v>
      </c>
      <c r="E1928" s="199">
        <f>COUNTIFS('BEN BEARE'!C:C,B1928,'BEN BEARE'!K:K,"&lt;0")</f>
        <v>1</v>
      </c>
      <c r="F1928" s="200">
        <f t="shared" si="44"/>
        <v>0</v>
      </c>
      <c r="G1928" s="207">
        <f>SUMIFS('BEN BEARE'!K:K,'BEN BEARE'!C:C,B1928)</f>
        <v>-1</v>
      </c>
    </row>
    <row r="1929" spans="2:7" ht="15.75" x14ac:dyDescent="0.25">
      <c r="B1929" s="205" t="str">
        <v>Tokenist</v>
      </c>
      <c r="C1929" s="199">
        <f>COUNTIF('BEN BEARE'!C:C,B1929)</f>
        <v>1</v>
      </c>
      <c r="D1929" s="199">
        <f>COUNTIFS('BEN BEARE'!C:C,B1929,'BEN BEARE'!K:K,"&gt;0")</f>
        <v>0</v>
      </c>
      <c r="E1929" s="199">
        <f>COUNTIFS('BEN BEARE'!C:C,B1929,'BEN BEARE'!K:K,"&lt;0")</f>
        <v>1</v>
      </c>
      <c r="F1929" s="200">
        <f t="shared" si="44"/>
        <v>0</v>
      </c>
      <c r="G1929" s="207">
        <f>SUMIFS('BEN BEARE'!K:K,'BEN BEARE'!C:C,B1929)</f>
        <v>-12</v>
      </c>
    </row>
    <row r="1930" spans="2:7" ht="15.75" x14ac:dyDescent="0.25">
      <c r="B1930" s="205" t="str">
        <v>Tolima</v>
      </c>
      <c r="C1930" s="199">
        <f>COUNTIF('BEN BEARE'!C:C,B1930)</f>
        <v>2</v>
      </c>
      <c r="D1930" s="199">
        <f>COUNTIFS('BEN BEARE'!C:C,B1930,'BEN BEARE'!K:K,"&gt;0")</f>
        <v>0</v>
      </c>
      <c r="E1930" s="199">
        <f>COUNTIFS('BEN BEARE'!C:C,B1930,'BEN BEARE'!K:K,"&lt;0")</f>
        <v>2</v>
      </c>
      <c r="F1930" s="200">
        <f t="shared" si="44"/>
        <v>0</v>
      </c>
      <c r="G1930" s="207">
        <f>SUMIFS('BEN BEARE'!K:K,'BEN BEARE'!C:C,B1930)</f>
        <v>-3</v>
      </c>
    </row>
    <row r="1931" spans="2:7" ht="15.75" x14ac:dyDescent="0.25">
      <c r="B1931" s="205" t="str">
        <v>Tolpuddle</v>
      </c>
      <c r="C1931" s="199">
        <f>COUNTIF('BEN BEARE'!C:C,B1931)</f>
        <v>1</v>
      </c>
      <c r="D1931" s="199">
        <f>COUNTIFS('BEN BEARE'!C:C,B1931,'BEN BEARE'!K:K,"&gt;0")</f>
        <v>1</v>
      </c>
      <c r="E1931" s="199">
        <f>COUNTIFS('BEN BEARE'!C:C,B1931,'BEN BEARE'!K:K,"&lt;0")</f>
        <v>0</v>
      </c>
      <c r="F1931" s="200">
        <f t="shared" si="44"/>
        <v>1</v>
      </c>
      <c r="G1931" s="207">
        <f>SUMIFS('BEN BEARE'!K:K,'BEN BEARE'!C:C,B1931)</f>
        <v>11.5</v>
      </c>
    </row>
    <row r="1932" spans="2:7" ht="15.75" x14ac:dyDescent="0.25">
      <c r="B1932" s="205" t="str">
        <v>Toomuchinformation</v>
      </c>
      <c r="C1932" s="199">
        <f>COUNTIF('BEN BEARE'!C:C,B1932)</f>
        <v>2</v>
      </c>
      <c r="D1932" s="199">
        <f>COUNTIFS('BEN BEARE'!C:C,B1932,'BEN BEARE'!K:K,"&gt;0")</f>
        <v>0</v>
      </c>
      <c r="E1932" s="199">
        <f>COUNTIFS('BEN BEARE'!C:C,B1932,'BEN BEARE'!K:K,"&lt;0")</f>
        <v>2</v>
      </c>
      <c r="F1932" s="200">
        <f t="shared" si="44"/>
        <v>0</v>
      </c>
      <c r="G1932" s="207">
        <f>SUMIFS('BEN BEARE'!K:K,'BEN BEARE'!C:C,B1932)</f>
        <v>-1.25</v>
      </c>
    </row>
    <row r="1933" spans="2:7" ht="15.75" x14ac:dyDescent="0.25">
      <c r="B1933" s="205" t="str">
        <v>Top Honours</v>
      </c>
      <c r="C1933" s="199">
        <f>COUNTIF('BEN BEARE'!C:C,B1933)</f>
        <v>2</v>
      </c>
      <c r="D1933" s="199">
        <f>COUNTIFS('BEN BEARE'!C:C,B1933,'BEN BEARE'!K:K,"&gt;0")</f>
        <v>0</v>
      </c>
      <c r="E1933" s="199">
        <f>COUNTIFS('BEN BEARE'!C:C,B1933,'BEN BEARE'!K:K,"&lt;0")</f>
        <v>2</v>
      </c>
      <c r="F1933" s="200">
        <f t="shared" si="44"/>
        <v>0</v>
      </c>
      <c r="G1933" s="207">
        <f>SUMIFS('BEN BEARE'!K:K,'BEN BEARE'!C:C,B1933)</f>
        <v>-1</v>
      </c>
    </row>
    <row r="1934" spans="2:7" ht="15.75" x14ac:dyDescent="0.25">
      <c r="B1934" s="205" t="str">
        <v>Toregene</v>
      </c>
      <c r="C1934" s="199">
        <f>COUNTIF('BEN BEARE'!C:C,B1934)</f>
        <v>1</v>
      </c>
      <c r="D1934" s="199">
        <f>COUNTIFS('BEN BEARE'!C:C,B1934,'BEN BEARE'!K:K,"&gt;0")</f>
        <v>1</v>
      </c>
      <c r="E1934" s="199">
        <f>COUNTIFS('BEN BEARE'!C:C,B1934,'BEN BEARE'!K:K,"&lt;0")</f>
        <v>0</v>
      </c>
      <c r="F1934" s="200">
        <f t="shared" si="44"/>
        <v>1</v>
      </c>
      <c r="G1934" s="207">
        <f>SUMIFS('BEN BEARE'!K:K,'BEN BEARE'!C:C,B1934)</f>
        <v>12.600000000000001</v>
      </c>
    </row>
    <row r="1935" spans="2:7" ht="15.75" x14ac:dyDescent="0.25">
      <c r="B1935" s="205" t="str">
        <v>Torie's Rose</v>
      </c>
      <c r="C1935" s="199">
        <f>COUNTIF('BEN BEARE'!C:C,B1935)</f>
        <v>2</v>
      </c>
      <c r="D1935" s="199">
        <f>COUNTIFS('BEN BEARE'!C:C,B1935,'BEN BEARE'!K:K,"&gt;0")</f>
        <v>0</v>
      </c>
      <c r="E1935" s="199">
        <f>COUNTIFS('BEN BEARE'!C:C,B1935,'BEN BEARE'!K:K,"&lt;0")</f>
        <v>2</v>
      </c>
      <c r="F1935" s="200">
        <f t="shared" si="44"/>
        <v>0</v>
      </c>
      <c r="G1935" s="207">
        <f>SUMIFS('BEN BEARE'!K:K,'BEN BEARE'!C:C,B1935)</f>
        <v>-9.5</v>
      </c>
    </row>
    <row r="1936" spans="2:7" ht="15.75" x14ac:dyDescent="0.25">
      <c r="B1936" s="205" t="str">
        <v>Tornado's Sister</v>
      </c>
      <c r="C1936" s="199">
        <f>COUNTIF('BEN BEARE'!C:C,B1936)</f>
        <v>1</v>
      </c>
      <c r="D1936" s="199">
        <f>COUNTIFS('BEN BEARE'!C:C,B1936,'BEN BEARE'!K:K,"&gt;0")</f>
        <v>0</v>
      </c>
      <c r="E1936" s="199">
        <f>COUNTIFS('BEN BEARE'!C:C,B1936,'BEN BEARE'!K:K,"&lt;0")</f>
        <v>1</v>
      </c>
      <c r="F1936" s="200">
        <f t="shared" si="44"/>
        <v>0</v>
      </c>
      <c r="G1936" s="207">
        <f>SUMIFS('BEN BEARE'!K:K,'BEN BEARE'!C:C,B1936)</f>
        <v>-0.5</v>
      </c>
    </row>
    <row r="1937" spans="2:7" ht="15.75" x14ac:dyDescent="0.25">
      <c r="B1937" s="205" t="str">
        <v>Toronto Rain</v>
      </c>
      <c r="C1937" s="199">
        <f>COUNTIF('BEN BEARE'!C:C,B1937)</f>
        <v>2</v>
      </c>
      <c r="D1937" s="199">
        <f>COUNTIFS('BEN BEARE'!C:C,B1937,'BEN BEARE'!K:K,"&gt;0")</f>
        <v>1</v>
      </c>
      <c r="E1937" s="199">
        <f>COUNTIFS('BEN BEARE'!C:C,B1937,'BEN BEARE'!K:K,"&lt;0")</f>
        <v>1</v>
      </c>
      <c r="F1937" s="200">
        <f t="shared" si="44"/>
        <v>0.5</v>
      </c>
      <c r="G1937" s="207">
        <f>SUMIFS('BEN BEARE'!K:K,'BEN BEARE'!C:C,B1937)</f>
        <v>-0.47499999999999964</v>
      </c>
    </row>
    <row r="1938" spans="2:7" ht="15.75" x14ac:dyDescent="0.25">
      <c r="B1938" s="205" t="str">
        <v>Torovista</v>
      </c>
      <c r="C1938" s="199">
        <f>COUNTIF('BEN BEARE'!C:C,B1938)</f>
        <v>2</v>
      </c>
      <c r="D1938" s="199">
        <f>COUNTIFS('BEN BEARE'!C:C,B1938,'BEN BEARE'!K:K,"&gt;0")</f>
        <v>0</v>
      </c>
      <c r="E1938" s="199">
        <f>COUNTIFS('BEN BEARE'!C:C,B1938,'BEN BEARE'!K:K,"&lt;0")</f>
        <v>2</v>
      </c>
      <c r="F1938" s="200">
        <f t="shared" si="44"/>
        <v>0</v>
      </c>
      <c r="G1938" s="207">
        <f>SUMIFS('BEN BEARE'!K:K,'BEN BEARE'!C:C,B1938)</f>
        <v>-0.5</v>
      </c>
    </row>
    <row r="1939" spans="2:7" ht="15.75" x14ac:dyDescent="0.25">
      <c r="B1939" s="205" t="str">
        <v>Tosen Glory</v>
      </c>
      <c r="C1939" s="199">
        <f>COUNTIF('BEN BEARE'!C:C,B1939)</f>
        <v>2</v>
      </c>
      <c r="D1939" s="199">
        <f>COUNTIFS('BEN BEARE'!C:C,B1939,'BEN BEARE'!K:K,"&gt;0")</f>
        <v>1</v>
      </c>
      <c r="E1939" s="199">
        <f>COUNTIFS('BEN BEARE'!C:C,B1939,'BEN BEARE'!K:K,"&lt;0")</f>
        <v>1</v>
      </c>
      <c r="F1939" s="200">
        <f t="shared" si="44"/>
        <v>0.5</v>
      </c>
      <c r="G1939" s="207">
        <f>SUMIFS('BEN BEARE'!K:K,'BEN BEARE'!C:C,B1939)</f>
        <v>4.5</v>
      </c>
    </row>
    <row r="1940" spans="2:7" ht="15.75" x14ac:dyDescent="0.25">
      <c r="B1940" s="205" t="str">
        <v>Tosinsky</v>
      </c>
      <c r="C1940" s="199">
        <f>COUNTIF('BEN BEARE'!C:C,B1940)</f>
        <v>2</v>
      </c>
      <c r="D1940" s="199">
        <f>COUNTIFS('BEN BEARE'!C:C,B1940,'BEN BEARE'!K:K,"&gt;0")</f>
        <v>1</v>
      </c>
      <c r="E1940" s="199">
        <f>COUNTIFS('BEN BEARE'!C:C,B1940,'BEN BEARE'!K:K,"&lt;0")</f>
        <v>1</v>
      </c>
      <c r="F1940" s="200">
        <f t="shared" si="44"/>
        <v>0.5</v>
      </c>
      <c r="G1940" s="207">
        <f>SUMIFS('BEN BEARE'!K:K,'BEN BEARE'!C:C,B1940)</f>
        <v>-2.1000000000000005</v>
      </c>
    </row>
    <row r="1941" spans="2:7" ht="15.75" x14ac:dyDescent="0.25">
      <c r="B1941" s="205" t="str">
        <v>Tototsu</v>
      </c>
      <c r="C1941" s="199">
        <f>COUNTIF('BEN BEARE'!C:C,B1941)</f>
        <v>1</v>
      </c>
      <c r="D1941" s="199">
        <f>COUNTIFS('BEN BEARE'!C:C,B1941,'BEN BEARE'!K:K,"&gt;0")</f>
        <v>0</v>
      </c>
      <c r="E1941" s="199">
        <f>COUNTIFS('BEN BEARE'!C:C,B1941,'BEN BEARE'!K:K,"&lt;0")</f>
        <v>1</v>
      </c>
      <c r="F1941" s="200">
        <f t="shared" si="44"/>
        <v>0</v>
      </c>
      <c r="G1941" s="207">
        <f>SUMIFS('BEN BEARE'!K:K,'BEN BEARE'!C:C,B1941)</f>
        <v>-8</v>
      </c>
    </row>
    <row r="1942" spans="2:7" ht="15.75" x14ac:dyDescent="0.25">
      <c r="B1942" s="205" t="str">
        <v>Touch of Navy</v>
      </c>
      <c r="C1942" s="199">
        <f>COUNTIF('BEN BEARE'!C:C,B1942)</f>
        <v>1</v>
      </c>
      <c r="D1942" s="199">
        <f>COUNTIFS('BEN BEARE'!C:C,B1942,'BEN BEARE'!K:K,"&gt;0")</f>
        <v>1</v>
      </c>
      <c r="E1942" s="199">
        <f>COUNTIFS('BEN BEARE'!C:C,B1942,'BEN BEARE'!K:K,"&lt;0")</f>
        <v>0</v>
      </c>
      <c r="F1942" s="200">
        <f t="shared" si="44"/>
        <v>1</v>
      </c>
      <c r="G1942" s="207">
        <f>SUMIFS('BEN BEARE'!K:K,'BEN BEARE'!C:C,B1942)</f>
        <v>4.5</v>
      </c>
    </row>
    <row r="1943" spans="2:7" ht="15.75" x14ac:dyDescent="0.25">
      <c r="B1943" s="205" t="str">
        <v>Touch of Patience</v>
      </c>
      <c r="C1943" s="199">
        <f>COUNTIF('BEN BEARE'!C:C,B1943)</f>
        <v>3</v>
      </c>
      <c r="D1943" s="199">
        <f>COUNTIFS('BEN BEARE'!C:C,B1943,'BEN BEARE'!K:K,"&gt;0")</f>
        <v>0</v>
      </c>
      <c r="E1943" s="199">
        <f>COUNTIFS('BEN BEARE'!C:C,B1943,'BEN BEARE'!K:K,"&lt;0")</f>
        <v>3</v>
      </c>
      <c r="F1943" s="200">
        <f t="shared" si="44"/>
        <v>0</v>
      </c>
      <c r="G1943" s="207">
        <f>SUMIFS('BEN BEARE'!K:K,'BEN BEARE'!C:C,B1943)</f>
        <v>-1.5</v>
      </c>
    </row>
    <row r="1944" spans="2:7" ht="15.75" x14ac:dyDescent="0.25">
      <c r="B1944" s="205" t="str">
        <v>Tough Judge</v>
      </c>
      <c r="C1944" s="199">
        <f>COUNTIF('BEN BEARE'!C:C,B1944)</f>
        <v>2</v>
      </c>
      <c r="D1944" s="199">
        <f>COUNTIFS('BEN BEARE'!C:C,B1944,'BEN BEARE'!K:K,"&gt;0")</f>
        <v>0</v>
      </c>
      <c r="E1944" s="199">
        <f>COUNTIFS('BEN BEARE'!C:C,B1944,'BEN BEARE'!K:K,"&lt;0")</f>
        <v>2</v>
      </c>
      <c r="F1944" s="200">
        <f t="shared" si="44"/>
        <v>0</v>
      </c>
      <c r="G1944" s="207">
        <f>SUMIFS('BEN BEARE'!K:K,'BEN BEARE'!C:C,B1944)</f>
        <v>-7</v>
      </c>
    </row>
    <row r="1945" spans="2:7" ht="15.75" x14ac:dyDescent="0.25">
      <c r="B1945" s="205" t="str">
        <v>Track Chiller</v>
      </c>
      <c r="C1945" s="199">
        <f>COUNTIF('BEN BEARE'!C:C,B1945)</f>
        <v>1</v>
      </c>
      <c r="D1945" s="199">
        <f>COUNTIFS('BEN BEARE'!C:C,B1945,'BEN BEARE'!K:K,"&gt;0")</f>
        <v>0</v>
      </c>
      <c r="E1945" s="199">
        <f>COUNTIFS('BEN BEARE'!C:C,B1945,'BEN BEARE'!K:K,"&lt;0")</f>
        <v>1</v>
      </c>
      <c r="F1945" s="200">
        <f t="shared" ref="F1945:F2008" si="45">D1945/C1945</f>
        <v>0</v>
      </c>
      <c r="G1945" s="207">
        <f>SUMIFS('BEN BEARE'!K:K,'BEN BEARE'!C:C,B1945)</f>
        <v>-2</v>
      </c>
    </row>
    <row r="1946" spans="2:7" ht="15.75" x14ac:dyDescent="0.25">
      <c r="B1946" s="205" t="str">
        <v>Trak Chiller</v>
      </c>
      <c r="C1946" s="199">
        <f>COUNTIF('BEN BEARE'!C:C,B1946)</f>
        <v>2</v>
      </c>
      <c r="D1946" s="199">
        <f>COUNTIFS('BEN BEARE'!C:C,B1946,'BEN BEARE'!K:K,"&gt;0")</f>
        <v>0</v>
      </c>
      <c r="E1946" s="199">
        <f>COUNTIFS('BEN BEARE'!C:C,B1946,'BEN BEARE'!K:K,"&lt;0")</f>
        <v>2</v>
      </c>
      <c r="F1946" s="200">
        <f t="shared" si="45"/>
        <v>0</v>
      </c>
      <c r="G1946" s="207">
        <f>SUMIFS('BEN BEARE'!K:K,'BEN BEARE'!C:C,B1946)</f>
        <v>-4.75</v>
      </c>
    </row>
    <row r="1947" spans="2:7" ht="15.75" x14ac:dyDescent="0.25">
      <c r="B1947" s="205" t="str">
        <v>Tranquilite</v>
      </c>
      <c r="C1947" s="199">
        <f>COUNTIF('BEN BEARE'!C:C,B1947)</f>
        <v>1</v>
      </c>
      <c r="D1947" s="199">
        <f>COUNTIFS('BEN BEARE'!C:C,B1947,'BEN BEARE'!K:K,"&gt;0")</f>
        <v>0</v>
      </c>
      <c r="E1947" s="199">
        <f>COUNTIFS('BEN BEARE'!C:C,B1947,'BEN BEARE'!K:K,"&lt;0")</f>
        <v>1</v>
      </c>
      <c r="F1947" s="200">
        <f t="shared" si="45"/>
        <v>0</v>
      </c>
      <c r="G1947" s="207">
        <f>SUMIFS('BEN BEARE'!K:K,'BEN BEARE'!C:C,B1947)</f>
        <v>-1</v>
      </c>
    </row>
    <row r="1948" spans="2:7" ht="15.75" x14ac:dyDescent="0.25">
      <c r="B1948" s="205" t="str">
        <v>Trapeze Pleasure</v>
      </c>
      <c r="C1948" s="199">
        <f>COUNTIF('BEN BEARE'!C:C,B1948)</f>
        <v>1</v>
      </c>
      <c r="D1948" s="199">
        <f>COUNTIFS('BEN BEARE'!C:C,B1948,'BEN BEARE'!K:K,"&gt;0")</f>
        <v>0</v>
      </c>
      <c r="E1948" s="199">
        <f>COUNTIFS('BEN BEARE'!C:C,B1948,'BEN BEARE'!K:K,"&lt;0")</f>
        <v>1</v>
      </c>
      <c r="F1948" s="200">
        <f t="shared" si="45"/>
        <v>0</v>
      </c>
      <c r="G1948" s="207">
        <f>SUMIFS('BEN BEARE'!K:K,'BEN BEARE'!C:C,B1948)</f>
        <v>-0.75</v>
      </c>
    </row>
    <row r="1949" spans="2:7" ht="15.75" x14ac:dyDescent="0.25">
      <c r="B1949" s="205" t="str">
        <v>Treasureway</v>
      </c>
      <c r="C1949" s="199">
        <f>COUNTIF('BEN BEARE'!C:C,B1949)</f>
        <v>2</v>
      </c>
      <c r="D1949" s="199">
        <f>COUNTIFS('BEN BEARE'!C:C,B1949,'BEN BEARE'!K:K,"&gt;0")</f>
        <v>1</v>
      </c>
      <c r="E1949" s="199">
        <f>COUNTIFS('BEN BEARE'!C:C,B1949,'BEN BEARE'!K:K,"&lt;0")</f>
        <v>1</v>
      </c>
      <c r="F1949" s="200">
        <f t="shared" si="45"/>
        <v>0.5</v>
      </c>
      <c r="G1949" s="207">
        <f>SUMIFS('BEN BEARE'!K:K,'BEN BEARE'!C:C,B1949)</f>
        <v>4</v>
      </c>
    </row>
    <row r="1950" spans="2:7" ht="15.75" x14ac:dyDescent="0.25">
      <c r="B1950" s="205" t="str">
        <v>Treasurway</v>
      </c>
      <c r="C1950" s="199">
        <f>COUNTIF('BEN BEARE'!C:C,B1950)</f>
        <v>1</v>
      </c>
      <c r="D1950" s="199">
        <f>COUNTIFS('BEN BEARE'!C:C,B1950,'BEN BEARE'!K:K,"&gt;0")</f>
        <v>0</v>
      </c>
      <c r="E1950" s="199">
        <f>COUNTIFS('BEN BEARE'!C:C,B1950,'BEN BEARE'!K:K,"&lt;0")</f>
        <v>1</v>
      </c>
      <c r="F1950" s="200">
        <f t="shared" si="45"/>
        <v>0</v>
      </c>
      <c r="G1950" s="207">
        <f>SUMIFS('BEN BEARE'!K:K,'BEN BEARE'!C:C,B1950)</f>
        <v>-1</v>
      </c>
    </row>
    <row r="1951" spans="2:7" ht="15.75" x14ac:dyDescent="0.25">
      <c r="B1951" s="205" t="str">
        <v>Treotto</v>
      </c>
      <c r="C1951" s="199">
        <f>COUNTIF('BEN BEARE'!C:C,B1951)</f>
        <v>2</v>
      </c>
      <c r="D1951" s="199">
        <f>COUNTIFS('BEN BEARE'!C:C,B1951,'BEN BEARE'!K:K,"&gt;0")</f>
        <v>0</v>
      </c>
      <c r="E1951" s="199">
        <f>COUNTIFS('BEN BEARE'!C:C,B1951,'BEN BEARE'!K:K,"&lt;0")</f>
        <v>2</v>
      </c>
      <c r="F1951" s="200">
        <f t="shared" si="45"/>
        <v>0</v>
      </c>
      <c r="G1951" s="207">
        <f>SUMIFS('BEN BEARE'!K:K,'BEN BEARE'!C:C,B1951)</f>
        <v>-14</v>
      </c>
    </row>
    <row r="1952" spans="2:7" ht="15.75" x14ac:dyDescent="0.25">
      <c r="B1952" s="205" t="str">
        <v>Tri</v>
      </c>
      <c r="C1952" s="199">
        <f>COUNTIF('BEN BEARE'!C:C,B1952)</f>
        <v>4</v>
      </c>
      <c r="D1952" s="199">
        <f>COUNTIFS('BEN BEARE'!C:C,B1952,'BEN BEARE'!K:K,"&gt;0")</f>
        <v>0</v>
      </c>
      <c r="E1952" s="199">
        <f>COUNTIFS('BEN BEARE'!C:C,B1952,'BEN BEARE'!K:K,"&lt;0")</f>
        <v>4</v>
      </c>
      <c r="F1952" s="200">
        <f t="shared" si="45"/>
        <v>0</v>
      </c>
      <c r="G1952" s="207">
        <f>SUMIFS('BEN BEARE'!K:K,'BEN BEARE'!C:C,B1952)</f>
        <v>-2.5</v>
      </c>
    </row>
    <row r="1953" spans="2:7" ht="15.75" x14ac:dyDescent="0.25">
      <c r="B1953" s="205" t="str">
        <v>Tri (1,2,3,5,8,9)</v>
      </c>
      <c r="C1953" s="199">
        <f>COUNTIF('BEN BEARE'!C:C,B1953)</f>
        <v>1</v>
      </c>
      <c r="D1953" s="199">
        <f>COUNTIFS('BEN BEARE'!C:C,B1953,'BEN BEARE'!K:K,"&gt;0")</f>
        <v>0</v>
      </c>
      <c r="E1953" s="199">
        <f>COUNTIFS('BEN BEARE'!C:C,B1953,'BEN BEARE'!K:K,"&lt;0")</f>
        <v>1</v>
      </c>
      <c r="F1953" s="200">
        <f t="shared" si="45"/>
        <v>0</v>
      </c>
      <c r="G1953" s="207">
        <f>SUMIFS('BEN BEARE'!K:K,'BEN BEARE'!C:C,B1953)</f>
        <v>-0.25</v>
      </c>
    </row>
    <row r="1954" spans="2:7" ht="15.75" x14ac:dyDescent="0.25">
      <c r="B1954" s="205" t="str">
        <v>Tri (1,2,4,6,12)</v>
      </c>
      <c r="C1954" s="199">
        <f>COUNTIF('BEN BEARE'!C:C,B1954)</f>
        <v>1</v>
      </c>
      <c r="D1954" s="199">
        <f>COUNTIFS('BEN BEARE'!C:C,B1954,'BEN BEARE'!K:K,"&gt;0")</f>
        <v>0</v>
      </c>
      <c r="E1954" s="199">
        <f>COUNTIFS('BEN BEARE'!C:C,B1954,'BEN BEARE'!K:K,"&lt;0")</f>
        <v>1</v>
      </c>
      <c r="F1954" s="200">
        <f t="shared" si="45"/>
        <v>0</v>
      </c>
      <c r="G1954" s="207">
        <f>SUMIFS('BEN BEARE'!K:K,'BEN BEARE'!C:C,B1954)</f>
        <v>-0.5</v>
      </c>
    </row>
    <row r="1955" spans="2:7" ht="15.75" x14ac:dyDescent="0.25">
      <c r="B1955" s="205" t="str">
        <v>Tri (1,2,6,7,10)</v>
      </c>
      <c r="C1955" s="199">
        <f>COUNTIF('BEN BEARE'!C:C,B1955)</f>
        <v>1</v>
      </c>
      <c r="D1955" s="199">
        <f>COUNTIFS('BEN BEARE'!C:C,B1955,'BEN BEARE'!K:K,"&gt;0")</f>
        <v>0</v>
      </c>
      <c r="E1955" s="199">
        <f>COUNTIFS('BEN BEARE'!C:C,B1955,'BEN BEARE'!K:K,"&lt;0")</f>
        <v>1</v>
      </c>
      <c r="F1955" s="200">
        <f t="shared" si="45"/>
        <v>0</v>
      </c>
      <c r="G1955" s="207">
        <f>SUMIFS('BEN BEARE'!K:K,'BEN BEARE'!C:C,B1955)</f>
        <v>-0.5</v>
      </c>
    </row>
    <row r="1956" spans="2:7" ht="15.75" x14ac:dyDescent="0.25">
      <c r="B1956" s="205" t="str">
        <v>Tri (1,3,4)</v>
      </c>
      <c r="C1956" s="199">
        <f>COUNTIF('BEN BEARE'!C:C,B1956)</f>
        <v>1</v>
      </c>
      <c r="D1956" s="199">
        <f>COUNTIFS('BEN BEARE'!C:C,B1956,'BEN BEARE'!K:K,"&gt;0")</f>
        <v>0</v>
      </c>
      <c r="E1956" s="199">
        <f>COUNTIFS('BEN BEARE'!C:C,B1956,'BEN BEARE'!K:K,"&lt;0")</f>
        <v>1</v>
      </c>
      <c r="F1956" s="200">
        <f t="shared" si="45"/>
        <v>0</v>
      </c>
      <c r="G1956" s="207">
        <f>SUMIFS('BEN BEARE'!K:K,'BEN BEARE'!C:C,B1956)</f>
        <v>-0.75</v>
      </c>
    </row>
    <row r="1957" spans="2:7" ht="15.75" x14ac:dyDescent="0.25">
      <c r="B1957" s="205" t="str">
        <v>Tri (1,3,5)</v>
      </c>
      <c r="C1957" s="199">
        <f>COUNTIF('BEN BEARE'!C:C,B1957)</f>
        <v>1</v>
      </c>
      <c r="D1957" s="199">
        <f>COUNTIFS('BEN BEARE'!C:C,B1957,'BEN BEARE'!K:K,"&gt;0")</f>
        <v>0</v>
      </c>
      <c r="E1957" s="199">
        <f>COUNTIFS('BEN BEARE'!C:C,B1957,'BEN BEARE'!K:K,"&lt;0")</f>
        <v>1</v>
      </c>
      <c r="F1957" s="200">
        <f t="shared" si="45"/>
        <v>0</v>
      </c>
      <c r="G1957" s="207">
        <f>SUMIFS('BEN BEARE'!K:K,'BEN BEARE'!C:C,B1957)</f>
        <v>-1.5</v>
      </c>
    </row>
    <row r="1958" spans="2:7" ht="15.75" x14ac:dyDescent="0.25">
      <c r="B1958" s="205" t="str">
        <v>Tri (1,4,6)</v>
      </c>
      <c r="C1958" s="199">
        <f>COUNTIF('BEN BEARE'!C:C,B1958)</f>
        <v>1</v>
      </c>
      <c r="D1958" s="199">
        <f>COUNTIFS('BEN BEARE'!C:C,B1958,'BEN BEARE'!K:K,"&gt;0")</f>
        <v>1</v>
      </c>
      <c r="E1958" s="199">
        <f>COUNTIFS('BEN BEARE'!C:C,B1958,'BEN BEARE'!K:K,"&lt;0")</f>
        <v>0</v>
      </c>
      <c r="F1958" s="200">
        <f t="shared" si="45"/>
        <v>1</v>
      </c>
      <c r="G1958" s="207">
        <f>SUMIFS('BEN BEARE'!K:K,'BEN BEARE'!C:C,B1958)</f>
        <v>12.8</v>
      </c>
    </row>
    <row r="1959" spans="2:7" ht="15.75" x14ac:dyDescent="0.25">
      <c r="B1959" s="205" t="str">
        <v>Tri (1,4,7,11)</v>
      </c>
      <c r="C1959" s="199">
        <f>COUNTIF('BEN BEARE'!C:C,B1959)</f>
        <v>2</v>
      </c>
      <c r="D1959" s="199">
        <f>COUNTIFS('BEN BEARE'!C:C,B1959,'BEN BEARE'!K:K,"&gt;0")</f>
        <v>0</v>
      </c>
      <c r="E1959" s="199">
        <f>COUNTIFS('BEN BEARE'!C:C,B1959,'BEN BEARE'!K:K,"&lt;0")</f>
        <v>2</v>
      </c>
      <c r="F1959" s="200">
        <f t="shared" si="45"/>
        <v>0</v>
      </c>
      <c r="G1959" s="207">
        <f>SUMIFS('BEN BEARE'!K:K,'BEN BEARE'!C:C,B1959)</f>
        <v>-1</v>
      </c>
    </row>
    <row r="1960" spans="2:7" ht="15.75" x14ac:dyDescent="0.25">
      <c r="B1960" s="205" t="str">
        <v>Tri (1,5,6,7)</v>
      </c>
      <c r="C1960" s="199">
        <f>COUNTIF('BEN BEARE'!C:C,B1960)</f>
        <v>1</v>
      </c>
      <c r="D1960" s="199">
        <f>COUNTIFS('BEN BEARE'!C:C,B1960,'BEN BEARE'!K:K,"&gt;0")</f>
        <v>0</v>
      </c>
      <c r="E1960" s="199">
        <f>COUNTIFS('BEN BEARE'!C:C,B1960,'BEN BEARE'!K:K,"&lt;0")</f>
        <v>1</v>
      </c>
      <c r="F1960" s="200">
        <f t="shared" si="45"/>
        <v>0</v>
      </c>
      <c r="G1960" s="207">
        <f>SUMIFS('BEN BEARE'!K:K,'BEN BEARE'!C:C,B1960)</f>
        <v>-0.25</v>
      </c>
    </row>
    <row r="1961" spans="2:7" ht="15.75" x14ac:dyDescent="0.25">
      <c r="B1961" s="205" t="str">
        <v>Tri (1/4/6/9)</v>
      </c>
      <c r="C1961" s="199">
        <f>COUNTIF('BEN BEARE'!C:C,B1961)</f>
        <v>2</v>
      </c>
      <c r="D1961" s="199">
        <f>COUNTIFS('BEN BEARE'!C:C,B1961,'BEN BEARE'!K:K,"&gt;0")</f>
        <v>0</v>
      </c>
      <c r="E1961" s="199">
        <f>COUNTIFS('BEN BEARE'!C:C,B1961,'BEN BEARE'!K:K,"&lt;0")</f>
        <v>2</v>
      </c>
      <c r="F1961" s="200">
        <f t="shared" si="45"/>
        <v>0</v>
      </c>
      <c r="G1961" s="207">
        <f>SUMIFS('BEN BEARE'!K:K,'BEN BEARE'!C:C,B1961)</f>
        <v>-0.35</v>
      </c>
    </row>
    <row r="1962" spans="2:7" ht="15.75" x14ac:dyDescent="0.25">
      <c r="B1962" s="205" t="str">
        <v>Tri (1/6/9)</v>
      </c>
      <c r="C1962" s="199">
        <f>COUNTIF('BEN BEARE'!C:C,B1962)</f>
        <v>1</v>
      </c>
      <c r="D1962" s="199">
        <f>COUNTIFS('BEN BEARE'!C:C,B1962,'BEN BEARE'!K:K,"&gt;0")</f>
        <v>0</v>
      </c>
      <c r="E1962" s="199">
        <f>COUNTIFS('BEN BEARE'!C:C,B1962,'BEN BEARE'!K:K,"&lt;0")</f>
        <v>1</v>
      </c>
      <c r="F1962" s="200">
        <f t="shared" si="45"/>
        <v>0</v>
      </c>
      <c r="G1962" s="207">
        <f>SUMIFS('BEN BEARE'!K:K,'BEN BEARE'!C:C,B1962)</f>
        <v>-0.5</v>
      </c>
    </row>
    <row r="1963" spans="2:7" ht="15.75" x14ac:dyDescent="0.25">
      <c r="B1963" s="205" t="str">
        <v>Tri (11,12,3)</v>
      </c>
      <c r="C1963" s="199">
        <f>COUNTIF('BEN BEARE'!C:C,B1963)</f>
        <v>1</v>
      </c>
      <c r="D1963" s="199">
        <f>COUNTIFS('BEN BEARE'!C:C,B1963,'BEN BEARE'!K:K,"&gt;0")</f>
        <v>0</v>
      </c>
      <c r="E1963" s="199">
        <f>COUNTIFS('BEN BEARE'!C:C,B1963,'BEN BEARE'!K:K,"&lt;0")</f>
        <v>1</v>
      </c>
      <c r="F1963" s="200">
        <f t="shared" si="45"/>
        <v>0</v>
      </c>
      <c r="G1963" s="207">
        <f>SUMIFS('BEN BEARE'!K:K,'BEN BEARE'!C:C,B1963)</f>
        <v>-0.25</v>
      </c>
    </row>
    <row r="1964" spans="2:7" ht="15.75" x14ac:dyDescent="0.25">
      <c r="B1964" s="205" t="str">
        <v>Tri (2,3,4,5,7,11/",6,7/")</v>
      </c>
      <c r="C1964" s="199">
        <f>COUNTIF('BEN BEARE'!C:C,B1964)</f>
        <v>1</v>
      </c>
      <c r="D1964" s="199">
        <f>COUNTIFS('BEN BEARE'!C:C,B1964,'BEN BEARE'!K:K,"&gt;0")</f>
        <v>0</v>
      </c>
      <c r="E1964" s="199">
        <f>COUNTIFS('BEN BEARE'!C:C,B1964,'BEN BEARE'!K:K,"&lt;0")</f>
        <v>1</v>
      </c>
      <c r="F1964" s="200">
        <f t="shared" si="45"/>
        <v>0</v>
      </c>
      <c r="G1964" s="207">
        <f>SUMIFS('BEN BEARE'!K:K,'BEN BEARE'!C:C,B1964)</f>
        <v>-2.0000000000000018E-2</v>
      </c>
    </row>
    <row r="1965" spans="2:7" ht="15.75" x14ac:dyDescent="0.25">
      <c r="B1965" s="205" t="str">
        <v>Tri (2,3,4)</v>
      </c>
      <c r="C1965" s="199">
        <f>COUNTIF('BEN BEARE'!C:C,B1965)</f>
        <v>2</v>
      </c>
      <c r="D1965" s="199">
        <f>COUNTIFS('BEN BEARE'!C:C,B1965,'BEN BEARE'!K:K,"&gt;0")</f>
        <v>0</v>
      </c>
      <c r="E1965" s="199">
        <f>COUNTIFS('BEN BEARE'!C:C,B1965,'BEN BEARE'!K:K,"&lt;0")</f>
        <v>2</v>
      </c>
      <c r="F1965" s="200">
        <f t="shared" si="45"/>
        <v>0</v>
      </c>
      <c r="G1965" s="207">
        <f>SUMIFS('BEN BEARE'!K:K,'BEN BEARE'!C:C,B1965)</f>
        <v>-0.5</v>
      </c>
    </row>
    <row r="1966" spans="2:7" ht="15.75" x14ac:dyDescent="0.25">
      <c r="B1966" s="205" t="str">
        <v>Tri (2,3,5,8)</v>
      </c>
      <c r="C1966" s="199">
        <f>COUNTIF('BEN BEARE'!C:C,B1966)</f>
        <v>1</v>
      </c>
      <c r="D1966" s="199">
        <f>COUNTIFS('BEN BEARE'!C:C,B1966,'BEN BEARE'!K:K,"&gt;0")</f>
        <v>1</v>
      </c>
      <c r="E1966" s="199">
        <f>COUNTIFS('BEN BEARE'!C:C,B1966,'BEN BEARE'!K:K,"&lt;0")</f>
        <v>0</v>
      </c>
      <c r="F1966" s="200">
        <f t="shared" si="45"/>
        <v>1</v>
      </c>
      <c r="G1966" s="207">
        <f>SUMIFS('BEN BEARE'!K:K,'BEN BEARE'!C:C,B1966)</f>
        <v>5.0000000000000044E-2</v>
      </c>
    </row>
    <row r="1967" spans="2:7" ht="15.75" x14ac:dyDescent="0.25">
      <c r="B1967" s="205" t="str">
        <v>Tri (2,3,7,8,12)</v>
      </c>
      <c r="C1967" s="199">
        <f>COUNTIF('BEN BEARE'!C:C,B1967)</f>
        <v>1</v>
      </c>
      <c r="D1967" s="199">
        <f>COUNTIFS('BEN BEARE'!C:C,B1967,'BEN BEARE'!K:K,"&gt;0")</f>
        <v>0</v>
      </c>
      <c r="E1967" s="199">
        <f>COUNTIFS('BEN BEARE'!C:C,B1967,'BEN BEARE'!K:K,"&lt;0")</f>
        <v>1</v>
      </c>
      <c r="F1967" s="200">
        <f t="shared" si="45"/>
        <v>0</v>
      </c>
      <c r="G1967" s="207">
        <f>SUMIFS('BEN BEARE'!K:K,'BEN BEARE'!C:C,B1967)</f>
        <v>-1</v>
      </c>
    </row>
    <row r="1968" spans="2:7" ht="15.75" x14ac:dyDescent="0.25">
      <c r="B1968" s="205" t="str">
        <v>Tri (2,3,8/",6,12/")</v>
      </c>
      <c r="C1968" s="199">
        <f>COUNTIF('BEN BEARE'!C:C,B1968)</f>
        <v>1</v>
      </c>
      <c r="D1968" s="199">
        <f>COUNTIFS('BEN BEARE'!C:C,B1968,'BEN BEARE'!K:K,"&gt;0")</f>
        <v>0</v>
      </c>
      <c r="E1968" s="199">
        <f>COUNTIFS('BEN BEARE'!C:C,B1968,'BEN BEARE'!K:K,"&lt;0")</f>
        <v>1</v>
      </c>
      <c r="F1968" s="200">
        <f t="shared" si="45"/>
        <v>0</v>
      </c>
      <c r="G1968" s="207">
        <f>SUMIFS('BEN BEARE'!K:K,'BEN BEARE'!C:C,B1968)</f>
        <v>-0.22839506172839508</v>
      </c>
    </row>
    <row r="1969" spans="2:7" ht="15.75" x14ac:dyDescent="0.25">
      <c r="B1969" s="205" t="str">
        <v>Tri (2,3,9)</v>
      </c>
      <c r="C1969" s="199">
        <f>COUNTIF('BEN BEARE'!C:C,B1969)</f>
        <v>1</v>
      </c>
      <c r="D1969" s="199">
        <f>COUNTIFS('BEN BEARE'!C:C,B1969,'BEN BEARE'!K:K,"&gt;0")</f>
        <v>0</v>
      </c>
      <c r="E1969" s="199">
        <f>COUNTIFS('BEN BEARE'!C:C,B1969,'BEN BEARE'!K:K,"&lt;0")</f>
        <v>1</v>
      </c>
      <c r="F1969" s="200">
        <f t="shared" si="45"/>
        <v>0</v>
      </c>
      <c r="G1969" s="207">
        <f>SUMIFS('BEN BEARE'!K:K,'BEN BEARE'!C:C,B1969)</f>
        <v>-5</v>
      </c>
    </row>
    <row r="1970" spans="2:7" ht="15.75" x14ac:dyDescent="0.25">
      <c r="B1970" s="205" t="str">
        <v>Tri (2,4,5,10)</v>
      </c>
      <c r="C1970" s="199">
        <f>COUNTIF('BEN BEARE'!C:C,B1970)</f>
        <v>1</v>
      </c>
      <c r="D1970" s="199">
        <f>COUNTIFS('BEN BEARE'!C:C,B1970,'BEN BEARE'!K:K,"&gt;0")</f>
        <v>0</v>
      </c>
      <c r="E1970" s="199">
        <f>COUNTIFS('BEN BEARE'!C:C,B1970,'BEN BEARE'!K:K,"&lt;0")</f>
        <v>1</v>
      </c>
      <c r="F1970" s="200">
        <f t="shared" si="45"/>
        <v>0</v>
      </c>
      <c r="G1970" s="207">
        <f>SUMIFS('BEN BEARE'!K:K,'BEN BEARE'!C:C,B1970)</f>
        <v>-1</v>
      </c>
    </row>
    <row r="1971" spans="2:7" ht="15.75" x14ac:dyDescent="0.25">
      <c r="B1971" s="205" t="str">
        <v>Tri (2,4,7/1,"",9/"")</v>
      </c>
      <c r="C1971" s="199">
        <f>COUNTIF('BEN BEARE'!C:C,B1971)</f>
        <v>1</v>
      </c>
      <c r="D1971" s="199">
        <f>COUNTIFS('BEN BEARE'!C:C,B1971,'BEN BEARE'!K:K,"&gt;0")</f>
        <v>0</v>
      </c>
      <c r="E1971" s="199">
        <f>COUNTIFS('BEN BEARE'!C:C,B1971,'BEN BEARE'!K:K,"&lt;0")</f>
        <v>1</v>
      </c>
      <c r="F1971" s="200">
        <f t="shared" si="45"/>
        <v>0</v>
      </c>
      <c r="G1971" s="207">
        <f>SUMIFS('BEN BEARE'!K:K,'BEN BEARE'!C:C,B1971)</f>
        <v>-0.5</v>
      </c>
    </row>
    <row r="1972" spans="2:7" ht="15.75" x14ac:dyDescent="0.25">
      <c r="B1972" s="205" t="str">
        <v>Tri (2,5,10)</v>
      </c>
      <c r="C1972" s="199">
        <f>COUNTIF('BEN BEARE'!C:C,B1972)</f>
        <v>1</v>
      </c>
      <c r="D1972" s="199">
        <f>COUNTIFS('BEN BEARE'!C:C,B1972,'BEN BEARE'!K:K,"&gt;0")</f>
        <v>0</v>
      </c>
      <c r="E1972" s="199">
        <f>COUNTIFS('BEN BEARE'!C:C,B1972,'BEN BEARE'!K:K,"&lt;0")</f>
        <v>1</v>
      </c>
      <c r="F1972" s="200">
        <f t="shared" si="45"/>
        <v>0</v>
      </c>
      <c r="G1972" s="207">
        <f>SUMIFS('BEN BEARE'!K:K,'BEN BEARE'!C:C,B1972)</f>
        <v>-1</v>
      </c>
    </row>
    <row r="1973" spans="2:7" ht="15.75" x14ac:dyDescent="0.25">
      <c r="B1973" s="205" t="str">
        <v>Tri (2,5,9)</v>
      </c>
      <c r="C1973" s="199">
        <f>COUNTIF('BEN BEARE'!C:C,B1973)</f>
        <v>2</v>
      </c>
      <c r="D1973" s="199">
        <f>COUNTIFS('BEN BEARE'!C:C,B1973,'BEN BEARE'!K:K,"&gt;0")</f>
        <v>0</v>
      </c>
      <c r="E1973" s="199">
        <f>COUNTIFS('BEN BEARE'!C:C,B1973,'BEN BEARE'!K:K,"&lt;0")</f>
        <v>2</v>
      </c>
      <c r="F1973" s="200">
        <f t="shared" si="45"/>
        <v>0</v>
      </c>
      <c r="G1973" s="207">
        <f>SUMIFS('BEN BEARE'!K:K,'BEN BEARE'!C:C,B1973)</f>
        <v>-1.5</v>
      </c>
    </row>
    <row r="1974" spans="2:7" ht="15.75" x14ac:dyDescent="0.25">
      <c r="B1974" s="205" t="str">
        <v>Tri (3,4,5,10/1,",8,"/")</v>
      </c>
      <c r="C1974" s="199">
        <f>COUNTIF('BEN BEARE'!C:C,B1974)</f>
        <v>1</v>
      </c>
      <c r="D1974" s="199">
        <f>COUNTIFS('BEN BEARE'!C:C,B1974,'BEN BEARE'!K:K,"&gt;0")</f>
        <v>0</v>
      </c>
      <c r="E1974" s="199">
        <f>COUNTIFS('BEN BEARE'!C:C,B1974,'BEN BEARE'!K:K,"&lt;0")</f>
        <v>1</v>
      </c>
      <c r="F1974" s="200">
        <f t="shared" si="45"/>
        <v>0</v>
      </c>
      <c r="G1974" s="207">
        <f>SUMIFS('BEN BEARE'!K:K,'BEN BEARE'!C:C,B1974)</f>
        <v>-1</v>
      </c>
    </row>
    <row r="1975" spans="2:7" ht="15.75" x14ac:dyDescent="0.25">
      <c r="B1975" s="205" t="str">
        <v>Tri (3,4,5,6,8)</v>
      </c>
      <c r="C1975" s="199">
        <f>COUNTIF('BEN BEARE'!C:C,B1975)</f>
        <v>1</v>
      </c>
      <c r="D1975" s="199">
        <f>COUNTIFS('BEN BEARE'!C:C,B1975,'BEN BEARE'!K:K,"&gt;0")</f>
        <v>0</v>
      </c>
      <c r="E1975" s="199">
        <f>COUNTIFS('BEN BEARE'!C:C,B1975,'BEN BEARE'!K:K,"&lt;0")</f>
        <v>1</v>
      </c>
      <c r="F1975" s="200">
        <f t="shared" si="45"/>
        <v>0</v>
      </c>
      <c r="G1975" s="207">
        <f>SUMIFS('BEN BEARE'!K:K,'BEN BEARE'!C:C,B1975)</f>
        <v>-0.5</v>
      </c>
    </row>
    <row r="1976" spans="2:7" ht="15.75" x14ac:dyDescent="0.25">
      <c r="B1976" s="205" t="str">
        <v>Tri (3,4,6,7,10,13)</v>
      </c>
      <c r="C1976" s="199">
        <f>COUNTIF('BEN BEARE'!C:C,B1976)</f>
        <v>1</v>
      </c>
      <c r="D1976" s="199">
        <f>COUNTIFS('BEN BEARE'!C:C,B1976,'BEN BEARE'!K:K,"&gt;0")</f>
        <v>0</v>
      </c>
      <c r="E1976" s="199">
        <f>COUNTIFS('BEN BEARE'!C:C,B1976,'BEN BEARE'!K:K,"&lt;0")</f>
        <v>1</v>
      </c>
      <c r="F1976" s="200">
        <f t="shared" si="45"/>
        <v>0</v>
      </c>
      <c r="G1976" s="207">
        <f>SUMIFS('BEN BEARE'!K:K,'BEN BEARE'!C:C,B1976)</f>
        <v>-0.5</v>
      </c>
    </row>
    <row r="1977" spans="2:7" ht="15.75" x14ac:dyDescent="0.25">
      <c r="B1977" s="205" t="str">
        <v>Tri (3,4,8)</v>
      </c>
      <c r="C1977" s="199">
        <f>COUNTIF('BEN BEARE'!C:C,B1977)</f>
        <v>1</v>
      </c>
      <c r="D1977" s="199">
        <f>COUNTIFS('BEN BEARE'!C:C,B1977,'BEN BEARE'!K:K,"&gt;0")</f>
        <v>0</v>
      </c>
      <c r="E1977" s="199">
        <f>COUNTIFS('BEN BEARE'!C:C,B1977,'BEN BEARE'!K:K,"&lt;0")</f>
        <v>1</v>
      </c>
      <c r="F1977" s="200">
        <f t="shared" si="45"/>
        <v>0</v>
      </c>
      <c r="G1977" s="207">
        <f>SUMIFS('BEN BEARE'!K:K,'BEN BEARE'!C:C,B1977)</f>
        <v>-0.5</v>
      </c>
    </row>
    <row r="1978" spans="2:7" ht="15.75" x14ac:dyDescent="0.25">
      <c r="B1978" s="205" t="str">
        <v>Tri (3,5,7)</v>
      </c>
      <c r="C1978" s="199">
        <f>COUNTIF('BEN BEARE'!C:C,B1978)</f>
        <v>1</v>
      </c>
      <c r="D1978" s="199">
        <f>COUNTIFS('BEN BEARE'!C:C,B1978,'BEN BEARE'!K:K,"&gt;0")</f>
        <v>0</v>
      </c>
      <c r="E1978" s="199">
        <f>COUNTIFS('BEN BEARE'!C:C,B1978,'BEN BEARE'!K:K,"&lt;0")</f>
        <v>1</v>
      </c>
      <c r="F1978" s="200">
        <f t="shared" si="45"/>
        <v>0</v>
      </c>
      <c r="G1978" s="207">
        <f>SUMIFS('BEN BEARE'!K:K,'BEN BEARE'!C:C,B1978)</f>
        <v>-2</v>
      </c>
    </row>
    <row r="1979" spans="2:7" ht="15.75" x14ac:dyDescent="0.25">
      <c r="B1979" s="205" t="str">
        <v>Tri (3,6,10)</v>
      </c>
      <c r="C1979" s="199">
        <f>COUNTIF('BEN BEARE'!C:C,B1979)</f>
        <v>1</v>
      </c>
      <c r="D1979" s="199">
        <f>COUNTIFS('BEN BEARE'!C:C,B1979,'BEN BEARE'!K:K,"&gt;0")</f>
        <v>0</v>
      </c>
      <c r="E1979" s="199">
        <f>COUNTIFS('BEN BEARE'!C:C,B1979,'BEN BEARE'!K:K,"&lt;0")</f>
        <v>1</v>
      </c>
      <c r="F1979" s="200">
        <f t="shared" si="45"/>
        <v>0</v>
      </c>
      <c r="G1979" s="207">
        <f>SUMIFS('BEN BEARE'!K:K,'BEN BEARE'!C:C,B1979)</f>
        <v>-0.5</v>
      </c>
    </row>
    <row r="1980" spans="2:7" ht="15.75" x14ac:dyDescent="0.25">
      <c r="B1980" s="205" t="str">
        <v>Tri (3,9,11)</v>
      </c>
      <c r="C1980" s="199">
        <f>COUNTIF('BEN BEARE'!C:C,B1980)</f>
        <v>1</v>
      </c>
      <c r="D1980" s="199">
        <f>COUNTIFS('BEN BEARE'!C:C,B1980,'BEN BEARE'!K:K,"&gt;0")</f>
        <v>0</v>
      </c>
      <c r="E1980" s="199">
        <f>COUNTIFS('BEN BEARE'!C:C,B1980,'BEN BEARE'!K:K,"&lt;0")</f>
        <v>1</v>
      </c>
      <c r="F1980" s="200">
        <f t="shared" si="45"/>
        <v>0</v>
      </c>
      <c r="G1980" s="207">
        <f>SUMIFS('BEN BEARE'!K:K,'BEN BEARE'!C:C,B1980)</f>
        <v>-0.5</v>
      </c>
    </row>
    <row r="1981" spans="2:7" ht="15.75" x14ac:dyDescent="0.25">
      <c r="B1981" s="205" t="str">
        <v>Tri (4,6,7)</v>
      </c>
      <c r="C1981" s="199">
        <f>COUNTIF('BEN BEARE'!C:C,B1981)</f>
        <v>2</v>
      </c>
      <c r="D1981" s="199">
        <f>COUNTIFS('BEN BEARE'!C:C,B1981,'BEN BEARE'!K:K,"&gt;0")</f>
        <v>0</v>
      </c>
      <c r="E1981" s="199">
        <f>COUNTIFS('BEN BEARE'!C:C,B1981,'BEN BEARE'!K:K,"&lt;0")</f>
        <v>2</v>
      </c>
      <c r="F1981" s="200">
        <f t="shared" si="45"/>
        <v>0</v>
      </c>
      <c r="G1981" s="207">
        <f>SUMIFS('BEN BEARE'!K:K,'BEN BEARE'!C:C,B1981)</f>
        <v>-0.5</v>
      </c>
    </row>
    <row r="1982" spans="2:7" ht="15.75" x14ac:dyDescent="0.25">
      <c r="B1982" s="205" t="str">
        <v>Tri (4,6,9,10/1,",11',")</v>
      </c>
      <c r="C1982" s="199">
        <f>COUNTIF('BEN BEARE'!C:C,B1982)</f>
        <v>1</v>
      </c>
      <c r="D1982" s="199">
        <f>COUNTIFS('BEN BEARE'!C:C,B1982,'BEN BEARE'!K:K,"&gt;0")</f>
        <v>0</v>
      </c>
      <c r="E1982" s="199">
        <f>COUNTIFS('BEN BEARE'!C:C,B1982,'BEN BEARE'!K:K,"&lt;0")</f>
        <v>1</v>
      </c>
      <c r="F1982" s="200">
        <f t="shared" si="45"/>
        <v>0</v>
      </c>
      <c r="G1982" s="207">
        <f>SUMIFS('BEN BEARE'!K:K,'BEN BEARE'!C:C,B1982)</f>
        <v>-1</v>
      </c>
    </row>
    <row r="1983" spans="2:7" ht="15.75" x14ac:dyDescent="0.25">
      <c r="B1983" s="205" t="str">
        <v>Tri (4,7,8)</v>
      </c>
      <c r="C1983" s="199">
        <f>COUNTIF('BEN BEARE'!C:C,B1983)</f>
        <v>1</v>
      </c>
      <c r="D1983" s="199">
        <f>COUNTIFS('BEN BEARE'!C:C,B1983,'BEN BEARE'!K:K,"&gt;0")</f>
        <v>0</v>
      </c>
      <c r="E1983" s="199">
        <f>COUNTIFS('BEN BEARE'!C:C,B1983,'BEN BEARE'!K:K,"&lt;0")</f>
        <v>1</v>
      </c>
      <c r="F1983" s="200">
        <f t="shared" si="45"/>
        <v>0</v>
      </c>
      <c r="G1983" s="207">
        <f>SUMIFS('BEN BEARE'!K:K,'BEN BEARE'!C:C,B1983)</f>
        <v>-1</v>
      </c>
    </row>
    <row r="1984" spans="2:7" ht="15.75" x14ac:dyDescent="0.25">
      <c r="B1984" s="205" t="str">
        <v>Tri (4,7,9/",11,12/")</v>
      </c>
      <c r="C1984" s="199">
        <f>COUNTIF('BEN BEARE'!C:C,B1984)</f>
        <v>1</v>
      </c>
      <c r="D1984" s="199">
        <f>COUNTIFS('BEN BEARE'!C:C,B1984,'BEN BEARE'!K:K,"&gt;0")</f>
        <v>1</v>
      </c>
      <c r="E1984" s="199">
        <f>COUNTIFS('BEN BEARE'!C:C,B1984,'BEN BEARE'!K:K,"&lt;0")</f>
        <v>0</v>
      </c>
      <c r="F1984" s="200">
        <f t="shared" si="45"/>
        <v>1</v>
      </c>
      <c r="G1984" s="207">
        <f>SUMIFS('BEN BEARE'!K:K,'BEN BEARE'!C:C,B1984)</f>
        <v>1</v>
      </c>
    </row>
    <row r="1985" spans="2:7" ht="15.75" x14ac:dyDescent="0.25">
      <c r="B1985" s="205" t="str">
        <v>Tri (4,7/",1,2,5,10/")</v>
      </c>
      <c r="C1985" s="199">
        <f>COUNTIF('BEN BEARE'!C:C,B1985)</f>
        <v>1</v>
      </c>
      <c r="D1985" s="199">
        <f>COUNTIFS('BEN BEARE'!C:C,B1985,'BEN BEARE'!K:K,"&gt;0")</f>
        <v>0</v>
      </c>
      <c r="E1985" s="199">
        <f>COUNTIFS('BEN BEARE'!C:C,B1985,'BEN BEARE'!K:K,"&lt;0")</f>
        <v>1</v>
      </c>
      <c r="F1985" s="200">
        <f t="shared" si="45"/>
        <v>0</v>
      </c>
      <c r="G1985" s="207">
        <f>SUMIFS('BEN BEARE'!K:K,'BEN BEARE'!C:C,B1985)</f>
        <v>-1</v>
      </c>
    </row>
    <row r="1986" spans="2:7" ht="15.75" x14ac:dyDescent="0.25">
      <c r="B1986" s="205" t="str">
        <v>Tri (4,7/"/",1,2,5,10)</v>
      </c>
      <c r="C1986" s="199">
        <f>COUNTIF('BEN BEARE'!C:C,B1986)</f>
        <v>1</v>
      </c>
      <c r="D1986" s="199">
        <f>COUNTIFS('BEN BEARE'!C:C,B1986,'BEN BEARE'!K:K,"&gt;0")</f>
        <v>0</v>
      </c>
      <c r="E1986" s="199">
        <f>COUNTIFS('BEN BEARE'!C:C,B1986,'BEN BEARE'!K:K,"&lt;0")</f>
        <v>1</v>
      </c>
      <c r="F1986" s="200">
        <f t="shared" si="45"/>
        <v>0</v>
      </c>
      <c r="G1986" s="207">
        <f>SUMIFS('BEN BEARE'!K:K,'BEN BEARE'!C:C,B1986)</f>
        <v>-1</v>
      </c>
    </row>
    <row r="1987" spans="2:7" ht="15.75" x14ac:dyDescent="0.25">
      <c r="B1987" s="205" t="str">
        <v>Tri (5,11,6)</v>
      </c>
      <c r="C1987" s="199">
        <f>COUNTIF('BEN BEARE'!C:C,B1987)</f>
        <v>1</v>
      </c>
      <c r="D1987" s="199">
        <f>COUNTIFS('BEN BEARE'!C:C,B1987,'BEN BEARE'!K:K,"&gt;0")</f>
        <v>0</v>
      </c>
      <c r="E1987" s="199">
        <f>COUNTIFS('BEN BEARE'!C:C,B1987,'BEN BEARE'!K:K,"&lt;0")</f>
        <v>1</v>
      </c>
      <c r="F1987" s="200">
        <f t="shared" si="45"/>
        <v>0</v>
      </c>
      <c r="G1987" s="207">
        <f>SUMIFS('BEN BEARE'!K:K,'BEN BEARE'!C:C,B1987)</f>
        <v>-1.75</v>
      </c>
    </row>
    <row r="1988" spans="2:7" ht="15.75" x14ac:dyDescent="0.25">
      <c r="B1988" s="205" t="str">
        <v>Tri (5,6,7,8/",9/")</v>
      </c>
      <c r="C1988" s="199">
        <f>COUNTIF('BEN BEARE'!C:C,B1988)</f>
        <v>1</v>
      </c>
      <c r="D1988" s="199">
        <f>COUNTIFS('BEN BEARE'!C:C,B1988,'BEN BEARE'!K:K,"&gt;0")</f>
        <v>0</v>
      </c>
      <c r="E1988" s="199">
        <f>COUNTIFS('BEN BEARE'!C:C,B1988,'BEN BEARE'!K:K,"&lt;0")</f>
        <v>1</v>
      </c>
      <c r="F1988" s="200">
        <f t="shared" si="45"/>
        <v>0</v>
      </c>
      <c r="G1988" s="207">
        <f>SUMIFS('BEN BEARE'!K:K,'BEN BEARE'!C:C,B1988)</f>
        <v>-0.5</v>
      </c>
    </row>
    <row r="1989" spans="2:7" ht="15.75" x14ac:dyDescent="0.25">
      <c r="B1989" s="205" t="str">
        <v>Tri (5,6,7,9,11)</v>
      </c>
      <c r="C1989" s="199">
        <f>COUNTIF('BEN BEARE'!C:C,B1989)</f>
        <v>1</v>
      </c>
      <c r="D1989" s="199">
        <f>COUNTIFS('BEN BEARE'!C:C,B1989,'BEN BEARE'!K:K,"&gt;0")</f>
        <v>1</v>
      </c>
      <c r="E1989" s="199">
        <f>COUNTIFS('BEN BEARE'!C:C,B1989,'BEN BEARE'!K:K,"&lt;0")</f>
        <v>0</v>
      </c>
      <c r="F1989" s="200">
        <f t="shared" si="45"/>
        <v>1</v>
      </c>
      <c r="G1989" s="207">
        <f>SUMIFS('BEN BEARE'!K:K,'BEN BEARE'!C:C,B1989)</f>
        <v>3.7</v>
      </c>
    </row>
    <row r="1990" spans="2:7" ht="15.75" x14ac:dyDescent="0.25">
      <c r="B1990" s="205" t="str">
        <v>Tri (5,7,9,13,18)</v>
      </c>
      <c r="C1990" s="199">
        <f>COUNTIF('BEN BEARE'!C:C,B1990)</f>
        <v>1</v>
      </c>
      <c r="D1990" s="199">
        <f>COUNTIFS('BEN BEARE'!C:C,B1990,'BEN BEARE'!K:K,"&gt;0")</f>
        <v>0</v>
      </c>
      <c r="E1990" s="199">
        <f>COUNTIFS('BEN BEARE'!C:C,B1990,'BEN BEARE'!K:K,"&lt;0")</f>
        <v>1</v>
      </c>
      <c r="F1990" s="200">
        <f t="shared" si="45"/>
        <v>0</v>
      </c>
      <c r="G1990" s="207">
        <f>SUMIFS('BEN BEARE'!K:K,'BEN BEARE'!C:C,B1990)</f>
        <v>-0.25</v>
      </c>
    </row>
    <row r="1991" spans="2:7" ht="15.75" x14ac:dyDescent="0.25">
      <c r="B1991" s="205" t="str">
        <v>Tri (5,8,11,12,12)</v>
      </c>
      <c r="C1991" s="199">
        <f>COUNTIF('BEN BEARE'!C:C,B1991)</f>
        <v>1</v>
      </c>
      <c r="D1991" s="199">
        <f>COUNTIFS('BEN BEARE'!C:C,B1991,'BEN BEARE'!K:K,"&gt;0")</f>
        <v>0</v>
      </c>
      <c r="E1991" s="199">
        <f>COUNTIFS('BEN BEARE'!C:C,B1991,'BEN BEARE'!K:K,"&lt;0")</f>
        <v>1</v>
      </c>
      <c r="F1991" s="200">
        <f t="shared" si="45"/>
        <v>0</v>
      </c>
      <c r="G1991" s="207">
        <f>SUMIFS('BEN BEARE'!K:K,'BEN BEARE'!C:C,B1991)</f>
        <v>-0.25</v>
      </c>
    </row>
    <row r="1992" spans="2:7" ht="15.75" x14ac:dyDescent="0.25">
      <c r="B1992" s="205" t="str">
        <v>Tri (6,8,9)</v>
      </c>
      <c r="C1992" s="199">
        <f>COUNTIF('BEN BEARE'!C:C,B1992)</f>
        <v>1</v>
      </c>
      <c r="D1992" s="199">
        <f>COUNTIFS('BEN BEARE'!C:C,B1992,'BEN BEARE'!K:K,"&gt;0")</f>
        <v>0</v>
      </c>
      <c r="E1992" s="199">
        <f>COUNTIFS('BEN BEARE'!C:C,B1992,'BEN BEARE'!K:K,"&lt;0")</f>
        <v>1</v>
      </c>
      <c r="F1992" s="200">
        <f t="shared" si="45"/>
        <v>0</v>
      </c>
      <c r="G1992" s="207">
        <f>SUMIFS('BEN BEARE'!K:K,'BEN BEARE'!C:C,B1992)</f>
        <v>-0.5</v>
      </c>
    </row>
    <row r="1993" spans="2:7" ht="15.75" x14ac:dyDescent="0.25">
      <c r="B1993" s="205" t="str">
        <v>Tri (6,9,11,16)</v>
      </c>
      <c r="C1993" s="199">
        <f>COUNTIF('BEN BEARE'!C:C,B1993)</f>
        <v>1</v>
      </c>
      <c r="D1993" s="199">
        <f>COUNTIFS('BEN BEARE'!C:C,B1993,'BEN BEARE'!K:K,"&gt;0")</f>
        <v>0</v>
      </c>
      <c r="E1993" s="199">
        <f>COUNTIFS('BEN BEARE'!C:C,B1993,'BEN BEARE'!K:K,"&lt;0")</f>
        <v>1</v>
      </c>
      <c r="F1993" s="200">
        <f t="shared" si="45"/>
        <v>0</v>
      </c>
      <c r="G1993" s="207">
        <f>SUMIFS('BEN BEARE'!K:K,'BEN BEARE'!C:C,B1993)</f>
        <v>-0.5</v>
      </c>
    </row>
    <row r="1994" spans="2:7" ht="15.75" x14ac:dyDescent="0.25">
      <c r="B1994" s="205" t="str">
        <v>Tri (6,9,16)</v>
      </c>
      <c r="C1994" s="199">
        <f>COUNTIF('BEN BEARE'!C:C,B1994)</f>
        <v>1</v>
      </c>
      <c r="D1994" s="199">
        <f>COUNTIFS('BEN BEARE'!C:C,B1994,'BEN BEARE'!K:K,"&gt;0")</f>
        <v>0</v>
      </c>
      <c r="E1994" s="199">
        <f>COUNTIFS('BEN BEARE'!C:C,B1994,'BEN BEARE'!K:K,"&lt;0")</f>
        <v>1</v>
      </c>
      <c r="F1994" s="200">
        <f t="shared" si="45"/>
        <v>0</v>
      </c>
      <c r="G1994" s="207">
        <f>SUMIFS('BEN BEARE'!K:K,'BEN BEARE'!C:C,B1994)</f>
        <v>-1.5</v>
      </c>
    </row>
    <row r="1995" spans="2:7" ht="15.75" x14ac:dyDescent="0.25">
      <c r="B1995" s="205" t="str">
        <v>Tri (7,8,9)</v>
      </c>
      <c r="C1995" s="199">
        <f>COUNTIF('BEN BEARE'!C:C,B1995)</f>
        <v>1</v>
      </c>
      <c r="D1995" s="199">
        <f>COUNTIFS('BEN BEARE'!C:C,B1995,'BEN BEARE'!K:K,"&gt;0")</f>
        <v>0</v>
      </c>
      <c r="E1995" s="199">
        <f>COUNTIFS('BEN BEARE'!C:C,B1995,'BEN BEARE'!K:K,"&lt;0")</f>
        <v>1</v>
      </c>
      <c r="F1995" s="200">
        <f t="shared" si="45"/>
        <v>0</v>
      </c>
      <c r="G1995" s="207">
        <f>SUMIFS('BEN BEARE'!K:K,'BEN BEARE'!C:C,B1995)</f>
        <v>-1</v>
      </c>
    </row>
    <row r="1996" spans="2:7" ht="15.75" x14ac:dyDescent="0.25">
      <c r="B1996" s="205" t="str">
        <v>Tri (9,10,14)</v>
      </c>
      <c r="C1996" s="199">
        <f>COUNTIF('BEN BEARE'!C:C,B1996)</f>
        <v>1</v>
      </c>
      <c r="D1996" s="199">
        <f>COUNTIFS('BEN BEARE'!C:C,B1996,'BEN BEARE'!K:K,"&gt;0")</f>
        <v>0</v>
      </c>
      <c r="E1996" s="199">
        <f>COUNTIFS('BEN BEARE'!C:C,B1996,'BEN BEARE'!K:K,"&lt;0")</f>
        <v>1</v>
      </c>
      <c r="F1996" s="200">
        <f t="shared" si="45"/>
        <v>0</v>
      </c>
      <c r="G1996" s="207">
        <f>SUMIFS('BEN BEARE'!K:K,'BEN BEARE'!C:C,B1996)</f>
        <v>-0.25</v>
      </c>
    </row>
    <row r="1997" spans="2:7" ht="15.75" x14ac:dyDescent="0.25">
      <c r="B1997" s="205" t="str">
        <v>Tri (Exotic)</v>
      </c>
      <c r="C1997" s="199">
        <f>COUNTIF('BEN BEARE'!C:C,B1997)</f>
        <v>1</v>
      </c>
      <c r="D1997" s="199">
        <f>COUNTIFS('BEN BEARE'!C:C,B1997,'BEN BEARE'!K:K,"&gt;0")</f>
        <v>0</v>
      </c>
      <c r="E1997" s="199">
        <f>COUNTIFS('BEN BEARE'!C:C,B1997,'BEN BEARE'!K:K,"&lt;0")</f>
        <v>1</v>
      </c>
      <c r="F1997" s="200">
        <f t="shared" si="45"/>
        <v>0</v>
      </c>
      <c r="G1997" s="207">
        <f>SUMIFS('BEN BEARE'!K:K,'BEN BEARE'!C:C,B1997)</f>
        <v>-0.5</v>
      </c>
    </row>
    <row r="1998" spans="2:7" ht="15.75" x14ac:dyDescent="0.25">
      <c r="B1998" s="205" t="str">
        <v>TRI Ironpot/Mikkis Moon/Hotzino</v>
      </c>
      <c r="C1998" s="199">
        <f>COUNTIF('BEN BEARE'!C:C,B1998)</f>
        <v>1</v>
      </c>
      <c r="D1998" s="199">
        <f>COUNTIFS('BEN BEARE'!C:C,B1998,'BEN BEARE'!K:K,"&gt;0")</f>
        <v>0</v>
      </c>
      <c r="E1998" s="199">
        <f>COUNTIFS('BEN BEARE'!C:C,B1998,'BEN BEARE'!K:K,"&lt;0")</f>
        <v>1</v>
      </c>
      <c r="F1998" s="200">
        <f t="shared" si="45"/>
        <v>0</v>
      </c>
      <c r="G1998" s="207">
        <f>SUMIFS('BEN BEARE'!K:K,'BEN BEARE'!C:C,B1998)</f>
        <v>-4</v>
      </c>
    </row>
    <row r="1999" spans="2:7" ht="15.75" x14ac:dyDescent="0.25">
      <c r="B1999" s="205" t="str">
        <v>Tri Terang R2</v>
      </c>
      <c r="C1999" s="199">
        <f>COUNTIF('BEN BEARE'!C:C,B1999)</f>
        <v>1</v>
      </c>
      <c r="D1999" s="199">
        <f>COUNTIFS('BEN BEARE'!C:C,B1999,'BEN BEARE'!K:K,"&gt;0")</f>
        <v>1</v>
      </c>
      <c r="E1999" s="199">
        <f>COUNTIFS('BEN BEARE'!C:C,B1999,'BEN BEARE'!K:K,"&lt;0")</f>
        <v>0</v>
      </c>
      <c r="F1999" s="200">
        <f t="shared" si="45"/>
        <v>1</v>
      </c>
      <c r="G1999" s="207">
        <f>SUMIFS('BEN BEARE'!K:K,'BEN BEARE'!C:C,B1999)</f>
        <v>2</v>
      </c>
    </row>
    <row r="2000" spans="2:7" ht="15.75" x14ac:dyDescent="0.25">
      <c r="B2000" s="205" t="str">
        <v>Tri( 4,10/13,14/",6"/")</v>
      </c>
      <c r="C2000" s="199">
        <f>COUNTIF('BEN BEARE'!C:C,B2000)</f>
        <v>1</v>
      </c>
      <c r="D2000" s="199">
        <f>COUNTIFS('BEN BEARE'!C:C,B2000,'BEN BEARE'!K:K,"&gt;0")</f>
        <v>0</v>
      </c>
      <c r="E2000" s="199">
        <f>COUNTIFS('BEN BEARE'!C:C,B2000,'BEN BEARE'!K:K,"&lt;0")</f>
        <v>1</v>
      </c>
      <c r="F2000" s="200">
        <f t="shared" si="45"/>
        <v>0</v>
      </c>
      <c r="G2000" s="207">
        <f>SUMIFS('BEN BEARE'!K:K,'BEN BEARE'!C:C,B2000)</f>
        <v>-0.75</v>
      </c>
    </row>
    <row r="2001" spans="2:7" ht="15.75" x14ac:dyDescent="0.25">
      <c r="B2001" s="205" t="str">
        <v>Tri( 4,8,10/13,14/",6"/")</v>
      </c>
      <c r="C2001" s="199">
        <f>COUNTIF('BEN BEARE'!C:C,B2001)</f>
        <v>1</v>
      </c>
      <c r="D2001" s="199">
        <f>COUNTIFS('BEN BEARE'!C:C,B2001,'BEN BEARE'!K:K,"&gt;0")</f>
        <v>0</v>
      </c>
      <c r="E2001" s="199">
        <f>COUNTIFS('BEN BEARE'!C:C,B2001,'BEN BEARE'!K:K,"&lt;0")</f>
        <v>1</v>
      </c>
      <c r="F2001" s="200">
        <f t="shared" si="45"/>
        <v>0</v>
      </c>
      <c r="G2001" s="207">
        <f>SUMIFS('BEN BEARE'!K:K,'BEN BEARE'!C:C,B2001)</f>
        <v>-0.5</v>
      </c>
    </row>
    <row r="2002" spans="2:7" ht="15.75" x14ac:dyDescent="0.25">
      <c r="B2002" s="205" t="str">
        <v>Tribeca Star</v>
      </c>
      <c r="C2002" s="199">
        <f>COUNTIF('BEN BEARE'!C:C,B2002)</f>
        <v>3</v>
      </c>
      <c r="D2002" s="199">
        <f>COUNTIFS('BEN BEARE'!C:C,B2002,'BEN BEARE'!K:K,"&gt;0")</f>
        <v>0</v>
      </c>
      <c r="E2002" s="199">
        <f>COUNTIFS('BEN BEARE'!C:C,B2002,'BEN BEARE'!K:K,"&lt;0")</f>
        <v>3</v>
      </c>
      <c r="F2002" s="200">
        <f t="shared" si="45"/>
        <v>0</v>
      </c>
      <c r="G2002" s="207">
        <f>SUMIFS('BEN BEARE'!K:K,'BEN BEARE'!C:C,B2002)</f>
        <v>-7.5</v>
      </c>
    </row>
    <row r="2003" spans="2:7" ht="15.75" x14ac:dyDescent="0.25">
      <c r="B2003" s="205" t="str">
        <v>Triggerific</v>
      </c>
      <c r="C2003" s="199">
        <f>COUNTIF('BEN BEARE'!C:C,B2003)</f>
        <v>1</v>
      </c>
      <c r="D2003" s="199">
        <f>COUNTIFS('BEN BEARE'!C:C,B2003,'BEN BEARE'!K:K,"&gt;0")</f>
        <v>0</v>
      </c>
      <c r="E2003" s="199">
        <f>COUNTIFS('BEN BEARE'!C:C,B2003,'BEN BEARE'!K:K,"&lt;0")</f>
        <v>1</v>
      </c>
      <c r="F2003" s="200">
        <f t="shared" si="45"/>
        <v>0</v>
      </c>
      <c r="G2003" s="207">
        <f>SUMIFS('BEN BEARE'!K:K,'BEN BEARE'!C:C,B2003)</f>
        <v>-0.75</v>
      </c>
    </row>
    <row r="2004" spans="2:7" ht="15.75" x14ac:dyDescent="0.25">
      <c r="B2004" s="205" t="str">
        <v>Triples</v>
      </c>
      <c r="C2004" s="199">
        <f>COUNTIF('BEN BEARE'!C:C,B2004)</f>
        <v>4</v>
      </c>
      <c r="D2004" s="199">
        <f>COUNTIFS('BEN BEARE'!C:C,B2004,'BEN BEARE'!K:K,"&gt;0")</f>
        <v>1</v>
      </c>
      <c r="E2004" s="199">
        <f>COUNTIFS('BEN BEARE'!C:C,B2004,'BEN BEARE'!K:K,"&lt;0")</f>
        <v>3</v>
      </c>
      <c r="F2004" s="200">
        <f t="shared" si="45"/>
        <v>0.25</v>
      </c>
      <c r="G2004" s="207">
        <f>SUMIFS('BEN BEARE'!K:K,'BEN BEARE'!C:C,B2004)</f>
        <v>-5.0500000000000007</v>
      </c>
    </row>
    <row r="2005" spans="2:7" ht="15.75" x14ac:dyDescent="0.25">
      <c r="B2005" s="205" t="str">
        <v>Triumphantly</v>
      </c>
      <c r="C2005" s="199">
        <f>COUNTIF('BEN BEARE'!C:C,B2005)</f>
        <v>2</v>
      </c>
      <c r="D2005" s="199">
        <f>COUNTIFS('BEN BEARE'!C:C,B2005,'BEN BEARE'!K:K,"&gt;0")</f>
        <v>0</v>
      </c>
      <c r="E2005" s="199">
        <f>COUNTIFS('BEN BEARE'!C:C,B2005,'BEN BEARE'!K:K,"&lt;0")</f>
        <v>2</v>
      </c>
      <c r="F2005" s="200">
        <f t="shared" si="45"/>
        <v>0</v>
      </c>
      <c r="G2005" s="207">
        <f>SUMIFS('BEN BEARE'!K:K,'BEN BEARE'!C:C,B2005)</f>
        <v>-2.25</v>
      </c>
    </row>
    <row r="2006" spans="2:7" ht="15.75" x14ac:dyDescent="0.25">
      <c r="B2006" s="205" t="str">
        <v>Tropical Squall</v>
      </c>
      <c r="C2006" s="199">
        <f>COUNTIF('BEN BEARE'!C:C,B2006)</f>
        <v>1</v>
      </c>
      <c r="D2006" s="199">
        <f>COUNTIFS('BEN BEARE'!C:C,B2006,'BEN BEARE'!K:K,"&gt;0")</f>
        <v>1</v>
      </c>
      <c r="E2006" s="199">
        <f>COUNTIFS('BEN BEARE'!C:C,B2006,'BEN BEARE'!K:K,"&lt;0")</f>
        <v>0</v>
      </c>
      <c r="F2006" s="200">
        <f t="shared" si="45"/>
        <v>1</v>
      </c>
      <c r="G2006" s="207">
        <f>SUMIFS('BEN BEARE'!K:K,'BEN BEARE'!C:C,B2006)</f>
        <v>3.25</v>
      </c>
    </row>
    <row r="2007" spans="2:7" ht="15.75" x14ac:dyDescent="0.25">
      <c r="B2007" s="205" t="str">
        <v>Tropiconni</v>
      </c>
      <c r="C2007" s="199">
        <f>COUNTIF('BEN BEARE'!C:C,B2007)</f>
        <v>1</v>
      </c>
      <c r="D2007" s="199">
        <f>COUNTIFS('BEN BEARE'!C:C,B2007,'BEN BEARE'!K:K,"&gt;0")</f>
        <v>1</v>
      </c>
      <c r="E2007" s="199">
        <f>COUNTIFS('BEN BEARE'!C:C,B2007,'BEN BEARE'!K:K,"&lt;0")</f>
        <v>0</v>
      </c>
      <c r="F2007" s="200">
        <f t="shared" si="45"/>
        <v>1</v>
      </c>
      <c r="G2007" s="207">
        <f>SUMIFS('BEN BEARE'!K:K,'BEN BEARE'!C:C,B2007)</f>
        <v>2.4000000000000004</v>
      </c>
    </row>
    <row r="2008" spans="2:7" ht="15.75" x14ac:dyDescent="0.25">
      <c r="B2008" s="205" t="str">
        <v>True Patriot</v>
      </c>
      <c r="C2008" s="199">
        <f>COUNTIF('BEN BEARE'!C:C,B2008)</f>
        <v>1</v>
      </c>
      <c r="D2008" s="199">
        <f>COUNTIFS('BEN BEARE'!C:C,B2008,'BEN BEARE'!K:K,"&gt;0")</f>
        <v>0</v>
      </c>
      <c r="E2008" s="199">
        <f>COUNTIFS('BEN BEARE'!C:C,B2008,'BEN BEARE'!K:K,"&lt;0")</f>
        <v>1</v>
      </c>
      <c r="F2008" s="200">
        <f t="shared" si="45"/>
        <v>0</v>
      </c>
      <c r="G2008" s="207">
        <f>SUMIFS('BEN BEARE'!K:K,'BEN BEARE'!C:C,B2008)</f>
        <v>-1.5</v>
      </c>
    </row>
    <row r="2009" spans="2:7" ht="15.75" x14ac:dyDescent="0.25">
      <c r="B2009" s="205" t="str">
        <v>Trust Rusty</v>
      </c>
      <c r="C2009" s="199">
        <f>COUNTIF('BEN BEARE'!C:C,B2009)</f>
        <v>1</v>
      </c>
      <c r="D2009" s="199">
        <f>COUNTIFS('BEN BEARE'!C:C,B2009,'BEN BEARE'!K:K,"&gt;0")</f>
        <v>0</v>
      </c>
      <c r="E2009" s="199">
        <f>COUNTIFS('BEN BEARE'!C:C,B2009,'BEN BEARE'!K:K,"&lt;0")</f>
        <v>1</v>
      </c>
      <c r="F2009" s="200">
        <f t="shared" ref="F2009:F2024" si="46">D2009/C2009</f>
        <v>0</v>
      </c>
      <c r="G2009" s="207">
        <f>SUMIFS('BEN BEARE'!K:K,'BEN BEARE'!C:C,B2009)</f>
        <v>-7.5</v>
      </c>
    </row>
    <row r="2010" spans="2:7" ht="15.75" x14ac:dyDescent="0.25">
      <c r="B2010" s="205" t="str">
        <v>Trust Sylvester</v>
      </c>
      <c r="C2010" s="199">
        <f>COUNTIF('BEN BEARE'!C:C,B2010)</f>
        <v>2</v>
      </c>
      <c r="D2010" s="199">
        <f>COUNTIFS('BEN BEARE'!C:C,B2010,'BEN BEARE'!K:K,"&gt;0")</f>
        <v>0</v>
      </c>
      <c r="E2010" s="199">
        <f>COUNTIFS('BEN BEARE'!C:C,B2010,'BEN BEARE'!K:K,"&lt;0")</f>
        <v>2</v>
      </c>
      <c r="F2010" s="200">
        <f t="shared" si="46"/>
        <v>0</v>
      </c>
      <c r="G2010" s="207">
        <f>SUMIFS('BEN BEARE'!K:K,'BEN BEARE'!C:C,B2010)</f>
        <v>-5</v>
      </c>
    </row>
    <row r="2011" spans="2:7" ht="15.75" x14ac:dyDescent="0.25">
      <c r="B2011" s="205" t="str">
        <v>Trusty Rusty</v>
      </c>
      <c r="C2011" s="199">
        <f>COUNTIF('BEN BEARE'!C:C,B2011)</f>
        <v>2</v>
      </c>
      <c r="D2011" s="199">
        <f>COUNTIFS('BEN BEARE'!C:C,B2011,'BEN BEARE'!K:K,"&gt;0")</f>
        <v>1</v>
      </c>
      <c r="E2011" s="199">
        <f>COUNTIFS('BEN BEARE'!C:C,B2011,'BEN BEARE'!K:K,"&lt;0")</f>
        <v>1</v>
      </c>
      <c r="F2011" s="200">
        <f t="shared" si="46"/>
        <v>0.5</v>
      </c>
      <c r="G2011" s="207">
        <f>SUMIFS('BEN BEARE'!K:K,'BEN BEARE'!C:C,B2011)</f>
        <v>-1.5</v>
      </c>
    </row>
    <row r="2012" spans="2:7" ht="15.75" x14ac:dyDescent="0.25">
      <c r="B2012" s="205" t="str">
        <v>Tsarina Chaos</v>
      </c>
      <c r="C2012" s="199">
        <f>COUNTIF('BEN BEARE'!C:C,B2012)</f>
        <v>1</v>
      </c>
      <c r="D2012" s="199">
        <f>COUNTIFS('BEN BEARE'!C:C,B2012,'BEN BEARE'!K:K,"&gt;0")</f>
        <v>0</v>
      </c>
      <c r="E2012" s="199">
        <f>COUNTIFS('BEN BEARE'!C:C,B2012,'BEN BEARE'!K:K,"&lt;0")</f>
        <v>1</v>
      </c>
      <c r="F2012" s="200">
        <f t="shared" si="46"/>
        <v>0</v>
      </c>
      <c r="G2012" s="207">
        <f>SUMIFS('BEN BEARE'!K:K,'BEN BEARE'!C:C,B2012)</f>
        <v>-0.25</v>
      </c>
    </row>
    <row r="2013" spans="2:7" ht="15.75" x14ac:dyDescent="0.25">
      <c r="B2013" s="205" t="str">
        <v>Tsegay</v>
      </c>
      <c r="C2013" s="199">
        <f>COUNTIF('BEN BEARE'!C:C,B2013)</f>
        <v>1</v>
      </c>
      <c r="D2013" s="199">
        <f>COUNTIFS('BEN BEARE'!C:C,B2013,'BEN BEARE'!K:K,"&gt;0")</f>
        <v>0</v>
      </c>
      <c r="E2013" s="199">
        <f>COUNTIFS('BEN BEARE'!C:C,B2013,'BEN BEARE'!K:K,"&lt;0")</f>
        <v>1</v>
      </c>
      <c r="F2013" s="200">
        <f t="shared" si="46"/>
        <v>0</v>
      </c>
      <c r="G2013" s="207">
        <f>SUMIFS('BEN BEARE'!K:K,'BEN BEARE'!C:C,B2013)</f>
        <v>-0.25</v>
      </c>
    </row>
    <row r="2014" spans="2:7" ht="15.75" x14ac:dyDescent="0.25">
      <c r="B2014" s="205" t="str">
        <v>Tu Qui Santuza</v>
      </c>
      <c r="C2014" s="199">
        <f>COUNTIF('BEN BEARE'!C:C,B2014)</f>
        <v>1</v>
      </c>
      <c r="D2014" s="199">
        <f>COUNTIFS('BEN BEARE'!C:C,B2014,'BEN BEARE'!K:K,"&gt;0")</f>
        <v>0</v>
      </c>
      <c r="E2014" s="199">
        <f>COUNTIFS('BEN BEARE'!C:C,B2014,'BEN BEARE'!K:K,"&lt;0")</f>
        <v>1</v>
      </c>
      <c r="F2014" s="200">
        <f t="shared" si="46"/>
        <v>0</v>
      </c>
      <c r="G2014" s="207">
        <f>SUMIFS('BEN BEARE'!K:K,'BEN BEARE'!C:C,B2014)</f>
        <v>-1.5</v>
      </c>
    </row>
    <row r="2015" spans="2:7" ht="15.75" x14ac:dyDescent="0.25">
      <c r="B2015" s="205" t="str">
        <v>Tu Qui Santuzza</v>
      </c>
      <c r="C2015" s="199">
        <f>COUNTIF('BEN BEARE'!C:C,B2015)</f>
        <v>1</v>
      </c>
      <c r="D2015" s="199">
        <f>COUNTIFS('BEN BEARE'!C:C,B2015,'BEN BEARE'!K:K,"&gt;0")</f>
        <v>1</v>
      </c>
      <c r="E2015" s="199">
        <f>COUNTIFS('BEN BEARE'!C:C,B2015,'BEN BEARE'!K:K,"&lt;0")</f>
        <v>0</v>
      </c>
      <c r="F2015" s="200">
        <f t="shared" si="46"/>
        <v>1</v>
      </c>
      <c r="G2015" s="207">
        <f>SUMIFS('BEN BEARE'!K:K,'BEN BEARE'!C:C,B2015)</f>
        <v>14.399999999999999</v>
      </c>
    </row>
    <row r="2016" spans="2:7" ht="15.75" x14ac:dyDescent="0.25">
      <c r="B2016" s="205" t="str">
        <v>Tuahine</v>
      </c>
      <c r="C2016" s="199">
        <f>COUNTIF('BEN BEARE'!C:C,B2016)</f>
        <v>1</v>
      </c>
      <c r="D2016" s="199">
        <f>COUNTIFS('BEN BEARE'!C:C,B2016,'BEN BEARE'!K:K,"&gt;0")</f>
        <v>1</v>
      </c>
      <c r="E2016" s="199">
        <f>COUNTIFS('BEN BEARE'!C:C,B2016,'BEN BEARE'!K:K,"&lt;0")</f>
        <v>0</v>
      </c>
      <c r="F2016" s="200">
        <f t="shared" si="46"/>
        <v>1</v>
      </c>
      <c r="G2016" s="207">
        <f>SUMIFS('BEN BEARE'!K:K,'BEN BEARE'!C:C,B2016)</f>
        <v>16</v>
      </c>
    </row>
    <row r="2017" spans="2:7" ht="15.75" x14ac:dyDescent="0.25">
      <c r="B2017" s="205" t="str">
        <v>Tulle</v>
      </c>
      <c r="C2017" s="199">
        <f>COUNTIF('BEN BEARE'!C:C,B2017)</f>
        <v>1</v>
      </c>
      <c r="D2017" s="199">
        <f>COUNTIFS('BEN BEARE'!C:C,B2017,'BEN BEARE'!K:K,"&gt;0")</f>
        <v>0</v>
      </c>
      <c r="E2017" s="199">
        <f>COUNTIFS('BEN BEARE'!C:C,B2017,'BEN BEARE'!K:K,"&lt;0")</f>
        <v>1</v>
      </c>
      <c r="F2017" s="200">
        <f t="shared" si="46"/>
        <v>0</v>
      </c>
      <c r="G2017" s="207">
        <f>SUMIFS('BEN BEARE'!K:K,'BEN BEARE'!C:C,B2017)</f>
        <v>-1</v>
      </c>
    </row>
    <row r="2018" spans="2:7" ht="15.75" x14ac:dyDescent="0.25">
      <c r="B2018" s="205" t="str">
        <v>Turbinado</v>
      </c>
      <c r="C2018" s="199">
        <f>COUNTIF('BEN BEARE'!C:C,B2018)</f>
        <v>1</v>
      </c>
      <c r="D2018" s="199">
        <f>COUNTIFS('BEN BEARE'!C:C,B2018,'BEN BEARE'!K:K,"&gt;0")</f>
        <v>1</v>
      </c>
      <c r="E2018" s="199">
        <f>COUNTIFS('BEN BEARE'!C:C,B2018,'BEN BEARE'!K:K,"&lt;0")</f>
        <v>0</v>
      </c>
      <c r="F2018" s="200">
        <f t="shared" si="46"/>
        <v>1</v>
      </c>
      <c r="G2018" s="207">
        <f>SUMIFS('BEN BEARE'!K:K,'BEN BEARE'!C:C,B2018)</f>
        <v>1.5</v>
      </c>
    </row>
    <row r="2019" spans="2:7" ht="15.75" x14ac:dyDescent="0.25">
      <c r="B2019" s="205" t="str">
        <v>Turbo Toronado</v>
      </c>
      <c r="C2019" s="199">
        <f>COUNTIF('BEN BEARE'!C:C,B2019)</f>
        <v>1</v>
      </c>
      <c r="D2019" s="199">
        <f>COUNTIFS('BEN BEARE'!C:C,B2019,'BEN BEARE'!K:K,"&gt;0")</f>
        <v>0</v>
      </c>
      <c r="E2019" s="199">
        <f>COUNTIFS('BEN BEARE'!C:C,B2019,'BEN BEARE'!K:K,"&lt;0")</f>
        <v>1</v>
      </c>
      <c r="F2019" s="200">
        <f t="shared" si="46"/>
        <v>0</v>
      </c>
      <c r="G2019" s="207">
        <f>SUMIFS('BEN BEARE'!K:K,'BEN BEARE'!C:C,B2019)</f>
        <v>-2</v>
      </c>
    </row>
    <row r="2020" spans="2:7" ht="15.75" x14ac:dyDescent="0.25">
      <c r="B2020" s="205" t="str">
        <v>Turf Two</v>
      </c>
      <c r="C2020" s="199">
        <f>COUNTIF('BEN BEARE'!C:C,B2020)</f>
        <v>1</v>
      </c>
      <c r="D2020" s="199">
        <f>COUNTIFS('BEN BEARE'!C:C,B2020,'BEN BEARE'!K:K,"&gt;0")</f>
        <v>0</v>
      </c>
      <c r="E2020" s="199">
        <f>COUNTIFS('BEN BEARE'!C:C,B2020,'BEN BEARE'!K:K,"&lt;0")</f>
        <v>1</v>
      </c>
      <c r="F2020" s="200">
        <f t="shared" si="46"/>
        <v>0</v>
      </c>
      <c r="G2020" s="207">
        <f>SUMIFS('BEN BEARE'!K:K,'BEN BEARE'!C:C,B2020)</f>
        <v>-2</v>
      </c>
    </row>
    <row r="2021" spans="2:7" ht="15.75" x14ac:dyDescent="0.25">
      <c r="B2021" s="205" t="str">
        <v>Tuscan Sun</v>
      </c>
      <c r="C2021" s="199">
        <f>COUNTIF('BEN BEARE'!C:C,B2021)</f>
        <v>3</v>
      </c>
      <c r="D2021" s="199">
        <f>COUNTIFS('BEN BEARE'!C:C,B2021,'BEN BEARE'!K:K,"&gt;0")</f>
        <v>0</v>
      </c>
      <c r="E2021" s="199">
        <f>COUNTIFS('BEN BEARE'!C:C,B2021,'BEN BEARE'!K:K,"&lt;0")</f>
        <v>3</v>
      </c>
      <c r="F2021" s="200">
        <f t="shared" si="46"/>
        <v>0</v>
      </c>
      <c r="G2021" s="207">
        <f>SUMIFS('BEN BEARE'!K:K,'BEN BEARE'!C:C,B2021)</f>
        <v>-3</v>
      </c>
    </row>
    <row r="2022" spans="2:7" ht="15.75" x14ac:dyDescent="0.25">
      <c r="B2022" s="205" t="str">
        <v>Tweeted</v>
      </c>
      <c r="C2022" s="199">
        <f>COUNTIF('BEN BEARE'!C:C,B2022)</f>
        <v>1</v>
      </c>
      <c r="D2022" s="199">
        <f>COUNTIFS('BEN BEARE'!C:C,B2022,'BEN BEARE'!K:K,"&gt;0")</f>
        <v>0</v>
      </c>
      <c r="E2022" s="199">
        <f>COUNTIFS('BEN BEARE'!C:C,B2022,'BEN BEARE'!K:K,"&lt;0")</f>
        <v>1</v>
      </c>
      <c r="F2022" s="200">
        <f t="shared" si="46"/>
        <v>0</v>
      </c>
      <c r="G2022" s="207">
        <f>SUMIFS('BEN BEARE'!K:K,'BEN BEARE'!C:C,B2022)</f>
        <v>-0.5</v>
      </c>
    </row>
    <row r="2023" spans="2:7" ht="15.75" x14ac:dyDescent="0.25">
      <c r="B2023" s="205" t="str">
        <v>Twentyman</v>
      </c>
      <c r="C2023" s="199">
        <f>COUNTIF('BEN BEARE'!C:C,B2023)</f>
        <v>1</v>
      </c>
      <c r="D2023" s="199">
        <f>COUNTIFS('BEN BEARE'!C:C,B2023,'BEN BEARE'!K:K,"&gt;0")</f>
        <v>1</v>
      </c>
      <c r="E2023" s="199">
        <f>COUNTIFS('BEN BEARE'!C:C,B2023,'BEN BEARE'!K:K,"&lt;0")</f>
        <v>0</v>
      </c>
      <c r="F2023" s="200">
        <f t="shared" si="46"/>
        <v>1</v>
      </c>
      <c r="G2023" s="207">
        <f>SUMIFS('BEN BEARE'!K:K,'BEN BEARE'!C:C,B2023)</f>
        <v>70</v>
      </c>
    </row>
    <row r="2024" spans="2:7" ht="15.75" x14ac:dyDescent="0.25">
      <c r="B2024" s="205" t="str">
        <v>Twilight Afair</v>
      </c>
      <c r="C2024" s="199">
        <f>COUNTIF('BEN BEARE'!C:C,B2024)</f>
        <v>2</v>
      </c>
      <c r="D2024" s="199">
        <f>COUNTIFS('BEN BEARE'!C:C,B2024,'BEN BEARE'!K:K,"&gt;0")</f>
        <v>1</v>
      </c>
      <c r="E2024" s="199">
        <f>COUNTIFS('BEN BEARE'!C:C,B2024,'BEN BEARE'!K:K,"&lt;0")</f>
        <v>1</v>
      </c>
      <c r="F2024" s="200">
        <f t="shared" si="46"/>
        <v>0.5</v>
      </c>
      <c r="G2024" s="207">
        <f>SUMIFS('BEN BEARE'!K:K,'BEN BEARE'!C:C,B2024)</f>
        <v>2.75</v>
      </c>
    </row>
    <row r="2025" spans="2:7" ht="15.75" x14ac:dyDescent="0.25">
      <c r="B2025" s="205" t="str">
        <v>Twin Perfection</v>
      </c>
      <c r="C2025" s="199">
        <f>COUNTIF('BEN BEARE'!C:C,B2025)</f>
        <v>2</v>
      </c>
      <c r="D2025" s="199">
        <f>COUNTIFS('BEN BEARE'!C:C,B2025,'BEN BEARE'!K:K,"&gt;0")</f>
        <v>1</v>
      </c>
      <c r="E2025" s="199">
        <f>COUNTIFS('BEN BEARE'!C:C,B2025,'BEN BEARE'!K:K,"&lt;0")</f>
        <v>1</v>
      </c>
      <c r="F2025" s="200">
        <f t="shared" ref="F2025:F2088" si="47">D2025/C2025</f>
        <v>0.5</v>
      </c>
      <c r="G2025" s="207">
        <f>SUMIFS('BEN BEARE'!K:K,'BEN BEARE'!C:C,B2025)</f>
        <v>0.25</v>
      </c>
    </row>
    <row r="2026" spans="2:7" ht="15.75" x14ac:dyDescent="0.25">
      <c r="B2026" s="205" t="str">
        <v>Twins Perfection</v>
      </c>
      <c r="C2026" s="199">
        <f>COUNTIF('BEN BEARE'!C:C,B2026)</f>
        <v>1</v>
      </c>
      <c r="D2026" s="199">
        <f>COUNTIFS('BEN BEARE'!C:C,B2026,'BEN BEARE'!K:K,"&gt;0")</f>
        <v>0</v>
      </c>
      <c r="E2026" s="199">
        <f>COUNTIFS('BEN BEARE'!C:C,B2026,'BEN BEARE'!K:K,"&lt;0")</f>
        <v>1</v>
      </c>
      <c r="F2026" s="200">
        <f t="shared" si="47"/>
        <v>0</v>
      </c>
      <c r="G2026" s="207">
        <f>SUMIFS('BEN BEARE'!K:K,'BEN BEARE'!C:C,B2026)</f>
        <v>-5</v>
      </c>
    </row>
    <row r="2027" spans="2:7" ht="15.75" x14ac:dyDescent="0.25">
      <c r="B2027" s="205" t="str">
        <v>Twosret</v>
      </c>
      <c r="C2027" s="199">
        <f>COUNTIF('BEN BEARE'!C:C,B2027)</f>
        <v>3</v>
      </c>
      <c r="D2027" s="199">
        <f>COUNTIFS('BEN BEARE'!C:C,B2027,'BEN BEARE'!K:K,"&gt;0")</f>
        <v>0</v>
      </c>
      <c r="E2027" s="199">
        <f>COUNTIFS('BEN BEARE'!C:C,B2027,'BEN BEARE'!K:K,"&lt;0")</f>
        <v>3</v>
      </c>
      <c r="F2027" s="200">
        <f t="shared" si="47"/>
        <v>0</v>
      </c>
      <c r="G2027" s="207">
        <f>SUMIFS('BEN BEARE'!K:K,'BEN BEARE'!C:C,B2027)</f>
        <v>-9</v>
      </c>
    </row>
    <row r="2028" spans="2:7" ht="15.75" x14ac:dyDescent="0.25">
      <c r="B2028" s="205" t="str">
        <v>Tycoon Commander</v>
      </c>
      <c r="C2028" s="199">
        <f>COUNTIF('BEN BEARE'!C:C,B2028)</f>
        <v>2</v>
      </c>
      <c r="D2028" s="199">
        <f>COUNTIFS('BEN BEARE'!C:C,B2028,'BEN BEARE'!K:K,"&gt;0")</f>
        <v>1</v>
      </c>
      <c r="E2028" s="199">
        <f>COUNTIFS('BEN BEARE'!C:C,B2028,'BEN BEARE'!K:K,"&lt;0")</f>
        <v>1</v>
      </c>
      <c r="F2028" s="200">
        <f t="shared" si="47"/>
        <v>0.5</v>
      </c>
      <c r="G2028" s="207">
        <f>SUMIFS('BEN BEARE'!K:K,'BEN BEARE'!C:C,B2028)</f>
        <v>20.2</v>
      </c>
    </row>
    <row r="2029" spans="2:7" ht="15.75" x14ac:dyDescent="0.25">
      <c r="B2029" s="205" t="str">
        <v>Tycoon Raff</v>
      </c>
      <c r="C2029" s="199">
        <f>COUNTIF('BEN BEARE'!C:C,B2029)</f>
        <v>1</v>
      </c>
      <c r="D2029" s="199">
        <f>COUNTIFS('BEN BEARE'!C:C,B2029,'BEN BEARE'!K:K,"&gt;0")</f>
        <v>0</v>
      </c>
      <c r="E2029" s="199">
        <f>COUNTIFS('BEN BEARE'!C:C,B2029,'BEN BEARE'!K:K,"&lt;0")</f>
        <v>1</v>
      </c>
      <c r="F2029" s="200">
        <f t="shared" si="47"/>
        <v>0</v>
      </c>
      <c r="G2029" s="207">
        <f>SUMIFS('BEN BEARE'!K:K,'BEN BEARE'!C:C,B2029)</f>
        <v>-2</v>
      </c>
    </row>
    <row r="2030" spans="2:7" ht="15.75" x14ac:dyDescent="0.25">
      <c r="B2030" s="205" t="str">
        <v>Tycoonette</v>
      </c>
      <c r="C2030" s="199">
        <f>COUNTIF('BEN BEARE'!C:C,B2030)</f>
        <v>1</v>
      </c>
      <c r="D2030" s="199">
        <f>COUNTIFS('BEN BEARE'!C:C,B2030,'BEN BEARE'!K:K,"&gt;0")</f>
        <v>0</v>
      </c>
      <c r="E2030" s="199">
        <f>COUNTIFS('BEN BEARE'!C:C,B2030,'BEN BEARE'!K:K,"&lt;0")</f>
        <v>1</v>
      </c>
      <c r="F2030" s="200">
        <f t="shared" si="47"/>
        <v>0</v>
      </c>
      <c r="G2030" s="207">
        <f>SUMIFS('BEN BEARE'!K:K,'BEN BEARE'!C:C,B2030)</f>
        <v>-5</v>
      </c>
    </row>
    <row r="2031" spans="2:7" ht="15.75" x14ac:dyDescent="0.25">
      <c r="B2031" s="205" t="str">
        <v>Tycoons Girl</v>
      </c>
      <c r="C2031" s="199">
        <f>COUNTIF('BEN BEARE'!C:C,B2031)</f>
        <v>1</v>
      </c>
      <c r="D2031" s="199">
        <f>COUNTIFS('BEN BEARE'!C:C,B2031,'BEN BEARE'!K:K,"&gt;0")</f>
        <v>0</v>
      </c>
      <c r="E2031" s="199">
        <f>COUNTIFS('BEN BEARE'!C:C,B2031,'BEN BEARE'!K:K,"&lt;0")</f>
        <v>1</v>
      </c>
      <c r="F2031" s="200">
        <f t="shared" si="47"/>
        <v>0</v>
      </c>
      <c r="G2031" s="207">
        <f>SUMIFS('BEN BEARE'!K:K,'BEN BEARE'!C:C,B2031)</f>
        <v>-3</v>
      </c>
    </row>
    <row r="2032" spans="2:7" ht="15.75" x14ac:dyDescent="0.25">
      <c r="B2032" s="205" t="str">
        <v xml:space="preserve">Tycoons Girl </v>
      </c>
      <c r="C2032" s="199">
        <f>COUNTIF('BEN BEARE'!C:C,B2032)</f>
        <v>1</v>
      </c>
      <c r="D2032" s="199">
        <f>COUNTIFS('BEN BEARE'!C:C,B2032,'BEN BEARE'!K:K,"&gt;0")</f>
        <v>1</v>
      </c>
      <c r="E2032" s="199">
        <f>COUNTIFS('BEN BEARE'!C:C,B2032,'BEN BEARE'!K:K,"&lt;0")</f>
        <v>0</v>
      </c>
      <c r="F2032" s="200">
        <f t="shared" si="47"/>
        <v>1</v>
      </c>
      <c r="G2032" s="207">
        <f>SUMIFS('BEN BEARE'!K:K,'BEN BEARE'!C:C,B2032)</f>
        <v>2.5500000000000007</v>
      </c>
    </row>
    <row r="2033" spans="2:7" ht="15.75" x14ac:dyDescent="0.25">
      <c r="B2033" s="205" t="str">
        <v>Typhoon Titmus</v>
      </c>
      <c r="C2033" s="199">
        <f>COUNTIF('BEN BEARE'!C:C,B2033)</f>
        <v>1</v>
      </c>
      <c r="D2033" s="199">
        <f>COUNTIFS('BEN BEARE'!C:C,B2033,'BEN BEARE'!K:K,"&gt;0")</f>
        <v>1</v>
      </c>
      <c r="E2033" s="199">
        <f>COUNTIFS('BEN BEARE'!C:C,B2033,'BEN BEARE'!K:K,"&lt;0")</f>
        <v>0</v>
      </c>
      <c r="F2033" s="200">
        <f t="shared" si="47"/>
        <v>1</v>
      </c>
      <c r="G2033" s="207">
        <f>SUMIFS('BEN BEARE'!K:K,'BEN BEARE'!C:C,B2033)</f>
        <v>10.15</v>
      </c>
    </row>
    <row r="2034" spans="2:7" ht="15.75" x14ac:dyDescent="0.25">
      <c r="B2034" s="205" t="str">
        <v>Typical You</v>
      </c>
      <c r="C2034" s="199">
        <f>COUNTIF('BEN BEARE'!C:C,B2034)</f>
        <v>1</v>
      </c>
      <c r="D2034" s="199">
        <f>COUNTIFS('BEN BEARE'!C:C,B2034,'BEN BEARE'!K:K,"&gt;0")</f>
        <v>0</v>
      </c>
      <c r="E2034" s="199">
        <f>COUNTIFS('BEN BEARE'!C:C,B2034,'BEN BEARE'!K:K,"&lt;0")</f>
        <v>1</v>
      </c>
      <c r="F2034" s="200">
        <f t="shared" si="47"/>
        <v>0</v>
      </c>
      <c r="G2034" s="207">
        <f>SUMIFS('BEN BEARE'!K:K,'BEN BEARE'!C:C,B2034)</f>
        <v>-0.5</v>
      </c>
    </row>
    <row r="2035" spans="2:7" ht="15.75" x14ac:dyDescent="0.25">
      <c r="B2035" s="205" t="str">
        <v>Ulanni</v>
      </c>
      <c r="C2035" s="199">
        <f>COUNTIF('BEN BEARE'!C:C,B2035)</f>
        <v>1</v>
      </c>
      <c r="D2035" s="199">
        <f>COUNTIFS('BEN BEARE'!C:C,B2035,'BEN BEARE'!K:K,"&gt;0")</f>
        <v>1</v>
      </c>
      <c r="E2035" s="199">
        <f>COUNTIFS('BEN BEARE'!C:C,B2035,'BEN BEARE'!K:K,"&lt;0")</f>
        <v>0</v>
      </c>
      <c r="F2035" s="200">
        <f t="shared" si="47"/>
        <v>1</v>
      </c>
      <c r="G2035" s="207">
        <f>SUMIFS('BEN BEARE'!K:K,'BEN BEARE'!C:C,B2035)</f>
        <v>2</v>
      </c>
    </row>
    <row r="2036" spans="2:7" ht="15.75" x14ac:dyDescent="0.25">
      <c r="B2036" s="205" t="str">
        <v>Uncle Donny</v>
      </c>
      <c r="C2036" s="199">
        <f>COUNTIF('BEN BEARE'!C:C,B2036)</f>
        <v>1</v>
      </c>
      <c r="D2036" s="199">
        <f>COUNTIFS('BEN BEARE'!C:C,B2036,'BEN BEARE'!K:K,"&gt;0")</f>
        <v>1</v>
      </c>
      <c r="E2036" s="199">
        <f>COUNTIFS('BEN BEARE'!C:C,B2036,'BEN BEARE'!K:K,"&lt;0")</f>
        <v>0</v>
      </c>
      <c r="F2036" s="200">
        <f t="shared" si="47"/>
        <v>1</v>
      </c>
      <c r="G2036" s="207">
        <f>SUMIFS('BEN BEARE'!K:K,'BEN BEARE'!C:C,B2036)</f>
        <v>2.8</v>
      </c>
    </row>
    <row r="2037" spans="2:7" ht="15.75" x14ac:dyDescent="0.25">
      <c r="B2037" s="205" t="str">
        <v>Under and Over</v>
      </c>
      <c r="C2037" s="199">
        <f>COUNTIF('BEN BEARE'!C:C,B2037)</f>
        <v>3</v>
      </c>
      <c r="D2037" s="199">
        <f>COUNTIFS('BEN BEARE'!C:C,B2037,'BEN BEARE'!K:K,"&gt;0")</f>
        <v>1</v>
      </c>
      <c r="E2037" s="199">
        <f>COUNTIFS('BEN BEARE'!C:C,B2037,'BEN BEARE'!K:K,"&lt;0")</f>
        <v>2</v>
      </c>
      <c r="F2037" s="200">
        <f t="shared" si="47"/>
        <v>0.33333333333333331</v>
      </c>
      <c r="G2037" s="207">
        <f>SUMIFS('BEN BEARE'!K:K,'BEN BEARE'!C:C,B2037)</f>
        <v>7.75</v>
      </c>
    </row>
    <row r="2038" spans="2:7" ht="15.75" x14ac:dyDescent="0.25">
      <c r="B2038" s="205" t="str">
        <v>Under the Palais</v>
      </c>
      <c r="C2038" s="199">
        <f>COUNTIF('BEN BEARE'!C:C,B2038)</f>
        <v>1</v>
      </c>
      <c r="D2038" s="199">
        <f>COUNTIFS('BEN BEARE'!C:C,B2038,'BEN BEARE'!K:K,"&gt;0")</f>
        <v>1</v>
      </c>
      <c r="E2038" s="199">
        <f>COUNTIFS('BEN BEARE'!C:C,B2038,'BEN BEARE'!K:K,"&lt;0")</f>
        <v>0</v>
      </c>
      <c r="F2038" s="200">
        <f t="shared" si="47"/>
        <v>1</v>
      </c>
      <c r="G2038" s="207">
        <f>SUMIFS('BEN BEARE'!K:K,'BEN BEARE'!C:C,B2038)</f>
        <v>1.7999999999999998</v>
      </c>
    </row>
    <row r="2039" spans="2:7" ht="15.75" x14ac:dyDescent="0.25">
      <c r="B2039" s="205" t="str">
        <v>Unflinching</v>
      </c>
      <c r="C2039" s="199">
        <f>COUNTIF('BEN BEARE'!C:C,B2039)</f>
        <v>1</v>
      </c>
      <c r="D2039" s="199">
        <f>COUNTIFS('BEN BEARE'!C:C,B2039,'BEN BEARE'!K:K,"&gt;0")</f>
        <v>1</v>
      </c>
      <c r="E2039" s="199">
        <f>COUNTIFS('BEN BEARE'!C:C,B2039,'BEN BEARE'!K:K,"&lt;0")</f>
        <v>0</v>
      </c>
      <c r="F2039" s="200">
        <f t="shared" si="47"/>
        <v>1</v>
      </c>
      <c r="G2039" s="207">
        <f>SUMIFS('BEN BEARE'!K:K,'BEN BEARE'!C:C,B2039)</f>
        <v>6</v>
      </c>
    </row>
    <row r="2040" spans="2:7" ht="15.75" x14ac:dyDescent="0.25">
      <c r="B2040" s="205" t="str">
        <v>United Kingdom</v>
      </c>
      <c r="C2040" s="199">
        <f>COUNTIF('BEN BEARE'!C:C,B2040)</f>
        <v>1</v>
      </c>
      <c r="D2040" s="199">
        <f>COUNTIFS('BEN BEARE'!C:C,B2040,'BEN BEARE'!K:K,"&gt;0")</f>
        <v>1</v>
      </c>
      <c r="E2040" s="199">
        <f>COUNTIFS('BEN BEARE'!C:C,B2040,'BEN BEARE'!K:K,"&lt;0")</f>
        <v>0</v>
      </c>
      <c r="F2040" s="200">
        <f t="shared" si="47"/>
        <v>1</v>
      </c>
      <c r="G2040" s="207">
        <f>SUMIFS('BEN BEARE'!K:K,'BEN BEARE'!C:C,B2040)</f>
        <v>6.2999999999999989</v>
      </c>
    </row>
    <row r="2041" spans="2:7" ht="15.75" x14ac:dyDescent="0.25">
      <c r="B2041" s="205" t="str">
        <v>Universal Harmony</v>
      </c>
      <c r="C2041" s="199">
        <f>COUNTIF('BEN BEARE'!C:C,B2041)</f>
        <v>1</v>
      </c>
      <c r="D2041" s="199">
        <f>COUNTIFS('BEN BEARE'!C:C,B2041,'BEN BEARE'!K:K,"&gt;0")</f>
        <v>0</v>
      </c>
      <c r="E2041" s="199">
        <f>COUNTIFS('BEN BEARE'!C:C,B2041,'BEN BEARE'!K:K,"&lt;0")</f>
        <v>1</v>
      </c>
      <c r="F2041" s="200">
        <f t="shared" si="47"/>
        <v>0</v>
      </c>
      <c r="G2041" s="207">
        <f>SUMIFS('BEN BEARE'!K:K,'BEN BEARE'!C:C,B2041)</f>
        <v>-3.75</v>
      </c>
    </row>
    <row r="2042" spans="2:7" ht="15.75" x14ac:dyDescent="0.25">
      <c r="B2042" s="205" t="str">
        <v>Unleash</v>
      </c>
      <c r="C2042" s="199">
        <f>COUNTIF('BEN BEARE'!C:C,B2042)</f>
        <v>3</v>
      </c>
      <c r="D2042" s="199">
        <f>COUNTIFS('BEN BEARE'!C:C,B2042,'BEN BEARE'!K:K,"&gt;0")</f>
        <v>0</v>
      </c>
      <c r="E2042" s="199">
        <f>COUNTIFS('BEN BEARE'!C:C,B2042,'BEN BEARE'!K:K,"&lt;0")</f>
        <v>3</v>
      </c>
      <c r="F2042" s="200">
        <f t="shared" si="47"/>
        <v>0</v>
      </c>
      <c r="G2042" s="207">
        <f>SUMIFS('BEN BEARE'!K:K,'BEN BEARE'!C:C,B2042)</f>
        <v>-9</v>
      </c>
    </row>
    <row r="2043" spans="2:7" ht="15.75" x14ac:dyDescent="0.25">
      <c r="B2043" s="205" t="str">
        <v>Unreachable</v>
      </c>
      <c r="C2043" s="199">
        <f>COUNTIF('BEN BEARE'!C:C,B2043)</f>
        <v>2</v>
      </c>
      <c r="D2043" s="199">
        <f>COUNTIFS('BEN BEARE'!C:C,B2043,'BEN BEARE'!K:K,"&gt;0")</f>
        <v>0</v>
      </c>
      <c r="E2043" s="199">
        <f>COUNTIFS('BEN BEARE'!C:C,B2043,'BEN BEARE'!K:K,"&lt;0")</f>
        <v>2</v>
      </c>
      <c r="F2043" s="200">
        <f t="shared" si="47"/>
        <v>0</v>
      </c>
      <c r="G2043" s="207">
        <f>SUMIFS('BEN BEARE'!K:K,'BEN BEARE'!C:C,B2043)</f>
        <v>-4.75</v>
      </c>
    </row>
    <row r="2044" spans="2:7" ht="15.75" x14ac:dyDescent="0.25">
      <c r="B2044" s="205" t="str">
        <v>Untamed Spirit</v>
      </c>
      <c r="C2044" s="199">
        <f>COUNTIF('BEN BEARE'!C:C,B2044)</f>
        <v>1</v>
      </c>
      <c r="D2044" s="199">
        <f>COUNTIFS('BEN BEARE'!C:C,B2044,'BEN BEARE'!K:K,"&gt;0")</f>
        <v>0</v>
      </c>
      <c r="E2044" s="199">
        <f>COUNTIFS('BEN BEARE'!C:C,B2044,'BEN BEARE'!K:K,"&lt;0")</f>
        <v>1</v>
      </c>
      <c r="F2044" s="200">
        <f t="shared" si="47"/>
        <v>0</v>
      </c>
      <c r="G2044" s="207">
        <f>SUMIFS('BEN BEARE'!K:K,'BEN BEARE'!C:C,B2044)</f>
        <v>-1.75</v>
      </c>
    </row>
    <row r="2045" spans="2:7" ht="15.75" x14ac:dyDescent="0.25">
      <c r="B2045" s="205" t="str">
        <v>Up the Country</v>
      </c>
      <c r="C2045" s="199">
        <f>COUNTIF('BEN BEARE'!C:C,B2045)</f>
        <v>1</v>
      </c>
      <c r="D2045" s="199">
        <f>COUNTIFS('BEN BEARE'!C:C,B2045,'BEN BEARE'!K:K,"&gt;0")</f>
        <v>0</v>
      </c>
      <c r="E2045" s="199">
        <f>COUNTIFS('BEN BEARE'!C:C,B2045,'BEN BEARE'!K:K,"&lt;0")</f>
        <v>1</v>
      </c>
      <c r="F2045" s="200">
        <f t="shared" si="47"/>
        <v>0</v>
      </c>
      <c r="G2045" s="207">
        <f>SUMIFS('BEN BEARE'!K:K,'BEN BEARE'!C:C,B2045)</f>
        <v>-2</v>
      </c>
    </row>
    <row r="2046" spans="2:7" ht="15.75" x14ac:dyDescent="0.25">
      <c r="B2046" s="205" t="str">
        <v>Up to Mischief</v>
      </c>
      <c r="C2046" s="199">
        <f>COUNTIF('BEN BEARE'!C:C,B2046)</f>
        <v>1</v>
      </c>
      <c r="D2046" s="199">
        <f>COUNTIFS('BEN BEARE'!C:C,B2046,'BEN BEARE'!K:K,"&gt;0")</f>
        <v>1</v>
      </c>
      <c r="E2046" s="199">
        <f>COUNTIFS('BEN BEARE'!C:C,B2046,'BEN BEARE'!K:K,"&lt;0")</f>
        <v>0</v>
      </c>
      <c r="F2046" s="200">
        <f t="shared" si="47"/>
        <v>1</v>
      </c>
      <c r="G2046" s="207">
        <f>SUMIFS('BEN BEARE'!K:K,'BEN BEARE'!C:C,B2046)</f>
        <v>6</v>
      </c>
    </row>
    <row r="2047" spans="2:7" ht="15.75" x14ac:dyDescent="0.25">
      <c r="B2047" s="205" t="str">
        <v>Upwoods</v>
      </c>
      <c r="C2047" s="199">
        <f>COUNTIF('BEN BEARE'!C:C,B2047)</f>
        <v>2</v>
      </c>
      <c r="D2047" s="199">
        <f>COUNTIFS('BEN BEARE'!C:C,B2047,'BEN BEARE'!K:K,"&gt;0")</f>
        <v>0</v>
      </c>
      <c r="E2047" s="199">
        <f>COUNTIFS('BEN BEARE'!C:C,B2047,'BEN BEARE'!K:K,"&lt;0")</f>
        <v>2</v>
      </c>
      <c r="F2047" s="200">
        <f t="shared" si="47"/>
        <v>0</v>
      </c>
      <c r="G2047" s="207">
        <f>SUMIFS('BEN BEARE'!K:K,'BEN BEARE'!C:C,B2047)</f>
        <v>-12.5</v>
      </c>
    </row>
    <row r="2048" spans="2:7" ht="15.75" x14ac:dyDescent="0.25">
      <c r="B2048" s="205" t="str">
        <v>Utopian Wine</v>
      </c>
      <c r="C2048" s="199">
        <f>COUNTIF('BEN BEARE'!C:C,B2048)</f>
        <v>2</v>
      </c>
      <c r="D2048" s="199">
        <f>COUNTIFS('BEN BEARE'!C:C,B2048,'BEN BEARE'!K:K,"&gt;0")</f>
        <v>0</v>
      </c>
      <c r="E2048" s="199">
        <f>COUNTIFS('BEN BEARE'!C:C,B2048,'BEN BEARE'!K:K,"&lt;0")</f>
        <v>2</v>
      </c>
      <c r="F2048" s="200">
        <f t="shared" si="47"/>
        <v>0</v>
      </c>
      <c r="G2048" s="207">
        <f>SUMIFS('BEN BEARE'!K:K,'BEN BEARE'!C:C,B2048)</f>
        <v>-6.75</v>
      </c>
    </row>
    <row r="2049" spans="2:7" ht="15.75" x14ac:dyDescent="0.25">
      <c r="B2049" s="205" t="str">
        <v>Vain Esprit</v>
      </c>
      <c r="C2049" s="199">
        <f>COUNTIF('BEN BEARE'!C:C,B2049)</f>
        <v>1</v>
      </c>
      <c r="D2049" s="199">
        <f>COUNTIFS('BEN BEARE'!C:C,B2049,'BEN BEARE'!K:K,"&gt;0")</f>
        <v>0</v>
      </c>
      <c r="E2049" s="199">
        <f>COUNTIFS('BEN BEARE'!C:C,B2049,'BEN BEARE'!K:K,"&lt;0")</f>
        <v>1</v>
      </c>
      <c r="F2049" s="200">
        <f t="shared" si="47"/>
        <v>0</v>
      </c>
      <c r="G2049" s="207">
        <f>SUMIFS('BEN BEARE'!K:K,'BEN BEARE'!C:C,B2049)</f>
        <v>-6</v>
      </c>
    </row>
    <row r="2050" spans="2:7" ht="15.75" x14ac:dyDescent="0.25">
      <c r="B2050" s="205" t="str">
        <v>Valentinos On</v>
      </c>
      <c r="C2050" s="199">
        <f>COUNTIF('BEN BEARE'!C:C,B2050)</f>
        <v>1</v>
      </c>
      <c r="D2050" s="199">
        <f>COUNTIFS('BEN BEARE'!C:C,B2050,'BEN BEARE'!K:K,"&gt;0")</f>
        <v>0</v>
      </c>
      <c r="E2050" s="199">
        <f>COUNTIFS('BEN BEARE'!C:C,B2050,'BEN BEARE'!K:K,"&lt;0")</f>
        <v>1</v>
      </c>
      <c r="F2050" s="200">
        <f t="shared" si="47"/>
        <v>0</v>
      </c>
      <c r="G2050" s="207">
        <f>SUMIFS('BEN BEARE'!K:K,'BEN BEARE'!C:C,B2050)</f>
        <v>-2</v>
      </c>
    </row>
    <row r="2051" spans="2:7" ht="15.75" x14ac:dyDescent="0.25">
      <c r="B2051" s="205" t="str">
        <v>Valspar</v>
      </c>
      <c r="C2051" s="199">
        <f>COUNTIF('BEN BEARE'!C:C,B2051)</f>
        <v>1</v>
      </c>
      <c r="D2051" s="199">
        <f>COUNTIFS('BEN BEARE'!C:C,B2051,'BEN BEARE'!K:K,"&gt;0")</f>
        <v>0</v>
      </c>
      <c r="E2051" s="199">
        <f>COUNTIFS('BEN BEARE'!C:C,B2051,'BEN BEARE'!K:K,"&lt;0")</f>
        <v>1</v>
      </c>
      <c r="F2051" s="200">
        <f t="shared" si="47"/>
        <v>0</v>
      </c>
      <c r="G2051" s="207">
        <f>SUMIFS('BEN BEARE'!K:K,'BEN BEARE'!C:C,B2051)</f>
        <v>-1.75</v>
      </c>
    </row>
    <row r="2052" spans="2:7" ht="15.75" x14ac:dyDescent="0.25">
      <c r="B2052" s="205" t="str">
        <v>VANBRUGH CASTLE</v>
      </c>
      <c r="C2052" s="199">
        <f>COUNTIF('BEN BEARE'!C:C,B2052)</f>
        <v>3</v>
      </c>
      <c r="D2052" s="199">
        <f>COUNTIFS('BEN BEARE'!C:C,B2052,'BEN BEARE'!K:K,"&gt;0")</f>
        <v>1</v>
      </c>
      <c r="E2052" s="199">
        <f>COUNTIFS('BEN BEARE'!C:C,B2052,'BEN BEARE'!K:K,"&lt;0")</f>
        <v>2</v>
      </c>
      <c r="F2052" s="200">
        <f t="shared" si="47"/>
        <v>0.33333333333333331</v>
      </c>
      <c r="G2052" s="207">
        <f>SUMIFS('BEN BEARE'!K:K,'BEN BEARE'!C:C,B2052)</f>
        <v>0</v>
      </c>
    </row>
    <row r="2053" spans="2:7" ht="15.75" x14ac:dyDescent="0.25">
      <c r="B2053" s="205" t="str">
        <v>Vanburgh Castle</v>
      </c>
      <c r="C2053" s="199">
        <f>COUNTIF('BEN BEARE'!C:C,B2053)</f>
        <v>1</v>
      </c>
      <c r="D2053" s="199">
        <f>COUNTIFS('BEN BEARE'!C:C,B2053,'BEN BEARE'!K:K,"&gt;0")</f>
        <v>0</v>
      </c>
      <c r="E2053" s="199">
        <f>COUNTIFS('BEN BEARE'!C:C,B2053,'BEN BEARE'!K:K,"&lt;0")</f>
        <v>1</v>
      </c>
      <c r="F2053" s="200">
        <f t="shared" si="47"/>
        <v>0</v>
      </c>
      <c r="G2053" s="207">
        <f>SUMIFS('BEN BEARE'!K:K,'BEN BEARE'!C:C,B2053)</f>
        <v>-0.5</v>
      </c>
    </row>
    <row r="2054" spans="2:7" ht="15.75" x14ac:dyDescent="0.25">
      <c r="B2054" s="205" t="str">
        <v>Vancouver Bay</v>
      </c>
      <c r="C2054" s="199">
        <f>COUNTIF('BEN BEARE'!C:C,B2054)</f>
        <v>1</v>
      </c>
      <c r="D2054" s="199">
        <f>COUNTIFS('BEN BEARE'!C:C,B2054,'BEN BEARE'!K:K,"&gt;0")</f>
        <v>0</v>
      </c>
      <c r="E2054" s="199">
        <f>COUNTIFS('BEN BEARE'!C:C,B2054,'BEN BEARE'!K:K,"&lt;0")</f>
        <v>1</v>
      </c>
      <c r="F2054" s="200">
        <f t="shared" si="47"/>
        <v>0</v>
      </c>
      <c r="G2054" s="207">
        <f>SUMIFS('BEN BEARE'!K:K,'BEN BEARE'!C:C,B2054)</f>
        <v>-1</v>
      </c>
    </row>
    <row r="2055" spans="2:7" ht="15.75" x14ac:dyDescent="0.25">
      <c r="B2055" s="205" t="str">
        <v>Vandelay Style</v>
      </c>
      <c r="C2055" s="199">
        <f>COUNTIF('BEN BEARE'!C:C,B2055)</f>
        <v>2</v>
      </c>
      <c r="D2055" s="199">
        <f>COUNTIFS('BEN BEARE'!C:C,B2055,'BEN BEARE'!K:K,"&gt;0")</f>
        <v>0</v>
      </c>
      <c r="E2055" s="199">
        <f>COUNTIFS('BEN BEARE'!C:C,B2055,'BEN BEARE'!K:K,"&lt;0")</f>
        <v>2</v>
      </c>
      <c r="F2055" s="200">
        <f t="shared" si="47"/>
        <v>0</v>
      </c>
      <c r="G2055" s="207">
        <f>SUMIFS('BEN BEARE'!K:K,'BEN BEARE'!C:C,B2055)</f>
        <v>-1</v>
      </c>
    </row>
    <row r="2056" spans="2:7" ht="15.75" x14ac:dyDescent="0.25">
      <c r="B2056" s="205" t="str">
        <v>Vandemoer</v>
      </c>
      <c r="C2056" s="199">
        <f>COUNTIF('BEN BEARE'!C:C,B2056)</f>
        <v>2</v>
      </c>
      <c r="D2056" s="199">
        <f>COUNTIFS('BEN BEARE'!C:C,B2056,'BEN BEARE'!K:K,"&gt;0")</f>
        <v>0</v>
      </c>
      <c r="E2056" s="199">
        <f>COUNTIFS('BEN BEARE'!C:C,B2056,'BEN BEARE'!K:K,"&lt;0")</f>
        <v>2</v>
      </c>
      <c r="F2056" s="200">
        <f t="shared" si="47"/>
        <v>0</v>
      </c>
      <c r="G2056" s="207">
        <f>SUMIFS('BEN BEARE'!K:K,'BEN BEARE'!C:C,B2056)</f>
        <v>-1</v>
      </c>
    </row>
    <row r="2057" spans="2:7" ht="15.75" x14ac:dyDescent="0.25">
      <c r="B2057" s="205" t="str">
        <v>Vaneto</v>
      </c>
      <c r="C2057" s="199">
        <f>COUNTIF('BEN BEARE'!C:C,B2057)</f>
        <v>2</v>
      </c>
      <c r="D2057" s="199">
        <f>COUNTIFS('BEN BEARE'!C:C,B2057,'BEN BEARE'!K:K,"&gt;0")</f>
        <v>0</v>
      </c>
      <c r="E2057" s="199">
        <f>COUNTIFS('BEN BEARE'!C:C,B2057,'BEN BEARE'!K:K,"&lt;0")</f>
        <v>2</v>
      </c>
      <c r="F2057" s="200">
        <f t="shared" si="47"/>
        <v>0</v>
      </c>
      <c r="G2057" s="207">
        <f>SUMIFS('BEN BEARE'!K:K,'BEN BEARE'!C:C,B2057)</f>
        <v>-3.25</v>
      </c>
    </row>
    <row r="2058" spans="2:7" ht="15.75" x14ac:dyDescent="0.25">
      <c r="B2058" s="205" t="str">
        <v>Vanoureuce</v>
      </c>
      <c r="C2058" s="199">
        <f>COUNTIF('BEN BEARE'!C:C,B2058)</f>
        <v>1</v>
      </c>
      <c r="D2058" s="199">
        <f>COUNTIFS('BEN BEARE'!C:C,B2058,'BEN BEARE'!K:K,"&gt;0")</f>
        <v>0</v>
      </c>
      <c r="E2058" s="199">
        <f>COUNTIFS('BEN BEARE'!C:C,B2058,'BEN BEARE'!K:K,"&lt;0")</f>
        <v>1</v>
      </c>
      <c r="F2058" s="200">
        <f t="shared" si="47"/>
        <v>0</v>
      </c>
      <c r="G2058" s="207">
        <f>SUMIFS('BEN BEARE'!K:K,'BEN BEARE'!C:C,B2058)</f>
        <v>-3</v>
      </c>
    </row>
    <row r="2059" spans="2:7" ht="15.75" x14ac:dyDescent="0.25">
      <c r="B2059" s="205" t="str">
        <v>Vanquished</v>
      </c>
      <c r="C2059" s="199">
        <f>COUNTIF('BEN BEARE'!C:C,B2059)</f>
        <v>1</v>
      </c>
      <c r="D2059" s="199">
        <f>COUNTIFS('BEN BEARE'!C:C,B2059,'BEN BEARE'!K:K,"&gt;0")</f>
        <v>0</v>
      </c>
      <c r="E2059" s="199">
        <f>COUNTIFS('BEN BEARE'!C:C,B2059,'BEN BEARE'!K:K,"&lt;0")</f>
        <v>1</v>
      </c>
      <c r="F2059" s="200">
        <f t="shared" si="47"/>
        <v>0</v>
      </c>
      <c r="G2059" s="207">
        <f>SUMIFS('BEN BEARE'!K:K,'BEN BEARE'!C:C,B2059)</f>
        <v>-3</v>
      </c>
    </row>
    <row r="2060" spans="2:7" ht="15.75" x14ac:dyDescent="0.25">
      <c r="B2060" s="205" t="str">
        <v>Vardini</v>
      </c>
      <c r="C2060" s="199">
        <f>COUNTIF('BEN BEARE'!C:C,B2060)</f>
        <v>1</v>
      </c>
      <c r="D2060" s="199">
        <f>COUNTIFS('BEN BEARE'!C:C,B2060,'BEN BEARE'!K:K,"&gt;0")</f>
        <v>0</v>
      </c>
      <c r="E2060" s="199">
        <f>COUNTIFS('BEN BEARE'!C:C,B2060,'BEN BEARE'!K:K,"&lt;0")</f>
        <v>1</v>
      </c>
      <c r="F2060" s="200">
        <f t="shared" si="47"/>
        <v>0</v>
      </c>
      <c r="G2060" s="207">
        <f>SUMIFS('BEN BEARE'!K:K,'BEN BEARE'!C:C,B2060)</f>
        <v>-2</v>
      </c>
    </row>
    <row r="2061" spans="2:7" ht="15.75" x14ac:dyDescent="0.25">
      <c r="B2061" s="205" t="str">
        <v>Vartolomei</v>
      </c>
      <c r="C2061" s="199">
        <f>COUNTIF('BEN BEARE'!C:C,B2061)</f>
        <v>1</v>
      </c>
      <c r="D2061" s="199">
        <f>COUNTIFS('BEN BEARE'!C:C,B2061,'BEN BEARE'!K:K,"&gt;0")</f>
        <v>0</v>
      </c>
      <c r="E2061" s="199">
        <f>COUNTIFS('BEN BEARE'!C:C,B2061,'BEN BEARE'!K:K,"&lt;0")</f>
        <v>1</v>
      </c>
      <c r="F2061" s="200">
        <f t="shared" si="47"/>
        <v>0</v>
      </c>
      <c r="G2061" s="207">
        <f>SUMIFS('BEN BEARE'!K:K,'BEN BEARE'!C:C,B2061)</f>
        <v>-6.5</v>
      </c>
    </row>
    <row r="2062" spans="2:7" ht="15.75" x14ac:dyDescent="0.25">
      <c r="B2062" s="205" t="str">
        <v>Vegas Destiny</v>
      </c>
      <c r="C2062" s="199">
        <f>COUNTIF('BEN BEARE'!C:C,B2062)</f>
        <v>4</v>
      </c>
      <c r="D2062" s="199">
        <f>COUNTIFS('BEN BEARE'!C:C,B2062,'BEN BEARE'!K:K,"&gt;0")</f>
        <v>0</v>
      </c>
      <c r="E2062" s="199">
        <f>COUNTIFS('BEN BEARE'!C:C,B2062,'BEN BEARE'!K:K,"&lt;0")</f>
        <v>4</v>
      </c>
      <c r="F2062" s="200">
        <f t="shared" si="47"/>
        <v>0</v>
      </c>
      <c r="G2062" s="207">
        <f>SUMIFS('BEN BEARE'!K:K,'BEN BEARE'!C:C,B2062)</f>
        <v>-5</v>
      </c>
    </row>
    <row r="2063" spans="2:7" ht="15.75" x14ac:dyDescent="0.25">
      <c r="B2063" s="205" t="str">
        <v>Vengeful</v>
      </c>
      <c r="C2063" s="199">
        <f>COUNTIF('BEN BEARE'!C:C,B2063)</f>
        <v>1</v>
      </c>
      <c r="D2063" s="199">
        <f>COUNTIFS('BEN BEARE'!C:C,B2063,'BEN BEARE'!K:K,"&gt;0")</f>
        <v>0</v>
      </c>
      <c r="E2063" s="199">
        <f>COUNTIFS('BEN BEARE'!C:C,B2063,'BEN BEARE'!K:K,"&lt;0")</f>
        <v>1</v>
      </c>
      <c r="F2063" s="200">
        <f t="shared" si="47"/>
        <v>0</v>
      </c>
      <c r="G2063" s="207">
        <f>SUMIFS('BEN BEARE'!K:K,'BEN BEARE'!C:C,B2063)</f>
        <v>-1</v>
      </c>
    </row>
    <row r="2064" spans="2:7" ht="15.75" x14ac:dyDescent="0.25">
      <c r="B2064" s="205" t="str">
        <v>Verbatim Quote</v>
      </c>
      <c r="C2064" s="199">
        <f>COUNTIF('BEN BEARE'!C:C,B2064)</f>
        <v>1</v>
      </c>
      <c r="D2064" s="199">
        <f>COUNTIFS('BEN BEARE'!C:C,B2064,'BEN BEARE'!K:K,"&gt;0")</f>
        <v>0</v>
      </c>
      <c r="E2064" s="199">
        <f>COUNTIFS('BEN BEARE'!C:C,B2064,'BEN BEARE'!K:K,"&lt;0")</f>
        <v>1</v>
      </c>
      <c r="F2064" s="200">
        <f t="shared" si="47"/>
        <v>0</v>
      </c>
      <c r="G2064" s="207">
        <f>SUMIFS('BEN BEARE'!K:K,'BEN BEARE'!C:C,B2064)</f>
        <v>-0.5</v>
      </c>
    </row>
    <row r="2065" spans="2:7" ht="15.75" x14ac:dyDescent="0.25">
      <c r="B2065" s="205" t="str">
        <v>Verbosity</v>
      </c>
      <c r="C2065" s="199">
        <f>COUNTIF('BEN BEARE'!C:C,B2065)</f>
        <v>1</v>
      </c>
      <c r="D2065" s="199">
        <f>COUNTIFS('BEN BEARE'!C:C,B2065,'BEN BEARE'!K:K,"&gt;0")</f>
        <v>0</v>
      </c>
      <c r="E2065" s="199">
        <f>COUNTIFS('BEN BEARE'!C:C,B2065,'BEN BEARE'!K:K,"&lt;0")</f>
        <v>1</v>
      </c>
      <c r="F2065" s="200">
        <f t="shared" si="47"/>
        <v>0</v>
      </c>
      <c r="G2065" s="207">
        <f>SUMIFS('BEN BEARE'!K:K,'BEN BEARE'!C:C,B2065)</f>
        <v>-0.25</v>
      </c>
    </row>
    <row r="2066" spans="2:7" ht="15.75" x14ac:dyDescent="0.25">
      <c r="B2066" s="205" t="str">
        <v>Verdansk</v>
      </c>
      <c r="C2066" s="199">
        <f>COUNTIF('BEN BEARE'!C:C,B2066)</f>
        <v>2</v>
      </c>
      <c r="D2066" s="199">
        <f>COUNTIFS('BEN BEARE'!C:C,B2066,'BEN BEARE'!K:K,"&gt;0")</f>
        <v>0</v>
      </c>
      <c r="E2066" s="199">
        <f>COUNTIFS('BEN BEARE'!C:C,B2066,'BEN BEARE'!K:K,"&lt;0")</f>
        <v>2</v>
      </c>
      <c r="F2066" s="200">
        <f t="shared" si="47"/>
        <v>0</v>
      </c>
      <c r="G2066" s="207">
        <f>SUMIFS('BEN BEARE'!K:K,'BEN BEARE'!C:C,B2066)</f>
        <v>-3</v>
      </c>
    </row>
    <row r="2067" spans="2:7" ht="15.75" x14ac:dyDescent="0.25">
      <c r="B2067" s="205" t="str">
        <v>Verminto</v>
      </c>
      <c r="C2067" s="199">
        <f>COUNTIF('BEN BEARE'!C:C,B2067)</f>
        <v>1</v>
      </c>
      <c r="D2067" s="199">
        <f>COUNTIFS('BEN BEARE'!C:C,B2067,'BEN BEARE'!K:K,"&gt;0")</f>
        <v>1</v>
      </c>
      <c r="E2067" s="199">
        <f>COUNTIFS('BEN BEARE'!C:C,B2067,'BEN BEARE'!K:K,"&lt;0")</f>
        <v>0</v>
      </c>
      <c r="F2067" s="200">
        <f t="shared" si="47"/>
        <v>1</v>
      </c>
      <c r="G2067" s="207">
        <f>SUMIFS('BEN BEARE'!K:K,'BEN BEARE'!C:C,B2067)</f>
        <v>2.5</v>
      </c>
    </row>
    <row r="2068" spans="2:7" ht="15.75" x14ac:dyDescent="0.25">
      <c r="B2068" s="205" t="str">
        <v>Vickys  One</v>
      </c>
      <c r="C2068" s="199">
        <f>COUNTIF('BEN BEARE'!C:C,B2068)</f>
        <v>1</v>
      </c>
      <c r="D2068" s="199">
        <f>COUNTIFS('BEN BEARE'!C:C,B2068,'BEN BEARE'!K:K,"&gt;0")</f>
        <v>0</v>
      </c>
      <c r="E2068" s="199">
        <f>COUNTIFS('BEN BEARE'!C:C,B2068,'BEN BEARE'!K:K,"&lt;0")</f>
        <v>1</v>
      </c>
      <c r="F2068" s="200">
        <f t="shared" si="47"/>
        <v>0</v>
      </c>
      <c r="G2068" s="207">
        <f>SUMIFS('BEN BEARE'!K:K,'BEN BEARE'!C:C,B2068)</f>
        <v>-0.5</v>
      </c>
    </row>
    <row r="2069" spans="2:7" ht="15.75" x14ac:dyDescent="0.25">
      <c r="B2069" s="205" t="str">
        <v>Victor the Winner</v>
      </c>
      <c r="C2069" s="199">
        <f>COUNTIF('BEN BEARE'!C:C,B2069)</f>
        <v>1</v>
      </c>
      <c r="D2069" s="199">
        <f>COUNTIFS('BEN BEARE'!C:C,B2069,'BEN BEARE'!K:K,"&gt;0")</f>
        <v>1</v>
      </c>
      <c r="E2069" s="199">
        <f>COUNTIFS('BEN BEARE'!C:C,B2069,'BEN BEARE'!K:K,"&lt;0")</f>
        <v>0</v>
      </c>
      <c r="F2069" s="200">
        <f t="shared" si="47"/>
        <v>1</v>
      </c>
      <c r="G2069" s="207">
        <f>SUMIFS('BEN BEARE'!K:K,'BEN BEARE'!C:C,B2069)</f>
        <v>9</v>
      </c>
    </row>
    <row r="2070" spans="2:7" ht="15.75" x14ac:dyDescent="0.25">
      <c r="B2070" s="205" t="str">
        <v>Vientiane</v>
      </c>
      <c r="C2070" s="199">
        <f>COUNTIF('BEN BEARE'!C:C,B2070)</f>
        <v>1</v>
      </c>
      <c r="D2070" s="199">
        <f>COUNTIFS('BEN BEARE'!C:C,B2070,'BEN BEARE'!K:K,"&gt;0")</f>
        <v>1</v>
      </c>
      <c r="E2070" s="199">
        <f>COUNTIFS('BEN BEARE'!C:C,B2070,'BEN BEARE'!K:K,"&lt;0")</f>
        <v>0</v>
      </c>
      <c r="F2070" s="200">
        <f t="shared" si="47"/>
        <v>1</v>
      </c>
      <c r="G2070" s="207">
        <f>SUMIFS('BEN BEARE'!K:K,'BEN BEARE'!C:C,B2070)</f>
        <v>2.7</v>
      </c>
    </row>
    <row r="2071" spans="2:7" ht="15.75" x14ac:dyDescent="0.25">
      <c r="B2071" s="205" t="str">
        <v>Viking Power</v>
      </c>
      <c r="C2071" s="199">
        <f>COUNTIF('BEN BEARE'!C:C,B2071)</f>
        <v>1</v>
      </c>
      <c r="D2071" s="199">
        <f>COUNTIFS('BEN BEARE'!C:C,B2071,'BEN BEARE'!K:K,"&gt;0")</f>
        <v>1</v>
      </c>
      <c r="E2071" s="199">
        <f>COUNTIFS('BEN BEARE'!C:C,B2071,'BEN BEARE'!K:K,"&lt;0")</f>
        <v>0</v>
      </c>
      <c r="F2071" s="200">
        <f t="shared" si="47"/>
        <v>1</v>
      </c>
      <c r="G2071" s="207">
        <f>SUMIFS('BEN BEARE'!K:K,'BEN BEARE'!C:C,B2071)</f>
        <v>40</v>
      </c>
    </row>
    <row r="2072" spans="2:7" ht="15.75" x14ac:dyDescent="0.25">
      <c r="B2072" s="205" t="str">
        <v>Viking Rebel</v>
      </c>
      <c r="C2072" s="199">
        <f>COUNTIF('BEN BEARE'!C:C,B2072)</f>
        <v>1</v>
      </c>
      <c r="D2072" s="199">
        <f>COUNTIFS('BEN BEARE'!C:C,B2072,'BEN BEARE'!K:K,"&gt;0")</f>
        <v>0</v>
      </c>
      <c r="E2072" s="199">
        <f>COUNTIFS('BEN BEARE'!C:C,B2072,'BEN BEARE'!K:K,"&lt;0")</f>
        <v>1</v>
      </c>
      <c r="F2072" s="200">
        <f t="shared" si="47"/>
        <v>0</v>
      </c>
      <c r="G2072" s="207">
        <f>SUMIFS('BEN BEARE'!K:K,'BEN BEARE'!C:C,B2072)</f>
        <v>-1</v>
      </c>
    </row>
    <row r="2073" spans="2:7" ht="15.75" x14ac:dyDescent="0.25">
      <c r="B2073" s="205" t="str">
        <v>Villa Seventynine</v>
      </c>
      <c r="C2073" s="199">
        <f>COUNTIF('BEN BEARE'!C:C,B2073)</f>
        <v>1</v>
      </c>
      <c r="D2073" s="199">
        <f>COUNTIFS('BEN BEARE'!C:C,B2073,'BEN BEARE'!K:K,"&gt;0")</f>
        <v>0</v>
      </c>
      <c r="E2073" s="199">
        <f>COUNTIFS('BEN BEARE'!C:C,B2073,'BEN BEARE'!K:K,"&lt;0")</f>
        <v>1</v>
      </c>
      <c r="F2073" s="200">
        <f t="shared" si="47"/>
        <v>0</v>
      </c>
      <c r="G2073" s="207">
        <f>SUMIFS('BEN BEARE'!K:K,'BEN BEARE'!C:C,B2073)</f>
        <v>-1</v>
      </c>
    </row>
    <row r="2074" spans="2:7" ht="15.75" x14ac:dyDescent="0.25">
      <c r="B2074" s="205" t="str">
        <v>Villasaurus</v>
      </c>
      <c r="C2074" s="199">
        <f>COUNTIF('BEN BEARE'!C:C,B2074)</f>
        <v>1</v>
      </c>
      <c r="D2074" s="199">
        <f>COUNTIFS('BEN BEARE'!C:C,B2074,'BEN BEARE'!K:K,"&gt;0")</f>
        <v>0</v>
      </c>
      <c r="E2074" s="199">
        <f>COUNTIFS('BEN BEARE'!C:C,B2074,'BEN BEARE'!K:K,"&lt;0")</f>
        <v>1</v>
      </c>
      <c r="F2074" s="200">
        <f t="shared" si="47"/>
        <v>0</v>
      </c>
      <c r="G2074" s="207">
        <f>SUMIFS('BEN BEARE'!K:K,'BEN BEARE'!C:C,B2074)</f>
        <v>-2</v>
      </c>
    </row>
    <row r="2075" spans="2:7" ht="15.75" x14ac:dyDescent="0.25">
      <c r="B2075" s="205" t="str">
        <v>Ville De Lumiere</v>
      </c>
      <c r="C2075" s="199">
        <f>COUNTIF('BEN BEARE'!C:C,B2075)</f>
        <v>1</v>
      </c>
      <c r="D2075" s="199">
        <f>COUNTIFS('BEN BEARE'!C:C,B2075,'BEN BEARE'!K:K,"&gt;0")</f>
        <v>0</v>
      </c>
      <c r="E2075" s="199">
        <f>COUNTIFS('BEN BEARE'!C:C,B2075,'BEN BEARE'!K:K,"&lt;0")</f>
        <v>1</v>
      </c>
      <c r="F2075" s="200">
        <f t="shared" si="47"/>
        <v>0</v>
      </c>
      <c r="G2075" s="207">
        <f>SUMIFS('BEN BEARE'!K:K,'BEN BEARE'!C:C,B2075)</f>
        <v>-1.5</v>
      </c>
    </row>
    <row r="2076" spans="2:7" ht="15.75" x14ac:dyDescent="0.25">
      <c r="B2076" s="205" t="str">
        <v>Viva La War</v>
      </c>
      <c r="C2076" s="199">
        <f>COUNTIF('BEN BEARE'!C:C,B2076)</f>
        <v>1</v>
      </c>
      <c r="D2076" s="199">
        <f>COUNTIFS('BEN BEARE'!C:C,B2076,'BEN BEARE'!K:K,"&gt;0")</f>
        <v>0</v>
      </c>
      <c r="E2076" s="199">
        <f>COUNTIFS('BEN BEARE'!C:C,B2076,'BEN BEARE'!K:K,"&lt;0")</f>
        <v>1</v>
      </c>
      <c r="F2076" s="200">
        <f t="shared" si="47"/>
        <v>0</v>
      </c>
      <c r="G2076" s="207">
        <f>SUMIFS('BEN BEARE'!K:K,'BEN BEARE'!C:C,B2076)</f>
        <v>-0.25</v>
      </c>
    </row>
    <row r="2077" spans="2:7" ht="15.75" x14ac:dyDescent="0.25">
      <c r="B2077" s="205" t="str">
        <v>Volpe Risora</v>
      </c>
      <c r="C2077" s="199">
        <f>COUNTIF('BEN BEARE'!C:C,B2077)</f>
        <v>2</v>
      </c>
      <c r="D2077" s="199">
        <f>COUNTIFS('BEN BEARE'!C:C,B2077,'BEN BEARE'!K:K,"&gt;0")</f>
        <v>0</v>
      </c>
      <c r="E2077" s="199">
        <f>COUNTIFS('BEN BEARE'!C:C,B2077,'BEN BEARE'!K:K,"&lt;0")</f>
        <v>2</v>
      </c>
      <c r="F2077" s="200">
        <f t="shared" si="47"/>
        <v>0</v>
      </c>
      <c r="G2077" s="207">
        <f>SUMIFS('BEN BEARE'!K:K,'BEN BEARE'!C:C,B2077)</f>
        <v>-11</v>
      </c>
    </row>
    <row r="2078" spans="2:7" ht="15.75" x14ac:dyDescent="0.25">
      <c r="B2078" s="205" t="str">
        <v>Von Bee</v>
      </c>
      <c r="C2078" s="199">
        <f>COUNTIF('BEN BEARE'!C:C,B2078)</f>
        <v>2</v>
      </c>
      <c r="D2078" s="199">
        <f>COUNTIFS('BEN BEARE'!C:C,B2078,'BEN BEARE'!K:K,"&gt;0")</f>
        <v>1</v>
      </c>
      <c r="E2078" s="199">
        <f>COUNTIFS('BEN BEARE'!C:C,B2078,'BEN BEARE'!K:K,"&lt;0")</f>
        <v>1</v>
      </c>
      <c r="F2078" s="200">
        <f t="shared" si="47"/>
        <v>0.5</v>
      </c>
      <c r="G2078" s="207">
        <f>SUMIFS('BEN BEARE'!K:K,'BEN BEARE'!C:C,B2078)</f>
        <v>0.75</v>
      </c>
    </row>
    <row r="2079" spans="2:7" ht="15.75" x14ac:dyDescent="0.25">
      <c r="B2079" s="205" t="str">
        <v>Von Hauke</v>
      </c>
      <c r="C2079" s="199">
        <f>COUNTIF('BEN BEARE'!C:C,B2079)</f>
        <v>1</v>
      </c>
      <c r="D2079" s="199">
        <f>COUNTIFS('BEN BEARE'!C:C,B2079,'BEN BEARE'!K:K,"&gt;0")</f>
        <v>0</v>
      </c>
      <c r="E2079" s="199">
        <f>COUNTIFS('BEN BEARE'!C:C,B2079,'BEN BEARE'!K:K,"&lt;0")</f>
        <v>1</v>
      </c>
      <c r="F2079" s="200">
        <f t="shared" si="47"/>
        <v>0</v>
      </c>
      <c r="G2079" s="207">
        <f>SUMIFS('BEN BEARE'!K:K,'BEN BEARE'!C:C,B2079)</f>
        <v>-1</v>
      </c>
    </row>
    <row r="2080" spans="2:7" ht="15.75" x14ac:dyDescent="0.25">
      <c r="B2080" s="205" t="str">
        <v>Voracious</v>
      </c>
      <c r="C2080" s="199">
        <f>COUNTIF('BEN BEARE'!C:C,B2080)</f>
        <v>1</v>
      </c>
      <c r="D2080" s="199">
        <f>COUNTIFS('BEN BEARE'!C:C,B2080,'BEN BEARE'!K:K,"&gt;0")</f>
        <v>0</v>
      </c>
      <c r="E2080" s="199">
        <f>COUNTIFS('BEN BEARE'!C:C,B2080,'BEN BEARE'!K:K,"&lt;0")</f>
        <v>1</v>
      </c>
      <c r="F2080" s="200">
        <f t="shared" si="47"/>
        <v>0</v>
      </c>
      <c r="G2080" s="207">
        <f>SUMIFS('BEN BEARE'!K:K,'BEN BEARE'!C:C,B2080)</f>
        <v>-10</v>
      </c>
    </row>
    <row r="2081" spans="2:7" ht="15.75" x14ac:dyDescent="0.25">
      <c r="B2081" s="205" t="str">
        <v>Vowmaster</v>
      </c>
      <c r="C2081" s="199">
        <f>COUNTIF('BEN BEARE'!C:C,B2081)</f>
        <v>1</v>
      </c>
      <c r="D2081" s="199">
        <f>COUNTIFS('BEN BEARE'!C:C,B2081,'BEN BEARE'!K:K,"&gt;0")</f>
        <v>1</v>
      </c>
      <c r="E2081" s="199">
        <f>COUNTIFS('BEN BEARE'!C:C,B2081,'BEN BEARE'!K:K,"&lt;0")</f>
        <v>0</v>
      </c>
      <c r="F2081" s="200">
        <f t="shared" si="47"/>
        <v>1</v>
      </c>
      <c r="G2081" s="207">
        <f>SUMIFS('BEN BEARE'!K:K,'BEN BEARE'!C:C,B2081)</f>
        <v>2.12</v>
      </c>
    </row>
    <row r="2082" spans="2:7" ht="15.75" x14ac:dyDescent="0.25">
      <c r="B2082" s="205" t="str">
        <v>Wabrami</v>
      </c>
      <c r="C2082" s="199">
        <f>COUNTIF('BEN BEARE'!C:C,B2082)</f>
        <v>3</v>
      </c>
      <c r="D2082" s="199">
        <f>COUNTIFS('BEN BEARE'!C:C,B2082,'BEN BEARE'!K:K,"&gt;0")</f>
        <v>0</v>
      </c>
      <c r="E2082" s="199">
        <f>COUNTIFS('BEN BEARE'!C:C,B2082,'BEN BEARE'!K:K,"&lt;0")</f>
        <v>3</v>
      </c>
      <c r="F2082" s="200">
        <f t="shared" si="47"/>
        <v>0</v>
      </c>
      <c r="G2082" s="207">
        <f>SUMIFS('BEN BEARE'!K:K,'BEN BEARE'!C:C,B2082)</f>
        <v>-7.25</v>
      </c>
    </row>
    <row r="2083" spans="2:7" ht="15.75" x14ac:dyDescent="0.25">
      <c r="B2083" s="205" t="str">
        <v>Waimarie</v>
      </c>
      <c r="C2083" s="199">
        <f>COUNTIF('BEN BEARE'!C:C,B2083)</f>
        <v>1</v>
      </c>
      <c r="D2083" s="199">
        <f>COUNTIFS('BEN BEARE'!C:C,B2083,'BEN BEARE'!K:K,"&gt;0")</f>
        <v>1</v>
      </c>
      <c r="E2083" s="199">
        <f>COUNTIFS('BEN BEARE'!C:C,B2083,'BEN BEARE'!K:K,"&lt;0")</f>
        <v>0</v>
      </c>
      <c r="F2083" s="200">
        <f t="shared" si="47"/>
        <v>1</v>
      </c>
      <c r="G2083" s="207">
        <f>SUMIFS('BEN BEARE'!K:K,'BEN BEARE'!C:C,B2083)</f>
        <v>11</v>
      </c>
    </row>
    <row r="2084" spans="2:7" ht="15.75" x14ac:dyDescent="0.25">
      <c r="B2084" s="205" t="str">
        <v>Walk of Fame</v>
      </c>
      <c r="C2084" s="199">
        <f>COUNTIF('BEN BEARE'!C:C,B2084)</f>
        <v>2</v>
      </c>
      <c r="D2084" s="199">
        <f>COUNTIFS('BEN BEARE'!C:C,B2084,'BEN BEARE'!K:K,"&gt;0")</f>
        <v>1</v>
      </c>
      <c r="E2084" s="199">
        <f>COUNTIFS('BEN BEARE'!C:C,B2084,'BEN BEARE'!K:K,"&lt;0")</f>
        <v>1</v>
      </c>
      <c r="F2084" s="200">
        <f t="shared" si="47"/>
        <v>0.5</v>
      </c>
      <c r="G2084" s="207">
        <f>SUMIFS('BEN BEARE'!K:K,'BEN BEARE'!C:C,B2084)</f>
        <v>2.5</v>
      </c>
    </row>
    <row r="2085" spans="2:7" ht="15.75" x14ac:dyDescent="0.25">
      <c r="B2085" s="205" t="str">
        <v>Wallenda</v>
      </c>
      <c r="C2085" s="199">
        <f>COUNTIF('BEN BEARE'!C:C,B2085)</f>
        <v>2</v>
      </c>
      <c r="D2085" s="199">
        <f>COUNTIFS('BEN BEARE'!C:C,B2085,'BEN BEARE'!K:K,"&gt;0")</f>
        <v>0</v>
      </c>
      <c r="E2085" s="199">
        <f>COUNTIFS('BEN BEARE'!C:C,B2085,'BEN BEARE'!K:K,"&lt;0")</f>
        <v>2</v>
      </c>
      <c r="F2085" s="200">
        <f t="shared" si="47"/>
        <v>0</v>
      </c>
      <c r="G2085" s="207">
        <f>SUMIFS('BEN BEARE'!K:K,'BEN BEARE'!C:C,B2085)</f>
        <v>-7.75</v>
      </c>
    </row>
    <row r="2086" spans="2:7" ht="15.75" x14ac:dyDescent="0.25">
      <c r="B2086" s="205" t="str">
        <v>Wambeen</v>
      </c>
      <c r="C2086" s="199">
        <f>COUNTIF('BEN BEARE'!C:C,B2086)</f>
        <v>2</v>
      </c>
      <c r="D2086" s="199">
        <f>COUNTIFS('BEN BEARE'!C:C,B2086,'BEN BEARE'!K:K,"&gt;0")</f>
        <v>0</v>
      </c>
      <c r="E2086" s="199">
        <f>COUNTIFS('BEN BEARE'!C:C,B2086,'BEN BEARE'!K:K,"&lt;0")</f>
        <v>2</v>
      </c>
      <c r="F2086" s="200">
        <f t="shared" si="47"/>
        <v>0</v>
      </c>
      <c r="G2086" s="207">
        <f>SUMIFS('BEN BEARE'!K:K,'BEN BEARE'!C:C,B2086)</f>
        <v>-3.5</v>
      </c>
    </row>
    <row r="2087" spans="2:7" ht="15.75" x14ac:dyDescent="0.25">
      <c r="B2087" s="205" t="str">
        <v>Wandas Outlaw</v>
      </c>
      <c r="C2087" s="199">
        <f>COUNTIF('BEN BEARE'!C:C,B2087)</f>
        <v>1</v>
      </c>
      <c r="D2087" s="199">
        <f>COUNTIFS('BEN BEARE'!C:C,B2087,'BEN BEARE'!K:K,"&gt;0")</f>
        <v>0</v>
      </c>
      <c r="E2087" s="199">
        <f>COUNTIFS('BEN BEARE'!C:C,B2087,'BEN BEARE'!K:K,"&lt;0")</f>
        <v>1</v>
      </c>
      <c r="F2087" s="200">
        <f t="shared" si="47"/>
        <v>0</v>
      </c>
      <c r="G2087" s="207">
        <f>SUMIFS('BEN BEARE'!K:K,'BEN BEARE'!C:C,B2087)</f>
        <v>-0.5</v>
      </c>
    </row>
    <row r="2088" spans="2:7" ht="15.75" x14ac:dyDescent="0.25">
      <c r="B2088" s="205" t="str">
        <v>War Frontier</v>
      </c>
      <c r="C2088" s="199">
        <f>COUNTIF('BEN BEARE'!C:C,B2088)</f>
        <v>2</v>
      </c>
      <c r="D2088" s="199">
        <f>COUNTIFS('BEN BEARE'!C:C,B2088,'BEN BEARE'!K:K,"&gt;0")</f>
        <v>1</v>
      </c>
      <c r="E2088" s="199">
        <f>COUNTIFS('BEN BEARE'!C:C,B2088,'BEN BEARE'!K:K,"&lt;0")</f>
        <v>1</v>
      </c>
      <c r="F2088" s="200">
        <f t="shared" si="47"/>
        <v>0.5</v>
      </c>
      <c r="G2088" s="207">
        <f>SUMIFS('BEN BEARE'!K:K,'BEN BEARE'!C:C,B2088)</f>
        <v>-1.75</v>
      </c>
    </row>
    <row r="2089" spans="2:7" ht="15.75" x14ac:dyDescent="0.25">
      <c r="B2089" s="205" t="str">
        <v>War Machine</v>
      </c>
      <c r="C2089" s="199">
        <f>COUNTIF('BEN BEARE'!C:C,B2089)</f>
        <v>1</v>
      </c>
      <c r="D2089" s="199">
        <f>COUNTIFS('BEN BEARE'!C:C,B2089,'BEN BEARE'!K:K,"&gt;0")</f>
        <v>0</v>
      </c>
      <c r="E2089" s="199">
        <f>COUNTIFS('BEN BEARE'!C:C,B2089,'BEN BEARE'!K:K,"&lt;0")</f>
        <v>1</v>
      </c>
      <c r="F2089" s="200">
        <f t="shared" ref="F2089:F2152" si="48">D2089/C2089</f>
        <v>0</v>
      </c>
      <c r="G2089" s="207">
        <f>SUMIFS('BEN BEARE'!K:K,'BEN BEARE'!C:C,B2089)</f>
        <v>-2</v>
      </c>
    </row>
    <row r="2090" spans="2:7" ht="15.75" x14ac:dyDescent="0.25">
      <c r="B2090" s="205" t="str">
        <v>Warlords</v>
      </c>
      <c r="C2090" s="199">
        <f>COUNTIF('BEN BEARE'!C:C,B2090)</f>
        <v>1</v>
      </c>
      <c r="D2090" s="199">
        <f>COUNTIFS('BEN BEARE'!C:C,B2090,'BEN BEARE'!K:K,"&gt;0")</f>
        <v>1</v>
      </c>
      <c r="E2090" s="199">
        <f>COUNTIFS('BEN BEARE'!C:C,B2090,'BEN BEARE'!K:K,"&lt;0")</f>
        <v>0</v>
      </c>
      <c r="F2090" s="200">
        <f t="shared" si="48"/>
        <v>1</v>
      </c>
      <c r="G2090" s="207">
        <f>SUMIFS('BEN BEARE'!K:K,'BEN BEARE'!C:C,B2090)</f>
        <v>8.5500000000000007</v>
      </c>
    </row>
    <row r="2091" spans="2:7" ht="15.75" x14ac:dyDescent="0.25">
      <c r="B2091" s="205" t="str">
        <v>Warmosa</v>
      </c>
      <c r="C2091" s="199">
        <f>COUNTIF('BEN BEARE'!C:C,B2091)</f>
        <v>3</v>
      </c>
      <c r="D2091" s="199">
        <f>COUNTIFS('BEN BEARE'!C:C,B2091,'BEN BEARE'!K:K,"&gt;0")</f>
        <v>0</v>
      </c>
      <c r="E2091" s="199">
        <f>COUNTIFS('BEN BEARE'!C:C,B2091,'BEN BEARE'!K:K,"&lt;0")</f>
        <v>3</v>
      </c>
      <c r="F2091" s="200">
        <f t="shared" si="48"/>
        <v>0</v>
      </c>
      <c r="G2091" s="207">
        <f>SUMIFS('BEN BEARE'!K:K,'BEN BEARE'!C:C,B2091)</f>
        <v>-2.25</v>
      </c>
    </row>
    <row r="2092" spans="2:7" ht="15.75" x14ac:dyDescent="0.25">
      <c r="B2092" s="205" t="str">
        <v>Warmth</v>
      </c>
      <c r="C2092" s="199">
        <f>COUNTIF('BEN BEARE'!C:C,B2092)</f>
        <v>2</v>
      </c>
      <c r="D2092" s="199">
        <f>COUNTIFS('BEN BEARE'!C:C,B2092,'BEN BEARE'!K:K,"&gt;0")</f>
        <v>0</v>
      </c>
      <c r="E2092" s="199">
        <f>COUNTIFS('BEN BEARE'!C:C,B2092,'BEN BEARE'!K:K,"&lt;0")</f>
        <v>2</v>
      </c>
      <c r="F2092" s="200">
        <f t="shared" si="48"/>
        <v>0</v>
      </c>
      <c r="G2092" s="207">
        <f>SUMIFS('BEN BEARE'!K:K,'BEN BEARE'!C:C,B2092)</f>
        <v>-3</v>
      </c>
    </row>
    <row r="2093" spans="2:7" ht="15.75" x14ac:dyDescent="0.25">
      <c r="B2093" s="205" t="str">
        <v>Warriors Kiss</v>
      </c>
      <c r="C2093" s="199">
        <f>COUNTIF('BEN BEARE'!C:C,B2093)</f>
        <v>2</v>
      </c>
      <c r="D2093" s="199">
        <f>COUNTIFS('BEN BEARE'!C:C,B2093,'BEN BEARE'!K:K,"&gt;0")</f>
        <v>0</v>
      </c>
      <c r="E2093" s="199">
        <f>COUNTIFS('BEN BEARE'!C:C,B2093,'BEN BEARE'!K:K,"&lt;0")</f>
        <v>2</v>
      </c>
      <c r="F2093" s="200">
        <f t="shared" si="48"/>
        <v>0</v>
      </c>
      <c r="G2093" s="207">
        <f>SUMIFS('BEN BEARE'!K:K,'BEN BEARE'!C:C,B2093)</f>
        <v>-3.75</v>
      </c>
    </row>
    <row r="2094" spans="2:7" ht="15.75" x14ac:dyDescent="0.25">
      <c r="B2094" s="205" t="str">
        <v>Washington</v>
      </c>
      <c r="C2094" s="199">
        <f>COUNTIF('BEN BEARE'!C:C,B2094)</f>
        <v>3</v>
      </c>
      <c r="D2094" s="199">
        <f>COUNTIFS('BEN BEARE'!C:C,B2094,'BEN BEARE'!K:K,"&gt;0")</f>
        <v>0</v>
      </c>
      <c r="E2094" s="199">
        <f>COUNTIFS('BEN BEARE'!C:C,B2094,'BEN BEARE'!K:K,"&lt;0")</f>
        <v>3</v>
      </c>
      <c r="F2094" s="200">
        <f t="shared" si="48"/>
        <v>0</v>
      </c>
      <c r="G2094" s="207">
        <f>SUMIFS('BEN BEARE'!K:K,'BEN BEARE'!C:C,B2094)</f>
        <v>-10.25</v>
      </c>
    </row>
    <row r="2095" spans="2:7" ht="15.75" x14ac:dyDescent="0.25">
      <c r="B2095" s="205" t="str">
        <v>Watchguard</v>
      </c>
      <c r="C2095" s="199">
        <f>COUNTIF('BEN BEARE'!C:C,B2095)</f>
        <v>1</v>
      </c>
      <c r="D2095" s="199">
        <f>COUNTIFS('BEN BEARE'!C:C,B2095,'BEN BEARE'!K:K,"&gt;0")</f>
        <v>1</v>
      </c>
      <c r="E2095" s="199">
        <f>COUNTIFS('BEN BEARE'!C:C,B2095,'BEN BEARE'!K:K,"&lt;0")</f>
        <v>0</v>
      </c>
      <c r="F2095" s="200">
        <f t="shared" si="48"/>
        <v>1</v>
      </c>
      <c r="G2095" s="207">
        <f>SUMIFS('BEN BEARE'!K:K,'BEN BEARE'!C:C,B2095)</f>
        <v>21.659999999999997</v>
      </c>
    </row>
    <row r="2096" spans="2:7" ht="15.75" x14ac:dyDescent="0.25">
      <c r="B2096" s="205" t="str">
        <v>Waterski</v>
      </c>
      <c r="C2096" s="199">
        <f>COUNTIF('BEN BEARE'!C:C,B2096)</f>
        <v>1</v>
      </c>
      <c r="D2096" s="199">
        <f>COUNTIFS('BEN BEARE'!C:C,B2096,'BEN BEARE'!K:K,"&gt;0")</f>
        <v>0</v>
      </c>
      <c r="E2096" s="199">
        <f>COUNTIFS('BEN BEARE'!C:C,B2096,'BEN BEARE'!K:K,"&lt;0")</f>
        <v>1</v>
      </c>
      <c r="F2096" s="200">
        <f t="shared" si="48"/>
        <v>0</v>
      </c>
      <c r="G2096" s="207">
        <f>SUMIFS('BEN BEARE'!K:K,'BEN BEARE'!C:C,B2096)</f>
        <v>-8</v>
      </c>
    </row>
    <row r="2097" spans="2:7" ht="15.75" x14ac:dyDescent="0.25">
      <c r="B2097" s="205" t="str">
        <v>Way To The Stars</v>
      </c>
      <c r="C2097" s="199">
        <f>COUNTIF('BEN BEARE'!C:C,B2097)</f>
        <v>1</v>
      </c>
      <c r="D2097" s="199">
        <f>COUNTIFS('BEN BEARE'!C:C,B2097,'BEN BEARE'!K:K,"&gt;0")</f>
        <v>1</v>
      </c>
      <c r="E2097" s="199">
        <f>COUNTIFS('BEN BEARE'!C:C,B2097,'BEN BEARE'!K:K,"&lt;0")</f>
        <v>0</v>
      </c>
      <c r="F2097" s="200">
        <f t="shared" si="48"/>
        <v>1</v>
      </c>
      <c r="G2097" s="207">
        <f>SUMIFS('BEN BEARE'!K:K,'BEN BEARE'!C:C,B2097)</f>
        <v>3.6749999999999989</v>
      </c>
    </row>
    <row r="2098" spans="2:7" ht="15.75" x14ac:dyDescent="0.25">
      <c r="B2098" s="205" t="str">
        <v>Wecansay Dun</v>
      </c>
      <c r="C2098" s="199">
        <f>COUNTIF('BEN BEARE'!C:C,B2098)</f>
        <v>3</v>
      </c>
      <c r="D2098" s="199">
        <f>COUNTIFS('BEN BEARE'!C:C,B2098,'BEN BEARE'!K:K,"&gt;0")</f>
        <v>0</v>
      </c>
      <c r="E2098" s="199">
        <f>COUNTIFS('BEN BEARE'!C:C,B2098,'BEN BEARE'!K:K,"&lt;0")</f>
        <v>3</v>
      </c>
      <c r="F2098" s="200">
        <f t="shared" si="48"/>
        <v>0</v>
      </c>
      <c r="G2098" s="207">
        <f>SUMIFS('BEN BEARE'!K:K,'BEN BEARE'!C:C,B2098)</f>
        <v>-6.5</v>
      </c>
    </row>
    <row r="2099" spans="2:7" ht="15.75" x14ac:dyDescent="0.25">
      <c r="B2099" s="205" t="str">
        <v>Wee Nessy</v>
      </c>
      <c r="C2099" s="199">
        <f>COUNTIF('BEN BEARE'!C:C,B2099)</f>
        <v>3</v>
      </c>
      <c r="D2099" s="199">
        <f>COUNTIFS('BEN BEARE'!C:C,B2099,'BEN BEARE'!K:K,"&gt;0")</f>
        <v>1</v>
      </c>
      <c r="E2099" s="199">
        <f>COUNTIFS('BEN BEARE'!C:C,B2099,'BEN BEARE'!K:K,"&lt;0")</f>
        <v>2</v>
      </c>
      <c r="F2099" s="200">
        <f t="shared" si="48"/>
        <v>0.33333333333333331</v>
      </c>
      <c r="G2099" s="207">
        <f>SUMIFS('BEN BEARE'!K:K,'BEN BEARE'!C:C,B2099)</f>
        <v>1.25</v>
      </c>
    </row>
    <row r="2100" spans="2:7" ht="15.75" x14ac:dyDescent="0.25">
      <c r="B2100" s="205" t="str">
        <v>Welcome Gypsy</v>
      </c>
      <c r="C2100" s="199">
        <f>COUNTIF('BEN BEARE'!C:C,B2100)</f>
        <v>1</v>
      </c>
      <c r="D2100" s="199">
        <f>COUNTIFS('BEN BEARE'!C:C,B2100,'BEN BEARE'!K:K,"&gt;0")</f>
        <v>0</v>
      </c>
      <c r="E2100" s="199">
        <f>COUNTIFS('BEN BEARE'!C:C,B2100,'BEN BEARE'!K:K,"&lt;0")</f>
        <v>1</v>
      </c>
      <c r="F2100" s="200">
        <f t="shared" si="48"/>
        <v>0</v>
      </c>
      <c r="G2100" s="207">
        <f>SUMIFS('BEN BEARE'!K:K,'BEN BEARE'!C:C,B2100)</f>
        <v>-3</v>
      </c>
    </row>
    <row r="2101" spans="2:7" ht="15.75" x14ac:dyDescent="0.25">
      <c r="B2101" s="205" t="str">
        <v>Well In Sight</v>
      </c>
      <c r="C2101" s="199">
        <f>COUNTIF('BEN BEARE'!C:C,B2101)</f>
        <v>1</v>
      </c>
      <c r="D2101" s="199">
        <f>COUNTIFS('BEN BEARE'!C:C,B2101,'BEN BEARE'!K:K,"&gt;0")</f>
        <v>1</v>
      </c>
      <c r="E2101" s="199">
        <f>COUNTIFS('BEN BEARE'!C:C,B2101,'BEN BEARE'!K:K,"&lt;0")</f>
        <v>0</v>
      </c>
      <c r="F2101" s="200">
        <f t="shared" si="48"/>
        <v>1</v>
      </c>
      <c r="G2101" s="207">
        <f>SUMIFS('BEN BEARE'!K:K,'BEN BEARE'!C:C,B2101)</f>
        <v>1.35</v>
      </c>
    </row>
    <row r="2102" spans="2:7" ht="15.75" x14ac:dyDescent="0.25">
      <c r="B2102" s="205" t="str">
        <v>Were Da Ya Get It</v>
      </c>
      <c r="C2102" s="199">
        <f>COUNTIF('BEN BEARE'!C:C,B2102)</f>
        <v>2</v>
      </c>
      <c r="D2102" s="199">
        <f>COUNTIFS('BEN BEARE'!C:C,B2102,'BEN BEARE'!K:K,"&gt;0")</f>
        <v>0</v>
      </c>
      <c r="E2102" s="199">
        <f>COUNTIFS('BEN BEARE'!C:C,B2102,'BEN BEARE'!K:K,"&lt;0")</f>
        <v>2</v>
      </c>
      <c r="F2102" s="200">
        <f t="shared" si="48"/>
        <v>0</v>
      </c>
      <c r="G2102" s="207">
        <f>SUMIFS('BEN BEARE'!K:K,'BEN BEARE'!C:C,B2102)</f>
        <v>-2.25</v>
      </c>
    </row>
    <row r="2103" spans="2:7" ht="15.75" x14ac:dyDescent="0.25">
      <c r="B2103" s="205" t="str">
        <v>West Cork</v>
      </c>
      <c r="C2103" s="199">
        <f>COUNTIF('BEN BEARE'!C:C,B2103)</f>
        <v>1</v>
      </c>
      <c r="D2103" s="199">
        <f>COUNTIFS('BEN BEARE'!C:C,B2103,'BEN BEARE'!K:K,"&gt;0")</f>
        <v>0</v>
      </c>
      <c r="E2103" s="199">
        <f>COUNTIFS('BEN BEARE'!C:C,B2103,'BEN BEARE'!K:K,"&lt;0")</f>
        <v>1</v>
      </c>
      <c r="F2103" s="200">
        <f t="shared" si="48"/>
        <v>0</v>
      </c>
      <c r="G2103" s="207">
        <f>SUMIFS('BEN BEARE'!K:K,'BEN BEARE'!C:C,B2103)</f>
        <v>-0.25</v>
      </c>
    </row>
    <row r="2104" spans="2:7" ht="15.75" x14ac:dyDescent="0.25">
      <c r="B2104" s="205" t="str">
        <v>Whasir</v>
      </c>
      <c r="C2104" s="199">
        <f>COUNTIF('BEN BEARE'!C:C,B2104)</f>
        <v>1</v>
      </c>
      <c r="D2104" s="199">
        <f>COUNTIFS('BEN BEARE'!C:C,B2104,'BEN BEARE'!K:K,"&gt;0")</f>
        <v>0</v>
      </c>
      <c r="E2104" s="199">
        <f>COUNTIFS('BEN BEARE'!C:C,B2104,'BEN BEARE'!K:K,"&lt;0")</f>
        <v>1</v>
      </c>
      <c r="F2104" s="200">
        <f t="shared" si="48"/>
        <v>0</v>
      </c>
      <c r="G2104" s="207">
        <f>SUMIFS('BEN BEARE'!K:K,'BEN BEARE'!C:C,B2104)</f>
        <v>-2</v>
      </c>
    </row>
    <row r="2105" spans="2:7" ht="15.75" x14ac:dyDescent="0.25">
      <c r="B2105" s="205" t="str">
        <v>Whatafox</v>
      </c>
      <c r="C2105" s="199">
        <f>COUNTIF('BEN BEARE'!C:C,B2105)</f>
        <v>1</v>
      </c>
      <c r="D2105" s="199">
        <f>COUNTIFS('BEN BEARE'!C:C,B2105,'BEN BEARE'!K:K,"&gt;0")</f>
        <v>0</v>
      </c>
      <c r="E2105" s="199">
        <f>COUNTIFS('BEN BEARE'!C:C,B2105,'BEN BEARE'!K:K,"&lt;0")</f>
        <v>1</v>
      </c>
      <c r="F2105" s="200">
        <f t="shared" si="48"/>
        <v>0</v>
      </c>
      <c r="G2105" s="207">
        <f>SUMIFS('BEN BEARE'!K:K,'BEN BEARE'!C:C,B2105)</f>
        <v>-2</v>
      </c>
    </row>
    <row r="2106" spans="2:7" ht="15.75" x14ac:dyDescent="0.25">
      <c r="B2106" s="205" t="str">
        <v>Whenthedeelingsdun</v>
      </c>
      <c r="C2106" s="199">
        <f>COUNTIF('BEN BEARE'!C:C,B2106)</f>
        <v>1</v>
      </c>
      <c r="D2106" s="199">
        <f>COUNTIFS('BEN BEARE'!C:C,B2106,'BEN BEARE'!K:K,"&gt;0")</f>
        <v>0</v>
      </c>
      <c r="E2106" s="199">
        <f>COUNTIFS('BEN BEARE'!C:C,B2106,'BEN BEARE'!K:K,"&lt;0")</f>
        <v>1</v>
      </c>
      <c r="F2106" s="200">
        <f t="shared" si="48"/>
        <v>0</v>
      </c>
      <c r="G2106" s="207">
        <f>SUMIFS('BEN BEARE'!K:K,'BEN BEARE'!C:C,B2106)</f>
        <v>-2</v>
      </c>
    </row>
    <row r="2107" spans="2:7" ht="15.75" x14ac:dyDescent="0.25">
      <c r="B2107" s="205" t="str">
        <v>Where's My Boy</v>
      </c>
      <c r="C2107" s="199">
        <f>COUNTIF('BEN BEARE'!C:C,B2107)</f>
        <v>1</v>
      </c>
      <c r="D2107" s="199">
        <f>COUNTIFS('BEN BEARE'!C:C,B2107,'BEN BEARE'!K:K,"&gt;0")</f>
        <v>1</v>
      </c>
      <c r="E2107" s="199">
        <f>COUNTIFS('BEN BEARE'!C:C,B2107,'BEN BEARE'!K:K,"&lt;0")</f>
        <v>0</v>
      </c>
      <c r="F2107" s="200">
        <f t="shared" si="48"/>
        <v>1</v>
      </c>
      <c r="G2107" s="207">
        <f>SUMIFS('BEN BEARE'!K:K,'BEN BEARE'!C:C,B2107)</f>
        <v>1.25</v>
      </c>
    </row>
    <row r="2108" spans="2:7" ht="15.75" x14ac:dyDescent="0.25">
      <c r="B2108" s="205" t="str">
        <v>Wheres the Fire</v>
      </c>
      <c r="C2108" s="199">
        <f>COUNTIF('BEN BEARE'!C:C,B2108)</f>
        <v>1</v>
      </c>
      <c r="D2108" s="199">
        <f>COUNTIFS('BEN BEARE'!C:C,B2108,'BEN BEARE'!K:K,"&gt;0")</f>
        <v>0</v>
      </c>
      <c r="E2108" s="199">
        <f>COUNTIFS('BEN BEARE'!C:C,B2108,'BEN BEARE'!K:K,"&lt;0")</f>
        <v>1</v>
      </c>
      <c r="F2108" s="200">
        <f t="shared" si="48"/>
        <v>0</v>
      </c>
      <c r="G2108" s="207">
        <f>SUMIFS('BEN BEARE'!K:K,'BEN BEARE'!C:C,B2108)</f>
        <v>-1</v>
      </c>
    </row>
    <row r="2109" spans="2:7" ht="15.75" x14ac:dyDescent="0.25">
      <c r="B2109" s="205" t="str">
        <v>Wheres the Hunter</v>
      </c>
      <c r="C2109" s="199">
        <f>COUNTIF('BEN BEARE'!C:C,B2109)</f>
        <v>1</v>
      </c>
      <c r="D2109" s="199">
        <f>COUNTIFS('BEN BEARE'!C:C,B2109,'BEN BEARE'!K:K,"&gt;0")</f>
        <v>0</v>
      </c>
      <c r="E2109" s="199">
        <f>COUNTIFS('BEN BEARE'!C:C,B2109,'BEN BEARE'!K:K,"&lt;0")</f>
        <v>1</v>
      </c>
      <c r="F2109" s="200">
        <f t="shared" si="48"/>
        <v>0</v>
      </c>
      <c r="G2109" s="207">
        <f>SUMIFS('BEN BEARE'!K:K,'BEN BEARE'!C:C,B2109)</f>
        <v>-2.25</v>
      </c>
    </row>
    <row r="2110" spans="2:7" ht="15.75" x14ac:dyDescent="0.25">
      <c r="B2110" s="205" t="str">
        <v>Whiskey Hangover</v>
      </c>
      <c r="C2110" s="199">
        <f>COUNTIF('BEN BEARE'!C:C,B2110)</f>
        <v>2</v>
      </c>
      <c r="D2110" s="199">
        <f>COUNTIFS('BEN BEARE'!C:C,B2110,'BEN BEARE'!K:K,"&gt;0")</f>
        <v>0</v>
      </c>
      <c r="E2110" s="199">
        <f>COUNTIFS('BEN BEARE'!C:C,B2110,'BEN BEARE'!K:K,"&lt;0")</f>
        <v>2</v>
      </c>
      <c r="F2110" s="200">
        <f t="shared" si="48"/>
        <v>0</v>
      </c>
      <c r="G2110" s="207">
        <f>SUMIFS('BEN BEARE'!K:K,'BEN BEARE'!C:C,B2110)</f>
        <v>-7</v>
      </c>
    </row>
    <row r="2111" spans="2:7" ht="15.75" x14ac:dyDescent="0.25">
      <c r="B2111" s="205" t="str">
        <v>Whiskey Wisdom</v>
      </c>
      <c r="C2111" s="199">
        <f>COUNTIF('BEN BEARE'!C:C,B2111)</f>
        <v>2</v>
      </c>
      <c r="D2111" s="199">
        <f>COUNTIFS('BEN BEARE'!C:C,B2111,'BEN BEARE'!K:K,"&gt;0")</f>
        <v>0</v>
      </c>
      <c r="E2111" s="199">
        <f>COUNTIFS('BEN BEARE'!C:C,B2111,'BEN BEARE'!K:K,"&lt;0")</f>
        <v>2</v>
      </c>
      <c r="F2111" s="200">
        <f t="shared" si="48"/>
        <v>0</v>
      </c>
      <c r="G2111" s="207">
        <f>SUMIFS('BEN BEARE'!K:K,'BEN BEARE'!C:C,B2111)</f>
        <v>-5.25</v>
      </c>
    </row>
    <row r="2112" spans="2:7" ht="15.75" x14ac:dyDescent="0.25">
      <c r="B2112" s="205" t="str">
        <v>Whispering Lady</v>
      </c>
      <c r="C2112" s="199">
        <f>COUNTIF('BEN BEARE'!C:C,B2112)</f>
        <v>2</v>
      </c>
      <c r="D2112" s="199">
        <f>COUNTIFS('BEN BEARE'!C:C,B2112,'BEN BEARE'!K:K,"&gt;0")</f>
        <v>0</v>
      </c>
      <c r="E2112" s="199">
        <f>COUNTIFS('BEN BEARE'!C:C,B2112,'BEN BEARE'!K:K,"&lt;0")</f>
        <v>2</v>
      </c>
      <c r="F2112" s="200">
        <f t="shared" si="48"/>
        <v>0</v>
      </c>
      <c r="G2112" s="207">
        <f>SUMIFS('BEN BEARE'!K:K,'BEN BEARE'!C:C,B2112)</f>
        <v>-5</v>
      </c>
    </row>
    <row r="2113" spans="2:7" ht="15.75" x14ac:dyDescent="0.25">
      <c r="B2113" s="205" t="str">
        <v>Whistle Down</v>
      </c>
      <c r="C2113" s="199">
        <f>COUNTIF('BEN BEARE'!C:C,B2113)</f>
        <v>1</v>
      </c>
      <c r="D2113" s="199">
        <f>COUNTIFS('BEN BEARE'!C:C,B2113,'BEN BEARE'!K:K,"&gt;0")</f>
        <v>0</v>
      </c>
      <c r="E2113" s="199">
        <f>COUNTIFS('BEN BEARE'!C:C,B2113,'BEN BEARE'!K:K,"&lt;0")</f>
        <v>1</v>
      </c>
      <c r="F2113" s="200">
        <f t="shared" si="48"/>
        <v>0</v>
      </c>
      <c r="G2113" s="207">
        <f>SUMIFS('BEN BEARE'!K:K,'BEN BEARE'!C:C,B2113)</f>
        <v>-3</v>
      </c>
    </row>
    <row r="2114" spans="2:7" ht="15.75" x14ac:dyDescent="0.25">
      <c r="B2114" s="205" t="str">
        <v>Whistlefield</v>
      </c>
      <c r="C2114" s="199">
        <f>COUNTIF('BEN BEARE'!C:C,B2114)</f>
        <v>1</v>
      </c>
      <c r="D2114" s="199">
        <f>COUNTIFS('BEN BEARE'!C:C,B2114,'BEN BEARE'!K:K,"&gt;0")</f>
        <v>1</v>
      </c>
      <c r="E2114" s="199">
        <f>COUNTIFS('BEN BEARE'!C:C,B2114,'BEN BEARE'!K:K,"&lt;0")</f>
        <v>0</v>
      </c>
      <c r="F2114" s="200">
        <f t="shared" si="48"/>
        <v>1</v>
      </c>
      <c r="G2114" s="207">
        <f>SUMIFS('BEN BEARE'!K:K,'BEN BEARE'!C:C,B2114)</f>
        <v>5.3999999999999995</v>
      </c>
    </row>
    <row r="2115" spans="2:7" ht="15.75" x14ac:dyDescent="0.25">
      <c r="B2115" s="205" t="str">
        <v>White Bear</v>
      </c>
      <c r="C2115" s="199">
        <f>COUNTIF('BEN BEARE'!C:C,B2115)</f>
        <v>2</v>
      </c>
      <c r="D2115" s="199">
        <f>COUNTIFS('BEN BEARE'!C:C,B2115,'BEN BEARE'!K:K,"&gt;0")</f>
        <v>1</v>
      </c>
      <c r="E2115" s="199">
        <f>COUNTIFS('BEN BEARE'!C:C,B2115,'BEN BEARE'!K:K,"&lt;0")</f>
        <v>1</v>
      </c>
      <c r="F2115" s="200">
        <f t="shared" si="48"/>
        <v>0.5</v>
      </c>
      <c r="G2115" s="207">
        <f>SUMIFS('BEN BEARE'!K:K,'BEN BEARE'!C:C,B2115)</f>
        <v>6.25</v>
      </c>
    </row>
    <row r="2116" spans="2:7" ht="15.75" x14ac:dyDescent="0.25">
      <c r="B2116" s="205" t="str">
        <v>White Stilettos</v>
      </c>
      <c r="C2116" s="199">
        <f>COUNTIF('BEN BEARE'!C:C,B2116)</f>
        <v>1</v>
      </c>
      <c r="D2116" s="199">
        <f>COUNTIFS('BEN BEARE'!C:C,B2116,'BEN BEARE'!K:K,"&gt;0")</f>
        <v>0</v>
      </c>
      <c r="E2116" s="199">
        <f>COUNTIFS('BEN BEARE'!C:C,B2116,'BEN BEARE'!K:K,"&lt;0")</f>
        <v>1</v>
      </c>
      <c r="F2116" s="200">
        <f t="shared" si="48"/>
        <v>0</v>
      </c>
      <c r="G2116" s="207">
        <f>SUMIFS('BEN BEARE'!K:K,'BEN BEARE'!C:C,B2116)</f>
        <v>-1</v>
      </c>
    </row>
    <row r="2117" spans="2:7" ht="15.75" x14ac:dyDescent="0.25">
      <c r="B2117" s="205" t="str">
        <v>Whitehart</v>
      </c>
      <c r="C2117" s="199">
        <f>COUNTIF('BEN BEARE'!C:C,B2117)</f>
        <v>3</v>
      </c>
      <c r="D2117" s="199">
        <f>COUNTIFS('BEN BEARE'!C:C,B2117,'BEN BEARE'!K:K,"&gt;0")</f>
        <v>0</v>
      </c>
      <c r="E2117" s="199">
        <f>COUNTIFS('BEN BEARE'!C:C,B2117,'BEN BEARE'!K:K,"&lt;0")</f>
        <v>3</v>
      </c>
      <c r="F2117" s="200">
        <f t="shared" si="48"/>
        <v>0</v>
      </c>
      <c r="G2117" s="207">
        <f>SUMIFS('BEN BEARE'!K:K,'BEN BEARE'!C:C,B2117)</f>
        <v>-6.5</v>
      </c>
    </row>
    <row r="2118" spans="2:7" ht="15.75" x14ac:dyDescent="0.25">
      <c r="B2118" s="205" t="str">
        <v>Whitten</v>
      </c>
      <c r="C2118" s="199">
        <f>COUNTIF('BEN BEARE'!C:C,B2118)</f>
        <v>1</v>
      </c>
      <c r="D2118" s="199">
        <f>COUNTIFS('BEN BEARE'!C:C,B2118,'BEN BEARE'!K:K,"&gt;0")</f>
        <v>0</v>
      </c>
      <c r="E2118" s="199">
        <f>COUNTIFS('BEN BEARE'!C:C,B2118,'BEN BEARE'!K:K,"&lt;0")</f>
        <v>1</v>
      </c>
      <c r="F2118" s="200">
        <f t="shared" si="48"/>
        <v>0</v>
      </c>
      <c r="G2118" s="207">
        <f>SUMIFS('BEN BEARE'!K:K,'BEN BEARE'!C:C,B2118)</f>
        <v>-2</v>
      </c>
    </row>
    <row r="2119" spans="2:7" ht="15.75" x14ac:dyDescent="0.25">
      <c r="B2119" s="205" t="str">
        <v>Who are those guys</v>
      </c>
      <c r="C2119" s="199">
        <f>COUNTIF('BEN BEARE'!C:C,B2119)</f>
        <v>1</v>
      </c>
      <c r="D2119" s="199">
        <f>COUNTIFS('BEN BEARE'!C:C,B2119,'BEN BEARE'!K:K,"&gt;0")</f>
        <v>0</v>
      </c>
      <c r="E2119" s="199">
        <f>COUNTIFS('BEN BEARE'!C:C,B2119,'BEN BEARE'!K:K,"&lt;0")</f>
        <v>1</v>
      </c>
      <c r="F2119" s="200">
        <f t="shared" si="48"/>
        <v>0</v>
      </c>
      <c r="G2119" s="207">
        <f>SUMIFS('BEN BEARE'!K:K,'BEN BEARE'!C:C,B2119)</f>
        <v>-3</v>
      </c>
    </row>
    <row r="2120" spans="2:7" ht="15.75" x14ac:dyDescent="0.25">
      <c r="B2120" s="205" t="str">
        <v>Who Dares</v>
      </c>
      <c r="C2120" s="199">
        <f>COUNTIF('BEN BEARE'!C:C,B2120)</f>
        <v>1</v>
      </c>
      <c r="D2120" s="199">
        <f>COUNTIFS('BEN BEARE'!C:C,B2120,'BEN BEARE'!K:K,"&gt;0")</f>
        <v>1</v>
      </c>
      <c r="E2120" s="199">
        <f>COUNTIFS('BEN BEARE'!C:C,B2120,'BEN BEARE'!K:K,"&lt;0")</f>
        <v>0</v>
      </c>
      <c r="F2120" s="200">
        <f t="shared" si="48"/>
        <v>1</v>
      </c>
      <c r="G2120" s="207">
        <f>SUMIFS('BEN BEARE'!K:K,'BEN BEARE'!C:C,B2120)</f>
        <v>4.3125</v>
      </c>
    </row>
    <row r="2121" spans="2:7" ht="15.75" x14ac:dyDescent="0.25">
      <c r="B2121" s="205" t="str">
        <v>Who ever Thought</v>
      </c>
      <c r="C2121" s="199">
        <f>COUNTIF('BEN BEARE'!C:C,B2121)</f>
        <v>3</v>
      </c>
      <c r="D2121" s="199">
        <f>COUNTIFS('BEN BEARE'!C:C,B2121,'BEN BEARE'!K:K,"&gt;0")</f>
        <v>1</v>
      </c>
      <c r="E2121" s="199">
        <f>COUNTIFS('BEN BEARE'!C:C,B2121,'BEN BEARE'!K:K,"&lt;0")</f>
        <v>2</v>
      </c>
      <c r="F2121" s="200">
        <f t="shared" si="48"/>
        <v>0.33333333333333331</v>
      </c>
      <c r="G2121" s="207">
        <f>SUMIFS('BEN BEARE'!K:K,'BEN BEARE'!C:C,B2121)</f>
        <v>-6.75</v>
      </c>
    </row>
    <row r="2122" spans="2:7" ht="15.75" x14ac:dyDescent="0.25">
      <c r="B2122" s="205" t="str">
        <v>Whywhywhydelilah</v>
      </c>
      <c r="C2122" s="199">
        <f>COUNTIF('BEN BEARE'!C:C,B2122)</f>
        <v>1</v>
      </c>
      <c r="D2122" s="199">
        <f>COUNTIFS('BEN BEARE'!C:C,B2122,'BEN BEARE'!K:K,"&gt;0")</f>
        <v>0</v>
      </c>
      <c r="E2122" s="199">
        <f>COUNTIFS('BEN BEARE'!C:C,B2122,'BEN BEARE'!K:K,"&lt;0")</f>
        <v>1</v>
      </c>
      <c r="F2122" s="200">
        <f t="shared" si="48"/>
        <v>0</v>
      </c>
      <c r="G2122" s="207">
        <f>SUMIFS('BEN BEARE'!K:K,'BEN BEARE'!C:C,B2122)</f>
        <v>-4</v>
      </c>
    </row>
    <row r="2123" spans="2:7" ht="15.75" x14ac:dyDescent="0.25">
      <c r="B2123" s="205" t="str">
        <v>Wiggles</v>
      </c>
      <c r="C2123" s="199">
        <f>COUNTIF('BEN BEARE'!C:C,B2123)</f>
        <v>1</v>
      </c>
      <c r="D2123" s="199">
        <f>COUNTIFS('BEN BEARE'!C:C,B2123,'BEN BEARE'!K:K,"&gt;0")</f>
        <v>1</v>
      </c>
      <c r="E2123" s="199">
        <f>COUNTIFS('BEN BEARE'!C:C,B2123,'BEN BEARE'!K:K,"&lt;0")</f>
        <v>0</v>
      </c>
      <c r="F2123" s="200">
        <f t="shared" si="48"/>
        <v>1</v>
      </c>
      <c r="G2123" s="207">
        <f>SUMIFS('BEN BEARE'!K:K,'BEN BEARE'!C:C,B2123)</f>
        <v>20.400000000000002</v>
      </c>
    </row>
    <row r="2124" spans="2:7" ht="15.75" x14ac:dyDescent="0.25">
      <c r="B2124" s="205" t="str">
        <v>Wilbury</v>
      </c>
      <c r="C2124" s="199">
        <f>COUNTIF('BEN BEARE'!C:C,B2124)</f>
        <v>1</v>
      </c>
      <c r="D2124" s="199">
        <f>COUNTIFS('BEN BEARE'!C:C,B2124,'BEN BEARE'!K:K,"&gt;0")</f>
        <v>0</v>
      </c>
      <c r="E2124" s="199">
        <f>COUNTIFS('BEN BEARE'!C:C,B2124,'BEN BEARE'!K:K,"&lt;0")</f>
        <v>1</v>
      </c>
      <c r="F2124" s="200">
        <f t="shared" si="48"/>
        <v>0</v>
      </c>
      <c r="G2124" s="207">
        <f>SUMIFS('BEN BEARE'!K:K,'BEN BEARE'!C:C,B2124)</f>
        <v>-2.75</v>
      </c>
    </row>
    <row r="2125" spans="2:7" ht="15.75" x14ac:dyDescent="0.25">
      <c r="B2125" s="205" t="str">
        <v>Wild Flash</v>
      </c>
      <c r="C2125" s="199">
        <f>COUNTIF('BEN BEARE'!C:C,B2125)</f>
        <v>3</v>
      </c>
      <c r="D2125" s="199">
        <f>COUNTIFS('BEN BEARE'!C:C,B2125,'BEN BEARE'!K:K,"&gt;0")</f>
        <v>1</v>
      </c>
      <c r="E2125" s="199">
        <f>COUNTIFS('BEN BEARE'!C:C,B2125,'BEN BEARE'!K:K,"&lt;0")</f>
        <v>2</v>
      </c>
      <c r="F2125" s="200">
        <f t="shared" si="48"/>
        <v>0.33333333333333331</v>
      </c>
      <c r="G2125" s="207">
        <f>SUMIFS('BEN BEARE'!K:K,'BEN BEARE'!C:C,B2125)</f>
        <v>17.875</v>
      </c>
    </row>
    <row r="2126" spans="2:7" ht="15.75" x14ac:dyDescent="0.25">
      <c r="B2126" s="205" t="str">
        <v>Williamstown</v>
      </c>
      <c r="C2126" s="199">
        <f>COUNTIF('BEN BEARE'!C:C,B2126)</f>
        <v>1</v>
      </c>
      <c r="D2126" s="199">
        <f>COUNTIFS('BEN BEARE'!C:C,B2126,'BEN BEARE'!K:K,"&gt;0")</f>
        <v>0</v>
      </c>
      <c r="E2126" s="199">
        <f>COUNTIFS('BEN BEARE'!C:C,B2126,'BEN BEARE'!K:K,"&lt;0")</f>
        <v>1</v>
      </c>
      <c r="F2126" s="200">
        <f t="shared" si="48"/>
        <v>0</v>
      </c>
      <c r="G2126" s="207">
        <f>SUMIFS('BEN BEARE'!K:K,'BEN BEARE'!C:C,B2126)</f>
        <v>-4</v>
      </c>
    </row>
    <row r="2127" spans="2:7" ht="15.75" x14ac:dyDescent="0.25">
      <c r="B2127" s="205" t="str">
        <v>Willinga Extreme</v>
      </c>
      <c r="C2127" s="199">
        <f>COUNTIF('BEN BEARE'!C:C,B2127)</f>
        <v>2</v>
      </c>
      <c r="D2127" s="199">
        <f>COUNTIFS('BEN BEARE'!C:C,B2127,'BEN BEARE'!K:K,"&gt;0")</f>
        <v>0</v>
      </c>
      <c r="E2127" s="199">
        <f>COUNTIFS('BEN BEARE'!C:C,B2127,'BEN BEARE'!K:K,"&lt;0")</f>
        <v>2</v>
      </c>
      <c r="F2127" s="200">
        <f t="shared" si="48"/>
        <v>0</v>
      </c>
      <c r="G2127" s="207">
        <f>SUMIFS('BEN BEARE'!K:K,'BEN BEARE'!C:C,B2127)</f>
        <v>-5.5</v>
      </c>
    </row>
    <row r="2128" spans="2:7" ht="15.75" x14ac:dyDescent="0.25">
      <c r="B2128" s="205" t="str">
        <v>Willmott</v>
      </c>
      <c r="C2128" s="199">
        <f>COUNTIF('BEN BEARE'!C:C,B2128)</f>
        <v>2</v>
      </c>
      <c r="D2128" s="199">
        <f>COUNTIFS('BEN BEARE'!C:C,B2128,'BEN BEARE'!K:K,"&gt;0")</f>
        <v>0</v>
      </c>
      <c r="E2128" s="199">
        <f>COUNTIFS('BEN BEARE'!C:C,B2128,'BEN BEARE'!K:K,"&lt;0")</f>
        <v>2</v>
      </c>
      <c r="F2128" s="200">
        <f t="shared" si="48"/>
        <v>0</v>
      </c>
      <c r="G2128" s="207">
        <f>SUMIFS('BEN BEARE'!K:K,'BEN BEARE'!C:C,B2128)</f>
        <v>-7.75</v>
      </c>
    </row>
    <row r="2129" spans="2:7" ht="15.75" x14ac:dyDescent="0.25">
      <c r="B2129" s="205" t="str">
        <v>Windmill Road</v>
      </c>
      <c r="C2129" s="199">
        <f>COUNTIF('BEN BEARE'!C:C,B2129)</f>
        <v>1</v>
      </c>
      <c r="D2129" s="199">
        <f>COUNTIFS('BEN BEARE'!C:C,B2129,'BEN BEARE'!K:K,"&gt;0")</f>
        <v>0</v>
      </c>
      <c r="E2129" s="199">
        <f>COUNTIFS('BEN BEARE'!C:C,B2129,'BEN BEARE'!K:K,"&lt;0")</f>
        <v>1</v>
      </c>
      <c r="F2129" s="200">
        <f t="shared" si="48"/>
        <v>0</v>
      </c>
      <c r="G2129" s="207">
        <f>SUMIFS('BEN BEARE'!K:K,'BEN BEARE'!C:C,B2129)</f>
        <v>-2</v>
      </c>
    </row>
    <row r="2130" spans="2:7" ht="15.75" x14ac:dyDescent="0.25">
      <c r="B2130" s="205" t="str">
        <v>Windshadow</v>
      </c>
      <c r="C2130" s="199">
        <f>COUNTIF('BEN BEARE'!C:C,B2130)</f>
        <v>1</v>
      </c>
      <c r="D2130" s="199">
        <f>COUNTIFS('BEN BEARE'!C:C,B2130,'BEN BEARE'!K:K,"&gt;0")</f>
        <v>0</v>
      </c>
      <c r="E2130" s="199">
        <f>COUNTIFS('BEN BEARE'!C:C,B2130,'BEN BEARE'!K:K,"&lt;0")</f>
        <v>1</v>
      </c>
      <c r="F2130" s="200">
        <f t="shared" si="48"/>
        <v>0</v>
      </c>
      <c r="G2130" s="207">
        <f>SUMIFS('BEN BEARE'!K:K,'BEN BEARE'!C:C,B2130)</f>
        <v>-2.75</v>
      </c>
    </row>
    <row r="2131" spans="2:7" ht="15.75" x14ac:dyDescent="0.25">
      <c r="B2131" s="205" t="str">
        <v>Winnertakesitall</v>
      </c>
      <c r="C2131" s="199">
        <f>COUNTIF('BEN BEARE'!C:C,B2131)</f>
        <v>2</v>
      </c>
      <c r="D2131" s="199">
        <f>COUNTIFS('BEN BEARE'!C:C,B2131,'BEN BEARE'!K:K,"&gt;0")</f>
        <v>1</v>
      </c>
      <c r="E2131" s="199">
        <f>COUNTIFS('BEN BEARE'!C:C,B2131,'BEN BEARE'!K:K,"&lt;0")</f>
        <v>1</v>
      </c>
      <c r="F2131" s="200">
        <f t="shared" si="48"/>
        <v>0.5</v>
      </c>
      <c r="G2131" s="207">
        <f>SUMIFS('BEN BEARE'!K:K,'BEN BEARE'!C:C,B2131)</f>
        <v>11</v>
      </c>
    </row>
    <row r="2132" spans="2:7" ht="15.75" x14ac:dyDescent="0.25">
      <c r="B2132" s="205" t="str">
        <v>Winning Bid</v>
      </c>
      <c r="C2132" s="199">
        <f>COUNTIF('BEN BEARE'!C:C,B2132)</f>
        <v>1</v>
      </c>
      <c r="D2132" s="199">
        <f>COUNTIFS('BEN BEARE'!C:C,B2132,'BEN BEARE'!K:K,"&gt;0")</f>
        <v>0</v>
      </c>
      <c r="E2132" s="199">
        <f>COUNTIFS('BEN BEARE'!C:C,B2132,'BEN BEARE'!K:K,"&lt;0")</f>
        <v>1</v>
      </c>
      <c r="F2132" s="200">
        <f t="shared" si="48"/>
        <v>0</v>
      </c>
      <c r="G2132" s="207">
        <f>SUMIFS('BEN BEARE'!K:K,'BEN BEARE'!C:C,B2132)</f>
        <v>-1.25</v>
      </c>
    </row>
    <row r="2133" spans="2:7" ht="15.75" x14ac:dyDescent="0.25">
      <c r="B2133" s="205" t="str">
        <v>Winning Revolution</v>
      </c>
      <c r="C2133" s="199">
        <f>COUNTIF('BEN BEARE'!C:C,B2133)</f>
        <v>2</v>
      </c>
      <c r="D2133" s="199">
        <f>COUNTIFS('BEN BEARE'!C:C,B2133,'BEN BEARE'!K:K,"&gt;0")</f>
        <v>0</v>
      </c>
      <c r="E2133" s="199">
        <f>COUNTIFS('BEN BEARE'!C:C,B2133,'BEN BEARE'!K:K,"&lt;0")</f>
        <v>2</v>
      </c>
      <c r="F2133" s="200">
        <f t="shared" si="48"/>
        <v>0</v>
      </c>
      <c r="G2133" s="207">
        <f>SUMIFS('BEN BEARE'!K:K,'BEN BEARE'!C:C,B2133)</f>
        <v>-1.5</v>
      </c>
    </row>
    <row r="2134" spans="2:7" ht="15.75" x14ac:dyDescent="0.25">
      <c r="B2134" s="205" t="str">
        <v>Winsum</v>
      </c>
      <c r="C2134" s="199">
        <f>COUNTIF('BEN BEARE'!C:C,B2134)</f>
        <v>1</v>
      </c>
      <c r="D2134" s="199">
        <f>COUNTIFS('BEN BEARE'!C:C,B2134,'BEN BEARE'!K:K,"&gt;0")</f>
        <v>1</v>
      </c>
      <c r="E2134" s="199">
        <f>COUNTIFS('BEN BEARE'!C:C,B2134,'BEN BEARE'!K:K,"&lt;0")</f>
        <v>0</v>
      </c>
      <c r="F2134" s="200">
        <f t="shared" si="48"/>
        <v>1</v>
      </c>
      <c r="G2134" s="207">
        <f>SUMIFS('BEN BEARE'!K:K,'BEN BEARE'!C:C,B2134)</f>
        <v>0.59000000000000008</v>
      </c>
    </row>
    <row r="2135" spans="2:7" ht="15.75" x14ac:dyDescent="0.25">
      <c r="B2135" s="205" t="str">
        <v>Winter Pinter</v>
      </c>
      <c r="C2135" s="199">
        <f>COUNTIF('BEN BEARE'!C:C,B2135)</f>
        <v>1</v>
      </c>
      <c r="D2135" s="199">
        <f>COUNTIFS('BEN BEARE'!C:C,B2135,'BEN BEARE'!K:K,"&gt;0")</f>
        <v>0</v>
      </c>
      <c r="E2135" s="199">
        <f>COUNTIFS('BEN BEARE'!C:C,B2135,'BEN BEARE'!K:K,"&lt;0")</f>
        <v>1</v>
      </c>
      <c r="F2135" s="200">
        <f t="shared" si="48"/>
        <v>0</v>
      </c>
      <c r="G2135" s="207">
        <f>SUMIFS('BEN BEARE'!K:K,'BEN BEARE'!C:C,B2135)</f>
        <v>-3</v>
      </c>
    </row>
    <row r="2136" spans="2:7" ht="15.75" x14ac:dyDescent="0.25">
      <c r="B2136" s="205" t="str">
        <v>Without Envy</v>
      </c>
      <c r="C2136" s="199">
        <f>COUNTIF('BEN BEARE'!C:C,B2136)</f>
        <v>2</v>
      </c>
      <c r="D2136" s="199">
        <f>COUNTIFS('BEN BEARE'!C:C,B2136,'BEN BEARE'!K:K,"&gt;0")</f>
        <v>0</v>
      </c>
      <c r="E2136" s="199">
        <f>COUNTIFS('BEN BEARE'!C:C,B2136,'BEN BEARE'!K:K,"&lt;0")</f>
        <v>2</v>
      </c>
      <c r="F2136" s="200">
        <f t="shared" si="48"/>
        <v>0</v>
      </c>
      <c r="G2136" s="207">
        <f>SUMIFS('BEN BEARE'!K:K,'BEN BEARE'!C:C,B2136)</f>
        <v>-8</v>
      </c>
    </row>
    <row r="2137" spans="2:7" ht="15.75" x14ac:dyDescent="0.25">
      <c r="B2137" s="205" t="str">
        <v>Wolf Queen</v>
      </c>
      <c r="C2137" s="199">
        <f>COUNTIF('BEN BEARE'!C:C,B2137)</f>
        <v>2</v>
      </c>
      <c r="D2137" s="199">
        <f>COUNTIFS('BEN BEARE'!C:C,B2137,'BEN BEARE'!K:K,"&gt;0")</f>
        <v>1</v>
      </c>
      <c r="E2137" s="199">
        <f>COUNTIFS('BEN BEARE'!C:C,B2137,'BEN BEARE'!K:K,"&lt;0")</f>
        <v>1</v>
      </c>
      <c r="F2137" s="200">
        <f t="shared" si="48"/>
        <v>0.5</v>
      </c>
      <c r="G2137" s="207">
        <f>SUMIFS('BEN BEARE'!K:K,'BEN BEARE'!C:C,B2137)</f>
        <v>4</v>
      </c>
    </row>
    <row r="2138" spans="2:7" ht="15.75" x14ac:dyDescent="0.25">
      <c r="B2138" s="205" t="str">
        <v>Wolflands</v>
      </c>
      <c r="C2138" s="199">
        <f>COUNTIF('BEN BEARE'!C:C,B2138)</f>
        <v>2</v>
      </c>
      <c r="D2138" s="199">
        <f>COUNTIFS('BEN BEARE'!C:C,B2138,'BEN BEARE'!K:K,"&gt;0")</f>
        <v>1</v>
      </c>
      <c r="E2138" s="199">
        <f>COUNTIFS('BEN BEARE'!C:C,B2138,'BEN BEARE'!K:K,"&lt;0")</f>
        <v>1</v>
      </c>
      <c r="F2138" s="200">
        <f t="shared" si="48"/>
        <v>0.5</v>
      </c>
      <c r="G2138" s="207">
        <f>SUMIFS('BEN BEARE'!K:K,'BEN BEARE'!C:C,B2138)</f>
        <v>3.1499999999999995</v>
      </c>
    </row>
    <row r="2139" spans="2:7" ht="15.75" x14ac:dyDescent="0.25">
      <c r="B2139" s="205" t="str">
        <v>Wolfy</v>
      </c>
      <c r="C2139" s="199">
        <f>COUNTIF('BEN BEARE'!C:C,B2139)</f>
        <v>1</v>
      </c>
      <c r="D2139" s="199">
        <f>COUNTIFS('BEN BEARE'!C:C,B2139,'BEN BEARE'!K:K,"&gt;0")</f>
        <v>0</v>
      </c>
      <c r="E2139" s="199">
        <f>COUNTIFS('BEN BEARE'!C:C,B2139,'BEN BEARE'!K:K,"&lt;0")</f>
        <v>1</v>
      </c>
      <c r="F2139" s="200">
        <f t="shared" si="48"/>
        <v>0</v>
      </c>
      <c r="G2139" s="207">
        <f>SUMIFS('BEN BEARE'!K:K,'BEN BEARE'!C:C,B2139)</f>
        <v>-5</v>
      </c>
    </row>
    <row r="2140" spans="2:7" ht="15.75" x14ac:dyDescent="0.25">
      <c r="B2140" s="205" t="str">
        <v>WONDEREACH</v>
      </c>
      <c r="C2140" s="199">
        <f>COUNTIF('BEN BEARE'!C:C,B2140)</f>
        <v>1</v>
      </c>
      <c r="D2140" s="199">
        <f>COUNTIFS('BEN BEARE'!C:C,B2140,'BEN BEARE'!K:K,"&gt;0")</f>
        <v>1</v>
      </c>
      <c r="E2140" s="199">
        <f>COUNTIFS('BEN BEARE'!C:C,B2140,'BEN BEARE'!K:K,"&lt;0")</f>
        <v>0</v>
      </c>
      <c r="F2140" s="200">
        <f t="shared" si="48"/>
        <v>1</v>
      </c>
      <c r="G2140" s="207">
        <f>SUMIFS('BEN BEARE'!K:K,'BEN BEARE'!C:C,B2140)</f>
        <v>7.5</v>
      </c>
    </row>
    <row r="2141" spans="2:7" ht="15.75" x14ac:dyDescent="0.25">
      <c r="B2141" s="205" t="str">
        <v>Wonderful Horse</v>
      </c>
      <c r="C2141" s="199">
        <f>COUNTIF('BEN BEARE'!C:C,B2141)</f>
        <v>2</v>
      </c>
      <c r="D2141" s="199">
        <f>COUNTIFS('BEN BEARE'!C:C,B2141,'BEN BEARE'!K:K,"&gt;0")</f>
        <v>0</v>
      </c>
      <c r="E2141" s="199">
        <f>COUNTIFS('BEN BEARE'!C:C,B2141,'BEN BEARE'!K:K,"&lt;0")</f>
        <v>2</v>
      </c>
      <c r="F2141" s="200">
        <f t="shared" si="48"/>
        <v>0</v>
      </c>
      <c r="G2141" s="207">
        <f>SUMIFS('BEN BEARE'!K:K,'BEN BEARE'!C:C,B2141)</f>
        <v>-1.75</v>
      </c>
    </row>
    <row r="2142" spans="2:7" ht="15.75" x14ac:dyDescent="0.25">
      <c r="B2142" s="205" t="str">
        <v>Wonderful Tonight</v>
      </c>
      <c r="C2142" s="199">
        <f>COUNTIF('BEN BEARE'!C:C,B2142)</f>
        <v>1</v>
      </c>
      <c r="D2142" s="199">
        <f>COUNTIFS('BEN BEARE'!C:C,B2142,'BEN BEARE'!K:K,"&gt;0")</f>
        <v>0</v>
      </c>
      <c r="E2142" s="199">
        <f>COUNTIFS('BEN BEARE'!C:C,B2142,'BEN BEARE'!K:K,"&lt;0")</f>
        <v>1</v>
      </c>
      <c r="F2142" s="200">
        <f t="shared" si="48"/>
        <v>0</v>
      </c>
      <c r="G2142" s="207">
        <f>SUMIFS('BEN BEARE'!K:K,'BEN BEARE'!C:C,B2142)</f>
        <v>-3</v>
      </c>
    </row>
    <row r="2143" spans="2:7" ht="15.75" x14ac:dyDescent="0.25">
      <c r="B2143" s="205" t="str">
        <v>Wonderful Warrior</v>
      </c>
      <c r="C2143" s="199">
        <f>COUNTIF('BEN BEARE'!C:C,B2143)</f>
        <v>2</v>
      </c>
      <c r="D2143" s="199">
        <f>COUNTIFS('BEN BEARE'!C:C,B2143,'BEN BEARE'!K:K,"&gt;0")</f>
        <v>1</v>
      </c>
      <c r="E2143" s="199">
        <f>COUNTIFS('BEN BEARE'!C:C,B2143,'BEN BEARE'!K:K,"&lt;0")</f>
        <v>1</v>
      </c>
      <c r="F2143" s="200">
        <f t="shared" si="48"/>
        <v>0.5</v>
      </c>
      <c r="G2143" s="207">
        <f>SUMIFS('BEN BEARE'!K:K,'BEN BEARE'!C:C,B2143)</f>
        <v>6.1</v>
      </c>
    </row>
    <row r="2144" spans="2:7" ht="15.75" x14ac:dyDescent="0.25">
      <c r="B2144" s="205" t="str">
        <v>Wonforwazza</v>
      </c>
      <c r="C2144" s="199">
        <f>COUNTIF('BEN BEARE'!C:C,B2144)</f>
        <v>1</v>
      </c>
      <c r="D2144" s="199">
        <f>COUNTIFS('BEN BEARE'!C:C,B2144,'BEN BEARE'!K:K,"&gt;0")</f>
        <v>0</v>
      </c>
      <c r="E2144" s="199">
        <f>COUNTIFS('BEN BEARE'!C:C,B2144,'BEN BEARE'!K:K,"&lt;0")</f>
        <v>1</v>
      </c>
      <c r="F2144" s="200">
        <f t="shared" si="48"/>
        <v>0</v>
      </c>
      <c r="G2144" s="207">
        <f>SUMIFS('BEN BEARE'!K:K,'BEN BEARE'!C:C,B2144)</f>
        <v>-1</v>
      </c>
    </row>
    <row r="2145" spans="2:7" ht="15.75" x14ac:dyDescent="0.25">
      <c r="B2145" s="205" t="str">
        <v>Worcester</v>
      </c>
      <c r="C2145" s="199">
        <f>COUNTIF('BEN BEARE'!C:C,B2145)</f>
        <v>2</v>
      </c>
      <c r="D2145" s="199">
        <f>COUNTIFS('BEN BEARE'!C:C,B2145,'BEN BEARE'!K:K,"&gt;0")</f>
        <v>0</v>
      </c>
      <c r="E2145" s="199">
        <f>COUNTIFS('BEN BEARE'!C:C,B2145,'BEN BEARE'!K:K,"&lt;0")</f>
        <v>2</v>
      </c>
      <c r="F2145" s="200">
        <f t="shared" si="48"/>
        <v>0</v>
      </c>
      <c r="G2145" s="207">
        <f>SUMIFS('BEN BEARE'!K:K,'BEN BEARE'!C:C,B2145)</f>
        <v>-6</v>
      </c>
    </row>
    <row r="2146" spans="2:7" ht="15.75" x14ac:dyDescent="0.25">
      <c r="B2146" s="205" t="str">
        <v>Worshipper</v>
      </c>
      <c r="C2146" s="199">
        <f>COUNTIF('BEN BEARE'!C:C,B2146)</f>
        <v>4</v>
      </c>
      <c r="D2146" s="199">
        <f>COUNTIFS('BEN BEARE'!C:C,B2146,'BEN BEARE'!K:K,"&gt;0")</f>
        <v>0</v>
      </c>
      <c r="E2146" s="199">
        <f>COUNTIFS('BEN BEARE'!C:C,B2146,'BEN BEARE'!K:K,"&lt;0")</f>
        <v>4</v>
      </c>
      <c r="F2146" s="200">
        <f t="shared" si="48"/>
        <v>0</v>
      </c>
      <c r="G2146" s="207">
        <f>SUMIFS('BEN BEARE'!K:K,'BEN BEARE'!C:C,B2146)</f>
        <v>-14</v>
      </c>
    </row>
    <row r="2147" spans="2:7" ht="15.75" x14ac:dyDescent="0.25">
      <c r="B2147" s="205" t="str">
        <v>Writey O'pal</v>
      </c>
      <c r="C2147" s="199">
        <f>COUNTIF('BEN BEARE'!C:C,B2147)</f>
        <v>1</v>
      </c>
      <c r="D2147" s="199">
        <f>COUNTIFS('BEN BEARE'!C:C,B2147,'BEN BEARE'!K:K,"&gt;0")</f>
        <v>1</v>
      </c>
      <c r="E2147" s="199">
        <f>COUNTIFS('BEN BEARE'!C:C,B2147,'BEN BEARE'!K:K,"&lt;0")</f>
        <v>0</v>
      </c>
      <c r="F2147" s="200">
        <f t="shared" si="48"/>
        <v>1</v>
      </c>
      <c r="G2147" s="207">
        <f>SUMIFS('BEN BEARE'!K:K,'BEN BEARE'!C:C,B2147)</f>
        <v>9.8999999999999986</v>
      </c>
    </row>
    <row r="2148" spans="2:7" ht="15.75" x14ac:dyDescent="0.25">
      <c r="B2148" s="205" t="str">
        <v>Written Bligh</v>
      </c>
      <c r="C2148" s="199">
        <f>COUNTIF('BEN BEARE'!C:C,B2148)</f>
        <v>2</v>
      </c>
      <c r="D2148" s="199">
        <f>COUNTIFS('BEN BEARE'!C:C,B2148,'BEN BEARE'!K:K,"&gt;0")</f>
        <v>0</v>
      </c>
      <c r="E2148" s="199">
        <f>COUNTIFS('BEN BEARE'!C:C,B2148,'BEN BEARE'!K:K,"&lt;0")</f>
        <v>2</v>
      </c>
      <c r="F2148" s="200">
        <f t="shared" si="48"/>
        <v>0</v>
      </c>
      <c r="G2148" s="207">
        <f>SUMIFS('BEN BEARE'!K:K,'BEN BEARE'!C:C,B2148)</f>
        <v>-5.75</v>
      </c>
    </row>
    <row r="2149" spans="2:7" ht="15.75" x14ac:dyDescent="0.25">
      <c r="B2149" s="205" t="str">
        <v>Written Royalty</v>
      </c>
      <c r="C2149" s="199">
        <f>COUNTIF('BEN BEARE'!C:C,B2149)</f>
        <v>1</v>
      </c>
      <c r="D2149" s="199">
        <f>COUNTIFS('BEN BEARE'!C:C,B2149,'BEN BEARE'!K:K,"&gt;0")</f>
        <v>1</v>
      </c>
      <c r="E2149" s="199">
        <f>COUNTIFS('BEN BEARE'!C:C,B2149,'BEN BEARE'!K:K,"&lt;0")</f>
        <v>0</v>
      </c>
      <c r="F2149" s="200">
        <f t="shared" si="48"/>
        <v>1</v>
      </c>
      <c r="G2149" s="207">
        <f>SUMIFS('BEN BEARE'!K:K,'BEN BEARE'!C:C,B2149)</f>
        <v>22.5</v>
      </c>
    </row>
    <row r="2150" spans="2:7" ht="15.75" x14ac:dyDescent="0.25">
      <c r="B2150" s="205" t="str">
        <v>Written Sun</v>
      </c>
      <c r="C2150" s="199">
        <f>COUNTIF('BEN BEARE'!C:C,B2150)</f>
        <v>1</v>
      </c>
      <c r="D2150" s="199">
        <f>COUNTIFS('BEN BEARE'!C:C,B2150,'BEN BEARE'!K:K,"&gt;0")</f>
        <v>0</v>
      </c>
      <c r="E2150" s="199">
        <f>COUNTIFS('BEN BEARE'!C:C,B2150,'BEN BEARE'!K:K,"&lt;0")</f>
        <v>1</v>
      </c>
      <c r="F2150" s="200">
        <f t="shared" si="48"/>
        <v>0</v>
      </c>
      <c r="G2150" s="207">
        <f>SUMIFS('BEN BEARE'!K:K,'BEN BEARE'!C:C,B2150)</f>
        <v>-0.25</v>
      </c>
    </row>
    <row r="2151" spans="2:7" ht="15.75" x14ac:dyDescent="0.25">
      <c r="B2151" s="205" t="str">
        <v>Wrote to Arataki</v>
      </c>
      <c r="C2151" s="199">
        <f>COUNTIF('BEN BEARE'!C:C,B2151)</f>
        <v>2</v>
      </c>
      <c r="D2151" s="199">
        <f>COUNTIFS('BEN BEARE'!C:C,B2151,'BEN BEARE'!K:K,"&gt;0")</f>
        <v>1</v>
      </c>
      <c r="E2151" s="199">
        <f>COUNTIFS('BEN BEARE'!C:C,B2151,'BEN BEARE'!K:K,"&lt;0")</f>
        <v>1</v>
      </c>
      <c r="F2151" s="200">
        <f t="shared" si="48"/>
        <v>0.5</v>
      </c>
      <c r="G2151" s="207">
        <f>SUMIFS('BEN BEARE'!K:K,'BEN BEARE'!C:C,B2151)</f>
        <v>6.5</v>
      </c>
    </row>
    <row r="2152" spans="2:7" ht="15.75" x14ac:dyDescent="0.25">
      <c r="B2152" s="205" t="str">
        <v>Wymark</v>
      </c>
      <c r="C2152" s="199">
        <f>COUNTIF('BEN BEARE'!C:C,B2152)</f>
        <v>1</v>
      </c>
      <c r="D2152" s="199">
        <f>COUNTIFS('BEN BEARE'!C:C,B2152,'BEN BEARE'!K:K,"&gt;0")</f>
        <v>0</v>
      </c>
      <c r="E2152" s="199">
        <f>COUNTIFS('BEN BEARE'!C:C,B2152,'BEN BEARE'!K:K,"&lt;0")</f>
        <v>1</v>
      </c>
      <c r="F2152" s="200">
        <f t="shared" si="48"/>
        <v>0</v>
      </c>
      <c r="G2152" s="207">
        <f>SUMIFS('BEN BEARE'!K:K,'BEN BEARE'!C:C,B2152)</f>
        <v>-1.25</v>
      </c>
    </row>
    <row r="2153" spans="2:7" ht="15.75" x14ac:dyDescent="0.25">
      <c r="B2153" s="205" t="str">
        <v>Wynns Well</v>
      </c>
      <c r="C2153" s="199">
        <f>COUNTIF('BEN BEARE'!C:C,B2153)</f>
        <v>1</v>
      </c>
      <c r="D2153" s="199">
        <f>COUNTIFS('BEN BEARE'!C:C,B2153,'BEN BEARE'!K:K,"&gt;0")</f>
        <v>0</v>
      </c>
      <c r="E2153" s="199">
        <f>COUNTIFS('BEN BEARE'!C:C,B2153,'BEN BEARE'!K:K,"&lt;0")</f>
        <v>1</v>
      </c>
      <c r="F2153" s="200">
        <f t="shared" ref="F2153:F2194" si="49">D2153/C2153</f>
        <v>0</v>
      </c>
      <c r="G2153" s="207">
        <f>SUMIFS('BEN BEARE'!K:K,'BEN BEARE'!C:C,B2153)</f>
        <v>-3.5</v>
      </c>
    </row>
    <row r="2154" spans="2:7" ht="15.75" x14ac:dyDescent="0.25">
      <c r="B2154" s="205" t="str">
        <v>Xidaki</v>
      </c>
      <c r="C2154" s="199">
        <f>COUNTIF('BEN BEARE'!C:C,B2154)</f>
        <v>1</v>
      </c>
      <c r="D2154" s="199">
        <f>COUNTIFS('BEN BEARE'!C:C,B2154,'BEN BEARE'!K:K,"&gt;0")</f>
        <v>0</v>
      </c>
      <c r="E2154" s="199">
        <f>COUNTIFS('BEN BEARE'!C:C,B2154,'BEN BEARE'!K:K,"&lt;0")</f>
        <v>1</v>
      </c>
      <c r="F2154" s="200">
        <f t="shared" si="49"/>
        <v>0</v>
      </c>
      <c r="G2154" s="207">
        <f>SUMIFS('BEN BEARE'!K:K,'BEN BEARE'!C:C,B2154)</f>
        <v>-7.25</v>
      </c>
    </row>
    <row r="2155" spans="2:7" ht="15.75" x14ac:dyDescent="0.25">
      <c r="B2155" s="205" t="str">
        <v>Xtra Gear</v>
      </c>
      <c r="C2155" s="199">
        <f>COUNTIF('BEN BEARE'!C:C,B2155)</f>
        <v>2</v>
      </c>
      <c r="D2155" s="199">
        <f>COUNTIFS('BEN BEARE'!C:C,B2155,'BEN BEARE'!K:K,"&gt;0")</f>
        <v>1</v>
      </c>
      <c r="E2155" s="199">
        <f>COUNTIFS('BEN BEARE'!C:C,B2155,'BEN BEARE'!K:K,"&lt;0")</f>
        <v>1</v>
      </c>
      <c r="F2155" s="200">
        <f t="shared" si="49"/>
        <v>0.5</v>
      </c>
      <c r="G2155" s="207">
        <f>SUMIFS('BEN BEARE'!K:K,'BEN BEARE'!C:C,B2155)</f>
        <v>3.1499999999999861E-2</v>
      </c>
    </row>
    <row r="2156" spans="2:7" ht="15.75" x14ac:dyDescent="0.25">
      <c r="B2156" s="205" t="str">
        <v>Yaltra</v>
      </c>
      <c r="C2156" s="199">
        <f>COUNTIF('BEN BEARE'!C:C,B2156)</f>
        <v>1</v>
      </c>
      <c r="D2156" s="199">
        <f>COUNTIFS('BEN BEARE'!C:C,B2156,'BEN BEARE'!K:K,"&gt;0")</f>
        <v>0</v>
      </c>
      <c r="E2156" s="199">
        <f>COUNTIFS('BEN BEARE'!C:C,B2156,'BEN BEARE'!K:K,"&lt;0")</f>
        <v>1</v>
      </c>
      <c r="F2156" s="200">
        <f t="shared" si="49"/>
        <v>0</v>
      </c>
      <c r="G2156" s="207">
        <f>SUMIFS('BEN BEARE'!K:K,'BEN BEARE'!C:C,B2156)</f>
        <v>-0.5</v>
      </c>
    </row>
    <row r="2157" spans="2:7" ht="15.75" x14ac:dyDescent="0.25">
      <c r="B2157" s="205" t="str">
        <v>Yankee Zulu</v>
      </c>
      <c r="C2157" s="199">
        <f>COUNTIF('BEN BEARE'!C:C,B2157)</f>
        <v>1</v>
      </c>
      <c r="D2157" s="199">
        <f>COUNTIFS('BEN BEARE'!C:C,B2157,'BEN BEARE'!K:K,"&gt;0")</f>
        <v>0</v>
      </c>
      <c r="E2157" s="199">
        <f>COUNTIFS('BEN BEARE'!C:C,B2157,'BEN BEARE'!K:K,"&lt;0")</f>
        <v>1</v>
      </c>
      <c r="F2157" s="200">
        <f t="shared" si="49"/>
        <v>0</v>
      </c>
      <c r="G2157" s="207">
        <f>SUMIFS('BEN BEARE'!K:K,'BEN BEARE'!C:C,B2157)</f>
        <v>-0.25</v>
      </c>
    </row>
    <row r="2158" spans="2:7" ht="15.75" x14ac:dyDescent="0.25">
      <c r="B2158" s="205" t="str">
        <v>Yarra princess</v>
      </c>
      <c r="C2158" s="199">
        <f>COUNTIF('BEN BEARE'!C:C,B2158)</f>
        <v>2</v>
      </c>
      <c r="D2158" s="199">
        <f>COUNTIFS('BEN BEARE'!C:C,B2158,'BEN BEARE'!K:K,"&gt;0")</f>
        <v>0</v>
      </c>
      <c r="E2158" s="199">
        <f>COUNTIFS('BEN BEARE'!C:C,B2158,'BEN BEARE'!K:K,"&lt;0")</f>
        <v>2</v>
      </c>
      <c r="F2158" s="200">
        <f t="shared" si="49"/>
        <v>0</v>
      </c>
      <c r="G2158" s="207">
        <f>SUMIFS('BEN BEARE'!K:K,'BEN BEARE'!C:C,B2158)</f>
        <v>-5</v>
      </c>
    </row>
    <row r="2159" spans="2:7" ht="15.75" x14ac:dyDescent="0.25">
      <c r="B2159" s="205" t="str">
        <v>Yasmeen</v>
      </c>
      <c r="C2159" s="199">
        <f>COUNTIF('BEN BEARE'!C:C,B2159)</f>
        <v>1</v>
      </c>
      <c r="D2159" s="199">
        <f>COUNTIFS('BEN BEARE'!C:C,B2159,'BEN BEARE'!K:K,"&gt;0")</f>
        <v>0</v>
      </c>
      <c r="E2159" s="199">
        <f>COUNTIFS('BEN BEARE'!C:C,B2159,'BEN BEARE'!K:K,"&lt;0")</f>
        <v>1</v>
      </c>
      <c r="F2159" s="200">
        <f t="shared" si="49"/>
        <v>0</v>
      </c>
      <c r="G2159" s="207">
        <f>SUMIFS('BEN BEARE'!K:K,'BEN BEARE'!C:C,B2159)</f>
        <v>-1</v>
      </c>
    </row>
    <row r="2160" spans="2:7" ht="15.75" x14ac:dyDescent="0.25">
      <c r="B2160" s="205" t="str">
        <v>Yasuke</v>
      </c>
      <c r="C2160" s="199">
        <f>COUNTIF('BEN BEARE'!C:C,B2160)</f>
        <v>1</v>
      </c>
      <c r="D2160" s="199">
        <f>COUNTIFS('BEN BEARE'!C:C,B2160,'BEN BEARE'!K:K,"&gt;0")</f>
        <v>1</v>
      </c>
      <c r="E2160" s="199">
        <f>COUNTIFS('BEN BEARE'!C:C,B2160,'BEN BEARE'!K:K,"&lt;0")</f>
        <v>0</v>
      </c>
      <c r="F2160" s="200">
        <f t="shared" si="49"/>
        <v>1</v>
      </c>
      <c r="G2160" s="207">
        <f>SUMIFS('BEN BEARE'!K:K,'BEN BEARE'!C:C,B2160)</f>
        <v>31.5</v>
      </c>
    </row>
    <row r="2161" spans="2:7" ht="15.75" x14ac:dyDescent="0.25">
      <c r="B2161" s="205" t="str">
        <v>Yiasou</v>
      </c>
      <c r="C2161" s="199">
        <f>COUNTIF('BEN BEARE'!C:C,B2161)</f>
        <v>1</v>
      </c>
      <c r="D2161" s="199">
        <f>COUNTIFS('BEN BEARE'!C:C,B2161,'BEN BEARE'!K:K,"&gt;0")</f>
        <v>0</v>
      </c>
      <c r="E2161" s="199">
        <f>COUNTIFS('BEN BEARE'!C:C,B2161,'BEN BEARE'!K:K,"&lt;0")</f>
        <v>1</v>
      </c>
      <c r="F2161" s="200">
        <f t="shared" si="49"/>
        <v>0</v>
      </c>
      <c r="G2161" s="207">
        <f>SUMIFS('BEN BEARE'!K:K,'BEN BEARE'!C:C,B2161)</f>
        <v>-8</v>
      </c>
    </row>
    <row r="2162" spans="2:7" ht="15.75" x14ac:dyDescent="0.25">
      <c r="B2162" s="205" t="str">
        <v>Yonce</v>
      </c>
      <c r="C2162" s="199">
        <f>COUNTIF('BEN BEARE'!C:C,B2162)</f>
        <v>1</v>
      </c>
      <c r="D2162" s="199">
        <f>COUNTIFS('BEN BEARE'!C:C,B2162,'BEN BEARE'!K:K,"&gt;0")</f>
        <v>1</v>
      </c>
      <c r="E2162" s="199">
        <f>COUNTIFS('BEN BEARE'!C:C,B2162,'BEN BEARE'!K:K,"&lt;0")</f>
        <v>0</v>
      </c>
      <c r="F2162" s="200">
        <f t="shared" si="49"/>
        <v>1</v>
      </c>
      <c r="G2162" s="207">
        <f>SUMIFS('BEN BEARE'!K:K,'BEN BEARE'!C:C,B2162)</f>
        <v>3</v>
      </c>
    </row>
    <row r="2163" spans="2:7" ht="15.75" x14ac:dyDescent="0.25">
      <c r="B2163" s="205" t="str">
        <v>Yototsu</v>
      </c>
      <c r="C2163" s="199">
        <f>COUNTIF('BEN BEARE'!C:C,B2163)</f>
        <v>1</v>
      </c>
      <c r="D2163" s="199">
        <f>COUNTIFS('BEN BEARE'!C:C,B2163,'BEN BEARE'!K:K,"&gt;0")</f>
        <v>0</v>
      </c>
      <c r="E2163" s="199">
        <f>COUNTIFS('BEN BEARE'!C:C,B2163,'BEN BEARE'!K:K,"&lt;0")</f>
        <v>1</v>
      </c>
      <c r="F2163" s="200">
        <f t="shared" si="49"/>
        <v>0</v>
      </c>
      <c r="G2163" s="207">
        <f>SUMIFS('BEN BEARE'!K:K,'BEN BEARE'!C:C,B2163)</f>
        <v>-1</v>
      </c>
    </row>
    <row r="2164" spans="2:7" ht="15.75" x14ac:dyDescent="0.25">
      <c r="B2164" s="205" t="str">
        <v>You Ess Ess Are</v>
      </c>
      <c r="C2164" s="199">
        <f>COUNTIF('BEN BEARE'!C:C,B2164)</f>
        <v>1</v>
      </c>
      <c r="D2164" s="199">
        <f>COUNTIFS('BEN BEARE'!C:C,B2164,'BEN BEARE'!K:K,"&gt;0")</f>
        <v>0</v>
      </c>
      <c r="E2164" s="199">
        <f>COUNTIFS('BEN BEARE'!C:C,B2164,'BEN BEARE'!K:K,"&lt;0")</f>
        <v>1</v>
      </c>
      <c r="F2164" s="200">
        <f t="shared" si="49"/>
        <v>0</v>
      </c>
      <c r="G2164" s="207">
        <f>SUMIFS('BEN BEARE'!K:K,'BEN BEARE'!C:C,B2164)</f>
        <v>-1</v>
      </c>
    </row>
    <row r="2165" spans="2:7" ht="15.75" x14ac:dyDescent="0.25">
      <c r="B2165" s="205" t="str">
        <v>You Oughta Know</v>
      </c>
      <c r="C2165" s="199">
        <f>COUNTIF('BEN BEARE'!C:C,B2165)</f>
        <v>1</v>
      </c>
      <c r="D2165" s="199">
        <f>COUNTIFS('BEN BEARE'!C:C,B2165,'BEN BEARE'!K:K,"&gt;0")</f>
        <v>0</v>
      </c>
      <c r="E2165" s="199">
        <f>COUNTIFS('BEN BEARE'!C:C,B2165,'BEN BEARE'!K:K,"&lt;0")</f>
        <v>1</v>
      </c>
      <c r="F2165" s="200">
        <f t="shared" si="49"/>
        <v>0</v>
      </c>
      <c r="G2165" s="207">
        <f>SUMIFS('BEN BEARE'!K:K,'BEN BEARE'!C:C,B2165)</f>
        <v>-5</v>
      </c>
    </row>
    <row r="2166" spans="2:7" ht="15.75" x14ac:dyDescent="0.25">
      <c r="B2166" s="205" t="str">
        <v>You'vebeenswindled</v>
      </c>
      <c r="C2166" s="199">
        <f>COUNTIF('BEN BEARE'!C:C,B2166)</f>
        <v>1</v>
      </c>
      <c r="D2166" s="199">
        <f>COUNTIFS('BEN BEARE'!C:C,B2166,'BEN BEARE'!K:K,"&gt;0")</f>
        <v>0</v>
      </c>
      <c r="E2166" s="199">
        <f>COUNTIFS('BEN BEARE'!C:C,B2166,'BEN BEARE'!K:K,"&lt;0")</f>
        <v>1</v>
      </c>
      <c r="F2166" s="200">
        <f t="shared" si="49"/>
        <v>0</v>
      </c>
      <c r="G2166" s="207">
        <f>SUMIFS('BEN BEARE'!K:K,'BEN BEARE'!C:C,B2166)</f>
        <v>-0.25</v>
      </c>
    </row>
    <row r="2167" spans="2:7" ht="15.75" x14ac:dyDescent="0.25">
      <c r="B2167" s="205" t="str">
        <v>Young Pip</v>
      </c>
      <c r="C2167" s="199">
        <f>COUNTIF('BEN BEARE'!C:C,B2167)</f>
        <v>1</v>
      </c>
      <c r="D2167" s="199">
        <f>COUNTIFS('BEN BEARE'!C:C,B2167,'BEN BEARE'!K:K,"&gt;0")</f>
        <v>0</v>
      </c>
      <c r="E2167" s="199">
        <f>COUNTIFS('BEN BEARE'!C:C,B2167,'BEN BEARE'!K:K,"&lt;0")</f>
        <v>1</v>
      </c>
      <c r="F2167" s="200">
        <f t="shared" si="49"/>
        <v>0</v>
      </c>
      <c r="G2167" s="207">
        <f>SUMIFS('BEN BEARE'!K:K,'BEN BEARE'!C:C,B2167)</f>
        <v>-0.25</v>
      </c>
    </row>
    <row r="2168" spans="2:7" ht="15.75" x14ac:dyDescent="0.25">
      <c r="B2168" s="205" t="str">
        <v>YOUR MANDARIN</v>
      </c>
      <c r="C2168" s="199">
        <f>COUNTIF('BEN BEARE'!C:C,B2168)</f>
        <v>1</v>
      </c>
      <c r="D2168" s="199">
        <f>COUNTIFS('BEN BEARE'!C:C,B2168,'BEN BEARE'!K:K,"&gt;0")</f>
        <v>0</v>
      </c>
      <c r="E2168" s="199">
        <f>COUNTIFS('BEN BEARE'!C:C,B2168,'BEN BEARE'!K:K,"&lt;0")</f>
        <v>1</v>
      </c>
      <c r="F2168" s="200">
        <f t="shared" si="49"/>
        <v>0</v>
      </c>
      <c r="G2168" s="207">
        <f>SUMIFS('BEN BEARE'!K:K,'BEN BEARE'!C:C,B2168)</f>
        <v>-3</v>
      </c>
    </row>
    <row r="2169" spans="2:7" ht="15.75" x14ac:dyDescent="0.25">
      <c r="B2169" s="205" t="str">
        <v>Yulong Soverign</v>
      </c>
      <c r="C2169" s="199">
        <f>COUNTIF('BEN BEARE'!C:C,B2169)</f>
        <v>1</v>
      </c>
      <c r="D2169" s="199">
        <f>COUNTIFS('BEN BEARE'!C:C,B2169,'BEN BEARE'!K:K,"&gt;0")</f>
        <v>1</v>
      </c>
      <c r="E2169" s="199">
        <f>COUNTIFS('BEN BEARE'!C:C,B2169,'BEN BEARE'!K:K,"&lt;0")</f>
        <v>0</v>
      </c>
      <c r="F2169" s="200">
        <f t="shared" si="49"/>
        <v>1</v>
      </c>
      <c r="G2169" s="207">
        <f>SUMIFS('BEN BEARE'!K:K,'BEN BEARE'!C:C,B2169)</f>
        <v>7</v>
      </c>
    </row>
    <row r="2170" spans="2:7" ht="15.75" x14ac:dyDescent="0.25">
      <c r="B2170" s="205" t="str">
        <v>Zabeelist</v>
      </c>
      <c r="C2170" s="199">
        <f>COUNTIF('BEN BEARE'!C:C,B2170)</f>
        <v>4</v>
      </c>
      <c r="D2170" s="199">
        <f>COUNTIFS('BEN BEARE'!C:C,B2170,'BEN BEARE'!K:K,"&gt;0")</f>
        <v>1</v>
      </c>
      <c r="E2170" s="199">
        <f>COUNTIFS('BEN BEARE'!C:C,B2170,'BEN BEARE'!K:K,"&lt;0")</f>
        <v>3</v>
      </c>
      <c r="F2170" s="200">
        <f t="shared" si="49"/>
        <v>0.25</v>
      </c>
      <c r="G2170" s="207">
        <f>SUMIFS('BEN BEARE'!K:K,'BEN BEARE'!C:C,B2170)</f>
        <v>-6.75</v>
      </c>
    </row>
    <row r="2171" spans="2:7" ht="15.75" x14ac:dyDescent="0.25">
      <c r="B2171" s="205" t="str">
        <v>Zacster</v>
      </c>
      <c r="C2171" s="199">
        <f>COUNTIF('BEN BEARE'!C:C,B2171)</f>
        <v>1</v>
      </c>
      <c r="D2171" s="199">
        <f>COUNTIFS('BEN BEARE'!C:C,B2171,'BEN BEARE'!K:K,"&gt;0")</f>
        <v>0</v>
      </c>
      <c r="E2171" s="199">
        <f>COUNTIFS('BEN BEARE'!C:C,B2171,'BEN BEARE'!K:K,"&lt;0")</f>
        <v>1</v>
      </c>
      <c r="F2171" s="200">
        <f t="shared" si="49"/>
        <v>0</v>
      </c>
      <c r="G2171" s="207">
        <f>SUMIFS('BEN BEARE'!K:K,'BEN BEARE'!C:C,B2171)</f>
        <v>-1</v>
      </c>
    </row>
    <row r="2172" spans="2:7" ht="15.75" x14ac:dyDescent="0.25">
      <c r="B2172" s="205" t="str">
        <v>Zadar Sunset</v>
      </c>
      <c r="C2172" s="199">
        <f>COUNTIF('BEN BEARE'!C:C,B2172)</f>
        <v>1</v>
      </c>
      <c r="D2172" s="199">
        <f>COUNTIFS('BEN BEARE'!C:C,B2172,'BEN BEARE'!K:K,"&gt;0")</f>
        <v>1</v>
      </c>
      <c r="E2172" s="199">
        <f>COUNTIFS('BEN BEARE'!C:C,B2172,'BEN BEARE'!K:K,"&lt;0")</f>
        <v>0</v>
      </c>
      <c r="F2172" s="200">
        <f t="shared" si="49"/>
        <v>1</v>
      </c>
      <c r="G2172" s="207">
        <f>SUMIFS('BEN BEARE'!K:K,'BEN BEARE'!C:C,B2172)</f>
        <v>1.75</v>
      </c>
    </row>
    <row r="2173" spans="2:7" ht="15.75" x14ac:dyDescent="0.25">
      <c r="B2173" s="205" t="str">
        <v>Zahdi</v>
      </c>
      <c r="C2173" s="199">
        <f>COUNTIF('BEN BEARE'!C:C,B2173)</f>
        <v>3</v>
      </c>
      <c r="D2173" s="199">
        <f>COUNTIFS('BEN BEARE'!C:C,B2173,'BEN BEARE'!K:K,"&gt;0")</f>
        <v>0</v>
      </c>
      <c r="E2173" s="199">
        <f>COUNTIFS('BEN BEARE'!C:C,B2173,'BEN BEARE'!K:K,"&lt;0")</f>
        <v>3</v>
      </c>
      <c r="F2173" s="200">
        <f t="shared" si="49"/>
        <v>0</v>
      </c>
      <c r="G2173" s="207">
        <f>SUMIFS('BEN BEARE'!K:K,'BEN BEARE'!C:C,B2173)</f>
        <v>-4.25</v>
      </c>
    </row>
    <row r="2174" spans="2:7" ht="15.75" x14ac:dyDescent="0.25">
      <c r="B2174" s="205" t="str">
        <v>Zakurak</v>
      </c>
      <c r="C2174" s="199">
        <f>COUNTIF('BEN BEARE'!C:C,B2174)</f>
        <v>1</v>
      </c>
      <c r="D2174" s="199">
        <f>COUNTIFS('BEN BEARE'!C:C,B2174,'BEN BEARE'!K:K,"&gt;0")</f>
        <v>0</v>
      </c>
      <c r="E2174" s="199">
        <f>COUNTIFS('BEN BEARE'!C:C,B2174,'BEN BEARE'!K:K,"&lt;0")</f>
        <v>1</v>
      </c>
      <c r="F2174" s="200">
        <f t="shared" si="49"/>
        <v>0</v>
      </c>
      <c r="G2174" s="207">
        <f>SUMIFS('BEN BEARE'!K:K,'BEN BEARE'!C:C,B2174)</f>
        <v>-1.25</v>
      </c>
    </row>
    <row r="2175" spans="2:7" ht="15.75" x14ac:dyDescent="0.25">
      <c r="B2175" s="205" t="str">
        <v>Zambezi River</v>
      </c>
      <c r="C2175" s="199">
        <f>COUNTIF('BEN BEARE'!C:C,B2175)</f>
        <v>2</v>
      </c>
      <c r="D2175" s="199">
        <f>COUNTIFS('BEN BEARE'!C:C,B2175,'BEN BEARE'!K:K,"&gt;0")</f>
        <v>0</v>
      </c>
      <c r="E2175" s="199">
        <f>COUNTIFS('BEN BEARE'!C:C,B2175,'BEN BEARE'!K:K,"&lt;0")</f>
        <v>2</v>
      </c>
      <c r="F2175" s="200">
        <f t="shared" si="49"/>
        <v>0</v>
      </c>
      <c r="G2175" s="207">
        <f>SUMIFS('BEN BEARE'!K:K,'BEN BEARE'!C:C,B2175)</f>
        <v>-3.5</v>
      </c>
    </row>
    <row r="2176" spans="2:7" ht="15.75" x14ac:dyDescent="0.25">
      <c r="B2176" s="205" t="str">
        <v>Zamborghini</v>
      </c>
      <c r="C2176" s="199">
        <f>COUNTIF('BEN BEARE'!C:C,B2176)</f>
        <v>1</v>
      </c>
      <c r="D2176" s="199">
        <f>COUNTIFS('BEN BEARE'!C:C,B2176,'BEN BEARE'!K:K,"&gt;0")</f>
        <v>1</v>
      </c>
      <c r="E2176" s="199">
        <f>COUNTIFS('BEN BEARE'!C:C,B2176,'BEN BEARE'!K:K,"&lt;0")</f>
        <v>0</v>
      </c>
      <c r="F2176" s="200">
        <f t="shared" si="49"/>
        <v>1</v>
      </c>
      <c r="G2176" s="207">
        <f>SUMIFS('BEN BEARE'!K:K,'BEN BEARE'!C:C,B2176)</f>
        <v>10</v>
      </c>
    </row>
    <row r="2177" spans="2:7" ht="15.75" x14ac:dyDescent="0.25">
      <c r="B2177" s="205" t="str">
        <v>Zayat King</v>
      </c>
      <c r="C2177" s="199">
        <f>COUNTIF('BEN BEARE'!C:C,B2177)</f>
        <v>1</v>
      </c>
      <c r="D2177" s="199">
        <f>COUNTIFS('BEN BEARE'!C:C,B2177,'BEN BEARE'!K:K,"&gt;0")</f>
        <v>0</v>
      </c>
      <c r="E2177" s="199">
        <f>COUNTIFS('BEN BEARE'!C:C,B2177,'BEN BEARE'!K:K,"&lt;0")</f>
        <v>1</v>
      </c>
      <c r="F2177" s="200">
        <f t="shared" si="49"/>
        <v>0</v>
      </c>
      <c r="G2177" s="207">
        <f>SUMIFS('BEN BEARE'!K:K,'BEN BEARE'!C:C,B2177)</f>
        <v>-8</v>
      </c>
    </row>
    <row r="2178" spans="2:7" ht="15.75" x14ac:dyDescent="0.25">
      <c r="B2178" s="205" t="str">
        <v>Zed Leppelin</v>
      </c>
      <c r="C2178" s="199">
        <f>COUNTIF('BEN BEARE'!C:C,B2178)</f>
        <v>1</v>
      </c>
      <c r="D2178" s="199">
        <f>COUNTIFS('BEN BEARE'!C:C,B2178,'BEN BEARE'!K:K,"&gt;0")</f>
        <v>0</v>
      </c>
      <c r="E2178" s="199">
        <f>COUNTIFS('BEN BEARE'!C:C,B2178,'BEN BEARE'!K:K,"&lt;0")</f>
        <v>1</v>
      </c>
      <c r="F2178" s="200">
        <f t="shared" si="49"/>
        <v>0</v>
      </c>
      <c r="G2178" s="207">
        <f>SUMIFS('BEN BEARE'!K:K,'BEN BEARE'!C:C,B2178)</f>
        <v>-0.5</v>
      </c>
    </row>
    <row r="2179" spans="2:7" ht="15.75" x14ac:dyDescent="0.25">
      <c r="B2179" s="205" t="str">
        <v>Zente Dancer</v>
      </c>
      <c r="C2179" s="199">
        <f>COUNTIF('BEN BEARE'!C:C,B2179)</f>
        <v>4</v>
      </c>
      <c r="D2179" s="199">
        <f>COUNTIFS('BEN BEARE'!C:C,B2179,'BEN BEARE'!K:K,"&gt;0")</f>
        <v>0</v>
      </c>
      <c r="E2179" s="199">
        <f>COUNTIFS('BEN BEARE'!C:C,B2179,'BEN BEARE'!K:K,"&lt;0")</f>
        <v>4</v>
      </c>
      <c r="F2179" s="200">
        <f t="shared" si="49"/>
        <v>0</v>
      </c>
      <c r="G2179" s="207">
        <f>SUMIFS('BEN BEARE'!K:K,'BEN BEARE'!C:C,B2179)</f>
        <v>-3</v>
      </c>
    </row>
    <row r="2180" spans="2:7" ht="15.75" x14ac:dyDescent="0.25">
      <c r="B2180" s="205" t="str">
        <v>Zephyrious</v>
      </c>
      <c r="C2180" s="199">
        <f>COUNTIF('BEN BEARE'!C:C,B2180)</f>
        <v>3</v>
      </c>
      <c r="D2180" s="199">
        <f>COUNTIFS('BEN BEARE'!C:C,B2180,'BEN BEARE'!K:K,"&gt;0")</f>
        <v>0</v>
      </c>
      <c r="E2180" s="199">
        <f>COUNTIFS('BEN BEARE'!C:C,B2180,'BEN BEARE'!K:K,"&lt;0")</f>
        <v>3</v>
      </c>
      <c r="F2180" s="200">
        <f t="shared" si="49"/>
        <v>0</v>
      </c>
      <c r="G2180" s="207">
        <f>SUMIFS('BEN BEARE'!K:K,'BEN BEARE'!C:C,B2180)</f>
        <v>-10.25</v>
      </c>
    </row>
    <row r="2181" spans="2:7" ht="15.75" x14ac:dyDescent="0.25">
      <c r="B2181" s="205" t="str">
        <v>Zequel</v>
      </c>
      <c r="C2181" s="199">
        <f>COUNTIF('BEN BEARE'!C:C,B2181)</f>
        <v>3</v>
      </c>
      <c r="D2181" s="199">
        <f>COUNTIFS('BEN BEARE'!C:C,B2181,'BEN BEARE'!K:K,"&gt;0")</f>
        <v>0</v>
      </c>
      <c r="E2181" s="199">
        <f>COUNTIFS('BEN BEARE'!C:C,B2181,'BEN BEARE'!K:K,"&lt;0")</f>
        <v>3</v>
      </c>
      <c r="F2181" s="200">
        <f t="shared" si="49"/>
        <v>0</v>
      </c>
      <c r="G2181" s="207">
        <f>SUMIFS('BEN BEARE'!K:K,'BEN BEARE'!C:C,B2181)</f>
        <v>-2</v>
      </c>
    </row>
    <row r="2182" spans="2:7" ht="15.75" x14ac:dyDescent="0.25">
      <c r="B2182" s="205" t="str">
        <v>Zip on By</v>
      </c>
      <c r="C2182" s="199">
        <f>COUNTIF('BEN BEARE'!C:C,B2182)</f>
        <v>3</v>
      </c>
      <c r="D2182" s="199">
        <f>COUNTIFS('BEN BEARE'!C:C,B2182,'BEN BEARE'!K:K,"&gt;0")</f>
        <v>0</v>
      </c>
      <c r="E2182" s="199">
        <f>COUNTIFS('BEN BEARE'!C:C,B2182,'BEN BEARE'!K:K,"&lt;0")</f>
        <v>3</v>
      </c>
      <c r="F2182" s="200">
        <f t="shared" si="49"/>
        <v>0</v>
      </c>
      <c r="G2182" s="207">
        <f>SUMIFS('BEN BEARE'!K:K,'BEN BEARE'!C:C,B2182)</f>
        <v>-5</v>
      </c>
    </row>
    <row r="2183" spans="2:7" ht="15.75" x14ac:dyDescent="0.25">
      <c r="B2183" s="205" t="str">
        <v>Zoisite</v>
      </c>
      <c r="C2183" s="199">
        <f>COUNTIF('BEN BEARE'!C:C,B2183)</f>
        <v>1</v>
      </c>
      <c r="D2183" s="199">
        <f>COUNTIFS('BEN BEARE'!C:C,B2183,'BEN BEARE'!K:K,"&gt;0")</f>
        <v>0</v>
      </c>
      <c r="E2183" s="199">
        <f>COUNTIFS('BEN BEARE'!C:C,B2183,'BEN BEARE'!K:K,"&lt;0")</f>
        <v>1</v>
      </c>
      <c r="F2183" s="200">
        <f t="shared" si="49"/>
        <v>0</v>
      </c>
      <c r="G2183" s="207">
        <f>SUMIFS('BEN BEARE'!K:K,'BEN BEARE'!C:C,B2183)</f>
        <v>-0.25</v>
      </c>
    </row>
    <row r="2184" spans="2:7" ht="15.75" x14ac:dyDescent="0.25">
      <c r="B2184" s="205" t="str">
        <v>Zoom Outcome</v>
      </c>
      <c r="C2184" s="199">
        <f>COUNTIF('BEN BEARE'!C:C,B2184)</f>
        <v>1</v>
      </c>
      <c r="D2184" s="199">
        <f>COUNTIFS('BEN BEARE'!C:C,B2184,'BEN BEARE'!K:K,"&gt;0")</f>
        <v>0</v>
      </c>
      <c r="E2184" s="199">
        <f>COUNTIFS('BEN BEARE'!C:C,B2184,'BEN BEARE'!K:K,"&lt;0")</f>
        <v>1</v>
      </c>
      <c r="F2184" s="200">
        <f t="shared" si="49"/>
        <v>0</v>
      </c>
      <c r="G2184" s="207">
        <f>SUMIFS('BEN BEARE'!K:K,'BEN BEARE'!C:C,B2184)</f>
        <v>-1.5</v>
      </c>
    </row>
    <row r="2185" spans="2:7" ht="15.75" x14ac:dyDescent="0.25">
      <c r="B2185" s="205" t="str">
        <v>Zouperb</v>
      </c>
      <c r="C2185" s="199">
        <f>COUNTIF('BEN BEARE'!C:C,B2185)</f>
        <v>1</v>
      </c>
      <c r="D2185" s="199">
        <f>COUNTIFS('BEN BEARE'!C:C,B2185,'BEN BEARE'!K:K,"&gt;0")</f>
        <v>0</v>
      </c>
      <c r="E2185" s="199">
        <f>COUNTIFS('BEN BEARE'!C:C,B2185,'BEN BEARE'!K:K,"&lt;0")</f>
        <v>1</v>
      </c>
      <c r="F2185" s="200">
        <f t="shared" si="49"/>
        <v>0</v>
      </c>
      <c r="G2185" s="207">
        <f>SUMIFS('BEN BEARE'!K:K,'BEN BEARE'!C:C,B2185)</f>
        <v>-1</v>
      </c>
    </row>
    <row r="2186" spans="2:7" ht="15.75" x14ac:dyDescent="0.25">
      <c r="B2186" s="205" t="str">
        <v>Zoupurring</v>
      </c>
      <c r="C2186" s="199">
        <f>COUNTIF('BEN BEARE'!C:C,B2186)</f>
        <v>2</v>
      </c>
      <c r="D2186" s="199">
        <f>COUNTIFS('BEN BEARE'!C:C,B2186,'BEN BEARE'!K:K,"&gt;0")</f>
        <v>1</v>
      </c>
      <c r="E2186" s="199">
        <f>COUNTIFS('BEN BEARE'!C:C,B2186,'BEN BEARE'!K:K,"&lt;0")</f>
        <v>1</v>
      </c>
      <c r="F2186" s="200">
        <f t="shared" si="49"/>
        <v>0.5</v>
      </c>
      <c r="G2186" s="207">
        <f>SUMIFS('BEN BEARE'!K:K,'BEN BEARE'!C:C,B2186)</f>
        <v>4</v>
      </c>
    </row>
    <row r="2187" spans="2:7" ht="15.75" x14ac:dyDescent="0.25">
      <c r="B2187" s="205" t="str">
        <v>Zourain</v>
      </c>
      <c r="C2187" s="199">
        <f>COUNTIF('BEN BEARE'!C:C,B2187)</f>
        <v>1</v>
      </c>
      <c r="D2187" s="199">
        <f>COUNTIFS('BEN BEARE'!C:C,B2187,'BEN BEARE'!K:K,"&gt;0")</f>
        <v>0</v>
      </c>
      <c r="E2187" s="199">
        <f>COUNTIFS('BEN BEARE'!C:C,B2187,'BEN BEARE'!K:K,"&lt;0")</f>
        <v>1</v>
      </c>
      <c r="F2187" s="200">
        <f t="shared" si="49"/>
        <v>0</v>
      </c>
      <c r="G2187" s="207">
        <f>SUMIFS('BEN BEARE'!K:K,'BEN BEARE'!C:C,B2187)</f>
        <v>-1.5</v>
      </c>
    </row>
    <row r="2188" spans="2:7" ht="15.75" x14ac:dyDescent="0.25">
      <c r="B2188" s="205" t="str">
        <v>Zousinger</v>
      </c>
      <c r="C2188" s="199">
        <f>COUNTIF('BEN BEARE'!C:C,B2188)</f>
        <v>1</v>
      </c>
      <c r="D2188" s="199">
        <f>COUNTIFS('BEN BEARE'!C:C,B2188,'BEN BEARE'!K:K,"&gt;0")</f>
        <v>0</v>
      </c>
      <c r="E2188" s="199">
        <f>COUNTIFS('BEN BEARE'!C:C,B2188,'BEN BEARE'!K:K,"&lt;0")</f>
        <v>1</v>
      </c>
      <c r="F2188" s="200">
        <f t="shared" si="49"/>
        <v>0</v>
      </c>
      <c r="G2188" s="207">
        <f>SUMIFS('BEN BEARE'!K:K,'BEN BEARE'!C:C,B2188)</f>
        <v>-2</v>
      </c>
    </row>
    <row r="2189" spans="2:7" ht="15.75" x14ac:dyDescent="0.25">
      <c r="B2189" s="205" t="str">
        <v>Zouther</v>
      </c>
      <c r="C2189" s="199">
        <f>COUNTIF('BEN BEARE'!C:C,B2189)</f>
        <v>2</v>
      </c>
      <c r="D2189" s="199">
        <f>COUNTIFS('BEN BEARE'!C:C,B2189,'BEN BEARE'!K:K,"&gt;0")</f>
        <v>0</v>
      </c>
      <c r="E2189" s="199">
        <f>COUNTIFS('BEN BEARE'!C:C,B2189,'BEN BEARE'!K:K,"&lt;0")</f>
        <v>2</v>
      </c>
      <c r="F2189" s="200">
        <f t="shared" si="49"/>
        <v>0</v>
      </c>
      <c r="G2189" s="207">
        <f>SUMIFS('BEN BEARE'!K:K,'BEN BEARE'!C:C,B2189)</f>
        <v>-5.25</v>
      </c>
    </row>
    <row r="2190" spans="2:7" ht="15.75" x14ac:dyDescent="0.25">
      <c r="B2190" s="205" t="str">
        <v>Zouthur</v>
      </c>
      <c r="C2190" s="199">
        <f>COUNTIF('BEN BEARE'!C:C,B2190)</f>
        <v>1</v>
      </c>
      <c r="D2190" s="199">
        <f>COUNTIFS('BEN BEARE'!C:C,B2190,'BEN BEARE'!K:K,"&gt;0")</f>
        <v>0</v>
      </c>
      <c r="E2190" s="199">
        <f>COUNTIFS('BEN BEARE'!C:C,B2190,'BEN BEARE'!K:K,"&lt;0")</f>
        <v>1</v>
      </c>
      <c r="F2190" s="200">
        <f t="shared" si="49"/>
        <v>0</v>
      </c>
      <c r="G2190" s="207">
        <f>SUMIFS('BEN BEARE'!K:K,'BEN BEARE'!C:C,B2190)</f>
        <v>-0.75</v>
      </c>
    </row>
    <row r="2191" spans="2:7" ht="15.75" x14ac:dyDescent="0.25">
      <c r="B2191" s="205" t="str">
        <v>Zupafy</v>
      </c>
      <c r="C2191" s="199">
        <f>COUNTIF('BEN BEARE'!C:C,B2191)</f>
        <v>1</v>
      </c>
      <c r="D2191" s="199">
        <f>COUNTIFS('BEN BEARE'!C:C,B2191,'BEN BEARE'!K:K,"&gt;0")</f>
        <v>0</v>
      </c>
      <c r="E2191" s="199">
        <f>COUNTIFS('BEN BEARE'!C:C,B2191,'BEN BEARE'!K:K,"&lt;0")</f>
        <v>1</v>
      </c>
      <c r="F2191" s="200">
        <f t="shared" si="49"/>
        <v>0</v>
      </c>
      <c r="G2191" s="207">
        <f>SUMIFS('BEN BEARE'!K:K,'BEN BEARE'!C:C,B2191)</f>
        <v>-1</v>
      </c>
    </row>
    <row r="2192" spans="2:7" ht="15.75" x14ac:dyDescent="0.25">
      <c r="B2192" s="205" t="str">
        <v>Zupagrove</v>
      </c>
      <c r="C2192" s="199">
        <f>COUNTIF('BEN BEARE'!C:C,B2192)</f>
        <v>1</v>
      </c>
      <c r="D2192" s="199">
        <f>COUNTIFS('BEN BEARE'!C:C,B2192,'BEN BEARE'!K:K,"&gt;0")</f>
        <v>0</v>
      </c>
      <c r="E2192" s="199">
        <f>COUNTIFS('BEN BEARE'!C:C,B2192,'BEN BEARE'!K:K,"&lt;0")</f>
        <v>1</v>
      </c>
      <c r="F2192" s="200">
        <f t="shared" si="49"/>
        <v>0</v>
      </c>
      <c r="G2192" s="207">
        <f>SUMIFS('BEN BEARE'!K:K,'BEN BEARE'!C:C,B2192)</f>
        <v>-7</v>
      </c>
    </row>
    <row r="2193" spans="2:7" ht="15.75" x14ac:dyDescent="0.25">
      <c r="B2193" s="205" t="str">
        <v>Zuri Miss</v>
      </c>
      <c r="C2193" s="199">
        <f>COUNTIF('BEN BEARE'!C:C,B2193)</f>
        <v>1</v>
      </c>
      <c r="D2193" s="199">
        <f>COUNTIFS('BEN BEARE'!C:C,B2193,'BEN BEARE'!K:K,"&gt;0")</f>
        <v>0</v>
      </c>
      <c r="E2193" s="199">
        <f>COUNTIFS('BEN BEARE'!C:C,B2193,'BEN BEARE'!K:K,"&lt;0")</f>
        <v>1</v>
      </c>
      <c r="F2193" s="200">
        <f t="shared" si="49"/>
        <v>0</v>
      </c>
      <c r="G2193" s="207">
        <f>SUMIFS('BEN BEARE'!K:K,'BEN BEARE'!C:C,B2193)</f>
        <v>-1.5</v>
      </c>
    </row>
    <row r="2194" spans="2:7" ht="15.75" x14ac:dyDescent="0.25">
      <c r="B2194" s="205" t="str">
        <v>Zurich</v>
      </c>
      <c r="C2194" s="199">
        <f>COUNTIF('BEN BEARE'!C:C,B2194)</f>
        <v>1</v>
      </c>
      <c r="D2194" s="199">
        <f>COUNTIFS('BEN BEARE'!C:C,B2194,'BEN BEARE'!K:K,"&gt;0")</f>
        <v>0</v>
      </c>
      <c r="E2194" s="199">
        <f>COUNTIFS('BEN BEARE'!C:C,B2194,'BEN BEARE'!K:K,"&lt;0")</f>
        <v>1</v>
      </c>
      <c r="F2194" s="200">
        <f t="shared" si="49"/>
        <v>0</v>
      </c>
      <c r="G2194" s="207">
        <f>SUMIFS('BEN BEARE'!K:K,'BEN BEARE'!C:C,B2194)</f>
        <v>-0.75</v>
      </c>
    </row>
    <row r="2195" spans="2:7" ht="15.75" x14ac:dyDescent="0.25">
      <c r="B2195" s="205">
        <v>0</v>
      </c>
    </row>
    <row r="2196" spans="2:7" ht="15.75" x14ac:dyDescent="0.25">
      <c r="B2196" s="205"/>
    </row>
    <row r="2197" spans="2:7" ht="15.75" x14ac:dyDescent="0.25">
      <c r="B2197" s="205"/>
    </row>
    <row r="2198" spans="2:7" ht="15.75" x14ac:dyDescent="0.25">
      <c r="B2198" s="205"/>
    </row>
    <row r="2199" spans="2:7" ht="15.75" x14ac:dyDescent="0.25">
      <c r="B2199" s="205"/>
    </row>
    <row r="2200" spans="2:7" ht="15.75" x14ac:dyDescent="0.25">
      <c r="B2200" s="205"/>
    </row>
    <row r="2201" spans="2:7" ht="15.75" x14ac:dyDescent="0.25">
      <c r="B2201" s="205"/>
    </row>
    <row r="2202" spans="2:7" ht="15.75" x14ac:dyDescent="0.25">
      <c r="B2202" s="205"/>
    </row>
    <row r="2203" spans="2:7" ht="15.75" x14ac:dyDescent="0.25">
      <c r="B2203" s="205"/>
    </row>
    <row r="2204" spans="2:7" ht="15.75" x14ac:dyDescent="0.25">
      <c r="B2204" s="205"/>
    </row>
    <row r="2205" spans="2:7" ht="15.75" x14ac:dyDescent="0.25">
      <c r="B2205" s="205"/>
    </row>
    <row r="2206" spans="2:7" ht="15.75" x14ac:dyDescent="0.25">
      <c r="B2206" s="205"/>
    </row>
    <row r="2207" spans="2:7" ht="15.75" x14ac:dyDescent="0.25">
      <c r="B2207" s="205"/>
    </row>
    <row r="2208" spans="2:7" ht="15.75" x14ac:dyDescent="0.25">
      <c r="B2208" s="205"/>
    </row>
    <row r="2209" spans="2:2" ht="15.75" x14ac:dyDescent="0.25">
      <c r="B2209" s="205"/>
    </row>
    <row r="2210" spans="2:2" ht="15.75" x14ac:dyDescent="0.25">
      <c r="B2210" s="205"/>
    </row>
    <row r="2211" spans="2:2" ht="15.75" x14ac:dyDescent="0.25">
      <c r="B2211" s="205"/>
    </row>
    <row r="2212" spans="2:2" ht="15.75" x14ac:dyDescent="0.25">
      <c r="B2212" s="205"/>
    </row>
    <row r="2213" spans="2:2" ht="15.75" x14ac:dyDescent="0.25">
      <c r="B2213" s="205"/>
    </row>
    <row r="2214" spans="2:2" ht="15.75" x14ac:dyDescent="0.25">
      <c r="B2214" s="205"/>
    </row>
    <row r="2215" spans="2:2" ht="15.75" x14ac:dyDescent="0.25">
      <c r="B2215" s="205"/>
    </row>
    <row r="2216" spans="2:2" ht="15.75" x14ac:dyDescent="0.25">
      <c r="B2216" s="205"/>
    </row>
    <row r="2217" spans="2:2" ht="15.75" x14ac:dyDescent="0.25">
      <c r="B2217" s="205"/>
    </row>
    <row r="2218" spans="2:2" ht="15.75" x14ac:dyDescent="0.25">
      <c r="B2218" s="205"/>
    </row>
    <row r="2219" spans="2:2" ht="15.75" x14ac:dyDescent="0.25">
      <c r="B2219" s="205"/>
    </row>
    <row r="2220" spans="2:2" ht="15.75" x14ac:dyDescent="0.25">
      <c r="B2220" s="205"/>
    </row>
    <row r="2221" spans="2:2" ht="15.75" x14ac:dyDescent="0.25">
      <c r="B2221" s="205"/>
    </row>
    <row r="2222" spans="2:2" ht="15.75" x14ac:dyDescent="0.25">
      <c r="B2222" s="205"/>
    </row>
    <row r="2223" spans="2:2" ht="15.75" x14ac:dyDescent="0.25">
      <c r="B2223" s="205"/>
    </row>
    <row r="2224" spans="2:2" ht="15.75" x14ac:dyDescent="0.25">
      <c r="B2224" s="205"/>
    </row>
    <row r="2225" spans="2:2" ht="15.75" x14ac:dyDescent="0.25">
      <c r="B2225" s="205"/>
    </row>
    <row r="2226" spans="2:2" ht="15.75" x14ac:dyDescent="0.25">
      <c r="B2226" s="205"/>
    </row>
    <row r="2227" spans="2:2" ht="15.75" x14ac:dyDescent="0.25">
      <c r="B2227" s="205"/>
    </row>
    <row r="2228" spans="2:2" ht="15.75" x14ac:dyDescent="0.25">
      <c r="B2228" s="205"/>
    </row>
    <row r="2229" spans="2:2" ht="15.75" x14ac:dyDescent="0.25">
      <c r="B2229" s="205"/>
    </row>
    <row r="2230" spans="2:2" ht="15.75" x14ac:dyDescent="0.25">
      <c r="B2230" s="205"/>
    </row>
    <row r="2231" spans="2:2" ht="15.75" x14ac:dyDescent="0.25">
      <c r="B2231" s="205"/>
    </row>
    <row r="2232" spans="2:2" ht="15.75" x14ac:dyDescent="0.25">
      <c r="B2232" s="205"/>
    </row>
    <row r="2233" spans="2:2" ht="15.75" x14ac:dyDescent="0.25">
      <c r="B2233" s="205"/>
    </row>
    <row r="2234" spans="2:2" ht="15.75" x14ac:dyDescent="0.25">
      <c r="B2234" s="205"/>
    </row>
    <row r="2235" spans="2:2" ht="15.75" x14ac:dyDescent="0.25">
      <c r="B2235" s="205"/>
    </row>
    <row r="2236" spans="2:2" ht="15.75" x14ac:dyDescent="0.25">
      <c r="B2236" s="205"/>
    </row>
    <row r="2237" spans="2:2" ht="15.75" x14ac:dyDescent="0.25">
      <c r="B2237" s="205"/>
    </row>
    <row r="2238" spans="2:2" ht="15.75" x14ac:dyDescent="0.25">
      <c r="B2238" s="205"/>
    </row>
    <row r="2239" spans="2:2" ht="15.75" x14ac:dyDescent="0.25">
      <c r="B2239" s="205"/>
    </row>
    <row r="2240" spans="2:2" ht="15.75" x14ac:dyDescent="0.25">
      <c r="B2240" s="205"/>
    </row>
    <row r="2241" spans="2:2" ht="15.75" x14ac:dyDescent="0.25">
      <c r="B2241" s="205"/>
    </row>
    <row r="2242" spans="2:2" ht="15.75" x14ac:dyDescent="0.25">
      <c r="B2242" s="205"/>
    </row>
    <row r="2243" spans="2:2" ht="15.75" x14ac:dyDescent="0.25">
      <c r="B2243" s="205"/>
    </row>
    <row r="2244" spans="2:2" ht="15.75" x14ac:dyDescent="0.25">
      <c r="B2244" s="205"/>
    </row>
    <row r="2245" spans="2:2" ht="15.75" x14ac:dyDescent="0.25">
      <c r="B2245" s="205"/>
    </row>
    <row r="2246" spans="2:2" ht="15.75" x14ac:dyDescent="0.25">
      <c r="B2246" s="205"/>
    </row>
    <row r="2247" spans="2:2" ht="15.75" x14ac:dyDescent="0.25">
      <c r="B2247" s="205"/>
    </row>
    <row r="2248" spans="2:2" ht="15.75" x14ac:dyDescent="0.25">
      <c r="B2248" s="205"/>
    </row>
    <row r="2249" spans="2:2" ht="15.75" x14ac:dyDescent="0.25">
      <c r="B2249" s="205"/>
    </row>
    <row r="2250" spans="2:2" ht="15.75" x14ac:dyDescent="0.25">
      <c r="B2250" s="205"/>
    </row>
    <row r="2251" spans="2:2" ht="15.75" x14ac:dyDescent="0.25">
      <c r="B2251" s="205"/>
    </row>
    <row r="2252" spans="2:2" ht="15.75" x14ac:dyDescent="0.25">
      <c r="B2252" s="205"/>
    </row>
    <row r="2253" spans="2:2" ht="15.75" x14ac:dyDescent="0.25">
      <c r="B2253" s="205"/>
    </row>
    <row r="2254" spans="2:2" ht="15.75" x14ac:dyDescent="0.25">
      <c r="B2254" s="205"/>
    </row>
    <row r="2255" spans="2:2" ht="15.75" x14ac:dyDescent="0.25">
      <c r="B2255" s="205"/>
    </row>
    <row r="2256" spans="2:2" ht="15.75" x14ac:dyDescent="0.25">
      <c r="B2256" s="205"/>
    </row>
    <row r="2257" spans="2:2" ht="15.75" x14ac:dyDescent="0.25">
      <c r="B2257" s="205"/>
    </row>
    <row r="2258" spans="2:2" ht="15.75" x14ac:dyDescent="0.25">
      <c r="B2258" s="205"/>
    </row>
    <row r="2259" spans="2:2" ht="15.75" x14ac:dyDescent="0.25">
      <c r="B2259" s="205"/>
    </row>
    <row r="2260" spans="2:2" ht="15.75" x14ac:dyDescent="0.25">
      <c r="B2260" s="205"/>
    </row>
    <row r="2261" spans="2:2" ht="15.75" x14ac:dyDescent="0.25">
      <c r="B2261" s="205"/>
    </row>
    <row r="2262" spans="2:2" ht="15.75" x14ac:dyDescent="0.25">
      <c r="B2262" s="205"/>
    </row>
    <row r="2263" spans="2:2" ht="15.75" x14ac:dyDescent="0.25">
      <c r="B2263" s="205"/>
    </row>
    <row r="2264" spans="2:2" ht="15.75" x14ac:dyDescent="0.25">
      <c r="B2264" s="205"/>
    </row>
    <row r="2265" spans="2:2" ht="15.75" x14ac:dyDescent="0.25">
      <c r="B2265" s="205"/>
    </row>
    <row r="2266" spans="2:2" ht="15.75" x14ac:dyDescent="0.25">
      <c r="B2266" s="205"/>
    </row>
    <row r="2267" spans="2:2" ht="15.75" x14ac:dyDescent="0.25">
      <c r="B2267" s="205"/>
    </row>
    <row r="2268" spans="2:2" ht="15.75" x14ac:dyDescent="0.25">
      <c r="B2268" s="205"/>
    </row>
    <row r="2269" spans="2:2" ht="15.75" x14ac:dyDescent="0.25">
      <c r="B2269" s="205"/>
    </row>
    <row r="2270" spans="2:2" ht="15.75" x14ac:dyDescent="0.25">
      <c r="B2270" s="205"/>
    </row>
    <row r="2271" spans="2:2" ht="15.75" x14ac:dyDescent="0.25">
      <c r="B2271" s="205"/>
    </row>
    <row r="2272" spans="2:2" ht="15.75" x14ac:dyDescent="0.25">
      <c r="B2272" s="205"/>
    </row>
    <row r="2273" spans="2:2" ht="15.75" x14ac:dyDescent="0.25">
      <c r="B2273" s="205"/>
    </row>
    <row r="2274" spans="2:2" ht="15.75" x14ac:dyDescent="0.25">
      <c r="B2274" s="205"/>
    </row>
    <row r="2275" spans="2:2" ht="15.75" x14ac:dyDescent="0.25">
      <c r="B2275" s="205"/>
    </row>
    <row r="2276" spans="2:2" ht="15.75" x14ac:dyDescent="0.25">
      <c r="B2276" s="205"/>
    </row>
  </sheetData>
  <autoFilter ref="B2:G1582" xr:uid="{ACDD7F65-F392-064E-839E-9A34174B26A8}"/>
  <conditionalFormatting sqref="D1:D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:F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9" orientation="portrait" r:id="rId1"/>
  <rowBreaks count="1" manualBreakCount="1">
    <brk id="523" min="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90E86-62C6-DC4E-9C2F-9D15E42CD871}">
  <dimension ref="A1:ALP112"/>
  <sheetViews>
    <sheetView view="pageBreakPreview" zoomScale="75" zoomScaleNormal="100" zoomScaleSheetLayoutView="125" workbookViewId="0">
      <pane ySplit="1" topLeftCell="A2" activePane="bottomLeft" state="frozen"/>
      <selection pane="bottomLeft" activeCell="P5" sqref="P5"/>
    </sheetView>
  </sheetViews>
  <sheetFormatPr defaultColWidth="10.85546875" defaultRowHeight="15.75" x14ac:dyDescent="0.25"/>
  <cols>
    <col min="1" max="1" width="29.42578125" style="9" customWidth="1"/>
    <col min="2" max="2" width="16" style="8" customWidth="1"/>
    <col min="3" max="3" width="34.85546875" style="9" customWidth="1"/>
    <col min="4" max="4" width="22" style="9" customWidth="1"/>
    <col min="5" max="5" width="26.140625" style="56" customWidth="1"/>
    <col min="6" max="6" width="26.140625" style="57" customWidth="1"/>
    <col min="7" max="7" width="26.140625" style="15" customWidth="1"/>
    <col min="8" max="8" width="26.140625" style="8" customWidth="1"/>
    <col min="9" max="9" width="26.140625" style="19" customWidth="1"/>
    <col min="10" max="10" width="10.85546875" style="9"/>
    <col min="11" max="11" width="14.28515625" style="9" customWidth="1"/>
    <col min="12" max="12" width="16.140625" style="9" customWidth="1"/>
    <col min="13" max="13" width="9.7109375" style="9" customWidth="1"/>
    <col min="14" max="29" width="10.85546875" style="9"/>
    <col min="30" max="30" width="17" style="9" customWidth="1"/>
    <col min="31" max="31" width="14.140625" style="9" customWidth="1"/>
    <col min="32" max="16384" width="10.85546875" style="9"/>
  </cols>
  <sheetData>
    <row r="1" spans="1:1004" ht="44.1" customHeight="1" thickBot="1" x14ac:dyDescent="0.3">
      <c r="A1" s="84" t="s">
        <v>552</v>
      </c>
      <c r="B1" s="85" t="s">
        <v>716</v>
      </c>
      <c r="C1" s="85" t="s">
        <v>717</v>
      </c>
      <c r="D1" s="85" t="s">
        <v>718</v>
      </c>
      <c r="E1" s="85" t="s">
        <v>719</v>
      </c>
      <c r="F1" s="85" t="s">
        <v>13</v>
      </c>
      <c r="G1" s="85" t="s">
        <v>6</v>
      </c>
      <c r="H1" s="86" t="s">
        <v>60</v>
      </c>
      <c r="I1" s="5" t="s">
        <v>8</v>
      </c>
    </row>
    <row r="2" spans="1:1004" ht="18.75" x14ac:dyDescent="0.3">
      <c r="A2" s="87">
        <v>44273</v>
      </c>
      <c r="B2" s="88">
        <v>1</v>
      </c>
      <c r="C2" s="11" t="s">
        <v>720</v>
      </c>
      <c r="D2" s="83" t="s">
        <v>69</v>
      </c>
      <c r="E2" s="53">
        <v>37.03</v>
      </c>
      <c r="F2" s="83" t="s">
        <v>95</v>
      </c>
      <c r="G2" s="29">
        <v>1</v>
      </c>
      <c r="H2" s="16">
        <f>IF(F2="W",G2*E2-G2,IF(F2="L",-G2,IF(F2="","",0)))</f>
        <v>-1</v>
      </c>
      <c r="I2" s="17">
        <f>H2</f>
        <v>-1</v>
      </c>
    </row>
    <row r="3" spans="1:1004" ht="18.75" x14ac:dyDescent="0.3">
      <c r="A3" s="87">
        <v>44273</v>
      </c>
      <c r="B3" s="88">
        <v>1</v>
      </c>
      <c r="C3" s="11" t="s">
        <v>721</v>
      </c>
      <c r="D3" s="83" t="s">
        <v>722</v>
      </c>
      <c r="E3" s="45">
        <v>3.03</v>
      </c>
      <c r="F3" s="46" t="s">
        <v>95</v>
      </c>
      <c r="G3" s="15">
        <v>2</v>
      </c>
      <c r="H3" s="16">
        <f t="shared" ref="H3:H66" si="0">IF(F3="W",G3*E3-G3,IF(F3="L",-G3,IF(F3="","",0)))</f>
        <v>-2</v>
      </c>
      <c r="I3" s="19">
        <f>IF(H3="",I2,I2+H3)</f>
        <v>-3</v>
      </c>
      <c r="L3" s="47" t="s">
        <v>57</v>
      </c>
      <c r="M3" s="48">
        <f>SUM(G:G)</f>
        <v>9</v>
      </c>
      <c r="O3" s="34" t="s">
        <v>58</v>
      </c>
      <c r="P3" s="35">
        <v>1</v>
      </c>
      <c r="Q3" s="35">
        <v>5</v>
      </c>
      <c r="R3" s="35">
        <v>10</v>
      </c>
      <c r="T3" s="136" t="s">
        <v>557</v>
      </c>
      <c r="U3" s="35">
        <f>COUNTIF(F:F,"W")</f>
        <v>2</v>
      </c>
    </row>
    <row r="4" spans="1:1004" ht="18.75" x14ac:dyDescent="0.3">
      <c r="A4" s="87">
        <v>44275</v>
      </c>
      <c r="B4" s="88">
        <v>1</v>
      </c>
      <c r="C4" s="11" t="s">
        <v>723</v>
      </c>
      <c r="D4" s="83" t="s">
        <v>724</v>
      </c>
      <c r="E4" s="53">
        <v>5.65</v>
      </c>
      <c r="F4" s="46" t="s">
        <v>95</v>
      </c>
      <c r="G4" s="29">
        <v>1</v>
      </c>
      <c r="H4" s="16">
        <f t="shared" si="0"/>
        <v>-1</v>
      </c>
      <c r="I4" s="19">
        <f t="shared" ref="I4:I67" si="1">IF(H4="",I3,I3+H4)</f>
        <v>-4</v>
      </c>
      <c r="L4" s="137" t="s">
        <v>60</v>
      </c>
      <c r="M4" s="49">
        <f>SUM(H:H)</f>
        <v>12.5</v>
      </c>
      <c r="O4" s="34" t="s">
        <v>562</v>
      </c>
      <c r="P4" s="36">
        <f>$M$3*P3</f>
        <v>9</v>
      </c>
      <c r="Q4" s="36">
        <f>$M$3*Q3</f>
        <v>45</v>
      </c>
      <c r="R4" s="36">
        <f>$M$3*R3</f>
        <v>90</v>
      </c>
      <c r="T4" s="136" t="s">
        <v>95</v>
      </c>
      <c r="U4" s="35">
        <f>COUNTA(F:F)</f>
        <v>7</v>
      </c>
      <c r="AD4" s="136" t="s">
        <v>725</v>
      </c>
      <c r="AE4" s="136" t="s">
        <v>73</v>
      </c>
    </row>
    <row r="5" spans="1:1004" s="26" customFormat="1" ht="18.75" x14ac:dyDescent="0.3">
      <c r="A5" s="87">
        <v>44275</v>
      </c>
      <c r="B5" s="88">
        <v>1</v>
      </c>
      <c r="C5" s="11" t="s">
        <v>726</v>
      </c>
      <c r="D5" s="83" t="s">
        <v>727</v>
      </c>
      <c r="E5" s="53">
        <v>1.75</v>
      </c>
      <c r="F5" s="46" t="s">
        <v>557</v>
      </c>
      <c r="G5" s="29">
        <v>2</v>
      </c>
      <c r="H5" s="16">
        <f t="shared" si="0"/>
        <v>1.5</v>
      </c>
      <c r="I5" s="19">
        <f t="shared" si="1"/>
        <v>-2.5</v>
      </c>
      <c r="J5" s="8"/>
      <c r="K5" s="50"/>
      <c r="L5" s="51" t="s">
        <v>565</v>
      </c>
      <c r="M5" s="52">
        <f>M4/M3</f>
        <v>1.3888888888888888</v>
      </c>
      <c r="N5" s="9"/>
      <c r="O5" s="138" t="s">
        <v>60</v>
      </c>
      <c r="P5" s="35">
        <f>M4*P3</f>
        <v>12.5</v>
      </c>
      <c r="Q5" s="36">
        <f>Q3*M4</f>
        <v>62.5</v>
      </c>
      <c r="R5" s="36">
        <f>M4*R3</f>
        <v>125</v>
      </c>
      <c r="S5" s="8"/>
      <c r="T5" s="136" t="s">
        <v>566</v>
      </c>
      <c r="U5" s="135">
        <f>U3/U4</f>
        <v>0.2857142857142857</v>
      </c>
      <c r="V5" s="8"/>
      <c r="W5" s="8"/>
      <c r="X5" s="8"/>
      <c r="Y5" s="8"/>
      <c r="Z5" s="8"/>
      <c r="AA5" s="8"/>
      <c r="AB5" s="8"/>
      <c r="AC5" s="8"/>
      <c r="AD5" s="136" t="s">
        <v>728</v>
      </c>
      <c r="AE5" s="35">
        <v>1</v>
      </c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</row>
    <row r="6" spans="1:1004" s="26" customFormat="1" ht="18.75" x14ac:dyDescent="0.3">
      <c r="A6" s="87">
        <v>44282</v>
      </c>
      <c r="B6" s="88">
        <v>1</v>
      </c>
      <c r="C6" s="11" t="s">
        <v>729</v>
      </c>
      <c r="D6" s="83" t="s">
        <v>722</v>
      </c>
      <c r="E6" s="53">
        <v>4.41</v>
      </c>
      <c r="F6" s="46" t="s">
        <v>95</v>
      </c>
      <c r="G6" s="29">
        <v>2</v>
      </c>
      <c r="H6" s="16">
        <f t="shared" si="0"/>
        <v>-2</v>
      </c>
      <c r="I6" s="19">
        <f t="shared" si="1"/>
        <v>-4.5</v>
      </c>
      <c r="J6" s="8"/>
      <c r="K6" s="8"/>
      <c r="L6" s="8"/>
      <c r="M6" s="9"/>
      <c r="N6" s="9"/>
      <c r="O6" s="9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124" t="s">
        <v>722</v>
      </c>
      <c r="AE6" s="36">
        <v>2</v>
      </c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</row>
    <row r="7" spans="1:1004" s="26" customFormat="1" ht="18.75" x14ac:dyDescent="0.3">
      <c r="A7" s="87">
        <v>44289</v>
      </c>
      <c r="B7" s="89">
        <v>2</v>
      </c>
      <c r="C7" s="21" t="s">
        <v>730</v>
      </c>
      <c r="D7" s="83" t="s">
        <v>727</v>
      </c>
      <c r="E7" s="53">
        <v>18</v>
      </c>
      <c r="F7" s="46" t="s">
        <v>557</v>
      </c>
      <c r="G7" s="29">
        <v>1</v>
      </c>
      <c r="H7" s="16">
        <f t="shared" si="0"/>
        <v>17</v>
      </c>
      <c r="I7" s="19">
        <f t="shared" si="1"/>
        <v>12.5</v>
      </c>
      <c r="J7" s="8"/>
      <c r="K7" s="8"/>
      <c r="L7" s="8"/>
      <c r="M7" s="9"/>
      <c r="N7" s="9"/>
      <c r="O7" s="9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124" t="s">
        <v>731</v>
      </c>
      <c r="AE7" s="36">
        <v>1</v>
      </c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</row>
    <row r="8" spans="1:1004" s="26" customFormat="1" ht="18.75" x14ac:dyDescent="0.3">
      <c r="A8" s="87"/>
      <c r="B8" s="90"/>
      <c r="C8" s="54"/>
      <c r="D8" s="83"/>
      <c r="E8" s="45"/>
      <c r="F8" s="46"/>
      <c r="G8" s="15"/>
      <c r="H8" s="16" t="str">
        <f t="shared" si="0"/>
        <v/>
      </c>
      <c r="I8" s="19">
        <f t="shared" si="1"/>
        <v>12.5</v>
      </c>
      <c r="J8" s="8"/>
      <c r="K8" s="8"/>
      <c r="L8" s="8"/>
      <c r="M8" s="9"/>
      <c r="N8" s="9"/>
      <c r="O8" s="9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124" t="s">
        <v>724</v>
      </c>
      <c r="AE8" s="36">
        <v>2</v>
      </c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</row>
    <row r="9" spans="1:1004" s="26" customFormat="1" ht="18.75" x14ac:dyDescent="0.3">
      <c r="A9" s="87"/>
      <c r="B9" s="90"/>
      <c r="C9" s="54"/>
      <c r="D9" s="83"/>
      <c r="E9" s="45"/>
      <c r="F9" s="46"/>
      <c r="G9" s="15"/>
      <c r="H9" s="16" t="str">
        <f t="shared" si="0"/>
        <v/>
      </c>
      <c r="I9" s="19">
        <f t="shared" si="1"/>
        <v>12.5</v>
      </c>
      <c r="J9" s="8"/>
      <c r="K9" s="8"/>
      <c r="L9" s="8"/>
      <c r="M9" s="9"/>
      <c r="N9" s="9"/>
      <c r="O9" s="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124" t="s">
        <v>732</v>
      </c>
      <c r="AE9" s="36">
        <v>1</v>
      </c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</row>
    <row r="10" spans="1:1004" s="26" customFormat="1" ht="18.75" x14ac:dyDescent="0.3">
      <c r="A10" s="87"/>
      <c r="B10" s="88"/>
      <c r="C10" s="11"/>
      <c r="D10" s="83"/>
      <c r="E10" s="53"/>
      <c r="F10" s="46"/>
      <c r="G10" s="29"/>
      <c r="H10" s="16" t="str">
        <f t="shared" si="0"/>
        <v/>
      </c>
      <c r="I10" s="19">
        <f t="shared" si="1"/>
        <v>12.5</v>
      </c>
      <c r="J10" s="8"/>
      <c r="K10" s="8"/>
      <c r="L10" s="8"/>
      <c r="M10" s="9"/>
      <c r="N10" s="9"/>
      <c r="O10" s="9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124" t="s">
        <v>733</v>
      </c>
      <c r="AE10" s="36">
        <v>2</v>
      </c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</row>
    <row r="11" spans="1:1004" s="26" customFormat="1" ht="18.75" x14ac:dyDescent="0.3">
      <c r="A11" s="87"/>
      <c r="B11" s="55"/>
      <c r="C11" s="54"/>
      <c r="D11" s="83"/>
      <c r="E11" s="13"/>
      <c r="F11" s="46"/>
      <c r="G11" s="15"/>
      <c r="H11" s="16" t="str">
        <f t="shared" si="0"/>
        <v/>
      </c>
      <c r="I11" s="19">
        <f t="shared" si="1"/>
        <v>12.5</v>
      </c>
      <c r="J11" s="8"/>
      <c r="K11" s="8"/>
      <c r="L11" s="8"/>
      <c r="M11" s="9"/>
      <c r="N11" s="9"/>
      <c r="O11" s="9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124" t="s">
        <v>734</v>
      </c>
      <c r="AE11" s="36">
        <v>1</v>
      </c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</row>
    <row r="12" spans="1:1004" s="26" customFormat="1" ht="18.75" x14ac:dyDescent="0.3">
      <c r="A12" s="87"/>
      <c r="B12" s="55"/>
      <c r="C12" s="54"/>
      <c r="D12" s="83"/>
      <c r="E12" s="13"/>
      <c r="F12" s="46"/>
      <c r="G12" s="15"/>
      <c r="H12" s="16" t="str">
        <f t="shared" si="0"/>
        <v/>
      </c>
      <c r="I12" s="19">
        <f t="shared" si="1"/>
        <v>12.5</v>
      </c>
      <c r="J12" s="8"/>
      <c r="K12" s="8"/>
      <c r="L12" s="8"/>
      <c r="M12" s="9"/>
      <c r="N12" s="9"/>
      <c r="O12" s="9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124" t="s">
        <v>727</v>
      </c>
      <c r="AE12" s="36">
        <v>2</v>
      </c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</row>
    <row r="13" spans="1:1004" s="26" customFormat="1" ht="18.75" x14ac:dyDescent="0.3">
      <c r="A13" s="87"/>
      <c r="B13" s="88"/>
      <c r="C13" s="11"/>
      <c r="D13" s="83"/>
      <c r="E13" s="53"/>
      <c r="F13" s="46"/>
      <c r="G13" s="15"/>
      <c r="H13" s="16" t="str">
        <f t="shared" si="0"/>
        <v/>
      </c>
      <c r="I13" s="19">
        <f t="shared" si="1"/>
        <v>12.5</v>
      </c>
      <c r="J13" s="8"/>
      <c r="K13" s="8"/>
      <c r="L13" s="8"/>
      <c r="M13" s="9"/>
      <c r="N13" s="9"/>
      <c r="O13" s="9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36"/>
      <c r="AE13" s="36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</row>
    <row r="14" spans="1:1004" s="26" customFormat="1" ht="18.75" x14ac:dyDescent="0.3">
      <c r="A14" s="87"/>
      <c r="B14" s="88"/>
      <c r="C14" s="11"/>
      <c r="D14" s="83"/>
      <c r="E14" s="45"/>
      <c r="F14" s="46"/>
      <c r="G14" s="15"/>
      <c r="H14" s="16" t="str">
        <f t="shared" si="0"/>
        <v/>
      </c>
      <c r="I14" s="19">
        <f t="shared" si="1"/>
        <v>12.5</v>
      </c>
      <c r="J14" s="8"/>
      <c r="K14" s="9"/>
      <c r="L14" s="9"/>
      <c r="M14" s="9"/>
      <c r="N14" s="9"/>
      <c r="O14" s="9"/>
      <c r="P14" s="9"/>
      <c r="Q14" s="9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</row>
    <row r="15" spans="1:1004" s="26" customFormat="1" ht="18.75" x14ac:dyDescent="0.3">
      <c r="A15" s="87"/>
      <c r="B15" s="88"/>
      <c r="C15" s="11"/>
      <c r="D15" s="83"/>
      <c r="E15" s="45"/>
      <c r="F15" s="46"/>
      <c r="G15" s="15"/>
      <c r="H15" s="16" t="str">
        <f t="shared" si="0"/>
        <v/>
      </c>
      <c r="I15" s="19">
        <f t="shared" si="1"/>
        <v>12.5</v>
      </c>
      <c r="J15" s="8"/>
      <c r="K15" s="9"/>
      <c r="L15" s="9"/>
      <c r="M15" s="9"/>
      <c r="N15" s="9"/>
      <c r="O15" s="9"/>
      <c r="P15" s="9"/>
      <c r="Q15" s="9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</row>
    <row r="16" spans="1:1004" s="26" customFormat="1" ht="18.75" x14ac:dyDescent="0.3">
      <c r="A16" s="87"/>
      <c r="B16" s="88"/>
      <c r="C16" s="11"/>
      <c r="D16" s="83"/>
      <c r="E16" s="45"/>
      <c r="F16" s="46"/>
      <c r="G16" s="15"/>
      <c r="H16" s="16" t="str">
        <f t="shared" si="0"/>
        <v/>
      </c>
      <c r="I16" s="19">
        <f t="shared" si="1"/>
        <v>12.5</v>
      </c>
      <c r="J16" s="8"/>
      <c r="K16" s="9"/>
      <c r="L16" s="9"/>
      <c r="M16" s="9"/>
      <c r="N16" s="9"/>
      <c r="O16" s="9"/>
      <c r="P16" s="9"/>
      <c r="Q16" s="9"/>
      <c r="R16" s="8"/>
      <c r="S16" s="8"/>
      <c r="T16" s="8"/>
      <c r="U16" s="8"/>
      <c r="V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</row>
    <row r="17" spans="1:1004" s="41" customFormat="1" ht="18.75" x14ac:dyDescent="0.3">
      <c r="A17" s="87"/>
      <c r="B17" s="88"/>
      <c r="C17" s="11"/>
      <c r="D17" s="83"/>
      <c r="E17" s="45"/>
      <c r="F17" s="46"/>
      <c r="G17" s="15"/>
      <c r="H17" s="16" t="str">
        <f t="shared" si="0"/>
        <v/>
      </c>
      <c r="I17" s="19">
        <f t="shared" si="1"/>
        <v>12.5</v>
      </c>
      <c r="J17" s="40"/>
      <c r="K17" s="40"/>
      <c r="L17" s="40"/>
      <c r="M17" s="9"/>
      <c r="N17" s="9"/>
      <c r="O17" s="9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</row>
    <row r="18" spans="1:1004" s="41" customFormat="1" ht="18.75" x14ac:dyDescent="0.3">
      <c r="A18" s="87"/>
      <c r="B18" s="88"/>
      <c r="C18" s="11"/>
      <c r="D18" s="83"/>
      <c r="E18" s="45"/>
      <c r="F18" s="46"/>
      <c r="G18" s="15"/>
      <c r="H18" s="16" t="str">
        <f t="shared" si="0"/>
        <v/>
      </c>
      <c r="I18" s="19">
        <f t="shared" si="1"/>
        <v>12.5</v>
      </c>
      <c r="J18" s="40"/>
      <c r="K18" s="40"/>
      <c r="L18" s="40"/>
      <c r="M18" s="9"/>
      <c r="N18" s="9"/>
      <c r="O18" s="9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</row>
    <row r="19" spans="1:1004" s="41" customFormat="1" ht="18.75" x14ac:dyDescent="0.3">
      <c r="A19" s="87"/>
      <c r="B19" s="88"/>
      <c r="C19" s="11"/>
      <c r="D19" s="83"/>
      <c r="E19" s="45"/>
      <c r="F19" s="46"/>
      <c r="G19" s="15"/>
      <c r="H19" s="16" t="str">
        <f t="shared" si="0"/>
        <v/>
      </c>
      <c r="I19" s="19">
        <f t="shared" si="1"/>
        <v>12.5</v>
      </c>
      <c r="J19" s="40"/>
      <c r="K19" s="40"/>
      <c r="L19" s="40"/>
      <c r="M19" s="9"/>
      <c r="N19" s="9"/>
      <c r="O19" s="9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</row>
    <row r="20" spans="1:1004" s="41" customFormat="1" ht="18.75" x14ac:dyDescent="0.3">
      <c r="A20" s="87"/>
      <c r="B20" s="88"/>
      <c r="C20" s="11"/>
      <c r="D20" s="83"/>
      <c r="E20" s="45"/>
      <c r="F20" s="46"/>
      <c r="G20" s="15"/>
      <c r="H20" s="16" t="str">
        <f t="shared" si="0"/>
        <v/>
      </c>
      <c r="I20" s="19">
        <f t="shared" si="1"/>
        <v>12.5</v>
      </c>
      <c r="J20" s="40"/>
      <c r="K20" s="40"/>
      <c r="L20" s="40"/>
      <c r="M20" s="9"/>
      <c r="N20" s="9"/>
      <c r="O20" s="9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</row>
    <row r="21" spans="1:1004" s="41" customFormat="1" ht="18.75" x14ac:dyDescent="0.3">
      <c r="A21" s="87"/>
      <c r="B21" s="88"/>
      <c r="C21" s="11"/>
      <c r="D21" s="83"/>
      <c r="E21" s="45"/>
      <c r="F21" s="46"/>
      <c r="G21" s="15"/>
      <c r="H21" s="16" t="str">
        <f t="shared" si="0"/>
        <v/>
      </c>
      <c r="I21" s="19">
        <f t="shared" si="1"/>
        <v>12.5</v>
      </c>
      <c r="J21" s="40"/>
      <c r="K21" s="40"/>
      <c r="L21" s="40"/>
      <c r="M21" s="9"/>
      <c r="N21" s="9"/>
      <c r="O21" s="9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</row>
    <row r="22" spans="1:1004" s="41" customFormat="1" ht="18.75" x14ac:dyDescent="0.3">
      <c r="A22" s="87"/>
      <c r="B22" s="88"/>
      <c r="C22" s="11"/>
      <c r="D22" s="83"/>
      <c r="E22" s="45"/>
      <c r="F22" s="46"/>
      <c r="G22" s="15"/>
      <c r="H22" s="16" t="str">
        <f t="shared" si="0"/>
        <v/>
      </c>
      <c r="I22" s="19">
        <f t="shared" si="1"/>
        <v>12.5</v>
      </c>
      <c r="J22" s="40"/>
      <c r="K22" s="40"/>
      <c r="L22" s="40"/>
      <c r="M22" s="9"/>
      <c r="N22" s="9"/>
      <c r="O22" s="9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</row>
    <row r="23" spans="1:1004" ht="18.75" x14ac:dyDescent="0.3">
      <c r="A23" s="87"/>
      <c r="B23" s="88"/>
      <c r="C23" s="11"/>
      <c r="D23" s="83"/>
      <c r="E23" s="45"/>
      <c r="F23" s="46"/>
      <c r="H23" s="16" t="str">
        <f t="shared" si="0"/>
        <v/>
      </c>
      <c r="I23" s="19">
        <f t="shared" si="1"/>
        <v>12.5</v>
      </c>
    </row>
    <row r="24" spans="1:1004" ht="18.75" x14ac:dyDescent="0.3">
      <c r="A24" s="87"/>
      <c r="B24" s="88"/>
      <c r="C24" s="11"/>
      <c r="D24" s="83"/>
      <c r="E24" s="45"/>
      <c r="F24" s="46"/>
      <c r="H24" s="16" t="str">
        <f t="shared" si="0"/>
        <v/>
      </c>
      <c r="I24" s="19">
        <f t="shared" si="1"/>
        <v>12.5</v>
      </c>
    </row>
    <row r="25" spans="1:1004" s="44" customFormat="1" ht="18.75" x14ac:dyDescent="0.3">
      <c r="A25" s="87"/>
      <c r="B25" s="88"/>
      <c r="C25" s="11"/>
      <c r="D25" s="83"/>
      <c r="E25" s="45"/>
      <c r="F25" s="46"/>
      <c r="G25" s="15"/>
      <c r="H25" s="16" t="str">
        <f t="shared" si="0"/>
        <v/>
      </c>
      <c r="I25" s="19">
        <f t="shared" si="1"/>
        <v>12.5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</row>
    <row r="26" spans="1:1004" s="44" customFormat="1" ht="18.75" x14ac:dyDescent="0.3">
      <c r="A26" s="87"/>
      <c r="B26" s="88"/>
      <c r="C26" s="11"/>
      <c r="D26" s="83"/>
      <c r="E26" s="45"/>
      <c r="F26" s="46"/>
      <c r="G26" s="15"/>
      <c r="H26" s="16" t="str">
        <f t="shared" si="0"/>
        <v/>
      </c>
      <c r="I26" s="19">
        <f t="shared" si="1"/>
        <v>12.5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</row>
    <row r="27" spans="1:1004" ht="18.75" x14ac:dyDescent="0.3">
      <c r="A27" s="87"/>
      <c r="B27" s="88"/>
      <c r="C27" s="11"/>
      <c r="D27" s="83"/>
      <c r="E27" s="45"/>
      <c r="F27" s="46"/>
      <c r="H27" s="16" t="str">
        <f t="shared" si="0"/>
        <v/>
      </c>
      <c r="I27" s="19">
        <f t="shared" si="1"/>
        <v>12.5</v>
      </c>
    </row>
    <row r="28" spans="1:1004" ht="18.75" x14ac:dyDescent="0.3">
      <c r="A28" s="87"/>
      <c r="B28" s="88"/>
      <c r="C28" s="11"/>
      <c r="D28" s="83"/>
      <c r="E28" s="45"/>
      <c r="F28" s="46"/>
      <c r="H28" s="16" t="str">
        <f t="shared" si="0"/>
        <v/>
      </c>
      <c r="I28" s="19">
        <f t="shared" si="1"/>
        <v>12.5</v>
      </c>
    </row>
    <row r="29" spans="1:1004" ht="18.75" x14ac:dyDescent="0.3">
      <c r="A29" s="87"/>
      <c r="B29" s="88"/>
      <c r="C29" s="11"/>
      <c r="D29" s="83"/>
      <c r="E29" s="45"/>
      <c r="F29" s="46"/>
      <c r="H29" s="16" t="str">
        <f t="shared" si="0"/>
        <v/>
      </c>
      <c r="I29" s="19">
        <f t="shared" si="1"/>
        <v>12.5</v>
      </c>
    </row>
    <row r="30" spans="1:1004" ht="18.75" x14ac:dyDescent="0.3">
      <c r="A30" s="87"/>
      <c r="B30" s="88"/>
      <c r="C30" s="11"/>
      <c r="D30" s="83"/>
      <c r="E30" s="45"/>
      <c r="F30" s="46"/>
      <c r="H30" s="16" t="str">
        <f t="shared" si="0"/>
        <v/>
      </c>
      <c r="I30" s="19">
        <f t="shared" si="1"/>
        <v>12.5</v>
      </c>
    </row>
    <row r="31" spans="1:1004" ht="18.75" x14ac:dyDescent="0.3">
      <c r="A31" s="87"/>
      <c r="B31" s="88"/>
      <c r="C31" s="11"/>
      <c r="D31" s="83"/>
      <c r="E31" s="45"/>
      <c r="F31" s="46"/>
      <c r="H31" s="16" t="str">
        <f t="shared" si="0"/>
        <v/>
      </c>
      <c r="I31" s="19">
        <f t="shared" si="1"/>
        <v>12.5</v>
      </c>
    </row>
    <row r="32" spans="1:1004" ht="18.75" x14ac:dyDescent="0.3">
      <c r="A32" s="87"/>
      <c r="B32" s="88"/>
      <c r="C32" s="11"/>
      <c r="D32" s="83"/>
      <c r="E32" s="45"/>
      <c r="F32" s="46"/>
      <c r="H32" s="16" t="str">
        <f t="shared" si="0"/>
        <v/>
      </c>
      <c r="I32" s="19">
        <f t="shared" si="1"/>
        <v>12.5</v>
      </c>
    </row>
    <row r="33" spans="1:9" ht="18.75" x14ac:dyDescent="0.3">
      <c r="A33" s="87"/>
      <c r="B33" s="88"/>
      <c r="C33" s="11"/>
      <c r="D33" s="83"/>
      <c r="E33" s="45"/>
      <c r="F33" s="46"/>
      <c r="H33" s="16" t="str">
        <f t="shared" si="0"/>
        <v/>
      </c>
      <c r="I33" s="19">
        <f t="shared" si="1"/>
        <v>12.5</v>
      </c>
    </row>
    <row r="34" spans="1:9" ht="18.75" x14ac:dyDescent="0.3">
      <c r="A34" s="87"/>
      <c r="B34" s="88"/>
      <c r="C34" s="11"/>
      <c r="D34" s="83"/>
      <c r="E34" s="45"/>
      <c r="F34" s="46"/>
      <c r="H34" s="16" t="str">
        <f t="shared" si="0"/>
        <v/>
      </c>
      <c r="I34" s="19">
        <f t="shared" si="1"/>
        <v>12.5</v>
      </c>
    </row>
    <row r="35" spans="1:9" ht="18.75" x14ac:dyDescent="0.3">
      <c r="A35" s="87"/>
      <c r="B35" s="88"/>
      <c r="C35" s="11"/>
      <c r="D35" s="83"/>
      <c r="E35" s="45"/>
      <c r="F35" s="46"/>
      <c r="H35" s="16" t="str">
        <f t="shared" si="0"/>
        <v/>
      </c>
      <c r="I35" s="19">
        <f t="shared" si="1"/>
        <v>12.5</v>
      </c>
    </row>
    <row r="36" spans="1:9" ht="18.75" x14ac:dyDescent="0.3">
      <c r="A36" s="87"/>
      <c r="B36" s="88"/>
      <c r="C36" s="11"/>
      <c r="D36" s="83"/>
      <c r="E36" s="45"/>
      <c r="F36" s="46"/>
      <c r="H36" s="16" t="str">
        <f t="shared" si="0"/>
        <v/>
      </c>
      <c r="I36" s="19">
        <f t="shared" si="1"/>
        <v>12.5</v>
      </c>
    </row>
    <row r="37" spans="1:9" ht="18.75" x14ac:dyDescent="0.3">
      <c r="A37" s="87"/>
      <c r="B37" s="88"/>
      <c r="C37" s="11"/>
      <c r="D37" s="83"/>
      <c r="E37" s="45"/>
      <c r="F37" s="46"/>
      <c r="H37" s="16" t="str">
        <f t="shared" si="0"/>
        <v/>
      </c>
      <c r="I37" s="19">
        <f t="shared" si="1"/>
        <v>12.5</v>
      </c>
    </row>
    <row r="38" spans="1:9" ht="18.75" x14ac:dyDescent="0.3">
      <c r="A38" s="87"/>
      <c r="B38" s="88"/>
      <c r="C38" s="11"/>
      <c r="D38" s="83"/>
      <c r="E38" s="45"/>
      <c r="F38" s="46"/>
      <c r="H38" s="16" t="str">
        <f t="shared" si="0"/>
        <v/>
      </c>
      <c r="I38" s="19">
        <f t="shared" si="1"/>
        <v>12.5</v>
      </c>
    </row>
    <row r="39" spans="1:9" ht="18.75" x14ac:dyDescent="0.3">
      <c r="A39" s="87"/>
      <c r="B39" s="88"/>
      <c r="C39" s="11"/>
      <c r="D39" s="83"/>
      <c r="E39" s="45"/>
      <c r="F39" s="46"/>
      <c r="H39" s="16" t="str">
        <f t="shared" si="0"/>
        <v/>
      </c>
      <c r="I39" s="19">
        <f t="shared" si="1"/>
        <v>12.5</v>
      </c>
    </row>
    <row r="40" spans="1:9" ht="18.75" x14ac:dyDescent="0.3">
      <c r="A40" s="87"/>
      <c r="B40" s="88"/>
      <c r="C40" s="11"/>
      <c r="D40" s="83"/>
      <c r="E40" s="45"/>
      <c r="F40" s="46"/>
      <c r="H40" s="16" t="str">
        <f t="shared" si="0"/>
        <v/>
      </c>
      <c r="I40" s="19">
        <f t="shared" si="1"/>
        <v>12.5</v>
      </c>
    </row>
    <row r="41" spans="1:9" ht="18.75" x14ac:dyDescent="0.3">
      <c r="A41" s="87"/>
      <c r="B41" s="88"/>
      <c r="C41" s="11"/>
      <c r="D41" s="83"/>
      <c r="E41" s="45"/>
      <c r="F41" s="46"/>
      <c r="H41" s="16" t="str">
        <f t="shared" si="0"/>
        <v/>
      </c>
      <c r="I41" s="19">
        <f t="shared" si="1"/>
        <v>12.5</v>
      </c>
    </row>
    <row r="42" spans="1:9" ht="18.75" x14ac:dyDescent="0.3">
      <c r="A42" s="87"/>
      <c r="B42" s="88"/>
      <c r="C42" s="11"/>
      <c r="D42" s="83"/>
      <c r="E42" s="45"/>
      <c r="F42" s="46"/>
      <c r="H42" s="16" t="str">
        <f t="shared" si="0"/>
        <v/>
      </c>
      <c r="I42" s="19">
        <f t="shared" si="1"/>
        <v>12.5</v>
      </c>
    </row>
    <row r="43" spans="1:9" ht="18.75" x14ac:dyDescent="0.3">
      <c r="A43" s="87"/>
      <c r="B43" s="88"/>
      <c r="C43" s="11"/>
      <c r="D43" s="83"/>
      <c r="E43" s="45"/>
      <c r="F43" s="46"/>
      <c r="H43" s="16" t="str">
        <f t="shared" si="0"/>
        <v/>
      </c>
      <c r="I43" s="19">
        <f t="shared" si="1"/>
        <v>12.5</v>
      </c>
    </row>
    <row r="44" spans="1:9" ht="18.75" x14ac:dyDescent="0.3">
      <c r="A44" s="82"/>
      <c r="B44" s="88"/>
      <c r="C44" s="11"/>
      <c r="D44" s="83"/>
      <c r="E44" s="45"/>
      <c r="F44" s="46"/>
      <c r="H44" s="16" t="str">
        <f t="shared" si="0"/>
        <v/>
      </c>
      <c r="I44" s="19">
        <f t="shared" si="1"/>
        <v>12.5</v>
      </c>
    </row>
    <row r="45" spans="1:9" ht="18.75" x14ac:dyDescent="0.3">
      <c r="A45" s="82"/>
      <c r="B45" s="88"/>
      <c r="C45" s="11"/>
      <c r="D45" s="83"/>
      <c r="E45" s="45"/>
      <c r="F45" s="46"/>
      <c r="H45" s="16" t="str">
        <f t="shared" si="0"/>
        <v/>
      </c>
      <c r="I45" s="19">
        <f t="shared" si="1"/>
        <v>12.5</v>
      </c>
    </row>
    <row r="46" spans="1:9" ht="18.75" x14ac:dyDescent="0.3">
      <c r="A46" s="82"/>
      <c r="B46" s="88"/>
      <c r="C46" s="11"/>
      <c r="D46" s="83"/>
      <c r="E46" s="45"/>
      <c r="F46" s="46"/>
      <c r="H46" s="16" t="str">
        <f t="shared" si="0"/>
        <v/>
      </c>
      <c r="I46" s="19">
        <f t="shared" si="1"/>
        <v>12.5</v>
      </c>
    </row>
    <row r="47" spans="1:9" ht="18.75" x14ac:dyDescent="0.3">
      <c r="A47" s="82"/>
      <c r="B47" s="88"/>
      <c r="C47" s="11"/>
      <c r="D47" s="83"/>
      <c r="E47" s="45"/>
      <c r="F47" s="46"/>
      <c r="H47" s="16" t="str">
        <f t="shared" si="0"/>
        <v/>
      </c>
      <c r="I47" s="19">
        <f t="shared" si="1"/>
        <v>12.5</v>
      </c>
    </row>
    <row r="48" spans="1:9" ht="18.75" x14ac:dyDescent="0.3">
      <c r="A48" s="82"/>
      <c r="B48" s="88"/>
      <c r="C48" s="11"/>
      <c r="D48" s="83"/>
      <c r="E48" s="45"/>
      <c r="F48" s="46"/>
      <c r="H48" s="16" t="str">
        <f t="shared" si="0"/>
        <v/>
      </c>
      <c r="I48" s="19">
        <f t="shared" si="1"/>
        <v>12.5</v>
      </c>
    </row>
    <row r="49" spans="1:12" ht="18.75" x14ac:dyDescent="0.3">
      <c r="A49" s="82"/>
      <c r="B49" s="88"/>
      <c r="C49" s="11"/>
      <c r="D49" s="83"/>
      <c r="E49" s="45"/>
      <c r="F49" s="46"/>
      <c r="H49" s="16" t="str">
        <f t="shared" si="0"/>
        <v/>
      </c>
      <c r="I49" s="19">
        <f t="shared" si="1"/>
        <v>12.5</v>
      </c>
    </row>
    <row r="50" spans="1:12" ht="18.75" x14ac:dyDescent="0.3">
      <c r="A50" s="82"/>
      <c r="B50" s="88"/>
      <c r="C50" s="11"/>
      <c r="D50" s="83"/>
      <c r="E50" s="45"/>
      <c r="F50" s="46"/>
      <c r="H50" s="16" t="str">
        <f t="shared" si="0"/>
        <v/>
      </c>
      <c r="I50" s="19">
        <f t="shared" si="1"/>
        <v>12.5</v>
      </c>
    </row>
    <row r="51" spans="1:12" ht="18.75" x14ac:dyDescent="0.3">
      <c r="A51" s="82"/>
      <c r="B51" s="88"/>
      <c r="C51" s="11"/>
      <c r="D51" s="83"/>
      <c r="E51" s="45"/>
      <c r="F51" s="46"/>
      <c r="H51" s="16" t="str">
        <f t="shared" si="0"/>
        <v/>
      </c>
      <c r="I51" s="19">
        <f t="shared" si="1"/>
        <v>12.5</v>
      </c>
    </row>
    <row r="52" spans="1:12" ht="18.75" x14ac:dyDescent="0.3">
      <c r="A52" s="82"/>
      <c r="B52" s="88"/>
      <c r="C52" s="11"/>
      <c r="D52" s="83"/>
      <c r="E52" s="45"/>
      <c r="F52" s="46"/>
      <c r="H52" s="16" t="str">
        <f t="shared" si="0"/>
        <v/>
      </c>
      <c r="I52" s="19">
        <f t="shared" si="1"/>
        <v>12.5</v>
      </c>
    </row>
    <row r="53" spans="1:12" ht="18.75" x14ac:dyDescent="0.3">
      <c r="A53" s="82"/>
      <c r="B53" s="88"/>
      <c r="C53" s="11"/>
      <c r="D53" s="83"/>
      <c r="E53" s="45"/>
      <c r="F53" s="46"/>
      <c r="H53" s="16" t="str">
        <f t="shared" si="0"/>
        <v/>
      </c>
      <c r="I53" s="19">
        <f t="shared" si="1"/>
        <v>12.5</v>
      </c>
    </row>
    <row r="54" spans="1:12" ht="18.75" x14ac:dyDescent="0.3">
      <c r="A54" s="82"/>
      <c r="B54" s="88"/>
      <c r="C54" s="11"/>
      <c r="D54" s="83"/>
      <c r="E54" s="45"/>
      <c r="F54" s="46"/>
      <c r="H54" s="16" t="str">
        <f t="shared" si="0"/>
        <v/>
      </c>
      <c r="I54" s="19">
        <f t="shared" si="1"/>
        <v>12.5</v>
      </c>
      <c r="J54" s="43">
        <f>SUM(H54:H62)</f>
        <v>0</v>
      </c>
      <c r="K54" s="122">
        <v>5</v>
      </c>
      <c r="L54" s="9">
        <f>K54*J54</f>
        <v>0</v>
      </c>
    </row>
    <row r="55" spans="1:12" ht="18.75" x14ac:dyDescent="0.3">
      <c r="A55" s="82"/>
      <c r="B55" s="88"/>
      <c r="C55" s="11"/>
      <c r="D55" s="83"/>
      <c r="E55" s="45"/>
      <c r="F55" s="46"/>
      <c r="H55" s="16" t="str">
        <f t="shared" si="0"/>
        <v/>
      </c>
      <c r="I55" s="19">
        <f t="shared" si="1"/>
        <v>12.5</v>
      </c>
    </row>
    <row r="56" spans="1:12" ht="18.75" x14ac:dyDescent="0.3">
      <c r="A56" s="82"/>
      <c r="B56" s="88"/>
      <c r="C56" s="11"/>
      <c r="D56" s="83"/>
      <c r="E56" s="45"/>
      <c r="F56" s="46"/>
      <c r="H56" s="16" t="str">
        <f t="shared" si="0"/>
        <v/>
      </c>
      <c r="I56" s="19">
        <f t="shared" si="1"/>
        <v>12.5</v>
      </c>
    </row>
    <row r="57" spans="1:12" ht="18.75" x14ac:dyDescent="0.3">
      <c r="A57" s="82"/>
      <c r="B57" s="88"/>
      <c r="C57" s="11"/>
      <c r="D57" s="83"/>
      <c r="E57" s="45"/>
      <c r="F57" s="46"/>
      <c r="H57" s="16" t="str">
        <f t="shared" si="0"/>
        <v/>
      </c>
      <c r="I57" s="19">
        <f t="shared" si="1"/>
        <v>12.5</v>
      </c>
    </row>
    <row r="58" spans="1:12" ht="18.75" x14ac:dyDescent="0.3">
      <c r="A58" s="82"/>
      <c r="B58" s="88"/>
      <c r="C58" s="11"/>
      <c r="D58" s="83"/>
      <c r="E58" s="45"/>
      <c r="F58" s="46"/>
      <c r="H58" s="16" t="str">
        <f t="shared" si="0"/>
        <v/>
      </c>
      <c r="I58" s="19">
        <f t="shared" si="1"/>
        <v>12.5</v>
      </c>
    </row>
    <row r="59" spans="1:12" ht="18.75" x14ac:dyDescent="0.3">
      <c r="A59" s="82"/>
      <c r="B59" s="88"/>
      <c r="C59" s="11"/>
      <c r="D59" s="83"/>
      <c r="E59" s="45"/>
      <c r="F59" s="46"/>
      <c r="H59" s="16" t="str">
        <f t="shared" si="0"/>
        <v/>
      </c>
      <c r="I59" s="19">
        <f t="shared" si="1"/>
        <v>12.5</v>
      </c>
    </row>
    <row r="60" spans="1:12" ht="18.75" x14ac:dyDescent="0.3">
      <c r="A60" s="82"/>
      <c r="B60" s="88"/>
      <c r="C60" s="11"/>
      <c r="D60" s="83"/>
      <c r="E60" s="45"/>
      <c r="F60" s="46"/>
      <c r="H60" s="16" t="str">
        <f t="shared" si="0"/>
        <v/>
      </c>
      <c r="I60" s="19">
        <f t="shared" si="1"/>
        <v>12.5</v>
      </c>
    </row>
    <row r="61" spans="1:12" ht="18.75" x14ac:dyDescent="0.3">
      <c r="A61" s="82"/>
      <c r="B61" s="88"/>
      <c r="C61" s="11"/>
      <c r="D61" s="83"/>
      <c r="E61" s="45"/>
      <c r="F61" s="46"/>
      <c r="H61" s="16" t="str">
        <f t="shared" si="0"/>
        <v/>
      </c>
      <c r="I61" s="19">
        <f t="shared" si="1"/>
        <v>12.5</v>
      </c>
    </row>
    <row r="62" spans="1:12" ht="18.75" x14ac:dyDescent="0.3">
      <c r="A62" s="82"/>
      <c r="B62" s="88"/>
      <c r="C62" s="11"/>
      <c r="D62" s="83"/>
      <c r="E62" s="45"/>
      <c r="F62" s="46"/>
      <c r="H62" s="16" t="str">
        <f t="shared" si="0"/>
        <v/>
      </c>
      <c r="I62" s="19">
        <f t="shared" si="1"/>
        <v>12.5</v>
      </c>
    </row>
    <row r="63" spans="1:12" ht="18.75" x14ac:dyDescent="0.3">
      <c r="A63" s="82"/>
      <c r="B63" s="88"/>
      <c r="C63" s="11"/>
      <c r="D63" s="83"/>
      <c r="E63" s="45"/>
      <c r="F63" s="46"/>
      <c r="H63" s="16" t="str">
        <f t="shared" si="0"/>
        <v/>
      </c>
      <c r="I63" s="19">
        <f t="shared" si="1"/>
        <v>12.5</v>
      </c>
    </row>
    <row r="64" spans="1:12" ht="18.75" x14ac:dyDescent="0.3">
      <c r="A64" s="82"/>
      <c r="B64" s="88"/>
      <c r="C64" s="11"/>
      <c r="D64" s="83"/>
      <c r="E64" s="45"/>
      <c r="F64" s="46"/>
      <c r="H64" s="16" t="str">
        <f t="shared" si="0"/>
        <v/>
      </c>
      <c r="I64" s="19">
        <f t="shared" si="1"/>
        <v>12.5</v>
      </c>
    </row>
    <row r="65" spans="1:9" ht="18.75" x14ac:dyDescent="0.3">
      <c r="A65" s="82"/>
      <c r="B65" s="88"/>
      <c r="C65" s="11"/>
      <c r="D65" s="83"/>
      <c r="E65" s="45"/>
      <c r="F65" s="46"/>
      <c r="H65" s="16" t="str">
        <f t="shared" si="0"/>
        <v/>
      </c>
      <c r="I65" s="19">
        <f t="shared" si="1"/>
        <v>12.5</v>
      </c>
    </row>
    <row r="66" spans="1:9" ht="18.75" x14ac:dyDescent="0.3">
      <c r="A66" s="82"/>
      <c r="B66" s="88"/>
      <c r="C66" s="11"/>
      <c r="D66" s="83"/>
      <c r="E66" s="45"/>
      <c r="F66" s="46"/>
      <c r="H66" s="16" t="str">
        <f t="shared" si="0"/>
        <v/>
      </c>
      <c r="I66" s="19">
        <f t="shared" si="1"/>
        <v>12.5</v>
      </c>
    </row>
    <row r="67" spans="1:9" ht="18.75" x14ac:dyDescent="0.3">
      <c r="A67" s="82"/>
      <c r="B67" s="88"/>
      <c r="C67" s="11"/>
      <c r="D67" s="83"/>
      <c r="E67" s="45"/>
      <c r="F67" s="46"/>
      <c r="H67" s="16" t="str">
        <f t="shared" ref="H67:H112" si="2">IF(F67="W",G67*E67-G67,IF(F67="L",-G67,IF(F67="","",0)))</f>
        <v/>
      </c>
      <c r="I67" s="19">
        <f t="shared" si="1"/>
        <v>12.5</v>
      </c>
    </row>
    <row r="68" spans="1:9" ht="18.75" x14ac:dyDescent="0.3">
      <c r="A68" s="82"/>
      <c r="B68" s="88"/>
      <c r="C68" s="11"/>
      <c r="D68" s="83"/>
      <c r="E68" s="45"/>
      <c r="F68" s="46"/>
      <c r="H68" s="16" t="str">
        <f t="shared" si="2"/>
        <v/>
      </c>
      <c r="I68" s="19">
        <f t="shared" ref="I68:I112" si="3">IF(H68="",I67,I67+H68)</f>
        <v>12.5</v>
      </c>
    </row>
    <row r="69" spans="1:9" ht="18.75" x14ac:dyDescent="0.3">
      <c r="A69" s="82"/>
      <c r="B69" s="88"/>
      <c r="C69" s="11"/>
      <c r="D69" s="83"/>
      <c r="E69" s="45"/>
      <c r="F69" s="46"/>
      <c r="H69" s="16" t="str">
        <f t="shared" si="2"/>
        <v/>
      </c>
      <c r="I69" s="19">
        <f t="shared" si="3"/>
        <v>12.5</v>
      </c>
    </row>
    <row r="70" spans="1:9" ht="18.75" x14ac:dyDescent="0.3">
      <c r="A70" s="82"/>
      <c r="B70" s="88"/>
      <c r="C70" s="11"/>
      <c r="D70" s="83"/>
      <c r="E70" s="45"/>
      <c r="F70" s="46"/>
      <c r="H70" s="16" t="str">
        <f t="shared" si="2"/>
        <v/>
      </c>
      <c r="I70" s="19">
        <f t="shared" si="3"/>
        <v>12.5</v>
      </c>
    </row>
    <row r="71" spans="1:9" ht="18.75" x14ac:dyDescent="0.3">
      <c r="A71" s="82"/>
      <c r="B71" s="88"/>
      <c r="C71" s="11"/>
      <c r="D71" s="83"/>
      <c r="E71" s="45"/>
      <c r="F71" s="46"/>
      <c r="H71" s="16" t="str">
        <f t="shared" si="2"/>
        <v/>
      </c>
      <c r="I71" s="19">
        <f t="shared" si="3"/>
        <v>12.5</v>
      </c>
    </row>
    <row r="72" spans="1:9" ht="18.75" x14ac:dyDescent="0.3">
      <c r="A72" s="82"/>
      <c r="B72" s="88"/>
      <c r="C72" s="11"/>
      <c r="D72" s="83"/>
      <c r="E72" s="45"/>
      <c r="F72" s="46"/>
      <c r="H72" s="16" t="str">
        <f t="shared" si="2"/>
        <v/>
      </c>
      <c r="I72" s="19">
        <f t="shared" si="3"/>
        <v>12.5</v>
      </c>
    </row>
    <row r="73" spans="1:9" ht="18.75" x14ac:dyDescent="0.3">
      <c r="A73" s="82"/>
      <c r="B73" s="88"/>
      <c r="C73" s="11"/>
      <c r="D73" s="83"/>
      <c r="E73" s="45"/>
      <c r="F73" s="46"/>
      <c r="H73" s="16" t="str">
        <f t="shared" si="2"/>
        <v/>
      </c>
      <c r="I73" s="19">
        <f t="shared" si="3"/>
        <v>12.5</v>
      </c>
    </row>
    <row r="74" spans="1:9" ht="18.75" x14ac:dyDescent="0.3">
      <c r="A74" s="54"/>
      <c r="B74" s="88"/>
      <c r="C74" s="11"/>
      <c r="D74" s="83"/>
      <c r="E74" s="45"/>
      <c r="F74" s="46"/>
      <c r="H74" s="16" t="str">
        <f t="shared" si="2"/>
        <v/>
      </c>
      <c r="I74" s="19">
        <f t="shared" si="3"/>
        <v>12.5</v>
      </c>
    </row>
    <row r="75" spans="1:9" ht="18.75" x14ac:dyDescent="0.3">
      <c r="A75" s="54"/>
      <c r="B75" s="88"/>
      <c r="C75" s="11"/>
      <c r="D75" s="83"/>
      <c r="E75" s="45"/>
      <c r="F75" s="46"/>
      <c r="H75" s="16" t="str">
        <f t="shared" si="2"/>
        <v/>
      </c>
      <c r="I75" s="19">
        <f t="shared" si="3"/>
        <v>12.5</v>
      </c>
    </row>
    <row r="76" spans="1:9" ht="18.75" x14ac:dyDescent="0.3">
      <c r="A76" s="54"/>
      <c r="B76" s="88"/>
      <c r="C76" s="11"/>
      <c r="D76" s="83"/>
      <c r="E76" s="45"/>
      <c r="F76" s="46"/>
      <c r="H76" s="16" t="str">
        <f t="shared" si="2"/>
        <v/>
      </c>
      <c r="I76" s="19">
        <f t="shared" si="3"/>
        <v>12.5</v>
      </c>
    </row>
    <row r="77" spans="1:9" ht="18.75" x14ac:dyDescent="0.3">
      <c r="A77" s="54"/>
      <c r="B77" s="88"/>
      <c r="C77" s="11"/>
      <c r="D77" s="83"/>
      <c r="E77" s="45"/>
      <c r="F77" s="46"/>
      <c r="H77" s="16" t="str">
        <f t="shared" si="2"/>
        <v/>
      </c>
      <c r="I77" s="19">
        <f t="shared" si="3"/>
        <v>12.5</v>
      </c>
    </row>
    <row r="78" spans="1:9" ht="18.75" x14ac:dyDescent="0.3">
      <c r="A78" s="54"/>
      <c r="B78" s="88"/>
      <c r="C78" s="11"/>
      <c r="D78" s="83"/>
      <c r="E78" s="45"/>
      <c r="F78" s="46"/>
      <c r="H78" s="16" t="str">
        <f t="shared" si="2"/>
        <v/>
      </c>
      <c r="I78" s="19">
        <f t="shared" si="3"/>
        <v>12.5</v>
      </c>
    </row>
    <row r="79" spans="1:9" ht="18.75" x14ac:dyDescent="0.3">
      <c r="A79" s="54"/>
      <c r="B79" s="88"/>
      <c r="C79" s="11"/>
      <c r="D79" s="83"/>
      <c r="E79" s="45"/>
      <c r="F79" s="46"/>
      <c r="H79" s="16" t="str">
        <f t="shared" si="2"/>
        <v/>
      </c>
      <c r="I79" s="19">
        <f t="shared" si="3"/>
        <v>12.5</v>
      </c>
    </row>
    <row r="80" spans="1:9" ht="18.75" x14ac:dyDescent="0.3">
      <c r="A80" s="54"/>
      <c r="B80" s="88"/>
      <c r="C80" s="11"/>
      <c r="D80" s="83"/>
      <c r="E80" s="45"/>
      <c r="F80" s="46"/>
      <c r="H80" s="16" t="str">
        <f t="shared" si="2"/>
        <v/>
      </c>
      <c r="I80" s="19">
        <f t="shared" si="3"/>
        <v>12.5</v>
      </c>
    </row>
    <row r="81" spans="1:9" ht="18.75" x14ac:dyDescent="0.3">
      <c r="A81" s="54"/>
      <c r="B81" s="88"/>
      <c r="C81" s="11"/>
      <c r="D81" s="83"/>
      <c r="E81" s="45"/>
      <c r="F81" s="46"/>
      <c r="H81" s="16" t="str">
        <f t="shared" si="2"/>
        <v/>
      </c>
      <c r="I81" s="19">
        <f t="shared" si="3"/>
        <v>12.5</v>
      </c>
    </row>
    <row r="82" spans="1:9" ht="18.75" x14ac:dyDescent="0.3">
      <c r="A82" s="54"/>
      <c r="B82" s="88"/>
      <c r="C82" s="11"/>
      <c r="D82" s="83"/>
      <c r="E82" s="45"/>
      <c r="F82" s="46"/>
      <c r="H82" s="16" t="str">
        <f t="shared" si="2"/>
        <v/>
      </c>
      <c r="I82" s="19">
        <f t="shared" si="3"/>
        <v>12.5</v>
      </c>
    </row>
    <row r="83" spans="1:9" ht="18.75" x14ac:dyDescent="0.3">
      <c r="A83" s="54"/>
      <c r="B83" s="88"/>
      <c r="C83" s="11"/>
      <c r="D83" s="83"/>
      <c r="E83" s="45"/>
      <c r="F83" s="46"/>
      <c r="H83" s="16" t="str">
        <f t="shared" si="2"/>
        <v/>
      </c>
      <c r="I83" s="19">
        <f t="shared" si="3"/>
        <v>12.5</v>
      </c>
    </row>
    <row r="84" spans="1:9" ht="18.75" x14ac:dyDescent="0.3">
      <c r="A84" s="54"/>
      <c r="B84" s="88"/>
      <c r="C84" s="11"/>
      <c r="D84" s="83"/>
      <c r="E84" s="45"/>
      <c r="F84" s="46"/>
      <c r="H84" s="16" t="str">
        <f t="shared" si="2"/>
        <v/>
      </c>
      <c r="I84" s="19">
        <f t="shared" si="3"/>
        <v>12.5</v>
      </c>
    </row>
    <row r="85" spans="1:9" ht="18.75" x14ac:dyDescent="0.3">
      <c r="A85" s="54"/>
      <c r="B85" s="88"/>
      <c r="C85" s="11"/>
      <c r="D85" s="83"/>
      <c r="E85" s="45"/>
      <c r="F85" s="46"/>
      <c r="H85" s="16" t="str">
        <f t="shared" si="2"/>
        <v/>
      </c>
      <c r="I85" s="19">
        <f t="shared" si="3"/>
        <v>12.5</v>
      </c>
    </row>
    <row r="86" spans="1:9" ht="18.75" x14ac:dyDescent="0.3">
      <c r="A86" s="54"/>
      <c r="B86" s="88"/>
      <c r="C86" s="11"/>
      <c r="D86" s="83"/>
      <c r="E86" s="45"/>
      <c r="F86" s="46"/>
      <c r="H86" s="16" t="str">
        <f t="shared" si="2"/>
        <v/>
      </c>
      <c r="I86" s="19">
        <f t="shared" si="3"/>
        <v>12.5</v>
      </c>
    </row>
    <row r="87" spans="1:9" ht="18.75" x14ac:dyDescent="0.3">
      <c r="A87" s="54"/>
      <c r="B87" s="88"/>
      <c r="C87" s="11"/>
      <c r="D87" s="83"/>
      <c r="E87" s="45"/>
      <c r="F87" s="46"/>
      <c r="H87" s="16" t="str">
        <f t="shared" si="2"/>
        <v/>
      </c>
      <c r="I87" s="19">
        <f t="shared" si="3"/>
        <v>12.5</v>
      </c>
    </row>
    <row r="88" spans="1:9" ht="18.75" x14ac:dyDescent="0.3">
      <c r="A88" s="54"/>
      <c r="B88" s="88"/>
      <c r="C88" s="11"/>
      <c r="D88" s="83"/>
      <c r="E88" s="45"/>
      <c r="F88" s="46"/>
      <c r="H88" s="16" t="str">
        <f t="shared" si="2"/>
        <v/>
      </c>
      <c r="I88" s="19">
        <f t="shared" si="3"/>
        <v>12.5</v>
      </c>
    </row>
    <row r="89" spans="1:9" ht="18.75" x14ac:dyDescent="0.3">
      <c r="A89" s="54"/>
      <c r="B89" s="88"/>
      <c r="C89" s="11"/>
      <c r="D89" s="83"/>
      <c r="E89" s="45"/>
      <c r="F89" s="46"/>
      <c r="H89" s="16" t="str">
        <f t="shared" si="2"/>
        <v/>
      </c>
      <c r="I89" s="19">
        <f t="shared" si="3"/>
        <v>12.5</v>
      </c>
    </row>
    <row r="90" spans="1:9" ht="18.75" x14ac:dyDescent="0.3">
      <c r="A90" s="54"/>
      <c r="B90" s="88"/>
      <c r="C90" s="11"/>
      <c r="D90" s="83"/>
      <c r="E90" s="45"/>
      <c r="F90" s="46"/>
      <c r="H90" s="16" t="str">
        <f t="shared" si="2"/>
        <v/>
      </c>
      <c r="I90" s="19">
        <f t="shared" si="3"/>
        <v>12.5</v>
      </c>
    </row>
    <row r="91" spans="1:9" ht="18.75" x14ac:dyDescent="0.3">
      <c r="A91" s="54"/>
      <c r="B91" s="88"/>
      <c r="C91" s="11"/>
      <c r="D91" s="83"/>
      <c r="E91" s="45"/>
      <c r="F91" s="46"/>
      <c r="H91" s="16" t="str">
        <f t="shared" si="2"/>
        <v/>
      </c>
      <c r="I91" s="19">
        <f t="shared" si="3"/>
        <v>12.5</v>
      </c>
    </row>
    <row r="92" spans="1:9" ht="18.75" x14ac:dyDescent="0.3">
      <c r="A92" s="54"/>
      <c r="B92" s="88"/>
      <c r="C92" s="11"/>
      <c r="D92" s="83"/>
      <c r="E92" s="45"/>
      <c r="F92" s="46"/>
      <c r="H92" s="16" t="str">
        <f t="shared" si="2"/>
        <v/>
      </c>
      <c r="I92" s="19">
        <f t="shared" si="3"/>
        <v>12.5</v>
      </c>
    </row>
    <row r="93" spans="1:9" ht="18.75" x14ac:dyDescent="0.3">
      <c r="A93" s="54"/>
      <c r="B93" s="88"/>
      <c r="C93" s="11"/>
      <c r="D93" s="83"/>
      <c r="E93" s="45"/>
      <c r="F93" s="46"/>
      <c r="H93" s="16" t="str">
        <f t="shared" si="2"/>
        <v/>
      </c>
      <c r="I93" s="19">
        <f t="shared" si="3"/>
        <v>12.5</v>
      </c>
    </row>
    <row r="94" spans="1:9" ht="18.75" x14ac:dyDescent="0.3">
      <c r="A94" s="54"/>
      <c r="B94" s="88"/>
      <c r="C94" s="11"/>
      <c r="D94" s="83"/>
      <c r="E94" s="45"/>
      <c r="F94" s="46"/>
      <c r="H94" s="16" t="str">
        <f t="shared" si="2"/>
        <v/>
      </c>
      <c r="I94" s="19">
        <f t="shared" si="3"/>
        <v>12.5</v>
      </c>
    </row>
    <row r="95" spans="1:9" ht="18.75" x14ac:dyDescent="0.3">
      <c r="A95" s="54"/>
      <c r="B95" s="88"/>
      <c r="C95" s="11"/>
      <c r="D95" s="83"/>
      <c r="E95" s="45"/>
      <c r="F95" s="46"/>
      <c r="H95" s="16" t="str">
        <f t="shared" si="2"/>
        <v/>
      </c>
      <c r="I95" s="19">
        <f t="shared" si="3"/>
        <v>12.5</v>
      </c>
    </row>
    <row r="96" spans="1:9" ht="18.75" x14ac:dyDescent="0.3">
      <c r="A96" s="54"/>
      <c r="B96" s="88"/>
      <c r="C96" s="11"/>
      <c r="D96" s="83"/>
      <c r="E96" s="45"/>
      <c r="F96" s="46"/>
      <c r="H96" s="16" t="str">
        <f t="shared" si="2"/>
        <v/>
      </c>
      <c r="I96" s="19">
        <f t="shared" si="3"/>
        <v>12.5</v>
      </c>
    </row>
    <row r="97" spans="1:9" ht="18.75" x14ac:dyDescent="0.3">
      <c r="A97" s="54"/>
      <c r="B97" s="88"/>
      <c r="C97" s="11"/>
      <c r="D97" s="83"/>
      <c r="E97" s="45"/>
      <c r="F97" s="46"/>
      <c r="H97" s="16" t="str">
        <f t="shared" si="2"/>
        <v/>
      </c>
      <c r="I97" s="19">
        <f t="shared" si="3"/>
        <v>12.5</v>
      </c>
    </row>
    <row r="98" spans="1:9" ht="18.75" x14ac:dyDescent="0.3">
      <c r="A98" s="54"/>
      <c r="B98" s="88"/>
      <c r="C98" s="11"/>
      <c r="D98" s="83"/>
      <c r="E98" s="45"/>
      <c r="F98" s="46"/>
      <c r="H98" s="16" t="str">
        <f t="shared" si="2"/>
        <v/>
      </c>
      <c r="I98" s="19">
        <f t="shared" si="3"/>
        <v>12.5</v>
      </c>
    </row>
    <row r="99" spans="1:9" ht="18.75" x14ac:dyDescent="0.3">
      <c r="A99" s="54"/>
      <c r="B99" s="88"/>
      <c r="C99" s="11"/>
      <c r="D99" s="83"/>
      <c r="E99" s="45"/>
      <c r="F99" s="46"/>
      <c r="H99" s="16" t="str">
        <f t="shared" si="2"/>
        <v/>
      </c>
      <c r="I99" s="19">
        <f t="shared" si="3"/>
        <v>12.5</v>
      </c>
    </row>
    <row r="100" spans="1:9" ht="18.75" x14ac:dyDescent="0.3">
      <c r="A100" s="54"/>
      <c r="B100" s="88"/>
      <c r="C100" s="11"/>
      <c r="D100" s="83"/>
      <c r="E100" s="45"/>
      <c r="F100" s="46"/>
      <c r="H100" s="16" t="str">
        <f t="shared" si="2"/>
        <v/>
      </c>
      <c r="I100" s="19">
        <f t="shared" si="3"/>
        <v>12.5</v>
      </c>
    </row>
    <row r="101" spans="1:9" ht="18.75" x14ac:dyDescent="0.3">
      <c r="A101" s="54"/>
      <c r="B101" s="88"/>
      <c r="C101" s="11"/>
      <c r="D101" s="83"/>
      <c r="E101" s="45"/>
      <c r="F101" s="46"/>
      <c r="H101" s="16" t="str">
        <f t="shared" si="2"/>
        <v/>
      </c>
      <c r="I101" s="19">
        <f t="shared" si="3"/>
        <v>12.5</v>
      </c>
    </row>
    <row r="102" spans="1:9" ht="18.75" x14ac:dyDescent="0.3">
      <c r="A102" s="54"/>
      <c r="B102" s="88"/>
      <c r="C102" s="11"/>
      <c r="D102" s="83"/>
      <c r="E102" s="45"/>
      <c r="F102" s="46"/>
      <c r="H102" s="16" t="str">
        <f t="shared" si="2"/>
        <v/>
      </c>
      <c r="I102" s="19">
        <f t="shared" si="3"/>
        <v>12.5</v>
      </c>
    </row>
    <row r="103" spans="1:9" ht="18.75" x14ac:dyDescent="0.3">
      <c r="A103" s="54"/>
      <c r="B103" s="88"/>
      <c r="C103" s="11"/>
      <c r="D103" s="83"/>
      <c r="E103" s="45"/>
      <c r="F103" s="46"/>
      <c r="H103" s="16" t="str">
        <f t="shared" si="2"/>
        <v/>
      </c>
      <c r="I103" s="19">
        <f t="shared" si="3"/>
        <v>12.5</v>
      </c>
    </row>
    <row r="104" spans="1:9" ht="18.75" x14ac:dyDescent="0.3">
      <c r="A104" s="54"/>
      <c r="B104" s="88"/>
      <c r="C104" s="11"/>
      <c r="D104" s="83"/>
      <c r="E104" s="45"/>
      <c r="F104" s="46"/>
      <c r="H104" s="16" t="str">
        <f t="shared" si="2"/>
        <v/>
      </c>
      <c r="I104" s="19">
        <f t="shared" si="3"/>
        <v>12.5</v>
      </c>
    </row>
    <row r="105" spans="1:9" ht="18.75" x14ac:dyDescent="0.3">
      <c r="A105" s="54"/>
      <c r="B105" s="88"/>
      <c r="C105" s="11"/>
      <c r="D105" s="83"/>
      <c r="E105" s="45"/>
      <c r="F105" s="46"/>
      <c r="H105" s="16" t="str">
        <f t="shared" si="2"/>
        <v/>
      </c>
      <c r="I105" s="19">
        <f t="shared" si="3"/>
        <v>12.5</v>
      </c>
    </row>
    <row r="106" spans="1:9" ht="18.75" x14ac:dyDescent="0.3">
      <c r="A106" s="54"/>
      <c r="B106" s="88"/>
      <c r="C106" s="11"/>
      <c r="D106" s="83"/>
      <c r="E106" s="45"/>
      <c r="F106" s="46"/>
      <c r="H106" s="16" t="str">
        <f t="shared" si="2"/>
        <v/>
      </c>
      <c r="I106" s="19">
        <f t="shared" si="3"/>
        <v>12.5</v>
      </c>
    </row>
    <row r="107" spans="1:9" ht="18.75" x14ac:dyDescent="0.3">
      <c r="A107" s="54"/>
      <c r="B107" s="88"/>
      <c r="C107" s="11"/>
      <c r="D107" s="83"/>
      <c r="E107" s="45"/>
      <c r="F107" s="46"/>
      <c r="H107" s="16" t="str">
        <f t="shared" si="2"/>
        <v/>
      </c>
      <c r="I107" s="19">
        <f t="shared" si="3"/>
        <v>12.5</v>
      </c>
    </row>
    <row r="108" spans="1:9" ht="18.75" x14ac:dyDescent="0.3">
      <c r="A108" s="54"/>
      <c r="B108" s="88"/>
      <c r="C108" s="11"/>
      <c r="D108" s="83"/>
      <c r="E108" s="45"/>
      <c r="F108" s="46"/>
      <c r="H108" s="16" t="str">
        <f t="shared" si="2"/>
        <v/>
      </c>
      <c r="I108" s="19">
        <f t="shared" si="3"/>
        <v>12.5</v>
      </c>
    </row>
    <row r="109" spans="1:9" ht="18.75" x14ac:dyDescent="0.3">
      <c r="A109" s="54"/>
      <c r="B109" s="88"/>
      <c r="C109" s="11"/>
      <c r="D109" s="83"/>
      <c r="E109" s="45"/>
      <c r="F109" s="46"/>
      <c r="H109" s="16" t="str">
        <f t="shared" si="2"/>
        <v/>
      </c>
      <c r="I109" s="19">
        <f t="shared" si="3"/>
        <v>12.5</v>
      </c>
    </row>
    <row r="110" spans="1:9" ht="18.75" x14ac:dyDescent="0.3">
      <c r="A110" s="54"/>
      <c r="B110" s="88"/>
      <c r="C110" s="11"/>
      <c r="D110" s="83"/>
      <c r="E110" s="45"/>
      <c r="F110" s="46"/>
      <c r="H110" s="16" t="str">
        <f t="shared" si="2"/>
        <v/>
      </c>
      <c r="I110" s="19">
        <f t="shared" si="3"/>
        <v>12.5</v>
      </c>
    </row>
    <row r="111" spans="1:9" ht="18.75" x14ac:dyDescent="0.3">
      <c r="A111" s="54"/>
      <c r="B111" s="88"/>
      <c r="C111" s="11"/>
      <c r="D111" s="83"/>
      <c r="E111" s="45"/>
      <c r="F111" s="46"/>
      <c r="H111" s="16" t="str">
        <f t="shared" si="2"/>
        <v/>
      </c>
      <c r="I111" s="19">
        <f t="shared" si="3"/>
        <v>12.5</v>
      </c>
    </row>
    <row r="112" spans="1:9" ht="18.75" x14ac:dyDescent="0.3">
      <c r="A112" s="54"/>
      <c r="B112" s="88"/>
      <c r="C112" s="11"/>
      <c r="D112" s="83"/>
      <c r="E112" s="45"/>
      <c r="F112" s="46"/>
      <c r="H112" s="16" t="str">
        <f t="shared" si="2"/>
        <v/>
      </c>
      <c r="I112" s="19">
        <f t="shared" si="3"/>
        <v>12.5</v>
      </c>
    </row>
  </sheetData>
  <autoFilter ref="A1:H1" xr:uid="{5C154D90-A5CE-A841-B553-C552F383D1DF}">
    <sortState xmlns:xlrd2="http://schemas.microsoft.com/office/spreadsheetml/2017/richdata2" ref="A2:H115">
      <sortCondition ref="A1:A115"/>
    </sortState>
  </autoFilter>
  <conditionalFormatting sqref="G2:G3">
    <cfRule type="expression" dxfId="7" priority="8">
      <formula>"$J$3=""1st"""</formula>
    </cfRule>
  </conditionalFormatting>
  <conditionalFormatting sqref="H1:H1048576">
    <cfRule type="cellIs" dxfId="6" priority="1" operator="equal">
      <formula>0</formula>
    </cfRule>
    <cfRule type="containsBlanks" dxfId="5" priority="5">
      <formula>LEN(TRIM(H1))=0</formula>
    </cfRule>
    <cfRule type="cellIs" dxfId="4" priority="6" operator="lessThan">
      <formula>0</formula>
    </cfRule>
  </conditionalFormatting>
  <conditionalFormatting sqref="H2:H1048576">
    <cfRule type="cellIs" dxfId="3" priority="7" operator="greaterThan">
      <formula>0</formula>
    </cfRule>
  </conditionalFormatting>
  <conditionalFormatting sqref="H5">
    <cfRule type="containsBlanks" dxfId="2" priority="2">
      <formula>LEN(TRIM(H5))=0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dataValidations count="1">
    <dataValidation type="list" allowBlank="1" showInputMessage="1" showErrorMessage="1" sqref="D2:D70" xr:uid="{1945BFE3-E41E-A94B-9C4C-3C3D93A5AEC2}">
      <formula1>$AD$5:$AD$13</formula1>
    </dataValidation>
  </dataValidations>
  <pageMargins left="0.7" right="0.7" top="0.75" bottom="0.75" header="0.3" footer="0.3"/>
  <pageSetup paperSize="9" scale="1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52B-AB57-9441-9659-8E90B2448678}">
  <sheetPr filterMode="1"/>
  <dimension ref="A1:K1501"/>
  <sheetViews>
    <sheetView topLeftCell="A551" zoomScale="119" workbookViewId="0">
      <selection activeCell="F527" sqref="F527"/>
    </sheetView>
  </sheetViews>
  <sheetFormatPr defaultColWidth="10.85546875" defaultRowHeight="15.75" x14ac:dyDescent="0.25"/>
  <cols>
    <col min="1" max="1" width="14" style="143" bestFit="1" customWidth="1"/>
    <col min="2" max="2" width="10.85546875" style="143"/>
    <col min="3" max="3" width="32.42578125" style="143" customWidth="1"/>
    <col min="4" max="5" width="11.28515625" style="143" bestFit="1" customWidth="1"/>
    <col min="6" max="11" width="11" style="143" bestFit="1" customWidth="1"/>
    <col min="12" max="16384" width="10.85546875" style="143"/>
  </cols>
  <sheetData>
    <row r="1" spans="1:11" x14ac:dyDescent="0.25">
      <c r="A1" s="143" t="s">
        <v>1899</v>
      </c>
      <c r="B1" s="143" t="s">
        <v>718</v>
      </c>
      <c r="C1" s="143" t="s">
        <v>1898</v>
      </c>
      <c r="D1" s="143" t="s">
        <v>1897</v>
      </c>
      <c r="E1" s="143" t="s">
        <v>1896</v>
      </c>
      <c r="F1" s="143" t="s">
        <v>735</v>
      </c>
      <c r="G1" s="143" t="s">
        <v>1895</v>
      </c>
      <c r="H1" s="143" t="s">
        <v>1894</v>
      </c>
      <c r="I1" s="143" t="s">
        <v>1893</v>
      </c>
      <c r="J1" s="143" t="s">
        <v>1892</v>
      </c>
      <c r="K1" s="143" t="s">
        <v>1891</v>
      </c>
    </row>
    <row r="2" spans="1:11" ht="63" x14ac:dyDescent="0.25">
      <c r="A2" s="145">
        <v>44197.569444444445</v>
      </c>
      <c r="B2" s="143" t="s">
        <v>848</v>
      </c>
      <c r="C2" s="144" t="s">
        <v>1179</v>
      </c>
      <c r="D2" s="143">
        <v>2823268928</v>
      </c>
      <c r="E2" s="143">
        <v>2105972759</v>
      </c>
      <c r="F2" s="143">
        <v>-2.5</v>
      </c>
      <c r="G2" s="143">
        <v>198.29</v>
      </c>
      <c r="H2" s="143" t="b">
        <v>1</v>
      </c>
      <c r="I2" s="143" t="b">
        <v>0</v>
      </c>
      <c r="J2" s="143" t="b">
        <v>0</v>
      </c>
      <c r="K2" s="143" t="b">
        <v>0</v>
      </c>
    </row>
    <row r="3" spans="1:11" ht="63" x14ac:dyDescent="0.25">
      <c r="A3" s="145">
        <v>44197.779166666667</v>
      </c>
      <c r="B3" s="143" t="s">
        <v>848</v>
      </c>
      <c r="C3" s="144" t="s">
        <v>1182</v>
      </c>
      <c r="D3" s="143">
        <v>2825430654</v>
      </c>
      <c r="E3" s="143">
        <v>2107598698</v>
      </c>
      <c r="F3" s="143">
        <v>-3.75</v>
      </c>
      <c r="G3" s="143">
        <v>188.29</v>
      </c>
      <c r="H3" s="143" t="b">
        <v>1</v>
      </c>
      <c r="I3" s="143" t="b">
        <v>0</v>
      </c>
      <c r="J3" s="143" t="b">
        <v>0</v>
      </c>
      <c r="K3" s="143" t="b">
        <v>0</v>
      </c>
    </row>
    <row r="4" spans="1:11" ht="63" x14ac:dyDescent="0.25">
      <c r="A4" s="145">
        <v>44197.779166666667</v>
      </c>
      <c r="B4" s="143" t="s">
        <v>848</v>
      </c>
      <c r="C4" s="144" t="s">
        <v>1181</v>
      </c>
      <c r="D4" s="143">
        <v>2825430653</v>
      </c>
      <c r="E4" s="143">
        <v>2107598697</v>
      </c>
      <c r="F4" s="143">
        <v>-2.5</v>
      </c>
      <c r="G4" s="143">
        <v>192.04</v>
      </c>
      <c r="H4" s="143" t="b">
        <v>1</v>
      </c>
      <c r="I4" s="143" t="b">
        <v>0</v>
      </c>
      <c r="J4" s="143" t="b">
        <v>0</v>
      </c>
      <c r="K4" s="143" t="b">
        <v>0</v>
      </c>
    </row>
    <row r="5" spans="1:11" ht="63" x14ac:dyDescent="0.25">
      <c r="A5" s="145">
        <v>44197.779166666667</v>
      </c>
      <c r="B5" s="143" t="s">
        <v>848</v>
      </c>
      <c r="C5" s="144" t="s">
        <v>1180</v>
      </c>
      <c r="D5" s="143">
        <v>2825430652</v>
      </c>
      <c r="E5" s="143">
        <v>2107598696</v>
      </c>
      <c r="F5" s="143">
        <v>-3.75</v>
      </c>
      <c r="G5" s="143">
        <v>194.54</v>
      </c>
      <c r="H5" s="143" t="b">
        <v>1</v>
      </c>
      <c r="I5" s="143" t="b">
        <v>0</v>
      </c>
      <c r="J5" s="143" t="b">
        <v>0</v>
      </c>
      <c r="K5" s="143" t="b">
        <v>0</v>
      </c>
    </row>
    <row r="6" spans="1:11" ht="63" x14ac:dyDescent="0.25">
      <c r="A6" s="145">
        <v>44198.436111111114</v>
      </c>
      <c r="B6" s="143" t="s">
        <v>848</v>
      </c>
      <c r="C6" s="144" t="s">
        <v>1185</v>
      </c>
      <c r="D6" s="143">
        <v>2826794213</v>
      </c>
      <c r="E6" s="143">
        <v>2108622902</v>
      </c>
      <c r="F6" s="143">
        <v>-2.5</v>
      </c>
      <c r="G6" s="143">
        <v>180.79</v>
      </c>
      <c r="H6" s="143" t="b">
        <v>1</v>
      </c>
      <c r="I6" s="143" t="b">
        <v>0</v>
      </c>
      <c r="J6" s="143" t="b">
        <v>0</v>
      </c>
      <c r="K6" s="143" t="b">
        <v>0</v>
      </c>
    </row>
    <row r="7" spans="1:11" ht="63" x14ac:dyDescent="0.25">
      <c r="A7" s="145">
        <v>44198.436111111114</v>
      </c>
      <c r="B7" s="143" t="s">
        <v>848</v>
      </c>
      <c r="C7" s="144" t="s">
        <v>1184</v>
      </c>
      <c r="D7" s="143">
        <v>2826794212</v>
      </c>
      <c r="E7" s="143">
        <v>2108622901</v>
      </c>
      <c r="F7" s="143">
        <v>-2.5</v>
      </c>
      <c r="G7" s="143">
        <v>183.29</v>
      </c>
      <c r="H7" s="143" t="b">
        <v>1</v>
      </c>
      <c r="I7" s="143" t="b">
        <v>0</v>
      </c>
      <c r="J7" s="143" t="b">
        <v>0</v>
      </c>
      <c r="K7" s="143" t="b">
        <v>0</v>
      </c>
    </row>
    <row r="8" spans="1:11" ht="63" x14ac:dyDescent="0.25">
      <c r="A8" s="145">
        <v>44198.436111111114</v>
      </c>
      <c r="B8" s="143" t="s">
        <v>848</v>
      </c>
      <c r="C8" s="144" t="s">
        <v>1183</v>
      </c>
      <c r="D8" s="143">
        <v>2826794211</v>
      </c>
      <c r="E8" s="143">
        <v>2108622900</v>
      </c>
      <c r="F8" s="143">
        <v>-2.5</v>
      </c>
      <c r="G8" s="143">
        <v>185.79</v>
      </c>
      <c r="H8" s="143" t="b">
        <v>1</v>
      </c>
      <c r="I8" s="143" t="b">
        <v>0</v>
      </c>
      <c r="J8" s="143" t="b">
        <v>0</v>
      </c>
      <c r="K8" s="143" t="b">
        <v>0</v>
      </c>
    </row>
    <row r="9" spans="1:11" ht="63" x14ac:dyDescent="0.25">
      <c r="A9" s="145">
        <v>44198.661111111112</v>
      </c>
      <c r="B9" s="143" t="s">
        <v>848</v>
      </c>
      <c r="C9" s="144" t="s">
        <v>1186</v>
      </c>
      <c r="D9" s="143">
        <v>2829137828</v>
      </c>
      <c r="E9" s="143">
        <v>2110395592</v>
      </c>
      <c r="F9" s="143">
        <v>-0.79</v>
      </c>
      <c r="G9" s="143">
        <v>180</v>
      </c>
      <c r="H9" s="143" t="b">
        <v>1</v>
      </c>
      <c r="I9" s="143" t="b">
        <v>0</v>
      </c>
      <c r="J9" s="143" t="b">
        <v>0</v>
      </c>
      <c r="K9" s="143" t="b">
        <v>0</v>
      </c>
    </row>
    <row r="10" spans="1:11" ht="63" x14ac:dyDescent="0.25">
      <c r="A10" s="145">
        <v>44198.813194444447</v>
      </c>
      <c r="B10" s="143" t="s">
        <v>846</v>
      </c>
      <c r="C10" s="144" t="s">
        <v>1180</v>
      </c>
      <c r="D10" s="143">
        <v>2831545039</v>
      </c>
      <c r="E10" s="143">
        <v>2107598696</v>
      </c>
      <c r="F10" s="143">
        <v>13.88</v>
      </c>
      <c r="G10" s="143">
        <v>193.88</v>
      </c>
      <c r="H10" s="143" t="b">
        <v>1</v>
      </c>
      <c r="I10" s="143" t="b">
        <v>0</v>
      </c>
      <c r="J10" s="143" t="b">
        <v>0</v>
      </c>
      <c r="K10" s="143" t="b">
        <v>0</v>
      </c>
    </row>
    <row r="11" spans="1:11" ht="63" x14ac:dyDescent="0.25">
      <c r="A11" s="145">
        <v>44198.835416666669</v>
      </c>
      <c r="B11" s="143" t="s">
        <v>846</v>
      </c>
      <c r="C11" s="144" t="s">
        <v>1182</v>
      </c>
      <c r="D11" s="143">
        <v>2831729083</v>
      </c>
      <c r="E11" s="143">
        <v>2107598698</v>
      </c>
      <c r="F11" s="143">
        <v>9.26</v>
      </c>
      <c r="G11" s="143">
        <v>203.14</v>
      </c>
      <c r="H11" s="143" t="b">
        <v>1</v>
      </c>
      <c r="I11" s="143" t="b">
        <v>0</v>
      </c>
      <c r="J11" s="143" t="b">
        <v>0</v>
      </c>
      <c r="K11" s="143" t="b">
        <v>0</v>
      </c>
    </row>
    <row r="12" spans="1:11" ht="63" x14ac:dyDescent="0.25">
      <c r="A12" s="145">
        <v>44198.84652777778</v>
      </c>
      <c r="B12" s="143" t="s">
        <v>846</v>
      </c>
      <c r="C12" s="144" t="s">
        <v>1184</v>
      </c>
      <c r="D12" s="143">
        <v>2831810690</v>
      </c>
      <c r="E12" s="143">
        <v>2108622901</v>
      </c>
      <c r="F12" s="143">
        <v>5.88</v>
      </c>
      <c r="G12" s="143">
        <v>209.02</v>
      </c>
      <c r="H12" s="143" t="b">
        <v>1</v>
      </c>
      <c r="I12" s="143" t="b">
        <v>0</v>
      </c>
      <c r="J12" s="143" t="b">
        <v>0</v>
      </c>
      <c r="K12" s="143" t="b">
        <v>0</v>
      </c>
    </row>
    <row r="13" spans="1:11" ht="63" x14ac:dyDescent="0.25">
      <c r="A13" s="145">
        <v>44198.847916666666</v>
      </c>
      <c r="B13" s="143" t="s">
        <v>848</v>
      </c>
      <c r="C13" s="144" t="s">
        <v>1188</v>
      </c>
      <c r="D13" s="143">
        <v>2831821208</v>
      </c>
      <c r="E13" s="143">
        <v>2112369779</v>
      </c>
      <c r="F13" s="143">
        <v>0</v>
      </c>
      <c r="G13" s="143">
        <v>209.02</v>
      </c>
      <c r="H13" s="143" t="b">
        <v>1</v>
      </c>
      <c r="I13" s="143" t="b">
        <v>0</v>
      </c>
      <c r="J13" s="143" t="b">
        <v>0</v>
      </c>
      <c r="K13" s="143" t="b">
        <v>0</v>
      </c>
    </row>
    <row r="14" spans="1:11" ht="63" x14ac:dyDescent="0.25">
      <c r="A14" s="145">
        <v>44198.847916666666</v>
      </c>
      <c r="B14" s="143" t="s">
        <v>848</v>
      </c>
      <c r="C14" s="144" t="s">
        <v>1187</v>
      </c>
      <c r="D14" s="143">
        <v>2831820677</v>
      </c>
      <c r="E14" s="143">
        <v>2112369286</v>
      </c>
      <c r="F14" s="143">
        <v>0</v>
      </c>
      <c r="G14" s="143">
        <v>209.02</v>
      </c>
      <c r="H14" s="143" t="b">
        <v>1</v>
      </c>
      <c r="I14" s="143" t="b">
        <v>0</v>
      </c>
      <c r="J14" s="143" t="b">
        <v>0</v>
      </c>
      <c r="K14" s="143" t="b">
        <v>0</v>
      </c>
    </row>
    <row r="15" spans="1:11" ht="63" x14ac:dyDescent="0.25">
      <c r="A15" s="145">
        <v>44199.446527777778</v>
      </c>
      <c r="B15" s="143" t="s">
        <v>848</v>
      </c>
      <c r="C15" s="144" t="s">
        <v>1189</v>
      </c>
      <c r="D15" s="143">
        <v>2832715932</v>
      </c>
      <c r="E15" s="143">
        <v>2113028961</v>
      </c>
      <c r="F15" s="143">
        <v>-5</v>
      </c>
      <c r="G15" s="143">
        <v>204.02</v>
      </c>
      <c r="H15" s="143" t="b">
        <v>1</v>
      </c>
      <c r="I15" s="143" t="b">
        <v>0</v>
      </c>
      <c r="J15" s="143" t="b">
        <v>0</v>
      </c>
      <c r="K15" s="143" t="b">
        <v>0</v>
      </c>
    </row>
    <row r="16" spans="1:11" ht="63" x14ac:dyDescent="0.25">
      <c r="A16" s="145">
        <v>44199.447222222225</v>
      </c>
      <c r="B16" s="143" t="s">
        <v>848</v>
      </c>
      <c r="C16" s="144" t="s">
        <v>1191</v>
      </c>
      <c r="D16" s="143">
        <v>2832717705</v>
      </c>
      <c r="E16" s="143">
        <v>2113030357</v>
      </c>
      <c r="F16" s="143">
        <v>-3.75</v>
      </c>
      <c r="G16" s="143">
        <v>200.27</v>
      </c>
      <c r="H16" s="143" t="b">
        <v>1</v>
      </c>
      <c r="I16" s="143" t="b">
        <v>0</v>
      </c>
      <c r="J16" s="143" t="b">
        <v>0</v>
      </c>
      <c r="K16" s="143" t="b">
        <v>0</v>
      </c>
    </row>
    <row r="17" spans="1:11" ht="63" x14ac:dyDescent="0.25">
      <c r="A17" s="145">
        <v>44199.447222222225</v>
      </c>
      <c r="B17" s="143" t="s">
        <v>848</v>
      </c>
      <c r="C17" s="144" t="s">
        <v>1190</v>
      </c>
      <c r="D17" s="143">
        <v>2832717704</v>
      </c>
      <c r="E17" s="143">
        <v>2113030356</v>
      </c>
      <c r="F17" s="143">
        <v>0</v>
      </c>
      <c r="G17" s="143">
        <v>204.02</v>
      </c>
      <c r="H17" s="143" t="b">
        <v>1</v>
      </c>
      <c r="I17" s="143" t="b">
        <v>0</v>
      </c>
      <c r="J17" s="143" t="b">
        <v>0</v>
      </c>
      <c r="K17" s="143" t="b">
        <v>0</v>
      </c>
    </row>
    <row r="18" spans="1:11" ht="78.75" x14ac:dyDescent="0.25">
      <c r="A18" s="145">
        <v>44199.447916666664</v>
      </c>
      <c r="B18" s="143" t="s">
        <v>848</v>
      </c>
      <c r="C18" s="144" t="s">
        <v>1193</v>
      </c>
      <c r="D18" s="143">
        <v>2832719109</v>
      </c>
      <c r="E18" s="143">
        <v>2113031536</v>
      </c>
      <c r="F18" s="143">
        <v>-3.75</v>
      </c>
      <c r="G18" s="143">
        <v>194.02</v>
      </c>
      <c r="H18" s="143" t="b">
        <v>1</v>
      </c>
      <c r="I18" s="143" t="b">
        <v>0</v>
      </c>
      <c r="J18" s="143" t="b">
        <v>0</v>
      </c>
      <c r="K18" s="143" t="b">
        <v>0</v>
      </c>
    </row>
    <row r="19" spans="1:11" ht="78.75" x14ac:dyDescent="0.25">
      <c r="A19" s="145">
        <v>44199.447916666664</v>
      </c>
      <c r="B19" s="143" t="s">
        <v>848</v>
      </c>
      <c r="C19" s="144" t="s">
        <v>1192</v>
      </c>
      <c r="D19" s="143">
        <v>2832719108</v>
      </c>
      <c r="E19" s="143">
        <v>2113031535</v>
      </c>
      <c r="F19" s="143">
        <v>-2.5</v>
      </c>
      <c r="G19" s="143">
        <v>197.77</v>
      </c>
      <c r="H19" s="143" t="b">
        <v>1</v>
      </c>
      <c r="I19" s="143" t="b">
        <v>0</v>
      </c>
      <c r="J19" s="143" t="b">
        <v>0</v>
      </c>
      <c r="K19" s="143" t="b">
        <v>0</v>
      </c>
    </row>
    <row r="20" spans="1:11" ht="63" x14ac:dyDescent="0.25">
      <c r="A20" s="145">
        <v>44199.448611111111</v>
      </c>
      <c r="B20" s="143" t="s">
        <v>848</v>
      </c>
      <c r="C20" s="144" t="s">
        <v>1195</v>
      </c>
      <c r="D20" s="143">
        <v>2832720375</v>
      </c>
      <c r="E20" s="143">
        <v>2113032580</v>
      </c>
      <c r="F20" s="143">
        <v>-5</v>
      </c>
      <c r="G20" s="143">
        <v>186.52</v>
      </c>
      <c r="H20" s="143" t="b">
        <v>1</v>
      </c>
      <c r="I20" s="143" t="b">
        <v>0</v>
      </c>
      <c r="J20" s="143" t="b">
        <v>0</v>
      </c>
      <c r="K20" s="143" t="b">
        <v>0</v>
      </c>
    </row>
    <row r="21" spans="1:11" ht="63" x14ac:dyDescent="0.25">
      <c r="A21" s="145">
        <v>44199.448611111111</v>
      </c>
      <c r="B21" s="143" t="s">
        <v>848</v>
      </c>
      <c r="C21" s="144" t="s">
        <v>1194</v>
      </c>
      <c r="D21" s="143">
        <v>2832719869</v>
      </c>
      <c r="E21" s="143">
        <v>2113032189</v>
      </c>
      <c r="F21" s="143">
        <v>-2.5</v>
      </c>
      <c r="G21" s="143">
        <v>191.52</v>
      </c>
      <c r="H21" s="143" t="b">
        <v>1</v>
      </c>
      <c r="I21" s="143" t="b">
        <v>0</v>
      </c>
      <c r="J21" s="143" t="b">
        <v>0</v>
      </c>
      <c r="K21" s="143" t="b">
        <v>0</v>
      </c>
    </row>
    <row r="22" spans="1:11" ht="47.25" x14ac:dyDescent="0.25">
      <c r="A22" s="145">
        <v>44199.449305555558</v>
      </c>
      <c r="B22" s="143" t="s">
        <v>848</v>
      </c>
      <c r="C22" s="144" t="s">
        <v>1196</v>
      </c>
      <c r="D22" s="143">
        <v>2832721490</v>
      </c>
      <c r="E22" s="143">
        <v>2113033526</v>
      </c>
      <c r="F22" s="143">
        <v>-2.5</v>
      </c>
      <c r="G22" s="143">
        <v>184.02</v>
      </c>
      <c r="H22" s="143" t="b">
        <v>1</v>
      </c>
      <c r="I22" s="143" t="b">
        <v>0</v>
      </c>
      <c r="J22" s="143" t="b">
        <v>0</v>
      </c>
      <c r="K22" s="143" t="b">
        <v>0</v>
      </c>
    </row>
    <row r="23" spans="1:11" ht="63" x14ac:dyDescent="0.25">
      <c r="A23" s="145">
        <v>44199.45</v>
      </c>
      <c r="B23" s="143" t="s">
        <v>848</v>
      </c>
      <c r="C23" s="144" t="s">
        <v>1197</v>
      </c>
      <c r="D23" s="143">
        <v>2832722795</v>
      </c>
      <c r="E23" s="143">
        <v>2113034596</v>
      </c>
      <c r="F23" s="143">
        <v>-1.87</v>
      </c>
      <c r="G23" s="143">
        <v>182.15</v>
      </c>
      <c r="H23" s="143" t="b">
        <v>1</v>
      </c>
      <c r="I23" s="143" t="b">
        <v>0</v>
      </c>
      <c r="J23" s="143" t="b">
        <v>0</v>
      </c>
      <c r="K23" s="143" t="b">
        <v>0</v>
      </c>
    </row>
    <row r="24" spans="1:11" ht="63" x14ac:dyDescent="0.25">
      <c r="A24" s="145">
        <v>44199.82708333333</v>
      </c>
      <c r="B24" s="143" t="s">
        <v>846</v>
      </c>
      <c r="C24" s="144" t="s">
        <v>1195</v>
      </c>
      <c r="D24" s="143">
        <v>2834416857</v>
      </c>
      <c r="E24" s="143">
        <v>2113032580</v>
      </c>
      <c r="F24" s="143">
        <v>10.5</v>
      </c>
      <c r="G24" s="143">
        <v>192.65</v>
      </c>
      <c r="H24" s="143" t="b">
        <v>1</v>
      </c>
      <c r="I24" s="143" t="b">
        <v>0</v>
      </c>
      <c r="J24" s="143" t="b">
        <v>0</v>
      </c>
      <c r="K24" s="143" t="b">
        <v>0</v>
      </c>
    </row>
    <row r="25" spans="1:11" ht="63" x14ac:dyDescent="0.25">
      <c r="A25" s="145">
        <v>44199.868750000001</v>
      </c>
      <c r="B25" s="143" t="s">
        <v>846</v>
      </c>
      <c r="C25" s="144" t="s">
        <v>1191</v>
      </c>
      <c r="D25" s="143">
        <v>2834560623</v>
      </c>
      <c r="E25" s="143">
        <v>2113030357</v>
      </c>
      <c r="F25" s="143">
        <v>11.63</v>
      </c>
      <c r="G25" s="143">
        <v>204.28</v>
      </c>
      <c r="H25" s="143" t="b">
        <v>1</v>
      </c>
      <c r="I25" s="143" t="b">
        <v>0</v>
      </c>
      <c r="J25" s="143" t="b">
        <v>0</v>
      </c>
      <c r="K25" s="143" t="b">
        <v>0</v>
      </c>
    </row>
    <row r="26" spans="1:11" ht="63" x14ac:dyDescent="0.25">
      <c r="A26" s="145">
        <v>44200.779861111114</v>
      </c>
      <c r="B26" s="143" t="s">
        <v>848</v>
      </c>
      <c r="C26" s="144" t="s">
        <v>1199</v>
      </c>
      <c r="D26" s="143">
        <v>2836057034</v>
      </c>
      <c r="E26" s="143">
        <v>2115450168</v>
      </c>
      <c r="F26" s="143">
        <v>-3.75</v>
      </c>
      <c r="G26" s="143">
        <v>193.03</v>
      </c>
      <c r="H26" s="143" t="b">
        <v>1</v>
      </c>
      <c r="I26" s="143" t="b">
        <v>0</v>
      </c>
      <c r="J26" s="143" t="b">
        <v>0</v>
      </c>
      <c r="K26" s="143" t="b">
        <v>0</v>
      </c>
    </row>
    <row r="27" spans="1:11" ht="63" x14ac:dyDescent="0.25">
      <c r="A27" s="145">
        <v>44200.779861111114</v>
      </c>
      <c r="B27" s="143" t="s">
        <v>848</v>
      </c>
      <c r="C27" s="144" t="s">
        <v>1198</v>
      </c>
      <c r="D27" s="143">
        <v>2836057031</v>
      </c>
      <c r="E27" s="143">
        <v>2115450165</v>
      </c>
      <c r="F27" s="143">
        <v>-7.5</v>
      </c>
      <c r="G27" s="143">
        <v>196.78</v>
      </c>
      <c r="H27" s="143" t="b">
        <v>1</v>
      </c>
      <c r="I27" s="143" t="b">
        <v>0</v>
      </c>
      <c r="J27" s="143" t="b">
        <v>0</v>
      </c>
      <c r="K27" s="143" t="b">
        <v>0</v>
      </c>
    </row>
    <row r="28" spans="1:11" ht="63" x14ac:dyDescent="0.25">
      <c r="A28" s="145">
        <v>44201.6875</v>
      </c>
      <c r="B28" s="143" t="s">
        <v>848</v>
      </c>
      <c r="C28" s="144" t="s">
        <v>1200</v>
      </c>
      <c r="D28" s="143">
        <v>2837366433</v>
      </c>
      <c r="E28" s="143">
        <v>2116391234</v>
      </c>
      <c r="F28" s="143">
        <v>-1.8</v>
      </c>
      <c r="G28" s="143">
        <v>191.23</v>
      </c>
      <c r="H28" s="143" t="b">
        <v>1</v>
      </c>
      <c r="I28" s="143" t="b">
        <v>0</v>
      </c>
      <c r="J28" s="143" t="b">
        <v>0</v>
      </c>
      <c r="K28" s="143" t="b">
        <v>0</v>
      </c>
    </row>
    <row r="29" spans="1:11" ht="63" x14ac:dyDescent="0.25">
      <c r="A29" s="145">
        <v>44201.81527777778</v>
      </c>
      <c r="B29" s="143" t="s">
        <v>848</v>
      </c>
      <c r="C29" s="144" t="s">
        <v>1201</v>
      </c>
      <c r="D29" s="143">
        <v>2837760048</v>
      </c>
      <c r="E29" s="143">
        <v>2116685181</v>
      </c>
      <c r="F29" s="143">
        <v>-2.5</v>
      </c>
      <c r="G29" s="143">
        <v>188.73</v>
      </c>
      <c r="H29" s="143" t="b">
        <v>1</v>
      </c>
      <c r="I29" s="143" t="b">
        <v>0</v>
      </c>
      <c r="J29" s="143" t="b">
        <v>0</v>
      </c>
      <c r="K29" s="143" t="b">
        <v>0</v>
      </c>
    </row>
    <row r="30" spans="1:11" ht="63" x14ac:dyDescent="0.25">
      <c r="A30" s="145">
        <v>44201.90902777778</v>
      </c>
      <c r="B30" s="143" t="s">
        <v>848</v>
      </c>
      <c r="C30" s="144" t="s">
        <v>1205</v>
      </c>
      <c r="D30" s="143">
        <v>2838038885</v>
      </c>
      <c r="E30" s="143">
        <v>2116891829</v>
      </c>
      <c r="F30" s="143">
        <v>-2.5</v>
      </c>
      <c r="G30" s="143">
        <v>161.22999999999999</v>
      </c>
      <c r="H30" s="143" t="b">
        <v>1</v>
      </c>
      <c r="I30" s="143" t="b">
        <v>0</v>
      </c>
      <c r="J30" s="143" t="b">
        <v>0</v>
      </c>
      <c r="K30" s="143" t="b">
        <v>0</v>
      </c>
    </row>
    <row r="31" spans="1:11" ht="63" x14ac:dyDescent="0.25">
      <c r="A31" s="145">
        <v>44201.90902777778</v>
      </c>
      <c r="B31" s="143" t="s">
        <v>848</v>
      </c>
      <c r="C31" s="144" t="s">
        <v>1204</v>
      </c>
      <c r="D31" s="143">
        <v>2838038884</v>
      </c>
      <c r="E31" s="143">
        <v>2116891828</v>
      </c>
      <c r="F31" s="143">
        <v>-5</v>
      </c>
      <c r="G31" s="143">
        <v>163.72999999999999</v>
      </c>
      <c r="H31" s="143" t="b">
        <v>1</v>
      </c>
      <c r="I31" s="143" t="b">
        <v>0</v>
      </c>
      <c r="J31" s="143" t="b">
        <v>0</v>
      </c>
      <c r="K31" s="143" t="b">
        <v>0</v>
      </c>
    </row>
    <row r="32" spans="1:11" ht="63" x14ac:dyDescent="0.25">
      <c r="A32" s="145">
        <v>44201.90902777778</v>
      </c>
      <c r="B32" s="143" t="s">
        <v>848</v>
      </c>
      <c r="C32" s="144" t="s">
        <v>1203</v>
      </c>
      <c r="D32" s="143">
        <v>2838038883</v>
      </c>
      <c r="E32" s="143">
        <v>2116891827</v>
      </c>
      <c r="F32" s="143">
        <v>-15</v>
      </c>
      <c r="G32" s="143">
        <v>168.73</v>
      </c>
      <c r="H32" s="143" t="b">
        <v>1</v>
      </c>
      <c r="I32" s="143" t="b">
        <v>0</v>
      </c>
      <c r="J32" s="143" t="b">
        <v>0</v>
      </c>
      <c r="K32" s="143" t="b">
        <v>0</v>
      </c>
    </row>
    <row r="33" spans="1:11" ht="63" x14ac:dyDescent="0.25">
      <c r="A33" s="145">
        <v>44201.90902777778</v>
      </c>
      <c r="B33" s="143" t="s">
        <v>848</v>
      </c>
      <c r="C33" s="144" t="s">
        <v>1202</v>
      </c>
      <c r="D33" s="143">
        <v>2838038882</v>
      </c>
      <c r="E33" s="143">
        <v>2116891826</v>
      </c>
      <c r="F33" s="143">
        <v>-5</v>
      </c>
      <c r="G33" s="143">
        <v>183.73</v>
      </c>
      <c r="H33" s="143" t="b">
        <v>1</v>
      </c>
      <c r="I33" s="143" t="b">
        <v>0</v>
      </c>
      <c r="J33" s="143" t="b">
        <v>0</v>
      </c>
      <c r="K33" s="143" t="b">
        <v>0</v>
      </c>
    </row>
    <row r="34" spans="1:11" ht="63" x14ac:dyDescent="0.25">
      <c r="A34" s="145">
        <v>44201.933333333334</v>
      </c>
      <c r="B34" s="143" t="s">
        <v>846</v>
      </c>
      <c r="C34" s="144" t="s">
        <v>1198</v>
      </c>
      <c r="D34" s="143">
        <v>2838102424</v>
      </c>
      <c r="E34" s="143">
        <v>2115450165</v>
      </c>
      <c r="F34" s="143">
        <v>23.25</v>
      </c>
      <c r="G34" s="143">
        <v>184.48</v>
      </c>
      <c r="H34" s="143" t="b">
        <v>1</v>
      </c>
      <c r="I34" s="143" t="b">
        <v>0</v>
      </c>
      <c r="J34" s="143" t="b">
        <v>0</v>
      </c>
      <c r="K34" s="143" t="b">
        <v>0</v>
      </c>
    </row>
    <row r="35" spans="1:11" ht="63" x14ac:dyDescent="0.25">
      <c r="A35" s="145">
        <v>44202.588194444441</v>
      </c>
      <c r="B35" s="143" t="s">
        <v>846</v>
      </c>
      <c r="C35" s="144" t="s">
        <v>1200</v>
      </c>
      <c r="D35" s="143">
        <v>2838851078</v>
      </c>
      <c r="E35" s="143">
        <v>2116391234</v>
      </c>
      <c r="F35" s="143">
        <v>10.8</v>
      </c>
      <c r="G35" s="143">
        <v>195.28</v>
      </c>
      <c r="H35" s="143" t="b">
        <v>1</v>
      </c>
      <c r="I35" s="143" t="b">
        <v>0</v>
      </c>
      <c r="J35" s="143" t="b">
        <v>0</v>
      </c>
      <c r="K35" s="143" t="b">
        <v>0</v>
      </c>
    </row>
    <row r="36" spans="1:11" ht="78.75" x14ac:dyDescent="0.25">
      <c r="A36" s="145">
        <v>44202.715277777781</v>
      </c>
      <c r="B36" s="143" t="s">
        <v>848</v>
      </c>
      <c r="C36" s="144" t="s">
        <v>1206</v>
      </c>
      <c r="D36" s="143">
        <v>2839659693</v>
      </c>
      <c r="E36" s="143">
        <v>2118079033</v>
      </c>
      <c r="F36" s="143">
        <v>-2.5</v>
      </c>
      <c r="G36" s="143">
        <v>192.78</v>
      </c>
      <c r="H36" s="143" t="b">
        <v>1</v>
      </c>
      <c r="I36" s="143" t="b">
        <v>0</v>
      </c>
      <c r="J36" s="143" t="b">
        <v>0</v>
      </c>
      <c r="K36" s="143" t="b">
        <v>0</v>
      </c>
    </row>
    <row r="37" spans="1:11" ht="78.75" x14ac:dyDescent="0.25">
      <c r="A37" s="145">
        <v>44202.71597222222</v>
      </c>
      <c r="B37" s="143" t="s">
        <v>848</v>
      </c>
      <c r="C37" s="144" t="s">
        <v>1207</v>
      </c>
      <c r="D37" s="143">
        <v>2839664436</v>
      </c>
      <c r="E37" s="143">
        <v>2118083200</v>
      </c>
      <c r="F37" s="143">
        <v>-1</v>
      </c>
      <c r="G37" s="143">
        <v>191.78</v>
      </c>
      <c r="H37" s="143" t="b">
        <v>1</v>
      </c>
      <c r="I37" s="143" t="b">
        <v>0</v>
      </c>
      <c r="J37" s="143" t="b">
        <v>0</v>
      </c>
      <c r="K37" s="143" t="b">
        <v>0</v>
      </c>
    </row>
    <row r="38" spans="1:11" ht="63" x14ac:dyDescent="0.25">
      <c r="A38" s="145">
        <v>44202.829861111109</v>
      </c>
      <c r="B38" s="143" t="s">
        <v>846</v>
      </c>
      <c r="C38" s="144" t="s">
        <v>1203</v>
      </c>
      <c r="D38" s="143">
        <v>2840377174</v>
      </c>
      <c r="E38" s="143">
        <v>2116891827</v>
      </c>
      <c r="F38" s="143">
        <v>21.75</v>
      </c>
      <c r="G38" s="143">
        <v>213.53</v>
      </c>
      <c r="H38" s="143" t="b">
        <v>1</v>
      </c>
      <c r="I38" s="143" t="b">
        <v>0</v>
      </c>
      <c r="J38" s="143" t="b">
        <v>0</v>
      </c>
      <c r="K38" s="143" t="b">
        <v>0</v>
      </c>
    </row>
    <row r="39" spans="1:11" ht="63" x14ac:dyDescent="0.25">
      <c r="A39" s="145">
        <v>44203.511805555558</v>
      </c>
      <c r="B39" s="143" t="s">
        <v>848</v>
      </c>
      <c r="C39" s="144" t="s">
        <v>1211</v>
      </c>
      <c r="D39" s="143">
        <v>2841469251</v>
      </c>
      <c r="E39" s="143">
        <v>2119419519</v>
      </c>
      <c r="F39" s="143">
        <v>-5</v>
      </c>
      <c r="G39" s="143">
        <v>173.53</v>
      </c>
      <c r="H39" s="143" t="b">
        <v>1</v>
      </c>
      <c r="I39" s="143" t="b">
        <v>0</v>
      </c>
      <c r="J39" s="143" t="b">
        <v>0</v>
      </c>
      <c r="K39" s="143" t="b">
        <v>0</v>
      </c>
    </row>
    <row r="40" spans="1:11" ht="47.25" x14ac:dyDescent="0.25">
      <c r="A40" s="145">
        <v>44203.511805555558</v>
      </c>
      <c r="B40" s="143" t="s">
        <v>848</v>
      </c>
      <c r="C40" s="144" t="s">
        <v>1210</v>
      </c>
      <c r="D40" s="143">
        <v>2841469250</v>
      </c>
      <c r="E40" s="143">
        <v>2119419518</v>
      </c>
      <c r="F40" s="143">
        <v>-5</v>
      </c>
      <c r="G40" s="143">
        <v>178.53</v>
      </c>
      <c r="H40" s="143" t="b">
        <v>1</v>
      </c>
      <c r="I40" s="143" t="b">
        <v>0</v>
      </c>
      <c r="J40" s="143" t="b">
        <v>0</v>
      </c>
      <c r="K40" s="143" t="b">
        <v>0</v>
      </c>
    </row>
    <row r="41" spans="1:11" ht="63" x14ac:dyDescent="0.25">
      <c r="A41" s="145">
        <v>44203.511805555558</v>
      </c>
      <c r="B41" s="143" t="s">
        <v>848</v>
      </c>
      <c r="C41" s="144" t="s">
        <v>1209</v>
      </c>
      <c r="D41" s="143">
        <v>2841469249</v>
      </c>
      <c r="E41" s="143">
        <v>2119419517</v>
      </c>
      <c r="F41" s="143">
        <v>-10</v>
      </c>
      <c r="G41" s="143">
        <v>183.53</v>
      </c>
      <c r="H41" s="143" t="b">
        <v>1</v>
      </c>
      <c r="I41" s="143" t="b">
        <v>0</v>
      </c>
      <c r="J41" s="143" t="b">
        <v>0</v>
      </c>
      <c r="K41" s="143" t="b">
        <v>0</v>
      </c>
    </row>
    <row r="42" spans="1:11" ht="47.25" x14ac:dyDescent="0.25">
      <c r="A42" s="145">
        <v>44203.511805555558</v>
      </c>
      <c r="B42" s="143" t="s">
        <v>848</v>
      </c>
      <c r="C42" s="144" t="s">
        <v>1208</v>
      </c>
      <c r="D42" s="143">
        <v>2841469248</v>
      </c>
      <c r="E42" s="143">
        <v>2119419516</v>
      </c>
      <c r="F42" s="143">
        <v>-20</v>
      </c>
      <c r="G42" s="143">
        <v>193.53</v>
      </c>
      <c r="H42" s="143" t="b">
        <v>1</v>
      </c>
      <c r="I42" s="143" t="b">
        <v>0</v>
      </c>
      <c r="J42" s="143" t="b">
        <v>0</v>
      </c>
      <c r="K42" s="143" t="b">
        <v>0</v>
      </c>
    </row>
    <row r="43" spans="1:11" ht="47.25" x14ac:dyDescent="0.25">
      <c r="A43" s="145">
        <v>44203.690972222219</v>
      </c>
      <c r="B43" s="143" t="s">
        <v>848</v>
      </c>
      <c r="C43" s="144" t="s">
        <v>1212</v>
      </c>
      <c r="D43" s="143">
        <v>2842248722</v>
      </c>
      <c r="E43" s="143">
        <v>2119972698</v>
      </c>
      <c r="F43" s="143">
        <v>-2.5</v>
      </c>
      <c r="G43" s="143">
        <v>171.03</v>
      </c>
      <c r="H43" s="143" t="b">
        <v>1</v>
      </c>
      <c r="I43" s="143" t="b">
        <v>0</v>
      </c>
      <c r="J43" s="143" t="b">
        <v>0</v>
      </c>
      <c r="K43" s="143" t="b">
        <v>0</v>
      </c>
    </row>
    <row r="44" spans="1:11" ht="63" x14ac:dyDescent="0.25">
      <c r="A44" s="145">
        <v>44203.864583333336</v>
      </c>
      <c r="B44" s="143" t="s">
        <v>846</v>
      </c>
      <c r="C44" s="144" t="s">
        <v>1211</v>
      </c>
      <c r="D44" s="143">
        <v>2843050224</v>
      </c>
      <c r="E44" s="143">
        <v>2119419519</v>
      </c>
      <c r="F44" s="143">
        <v>13.75</v>
      </c>
      <c r="G44" s="143">
        <v>184.78</v>
      </c>
      <c r="H44" s="143" t="b">
        <v>1</v>
      </c>
      <c r="I44" s="143" t="b">
        <v>0</v>
      </c>
      <c r="J44" s="143" t="b">
        <v>0</v>
      </c>
      <c r="K44" s="143" t="b">
        <v>0</v>
      </c>
    </row>
    <row r="45" spans="1:11" ht="47.25" x14ac:dyDescent="0.25">
      <c r="A45" s="145">
        <v>44203.883333333331</v>
      </c>
      <c r="B45" s="143" t="s">
        <v>846</v>
      </c>
      <c r="C45" s="144" t="s">
        <v>1208</v>
      </c>
      <c r="D45" s="143">
        <v>2843130144</v>
      </c>
      <c r="E45" s="143">
        <v>2119419516</v>
      </c>
      <c r="F45" s="143">
        <v>40</v>
      </c>
      <c r="G45" s="143">
        <v>224.78</v>
      </c>
      <c r="H45" s="143" t="b">
        <v>1</v>
      </c>
      <c r="I45" s="143" t="b">
        <v>0</v>
      </c>
      <c r="J45" s="143" t="b">
        <v>0</v>
      </c>
      <c r="K45" s="143" t="b">
        <v>0</v>
      </c>
    </row>
    <row r="46" spans="1:11" ht="63" x14ac:dyDescent="0.25">
      <c r="A46" s="145">
        <v>44203.9</v>
      </c>
      <c r="B46" s="143" t="s">
        <v>848</v>
      </c>
      <c r="C46" s="144" t="s">
        <v>1215</v>
      </c>
      <c r="D46" s="143">
        <v>2843208468</v>
      </c>
      <c r="E46" s="143">
        <v>2120674261</v>
      </c>
      <c r="F46" s="143">
        <v>-7.5</v>
      </c>
      <c r="G46" s="143">
        <v>204.78</v>
      </c>
      <c r="H46" s="143" t="b">
        <v>1</v>
      </c>
      <c r="I46" s="143" t="b">
        <v>0</v>
      </c>
      <c r="J46" s="143" t="b">
        <v>0</v>
      </c>
      <c r="K46" s="143" t="b">
        <v>0</v>
      </c>
    </row>
    <row r="47" spans="1:11" ht="63" x14ac:dyDescent="0.25">
      <c r="A47" s="145">
        <v>44203.9</v>
      </c>
      <c r="B47" s="143" t="s">
        <v>848</v>
      </c>
      <c r="C47" s="144" t="s">
        <v>1214</v>
      </c>
      <c r="D47" s="143">
        <v>2843208467</v>
      </c>
      <c r="E47" s="143">
        <v>2120674260</v>
      </c>
      <c r="F47" s="143">
        <v>-5</v>
      </c>
      <c r="G47" s="143">
        <v>212.28</v>
      </c>
      <c r="H47" s="143" t="b">
        <v>1</v>
      </c>
      <c r="I47" s="143" t="b">
        <v>0</v>
      </c>
      <c r="J47" s="143" t="b">
        <v>0</v>
      </c>
      <c r="K47" s="143" t="b">
        <v>0</v>
      </c>
    </row>
    <row r="48" spans="1:11" ht="63" x14ac:dyDescent="0.25">
      <c r="A48" s="145">
        <v>44203.9</v>
      </c>
      <c r="B48" s="143" t="s">
        <v>848</v>
      </c>
      <c r="C48" s="144" t="s">
        <v>1213</v>
      </c>
      <c r="D48" s="143">
        <v>2843208466</v>
      </c>
      <c r="E48" s="143">
        <v>2120674259</v>
      </c>
      <c r="F48" s="143">
        <v>-7.5</v>
      </c>
      <c r="G48" s="143">
        <v>217.28</v>
      </c>
      <c r="H48" s="143" t="b">
        <v>1</v>
      </c>
      <c r="I48" s="143" t="b">
        <v>0</v>
      </c>
      <c r="J48" s="143" t="b">
        <v>0</v>
      </c>
      <c r="K48" s="143" t="b">
        <v>0</v>
      </c>
    </row>
    <row r="49" spans="1:11" ht="78.75" x14ac:dyDescent="0.25">
      <c r="A49" s="145">
        <v>44204.777777777781</v>
      </c>
      <c r="B49" s="143" t="s">
        <v>846</v>
      </c>
      <c r="C49" s="144" t="s">
        <v>1207</v>
      </c>
      <c r="D49" s="143">
        <v>2845154075</v>
      </c>
      <c r="E49" s="143">
        <v>2118083200</v>
      </c>
      <c r="F49" s="143">
        <v>3.9</v>
      </c>
      <c r="G49" s="143">
        <v>208.68</v>
      </c>
      <c r="H49" s="143" t="b">
        <v>1</v>
      </c>
      <c r="I49" s="143" t="b">
        <v>0</v>
      </c>
      <c r="J49" s="143" t="b">
        <v>0</v>
      </c>
      <c r="K49" s="143" t="b">
        <v>0</v>
      </c>
    </row>
    <row r="50" spans="1:11" ht="63" x14ac:dyDescent="0.25">
      <c r="A50" s="145">
        <v>44204.805555555555</v>
      </c>
      <c r="B50" s="143" t="s">
        <v>848</v>
      </c>
      <c r="C50" s="144" t="s">
        <v>1218</v>
      </c>
      <c r="D50" s="143">
        <v>2845330093</v>
      </c>
      <c r="E50" s="143">
        <v>2122233816</v>
      </c>
      <c r="F50" s="143">
        <v>-10</v>
      </c>
      <c r="G50" s="143">
        <v>168.68</v>
      </c>
      <c r="H50" s="143" t="b">
        <v>1</v>
      </c>
      <c r="I50" s="143" t="b">
        <v>0</v>
      </c>
      <c r="J50" s="143" t="b">
        <v>0</v>
      </c>
      <c r="K50" s="143" t="b">
        <v>0</v>
      </c>
    </row>
    <row r="51" spans="1:11" ht="63" x14ac:dyDescent="0.25">
      <c r="A51" s="145">
        <v>44204.805555555555</v>
      </c>
      <c r="B51" s="143" t="s">
        <v>848</v>
      </c>
      <c r="C51" s="144" t="s">
        <v>1217</v>
      </c>
      <c r="D51" s="143">
        <v>2845330092</v>
      </c>
      <c r="E51" s="143">
        <v>2122233815</v>
      </c>
      <c r="F51" s="143">
        <v>-20</v>
      </c>
      <c r="G51" s="143">
        <v>178.68</v>
      </c>
      <c r="H51" s="143" t="b">
        <v>1</v>
      </c>
      <c r="I51" s="143" t="b">
        <v>0</v>
      </c>
      <c r="J51" s="143" t="b">
        <v>0</v>
      </c>
      <c r="K51" s="143" t="b">
        <v>0</v>
      </c>
    </row>
    <row r="52" spans="1:11" ht="63" x14ac:dyDescent="0.25">
      <c r="A52" s="145">
        <v>44204.805555555555</v>
      </c>
      <c r="B52" s="143" t="s">
        <v>848</v>
      </c>
      <c r="C52" s="144" t="s">
        <v>1216</v>
      </c>
      <c r="D52" s="143">
        <v>2845330091</v>
      </c>
      <c r="E52" s="143">
        <v>2122233814</v>
      </c>
      <c r="F52" s="143">
        <v>-10</v>
      </c>
      <c r="G52" s="143">
        <v>198.68</v>
      </c>
      <c r="H52" s="143" t="b">
        <v>1</v>
      </c>
      <c r="I52" s="143" t="b">
        <v>0</v>
      </c>
      <c r="J52" s="143" t="b">
        <v>0</v>
      </c>
      <c r="K52" s="143" t="b">
        <v>0</v>
      </c>
    </row>
    <row r="53" spans="1:11" ht="63" x14ac:dyDescent="0.25">
      <c r="A53" s="145">
        <v>44204.900694444441</v>
      </c>
      <c r="B53" s="143" t="s">
        <v>846</v>
      </c>
      <c r="C53" s="144" t="s">
        <v>1214</v>
      </c>
      <c r="D53" s="143">
        <v>2846008319</v>
      </c>
      <c r="E53" s="143">
        <v>2120674260</v>
      </c>
      <c r="F53" s="143">
        <v>23</v>
      </c>
      <c r="G53" s="143">
        <v>191.68</v>
      </c>
      <c r="H53" s="143" t="b">
        <v>1</v>
      </c>
      <c r="I53" s="143" t="b">
        <v>0</v>
      </c>
      <c r="J53" s="143" t="b">
        <v>0</v>
      </c>
      <c r="K53" s="143" t="b">
        <v>0</v>
      </c>
    </row>
    <row r="54" spans="1:11" ht="63" x14ac:dyDescent="0.25">
      <c r="A54" s="145">
        <v>44205.777083333334</v>
      </c>
      <c r="B54" s="143" t="s">
        <v>848</v>
      </c>
      <c r="C54" s="144" t="s">
        <v>1219</v>
      </c>
      <c r="D54" s="143">
        <v>2850753319</v>
      </c>
      <c r="E54" s="143">
        <v>2126331506</v>
      </c>
      <c r="F54" s="143">
        <v>-2.5</v>
      </c>
      <c r="G54" s="143">
        <v>189.18</v>
      </c>
      <c r="H54" s="143" t="b">
        <v>1</v>
      </c>
      <c r="I54" s="143" t="b">
        <v>0</v>
      </c>
      <c r="J54" s="143" t="b">
        <v>0</v>
      </c>
      <c r="K54" s="143" t="b">
        <v>0</v>
      </c>
    </row>
    <row r="55" spans="1:11" ht="63" x14ac:dyDescent="0.25">
      <c r="A55" s="145">
        <v>44205.808333333334</v>
      </c>
      <c r="B55" s="143" t="s">
        <v>846</v>
      </c>
      <c r="C55" s="144" t="s">
        <v>1217</v>
      </c>
      <c r="D55" s="143">
        <v>2851104690</v>
      </c>
      <c r="E55" s="143">
        <v>2122233815</v>
      </c>
      <c r="F55" s="143">
        <v>56</v>
      </c>
      <c r="G55" s="143">
        <v>245.18</v>
      </c>
      <c r="H55" s="143" t="b">
        <v>1</v>
      </c>
      <c r="I55" s="143" t="b">
        <v>0</v>
      </c>
      <c r="J55" s="143" t="b">
        <v>0</v>
      </c>
      <c r="K55" s="143" t="b">
        <v>0</v>
      </c>
    </row>
    <row r="56" spans="1:11" ht="63" x14ac:dyDescent="0.25">
      <c r="A56" s="145">
        <v>44205.961111111108</v>
      </c>
      <c r="B56" s="143" t="s">
        <v>848</v>
      </c>
      <c r="C56" s="144" t="s">
        <v>1221</v>
      </c>
      <c r="D56" s="143">
        <v>2851834535</v>
      </c>
      <c r="E56" s="143">
        <v>2127121171</v>
      </c>
      <c r="F56" s="143">
        <v>-7.5</v>
      </c>
      <c r="G56" s="143">
        <v>237.68</v>
      </c>
      <c r="H56" s="143" t="b">
        <v>1</v>
      </c>
      <c r="I56" s="143" t="b">
        <v>0</v>
      </c>
      <c r="J56" s="143" t="b">
        <v>0</v>
      </c>
      <c r="K56" s="143" t="b">
        <v>0</v>
      </c>
    </row>
    <row r="57" spans="1:11" ht="78.75" x14ac:dyDescent="0.25">
      <c r="A57" s="145">
        <v>44205.961111111108</v>
      </c>
      <c r="B57" s="143" t="s">
        <v>848</v>
      </c>
      <c r="C57" s="144" t="s">
        <v>1220</v>
      </c>
      <c r="D57" s="143">
        <v>2851834534</v>
      </c>
      <c r="E57" s="143">
        <v>2127121170</v>
      </c>
      <c r="F57" s="143">
        <v>0</v>
      </c>
      <c r="G57" s="143">
        <v>245.18</v>
      </c>
      <c r="H57" s="143" t="b">
        <v>1</v>
      </c>
      <c r="I57" s="143" t="b">
        <v>0</v>
      </c>
      <c r="J57" s="143" t="b">
        <v>0</v>
      </c>
      <c r="K57" s="143" t="b">
        <v>0</v>
      </c>
    </row>
    <row r="58" spans="1:11" ht="63" x14ac:dyDescent="0.25">
      <c r="A58" s="145">
        <v>44205.992361111108</v>
      </c>
      <c r="B58" s="143" t="s">
        <v>846</v>
      </c>
      <c r="C58" s="144" t="s">
        <v>1216</v>
      </c>
      <c r="D58" s="143">
        <v>2851893306</v>
      </c>
      <c r="E58" s="143">
        <v>2122233814</v>
      </c>
      <c r="F58" s="143">
        <v>18</v>
      </c>
      <c r="G58" s="143">
        <v>255.68</v>
      </c>
      <c r="H58" s="143" t="b">
        <v>1</v>
      </c>
      <c r="I58" s="143" t="b">
        <v>0</v>
      </c>
      <c r="J58" s="143" t="b">
        <v>0</v>
      </c>
      <c r="K58" s="143" t="b">
        <v>0</v>
      </c>
    </row>
    <row r="59" spans="1:11" ht="63" x14ac:dyDescent="0.25">
      <c r="A59" s="145">
        <v>44206.583333333336</v>
      </c>
      <c r="B59" s="143" t="s">
        <v>865</v>
      </c>
      <c r="C59" s="144" t="s">
        <v>1221</v>
      </c>
      <c r="D59" s="143">
        <v>2852640391</v>
      </c>
      <c r="E59" s="143">
        <v>2127121171</v>
      </c>
      <c r="F59" s="143">
        <v>7.5</v>
      </c>
      <c r="G59" s="143">
        <v>263.18</v>
      </c>
      <c r="H59" s="143" t="b">
        <v>1</v>
      </c>
      <c r="I59" s="143" t="b">
        <v>0</v>
      </c>
      <c r="J59" s="143" t="b">
        <v>0</v>
      </c>
      <c r="K59" s="143" t="b">
        <v>0</v>
      </c>
    </row>
    <row r="60" spans="1:11" ht="63" x14ac:dyDescent="0.25">
      <c r="A60" s="145">
        <v>44206.730555555558</v>
      </c>
      <c r="B60" s="143" t="s">
        <v>848</v>
      </c>
      <c r="C60" s="144" t="s">
        <v>1222</v>
      </c>
      <c r="D60" s="143">
        <v>2853561517</v>
      </c>
      <c r="E60" s="143">
        <v>2128396204</v>
      </c>
      <c r="F60" s="143">
        <v>-10</v>
      </c>
      <c r="G60" s="143">
        <v>253.18</v>
      </c>
      <c r="H60" s="143" t="b">
        <v>1</v>
      </c>
      <c r="I60" s="143" t="b">
        <v>0</v>
      </c>
      <c r="J60" s="143" t="b">
        <v>0</v>
      </c>
      <c r="K60" s="143" t="b">
        <v>0</v>
      </c>
    </row>
    <row r="61" spans="1:11" ht="78.75" x14ac:dyDescent="0.25">
      <c r="A61" s="145">
        <v>44206.84652777778</v>
      </c>
      <c r="B61" s="143" t="s">
        <v>848</v>
      </c>
      <c r="C61" s="144" t="s">
        <v>1223</v>
      </c>
      <c r="D61" s="143">
        <v>2854042552</v>
      </c>
      <c r="E61" s="143">
        <v>2128761952</v>
      </c>
      <c r="F61" s="143">
        <v>-0.18</v>
      </c>
      <c r="G61" s="143">
        <v>253</v>
      </c>
      <c r="H61" s="143" t="b">
        <v>1</v>
      </c>
      <c r="I61" s="143" t="b">
        <v>0</v>
      </c>
      <c r="J61" s="143" t="b">
        <v>0</v>
      </c>
      <c r="K61" s="143" t="b">
        <v>0</v>
      </c>
    </row>
    <row r="62" spans="1:11" ht="63" x14ac:dyDescent="0.25">
      <c r="A62" s="145">
        <v>44207.852083333331</v>
      </c>
      <c r="B62" s="143" t="s">
        <v>848</v>
      </c>
      <c r="C62" s="144" t="s">
        <v>1226</v>
      </c>
      <c r="D62" s="143">
        <v>2855569392</v>
      </c>
      <c r="E62" s="143">
        <v>2129857253</v>
      </c>
      <c r="F62" s="143">
        <v>-5</v>
      </c>
      <c r="G62" s="143">
        <v>233</v>
      </c>
      <c r="H62" s="143" t="b">
        <v>1</v>
      </c>
      <c r="I62" s="143" t="b">
        <v>0</v>
      </c>
      <c r="J62" s="143" t="b">
        <v>0</v>
      </c>
      <c r="K62" s="143" t="b">
        <v>0</v>
      </c>
    </row>
    <row r="63" spans="1:11" ht="78.75" x14ac:dyDescent="0.25">
      <c r="A63" s="145">
        <v>44207.852083333331</v>
      </c>
      <c r="B63" s="143" t="s">
        <v>848</v>
      </c>
      <c r="C63" s="144" t="s">
        <v>1225</v>
      </c>
      <c r="D63" s="143">
        <v>2855569390</v>
      </c>
      <c r="E63" s="143">
        <v>2129857251</v>
      </c>
      <c r="F63" s="143">
        <v>-10</v>
      </c>
      <c r="G63" s="143">
        <v>238</v>
      </c>
      <c r="H63" s="143" t="b">
        <v>1</v>
      </c>
      <c r="I63" s="143" t="b">
        <v>0</v>
      </c>
      <c r="J63" s="143" t="b">
        <v>0</v>
      </c>
      <c r="K63" s="143" t="b">
        <v>0</v>
      </c>
    </row>
    <row r="64" spans="1:11" ht="63" x14ac:dyDescent="0.25">
      <c r="A64" s="145">
        <v>44207.852083333331</v>
      </c>
      <c r="B64" s="143" t="s">
        <v>848</v>
      </c>
      <c r="C64" s="144" t="s">
        <v>1224</v>
      </c>
      <c r="D64" s="143">
        <v>2855569389</v>
      </c>
      <c r="E64" s="143">
        <v>2129857250</v>
      </c>
      <c r="F64" s="143">
        <v>-5</v>
      </c>
      <c r="G64" s="143">
        <v>248</v>
      </c>
      <c r="H64" s="143" t="b">
        <v>1</v>
      </c>
      <c r="I64" s="143" t="b">
        <v>0</v>
      </c>
      <c r="J64" s="143" t="b">
        <v>0</v>
      </c>
      <c r="K64" s="143" t="b">
        <v>0</v>
      </c>
    </row>
    <row r="65" spans="1:11" ht="63" x14ac:dyDescent="0.25">
      <c r="A65" s="145">
        <v>44208.492361111108</v>
      </c>
      <c r="B65" s="143" t="s">
        <v>848</v>
      </c>
      <c r="C65" s="144" t="s">
        <v>1228</v>
      </c>
      <c r="D65" s="143">
        <v>2856170878</v>
      </c>
      <c r="E65" s="143">
        <v>2130306744</v>
      </c>
      <c r="F65" s="143">
        <v>-2.5</v>
      </c>
      <c r="G65" s="143">
        <v>228</v>
      </c>
      <c r="H65" s="143" t="b">
        <v>1</v>
      </c>
      <c r="I65" s="143" t="b">
        <v>0</v>
      </c>
      <c r="J65" s="143" t="b">
        <v>0</v>
      </c>
      <c r="K65" s="143" t="b">
        <v>0</v>
      </c>
    </row>
    <row r="66" spans="1:11" ht="63" x14ac:dyDescent="0.25">
      <c r="A66" s="145">
        <v>44208.492361111108</v>
      </c>
      <c r="B66" s="143" t="s">
        <v>848</v>
      </c>
      <c r="C66" s="144" t="s">
        <v>1227</v>
      </c>
      <c r="D66" s="143">
        <v>2856170877</v>
      </c>
      <c r="E66" s="143">
        <v>2130306743</v>
      </c>
      <c r="F66" s="143">
        <v>-2.5</v>
      </c>
      <c r="G66" s="143">
        <v>230.5</v>
      </c>
      <c r="H66" s="143" t="b">
        <v>1</v>
      </c>
      <c r="I66" s="143" t="b">
        <v>0</v>
      </c>
      <c r="J66" s="143" t="b">
        <v>0</v>
      </c>
      <c r="K66" s="143" t="b">
        <v>0</v>
      </c>
    </row>
    <row r="67" spans="1:11" ht="78.75" x14ac:dyDescent="0.25">
      <c r="A67" s="145">
        <v>44208.790972222225</v>
      </c>
      <c r="B67" s="143" t="s">
        <v>846</v>
      </c>
      <c r="C67" s="144" t="s">
        <v>1225</v>
      </c>
      <c r="D67" s="143">
        <v>2857061846</v>
      </c>
      <c r="E67" s="143">
        <v>2129857251</v>
      </c>
      <c r="F67" s="143">
        <v>39.56</v>
      </c>
      <c r="G67" s="143">
        <v>267.56</v>
      </c>
      <c r="H67" s="143" t="b">
        <v>1</v>
      </c>
      <c r="I67" s="143" t="b">
        <v>0</v>
      </c>
      <c r="J67" s="143" t="b">
        <v>0</v>
      </c>
      <c r="K67" s="143" t="b">
        <v>0</v>
      </c>
    </row>
    <row r="68" spans="1:11" ht="63" x14ac:dyDescent="0.25">
      <c r="A68" s="145">
        <v>44208.817361111112</v>
      </c>
      <c r="B68" s="143" t="s">
        <v>848</v>
      </c>
      <c r="C68" s="144" t="s">
        <v>1229</v>
      </c>
      <c r="D68" s="143">
        <v>2857149774</v>
      </c>
      <c r="E68" s="143">
        <v>2131012303</v>
      </c>
      <c r="F68" s="143">
        <v>-10</v>
      </c>
      <c r="G68" s="143">
        <v>257.56</v>
      </c>
      <c r="H68" s="143" t="b">
        <v>1</v>
      </c>
      <c r="I68" s="143" t="b">
        <v>0</v>
      </c>
      <c r="J68" s="143" t="b">
        <v>0</v>
      </c>
      <c r="K68" s="143" t="b">
        <v>0</v>
      </c>
    </row>
    <row r="69" spans="1:11" ht="63" x14ac:dyDescent="0.25">
      <c r="A69" s="145">
        <v>44209.03125</v>
      </c>
      <c r="B69" s="143" t="s">
        <v>848</v>
      </c>
      <c r="C69" s="144" t="s">
        <v>1230</v>
      </c>
      <c r="D69" s="143">
        <v>2857675724</v>
      </c>
      <c r="E69" s="143">
        <v>2131391737</v>
      </c>
      <c r="F69" s="143">
        <v>-2</v>
      </c>
      <c r="G69" s="143">
        <v>255.56</v>
      </c>
      <c r="H69" s="143" t="b">
        <v>1</v>
      </c>
      <c r="I69" s="143" t="b">
        <v>0</v>
      </c>
      <c r="J69" s="143" t="b">
        <v>0</v>
      </c>
      <c r="K69" s="143" t="b">
        <v>0</v>
      </c>
    </row>
    <row r="70" spans="1:11" ht="63" x14ac:dyDescent="0.25">
      <c r="A70" s="145">
        <v>44209.291666666664</v>
      </c>
      <c r="B70" s="143" t="s">
        <v>865</v>
      </c>
      <c r="C70" s="144" t="s">
        <v>1227</v>
      </c>
      <c r="D70" s="143">
        <v>2857773983</v>
      </c>
      <c r="E70" s="143">
        <v>2130306743</v>
      </c>
      <c r="F70" s="143">
        <v>2.5</v>
      </c>
      <c r="G70" s="143">
        <v>258.06</v>
      </c>
      <c r="H70" s="143" t="b">
        <v>1</v>
      </c>
      <c r="I70" s="143" t="b">
        <v>0</v>
      </c>
      <c r="J70" s="143" t="b">
        <v>0</v>
      </c>
      <c r="K70" s="143" t="b">
        <v>0</v>
      </c>
    </row>
    <row r="71" spans="1:11" ht="63" x14ac:dyDescent="0.25">
      <c r="A71" s="145">
        <v>44209.427777777775</v>
      </c>
      <c r="B71" s="143" t="s">
        <v>848</v>
      </c>
      <c r="C71" s="144" t="s">
        <v>1232</v>
      </c>
      <c r="D71" s="143">
        <v>2857889368</v>
      </c>
      <c r="E71" s="143">
        <v>2131547138</v>
      </c>
      <c r="F71" s="143">
        <v>-5</v>
      </c>
      <c r="G71" s="143">
        <v>243.06</v>
      </c>
      <c r="H71" s="143" t="b">
        <v>1</v>
      </c>
      <c r="I71" s="143" t="b">
        <v>0</v>
      </c>
      <c r="J71" s="143" t="b">
        <v>0</v>
      </c>
      <c r="K71" s="143" t="b">
        <v>0</v>
      </c>
    </row>
    <row r="72" spans="1:11" ht="63" x14ac:dyDescent="0.25">
      <c r="A72" s="145">
        <v>44209.427777777775</v>
      </c>
      <c r="B72" s="143" t="s">
        <v>848</v>
      </c>
      <c r="C72" s="144" t="s">
        <v>1231</v>
      </c>
      <c r="D72" s="143">
        <v>2857889367</v>
      </c>
      <c r="E72" s="143">
        <v>2131547137</v>
      </c>
      <c r="F72" s="143">
        <v>-10</v>
      </c>
      <c r="G72" s="143">
        <v>248.06</v>
      </c>
      <c r="H72" s="143" t="b">
        <v>1</v>
      </c>
      <c r="I72" s="143" t="b">
        <v>0</v>
      </c>
      <c r="J72" s="143" t="b">
        <v>0</v>
      </c>
      <c r="K72" s="143" t="b">
        <v>0</v>
      </c>
    </row>
    <row r="73" spans="1:11" ht="63" x14ac:dyDescent="0.25">
      <c r="A73" s="145">
        <v>44209.717361111114</v>
      </c>
      <c r="B73" s="143" t="s">
        <v>848</v>
      </c>
      <c r="C73" s="144" t="s">
        <v>1234</v>
      </c>
      <c r="D73" s="143">
        <v>2858992726</v>
      </c>
      <c r="E73" s="143">
        <v>2132354460</v>
      </c>
      <c r="F73" s="143">
        <v>-2</v>
      </c>
      <c r="G73" s="143">
        <v>239.06</v>
      </c>
      <c r="H73" s="143" t="b">
        <v>1</v>
      </c>
      <c r="I73" s="143" t="b">
        <v>0</v>
      </c>
      <c r="J73" s="143" t="b">
        <v>0</v>
      </c>
      <c r="K73" s="143" t="b">
        <v>0</v>
      </c>
    </row>
    <row r="74" spans="1:11" ht="63" x14ac:dyDescent="0.25">
      <c r="A74" s="145">
        <v>44209.717361111114</v>
      </c>
      <c r="B74" s="143" t="s">
        <v>848</v>
      </c>
      <c r="C74" s="144" t="s">
        <v>1233</v>
      </c>
      <c r="D74" s="143">
        <v>2858992725</v>
      </c>
      <c r="E74" s="143">
        <v>2132354459</v>
      </c>
      <c r="F74" s="143">
        <v>-2</v>
      </c>
      <c r="G74" s="143">
        <v>241.06</v>
      </c>
      <c r="H74" s="143" t="b">
        <v>1</v>
      </c>
      <c r="I74" s="143" t="b">
        <v>0</v>
      </c>
      <c r="J74" s="143" t="b">
        <v>0</v>
      </c>
      <c r="K74" s="143" t="b">
        <v>0</v>
      </c>
    </row>
    <row r="75" spans="1:11" ht="63" x14ac:dyDescent="0.25">
      <c r="A75" s="145">
        <v>44209.806944444441</v>
      </c>
      <c r="B75" s="143" t="s">
        <v>848</v>
      </c>
      <c r="C75" s="144" t="s">
        <v>1236</v>
      </c>
      <c r="D75" s="143">
        <v>2859491883</v>
      </c>
      <c r="E75" s="143">
        <v>2132719993</v>
      </c>
      <c r="F75" s="143">
        <v>-15</v>
      </c>
      <c r="G75" s="143">
        <v>214.06</v>
      </c>
      <c r="H75" s="143" t="b">
        <v>1</v>
      </c>
      <c r="I75" s="143" t="b">
        <v>0</v>
      </c>
      <c r="J75" s="143" t="b">
        <v>0</v>
      </c>
      <c r="K75" s="143" t="b">
        <v>0</v>
      </c>
    </row>
    <row r="76" spans="1:11" ht="63" x14ac:dyDescent="0.25">
      <c r="A76" s="145">
        <v>44209.806944444441</v>
      </c>
      <c r="B76" s="143" t="s">
        <v>848</v>
      </c>
      <c r="C76" s="144" t="s">
        <v>1235</v>
      </c>
      <c r="D76" s="143">
        <v>2859489911</v>
      </c>
      <c r="E76" s="143">
        <v>2132718668</v>
      </c>
      <c r="F76" s="143">
        <v>-10</v>
      </c>
      <c r="G76" s="143">
        <v>229.06</v>
      </c>
      <c r="H76" s="143" t="b">
        <v>1</v>
      </c>
      <c r="I76" s="143" t="b">
        <v>0</v>
      </c>
      <c r="J76" s="143" t="b">
        <v>0</v>
      </c>
      <c r="K76" s="143" t="b">
        <v>0</v>
      </c>
    </row>
    <row r="77" spans="1:11" ht="63" x14ac:dyDescent="0.25">
      <c r="A77" s="145">
        <v>44209.80972222222</v>
      </c>
      <c r="B77" s="143" t="s">
        <v>846</v>
      </c>
      <c r="C77" s="144" t="s">
        <v>1235</v>
      </c>
      <c r="D77" s="143">
        <v>2859505919</v>
      </c>
      <c r="E77" s="143">
        <v>2132718668</v>
      </c>
      <c r="F77" s="143">
        <v>17</v>
      </c>
      <c r="G77" s="143">
        <v>231.06</v>
      </c>
      <c r="H77" s="143" t="b">
        <v>1</v>
      </c>
      <c r="I77" s="143" t="b">
        <v>0</v>
      </c>
      <c r="J77" s="143" t="b">
        <v>0</v>
      </c>
      <c r="K77" s="143" t="b">
        <v>0</v>
      </c>
    </row>
    <row r="78" spans="1:11" ht="63" x14ac:dyDescent="0.25">
      <c r="A78" s="145">
        <v>44209.826388888891</v>
      </c>
      <c r="B78" s="143" t="s">
        <v>846</v>
      </c>
      <c r="C78" s="144" t="s">
        <v>1236</v>
      </c>
      <c r="D78" s="143">
        <v>2859578688</v>
      </c>
      <c r="E78" s="143">
        <v>2132719993</v>
      </c>
      <c r="F78" s="143">
        <v>23.25</v>
      </c>
      <c r="G78" s="143">
        <v>254.31</v>
      </c>
      <c r="H78" s="143" t="b">
        <v>1</v>
      </c>
      <c r="I78" s="143" t="b">
        <v>0</v>
      </c>
      <c r="J78" s="143" t="b">
        <v>0</v>
      </c>
      <c r="K78" s="143" t="b">
        <v>0</v>
      </c>
    </row>
    <row r="79" spans="1:11" ht="63" x14ac:dyDescent="0.25">
      <c r="A79" s="145">
        <v>44209.829861111109</v>
      </c>
      <c r="B79" s="143" t="s">
        <v>846</v>
      </c>
      <c r="C79" s="144" t="s">
        <v>1231</v>
      </c>
      <c r="D79" s="143">
        <v>2859591053</v>
      </c>
      <c r="E79" s="143">
        <v>2131547137</v>
      </c>
      <c r="F79" s="143">
        <v>30</v>
      </c>
      <c r="G79" s="143">
        <v>284.31</v>
      </c>
      <c r="H79" s="143" t="b">
        <v>1</v>
      </c>
      <c r="I79" s="143" t="b">
        <v>0</v>
      </c>
      <c r="J79" s="143" t="b">
        <v>0</v>
      </c>
      <c r="K79" s="143" t="b">
        <v>0</v>
      </c>
    </row>
    <row r="80" spans="1:11" ht="63" x14ac:dyDescent="0.25">
      <c r="A80" s="145">
        <v>44210.019444444442</v>
      </c>
      <c r="B80" s="143" t="s">
        <v>848</v>
      </c>
      <c r="C80" s="144" t="s">
        <v>1241</v>
      </c>
      <c r="D80" s="143">
        <v>2860151676</v>
      </c>
      <c r="E80" s="143">
        <v>2133201452</v>
      </c>
      <c r="F80" s="143">
        <v>-7.5</v>
      </c>
      <c r="G80" s="143">
        <v>246.81</v>
      </c>
      <c r="H80" s="143" t="b">
        <v>1</v>
      </c>
      <c r="I80" s="143" t="b">
        <v>0</v>
      </c>
      <c r="J80" s="143" t="b">
        <v>0</v>
      </c>
      <c r="K80" s="143" t="b">
        <v>0</v>
      </c>
    </row>
    <row r="81" spans="1:11" ht="63" x14ac:dyDescent="0.25">
      <c r="A81" s="145">
        <v>44210.019444444442</v>
      </c>
      <c r="B81" s="143" t="s">
        <v>848</v>
      </c>
      <c r="C81" s="144" t="s">
        <v>1240</v>
      </c>
      <c r="D81" s="143">
        <v>2860151675</v>
      </c>
      <c r="E81" s="143">
        <v>2133201451</v>
      </c>
      <c r="F81" s="143">
        <v>-10</v>
      </c>
      <c r="G81" s="143">
        <v>254.31</v>
      </c>
      <c r="H81" s="143" t="b">
        <v>1</v>
      </c>
      <c r="I81" s="143" t="b">
        <v>0</v>
      </c>
      <c r="J81" s="143" t="b">
        <v>0</v>
      </c>
      <c r="K81" s="143" t="b">
        <v>0</v>
      </c>
    </row>
    <row r="82" spans="1:11" ht="63" x14ac:dyDescent="0.25">
      <c r="A82" s="145">
        <v>44210.019444444442</v>
      </c>
      <c r="B82" s="143" t="s">
        <v>848</v>
      </c>
      <c r="C82" s="144" t="s">
        <v>1239</v>
      </c>
      <c r="D82" s="143">
        <v>2860151674</v>
      </c>
      <c r="E82" s="143">
        <v>2133201450</v>
      </c>
      <c r="F82" s="143">
        <v>-7.5</v>
      </c>
      <c r="G82" s="143">
        <v>264.31</v>
      </c>
      <c r="H82" s="143" t="b">
        <v>1</v>
      </c>
      <c r="I82" s="143" t="b">
        <v>0</v>
      </c>
      <c r="J82" s="143" t="b">
        <v>0</v>
      </c>
      <c r="K82" s="143" t="b">
        <v>0</v>
      </c>
    </row>
    <row r="83" spans="1:11" ht="63" x14ac:dyDescent="0.25">
      <c r="A83" s="145">
        <v>44210.019444444442</v>
      </c>
      <c r="B83" s="143" t="s">
        <v>848</v>
      </c>
      <c r="C83" s="144" t="s">
        <v>1238</v>
      </c>
      <c r="D83" s="143">
        <v>2860151673</v>
      </c>
      <c r="E83" s="143">
        <v>2133201449</v>
      </c>
      <c r="F83" s="143">
        <v>-7.5</v>
      </c>
      <c r="G83" s="143">
        <v>271.81</v>
      </c>
      <c r="H83" s="143" t="b">
        <v>1</v>
      </c>
      <c r="I83" s="143" t="b">
        <v>0</v>
      </c>
      <c r="J83" s="143" t="b">
        <v>0</v>
      </c>
      <c r="K83" s="143" t="b">
        <v>0</v>
      </c>
    </row>
    <row r="84" spans="1:11" ht="63" x14ac:dyDescent="0.25">
      <c r="A84" s="145">
        <v>44210.019444444442</v>
      </c>
      <c r="B84" s="143" t="s">
        <v>848</v>
      </c>
      <c r="C84" s="144" t="s">
        <v>1237</v>
      </c>
      <c r="D84" s="143">
        <v>2860151672</v>
      </c>
      <c r="E84" s="143">
        <v>2133201448</v>
      </c>
      <c r="F84" s="143">
        <v>-5</v>
      </c>
      <c r="G84" s="143">
        <v>279.31</v>
      </c>
      <c r="H84" s="143" t="b">
        <v>1</v>
      </c>
      <c r="I84" s="143" t="b">
        <v>0</v>
      </c>
      <c r="J84" s="143" t="b">
        <v>0</v>
      </c>
      <c r="K84" s="143" t="b">
        <v>0</v>
      </c>
    </row>
    <row r="85" spans="1:11" ht="63" x14ac:dyDescent="0.25">
      <c r="A85" s="145">
        <v>44210.388194444444</v>
      </c>
      <c r="B85" s="143" t="s">
        <v>865</v>
      </c>
      <c r="C85" s="144" t="s">
        <v>1233</v>
      </c>
      <c r="D85" s="143">
        <v>2860349537</v>
      </c>
      <c r="E85" s="143">
        <v>2132354459</v>
      </c>
      <c r="F85" s="143">
        <v>2</v>
      </c>
      <c r="G85" s="143">
        <v>250.81</v>
      </c>
      <c r="H85" s="143" t="b">
        <v>1</v>
      </c>
      <c r="I85" s="143" t="b">
        <v>0</v>
      </c>
      <c r="J85" s="143" t="b">
        <v>0</v>
      </c>
      <c r="K85" s="143" t="b">
        <v>0</v>
      </c>
    </row>
    <row r="86" spans="1:11" ht="63" x14ac:dyDescent="0.25">
      <c r="A86" s="145">
        <v>44210.388194444444</v>
      </c>
      <c r="B86" s="143" t="s">
        <v>865</v>
      </c>
      <c r="C86" s="144" t="s">
        <v>1234</v>
      </c>
      <c r="D86" s="143">
        <v>2860349527</v>
      </c>
      <c r="E86" s="143">
        <v>2132354460</v>
      </c>
      <c r="F86" s="143">
        <v>2</v>
      </c>
      <c r="G86" s="143">
        <v>248.81</v>
      </c>
      <c r="H86" s="143" t="b">
        <v>1</v>
      </c>
      <c r="I86" s="143" t="b">
        <v>0</v>
      </c>
      <c r="J86" s="143" t="b">
        <v>0</v>
      </c>
      <c r="K86" s="143" t="b">
        <v>0</v>
      </c>
    </row>
    <row r="87" spans="1:11" ht="63" x14ac:dyDescent="0.25">
      <c r="A87" s="145">
        <v>44210.495138888888</v>
      </c>
      <c r="B87" s="143" t="s">
        <v>848</v>
      </c>
      <c r="C87" s="144" t="s">
        <v>1242</v>
      </c>
      <c r="D87" s="143">
        <v>2860516868</v>
      </c>
      <c r="E87" s="143">
        <v>2133474285</v>
      </c>
      <c r="F87" s="143">
        <v>-5</v>
      </c>
      <c r="G87" s="143">
        <v>245.81</v>
      </c>
      <c r="H87" s="143" t="b">
        <v>1</v>
      </c>
      <c r="I87" s="143" t="b">
        <v>0</v>
      </c>
      <c r="J87" s="143" t="b">
        <v>0</v>
      </c>
      <c r="K87" s="143" t="b">
        <v>0</v>
      </c>
    </row>
    <row r="88" spans="1:11" ht="63" x14ac:dyDescent="0.25">
      <c r="A88" s="145">
        <v>44210.887499999997</v>
      </c>
      <c r="B88" s="143" t="s">
        <v>846</v>
      </c>
      <c r="C88" s="144" t="s">
        <v>1239</v>
      </c>
      <c r="D88" s="143">
        <v>2862318232</v>
      </c>
      <c r="E88" s="143">
        <v>2133201450</v>
      </c>
      <c r="F88" s="143">
        <v>17.63</v>
      </c>
      <c r="G88" s="143">
        <v>263.44</v>
      </c>
      <c r="H88" s="143" t="b">
        <v>1</v>
      </c>
      <c r="I88" s="143" t="b">
        <v>0</v>
      </c>
      <c r="J88" s="143" t="b">
        <v>0</v>
      </c>
      <c r="K88" s="143" t="b">
        <v>0</v>
      </c>
    </row>
    <row r="89" spans="1:11" ht="63" x14ac:dyDescent="0.25">
      <c r="A89" s="145">
        <v>44211.480555555558</v>
      </c>
      <c r="B89" s="143" t="s">
        <v>848</v>
      </c>
      <c r="C89" s="144" t="s">
        <v>1245</v>
      </c>
      <c r="D89" s="143">
        <v>2863091791</v>
      </c>
      <c r="E89" s="143">
        <v>2135356645</v>
      </c>
      <c r="F89" s="143">
        <v>-10</v>
      </c>
      <c r="G89" s="143">
        <v>243.44</v>
      </c>
      <c r="H89" s="143" t="b">
        <v>1</v>
      </c>
      <c r="I89" s="143" t="b">
        <v>0</v>
      </c>
      <c r="J89" s="143" t="b">
        <v>0</v>
      </c>
      <c r="K89" s="143" t="b">
        <v>0</v>
      </c>
    </row>
    <row r="90" spans="1:11" ht="63" x14ac:dyDescent="0.25">
      <c r="A90" s="145">
        <v>44211.480555555558</v>
      </c>
      <c r="B90" s="143" t="s">
        <v>848</v>
      </c>
      <c r="C90" s="144" t="s">
        <v>1244</v>
      </c>
      <c r="D90" s="143">
        <v>2863091790</v>
      </c>
      <c r="E90" s="143">
        <v>2135356644</v>
      </c>
      <c r="F90" s="143">
        <v>-5</v>
      </c>
      <c r="G90" s="143">
        <v>253.44</v>
      </c>
      <c r="H90" s="143" t="b">
        <v>1</v>
      </c>
      <c r="I90" s="143" t="b">
        <v>0</v>
      </c>
      <c r="J90" s="143" t="b">
        <v>0</v>
      </c>
      <c r="K90" s="143" t="b">
        <v>0</v>
      </c>
    </row>
    <row r="91" spans="1:11" ht="63" x14ac:dyDescent="0.25">
      <c r="A91" s="145">
        <v>44211.480555555558</v>
      </c>
      <c r="B91" s="143" t="s">
        <v>848</v>
      </c>
      <c r="C91" s="144" t="s">
        <v>1243</v>
      </c>
      <c r="D91" s="143">
        <v>2863091789</v>
      </c>
      <c r="E91" s="143">
        <v>2135356643</v>
      </c>
      <c r="F91" s="143">
        <v>-5</v>
      </c>
      <c r="G91" s="143">
        <v>258.44</v>
      </c>
      <c r="H91" s="143" t="b">
        <v>1</v>
      </c>
      <c r="I91" s="143" t="b">
        <v>0</v>
      </c>
      <c r="J91" s="143" t="b">
        <v>0</v>
      </c>
      <c r="K91" s="143" t="b">
        <v>0</v>
      </c>
    </row>
    <row r="92" spans="1:11" ht="78.75" x14ac:dyDescent="0.25">
      <c r="A92" s="145">
        <v>44212.609722222223</v>
      </c>
      <c r="B92" s="143" t="s">
        <v>848</v>
      </c>
      <c r="C92" s="144" t="s">
        <v>1248</v>
      </c>
      <c r="D92" s="143">
        <v>2867513772</v>
      </c>
      <c r="E92" s="143">
        <v>2138690232</v>
      </c>
      <c r="F92" s="143">
        <v>-5</v>
      </c>
      <c r="G92" s="143">
        <v>223.44</v>
      </c>
      <c r="H92" s="143" t="b">
        <v>1</v>
      </c>
      <c r="I92" s="143" t="b">
        <v>0</v>
      </c>
      <c r="J92" s="143" t="b">
        <v>0</v>
      </c>
      <c r="K92" s="143" t="b">
        <v>0</v>
      </c>
    </row>
    <row r="93" spans="1:11" ht="47.25" x14ac:dyDescent="0.25">
      <c r="A93" s="145">
        <v>44212.609722222223</v>
      </c>
      <c r="B93" s="143" t="s">
        <v>848</v>
      </c>
      <c r="C93" s="144" t="s">
        <v>1247</v>
      </c>
      <c r="D93" s="143">
        <v>2867513771</v>
      </c>
      <c r="E93" s="143">
        <v>2138690231</v>
      </c>
      <c r="F93" s="143">
        <v>-5</v>
      </c>
      <c r="G93" s="143">
        <v>228.44</v>
      </c>
      <c r="H93" s="143" t="b">
        <v>1</v>
      </c>
      <c r="I93" s="143" t="b">
        <v>0</v>
      </c>
      <c r="J93" s="143" t="b">
        <v>0</v>
      </c>
      <c r="K93" s="143" t="b">
        <v>0</v>
      </c>
    </row>
    <row r="94" spans="1:11" ht="78.75" x14ac:dyDescent="0.25">
      <c r="A94" s="145">
        <v>44212.609722222223</v>
      </c>
      <c r="B94" s="143" t="s">
        <v>848</v>
      </c>
      <c r="C94" s="144" t="s">
        <v>1246</v>
      </c>
      <c r="D94" s="143">
        <v>2867513769</v>
      </c>
      <c r="E94" s="143">
        <v>2138690229</v>
      </c>
      <c r="F94" s="143">
        <v>-10</v>
      </c>
      <c r="G94" s="143">
        <v>233.44</v>
      </c>
      <c r="H94" s="143" t="b">
        <v>1</v>
      </c>
      <c r="I94" s="143" t="b">
        <v>0</v>
      </c>
      <c r="J94" s="143" t="b">
        <v>0</v>
      </c>
      <c r="K94" s="143" t="b">
        <v>0</v>
      </c>
    </row>
    <row r="95" spans="1:11" ht="63" x14ac:dyDescent="0.25">
      <c r="A95" s="145">
        <v>44214.416666666664</v>
      </c>
      <c r="B95" s="143" t="s">
        <v>848</v>
      </c>
      <c r="C95" s="144" t="s">
        <v>1250</v>
      </c>
      <c r="D95" s="143">
        <v>2874314091</v>
      </c>
      <c r="E95" s="143">
        <v>2143705990</v>
      </c>
      <c r="F95" s="143">
        <v>-10</v>
      </c>
      <c r="G95" s="143">
        <v>213.44</v>
      </c>
      <c r="H95" s="143" t="b">
        <v>1</v>
      </c>
      <c r="I95" s="143" t="b">
        <v>0</v>
      </c>
      <c r="J95" s="143" t="b">
        <v>0</v>
      </c>
      <c r="K95" s="143" t="b">
        <v>0</v>
      </c>
    </row>
    <row r="96" spans="1:11" ht="63" x14ac:dyDescent="0.25">
      <c r="A96" s="145">
        <v>44214.416666666664</v>
      </c>
      <c r="B96" s="143" t="s">
        <v>848</v>
      </c>
      <c r="C96" s="144" t="s">
        <v>1249</v>
      </c>
      <c r="D96" s="143">
        <v>2874314090</v>
      </c>
      <c r="E96" s="143">
        <v>2143705989</v>
      </c>
      <c r="F96" s="143">
        <v>0</v>
      </c>
      <c r="G96" s="143">
        <v>223.44</v>
      </c>
      <c r="H96" s="143" t="b">
        <v>1</v>
      </c>
      <c r="I96" s="143" t="b">
        <v>0</v>
      </c>
      <c r="J96" s="143" t="b">
        <v>0</v>
      </c>
      <c r="K96" s="143" t="b">
        <v>0</v>
      </c>
    </row>
    <row r="97" spans="1:11" ht="63" x14ac:dyDescent="0.25">
      <c r="A97" s="145">
        <v>44214.790972222225</v>
      </c>
      <c r="B97" s="143" t="s">
        <v>848</v>
      </c>
      <c r="C97" s="144" t="s">
        <v>1251</v>
      </c>
      <c r="D97" s="143">
        <v>2875099615</v>
      </c>
      <c r="E97" s="143">
        <v>2144275139</v>
      </c>
      <c r="F97" s="143">
        <v>-2.5</v>
      </c>
      <c r="G97" s="143">
        <v>209.94</v>
      </c>
      <c r="H97" s="143" t="b">
        <v>1</v>
      </c>
      <c r="I97" s="143" t="b">
        <v>0</v>
      </c>
      <c r="J97" s="143" t="b">
        <v>0</v>
      </c>
      <c r="K97" s="143" t="b">
        <v>0</v>
      </c>
    </row>
    <row r="98" spans="1:11" x14ac:dyDescent="0.25">
      <c r="A98" s="145">
        <v>44214.790972222225</v>
      </c>
      <c r="B98" s="143" t="s">
        <v>848</v>
      </c>
      <c r="C98" s="143" t="s">
        <v>883</v>
      </c>
      <c r="D98" s="143">
        <v>2875098791</v>
      </c>
      <c r="E98" s="143">
        <v>2144274805</v>
      </c>
      <c r="F98" s="143">
        <v>-1</v>
      </c>
      <c r="G98" s="143">
        <v>212.44</v>
      </c>
      <c r="H98" s="143" t="b">
        <v>0</v>
      </c>
      <c r="I98" s="143" t="b">
        <v>1</v>
      </c>
      <c r="J98" s="143" t="b">
        <v>0</v>
      </c>
      <c r="K98" s="143" t="b">
        <v>0</v>
      </c>
    </row>
    <row r="99" spans="1:11" ht="63" x14ac:dyDescent="0.25">
      <c r="A99" s="145">
        <v>44215.841666666667</v>
      </c>
      <c r="B99" s="143" t="s">
        <v>848</v>
      </c>
      <c r="C99" s="144" t="s">
        <v>1253</v>
      </c>
      <c r="D99" s="143">
        <v>2876868996</v>
      </c>
      <c r="E99" s="143">
        <v>2145542032</v>
      </c>
      <c r="F99" s="143">
        <v>0</v>
      </c>
      <c r="G99" s="143">
        <v>209.94</v>
      </c>
      <c r="H99" s="143" t="b">
        <v>1</v>
      </c>
      <c r="I99" s="143" t="b">
        <v>0</v>
      </c>
      <c r="J99" s="143" t="b">
        <v>0</v>
      </c>
      <c r="K99" s="143" t="b">
        <v>0</v>
      </c>
    </row>
    <row r="100" spans="1:11" ht="63" x14ac:dyDescent="0.25">
      <c r="A100" s="145">
        <v>44215.841666666667</v>
      </c>
      <c r="B100" s="143" t="s">
        <v>848</v>
      </c>
      <c r="C100" s="144" t="s">
        <v>1252</v>
      </c>
      <c r="D100" s="143">
        <v>2876867986</v>
      </c>
      <c r="E100" s="143">
        <v>2145541156</v>
      </c>
      <c r="F100" s="143">
        <v>0</v>
      </c>
      <c r="G100" s="143">
        <v>209.94</v>
      </c>
      <c r="H100" s="143" t="b">
        <v>1</v>
      </c>
      <c r="I100" s="143" t="b">
        <v>0</v>
      </c>
      <c r="J100" s="143" t="b">
        <v>0</v>
      </c>
      <c r="K100" s="143" t="b">
        <v>0</v>
      </c>
    </row>
    <row r="101" spans="1:11" ht="63" x14ac:dyDescent="0.25">
      <c r="A101" s="145">
        <v>44216.905555555553</v>
      </c>
      <c r="B101" s="143" t="s">
        <v>846</v>
      </c>
      <c r="C101" s="144" t="s">
        <v>1253</v>
      </c>
      <c r="D101" s="143">
        <v>2879454629</v>
      </c>
      <c r="E101" s="143">
        <v>2145542032</v>
      </c>
      <c r="F101" s="143">
        <v>25</v>
      </c>
      <c r="G101" s="143">
        <v>234.94</v>
      </c>
      <c r="H101" s="143" t="b">
        <v>1</v>
      </c>
      <c r="I101" s="143" t="b">
        <v>0</v>
      </c>
      <c r="J101" s="143" t="b">
        <v>0</v>
      </c>
      <c r="K101" s="143" t="b">
        <v>0</v>
      </c>
    </row>
    <row r="102" spans="1:11" x14ac:dyDescent="0.25">
      <c r="A102" s="145">
        <v>44216.914583333331</v>
      </c>
      <c r="B102" s="143" t="s">
        <v>848</v>
      </c>
      <c r="C102" s="143" t="s">
        <v>883</v>
      </c>
      <c r="D102" s="143">
        <v>2879488377</v>
      </c>
      <c r="E102" s="143">
        <v>2147456109</v>
      </c>
      <c r="F102" s="143">
        <v>-5</v>
      </c>
      <c r="G102" s="143">
        <v>229.94</v>
      </c>
      <c r="H102" s="143" t="b">
        <v>0</v>
      </c>
      <c r="I102" s="143" t="b">
        <v>1</v>
      </c>
      <c r="J102" s="143" t="b">
        <v>0</v>
      </c>
      <c r="K102" s="143" t="b">
        <v>0</v>
      </c>
    </row>
    <row r="103" spans="1:11" x14ac:dyDescent="0.25">
      <c r="A103" s="145">
        <v>44216.957638888889</v>
      </c>
      <c r="B103" s="143" t="s">
        <v>846</v>
      </c>
      <c r="C103" s="143" t="s">
        <v>883</v>
      </c>
      <c r="D103" s="143">
        <v>2879651694</v>
      </c>
      <c r="E103" s="143">
        <v>2147456109</v>
      </c>
      <c r="F103" s="143">
        <v>13.75</v>
      </c>
      <c r="G103" s="143">
        <v>243.69</v>
      </c>
      <c r="H103" s="143" t="b">
        <v>0</v>
      </c>
      <c r="I103" s="143" t="b">
        <v>1</v>
      </c>
      <c r="J103" s="143" t="b">
        <v>0</v>
      </c>
      <c r="K103" s="143" t="b">
        <v>0</v>
      </c>
    </row>
    <row r="104" spans="1:11" ht="47.25" x14ac:dyDescent="0.25">
      <c r="A104" s="145">
        <v>44216.967361111114</v>
      </c>
      <c r="B104" s="143" t="s">
        <v>848</v>
      </c>
      <c r="C104" s="144" t="s">
        <v>1256</v>
      </c>
      <c r="D104" s="143">
        <v>2879677034</v>
      </c>
      <c r="E104" s="143">
        <v>2147589569</v>
      </c>
      <c r="F104" s="143">
        <v>-1</v>
      </c>
      <c r="G104" s="143">
        <v>240.69</v>
      </c>
      <c r="H104" s="143" t="b">
        <v>1</v>
      </c>
      <c r="I104" s="143" t="b">
        <v>0</v>
      </c>
      <c r="J104" s="143" t="b">
        <v>0</v>
      </c>
      <c r="K104" s="143" t="b">
        <v>0</v>
      </c>
    </row>
    <row r="105" spans="1:11" ht="63" x14ac:dyDescent="0.25">
      <c r="A105" s="145">
        <v>44216.967361111114</v>
      </c>
      <c r="B105" s="143" t="s">
        <v>848</v>
      </c>
      <c r="C105" s="144" t="s">
        <v>1255</v>
      </c>
      <c r="D105" s="143">
        <v>2879677033</v>
      </c>
      <c r="E105" s="143">
        <v>2147589568</v>
      </c>
      <c r="F105" s="143">
        <v>-1</v>
      </c>
      <c r="G105" s="143">
        <v>241.69</v>
      </c>
      <c r="H105" s="143" t="b">
        <v>1</v>
      </c>
      <c r="I105" s="143" t="b">
        <v>0</v>
      </c>
      <c r="J105" s="143" t="b">
        <v>0</v>
      </c>
      <c r="K105" s="143" t="b">
        <v>0</v>
      </c>
    </row>
    <row r="106" spans="1:11" ht="63" x14ac:dyDescent="0.25">
      <c r="A106" s="145">
        <v>44216.967361111114</v>
      </c>
      <c r="B106" s="143" t="s">
        <v>848</v>
      </c>
      <c r="C106" s="144" t="s">
        <v>1254</v>
      </c>
      <c r="D106" s="143">
        <v>2879677032</v>
      </c>
      <c r="E106" s="143">
        <v>2147589567</v>
      </c>
      <c r="F106" s="143">
        <v>-1</v>
      </c>
      <c r="G106" s="143">
        <v>242.69</v>
      </c>
      <c r="H106" s="143" t="b">
        <v>1</v>
      </c>
      <c r="I106" s="143" t="b">
        <v>0</v>
      </c>
      <c r="J106" s="143" t="b">
        <v>0</v>
      </c>
      <c r="K106" s="143" t="b">
        <v>0</v>
      </c>
    </row>
    <row r="107" spans="1:11" ht="63" x14ac:dyDescent="0.25">
      <c r="A107" s="145">
        <v>44217.831944444442</v>
      </c>
      <c r="B107" s="143" t="s">
        <v>848</v>
      </c>
      <c r="C107" s="144" t="s">
        <v>1258</v>
      </c>
      <c r="D107" s="143">
        <v>2881535777</v>
      </c>
      <c r="E107" s="143">
        <v>2148936672</v>
      </c>
      <c r="F107" s="143">
        <v>-2.5</v>
      </c>
      <c r="G107" s="143">
        <v>235.69</v>
      </c>
      <c r="H107" s="143" t="b">
        <v>1</v>
      </c>
      <c r="I107" s="143" t="b">
        <v>0</v>
      </c>
      <c r="J107" s="143" t="b">
        <v>0</v>
      </c>
      <c r="K107" s="143" t="b">
        <v>0</v>
      </c>
    </row>
    <row r="108" spans="1:11" ht="63" x14ac:dyDescent="0.25">
      <c r="A108" s="145">
        <v>44217.831944444442</v>
      </c>
      <c r="B108" s="143" t="s">
        <v>848</v>
      </c>
      <c r="C108" s="144" t="s">
        <v>1257</v>
      </c>
      <c r="D108" s="143">
        <v>2881535776</v>
      </c>
      <c r="E108" s="143">
        <v>2148936671</v>
      </c>
      <c r="F108" s="143">
        <v>-2.5</v>
      </c>
      <c r="G108" s="143">
        <v>238.19</v>
      </c>
      <c r="H108" s="143" t="b">
        <v>1</v>
      </c>
      <c r="I108" s="143" t="b">
        <v>0</v>
      </c>
      <c r="J108" s="143" t="b">
        <v>0</v>
      </c>
      <c r="K108" s="143" t="b">
        <v>0</v>
      </c>
    </row>
    <row r="109" spans="1:11" ht="63" x14ac:dyDescent="0.25">
      <c r="A109" s="145">
        <v>44217.835416666669</v>
      </c>
      <c r="B109" s="143" t="s">
        <v>848</v>
      </c>
      <c r="C109" s="144" t="s">
        <v>1259</v>
      </c>
      <c r="D109" s="143">
        <v>2881552369</v>
      </c>
      <c r="E109" s="143">
        <v>2148948948</v>
      </c>
      <c r="F109" s="143">
        <v>-5</v>
      </c>
      <c r="G109" s="143">
        <v>230.69</v>
      </c>
      <c r="H109" s="143" t="b">
        <v>1</v>
      </c>
      <c r="I109" s="143" t="b">
        <v>0</v>
      </c>
      <c r="J109" s="143" t="b">
        <v>0</v>
      </c>
      <c r="K109" s="143" t="b">
        <v>0</v>
      </c>
    </row>
    <row r="110" spans="1:11" ht="78.75" x14ac:dyDescent="0.25">
      <c r="A110" s="145">
        <v>44217.872916666667</v>
      </c>
      <c r="B110" s="143" t="s">
        <v>848</v>
      </c>
      <c r="C110" s="144" t="s">
        <v>1260</v>
      </c>
      <c r="D110" s="143">
        <v>2881746747</v>
      </c>
      <c r="E110" s="143">
        <v>2149091277</v>
      </c>
      <c r="F110" s="143">
        <v>-10</v>
      </c>
      <c r="G110" s="143">
        <v>220.69</v>
      </c>
      <c r="H110" s="143" t="b">
        <v>1</v>
      </c>
      <c r="I110" s="143" t="b">
        <v>0</v>
      </c>
      <c r="J110" s="143" t="b">
        <v>0</v>
      </c>
      <c r="K110" s="143" t="b">
        <v>0</v>
      </c>
    </row>
    <row r="111" spans="1:11" ht="47.25" x14ac:dyDescent="0.25">
      <c r="A111" s="145">
        <v>44217.875694444447</v>
      </c>
      <c r="B111" s="143" t="s">
        <v>848</v>
      </c>
      <c r="C111" s="144" t="s">
        <v>1261</v>
      </c>
      <c r="D111" s="143">
        <v>2881767802</v>
      </c>
      <c r="E111" s="143">
        <v>2149105707</v>
      </c>
      <c r="F111" s="143">
        <v>-2.5</v>
      </c>
      <c r="G111" s="143">
        <v>244.19</v>
      </c>
      <c r="H111" s="143" t="b">
        <v>1</v>
      </c>
      <c r="I111" s="143" t="b">
        <v>0</v>
      </c>
      <c r="J111" s="143" t="b">
        <v>0</v>
      </c>
      <c r="K111" s="143" t="b">
        <v>0</v>
      </c>
    </row>
    <row r="112" spans="1:11" ht="78.75" x14ac:dyDescent="0.25">
      <c r="A112" s="145">
        <v>44217.875694444447</v>
      </c>
      <c r="B112" s="143" t="s">
        <v>846</v>
      </c>
      <c r="C112" s="144" t="s">
        <v>1260</v>
      </c>
      <c r="D112" s="143">
        <v>2881765362</v>
      </c>
      <c r="E112" s="143">
        <v>2149091277</v>
      </c>
      <c r="F112" s="143">
        <v>26</v>
      </c>
      <c r="G112" s="143">
        <v>246.69</v>
      </c>
      <c r="H112" s="143" t="b">
        <v>1</v>
      </c>
      <c r="I112" s="143" t="b">
        <v>0</v>
      </c>
      <c r="J112" s="143" t="b">
        <v>0</v>
      </c>
      <c r="K112" s="143" t="b">
        <v>0</v>
      </c>
    </row>
    <row r="113" spans="1:11" ht="63" x14ac:dyDescent="0.25">
      <c r="A113" s="145">
        <v>44217.893750000003</v>
      </c>
      <c r="B113" s="143" t="s">
        <v>848</v>
      </c>
      <c r="C113" s="144" t="s">
        <v>1263</v>
      </c>
      <c r="D113" s="143">
        <v>2881856278</v>
      </c>
      <c r="E113" s="143">
        <v>2149170182</v>
      </c>
      <c r="F113" s="143">
        <v>-2.5</v>
      </c>
      <c r="G113" s="143">
        <v>236.69</v>
      </c>
      <c r="H113" s="143" t="b">
        <v>1</v>
      </c>
      <c r="I113" s="143" t="b">
        <v>0</v>
      </c>
      <c r="J113" s="143" t="b">
        <v>0</v>
      </c>
      <c r="K113" s="143" t="b">
        <v>0</v>
      </c>
    </row>
    <row r="114" spans="1:11" ht="63" x14ac:dyDescent="0.25">
      <c r="A114" s="145">
        <v>44217.893750000003</v>
      </c>
      <c r="B114" s="143" t="s">
        <v>848</v>
      </c>
      <c r="C114" s="144" t="s">
        <v>1262</v>
      </c>
      <c r="D114" s="143">
        <v>2881856274</v>
      </c>
      <c r="E114" s="143">
        <v>2149170180</v>
      </c>
      <c r="F114" s="143">
        <v>-5</v>
      </c>
      <c r="G114" s="143">
        <v>239.19</v>
      </c>
      <c r="H114" s="143" t="b">
        <v>1</v>
      </c>
      <c r="I114" s="143" t="b">
        <v>0</v>
      </c>
      <c r="J114" s="143" t="b">
        <v>0</v>
      </c>
      <c r="K114" s="143" t="b">
        <v>0</v>
      </c>
    </row>
    <row r="115" spans="1:11" ht="63" x14ac:dyDescent="0.25">
      <c r="A115" s="145">
        <v>44217.897916666669</v>
      </c>
      <c r="B115" s="143" t="s">
        <v>846</v>
      </c>
      <c r="C115" s="144" t="s">
        <v>1263</v>
      </c>
      <c r="D115" s="143">
        <v>2881882877</v>
      </c>
      <c r="E115" s="143">
        <v>2149170182</v>
      </c>
      <c r="F115" s="143">
        <v>5.63</v>
      </c>
      <c r="G115" s="143">
        <v>242.32</v>
      </c>
      <c r="H115" s="143" t="b">
        <v>1</v>
      </c>
      <c r="I115" s="143" t="b">
        <v>0</v>
      </c>
      <c r="J115" s="143" t="b">
        <v>0</v>
      </c>
      <c r="K115" s="143" t="b">
        <v>0</v>
      </c>
    </row>
    <row r="116" spans="1:11" ht="47.25" x14ac:dyDescent="0.25">
      <c r="A116" s="145">
        <v>44218.017361111109</v>
      </c>
      <c r="B116" s="143" t="s">
        <v>848</v>
      </c>
      <c r="C116" s="144" t="s">
        <v>1264</v>
      </c>
      <c r="D116" s="143">
        <v>2882205862</v>
      </c>
      <c r="E116" s="143">
        <v>2149426302</v>
      </c>
      <c r="F116" s="143">
        <v>-15</v>
      </c>
      <c r="G116" s="143">
        <v>227.32</v>
      </c>
      <c r="H116" s="143" t="b">
        <v>1</v>
      </c>
      <c r="I116" s="143" t="b">
        <v>0</v>
      </c>
      <c r="J116" s="143" t="b">
        <v>0</v>
      </c>
      <c r="K116" s="143" t="b">
        <v>0</v>
      </c>
    </row>
    <row r="117" spans="1:11" ht="78.75" x14ac:dyDescent="0.25">
      <c r="A117" s="145">
        <v>44219.447222222225</v>
      </c>
      <c r="B117" s="143" t="s">
        <v>848</v>
      </c>
      <c r="C117" s="144" t="s">
        <v>1265</v>
      </c>
      <c r="D117" s="143">
        <v>2885692633</v>
      </c>
      <c r="E117" s="143">
        <v>2152016408</v>
      </c>
      <c r="F117" s="143">
        <v>-20</v>
      </c>
      <c r="G117" s="143">
        <v>207.32</v>
      </c>
      <c r="H117" s="143" t="b">
        <v>1</v>
      </c>
      <c r="I117" s="143" t="b">
        <v>0</v>
      </c>
      <c r="J117" s="143" t="b">
        <v>0</v>
      </c>
      <c r="K117" s="143" t="b">
        <v>0</v>
      </c>
    </row>
    <row r="118" spans="1:11" ht="63" x14ac:dyDescent="0.25">
      <c r="A118" s="145">
        <v>44219.448611111111</v>
      </c>
      <c r="B118" s="143" t="s">
        <v>848</v>
      </c>
      <c r="C118" s="144" t="s">
        <v>1267</v>
      </c>
      <c r="D118" s="143">
        <v>2885700806</v>
      </c>
      <c r="E118" s="143">
        <v>2152023115</v>
      </c>
      <c r="F118" s="143">
        <v>-10</v>
      </c>
      <c r="G118" s="143">
        <v>182.32</v>
      </c>
      <c r="H118" s="143" t="b">
        <v>1</v>
      </c>
      <c r="I118" s="143" t="b">
        <v>0</v>
      </c>
      <c r="J118" s="143" t="b">
        <v>0</v>
      </c>
      <c r="K118" s="143" t="b">
        <v>0</v>
      </c>
    </row>
    <row r="119" spans="1:11" ht="63" x14ac:dyDescent="0.25">
      <c r="A119" s="145">
        <v>44219.448611111111</v>
      </c>
      <c r="B119" s="143" t="s">
        <v>848</v>
      </c>
      <c r="C119" s="144" t="s">
        <v>1266</v>
      </c>
      <c r="D119" s="143">
        <v>2885700805</v>
      </c>
      <c r="E119" s="143">
        <v>2152023114</v>
      </c>
      <c r="F119" s="143">
        <v>-15</v>
      </c>
      <c r="G119" s="143">
        <v>192.32</v>
      </c>
      <c r="H119" s="143" t="b">
        <v>1</v>
      </c>
      <c r="I119" s="143" t="b">
        <v>0</v>
      </c>
      <c r="J119" s="143" t="b">
        <v>0</v>
      </c>
      <c r="K119" s="143" t="b">
        <v>0</v>
      </c>
    </row>
    <row r="120" spans="1:11" ht="94.5" x14ac:dyDescent="0.25">
      <c r="A120" s="145">
        <v>44219.787499999999</v>
      </c>
      <c r="B120" s="143" t="s">
        <v>848</v>
      </c>
      <c r="C120" s="144" t="s">
        <v>1268</v>
      </c>
      <c r="D120" s="143">
        <v>2889710086</v>
      </c>
      <c r="E120" s="143">
        <v>2154981099</v>
      </c>
      <c r="F120" s="143">
        <v>-2</v>
      </c>
      <c r="G120" s="143">
        <v>180.32</v>
      </c>
      <c r="H120" s="143" t="b">
        <v>1</v>
      </c>
      <c r="I120" s="143" t="b">
        <v>0</v>
      </c>
      <c r="J120" s="143" t="b">
        <v>0</v>
      </c>
      <c r="K120" s="143" t="b">
        <v>0</v>
      </c>
    </row>
    <row r="121" spans="1:11" ht="78.75" x14ac:dyDescent="0.25">
      <c r="A121" s="145">
        <v>44219.799305555556</v>
      </c>
      <c r="B121" s="143" t="s">
        <v>848</v>
      </c>
      <c r="C121" s="144" t="s">
        <v>1269</v>
      </c>
      <c r="D121" s="143">
        <v>2889791884</v>
      </c>
      <c r="E121" s="143">
        <v>2155043574</v>
      </c>
      <c r="F121" s="143">
        <v>-5</v>
      </c>
      <c r="G121" s="143">
        <v>175.32</v>
      </c>
      <c r="H121" s="143" t="b">
        <v>1</v>
      </c>
      <c r="I121" s="143" t="b">
        <v>0</v>
      </c>
      <c r="J121" s="143" t="b">
        <v>0</v>
      </c>
      <c r="K121" s="143" t="b">
        <v>0</v>
      </c>
    </row>
    <row r="122" spans="1:11" ht="63" x14ac:dyDescent="0.25">
      <c r="A122" s="145">
        <v>44219.851388888892</v>
      </c>
      <c r="B122" s="143" t="s">
        <v>846</v>
      </c>
      <c r="C122" s="144" t="s">
        <v>1266</v>
      </c>
      <c r="D122" s="143">
        <v>2890106434</v>
      </c>
      <c r="E122" s="143">
        <v>2152023114</v>
      </c>
      <c r="F122" s="143">
        <v>39</v>
      </c>
      <c r="G122" s="143">
        <v>214.32</v>
      </c>
      <c r="H122" s="143" t="b">
        <v>1</v>
      </c>
      <c r="I122" s="143" t="b">
        <v>0</v>
      </c>
      <c r="J122" s="143" t="b">
        <v>0</v>
      </c>
      <c r="K122" s="143" t="b">
        <v>0</v>
      </c>
    </row>
    <row r="123" spans="1:11" ht="63" x14ac:dyDescent="0.25">
      <c r="A123" s="145">
        <v>44219.866666666669</v>
      </c>
      <c r="B123" s="143" t="s">
        <v>846</v>
      </c>
      <c r="C123" s="144" t="s">
        <v>1267</v>
      </c>
      <c r="D123" s="143">
        <v>2890197686</v>
      </c>
      <c r="E123" s="143">
        <v>2152023115</v>
      </c>
      <c r="F123" s="143">
        <v>25</v>
      </c>
      <c r="G123" s="143">
        <v>239.32</v>
      </c>
      <c r="H123" s="143" t="b">
        <v>1</v>
      </c>
      <c r="I123" s="143" t="b">
        <v>0</v>
      </c>
      <c r="J123" s="143" t="b">
        <v>0</v>
      </c>
      <c r="K123" s="143" t="b">
        <v>0</v>
      </c>
    </row>
    <row r="124" spans="1:11" ht="63" x14ac:dyDescent="0.25">
      <c r="A124" s="145">
        <v>44220.606944444444</v>
      </c>
      <c r="B124" s="143" t="s">
        <v>846</v>
      </c>
      <c r="C124" s="144" t="s">
        <v>1257</v>
      </c>
      <c r="D124" s="143">
        <v>2891760661</v>
      </c>
      <c r="E124" s="143">
        <v>2148936671</v>
      </c>
      <c r="F124" s="143">
        <v>11.5</v>
      </c>
      <c r="G124" s="143">
        <v>250.82</v>
      </c>
      <c r="H124" s="143" t="b">
        <v>1</v>
      </c>
      <c r="I124" s="143" t="b">
        <v>0</v>
      </c>
      <c r="J124" s="143" t="b">
        <v>0</v>
      </c>
      <c r="K124" s="143" t="b">
        <v>0</v>
      </c>
    </row>
    <row r="125" spans="1:11" ht="63" x14ac:dyDescent="0.25">
      <c r="A125" s="145">
        <v>44220.732638888891</v>
      </c>
      <c r="B125" s="143" t="s">
        <v>848</v>
      </c>
      <c r="C125" s="144" t="s">
        <v>1270</v>
      </c>
      <c r="D125" s="143">
        <v>2892836113</v>
      </c>
      <c r="E125" s="143">
        <v>2157238051</v>
      </c>
      <c r="F125" s="143">
        <v>-5</v>
      </c>
      <c r="G125" s="143">
        <v>245.82</v>
      </c>
      <c r="H125" s="143" t="b">
        <v>1</v>
      </c>
      <c r="I125" s="143" t="b">
        <v>0</v>
      </c>
      <c r="J125" s="143" t="b">
        <v>0</v>
      </c>
      <c r="K125" s="143" t="b">
        <v>0</v>
      </c>
    </row>
    <row r="126" spans="1:11" ht="47.25" x14ac:dyDescent="0.25">
      <c r="A126" s="145">
        <v>44221.388194444444</v>
      </c>
      <c r="B126" s="143" t="s">
        <v>848</v>
      </c>
      <c r="C126" s="144" t="s">
        <v>1271</v>
      </c>
      <c r="D126" s="143">
        <v>2893842270</v>
      </c>
      <c r="E126" s="143">
        <v>2157973136</v>
      </c>
      <c r="F126" s="143">
        <v>-15</v>
      </c>
      <c r="G126" s="143">
        <v>230.82</v>
      </c>
      <c r="H126" s="143" t="b">
        <v>1</v>
      </c>
      <c r="I126" s="143" t="b">
        <v>0</v>
      </c>
      <c r="J126" s="143" t="b">
        <v>0</v>
      </c>
      <c r="K126" s="143" t="b">
        <v>0</v>
      </c>
    </row>
    <row r="127" spans="1:11" ht="63" x14ac:dyDescent="0.25">
      <c r="A127" s="145">
        <v>44221.836111111108</v>
      </c>
      <c r="B127" s="143" t="s">
        <v>848</v>
      </c>
      <c r="C127" s="144" t="s">
        <v>1273</v>
      </c>
      <c r="D127" s="143">
        <v>2895190652</v>
      </c>
      <c r="E127" s="143">
        <v>2158949848</v>
      </c>
      <c r="F127" s="143">
        <v>-10</v>
      </c>
      <c r="G127" s="143">
        <v>215.82</v>
      </c>
      <c r="H127" s="143" t="b">
        <v>1</v>
      </c>
      <c r="I127" s="143" t="b">
        <v>0</v>
      </c>
      <c r="J127" s="143" t="b">
        <v>0</v>
      </c>
      <c r="K127" s="143" t="b">
        <v>0</v>
      </c>
    </row>
    <row r="128" spans="1:11" ht="63" x14ac:dyDescent="0.25">
      <c r="A128" s="145">
        <v>44221.836111111108</v>
      </c>
      <c r="B128" s="143" t="s">
        <v>848</v>
      </c>
      <c r="C128" s="144" t="s">
        <v>1272</v>
      </c>
      <c r="D128" s="143">
        <v>2895190651</v>
      </c>
      <c r="E128" s="143">
        <v>2158949847</v>
      </c>
      <c r="F128" s="143">
        <v>-5</v>
      </c>
      <c r="G128" s="143">
        <v>225.82</v>
      </c>
      <c r="H128" s="143" t="b">
        <v>1</v>
      </c>
      <c r="I128" s="143" t="b">
        <v>0</v>
      </c>
      <c r="J128" s="143" t="b">
        <v>0</v>
      </c>
      <c r="K128" s="143" t="b">
        <v>0</v>
      </c>
    </row>
    <row r="129" spans="1:11" ht="63" x14ac:dyDescent="0.25">
      <c r="A129" s="145">
        <v>44221.923611111109</v>
      </c>
      <c r="B129" s="143" t="s">
        <v>846</v>
      </c>
      <c r="C129" s="144" t="s">
        <v>1272</v>
      </c>
      <c r="D129" s="143">
        <v>2895473749</v>
      </c>
      <c r="E129" s="143">
        <v>2158949847</v>
      </c>
      <c r="F129" s="143">
        <v>15.5</v>
      </c>
      <c r="G129" s="143">
        <v>231.32</v>
      </c>
      <c r="H129" s="143" t="b">
        <v>1</v>
      </c>
      <c r="I129" s="143" t="b">
        <v>0</v>
      </c>
      <c r="J129" s="143" t="b">
        <v>0</v>
      </c>
      <c r="K129" s="143" t="b">
        <v>0</v>
      </c>
    </row>
    <row r="130" spans="1:11" ht="63" x14ac:dyDescent="0.25">
      <c r="A130" s="145">
        <v>44221.976388888892</v>
      </c>
      <c r="B130" s="143" t="s">
        <v>848</v>
      </c>
      <c r="C130" s="144" t="s">
        <v>1274</v>
      </c>
      <c r="D130" s="143">
        <v>2895616228</v>
      </c>
      <c r="E130" s="143">
        <v>2159264487</v>
      </c>
      <c r="F130" s="143">
        <v>-10</v>
      </c>
      <c r="G130" s="143">
        <v>221.32</v>
      </c>
      <c r="H130" s="143" t="b">
        <v>1</v>
      </c>
      <c r="I130" s="143" t="b">
        <v>0</v>
      </c>
      <c r="J130" s="143" t="b">
        <v>0</v>
      </c>
      <c r="K130" s="143" t="b">
        <v>0</v>
      </c>
    </row>
    <row r="131" spans="1:11" ht="63" x14ac:dyDescent="0.25">
      <c r="A131" s="145">
        <v>44223.400694444441</v>
      </c>
      <c r="B131" s="143" t="s">
        <v>848</v>
      </c>
      <c r="C131" s="144" t="s">
        <v>1277</v>
      </c>
      <c r="D131" s="143">
        <v>2899031183</v>
      </c>
      <c r="E131" s="143">
        <v>2161757498</v>
      </c>
      <c r="F131" s="143">
        <v>-20</v>
      </c>
      <c r="G131" s="143">
        <v>181.32</v>
      </c>
      <c r="H131" s="143" t="b">
        <v>1</v>
      </c>
      <c r="I131" s="143" t="b">
        <v>0</v>
      </c>
      <c r="J131" s="143" t="b">
        <v>0</v>
      </c>
      <c r="K131" s="143" t="b">
        <v>0</v>
      </c>
    </row>
    <row r="132" spans="1:11" ht="63" x14ac:dyDescent="0.25">
      <c r="A132" s="145">
        <v>44223.400694444441</v>
      </c>
      <c r="B132" s="143" t="s">
        <v>848</v>
      </c>
      <c r="C132" s="144" t="s">
        <v>1276</v>
      </c>
      <c r="D132" s="143">
        <v>2899031182</v>
      </c>
      <c r="E132" s="143">
        <v>2161757497</v>
      </c>
      <c r="F132" s="143">
        <v>-10</v>
      </c>
      <c r="G132" s="143">
        <v>201.32</v>
      </c>
      <c r="H132" s="143" t="b">
        <v>1</v>
      </c>
      <c r="I132" s="143" t="b">
        <v>0</v>
      </c>
      <c r="J132" s="143" t="b">
        <v>0</v>
      </c>
      <c r="K132" s="143" t="b">
        <v>0</v>
      </c>
    </row>
    <row r="133" spans="1:11" ht="47.25" x14ac:dyDescent="0.25">
      <c r="A133" s="145">
        <v>44223.400694444441</v>
      </c>
      <c r="B133" s="143" t="s">
        <v>848</v>
      </c>
      <c r="C133" s="144" t="s">
        <v>1275</v>
      </c>
      <c r="D133" s="143">
        <v>2899031180</v>
      </c>
      <c r="E133" s="143">
        <v>2161757495</v>
      </c>
      <c r="F133" s="143">
        <v>-10</v>
      </c>
      <c r="G133" s="143">
        <v>211.32</v>
      </c>
      <c r="H133" s="143" t="b">
        <v>1</v>
      </c>
      <c r="I133" s="143" t="b">
        <v>0</v>
      </c>
      <c r="J133" s="143" t="b">
        <v>0</v>
      </c>
      <c r="K133" s="143" t="b">
        <v>0</v>
      </c>
    </row>
    <row r="134" spans="1:11" ht="63" x14ac:dyDescent="0.25">
      <c r="A134" s="145">
        <v>44223.601388888892</v>
      </c>
      <c r="B134" s="143" t="s">
        <v>846</v>
      </c>
      <c r="C134" s="144" t="s">
        <v>1277</v>
      </c>
      <c r="D134" s="143">
        <v>2899336662</v>
      </c>
      <c r="E134" s="143">
        <v>2161757498</v>
      </c>
      <c r="F134" s="143">
        <v>39</v>
      </c>
      <c r="G134" s="143">
        <v>220.32</v>
      </c>
      <c r="H134" s="143" t="b">
        <v>1</v>
      </c>
      <c r="I134" s="143" t="b">
        <v>0</v>
      </c>
      <c r="J134" s="143" t="b">
        <v>0</v>
      </c>
      <c r="K134" s="143" t="b">
        <v>0</v>
      </c>
    </row>
    <row r="135" spans="1:11" ht="63" x14ac:dyDescent="0.25">
      <c r="A135" s="145">
        <v>44223.84097222222</v>
      </c>
      <c r="B135" s="143" t="s">
        <v>848</v>
      </c>
      <c r="C135" s="144" t="s">
        <v>1290</v>
      </c>
      <c r="D135" s="143">
        <v>2900290432</v>
      </c>
      <c r="E135" s="143">
        <v>2162680704</v>
      </c>
      <c r="F135" s="143">
        <v>0</v>
      </c>
      <c r="G135" s="143">
        <v>119.07</v>
      </c>
      <c r="H135" s="143" t="b">
        <v>1</v>
      </c>
      <c r="I135" s="143" t="b">
        <v>0</v>
      </c>
      <c r="J135" s="143" t="b">
        <v>0</v>
      </c>
      <c r="K135" s="143" t="b">
        <v>0</v>
      </c>
    </row>
    <row r="136" spans="1:11" ht="63" x14ac:dyDescent="0.25">
      <c r="A136" s="145">
        <v>44223.84097222222</v>
      </c>
      <c r="B136" s="143" t="s">
        <v>848</v>
      </c>
      <c r="C136" s="144" t="s">
        <v>1289</v>
      </c>
      <c r="D136" s="143">
        <v>2900290431</v>
      </c>
      <c r="E136" s="143">
        <v>2162680703</v>
      </c>
      <c r="F136" s="143">
        <v>-5</v>
      </c>
      <c r="G136" s="143">
        <v>119.07</v>
      </c>
      <c r="H136" s="143" t="b">
        <v>1</v>
      </c>
      <c r="I136" s="143" t="b">
        <v>0</v>
      </c>
      <c r="J136" s="143" t="b">
        <v>0</v>
      </c>
      <c r="K136" s="143" t="b">
        <v>0</v>
      </c>
    </row>
    <row r="137" spans="1:11" ht="63" x14ac:dyDescent="0.25">
      <c r="A137" s="145">
        <v>44223.84097222222</v>
      </c>
      <c r="B137" s="143" t="s">
        <v>848</v>
      </c>
      <c r="C137" s="144" t="s">
        <v>1288</v>
      </c>
      <c r="D137" s="143">
        <v>2900290429</v>
      </c>
      <c r="E137" s="143">
        <v>2162680701</v>
      </c>
      <c r="F137" s="143">
        <v>-3.75</v>
      </c>
      <c r="G137" s="143">
        <v>124.07</v>
      </c>
      <c r="H137" s="143" t="b">
        <v>1</v>
      </c>
      <c r="I137" s="143" t="b">
        <v>0</v>
      </c>
      <c r="J137" s="143" t="b">
        <v>0</v>
      </c>
      <c r="K137" s="143" t="b">
        <v>0</v>
      </c>
    </row>
    <row r="138" spans="1:11" ht="63" x14ac:dyDescent="0.25">
      <c r="A138" s="145">
        <v>44223.84097222222</v>
      </c>
      <c r="B138" s="143" t="s">
        <v>848</v>
      </c>
      <c r="C138" s="144" t="s">
        <v>1287</v>
      </c>
      <c r="D138" s="143">
        <v>2900290428</v>
      </c>
      <c r="E138" s="143">
        <v>2162680700</v>
      </c>
      <c r="F138" s="143">
        <v>-2.5</v>
      </c>
      <c r="G138" s="143">
        <v>127.82</v>
      </c>
      <c r="H138" s="143" t="b">
        <v>1</v>
      </c>
      <c r="I138" s="143" t="b">
        <v>0</v>
      </c>
      <c r="J138" s="143" t="b">
        <v>0</v>
      </c>
      <c r="K138" s="143" t="b">
        <v>0</v>
      </c>
    </row>
    <row r="139" spans="1:11" ht="63" x14ac:dyDescent="0.25">
      <c r="A139" s="145">
        <v>44223.84097222222</v>
      </c>
      <c r="B139" s="143" t="s">
        <v>848</v>
      </c>
      <c r="C139" s="144" t="s">
        <v>1286</v>
      </c>
      <c r="D139" s="143">
        <v>2900290427</v>
      </c>
      <c r="E139" s="143">
        <v>2162680699</v>
      </c>
      <c r="F139" s="143">
        <v>-5</v>
      </c>
      <c r="G139" s="143">
        <v>130.32</v>
      </c>
      <c r="H139" s="143" t="b">
        <v>1</v>
      </c>
      <c r="I139" s="143" t="b">
        <v>0</v>
      </c>
      <c r="J139" s="143" t="b">
        <v>0</v>
      </c>
      <c r="K139" s="143" t="b">
        <v>0</v>
      </c>
    </row>
    <row r="140" spans="1:11" ht="63" x14ac:dyDescent="0.25">
      <c r="A140" s="145">
        <v>44223.84097222222</v>
      </c>
      <c r="B140" s="143" t="s">
        <v>848</v>
      </c>
      <c r="C140" s="144" t="s">
        <v>1285</v>
      </c>
      <c r="D140" s="143">
        <v>2900290425</v>
      </c>
      <c r="E140" s="143">
        <v>2162680697</v>
      </c>
      <c r="F140" s="143">
        <v>-20</v>
      </c>
      <c r="G140" s="143">
        <v>135.32</v>
      </c>
      <c r="H140" s="143" t="b">
        <v>1</v>
      </c>
      <c r="I140" s="143" t="b">
        <v>0</v>
      </c>
      <c r="J140" s="143" t="b">
        <v>0</v>
      </c>
      <c r="K140" s="143" t="b">
        <v>0</v>
      </c>
    </row>
    <row r="141" spans="1:11" ht="63" x14ac:dyDescent="0.25">
      <c r="A141" s="145">
        <v>44223.84097222222</v>
      </c>
      <c r="B141" s="143" t="s">
        <v>848</v>
      </c>
      <c r="C141" s="144" t="s">
        <v>1284</v>
      </c>
      <c r="D141" s="143">
        <v>2900290424</v>
      </c>
      <c r="E141" s="143">
        <v>2162680696</v>
      </c>
      <c r="F141" s="143">
        <v>-20</v>
      </c>
      <c r="G141" s="143">
        <v>155.32</v>
      </c>
      <c r="H141" s="143" t="b">
        <v>1</v>
      </c>
      <c r="I141" s="143" t="b">
        <v>0</v>
      </c>
      <c r="J141" s="143" t="b">
        <v>0</v>
      </c>
      <c r="K141" s="143" t="b">
        <v>0</v>
      </c>
    </row>
    <row r="142" spans="1:11" ht="63" x14ac:dyDescent="0.25">
      <c r="A142" s="145">
        <v>44223.84097222222</v>
      </c>
      <c r="B142" s="143" t="s">
        <v>848</v>
      </c>
      <c r="C142" s="144" t="s">
        <v>1283</v>
      </c>
      <c r="D142" s="143">
        <v>2900290423</v>
      </c>
      <c r="E142" s="143">
        <v>2162680695</v>
      </c>
      <c r="F142" s="143">
        <v>-10</v>
      </c>
      <c r="G142" s="143">
        <v>175.32</v>
      </c>
      <c r="H142" s="143" t="b">
        <v>1</v>
      </c>
      <c r="I142" s="143" t="b">
        <v>0</v>
      </c>
      <c r="J142" s="143" t="b">
        <v>0</v>
      </c>
      <c r="K142" s="143" t="b">
        <v>0</v>
      </c>
    </row>
    <row r="143" spans="1:11" ht="63" x14ac:dyDescent="0.25">
      <c r="A143" s="145">
        <v>44223.84097222222</v>
      </c>
      <c r="B143" s="143" t="s">
        <v>848</v>
      </c>
      <c r="C143" s="144" t="s">
        <v>1282</v>
      </c>
      <c r="D143" s="143">
        <v>2900290422</v>
      </c>
      <c r="E143" s="143">
        <v>2162680694</v>
      </c>
      <c r="F143" s="143">
        <v>-5</v>
      </c>
      <c r="G143" s="143">
        <v>185.32</v>
      </c>
      <c r="H143" s="143" t="b">
        <v>1</v>
      </c>
      <c r="I143" s="143" t="b">
        <v>0</v>
      </c>
      <c r="J143" s="143" t="b">
        <v>0</v>
      </c>
      <c r="K143" s="143" t="b">
        <v>0</v>
      </c>
    </row>
    <row r="144" spans="1:11" ht="47.25" x14ac:dyDescent="0.25">
      <c r="A144" s="145">
        <v>44223.84097222222</v>
      </c>
      <c r="B144" s="143" t="s">
        <v>848</v>
      </c>
      <c r="C144" s="144" t="s">
        <v>1281</v>
      </c>
      <c r="D144" s="143">
        <v>2900290420</v>
      </c>
      <c r="E144" s="143">
        <v>2162680692</v>
      </c>
      <c r="F144" s="143">
        <v>-15</v>
      </c>
      <c r="G144" s="143">
        <v>190.32</v>
      </c>
      <c r="H144" s="143" t="b">
        <v>1</v>
      </c>
      <c r="I144" s="143" t="b">
        <v>0</v>
      </c>
      <c r="J144" s="143" t="b">
        <v>0</v>
      </c>
      <c r="K144" s="143" t="b">
        <v>0</v>
      </c>
    </row>
    <row r="145" spans="1:11" ht="47.25" x14ac:dyDescent="0.25">
      <c r="A145" s="145">
        <v>44223.84097222222</v>
      </c>
      <c r="B145" s="143" t="s">
        <v>848</v>
      </c>
      <c r="C145" s="144" t="s">
        <v>1280</v>
      </c>
      <c r="D145" s="143">
        <v>2900290419</v>
      </c>
      <c r="E145" s="143">
        <v>2162680691</v>
      </c>
      <c r="F145" s="143">
        <v>-5</v>
      </c>
      <c r="G145" s="143">
        <v>205.32</v>
      </c>
      <c r="H145" s="143" t="b">
        <v>1</v>
      </c>
      <c r="I145" s="143" t="b">
        <v>0</v>
      </c>
      <c r="J145" s="143" t="b">
        <v>0</v>
      </c>
      <c r="K145" s="143" t="b">
        <v>0</v>
      </c>
    </row>
    <row r="146" spans="1:11" ht="47.25" x14ac:dyDescent="0.25">
      <c r="A146" s="145">
        <v>44223.84097222222</v>
      </c>
      <c r="B146" s="143" t="s">
        <v>848</v>
      </c>
      <c r="C146" s="144" t="s">
        <v>1279</v>
      </c>
      <c r="D146" s="143">
        <v>2900290418</v>
      </c>
      <c r="E146" s="143">
        <v>2162680690</v>
      </c>
      <c r="F146" s="143">
        <v>-5</v>
      </c>
      <c r="G146" s="143">
        <v>210.32</v>
      </c>
      <c r="H146" s="143" t="b">
        <v>1</v>
      </c>
      <c r="I146" s="143" t="b">
        <v>0</v>
      </c>
      <c r="J146" s="143" t="b">
        <v>0</v>
      </c>
      <c r="K146" s="143" t="b">
        <v>0</v>
      </c>
    </row>
    <row r="147" spans="1:11" ht="63" x14ac:dyDescent="0.25">
      <c r="A147" s="145">
        <v>44223.84097222222</v>
      </c>
      <c r="B147" s="143" t="s">
        <v>848</v>
      </c>
      <c r="C147" s="144" t="s">
        <v>1278</v>
      </c>
      <c r="D147" s="143">
        <v>2900290417</v>
      </c>
      <c r="E147" s="143">
        <v>2162680689</v>
      </c>
      <c r="F147" s="143">
        <v>-5</v>
      </c>
      <c r="G147" s="143">
        <v>215.32</v>
      </c>
      <c r="H147" s="143" t="b">
        <v>1</v>
      </c>
      <c r="I147" s="143" t="b">
        <v>0</v>
      </c>
      <c r="J147" s="143" t="b">
        <v>0</v>
      </c>
      <c r="K147" s="143" t="b">
        <v>0</v>
      </c>
    </row>
    <row r="148" spans="1:11" ht="47.25" x14ac:dyDescent="0.25">
      <c r="A148" s="145">
        <v>44223.943055555559</v>
      </c>
      <c r="B148" s="143" t="s">
        <v>846</v>
      </c>
      <c r="C148" s="144" t="s">
        <v>1275</v>
      </c>
      <c r="D148" s="143">
        <v>2900689503</v>
      </c>
      <c r="E148" s="143">
        <v>2161757495</v>
      </c>
      <c r="F148" s="143">
        <v>22.8</v>
      </c>
      <c r="G148" s="143">
        <v>141.87</v>
      </c>
      <c r="H148" s="143" t="b">
        <v>1</v>
      </c>
      <c r="I148" s="143" t="b">
        <v>0</v>
      </c>
      <c r="J148" s="143" t="b">
        <v>0</v>
      </c>
      <c r="K148" s="143" t="b">
        <v>0</v>
      </c>
    </row>
    <row r="149" spans="1:11" ht="47.25" x14ac:dyDescent="0.25">
      <c r="A149" s="145">
        <v>44224.410416666666</v>
      </c>
      <c r="B149" s="143" t="s">
        <v>865</v>
      </c>
      <c r="C149" s="144" t="s">
        <v>1280</v>
      </c>
      <c r="D149" s="143">
        <v>2901056933</v>
      </c>
      <c r="E149" s="143">
        <v>2162680691</v>
      </c>
      <c r="F149" s="143">
        <v>5</v>
      </c>
      <c r="G149" s="143">
        <v>146.87</v>
      </c>
      <c r="H149" s="143" t="b">
        <v>1</v>
      </c>
      <c r="I149" s="143" t="b">
        <v>0</v>
      </c>
      <c r="J149" s="143" t="b">
        <v>0</v>
      </c>
      <c r="K149" s="143" t="b">
        <v>0</v>
      </c>
    </row>
    <row r="150" spans="1:11" ht="63" x14ac:dyDescent="0.25">
      <c r="A150" s="145">
        <v>44224.79583333333</v>
      </c>
      <c r="B150" s="143" t="s">
        <v>846</v>
      </c>
      <c r="C150" s="144" t="s">
        <v>1284</v>
      </c>
      <c r="D150" s="143">
        <v>2902325639</v>
      </c>
      <c r="E150" s="143">
        <v>2162680696</v>
      </c>
      <c r="F150" s="143">
        <v>33</v>
      </c>
      <c r="G150" s="143">
        <v>179.87</v>
      </c>
      <c r="H150" s="143" t="b">
        <v>1</v>
      </c>
      <c r="I150" s="143" t="b">
        <v>0</v>
      </c>
      <c r="J150" s="143" t="b">
        <v>0</v>
      </c>
      <c r="K150" s="143" t="b">
        <v>0</v>
      </c>
    </row>
    <row r="151" spans="1:11" ht="63" x14ac:dyDescent="0.25">
      <c r="A151" s="145">
        <v>44224.806250000001</v>
      </c>
      <c r="B151" s="143" t="s">
        <v>846</v>
      </c>
      <c r="C151" s="144" t="s">
        <v>1278</v>
      </c>
      <c r="D151" s="143">
        <v>2902379298</v>
      </c>
      <c r="E151" s="143">
        <v>2162680689</v>
      </c>
      <c r="F151" s="143">
        <v>32.5</v>
      </c>
      <c r="G151" s="143">
        <v>212.37</v>
      </c>
      <c r="H151" s="143" t="b">
        <v>1</v>
      </c>
      <c r="I151" s="143" t="b">
        <v>0</v>
      </c>
      <c r="J151" s="143" t="b">
        <v>0</v>
      </c>
      <c r="K151" s="143" t="b">
        <v>0</v>
      </c>
    </row>
    <row r="152" spans="1:11" ht="63" x14ac:dyDescent="0.25">
      <c r="A152" s="145">
        <v>44224.816666666666</v>
      </c>
      <c r="B152" s="143" t="s">
        <v>846</v>
      </c>
      <c r="C152" s="144" t="s">
        <v>1288</v>
      </c>
      <c r="D152" s="143">
        <v>2902432551</v>
      </c>
      <c r="E152" s="143">
        <v>2162680701</v>
      </c>
      <c r="F152" s="143">
        <v>13.5</v>
      </c>
      <c r="G152" s="143">
        <v>225.87</v>
      </c>
      <c r="H152" s="143" t="b">
        <v>1</v>
      </c>
      <c r="I152" s="143" t="b">
        <v>0</v>
      </c>
      <c r="J152" s="143" t="b">
        <v>0</v>
      </c>
      <c r="K152" s="143" t="b">
        <v>0</v>
      </c>
    </row>
    <row r="153" spans="1:11" ht="63" x14ac:dyDescent="0.25">
      <c r="A153" s="145">
        <v>44224.869444444441</v>
      </c>
      <c r="B153" s="143" t="s">
        <v>846</v>
      </c>
      <c r="C153" s="144" t="s">
        <v>1285</v>
      </c>
      <c r="D153" s="143">
        <v>2902699360</v>
      </c>
      <c r="E153" s="143">
        <v>2162680697</v>
      </c>
      <c r="F153" s="143">
        <v>41.36</v>
      </c>
      <c r="G153" s="143">
        <v>267.23</v>
      </c>
      <c r="H153" s="143" t="b">
        <v>1</v>
      </c>
      <c r="I153" s="143" t="b">
        <v>0</v>
      </c>
      <c r="J153" s="143" t="b">
        <v>0</v>
      </c>
      <c r="K153" s="143" t="b">
        <v>0</v>
      </c>
    </row>
    <row r="154" spans="1:11" ht="47.25" x14ac:dyDescent="0.25">
      <c r="A154" s="145">
        <v>44224.875</v>
      </c>
      <c r="B154" s="143" t="s">
        <v>846</v>
      </c>
      <c r="C154" s="144" t="s">
        <v>1281</v>
      </c>
      <c r="D154" s="143">
        <v>2902730924</v>
      </c>
      <c r="E154" s="143">
        <v>2162680692</v>
      </c>
      <c r="F154" s="143">
        <v>29.25</v>
      </c>
      <c r="G154" s="143">
        <v>296.48</v>
      </c>
      <c r="H154" s="143" t="b">
        <v>1</v>
      </c>
      <c r="I154" s="143" t="b">
        <v>0</v>
      </c>
      <c r="J154" s="143" t="b">
        <v>0</v>
      </c>
      <c r="K154" s="143" t="b">
        <v>0</v>
      </c>
    </row>
    <row r="155" spans="1:11" ht="31.5" x14ac:dyDescent="0.25">
      <c r="A155" s="145">
        <v>44224.927083333336</v>
      </c>
      <c r="B155" s="143" t="s">
        <v>848</v>
      </c>
      <c r="C155" s="144" t="s">
        <v>1291</v>
      </c>
      <c r="D155" s="143">
        <v>2902965405</v>
      </c>
      <c r="E155" s="143">
        <v>2164649811</v>
      </c>
      <c r="F155" s="143">
        <v>-5</v>
      </c>
      <c r="G155" s="143">
        <v>291.48</v>
      </c>
      <c r="H155" s="143" t="b">
        <v>1</v>
      </c>
      <c r="I155" s="143" t="b">
        <v>0</v>
      </c>
      <c r="J155" s="143" t="b">
        <v>0</v>
      </c>
      <c r="K155" s="143" t="b">
        <v>0</v>
      </c>
    </row>
    <row r="156" spans="1:11" ht="47.25" x14ac:dyDescent="0.25">
      <c r="A156" s="145">
        <v>44224.932638888888</v>
      </c>
      <c r="B156" s="143" t="s">
        <v>848</v>
      </c>
      <c r="C156" s="144" t="s">
        <v>1292</v>
      </c>
      <c r="D156" s="143">
        <v>2902987626</v>
      </c>
      <c r="E156" s="143">
        <v>2164666075</v>
      </c>
      <c r="F156" s="143">
        <v>-5</v>
      </c>
      <c r="G156" s="143">
        <v>286.48</v>
      </c>
      <c r="H156" s="143" t="b">
        <v>1</v>
      </c>
      <c r="I156" s="143" t="b">
        <v>0</v>
      </c>
      <c r="J156" s="143" t="b">
        <v>0</v>
      </c>
      <c r="K156" s="143" t="b">
        <v>0</v>
      </c>
    </row>
    <row r="157" spans="1:11" ht="63" x14ac:dyDescent="0.25">
      <c r="A157" s="145">
        <v>44224.957638888889</v>
      </c>
      <c r="B157" s="143" t="s">
        <v>848</v>
      </c>
      <c r="C157" s="144" t="s">
        <v>1294</v>
      </c>
      <c r="D157" s="143">
        <v>2903058114</v>
      </c>
      <c r="E157" s="143">
        <v>2164720416</v>
      </c>
      <c r="F157" s="143">
        <v>-7.5</v>
      </c>
      <c r="G157" s="143">
        <v>273.98</v>
      </c>
      <c r="H157" s="143" t="b">
        <v>1</v>
      </c>
      <c r="I157" s="143" t="b">
        <v>0</v>
      </c>
      <c r="J157" s="143" t="b">
        <v>0</v>
      </c>
      <c r="K157" s="143" t="b">
        <v>0</v>
      </c>
    </row>
    <row r="158" spans="1:11" ht="63" x14ac:dyDescent="0.25">
      <c r="A158" s="145">
        <v>44224.957638888889</v>
      </c>
      <c r="B158" s="143" t="s">
        <v>848</v>
      </c>
      <c r="C158" s="144" t="s">
        <v>1293</v>
      </c>
      <c r="D158" s="143">
        <v>2903058113</v>
      </c>
      <c r="E158" s="143">
        <v>2164720415</v>
      </c>
      <c r="F158" s="143">
        <v>-5</v>
      </c>
      <c r="G158" s="143">
        <v>281.48</v>
      </c>
      <c r="H158" s="143" t="b">
        <v>1</v>
      </c>
      <c r="I158" s="143" t="b">
        <v>0</v>
      </c>
      <c r="J158" s="143" t="b">
        <v>0</v>
      </c>
      <c r="K158" s="143" t="b">
        <v>0</v>
      </c>
    </row>
    <row r="159" spans="1:11" ht="47.25" x14ac:dyDescent="0.25">
      <c r="A159" s="145">
        <v>44225.574305555558</v>
      </c>
      <c r="B159" s="143" t="s">
        <v>848</v>
      </c>
      <c r="C159" s="144" t="s">
        <v>1296</v>
      </c>
      <c r="D159" s="143">
        <v>2903721508</v>
      </c>
      <c r="E159" s="143">
        <v>2165211562</v>
      </c>
      <c r="F159" s="143">
        <v>-1</v>
      </c>
      <c r="G159" s="143">
        <v>271.98</v>
      </c>
      <c r="H159" s="143" t="b">
        <v>1</v>
      </c>
      <c r="I159" s="143" t="b">
        <v>0</v>
      </c>
      <c r="J159" s="143" t="b">
        <v>0</v>
      </c>
      <c r="K159" s="143" t="b">
        <v>0</v>
      </c>
    </row>
    <row r="160" spans="1:11" ht="63" x14ac:dyDescent="0.25">
      <c r="A160" s="145">
        <v>44225.574305555558</v>
      </c>
      <c r="B160" s="143" t="s">
        <v>848</v>
      </c>
      <c r="C160" s="144" t="s">
        <v>1295</v>
      </c>
      <c r="D160" s="143">
        <v>2903721506</v>
      </c>
      <c r="E160" s="143">
        <v>2165211560</v>
      </c>
      <c r="F160" s="143">
        <v>-1</v>
      </c>
      <c r="G160" s="143">
        <v>272.98</v>
      </c>
      <c r="H160" s="143" t="b">
        <v>1</v>
      </c>
      <c r="I160" s="143" t="b">
        <v>0</v>
      </c>
      <c r="J160" s="143" t="b">
        <v>0</v>
      </c>
      <c r="K160" s="143" t="b">
        <v>0</v>
      </c>
    </row>
    <row r="161" spans="1:11" ht="47.25" x14ac:dyDescent="0.25">
      <c r="A161" s="145">
        <v>44225.576388888891</v>
      </c>
      <c r="B161" s="143" t="s">
        <v>848</v>
      </c>
      <c r="C161" s="144" t="s">
        <v>1297</v>
      </c>
      <c r="D161" s="143">
        <v>2903728904</v>
      </c>
      <c r="E161" s="143">
        <v>2165216500</v>
      </c>
      <c r="F161" s="143">
        <v>-1</v>
      </c>
      <c r="G161" s="143">
        <v>270.98</v>
      </c>
      <c r="H161" s="143" t="b">
        <v>1</v>
      </c>
      <c r="I161" s="143" t="b">
        <v>0</v>
      </c>
      <c r="J161" s="143" t="b">
        <v>0</v>
      </c>
      <c r="K161" s="143" t="b">
        <v>0</v>
      </c>
    </row>
    <row r="162" spans="1:11" ht="63" x14ac:dyDescent="0.25">
      <c r="A162" s="145">
        <v>44225.665972222225</v>
      </c>
      <c r="B162" s="143" t="s">
        <v>846</v>
      </c>
      <c r="C162" s="144" t="s">
        <v>1294</v>
      </c>
      <c r="D162" s="143">
        <v>2904158662</v>
      </c>
      <c r="E162" s="143">
        <v>2164720416</v>
      </c>
      <c r="F162" s="143">
        <v>18.75</v>
      </c>
      <c r="G162" s="143">
        <v>289.73</v>
      </c>
      <c r="H162" s="143" t="b">
        <v>1</v>
      </c>
      <c r="I162" s="143" t="b">
        <v>0</v>
      </c>
      <c r="J162" s="143" t="b">
        <v>0</v>
      </c>
      <c r="K162" s="143" t="b">
        <v>0</v>
      </c>
    </row>
    <row r="163" spans="1:11" ht="47.25" x14ac:dyDescent="0.25">
      <c r="A163" s="145">
        <v>44225.677777777775</v>
      </c>
      <c r="B163" s="143" t="s">
        <v>846</v>
      </c>
      <c r="C163" s="144" t="s">
        <v>1297</v>
      </c>
      <c r="D163" s="143">
        <v>2904237352</v>
      </c>
      <c r="E163" s="143">
        <v>2165216500</v>
      </c>
      <c r="F163" s="143">
        <v>1.9</v>
      </c>
      <c r="G163" s="143">
        <v>291.63</v>
      </c>
      <c r="H163" s="143" t="b">
        <v>1</v>
      </c>
      <c r="I163" s="143" t="b">
        <v>0</v>
      </c>
      <c r="J163" s="143" t="b">
        <v>0</v>
      </c>
      <c r="K163" s="143" t="b">
        <v>0</v>
      </c>
    </row>
    <row r="164" spans="1:11" ht="63" x14ac:dyDescent="0.25">
      <c r="A164" s="145">
        <v>44225.795138888891</v>
      </c>
      <c r="B164" s="143" t="s">
        <v>848</v>
      </c>
      <c r="C164" s="144" t="s">
        <v>1299</v>
      </c>
      <c r="D164" s="143">
        <v>2905053844</v>
      </c>
      <c r="E164" s="143">
        <v>2166169454</v>
      </c>
      <c r="F164" s="143">
        <v>-1</v>
      </c>
      <c r="G164" s="143">
        <v>289.63</v>
      </c>
      <c r="H164" s="143" t="b">
        <v>1</v>
      </c>
      <c r="I164" s="143" t="b">
        <v>0</v>
      </c>
      <c r="J164" s="143" t="b">
        <v>0</v>
      </c>
      <c r="K164" s="143" t="b">
        <v>0</v>
      </c>
    </row>
    <row r="165" spans="1:11" ht="63" x14ac:dyDescent="0.25">
      <c r="A165" s="145">
        <v>44225.795138888891</v>
      </c>
      <c r="B165" s="143" t="s">
        <v>848</v>
      </c>
      <c r="C165" s="144" t="s">
        <v>1298</v>
      </c>
      <c r="D165" s="143">
        <v>2905053842</v>
      </c>
      <c r="E165" s="143">
        <v>2166169452</v>
      </c>
      <c r="F165" s="143">
        <v>-1</v>
      </c>
      <c r="G165" s="143">
        <v>290.63</v>
      </c>
      <c r="H165" s="143" t="b">
        <v>1</v>
      </c>
      <c r="I165" s="143" t="b">
        <v>0</v>
      </c>
      <c r="J165" s="143" t="b">
        <v>0</v>
      </c>
      <c r="K165" s="143" t="b">
        <v>0</v>
      </c>
    </row>
    <row r="166" spans="1:11" ht="63" x14ac:dyDescent="0.25">
      <c r="A166" s="145">
        <v>44225.852777777778</v>
      </c>
      <c r="B166" s="143" t="s">
        <v>848</v>
      </c>
      <c r="C166" s="144" t="s">
        <v>1301</v>
      </c>
      <c r="D166" s="143">
        <v>2905328925</v>
      </c>
      <c r="E166" s="143">
        <v>2166367472</v>
      </c>
      <c r="F166" s="143">
        <v>-5</v>
      </c>
      <c r="G166" s="143">
        <v>264.63</v>
      </c>
      <c r="H166" s="143" t="b">
        <v>1</v>
      </c>
      <c r="I166" s="143" t="b">
        <v>0</v>
      </c>
      <c r="J166" s="143" t="b">
        <v>0</v>
      </c>
      <c r="K166" s="143" t="b">
        <v>0</v>
      </c>
    </row>
    <row r="167" spans="1:11" ht="47.25" x14ac:dyDescent="0.25">
      <c r="A167" s="145">
        <v>44225.852777777778</v>
      </c>
      <c r="B167" s="143" t="s">
        <v>848</v>
      </c>
      <c r="C167" s="144" t="s">
        <v>1300</v>
      </c>
      <c r="D167" s="143">
        <v>2905328924</v>
      </c>
      <c r="E167" s="143">
        <v>2166367471</v>
      </c>
      <c r="F167" s="143">
        <v>-20</v>
      </c>
      <c r="G167" s="143">
        <v>269.63</v>
      </c>
      <c r="H167" s="143" t="b">
        <v>1</v>
      </c>
      <c r="I167" s="143" t="b">
        <v>0</v>
      </c>
      <c r="J167" s="143" t="b">
        <v>0</v>
      </c>
      <c r="K167" s="143" t="b">
        <v>0</v>
      </c>
    </row>
    <row r="168" spans="1:11" x14ac:dyDescent="0.25">
      <c r="A168" s="145">
        <v>44226.52847222222</v>
      </c>
      <c r="B168" s="143" t="s">
        <v>848</v>
      </c>
      <c r="C168" s="143" t="s">
        <v>866</v>
      </c>
      <c r="D168" s="143">
        <v>2906745476</v>
      </c>
      <c r="E168" s="143">
        <v>2167448198</v>
      </c>
      <c r="F168" s="143">
        <v>-1</v>
      </c>
      <c r="G168" s="143">
        <v>263.63</v>
      </c>
      <c r="H168" s="143" t="b">
        <v>0</v>
      </c>
      <c r="I168" s="143" t="b">
        <v>1</v>
      </c>
      <c r="J168" s="143" t="b">
        <v>0</v>
      </c>
      <c r="K168" s="143" t="b">
        <v>0</v>
      </c>
    </row>
    <row r="169" spans="1:11" ht="47.25" x14ac:dyDescent="0.25">
      <c r="A169" s="145">
        <v>44226.53125</v>
      </c>
      <c r="B169" s="143" t="s">
        <v>848</v>
      </c>
      <c r="C169" s="144" t="s">
        <v>1311</v>
      </c>
      <c r="D169" s="143">
        <v>2906760975</v>
      </c>
      <c r="E169" s="143">
        <v>2167461047</v>
      </c>
      <c r="F169" s="143">
        <v>-1.5</v>
      </c>
      <c r="G169" s="143">
        <v>247.63</v>
      </c>
      <c r="H169" s="143" t="b">
        <v>1</v>
      </c>
      <c r="I169" s="143" t="b">
        <v>0</v>
      </c>
      <c r="J169" s="143" t="b">
        <v>0</v>
      </c>
      <c r="K169" s="143" t="b">
        <v>0</v>
      </c>
    </row>
    <row r="170" spans="1:11" ht="47.25" x14ac:dyDescent="0.25">
      <c r="A170" s="145">
        <v>44226.53125</v>
      </c>
      <c r="B170" s="143" t="s">
        <v>848</v>
      </c>
      <c r="C170" s="144" t="s">
        <v>1310</v>
      </c>
      <c r="D170" s="143">
        <v>2906760973</v>
      </c>
      <c r="E170" s="143">
        <v>2167461045</v>
      </c>
      <c r="F170" s="143">
        <v>-0.5</v>
      </c>
      <c r="G170" s="143">
        <v>249.13</v>
      </c>
      <c r="H170" s="143" t="b">
        <v>1</v>
      </c>
      <c r="I170" s="143" t="b">
        <v>0</v>
      </c>
      <c r="J170" s="143" t="b">
        <v>0</v>
      </c>
      <c r="K170" s="143" t="b">
        <v>0</v>
      </c>
    </row>
    <row r="171" spans="1:11" ht="63" x14ac:dyDescent="0.25">
      <c r="A171" s="145">
        <v>44226.53125</v>
      </c>
      <c r="B171" s="143" t="s">
        <v>848</v>
      </c>
      <c r="C171" s="144" t="s">
        <v>1309</v>
      </c>
      <c r="D171" s="143">
        <v>2906760972</v>
      </c>
      <c r="E171" s="143">
        <v>2167461044</v>
      </c>
      <c r="F171" s="143">
        <v>-1.5</v>
      </c>
      <c r="G171" s="143">
        <v>249.63</v>
      </c>
      <c r="H171" s="143" t="b">
        <v>1</v>
      </c>
      <c r="I171" s="143" t="b">
        <v>0</v>
      </c>
      <c r="J171" s="143" t="b">
        <v>0</v>
      </c>
      <c r="K171" s="143" t="b">
        <v>0</v>
      </c>
    </row>
    <row r="172" spans="1:11" ht="63" x14ac:dyDescent="0.25">
      <c r="A172" s="145">
        <v>44226.53125</v>
      </c>
      <c r="B172" s="143" t="s">
        <v>848</v>
      </c>
      <c r="C172" s="144" t="s">
        <v>1308</v>
      </c>
      <c r="D172" s="143">
        <v>2906760971</v>
      </c>
      <c r="E172" s="143">
        <v>2167461043</v>
      </c>
      <c r="F172" s="143">
        <v>-0.5</v>
      </c>
      <c r="G172" s="143">
        <v>251.13</v>
      </c>
      <c r="H172" s="143" t="b">
        <v>1</v>
      </c>
      <c r="I172" s="143" t="b">
        <v>0</v>
      </c>
      <c r="J172" s="143" t="b">
        <v>0</v>
      </c>
      <c r="K172" s="143" t="b">
        <v>0</v>
      </c>
    </row>
    <row r="173" spans="1:11" ht="47.25" x14ac:dyDescent="0.25">
      <c r="A173" s="145">
        <v>44226.53125</v>
      </c>
      <c r="B173" s="143" t="s">
        <v>848</v>
      </c>
      <c r="C173" s="144" t="s">
        <v>1307</v>
      </c>
      <c r="D173" s="143">
        <v>2906760970</v>
      </c>
      <c r="E173" s="143">
        <v>2167461042</v>
      </c>
      <c r="F173" s="143">
        <v>-3</v>
      </c>
      <c r="G173" s="143">
        <v>251.63</v>
      </c>
      <c r="H173" s="143" t="b">
        <v>1</v>
      </c>
      <c r="I173" s="143" t="b">
        <v>0</v>
      </c>
      <c r="J173" s="143" t="b">
        <v>0</v>
      </c>
      <c r="K173" s="143" t="b">
        <v>0</v>
      </c>
    </row>
    <row r="174" spans="1:11" ht="47.25" x14ac:dyDescent="0.25">
      <c r="A174" s="145">
        <v>44226.53125</v>
      </c>
      <c r="B174" s="143" t="s">
        <v>848</v>
      </c>
      <c r="C174" s="144" t="s">
        <v>1306</v>
      </c>
      <c r="D174" s="143">
        <v>2906760969</v>
      </c>
      <c r="E174" s="143">
        <v>2167461041</v>
      </c>
      <c r="F174" s="143">
        <v>-1</v>
      </c>
      <c r="G174" s="143">
        <v>254.63</v>
      </c>
      <c r="H174" s="143" t="b">
        <v>1</v>
      </c>
      <c r="I174" s="143" t="b">
        <v>0</v>
      </c>
      <c r="J174" s="143" t="b">
        <v>0</v>
      </c>
      <c r="K174" s="143" t="b">
        <v>0</v>
      </c>
    </row>
    <row r="175" spans="1:11" ht="63" x14ac:dyDescent="0.25">
      <c r="A175" s="145">
        <v>44226.53125</v>
      </c>
      <c r="B175" s="143" t="s">
        <v>848</v>
      </c>
      <c r="C175" s="144" t="s">
        <v>1305</v>
      </c>
      <c r="D175" s="143">
        <v>2906760966</v>
      </c>
      <c r="E175" s="143">
        <v>2167461038</v>
      </c>
      <c r="F175" s="143">
        <v>-3</v>
      </c>
      <c r="G175" s="143">
        <v>255.63</v>
      </c>
      <c r="H175" s="143" t="b">
        <v>1</v>
      </c>
      <c r="I175" s="143" t="b">
        <v>0</v>
      </c>
      <c r="J175" s="143" t="b">
        <v>0</v>
      </c>
      <c r="K175" s="143" t="b">
        <v>0</v>
      </c>
    </row>
    <row r="176" spans="1:11" ht="63" x14ac:dyDescent="0.25">
      <c r="A176" s="145">
        <v>44226.53125</v>
      </c>
      <c r="B176" s="143" t="s">
        <v>848</v>
      </c>
      <c r="C176" s="144" t="s">
        <v>1304</v>
      </c>
      <c r="D176" s="143">
        <v>2906760964</v>
      </c>
      <c r="E176" s="143">
        <v>2167461036</v>
      </c>
      <c r="F176" s="143">
        <v>-1</v>
      </c>
      <c r="G176" s="143">
        <v>258.63</v>
      </c>
      <c r="H176" s="143" t="b">
        <v>1</v>
      </c>
      <c r="I176" s="143" t="b">
        <v>0</v>
      </c>
      <c r="J176" s="143" t="b">
        <v>0</v>
      </c>
      <c r="K176" s="143" t="b">
        <v>0</v>
      </c>
    </row>
    <row r="177" spans="1:11" ht="47.25" x14ac:dyDescent="0.25">
      <c r="A177" s="145">
        <v>44226.53125</v>
      </c>
      <c r="B177" s="143" t="s">
        <v>848</v>
      </c>
      <c r="C177" s="144" t="s">
        <v>1303</v>
      </c>
      <c r="D177" s="143">
        <v>2906760962</v>
      </c>
      <c r="E177" s="143">
        <v>2167461034</v>
      </c>
      <c r="F177" s="143">
        <v>-3</v>
      </c>
      <c r="G177" s="143">
        <v>259.63</v>
      </c>
      <c r="H177" s="143" t="b">
        <v>1</v>
      </c>
      <c r="I177" s="143" t="b">
        <v>0</v>
      </c>
      <c r="J177" s="143" t="b">
        <v>0</v>
      </c>
      <c r="K177" s="143" t="b">
        <v>0</v>
      </c>
    </row>
    <row r="178" spans="1:11" ht="47.25" x14ac:dyDescent="0.25">
      <c r="A178" s="145">
        <v>44226.53125</v>
      </c>
      <c r="B178" s="143" t="s">
        <v>848</v>
      </c>
      <c r="C178" s="144" t="s">
        <v>1302</v>
      </c>
      <c r="D178" s="143">
        <v>2906760961</v>
      </c>
      <c r="E178" s="143">
        <v>2167461033</v>
      </c>
      <c r="F178" s="143">
        <v>-1</v>
      </c>
      <c r="G178" s="143">
        <v>262.63</v>
      </c>
      <c r="H178" s="143" t="b">
        <v>1</v>
      </c>
      <c r="I178" s="143" t="b">
        <v>0</v>
      </c>
      <c r="J178" s="143" t="b">
        <v>0</v>
      </c>
      <c r="K178" s="143" t="b">
        <v>0</v>
      </c>
    </row>
    <row r="179" spans="1:11" ht="63" x14ac:dyDescent="0.25">
      <c r="A179" s="145">
        <v>44226.589583333334</v>
      </c>
      <c r="B179" s="143" t="s">
        <v>846</v>
      </c>
      <c r="C179" s="144" t="s">
        <v>1305</v>
      </c>
      <c r="D179" s="143">
        <v>2907421415</v>
      </c>
      <c r="E179" s="143">
        <v>2167461038</v>
      </c>
      <c r="F179" s="143">
        <v>6.75</v>
      </c>
      <c r="G179" s="143">
        <v>262.38</v>
      </c>
      <c r="H179" s="143" t="b">
        <v>1</v>
      </c>
      <c r="I179" s="143" t="b">
        <v>0</v>
      </c>
      <c r="J179" s="143" t="b">
        <v>0</v>
      </c>
      <c r="K179" s="143" t="b">
        <v>0</v>
      </c>
    </row>
    <row r="180" spans="1:11" ht="63" x14ac:dyDescent="0.25">
      <c r="A180" s="145">
        <v>44226.589583333334</v>
      </c>
      <c r="B180" s="143" t="s">
        <v>846</v>
      </c>
      <c r="C180" s="144" t="s">
        <v>1304</v>
      </c>
      <c r="D180" s="143">
        <v>2907421377</v>
      </c>
      <c r="E180" s="143">
        <v>2167461036</v>
      </c>
      <c r="F180" s="143">
        <v>8</v>
      </c>
      <c r="G180" s="143">
        <v>255.63</v>
      </c>
      <c r="H180" s="143" t="b">
        <v>1</v>
      </c>
      <c r="I180" s="143" t="b">
        <v>0</v>
      </c>
      <c r="J180" s="143" t="b">
        <v>0</v>
      </c>
      <c r="K180" s="143" t="b">
        <v>0</v>
      </c>
    </row>
    <row r="181" spans="1:11" ht="47.25" x14ac:dyDescent="0.25">
      <c r="A181" s="145">
        <v>44226.804861111108</v>
      </c>
      <c r="B181" s="143" t="s">
        <v>846</v>
      </c>
      <c r="C181" s="144" t="s">
        <v>1300</v>
      </c>
      <c r="D181" s="143">
        <v>2910483393</v>
      </c>
      <c r="E181" s="143">
        <v>2166367471</v>
      </c>
      <c r="F181" s="143">
        <v>42</v>
      </c>
      <c r="G181" s="143">
        <v>304.38</v>
      </c>
      <c r="H181" s="143" t="b">
        <v>1</v>
      </c>
      <c r="I181" s="143" t="b">
        <v>0</v>
      </c>
      <c r="J181" s="143" t="b">
        <v>0</v>
      </c>
      <c r="K181" s="143" t="b">
        <v>0</v>
      </c>
    </row>
    <row r="182" spans="1:11" ht="63" x14ac:dyDescent="0.25">
      <c r="A182" s="145">
        <v>44227.531944444447</v>
      </c>
      <c r="B182" s="143" t="s">
        <v>848</v>
      </c>
      <c r="C182" s="144" t="s">
        <v>1312</v>
      </c>
      <c r="D182" s="143">
        <v>2911708886</v>
      </c>
      <c r="E182" s="143">
        <v>2171093726</v>
      </c>
      <c r="F182" s="143">
        <v>-15</v>
      </c>
      <c r="G182" s="143">
        <v>289.38</v>
      </c>
      <c r="H182" s="143" t="b">
        <v>1</v>
      </c>
      <c r="I182" s="143" t="b">
        <v>0</v>
      </c>
      <c r="J182" s="143" t="b">
        <v>0</v>
      </c>
      <c r="K182" s="143" t="b">
        <v>0</v>
      </c>
    </row>
    <row r="183" spans="1:11" ht="63" x14ac:dyDescent="0.25">
      <c r="A183" s="145">
        <v>44227.868750000001</v>
      </c>
      <c r="B183" s="143" t="s">
        <v>846</v>
      </c>
      <c r="C183" s="144" t="s">
        <v>1312</v>
      </c>
      <c r="D183" s="143">
        <v>2913545803</v>
      </c>
      <c r="E183" s="143">
        <v>2171093726</v>
      </c>
      <c r="F183" s="143">
        <v>33</v>
      </c>
      <c r="G183" s="143">
        <v>322.38</v>
      </c>
      <c r="H183" s="143" t="b">
        <v>1</v>
      </c>
      <c r="I183" s="143" t="b">
        <v>0</v>
      </c>
      <c r="J183" s="143" t="b">
        <v>0</v>
      </c>
      <c r="K183" s="143" t="b">
        <v>0</v>
      </c>
    </row>
    <row r="184" spans="1:11" ht="63" x14ac:dyDescent="0.25">
      <c r="A184" s="145">
        <v>44228.436805555553</v>
      </c>
      <c r="B184" s="143" t="s">
        <v>848</v>
      </c>
      <c r="C184" s="144" t="s">
        <v>1313</v>
      </c>
      <c r="D184" s="143">
        <v>2914023750</v>
      </c>
      <c r="E184" s="143">
        <v>2172822591</v>
      </c>
      <c r="F184" s="143">
        <v>-15</v>
      </c>
      <c r="G184" s="143">
        <v>307.38</v>
      </c>
      <c r="H184" s="143" t="b">
        <v>1</v>
      </c>
      <c r="I184" s="143" t="b">
        <v>0</v>
      </c>
      <c r="J184" s="143" t="b">
        <v>0</v>
      </c>
      <c r="K184" s="143" t="b">
        <v>0</v>
      </c>
    </row>
    <row r="185" spans="1:11" ht="63" x14ac:dyDescent="0.25">
      <c r="A185" s="145">
        <v>44229.40902777778</v>
      </c>
      <c r="B185" s="143" t="s">
        <v>848</v>
      </c>
      <c r="C185" s="144" t="s">
        <v>1317</v>
      </c>
      <c r="D185" s="143">
        <v>2915457458</v>
      </c>
      <c r="E185" s="143">
        <v>2173889272</v>
      </c>
      <c r="F185" s="143">
        <v>-10</v>
      </c>
      <c r="G185" s="143">
        <v>274.88</v>
      </c>
      <c r="H185" s="143" t="b">
        <v>1</v>
      </c>
      <c r="I185" s="143" t="b">
        <v>0</v>
      </c>
      <c r="J185" s="143" t="b">
        <v>0</v>
      </c>
      <c r="K185" s="143" t="b">
        <v>0</v>
      </c>
    </row>
    <row r="186" spans="1:11" ht="63" x14ac:dyDescent="0.25">
      <c r="A186" s="145">
        <v>44229.40902777778</v>
      </c>
      <c r="B186" s="143" t="s">
        <v>848</v>
      </c>
      <c r="C186" s="144" t="s">
        <v>1316</v>
      </c>
      <c r="D186" s="143">
        <v>2915457457</v>
      </c>
      <c r="E186" s="143">
        <v>2173889271</v>
      </c>
      <c r="F186" s="143">
        <v>-7.5</v>
      </c>
      <c r="G186" s="143">
        <v>284.88</v>
      </c>
      <c r="H186" s="143" t="b">
        <v>1</v>
      </c>
      <c r="I186" s="143" t="b">
        <v>0</v>
      </c>
      <c r="J186" s="143" t="b">
        <v>0</v>
      </c>
      <c r="K186" s="143" t="b">
        <v>0</v>
      </c>
    </row>
    <row r="187" spans="1:11" ht="63" x14ac:dyDescent="0.25">
      <c r="A187" s="145">
        <v>44229.40902777778</v>
      </c>
      <c r="B187" s="143" t="s">
        <v>848</v>
      </c>
      <c r="C187" s="144" t="s">
        <v>1315</v>
      </c>
      <c r="D187" s="143">
        <v>2915457456</v>
      </c>
      <c r="E187" s="143">
        <v>2173889270</v>
      </c>
      <c r="F187" s="143">
        <v>-10</v>
      </c>
      <c r="G187" s="143">
        <v>292.38</v>
      </c>
      <c r="H187" s="143" t="b">
        <v>1</v>
      </c>
      <c r="I187" s="143" t="b">
        <v>0</v>
      </c>
      <c r="J187" s="143" t="b">
        <v>0</v>
      </c>
      <c r="K187" s="143" t="b">
        <v>0</v>
      </c>
    </row>
    <row r="188" spans="1:11" ht="63" x14ac:dyDescent="0.25">
      <c r="A188" s="145">
        <v>44229.40902777778</v>
      </c>
      <c r="B188" s="143" t="s">
        <v>848</v>
      </c>
      <c r="C188" s="144" t="s">
        <v>1314</v>
      </c>
      <c r="D188" s="143">
        <v>2915457455</v>
      </c>
      <c r="E188" s="143">
        <v>2173889269</v>
      </c>
      <c r="F188" s="143">
        <v>-5</v>
      </c>
      <c r="G188" s="143">
        <v>302.38</v>
      </c>
      <c r="H188" s="143" t="b">
        <v>1</v>
      </c>
      <c r="I188" s="143" t="b">
        <v>0</v>
      </c>
      <c r="J188" s="143" t="b">
        <v>0</v>
      </c>
      <c r="K188" s="143" t="b">
        <v>0</v>
      </c>
    </row>
    <row r="189" spans="1:11" ht="63" x14ac:dyDescent="0.25">
      <c r="A189" s="145">
        <v>44229.809027777781</v>
      </c>
      <c r="B189" s="143" t="s">
        <v>846</v>
      </c>
      <c r="C189" s="144" t="s">
        <v>1315</v>
      </c>
      <c r="D189" s="143">
        <v>2916462213</v>
      </c>
      <c r="E189" s="143">
        <v>2173889270</v>
      </c>
      <c r="F189" s="143">
        <v>30</v>
      </c>
      <c r="G189" s="143">
        <v>304.88</v>
      </c>
      <c r="H189" s="143" t="b">
        <v>1</v>
      </c>
      <c r="I189" s="143" t="b">
        <v>0</v>
      </c>
      <c r="J189" s="143" t="b">
        <v>0</v>
      </c>
      <c r="K189" s="143" t="b">
        <v>0</v>
      </c>
    </row>
    <row r="190" spans="1:11" ht="63" x14ac:dyDescent="0.25">
      <c r="A190" s="145">
        <v>44229.837500000001</v>
      </c>
      <c r="B190" s="143" t="s">
        <v>846</v>
      </c>
      <c r="C190" s="144" t="s">
        <v>1316</v>
      </c>
      <c r="D190" s="143">
        <v>2916548787</v>
      </c>
      <c r="E190" s="143">
        <v>2173889271</v>
      </c>
      <c r="F190" s="143">
        <v>21.75</v>
      </c>
      <c r="G190" s="143">
        <v>326.63</v>
      </c>
      <c r="H190" s="143" t="b">
        <v>1</v>
      </c>
      <c r="I190" s="143" t="b">
        <v>0</v>
      </c>
      <c r="J190" s="143" t="b">
        <v>0</v>
      </c>
      <c r="K190" s="143" t="b">
        <v>0</v>
      </c>
    </row>
    <row r="191" spans="1:11" ht="31.5" x14ac:dyDescent="0.25">
      <c r="A191" s="145">
        <v>44229.886805555558</v>
      </c>
      <c r="B191" s="143" t="s">
        <v>852</v>
      </c>
      <c r="C191" s="144" t="s">
        <v>1318</v>
      </c>
      <c r="D191" s="143">
        <v>2916705580</v>
      </c>
      <c r="F191" s="143">
        <v>-326.63</v>
      </c>
      <c r="G191" s="143">
        <v>0</v>
      </c>
    </row>
    <row r="192" spans="1:11" ht="47.25" x14ac:dyDescent="0.25">
      <c r="A192" s="145">
        <v>44248.711805555555</v>
      </c>
      <c r="B192" s="143" t="s">
        <v>862</v>
      </c>
      <c r="C192" s="144" t="s">
        <v>1319</v>
      </c>
      <c r="D192" s="143">
        <v>2975253999</v>
      </c>
      <c r="F192" s="143">
        <v>50</v>
      </c>
      <c r="G192" s="143">
        <v>50</v>
      </c>
    </row>
    <row r="193" spans="1:11" ht="47.25" x14ac:dyDescent="0.25">
      <c r="A193" s="145">
        <v>44248.718055555553</v>
      </c>
      <c r="B193" s="143" t="s">
        <v>848</v>
      </c>
      <c r="C193" s="144" t="s">
        <v>1321</v>
      </c>
      <c r="D193" s="143">
        <v>2975301843</v>
      </c>
      <c r="E193" s="143">
        <v>2217716277</v>
      </c>
      <c r="F193" s="143">
        <v>-5</v>
      </c>
      <c r="G193" s="143">
        <v>40</v>
      </c>
      <c r="H193" s="143" t="b">
        <v>1</v>
      </c>
      <c r="I193" s="143" t="b">
        <v>0</v>
      </c>
      <c r="J193" s="143" t="b">
        <v>1</v>
      </c>
      <c r="K193" s="143" t="b">
        <v>0</v>
      </c>
    </row>
    <row r="194" spans="1:11" ht="78.75" x14ac:dyDescent="0.25">
      <c r="A194" s="145">
        <v>44248.718055555553</v>
      </c>
      <c r="B194" s="143" t="s">
        <v>848</v>
      </c>
      <c r="C194" s="144" t="s">
        <v>1320</v>
      </c>
      <c r="D194" s="143">
        <v>2975301842</v>
      </c>
      <c r="E194" s="143">
        <v>2217716276</v>
      </c>
      <c r="F194" s="143">
        <v>-5</v>
      </c>
      <c r="G194" s="143">
        <v>45</v>
      </c>
      <c r="H194" s="143" t="b">
        <v>1</v>
      </c>
      <c r="I194" s="143" t="b">
        <v>0</v>
      </c>
      <c r="J194" s="143" t="b">
        <v>0</v>
      </c>
      <c r="K194" s="143" t="b">
        <v>0</v>
      </c>
    </row>
    <row r="195" spans="1:11" x14ac:dyDescent="0.25">
      <c r="A195" s="145">
        <v>44252.81527777778</v>
      </c>
      <c r="B195" s="143" t="s">
        <v>848</v>
      </c>
      <c r="C195" s="143" t="s">
        <v>868</v>
      </c>
      <c r="D195" s="143">
        <v>2983545018</v>
      </c>
      <c r="E195" s="143">
        <v>2223699829</v>
      </c>
      <c r="F195" s="143">
        <v>-1</v>
      </c>
      <c r="G195" s="143">
        <v>39</v>
      </c>
      <c r="H195" s="143" t="b">
        <v>0</v>
      </c>
      <c r="I195" s="143" t="b">
        <v>1</v>
      </c>
      <c r="J195" s="143" t="b">
        <v>0</v>
      </c>
      <c r="K195" s="143" t="b">
        <v>0</v>
      </c>
    </row>
    <row r="196" spans="1:11" ht="63" x14ac:dyDescent="0.25">
      <c r="A196" s="145">
        <v>44252.890972222223</v>
      </c>
      <c r="B196" s="143" t="s">
        <v>848</v>
      </c>
      <c r="C196" s="144" t="s">
        <v>1323</v>
      </c>
      <c r="D196" s="143">
        <v>2983933874</v>
      </c>
      <c r="E196" s="143">
        <v>2223986849</v>
      </c>
      <c r="F196" s="143">
        <v>-2.5</v>
      </c>
      <c r="G196" s="143">
        <v>31.5</v>
      </c>
      <c r="H196" s="143" t="b">
        <v>1</v>
      </c>
      <c r="I196" s="143" t="b">
        <v>0</v>
      </c>
      <c r="J196" s="143" t="b">
        <v>0</v>
      </c>
      <c r="K196" s="143" t="b">
        <v>0</v>
      </c>
    </row>
    <row r="197" spans="1:11" ht="63" x14ac:dyDescent="0.25">
      <c r="A197" s="145">
        <v>44252.890972222223</v>
      </c>
      <c r="B197" s="143" t="s">
        <v>848</v>
      </c>
      <c r="C197" s="144" t="s">
        <v>1322</v>
      </c>
      <c r="D197" s="143">
        <v>2983933873</v>
      </c>
      <c r="E197" s="143">
        <v>2223986848</v>
      </c>
      <c r="F197" s="143">
        <v>-5</v>
      </c>
      <c r="G197" s="143">
        <v>34</v>
      </c>
      <c r="H197" s="143" t="b">
        <v>1</v>
      </c>
      <c r="I197" s="143" t="b">
        <v>0</v>
      </c>
      <c r="J197" s="143" t="b">
        <v>0</v>
      </c>
      <c r="K197" s="143" t="b">
        <v>0</v>
      </c>
    </row>
    <row r="198" spans="1:11" x14ac:dyDescent="0.25">
      <c r="A198" s="145">
        <v>44253.895138888889</v>
      </c>
      <c r="B198" s="143" t="s">
        <v>848</v>
      </c>
      <c r="C198" s="143" t="s">
        <v>866</v>
      </c>
      <c r="D198" s="143">
        <v>2986657491</v>
      </c>
      <c r="E198" s="143">
        <v>2225993760</v>
      </c>
      <c r="F198" s="143">
        <v>-1</v>
      </c>
      <c r="G198" s="143">
        <v>30.5</v>
      </c>
      <c r="H198" s="143" t="b">
        <v>0</v>
      </c>
      <c r="I198" s="143" t="b">
        <v>1</v>
      </c>
      <c r="J198" s="143" t="b">
        <v>0</v>
      </c>
      <c r="K198" s="143" t="b">
        <v>0</v>
      </c>
    </row>
    <row r="199" spans="1:11" ht="63" x14ac:dyDescent="0.25">
      <c r="A199" s="145">
        <v>44254.707638888889</v>
      </c>
      <c r="B199" s="143" t="s">
        <v>848</v>
      </c>
      <c r="C199" s="144" t="s">
        <v>1325</v>
      </c>
      <c r="D199" s="143">
        <v>2991080718</v>
      </c>
      <c r="E199" s="143">
        <v>2229316851</v>
      </c>
      <c r="F199" s="143">
        <v>-2.5</v>
      </c>
      <c r="G199" s="143">
        <v>25.5</v>
      </c>
      <c r="H199" s="143" t="b">
        <v>1</v>
      </c>
      <c r="I199" s="143" t="b">
        <v>0</v>
      </c>
      <c r="J199" s="143" t="b">
        <v>0</v>
      </c>
      <c r="K199" s="143" t="b">
        <v>0</v>
      </c>
    </row>
    <row r="200" spans="1:11" ht="63" x14ac:dyDescent="0.25">
      <c r="A200" s="145">
        <v>44254.707638888889</v>
      </c>
      <c r="B200" s="143" t="s">
        <v>848</v>
      </c>
      <c r="C200" s="144" t="s">
        <v>1324</v>
      </c>
      <c r="D200" s="143">
        <v>2991080714</v>
      </c>
      <c r="E200" s="143">
        <v>2229316847</v>
      </c>
      <c r="F200" s="143">
        <v>-2.5</v>
      </c>
      <c r="G200" s="143">
        <v>28</v>
      </c>
      <c r="H200" s="143" t="b">
        <v>1</v>
      </c>
      <c r="I200" s="143" t="b">
        <v>0</v>
      </c>
      <c r="J200" s="143" t="b">
        <v>0</v>
      </c>
      <c r="K200" s="143" t="b">
        <v>0</v>
      </c>
    </row>
    <row r="201" spans="1:11" ht="63" x14ac:dyDescent="0.25">
      <c r="A201" s="145">
        <v>44255.365277777775</v>
      </c>
      <c r="B201" s="143" t="s">
        <v>865</v>
      </c>
      <c r="C201" s="144" t="s">
        <v>1324</v>
      </c>
      <c r="D201" s="143">
        <v>2993310674</v>
      </c>
      <c r="E201" s="143">
        <v>2229316847</v>
      </c>
      <c r="F201" s="143">
        <v>2.5</v>
      </c>
      <c r="G201" s="143">
        <v>30.5</v>
      </c>
      <c r="H201" s="143" t="b">
        <v>1</v>
      </c>
      <c r="I201" s="143" t="b">
        <v>0</v>
      </c>
      <c r="J201" s="143" t="b">
        <v>0</v>
      </c>
      <c r="K201" s="143" t="b">
        <v>0</v>
      </c>
    </row>
    <row r="202" spans="1:11" ht="63" x14ac:dyDescent="0.25">
      <c r="A202" s="145">
        <v>44255.365277777775</v>
      </c>
      <c r="B202" s="143" t="s">
        <v>865</v>
      </c>
      <c r="C202" s="144" t="s">
        <v>1325</v>
      </c>
      <c r="D202" s="143">
        <v>2993310661</v>
      </c>
      <c r="E202" s="143">
        <v>2229316851</v>
      </c>
      <c r="F202" s="143">
        <v>2.5</v>
      </c>
      <c r="G202" s="143">
        <v>28</v>
      </c>
      <c r="H202" s="143" t="b">
        <v>1</v>
      </c>
      <c r="I202" s="143" t="b">
        <v>0</v>
      </c>
      <c r="J202" s="143" t="b">
        <v>0</v>
      </c>
      <c r="K202" s="143" t="b">
        <v>0</v>
      </c>
    </row>
    <row r="203" spans="1:11" ht="63" x14ac:dyDescent="0.25">
      <c r="A203" s="145">
        <v>44256.724999999999</v>
      </c>
      <c r="B203" s="143" t="s">
        <v>848</v>
      </c>
      <c r="C203" s="144" t="s">
        <v>1326</v>
      </c>
      <c r="D203" s="143">
        <v>2996337280</v>
      </c>
      <c r="E203" s="143">
        <v>2233228128</v>
      </c>
      <c r="F203" s="143">
        <v>-2.5</v>
      </c>
      <c r="G203" s="143">
        <v>28</v>
      </c>
      <c r="H203" s="143" t="b">
        <v>1</v>
      </c>
      <c r="I203" s="143" t="b">
        <v>0</v>
      </c>
      <c r="J203" s="143" t="b">
        <v>0</v>
      </c>
      <c r="K203" s="143" t="b">
        <v>0</v>
      </c>
    </row>
    <row r="204" spans="1:11" ht="63" x14ac:dyDescent="0.25">
      <c r="A204" s="145">
        <v>44257.749305555553</v>
      </c>
      <c r="B204" s="143" t="s">
        <v>848</v>
      </c>
      <c r="C204" s="144" t="s">
        <v>1327</v>
      </c>
      <c r="D204" s="143">
        <v>2998090474</v>
      </c>
      <c r="E204" s="143">
        <v>2234510455</v>
      </c>
      <c r="F204" s="143">
        <v>-2.5</v>
      </c>
      <c r="G204" s="143">
        <v>25.5</v>
      </c>
      <c r="H204" s="143" t="b">
        <v>1</v>
      </c>
      <c r="I204" s="143" t="b">
        <v>0</v>
      </c>
      <c r="J204" s="143" t="b">
        <v>0</v>
      </c>
      <c r="K204" s="143" t="b">
        <v>0</v>
      </c>
    </row>
    <row r="205" spans="1:11" ht="78.75" x14ac:dyDescent="0.25">
      <c r="A205" s="145">
        <v>44258.663888888892</v>
      </c>
      <c r="B205" s="143" t="s">
        <v>848</v>
      </c>
      <c r="C205" s="144" t="s">
        <v>1329</v>
      </c>
      <c r="D205" s="143">
        <v>2999671875</v>
      </c>
      <c r="E205" s="143">
        <v>2235660431</v>
      </c>
      <c r="F205" s="143">
        <v>-5</v>
      </c>
      <c r="G205" s="143">
        <v>18</v>
      </c>
      <c r="H205" s="143" t="b">
        <v>1</v>
      </c>
      <c r="I205" s="143" t="b">
        <v>0</v>
      </c>
      <c r="J205" s="143" t="b">
        <v>0</v>
      </c>
      <c r="K205" s="143" t="b">
        <v>0</v>
      </c>
    </row>
    <row r="206" spans="1:11" ht="47.25" x14ac:dyDescent="0.25">
      <c r="A206" s="145">
        <v>44258.663888888892</v>
      </c>
      <c r="B206" s="143" t="s">
        <v>848</v>
      </c>
      <c r="C206" s="144" t="s">
        <v>1328</v>
      </c>
      <c r="D206" s="143">
        <v>2999671874</v>
      </c>
      <c r="E206" s="143">
        <v>2235660430</v>
      </c>
      <c r="F206" s="143">
        <v>-2.5</v>
      </c>
      <c r="G206" s="143">
        <v>23</v>
      </c>
      <c r="H206" s="143" t="b">
        <v>1</v>
      </c>
      <c r="I206" s="143" t="b">
        <v>0</v>
      </c>
      <c r="J206" s="143" t="b">
        <v>0</v>
      </c>
      <c r="K206" s="143" t="b">
        <v>0</v>
      </c>
    </row>
    <row r="207" spans="1:11" ht="47.25" x14ac:dyDescent="0.25">
      <c r="A207" s="145">
        <v>44258.861111111109</v>
      </c>
      <c r="B207" s="143" t="s">
        <v>848</v>
      </c>
      <c r="C207" s="144" t="s">
        <v>1330</v>
      </c>
      <c r="D207" s="143">
        <v>3000752391</v>
      </c>
      <c r="E207" s="143">
        <v>2236425445</v>
      </c>
      <c r="F207" s="143">
        <v>-0.96</v>
      </c>
      <c r="G207" s="143">
        <v>17.04</v>
      </c>
      <c r="H207" s="143" t="b">
        <v>1</v>
      </c>
      <c r="I207" s="143" t="b">
        <v>0</v>
      </c>
      <c r="J207" s="143" t="b">
        <v>1</v>
      </c>
      <c r="K207" s="143" t="b">
        <v>0</v>
      </c>
    </row>
    <row r="208" spans="1:11" ht="47.25" x14ac:dyDescent="0.25">
      <c r="A208" s="145">
        <v>44258.869444444441</v>
      </c>
      <c r="B208" s="143" t="s">
        <v>846</v>
      </c>
      <c r="C208" s="144" t="s">
        <v>1330</v>
      </c>
      <c r="D208" s="143">
        <v>3000787494</v>
      </c>
      <c r="E208" s="143">
        <v>2236425445</v>
      </c>
      <c r="F208" s="143">
        <v>1.3</v>
      </c>
      <c r="G208" s="143">
        <v>18.34</v>
      </c>
      <c r="H208" s="143" t="b">
        <v>1</v>
      </c>
      <c r="I208" s="143" t="b">
        <v>0</v>
      </c>
      <c r="J208" s="143" t="b">
        <v>1</v>
      </c>
      <c r="K208" s="143" t="b">
        <v>0</v>
      </c>
    </row>
    <row r="209" spans="1:11" ht="47.25" x14ac:dyDescent="0.25">
      <c r="A209" s="145">
        <v>44258.884722222225</v>
      </c>
      <c r="B209" s="143" t="s">
        <v>848</v>
      </c>
      <c r="C209" s="144" t="s">
        <v>1333</v>
      </c>
      <c r="D209" s="143">
        <v>3000853444</v>
      </c>
      <c r="E209" s="143">
        <v>2236501885</v>
      </c>
      <c r="F209" s="143">
        <v>-0.96</v>
      </c>
      <c r="G209" s="143">
        <v>15.46</v>
      </c>
      <c r="H209" s="143" t="b">
        <v>1</v>
      </c>
      <c r="I209" s="143" t="b">
        <v>0</v>
      </c>
      <c r="J209" s="143" t="b">
        <v>1</v>
      </c>
      <c r="K209" s="143" t="b">
        <v>0</v>
      </c>
    </row>
    <row r="210" spans="1:11" ht="47.25" x14ac:dyDescent="0.25">
      <c r="A210" s="145">
        <v>44258.884722222225</v>
      </c>
      <c r="B210" s="143" t="s">
        <v>848</v>
      </c>
      <c r="C210" s="144" t="s">
        <v>1332</v>
      </c>
      <c r="D210" s="143">
        <v>3000853442</v>
      </c>
      <c r="E210" s="143">
        <v>2236501883</v>
      </c>
      <c r="F210" s="143">
        <v>-0.96</v>
      </c>
      <c r="G210" s="143">
        <v>16.420000000000002</v>
      </c>
      <c r="H210" s="143" t="b">
        <v>1</v>
      </c>
      <c r="I210" s="143" t="b">
        <v>0</v>
      </c>
      <c r="J210" s="143" t="b">
        <v>1</v>
      </c>
      <c r="K210" s="143" t="b">
        <v>0</v>
      </c>
    </row>
    <row r="211" spans="1:11" ht="47.25" x14ac:dyDescent="0.25">
      <c r="A211" s="145">
        <v>44258.884722222225</v>
      </c>
      <c r="B211" s="143" t="s">
        <v>848</v>
      </c>
      <c r="C211" s="144" t="s">
        <v>1331</v>
      </c>
      <c r="D211" s="143">
        <v>3000853441</v>
      </c>
      <c r="E211" s="143">
        <v>2236501882</v>
      </c>
      <c r="F211" s="143">
        <v>-0.96</v>
      </c>
      <c r="G211" s="143">
        <v>17.38</v>
      </c>
      <c r="H211" s="143" t="b">
        <v>1</v>
      </c>
      <c r="I211" s="143" t="b">
        <v>0</v>
      </c>
      <c r="J211" s="143" t="b">
        <v>1</v>
      </c>
      <c r="K211" s="143" t="b">
        <v>0</v>
      </c>
    </row>
    <row r="212" spans="1:11" ht="47.25" x14ac:dyDescent="0.25">
      <c r="A212" s="145">
        <v>44258.897222222222</v>
      </c>
      <c r="B212" s="143" t="s">
        <v>846</v>
      </c>
      <c r="C212" s="144" t="s">
        <v>1331</v>
      </c>
      <c r="D212" s="143">
        <v>3000902371</v>
      </c>
      <c r="E212" s="143">
        <v>2236501882</v>
      </c>
      <c r="F212" s="143">
        <v>2.13</v>
      </c>
      <c r="G212" s="143">
        <v>17.59</v>
      </c>
      <c r="H212" s="143" t="b">
        <v>1</v>
      </c>
      <c r="I212" s="143" t="b">
        <v>0</v>
      </c>
      <c r="J212" s="143" t="b">
        <v>1</v>
      </c>
      <c r="K212" s="143" t="b">
        <v>0</v>
      </c>
    </row>
    <row r="213" spans="1:11" ht="47.25" x14ac:dyDescent="0.25">
      <c r="A213" s="145">
        <v>44259.64166666667</v>
      </c>
      <c r="B213" s="143" t="s">
        <v>846</v>
      </c>
      <c r="C213" s="144" t="s">
        <v>1328</v>
      </c>
      <c r="D213" s="143">
        <v>3002026041</v>
      </c>
      <c r="E213" s="143">
        <v>2235660430</v>
      </c>
      <c r="F213" s="143">
        <v>10.199999999999999</v>
      </c>
      <c r="G213" s="143">
        <v>27.79</v>
      </c>
      <c r="H213" s="143" t="b">
        <v>1</v>
      </c>
      <c r="I213" s="143" t="b">
        <v>0</v>
      </c>
      <c r="J213" s="143" t="b">
        <v>0</v>
      </c>
      <c r="K213" s="143" t="b">
        <v>0</v>
      </c>
    </row>
    <row r="214" spans="1:11" ht="63" x14ac:dyDescent="0.25">
      <c r="A214" s="145">
        <v>44259.854166666664</v>
      </c>
      <c r="B214" s="143" t="s">
        <v>848</v>
      </c>
      <c r="C214" s="144" t="s">
        <v>1338</v>
      </c>
      <c r="D214" s="143">
        <v>3003045724</v>
      </c>
      <c r="E214" s="143">
        <v>2238083033</v>
      </c>
      <c r="F214" s="143">
        <v>-2.5</v>
      </c>
      <c r="G214" s="143">
        <v>16.79</v>
      </c>
      <c r="H214" s="143" t="b">
        <v>1</v>
      </c>
      <c r="I214" s="143" t="b">
        <v>0</v>
      </c>
      <c r="J214" s="143" t="b">
        <v>0</v>
      </c>
      <c r="K214" s="143" t="b">
        <v>0</v>
      </c>
    </row>
    <row r="215" spans="1:11" ht="78.75" x14ac:dyDescent="0.25">
      <c r="A215" s="145">
        <v>44259.854166666664</v>
      </c>
      <c r="B215" s="143" t="s">
        <v>848</v>
      </c>
      <c r="C215" s="144" t="s">
        <v>1337</v>
      </c>
      <c r="D215" s="143">
        <v>3003045722</v>
      </c>
      <c r="E215" s="143">
        <v>2238083032</v>
      </c>
      <c r="F215" s="143">
        <v>-1</v>
      </c>
      <c r="G215" s="143">
        <v>19.29</v>
      </c>
      <c r="H215" s="143" t="b">
        <v>1</v>
      </c>
      <c r="I215" s="143" t="b">
        <v>0</v>
      </c>
      <c r="J215" s="143" t="b">
        <v>0</v>
      </c>
      <c r="K215" s="143" t="b">
        <v>0</v>
      </c>
    </row>
    <row r="216" spans="1:11" ht="78.75" x14ac:dyDescent="0.25">
      <c r="A216" s="145">
        <v>44259.854166666664</v>
      </c>
      <c r="B216" s="143" t="s">
        <v>848</v>
      </c>
      <c r="C216" s="144" t="s">
        <v>1336</v>
      </c>
      <c r="D216" s="143">
        <v>3003045720</v>
      </c>
      <c r="E216" s="143">
        <v>2238083030</v>
      </c>
      <c r="F216" s="143">
        <v>-2.5</v>
      </c>
      <c r="G216" s="143">
        <v>20.29</v>
      </c>
      <c r="H216" s="143" t="b">
        <v>1</v>
      </c>
      <c r="I216" s="143" t="b">
        <v>0</v>
      </c>
      <c r="J216" s="143" t="b">
        <v>0</v>
      </c>
      <c r="K216" s="143" t="b">
        <v>0</v>
      </c>
    </row>
    <row r="217" spans="1:11" ht="78.75" x14ac:dyDescent="0.25">
      <c r="A217" s="145">
        <v>44259.854166666664</v>
      </c>
      <c r="B217" s="143" t="s">
        <v>848</v>
      </c>
      <c r="C217" s="144" t="s">
        <v>1335</v>
      </c>
      <c r="D217" s="143">
        <v>3003045719</v>
      </c>
      <c r="E217" s="143">
        <v>2238083029</v>
      </c>
      <c r="F217" s="143">
        <v>-2.5</v>
      </c>
      <c r="G217" s="143">
        <v>22.79</v>
      </c>
      <c r="H217" s="143" t="b">
        <v>1</v>
      </c>
      <c r="I217" s="143" t="b">
        <v>0</v>
      </c>
      <c r="J217" s="143" t="b">
        <v>0</v>
      </c>
      <c r="K217" s="143" t="b">
        <v>0</v>
      </c>
    </row>
    <row r="218" spans="1:11" ht="78.75" x14ac:dyDescent="0.25">
      <c r="A218" s="145">
        <v>44259.854166666664</v>
      </c>
      <c r="B218" s="143" t="s">
        <v>848</v>
      </c>
      <c r="C218" s="144" t="s">
        <v>1334</v>
      </c>
      <c r="D218" s="143">
        <v>3003045718</v>
      </c>
      <c r="E218" s="143">
        <v>2238083028</v>
      </c>
      <c r="F218" s="143">
        <v>-2.5</v>
      </c>
      <c r="G218" s="143">
        <v>25.29</v>
      </c>
      <c r="H218" s="143" t="b">
        <v>1</v>
      </c>
      <c r="I218" s="143" t="b">
        <v>0</v>
      </c>
      <c r="J218" s="143" t="b">
        <v>0</v>
      </c>
      <c r="K218" s="143" t="b">
        <v>0</v>
      </c>
    </row>
    <row r="219" spans="1:11" ht="78.75" x14ac:dyDescent="0.25">
      <c r="A219" s="145">
        <v>44260.54583333333</v>
      </c>
      <c r="B219" s="143" t="s">
        <v>846</v>
      </c>
      <c r="C219" s="144" t="s">
        <v>1335</v>
      </c>
      <c r="D219" s="143">
        <v>3004124509</v>
      </c>
      <c r="E219" s="143">
        <v>2238083029</v>
      </c>
      <c r="F219" s="143">
        <v>12.38</v>
      </c>
      <c r="G219" s="143">
        <v>29.17</v>
      </c>
      <c r="H219" s="143" t="b">
        <v>1</v>
      </c>
      <c r="I219" s="143" t="b">
        <v>0</v>
      </c>
      <c r="J219" s="143" t="b">
        <v>0</v>
      </c>
      <c r="K219" s="143" t="b">
        <v>0</v>
      </c>
    </row>
    <row r="220" spans="1:11" ht="78.75" x14ac:dyDescent="0.25">
      <c r="A220" s="145">
        <v>44263.311805555553</v>
      </c>
      <c r="B220" s="143" t="s">
        <v>865</v>
      </c>
      <c r="C220" s="144" t="s">
        <v>1336</v>
      </c>
      <c r="D220" s="143">
        <v>3015508450</v>
      </c>
      <c r="E220" s="143">
        <v>2238083030</v>
      </c>
      <c r="F220" s="143">
        <v>2.5</v>
      </c>
      <c r="G220" s="143">
        <v>31.67</v>
      </c>
      <c r="H220" s="143" t="b">
        <v>1</v>
      </c>
      <c r="I220" s="143" t="b">
        <v>0</v>
      </c>
      <c r="J220" s="143" t="b">
        <v>0</v>
      </c>
      <c r="K220" s="143" t="b">
        <v>0</v>
      </c>
    </row>
    <row r="221" spans="1:11" ht="63" x14ac:dyDescent="0.25">
      <c r="A221" s="145">
        <v>44263.647222222222</v>
      </c>
      <c r="B221" s="143" t="s">
        <v>865</v>
      </c>
      <c r="C221" s="144" t="s">
        <v>1338</v>
      </c>
      <c r="D221" s="143">
        <v>3016439842</v>
      </c>
      <c r="E221" s="143">
        <v>2238083033</v>
      </c>
      <c r="F221" s="143">
        <v>2.5</v>
      </c>
      <c r="G221" s="143">
        <v>34.17</v>
      </c>
      <c r="H221" s="143" t="b">
        <v>1</v>
      </c>
      <c r="I221" s="143" t="b">
        <v>0</v>
      </c>
      <c r="J221" s="143" t="b">
        <v>0</v>
      </c>
      <c r="K221" s="143" t="b">
        <v>0</v>
      </c>
    </row>
    <row r="222" spans="1:11" ht="78.75" x14ac:dyDescent="0.25">
      <c r="A222" s="145">
        <v>44263.731944444444</v>
      </c>
      <c r="B222" s="143" t="s">
        <v>848</v>
      </c>
      <c r="C222" s="144" t="s">
        <v>1340</v>
      </c>
      <c r="D222" s="143">
        <v>3016995452</v>
      </c>
      <c r="E222" s="143">
        <v>2248470645</v>
      </c>
      <c r="F222" s="143">
        <v>-2.5</v>
      </c>
      <c r="G222" s="143">
        <v>29.17</v>
      </c>
      <c r="H222" s="143" t="b">
        <v>1</v>
      </c>
      <c r="I222" s="143" t="b">
        <v>0</v>
      </c>
      <c r="J222" s="143" t="b">
        <v>0</v>
      </c>
      <c r="K222" s="143" t="b">
        <v>0</v>
      </c>
    </row>
    <row r="223" spans="1:11" ht="63" x14ac:dyDescent="0.25">
      <c r="A223" s="145">
        <v>44263.731944444444</v>
      </c>
      <c r="B223" s="143" t="s">
        <v>848</v>
      </c>
      <c r="C223" s="144" t="s">
        <v>1339</v>
      </c>
      <c r="D223" s="143">
        <v>3016995451</v>
      </c>
      <c r="E223" s="143">
        <v>2248470644</v>
      </c>
      <c r="F223" s="143">
        <v>-2.5</v>
      </c>
      <c r="G223" s="143">
        <v>31.67</v>
      </c>
      <c r="H223" s="143" t="b">
        <v>1</v>
      </c>
      <c r="I223" s="143" t="b">
        <v>0</v>
      </c>
      <c r="J223" s="143" t="b">
        <v>0</v>
      </c>
      <c r="K223" s="143" t="b">
        <v>0</v>
      </c>
    </row>
    <row r="224" spans="1:11" ht="63" x14ac:dyDescent="0.25">
      <c r="A224" s="145">
        <v>44264.675000000003</v>
      </c>
      <c r="B224" s="143" t="s">
        <v>848</v>
      </c>
      <c r="C224" s="144" t="s">
        <v>1341</v>
      </c>
      <c r="D224" s="143">
        <v>3018418277</v>
      </c>
      <c r="E224" s="143">
        <v>2249507306</v>
      </c>
      <c r="F224" s="143">
        <v>-2.5</v>
      </c>
      <c r="G224" s="143">
        <v>26.67</v>
      </c>
      <c r="H224" s="143" t="b">
        <v>1</v>
      </c>
      <c r="I224" s="143" t="b">
        <v>0</v>
      </c>
      <c r="J224" s="143" t="b">
        <v>0</v>
      </c>
      <c r="K224" s="143" t="b">
        <v>0</v>
      </c>
    </row>
    <row r="225" spans="1:11" ht="78.75" x14ac:dyDescent="0.25">
      <c r="A225" s="145">
        <v>44264.675694444442</v>
      </c>
      <c r="B225" s="143" t="s">
        <v>848</v>
      </c>
      <c r="C225" s="144" t="s">
        <v>1343</v>
      </c>
      <c r="D225" s="143">
        <v>3018419718</v>
      </c>
      <c r="E225" s="143">
        <v>2249508535</v>
      </c>
      <c r="F225" s="143">
        <v>-2.5</v>
      </c>
      <c r="G225" s="143">
        <v>19.170000000000002</v>
      </c>
      <c r="H225" s="143" t="b">
        <v>1</v>
      </c>
      <c r="I225" s="143" t="b">
        <v>0</v>
      </c>
      <c r="J225" s="143" t="b">
        <v>0</v>
      </c>
      <c r="K225" s="143" t="b">
        <v>0</v>
      </c>
    </row>
    <row r="226" spans="1:11" ht="78.75" x14ac:dyDescent="0.25">
      <c r="A226" s="145">
        <v>44264.675694444442</v>
      </c>
      <c r="B226" s="143" t="s">
        <v>848</v>
      </c>
      <c r="C226" s="144" t="s">
        <v>1342</v>
      </c>
      <c r="D226" s="143">
        <v>3018419213</v>
      </c>
      <c r="E226" s="143">
        <v>2249508108</v>
      </c>
      <c r="F226" s="143">
        <v>-5</v>
      </c>
      <c r="G226" s="143">
        <v>21.67</v>
      </c>
      <c r="H226" s="143" t="b">
        <v>1</v>
      </c>
      <c r="I226" s="143" t="b">
        <v>0</v>
      </c>
      <c r="J226" s="143" t="b">
        <v>0</v>
      </c>
      <c r="K226" s="143" t="b">
        <v>0</v>
      </c>
    </row>
    <row r="227" spans="1:11" ht="63" x14ac:dyDescent="0.25">
      <c r="A227" s="145">
        <v>44265.575694444444</v>
      </c>
      <c r="B227" s="143" t="s">
        <v>846</v>
      </c>
      <c r="C227" s="144" t="s">
        <v>1339</v>
      </c>
      <c r="D227" s="143">
        <v>3019720889</v>
      </c>
      <c r="E227" s="143">
        <v>2248470644</v>
      </c>
      <c r="F227" s="143">
        <v>7.5</v>
      </c>
      <c r="G227" s="143">
        <v>26.67</v>
      </c>
      <c r="H227" s="143" t="b">
        <v>1</v>
      </c>
      <c r="I227" s="143" t="b">
        <v>0</v>
      </c>
      <c r="J227" s="143" t="b">
        <v>0</v>
      </c>
      <c r="K227" s="143" t="b">
        <v>0</v>
      </c>
    </row>
    <row r="228" spans="1:11" ht="78.75" x14ac:dyDescent="0.25">
      <c r="A228" s="145">
        <v>44265.648611111108</v>
      </c>
      <c r="B228" s="143" t="s">
        <v>846</v>
      </c>
      <c r="C228" s="144" t="s">
        <v>1340</v>
      </c>
      <c r="D228" s="143">
        <v>3020018112</v>
      </c>
      <c r="E228" s="143">
        <v>2248470645</v>
      </c>
      <c r="F228" s="143">
        <v>22.5</v>
      </c>
      <c r="G228" s="143">
        <v>49.17</v>
      </c>
      <c r="H228" s="143" t="b">
        <v>1</v>
      </c>
      <c r="I228" s="143" t="b">
        <v>0</v>
      </c>
      <c r="J228" s="143" t="b">
        <v>0</v>
      </c>
      <c r="K228" s="143" t="b">
        <v>0</v>
      </c>
    </row>
    <row r="229" spans="1:11" ht="63" x14ac:dyDescent="0.25">
      <c r="A229" s="145">
        <v>44265.677777777775</v>
      </c>
      <c r="B229" s="143" t="s">
        <v>848</v>
      </c>
      <c r="C229" s="144" t="s">
        <v>1344</v>
      </c>
      <c r="D229" s="143">
        <v>3020159267</v>
      </c>
      <c r="E229" s="143">
        <v>2250797350</v>
      </c>
      <c r="F229" s="143">
        <v>-2.5</v>
      </c>
      <c r="G229" s="143">
        <v>46.67</v>
      </c>
      <c r="H229" s="143" t="b">
        <v>1</v>
      </c>
      <c r="I229" s="143" t="b">
        <v>0</v>
      </c>
      <c r="J229" s="143" t="b">
        <v>0</v>
      </c>
      <c r="K229" s="143" t="b">
        <v>0</v>
      </c>
    </row>
    <row r="230" spans="1:11" ht="47.25" x14ac:dyDescent="0.25">
      <c r="A230" s="145">
        <v>44266.01458333333</v>
      </c>
      <c r="B230" s="143" t="s">
        <v>862</v>
      </c>
      <c r="C230" s="144" t="s">
        <v>1345</v>
      </c>
      <c r="D230" s="143">
        <v>3021520011</v>
      </c>
      <c r="F230" s="143">
        <v>150</v>
      </c>
      <c r="G230" s="143">
        <v>196.67</v>
      </c>
    </row>
    <row r="231" spans="1:11" ht="78.75" x14ac:dyDescent="0.25">
      <c r="A231" s="145">
        <v>44266.304166666669</v>
      </c>
      <c r="B231" s="143" t="s">
        <v>865</v>
      </c>
      <c r="C231" s="144" t="s">
        <v>1343</v>
      </c>
      <c r="D231" s="143">
        <v>3021666955</v>
      </c>
      <c r="E231" s="143">
        <v>2249508535</v>
      </c>
      <c r="F231" s="143">
        <v>2.5</v>
      </c>
      <c r="G231" s="143">
        <v>201.67</v>
      </c>
      <c r="H231" s="143" t="b">
        <v>1</v>
      </c>
      <c r="I231" s="143" t="b">
        <v>0</v>
      </c>
      <c r="J231" s="143" t="b">
        <v>0</v>
      </c>
      <c r="K231" s="143" t="b">
        <v>0</v>
      </c>
    </row>
    <row r="232" spans="1:11" ht="63" x14ac:dyDescent="0.25">
      <c r="A232" s="145">
        <v>44266.304166666669</v>
      </c>
      <c r="B232" s="143" t="s">
        <v>865</v>
      </c>
      <c r="C232" s="144" t="s">
        <v>1341</v>
      </c>
      <c r="D232" s="143">
        <v>3021666934</v>
      </c>
      <c r="E232" s="143">
        <v>2249507306</v>
      </c>
      <c r="F232" s="143">
        <v>2.5</v>
      </c>
      <c r="G232" s="143">
        <v>199.17</v>
      </c>
      <c r="H232" s="143" t="b">
        <v>1</v>
      </c>
      <c r="I232" s="143" t="b">
        <v>0</v>
      </c>
      <c r="J232" s="143" t="b">
        <v>0</v>
      </c>
      <c r="K232" s="143" t="b">
        <v>0</v>
      </c>
    </row>
    <row r="233" spans="1:11" ht="63" x14ac:dyDescent="0.25">
      <c r="A233" s="145">
        <v>44266.590277777781</v>
      </c>
      <c r="B233" s="143" t="s">
        <v>848</v>
      </c>
      <c r="C233" s="144" t="s">
        <v>1346</v>
      </c>
      <c r="D233" s="143">
        <v>3022128323</v>
      </c>
      <c r="E233" s="143">
        <v>2252243535</v>
      </c>
      <c r="F233" s="143">
        <v>-5</v>
      </c>
      <c r="G233" s="143">
        <v>196.67</v>
      </c>
      <c r="H233" s="143" t="b">
        <v>1</v>
      </c>
      <c r="I233" s="143" t="b">
        <v>0</v>
      </c>
      <c r="J233" s="143" t="b">
        <v>0</v>
      </c>
      <c r="K233" s="143" t="b">
        <v>0</v>
      </c>
    </row>
    <row r="234" spans="1:11" ht="63" x14ac:dyDescent="0.25">
      <c r="A234" s="145">
        <v>44266.606249999997</v>
      </c>
      <c r="B234" s="143" t="s">
        <v>846</v>
      </c>
      <c r="C234" s="144" t="s">
        <v>1344</v>
      </c>
      <c r="D234" s="143">
        <v>3022187673</v>
      </c>
      <c r="E234" s="143">
        <v>2250797350</v>
      </c>
      <c r="F234" s="143">
        <v>7.6</v>
      </c>
      <c r="G234" s="143">
        <v>204.27</v>
      </c>
      <c r="H234" s="143" t="b">
        <v>1</v>
      </c>
      <c r="I234" s="143" t="b">
        <v>0</v>
      </c>
      <c r="J234" s="143" t="b">
        <v>0</v>
      </c>
      <c r="K234" s="143" t="b">
        <v>0</v>
      </c>
    </row>
    <row r="235" spans="1:11" ht="78.75" x14ac:dyDescent="0.25">
      <c r="A235" s="145">
        <v>44266.61041666667</v>
      </c>
      <c r="B235" s="143" t="s">
        <v>848</v>
      </c>
      <c r="C235" s="144" t="s">
        <v>1350</v>
      </c>
      <c r="D235" s="143">
        <v>3022206082</v>
      </c>
      <c r="E235" s="143">
        <v>2252298452</v>
      </c>
      <c r="F235" s="143">
        <v>-5</v>
      </c>
      <c r="G235" s="143">
        <v>184.27</v>
      </c>
      <c r="H235" s="143" t="b">
        <v>1</v>
      </c>
      <c r="I235" s="143" t="b">
        <v>0</v>
      </c>
      <c r="J235" s="143" t="b">
        <v>0</v>
      </c>
      <c r="K235" s="143" t="b">
        <v>0</v>
      </c>
    </row>
    <row r="236" spans="1:11" ht="63" x14ac:dyDescent="0.25">
      <c r="A236" s="145">
        <v>44266.61041666667</v>
      </c>
      <c r="B236" s="143" t="s">
        <v>848</v>
      </c>
      <c r="C236" s="144" t="s">
        <v>1349</v>
      </c>
      <c r="D236" s="143">
        <v>3022205250</v>
      </c>
      <c r="E236" s="143">
        <v>2252298162</v>
      </c>
      <c r="F236" s="143">
        <v>-5</v>
      </c>
      <c r="G236" s="143">
        <v>189.27</v>
      </c>
      <c r="H236" s="143" t="b">
        <v>1</v>
      </c>
      <c r="I236" s="143" t="b">
        <v>0</v>
      </c>
      <c r="J236" s="143" t="b">
        <v>0</v>
      </c>
      <c r="K236" s="143" t="b">
        <v>0</v>
      </c>
    </row>
    <row r="237" spans="1:11" ht="63" x14ac:dyDescent="0.25">
      <c r="A237" s="145">
        <v>44266.61041666667</v>
      </c>
      <c r="B237" s="143" t="s">
        <v>848</v>
      </c>
      <c r="C237" s="144" t="s">
        <v>1348</v>
      </c>
      <c r="D237" s="143">
        <v>3022205249</v>
      </c>
      <c r="E237" s="143">
        <v>2252298161</v>
      </c>
      <c r="F237" s="143">
        <v>-5</v>
      </c>
      <c r="G237" s="143">
        <v>194.27</v>
      </c>
      <c r="H237" s="143" t="b">
        <v>1</v>
      </c>
      <c r="I237" s="143" t="b">
        <v>0</v>
      </c>
      <c r="J237" s="143" t="b">
        <v>0</v>
      </c>
      <c r="K237" s="143" t="b">
        <v>0</v>
      </c>
    </row>
    <row r="238" spans="1:11" ht="78.75" x14ac:dyDescent="0.25">
      <c r="A238" s="145">
        <v>44266.61041666667</v>
      </c>
      <c r="B238" s="143" t="s">
        <v>848</v>
      </c>
      <c r="C238" s="144" t="s">
        <v>1347</v>
      </c>
      <c r="D238" s="143">
        <v>3022205248</v>
      </c>
      <c r="E238" s="143">
        <v>2252298160</v>
      </c>
      <c r="F238" s="143">
        <v>-5</v>
      </c>
      <c r="G238" s="143">
        <v>199.27</v>
      </c>
      <c r="H238" s="143" t="b">
        <v>1</v>
      </c>
      <c r="I238" s="143" t="b">
        <v>0</v>
      </c>
      <c r="J238" s="143" t="b">
        <v>0</v>
      </c>
      <c r="K238" s="143" t="b">
        <v>0</v>
      </c>
    </row>
    <row r="239" spans="1:11" ht="63" x14ac:dyDescent="0.25">
      <c r="A239" s="145">
        <v>44266.749305555553</v>
      </c>
      <c r="B239" s="143" t="s">
        <v>848</v>
      </c>
      <c r="C239" s="144" t="s">
        <v>1351</v>
      </c>
      <c r="D239" s="143">
        <v>3022863062</v>
      </c>
      <c r="E239" s="143">
        <v>2252774742</v>
      </c>
      <c r="F239" s="143">
        <v>-5</v>
      </c>
      <c r="G239" s="143">
        <v>179.27</v>
      </c>
      <c r="H239" s="143" t="b">
        <v>1</v>
      </c>
      <c r="I239" s="143" t="b">
        <v>0</v>
      </c>
      <c r="J239" s="143" t="b">
        <v>0</v>
      </c>
      <c r="K239" s="143" t="b">
        <v>0</v>
      </c>
    </row>
    <row r="240" spans="1:11" ht="78.75" x14ac:dyDescent="0.25">
      <c r="A240" s="145">
        <v>44266.750694444447</v>
      </c>
      <c r="B240" s="143" t="s">
        <v>848</v>
      </c>
      <c r="C240" s="144" t="s">
        <v>1354</v>
      </c>
      <c r="D240" s="143">
        <v>3022873721</v>
      </c>
      <c r="E240" s="143">
        <v>2252783121</v>
      </c>
      <c r="F240" s="143">
        <v>-2.5</v>
      </c>
      <c r="G240" s="143">
        <v>171.77</v>
      </c>
      <c r="H240" s="143" t="b">
        <v>1</v>
      </c>
      <c r="I240" s="143" t="b">
        <v>0</v>
      </c>
      <c r="J240" s="143" t="b">
        <v>0</v>
      </c>
      <c r="K240" s="143" t="b">
        <v>0</v>
      </c>
    </row>
    <row r="241" spans="1:11" ht="63" x14ac:dyDescent="0.25">
      <c r="A241" s="145">
        <v>44266.750694444447</v>
      </c>
      <c r="B241" s="143" t="s">
        <v>848</v>
      </c>
      <c r="C241" s="144" t="s">
        <v>1353</v>
      </c>
      <c r="D241" s="143">
        <v>3022873720</v>
      </c>
      <c r="E241" s="143">
        <v>2252783120</v>
      </c>
      <c r="F241" s="143">
        <v>-2.5</v>
      </c>
      <c r="G241" s="143">
        <v>174.27</v>
      </c>
      <c r="H241" s="143" t="b">
        <v>1</v>
      </c>
      <c r="I241" s="143" t="b">
        <v>0</v>
      </c>
      <c r="J241" s="143" t="b">
        <v>0</v>
      </c>
      <c r="K241" s="143" t="b">
        <v>0</v>
      </c>
    </row>
    <row r="242" spans="1:11" ht="63" x14ac:dyDescent="0.25">
      <c r="A242" s="145">
        <v>44266.750694444447</v>
      </c>
      <c r="B242" s="143" t="s">
        <v>848</v>
      </c>
      <c r="C242" s="144" t="s">
        <v>1352</v>
      </c>
      <c r="D242" s="143">
        <v>3022873718</v>
      </c>
      <c r="E242" s="143">
        <v>2252783118</v>
      </c>
      <c r="F242" s="143">
        <v>-2.5</v>
      </c>
      <c r="G242" s="143">
        <v>176.77</v>
      </c>
      <c r="H242" s="143" t="b">
        <v>1</v>
      </c>
      <c r="I242" s="143" t="b">
        <v>0</v>
      </c>
      <c r="J242" s="143" t="b">
        <v>0</v>
      </c>
      <c r="K242" s="143" t="b">
        <v>0</v>
      </c>
    </row>
    <row r="243" spans="1:11" ht="63" x14ac:dyDescent="0.25">
      <c r="A243" s="145">
        <v>44267.013194444444</v>
      </c>
      <c r="B243" s="143" t="s">
        <v>848</v>
      </c>
      <c r="C243" s="144" t="s">
        <v>1357</v>
      </c>
      <c r="D243" s="143">
        <v>3024168061</v>
      </c>
      <c r="E243" s="143">
        <v>2253706084</v>
      </c>
      <c r="F243" s="143">
        <v>-1</v>
      </c>
      <c r="G243" s="143">
        <v>167.77</v>
      </c>
      <c r="H243" s="143" t="b">
        <v>1</v>
      </c>
      <c r="I243" s="143" t="b">
        <v>0</v>
      </c>
      <c r="J243" s="143" t="b">
        <v>0</v>
      </c>
      <c r="K243" s="143" t="b">
        <v>0</v>
      </c>
    </row>
    <row r="244" spans="1:11" ht="63" x14ac:dyDescent="0.25">
      <c r="A244" s="145">
        <v>44267.013194444444</v>
      </c>
      <c r="B244" s="143" t="s">
        <v>848</v>
      </c>
      <c r="C244" s="144" t="s">
        <v>1356</v>
      </c>
      <c r="D244" s="143">
        <v>3024168060</v>
      </c>
      <c r="E244" s="143">
        <v>2253706083</v>
      </c>
      <c r="F244" s="143">
        <v>-1</v>
      </c>
      <c r="G244" s="143">
        <v>168.77</v>
      </c>
      <c r="H244" s="143" t="b">
        <v>1</v>
      </c>
      <c r="I244" s="143" t="b">
        <v>0</v>
      </c>
      <c r="J244" s="143" t="b">
        <v>0</v>
      </c>
      <c r="K244" s="143" t="b">
        <v>0</v>
      </c>
    </row>
    <row r="245" spans="1:11" ht="31.5" x14ac:dyDescent="0.25">
      <c r="A245" s="145">
        <v>44267.013194444444</v>
      </c>
      <c r="B245" s="143" t="s">
        <v>848</v>
      </c>
      <c r="C245" s="144" t="s">
        <v>1355</v>
      </c>
      <c r="D245" s="143">
        <v>3024168059</v>
      </c>
      <c r="E245" s="143">
        <v>2253706082</v>
      </c>
      <c r="F245" s="143">
        <v>-2</v>
      </c>
      <c r="G245" s="143">
        <v>169.77</v>
      </c>
      <c r="H245" s="143" t="b">
        <v>1</v>
      </c>
      <c r="I245" s="143" t="b">
        <v>0</v>
      </c>
      <c r="J245" s="143" t="b">
        <v>0</v>
      </c>
      <c r="K245" s="143" t="b">
        <v>0</v>
      </c>
    </row>
    <row r="246" spans="1:11" ht="63" x14ac:dyDescent="0.25">
      <c r="A246" s="145">
        <v>44267.020833333336</v>
      </c>
      <c r="B246" s="143" t="s">
        <v>846</v>
      </c>
      <c r="C246" s="144" t="s">
        <v>1357</v>
      </c>
      <c r="D246" s="143">
        <v>3024177642</v>
      </c>
      <c r="E246" s="143">
        <v>2253706084</v>
      </c>
      <c r="F246" s="143">
        <v>1.3</v>
      </c>
      <c r="G246" s="143">
        <v>169.07</v>
      </c>
      <c r="H246" s="143" t="b">
        <v>1</v>
      </c>
      <c r="I246" s="143" t="b">
        <v>0</v>
      </c>
      <c r="J246" s="143" t="b">
        <v>0</v>
      </c>
      <c r="K246" s="143" t="b">
        <v>0</v>
      </c>
    </row>
    <row r="247" spans="1:11" ht="31.5" x14ac:dyDescent="0.25">
      <c r="A247" s="145">
        <v>44267.022222222222</v>
      </c>
      <c r="B247" s="143" t="s">
        <v>846</v>
      </c>
      <c r="C247" s="144" t="s">
        <v>1355</v>
      </c>
      <c r="D247" s="143">
        <v>3024178999</v>
      </c>
      <c r="E247" s="143">
        <v>2253706082</v>
      </c>
      <c r="F247" s="143">
        <v>7.7</v>
      </c>
      <c r="G247" s="143">
        <v>176.77</v>
      </c>
      <c r="H247" s="143" t="b">
        <v>1</v>
      </c>
      <c r="I247" s="143" t="b">
        <v>0</v>
      </c>
      <c r="J247" s="143" t="b">
        <v>0</v>
      </c>
      <c r="K247" s="143" t="b">
        <v>0</v>
      </c>
    </row>
    <row r="248" spans="1:11" ht="78.75" x14ac:dyDescent="0.25">
      <c r="A248" s="145">
        <v>44267.026388888888</v>
      </c>
      <c r="B248" s="143" t="s">
        <v>848</v>
      </c>
      <c r="C248" s="144" t="s">
        <v>1360</v>
      </c>
      <c r="D248" s="143">
        <v>3024183144</v>
      </c>
      <c r="E248" s="143">
        <v>2253717426</v>
      </c>
      <c r="F248" s="143">
        <v>-0.5</v>
      </c>
      <c r="G248" s="143">
        <v>174.77</v>
      </c>
      <c r="H248" s="143" t="b">
        <v>1</v>
      </c>
      <c r="I248" s="143" t="b">
        <v>0</v>
      </c>
      <c r="J248" s="143" t="b">
        <v>0</v>
      </c>
      <c r="K248" s="143" t="b">
        <v>0</v>
      </c>
    </row>
    <row r="249" spans="1:11" ht="78.75" x14ac:dyDescent="0.25">
      <c r="A249" s="145">
        <v>44267.026388888888</v>
      </c>
      <c r="B249" s="143" t="s">
        <v>848</v>
      </c>
      <c r="C249" s="144" t="s">
        <v>1359</v>
      </c>
      <c r="D249" s="143">
        <v>3024183143</v>
      </c>
      <c r="E249" s="143">
        <v>2253717425</v>
      </c>
      <c r="F249" s="143">
        <v>-0.5</v>
      </c>
      <c r="G249" s="143">
        <v>175.27</v>
      </c>
      <c r="H249" s="143" t="b">
        <v>1</v>
      </c>
      <c r="I249" s="143" t="b">
        <v>0</v>
      </c>
      <c r="J249" s="143" t="b">
        <v>0</v>
      </c>
      <c r="K249" s="143" t="b">
        <v>0</v>
      </c>
    </row>
    <row r="250" spans="1:11" ht="47.25" x14ac:dyDescent="0.25">
      <c r="A250" s="145">
        <v>44267.026388888888</v>
      </c>
      <c r="B250" s="143" t="s">
        <v>848</v>
      </c>
      <c r="C250" s="144" t="s">
        <v>1358</v>
      </c>
      <c r="D250" s="143">
        <v>3024183142</v>
      </c>
      <c r="E250" s="143">
        <v>2253717424</v>
      </c>
      <c r="F250" s="143">
        <v>-1</v>
      </c>
      <c r="G250" s="143">
        <v>175.77</v>
      </c>
      <c r="H250" s="143" t="b">
        <v>1</v>
      </c>
      <c r="I250" s="143" t="b">
        <v>0</v>
      </c>
      <c r="J250" s="143" t="b">
        <v>0</v>
      </c>
      <c r="K250" s="143" t="b">
        <v>0</v>
      </c>
    </row>
    <row r="251" spans="1:11" ht="78.75" x14ac:dyDescent="0.25">
      <c r="A251" s="145">
        <v>44267.036111111112</v>
      </c>
      <c r="B251" s="143" t="s">
        <v>848</v>
      </c>
      <c r="C251" s="144" t="s">
        <v>1363</v>
      </c>
      <c r="D251" s="143">
        <v>3024192906</v>
      </c>
      <c r="E251" s="143">
        <v>2253724955</v>
      </c>
      <c r="F251" s="143">
        <v>-1</v>
      </c>
      <c r="G251" s="143">
        <v>171.77</v>
      </c>
      <c r="H251" s="143" t="b">
        <v>1</v>
      </c>
      <c r="I251" s="143" t="b">
        <v>0</v>
      </c>
      <c r="J251" s="143" t="b">
        <v>0</v>
      </c>
      <c r="K251" s="143" t="b">
        <v>0</v>
      </c>
    </row>
    <row r="252" spans="1:11" ht="78.75" x14ac:dyDescent="0.25">
      <c r="A252" s="145">
        <v>44267.036111111112</v>
      </c>
      <c r="B252" s="143" t="s">
        <v>848</v>
      </c>
      <c r="C252" s="144" t="s">
        <v>1362</v>
      </c>
      <c r="D252" s="143">
        <v>3024192905</v>
      </c>
      <c r="E252" s="143">
        <v>2253724954</v>
      </c>
      <c r="F252" s="143">
        <v>-1</v>
      </c>
      <c r="G252" s="143">
        <v>172.77</v>
      </c>
      <c r="H252" s="143" t="b">
        <v>1</v>
      </c>
      <c r="I252" s="143" t="b">
        <v>0</v>
      </c>
      <c r="J252" s="143" t="b">
        <v>0</v>
      </c>
      <c r="K252" s="143" t="b">
        <v>0</v>
      </c>
    </row>
    <row r="253" spans="1:11" ht="63" x14ac:dyDescent="0.25">
      <c r="A253" s="145">
        <v>44267.036111111112</v>
      </c>
      <c r="B253" s="143" t="s">
        <v>848</v>
      </c>
      <c r="C253" s="144" t="s">
        <v>1361</v>
      </c>
      <c r="D253" s="143">
        <v>3024192904</v>
      </c>
      <c r="E253" s="143">
        <v>2253724953</v>
      </c>
      <c r="F253" s="143">
        <v>-1</v>
      </c>
      <c r="G253" s="143">
        <v>173.77</v>
      </c>
      <c r="H253" s="143" t="b">
        <v>1</v>
      </c>
      <c r="I253" s="143" t="b">
        <v>0</v>
      </c>
      <c r="J253" s="143" t="b">
        <v>0</v>
      </c>
      <c r="K253" s="143" t="b">
        <v>0</v>
      </c>
    </row>
    <row r="254" spans="1:11" ht="78.75" x14ac:dyDescent="0.25">
      <c r="A254" s="145">
        <v>44267.051388888889</v>
      </c>
      <c r="B254" s="143" t="s">
        <v>846</v>
      </c>
      <c r="C254" s="144" t="s">
        <v>1363</v>
      </c>
      <c r="D254" s="143">
        <v>3024206558</v>
      </c>
      <c r="E254" s="143">
        <v>2253724955</v>
      </c>
      <c r="F254" s="143">
        <v>4</v>
      </c>
      <c r="G254" s="143">
        <v>178.67</v>
      </c>
      <c r="H254" s="143" t="b">
        <v>1</v>
      </c>
      <c r="I254" s="143" t="b">
        <v>0</v>
      </c>
      <c r="J254" s="143" t="b">
        <v>0</v>
      </c>
      <c r="K254" s="143" t="b">
        <v>0</v>
      </c>
    </row>
    <row r="255" spans="1:11" ht="63" x14ac:dyDescent="0.25">
      <c r="A255" s="145">
        <v>44267.051388888889</v>
      </c>
      <c r="B255" s="143" t="s">
        <v>846</v>
      </c>
      <c r="C255" s="144" t="s">
        <v>1361</v>
      </c>
      <c r="D255" s="143">
        <v>3024206110</v>
      </c>
      <c r="E255" s="143">
        <v>2253724953</v>
      </c>
      <c r="F255" s="143">
        <v>2.9</v>
      </c>
      <c r="G255" s="143">
        <v>174.67</v>
      </c>
      <c r="H255" s="143" t="b">
        <v>1</v>
      </c>
      <c r="I255" s="143" t="b">
        <v>0</v>
      </c>
      <c r="J255" s="143" t="b">
        <v>0</v>
      </c>
      <c r="K255" s="143" t="b">
        <v>0</v>
      </c>
    </row>
    <row r="256" spans="1:11" ht="63" x14ac:dyDescent="0.25">
      <c r="A256" s="145">
        <v>44267.642361111109</v>
      </c>
      <c r="B256" s="143" t="s">
        <v>848</v>
      </c>
      <c r="C256" s="144" t="s">
        <v>1366</v>
      </c>
      <c r="D256" s="143">
        <v>3025133122</v>
      </c>
      <c r="E256" s="143">
        <v>2254416053</v>
      </c>
      <c r="F256" s="143">
        <v>-1</v>
      </c>
      <c r="G256" s="143">
        <v>175.67</v>
      </c>
      <c r="H256" s="143" t="b">
        <v>1</v>
      </c>
      <c r="I256" s="143" t="b">
        <v>0</v>
      </c>
      <c r="J256" s="143" t="b">
        <v>0</v>
      </c>
      <c r="K256" s="143" t="b">
        <v>0</v>
      </c>
    </row>
    <row r="257" spans="1:11" ht="78.75" x14ac:dyDescent="0.25">
      <c r="A257" s="145">
        <v>44267.642361111109</v>
      </c>
      <c r="B257" s="143" t="s">
        <v>848</v>
      </c>
      <c r="C257" s="144" t="s">
        <v>1365</v>
      </c>
      <c r="D257" s="143">
        <v>3025133121</v>
      </c>
      <c r="E257" s="143">
        <v>2254416052</v>
      </c>
      <c r="F257" s="143">
        <v>-1</v>
      </c>
      <c r="G257" s="143">
        <v>176.67</v>
      </c>
      <c r="H257" s="143" t="b">
        <v>1</v>
      </c>
      <c r="I257" s="143" t="b">
        <v>0</v>
      </c>
      <c r="J257" s="143" t="b">
        <v>0</v>
      </c>
      <c r="K257" s="143" t="b">
        <v>0</v>
      </c>
    </row>
    <row r="258" spans="1:11" ht="63" x14ac:dyDescent="0.25">
      <c r="A258" s="145">
        <v>44267.642361111109</v>
      </c>
      <c r="B258" s="143" t="s">
        <v>848</v>
      </c>
      <c r="C258" s="144" t="s">
        <v>1364</v>
      </c>
      <c r="D258" s="143">
        <v>3025133120</v>
      </c>
      <c r="E258" s="143">
        <v>2254416051</v>
      </c>
      <c r="F258" s="143">
        <v>-1</v>
      </c>
      <c r="G258" s="143">
        <v>177.67</v>
      </c>
      <c r="H258" s="143" t="b">
        <v>1</v>
      </c>
      <c r="I258" s="143" t="b">
        <v>0</v>
      </c>
      <c r="J258" s="143" t="b">
        <v>0</v>
      </c>
      <c r="K258" s="143" t="b">
        <v>0</v>
      </c>
    </row>
    <row r="259" spans="1:11" ht="78.75" x14ac:dyDescent="0.25">
      <c r="A259" s="145">
        <v>44267.655555555553</v>
      </c>
      <c r="B259" s="143" t="s">
        <v>846</v>
      </c>
      <c r="C259" s="144" t="s">
        <v>1365</v>
      </c>
      <c r="D259" s="143">
        <v>3025193225</v>
      </c>
      <c r="E259" s="143">
        <v>2254416052</v>
      </c>
      <c r="F259" s="143">
        <v>2.4</v>
      </c>
      <c r="G259" s="143">
        <v>187.07</v>
      </c>
      <c r="H259" s="143" t="b">
        <v>1</v>
      </c>
      <c r="I259" s="143" t="b">
        <v>0</v>
      </c>
      <c r="J259" s="143" t="b">
        <v>0</v>
      </c>
      <c r="K259" s="143" t="b">
        <v>0</v>
      </c>
    </row>
    <row r="260" spans="1:11" ht="63" x14ac:dyDescent="0.25">
      <c r="A260" s="145">
        <v>44267.655555555553</v>
      </c>
      <c r="B260" s="143" t="s">
        <v>846</v>
      </c>
      <c r="C260" s="144" t="s">
        <v>1364</v>
      </c>
      <c r="D260" s="143">
        <v>3025193049</v>
      </c>
      <c r="E260" s="143">
        <v>2254416051</v>
      </c>
      <c r="F260" s="143">
        <v>9</v>
      </c>
      <c r="G260" s="143">
        <v>184.67</v>
      </c>
      <c r="H260" s="143" t="b">
        <v>1</v>
      </c>
      <c r="I260" s="143" t="b">
        <v>0</v>
      </c>
      <c r="J260" s="143" t="b">
        <v>0</v>
      </c>
      <c r="K260" s="143" t="b">
        <v>0</v>
      </c>
    </row>
    <row r="261" spans="1:11" ht="63" x14ac:dyDescent="0.25">
      <c r="A261" s="145">
        <v>44267.710416666669</v>
      </c>
      <c r="B261" s="143" t="s">
        <v>848</v>
      </c>
      <c r="C261" s="144" t="s">
        <v>1368</v>
      </c>
      <c r="D261" s="143">
        <v>3025503299</v>
      </c>
      <c r="E261" s="143">
        <v>2254679739</v>
      </c>
      <c r="F261" s="143">
        <v>-1</v>
      </c>
      <c r="G261" s="143">
        <v>185.07</v>
      </c>
      <c r="H261" s="143" t="b">
        <v>1</v>
      </c>
      <c r="I261" s="143" t="b">
        <v>0</v>
      </c>
      <c r="J261" s="143" t="b">
        <v>0</v>
      </c>
      <c r="K261" s="143" t="b">
        <v>0</v>
      </c>
    </row>
    <row r="262" spans="1:11" ht="63" x14ac:dyDescent="0.25">
      <c r="A262" s="145">
        <v>44267.710416666669</v>
      </c>
      <c r="B262" s="143" t="s">
        <v>848</v>
      </c>
      <c r="C262" s="144" t="s">
        <v>1367</v>
      </c>
      <c r="D262" s="143">
        <v>3025503297</v>
      </c>
      <c r="E262" s="143">
        <v>2254679737</v>
      </c>
      <c r="F262" s="143">
        <v>-1</v>
      </c>
      <c r="G262" s="143">
        <v>186.07</v>
      </c>
      <c r="H262" s="143" t="b">
        <v>1</v>
      </c>
      <c r="I262" s="143" t="b">
        <v>0</v>
      </c>
      <c r="J262" s="143" t="b">
        <v>0</v>
      </c>
      <c r="K262" s="143" t="b">
        <v>0</v>
      </c>
    </row>
    <row r="263" spans="1:11" ht="63" x14ac:dyDescent="0.25">
      <c r="A263" s="145">
        <v>44267.72152777778</v>
      </c>
      <c r="B263" s="143" t="s">
        <v>848</v>
      </c>
      <c r="C263" s="144" t="s">
        <v>1391</v>
      </c>
      <c r="D263" s="143">
        <v>3025568897</v>
      </c>
      <c r="E263" s="143">
        <v>2254726285</v>
      </c>
      <c r="F263" s="143">
        <v>-0.5</v>
      </c>
      <c r="G263" s="143">
        <v>173.57</v>
      </c>
      <c r="H263" s="143" t="b">
        <v>1</v>
      </c>
      <c r="I263" s="143" t="b">
        <v>0</v>
      </c>
      <c r="J263" s="143" t="b">
        <v>0</v>
      </c>
      <c r="K263" s="143" t="b">
        <v>0</v>
      </c>
    </row>
    <row r="264" spans="1:11" ht="63" x14ac:dyDescent="0.25">
      <c r="A264" s="145">
        <v>44267.72152777778</v>
      </c>
      <c r="B264" s="143" t="s">
        <v>848</v>
      </c>
      <c r="C264" s="144" t="s">
        <v>1390</v>
      </c>
      <c r="D264" s="143">
        <v>3025568896</v>
      </c>
      <c r="E264" s="143">
        <v>2254726284</v>
      </c>
      <c r="F264" s="143">
        <v>-0.5</v>
      </c>
      <c r="G264" s="143">
        <v>174.07</v>
      </c>
      <c r="H264" s="143" t="b">
        <v>1</v>
      </c>
      <c r="I264" s="143" t="b">
        <v>0</v>
      </c>
      <c r="J264" s="143" t="b">
        <v>0</v>
      </c>
      <c r="K264" s="143" t="b">
        <v>0</v>
      </c>
    </row>
    <row r="265" spans="1:11" ht="63" x14ac:dyDescent="0.25">
      <c r="A265" s="145">
        <v>44267.72152777778</v>
      </c>
      <c r="B265" s="143" t="s">
        <v>848</v>
      </c>
      <c r="C265" s="144" t="s">
        <v>1389</v>
      </c>
      <c r="D265" s="143">
        <v>3025568895</v>
      </c>
      <c r="E265" s="143">
        <v>2254726283</v>
      </c>
      <c r="F265" s="143">
        <v>-0.5</v>
      </c>
      <c r="G265" s="143">
        <v>174.57</v>
      </c>
      <c r="H265" s="143" t="b">
        <v>1</v>
      </c>
      <c r="I265" s="143" t="b">
        <v>0</v>
      </c>
      <c r="J265" s="143" t="b">
        <v>0</v>
      </c>
      <c r="K265" s="143" t="b">
        <v>0</v>
      </c>
    </row>
    <row r="266" spans="1:11" ht="78.75" x14ac:dyDescent="0.25">
      <c r="A266" s="145">
        <v>44267.72152777778</v>
      </c>
      <c r="B266" s="143" t="s">
        <v>848</v>
      </c>
      <c r="C266" s="144" t="s">
        <v>1388</v>
      </c>
      <c r="D266" s="143">
        <v>3025568894</v>
      </c>
      <c r="E266" s="143">
        <v>2254726282</v>
      </c>
      <c r="F266" s="143">
        <v>-0.5</v>
      </c>
      <c r="G266" s="143">
        <v>175.07</v>
      </c>
      <c r="H266" s="143" t="b">
        <v>1</v>
      </c>
      <c r="I266" s="143" t="b">
        <v>0</v>
      </c>
      <c r="J266" s="143" t="b">
        <v>0</v>
      </c>
      <c r="K266" s="143" t="b">
        <v>0</v>
      </c>
    </row>
    <row r="267" spans="1:11" ht="78.75" x14ac:dyDescent="0.25">
      <c r="A267" s="145">
        <v>44267.72152777778</v>
      </c>
      <c r="B267" s="143" t="s">
        <v>848</v>
      </c>
      <c r="C267" s="144" t="s">
        <v>1387</v>
      </c>
      <c r="D267" s="143">
        <v>3025568893</v>
      </c>
      <c r="E267" s="143">
        <v>2254726281</v>
      </c>
      <c r="F267" s="143">
        <v>-0.5</v>
      </c>
      <c r="G267" s="143">
        <v>175.57</v>
      </c>
      <c r="H267" s="143" t="b">
        <v>1</v>
      </c>
      <c r="I267" s="143" t="b">
        <v>0</v>
      </c>
      <c r="J267" s="143" t="b">
        <v>0</v>
      </c>
      <c r="K267" s="143" t="b">
        <v>0</v>
      </c>
    </row>
    <row r="268" spans="1:11" ht="78.75" x14ac:dyDescent="0.25">
      <c r="A268" s="145">
        <v>44267.72152777778</v>
      </c>
      <c r="B268" s="143" t="s">
        <v>848</v>
      </c>
      <c r="C268" s="144" t="s">
        <v>1386</v>
      </c>
      <c r="D268" s="143">
        <v>3025568892</v>
      </c>
      <c r="E268" s="143">
        <v>2254726280</v>
      </c>
      <c r="F268" s="143">
        <v>-0.5</v>
      </c>
      <c r="G268" s="143">
        <v>176.07</v>
      </c>
      <c r="H268" s="143" t="b">
        <v>1</v>
      </c>
      <c r="I268" s="143" t="b">
        <v>0</v>
      </c>
      <c r="J268" s="143" t="b">
        <v>0</v>
      </c>
      <c r="K268" s="143" t="b">
        <v>0</v>
      </c>
    </row>
    <row r="269" spans="1:11" ht="63" x14ac:dyDescent="0.25">
      <c r="A269" s="145">
        <v>44267.72152777778</v>
      </c>
      <c r="B269" s="143" t="s">
        <v>848</v>
      </c>
      <c r="C269" s="144" t="s">
        <v>1385</v>
      </c>
      <c r="D269" s="143">
        <v>3025568891</v>
      </c>
      <c r="E269" s="143">
        <v>2254726279</v>
      </c>
      <c r="F269" s="143">
        <v>-0.5</v>
      </c>
      <c r="G269" s="143">
        <v>176.57</v>
      </c>
      <c r="H269" s="143" t="b">
        <v>1</v>
      </c>
      <c r="I269" s="143" t="b">
        <v>0</v>
      </c>
      <c r="J269" s="143" t="b">
        <v>0</v>
      </c>
      <c r="K269" s="143" t="b">
        <v>0</v>
      </c>
    </row>
    <row r="270" spans="1:11" ht="63" x14ac:dyDescent="0.25">
      <c r="A270" s="145">
        <v>44267.72152777778</v>
      </c>
      <c r="B270" s="143" t="s">
        <v>848</v>
      </c>
      <c r="C270" s="144" t="s">
        <v>1384</v>
      </c>
      <c r="D270" s="143">
        <v>3025568890</v>
      </c>
      <c r="E270" s="143">
        <v>2254726278</v>
      </c>
      <c r="F270" s="143">
        <v>-0.5</v>
      </c>
      <c r="G270" s="143">
        <v>177.07</v>
      </c>
      <c r="H270" s="143" t="b">
        <v>1</v>
      </c>
      <c r="I270" s="143" t="b">
        <v>0</v>
      </c>
      <c r="J270" s="143" t="b">
        <v>0</v>
      </c>
      <c r="K270" s="143" t="b">
        <v>0</v>
      </c>
    </row>
    <row r="271" spans="1:11" ht="63" x14ac:dyDescent="0.25">
      <c r="A271" s="145">
        <v>44267.72152777778</v>
      </c>
      <c r="B271" s="143" t="s">
        <v>848</v>
      </c>
      <c r="C271" s="144" t="s">
        <v>1383</v>
      </c>
      <c r="D271" s="143">
        <v>3025568889</v>
      </c>
      <c r="E271" s="143">
        <v>2254726277</v>
      </c>
      <c r="F271" s="143">
        <v>-0.5</v>
      </c>
      <c r="G271" s="143">
        <v>177.57</v>
      </c>
      <c r="H271" s="143" t="b">
        <v>1</v>
      </c>
      <c r="I271" s="143" t="b">
        <v>0</v>
      </c>
      <c r="J271" s="143" t="b">
        <v>0</v>
      </c>
      <c r="K271" s="143" t="b">
        <v>0</v>
      </c>
    </row>
    <row r="272" spans="1:11" ht="63" x14ac:dyDescent="0.25">
      <c r="A272" s="145">
        <v>44267.72152777778</v>
      </c>
      <c r="B272" s="143" t="s">
        <v>848</v>
      </c>
      <c r="C272" s="144" t="s">
        <v>1382</v>
      </c>
      <c r="D272" s="143">
        <v>3025568888</v>
      </c>
      <c r="E272" s="143">
        <v>2254726276</v>
      </c>
      <c r="F272" s="143">
        <v>-0.5</v>
      </c>
      <c r="G272" s="143">
        <v>178.07</v>
      </c>
      <c r="H272" s="143" t="b">
        <v>1</v>
      </c>
      <c r="I272" s="143" t="b">
        <v>0</v>
      </c>
      <c r="J272" s="143" t="b">
        <v>0</v>
      </c>
      <c r="K272" s="143" t="b">
        <v>0</v>
      </c>
    </row>
    <row r="273" spans="1:11" ht="78.75" x14ac:dyDescent="0.25">
      <c r="A273" s="145">
        <v>44267.72152777778</v>
      </c>
      <c r="B273" s="143" t="s">
        <v>848</v>
      </c>
      <c r="C273" s="144" t="s">
        <v>1381</v>
      </c>
      <c r="D273" s="143">
        <v>3025568887</v>
      </c>
      <c r="E273" s="143">
        <v>2254726275</v>
      </c>
      <c r="F273" s="143">
        <v>-0.5</v>
      </c>
      <c r="G273" s="143">
        <v>178.57</v>
      </c>
      <c r="H273" s="143" t="b">
        <v>1</v>
      </c>
      <c r="I273" s="143" t="b">
        <v>0</v>
      </c>
      <c r="J273" s="143" t="b">
        <v>0</v>
      </c>
      <c r="K273" s="143" t="b">
        <v>0</v>
      </c>
    </row>
    <row r="274" spans="1:11" ht="78.75" x14ac:dyDescent="0.25">
      <c r="A274" s="145">
        <v>44267.72152777778</v>
      </c>
      <c r="B274" s="143" t="s">
        <v>848</v>
      </c>
      <c r="C274" s="144" t="s">
        <v>1380</v>
      </c>
      <c r="D274" s="143">
        <v>3025568886</v>
      </c>
      <c r="E274" s="143">
        <v>2254726274</v>
      </c>
      <c r="F274" s="143">
        <v>-0.5</v>
      </c>
      <c r="G274" s="143">
        <v>179.07</v>
      </c>
      <c r="H274" s="143" t="b">
        <v>1</v>
      </c>
      <c r="I274" s="143" t="b">
        <v>0</v>
      </c>
      <c r="J274" s="143" t="b">
        <v>0</v>
      </c>
      <c r="K274" s="143" t="b">
        <v>0</v>
      </c>
    </row>
    <row r="275" spans="1:11" ht="63" x14ac:dyDescent="0.25">
      <c r="A275" s="145">
        <v>44267.72152777778</v>
      </c>
      <c r="B275" s="143" t="s">
        <v>848</v>
      </c>
      <c r="C275" s="144" t="s">
        <v>1379</v>
      </c>
      <c r="D275" s="143">
        <v>3025568885</v>
      </c>
      <c r="E275" s="143">
        <v>2254726273</v>
      </c>
      <c r="F275" s="143">
        <v>-0.5</v>
      </c>
      <c r="G275" s="143">
        <v>179.57</v>
      </c>
      <c r="H275" s="143" t="b">
        <v>1</v>
      </c>
      <c r="I275" s="143" t="b">
        <v>0</v>
      </c>
      <c r="J275" s="143" t="b">
        <v>0</v>
      </c>
      <c r="K275" s="143" t="b">
        <v>0</v>
      </c>
    </row>
    <row r="276" spans="1:11" ht="63" x14ac:dyDescent="0.25">
      <c r="A276" s="145">
        <v>44267.72152777778</v>
      </c>
      <c r="B276" s="143" t="s">
        <v>848</v>
      </c>
      <c r="C276" s="144" t="s">
        <v>1378</v>
      </c>
      <c r="D276" s="143">
        <v>3025568884</v>
      </c>
      <c r="E276" s="143">
        <v>2254726272</v>
      </c>
      <c r="F276" s="143">
        <v>-0.5</v>
      </c>
      <c r="G276" s="143">
        <v>180.07</v>
      </c>
      <c r="H276" s="143" t="b">
        <v>1</v>
      </c>
      <c r="I276" s="143" t="b">
        <v>0</v>
      </c>
      <c r="J276" s="143" t="b">
        <v>0</v>
      </c>
      <c r="K276" s="143" t="b">
        <v>0</v>
      </c>
    </row>
    <row r="277" spans="1:11" ht="63" x14ac:dyDescent="0.25">
      <c r="A277" s="145">
        <v>44267.72152777778</v>
      </c>
      <c r="B277" s="143" t="s">
        <v>848</v>
      </c>
      <c r="C277" s="144" t="s">
        <v>1377</v>
      </c>
      <c r="D277" s="143">
        <v>3025568883</v>
      </c>
      <c r="E277" s="143">
        <v>2254726271</v>
      </c>
      <c r="F277" s="143">
        <v>-0.5</v>
      </c>
      <c r="G277" s="143">
        <v>180.57</v>
      </c>
      <c r="H277" s="143" t="b">
        <v>1</v>
      </c>
      <c r="I277" s="143" t="b">
        <v>0</v>
      </c>
      <c r="J277" s="143" t="b">
        <v>0</v>
      </c>
      <c r="K277" s="143" t="b">
        <v>0</v>
      </c>
    </row>
    <row r="278" spans="1:11" ht="63" x14ac:dyDescent="0.25">
      <c r="A278" s="145">
        <v>44267.72152777778</v>
      </c>
      <c r="B278" s="143" t="s">
        <v>848</v>
      </c>
      <c r="C278" s="144" t="s">
        <v>1376</v>
      </c>
      <c r="D278" s="143">
        <v>3025568882</v>
      </c>
      <c r="E278" s="143">
        <v>2254726270</v>
      </c>
      <c r="F278" s="143">
        <v>-0.5</v>
      </c>
      <c r="G278" s="143">
        <v>181.07</v>
      </c>
      <c r="H278" s="143" t="b">
        <v>1</v>
      </c>
      <c r="I278" s="143" t="b">
        <v>0</v>
      </c>
      <c r="J278" s="143" t="b">
        <v>0</v>
      </c>
      <c r="K278" s="143" t="b">
        <v>0</v>
      </c>
    </row>
    <row r="279" spans="1:11" ht="63" x14ac:dyDescent="0.25">
      <c r="A279" s="145">
        <v>44267.72152777778</v>
      </c>
      <c r="B279" s="143" t="s">
        <v>848</v>
      </c>
      <c r="C279" s="144" t="s">
        <v>1375</v>
      </c>
      <c r="D279" s="143">
        <v>3025568881</v>
      </c>
      <c r="E279" s="143">
        <v>2254726269</v>
      </c>
      <c r="F279" s="143">
        <v>-0.5</v>
      </c>
      <c r="G279" s="143">
        <v>181.57</v>
      </c>
      <c r="H279" s="143" t="b">
        <v>1</v>
      </c>
      <c r="I279" s="143" t="b">
        <v>0</v>
      </c>
      <c r="J279" s="143" t="b">
        <v>0</v>
      </c>
      <c r="K279" s="143" t="b">
        <v>0</v>
      </c>
    </row>
    <row r="280" spans="1:11" ht="47.25" x14ac:dyDescent="0.25">
      <c r="A280" s="145">
        <v>44267.72152777778</v>
      </c>
      <c r="B280" s="143" t="s">
        <v>848</v>
      </c>
      <c r="C280" s="144" t="s">
        <v>1374</v>
      </c>
      <c r="D280" s="143">
        <v>3025568880</v>
      </c>
      <c r="E280" s="143">
        <v>2254726268</v>
      </c>
      <c r="F280" s="143">
        <v>-0.5</v>
      </c>
      <c r="G280" s="143">
        <v>182.07</v>
      </c>
      <c r="H280" s="143" t="b">
        <v>1</v>
      </c>
      <c r="I280" s="143" t="b">
        <v>0</v>
      </c>
      <c r="J280" s="143" t="b">
        <v>0</v>
      </c>
      <c r="K280" s="143" t="b">
        <v>0</v>
      </c>
    </row>
    <row r="281" spans="1:11" ht="63" x14ac:dyDescent="0.25">
      <c r="A281" s="145">
        <v>44267.72152777778</v>
      </c>
      <c r="B281" s="143" t="s">
        <v>848</v>
      </c>
      <c r="C281" s="144" t="s">
        <v>1373</v>
      </c>
      <c r="D281" s="143">
        <v>3025568879</v>
      </c>
      <c r="E281" s="143">
        <v>2254726267</v>
      </c>
      <c r="F281" s="143">
        <v>-0.5</v>
      </c>
      <c r="G281" s="143">
        <v>182.57</v>
      </c>
      <c r="H281" s="143" t="b">
        <v>1</v>
      </c>
      <c r="I281" s="143" t="b">
        <v>0</v>
      </c>
      <c r="J281" s="143" t="b">
        <v>0</v>
      </c>
      <c r="K281" s="143" t="b">
        <v>0</v>
      </c>
    </row>
    <row r="282" spans="1:11" ht="63" x14ac:dyDescent="0.25">
      <c r="A282" s="145">
        <v>44267.72152777778</v>
      </c>
      <c r="B282" s="143" t="s">
        <v>848</v>
      </c>
      <c r="C282" s="144" t="s">
        <v>1372</v>
      </c>
      <c r="D282" s="143">
        <v>3025568878</v>
      </c>
      <c r="E282" s="143">
        <v>2254726266</v>
      </c>
      <c r="F282" s="143">
        <v>-0.5</v>
      </c>
      <c r="G282" s="143">
        <v>183.07</v>
      </c>
      <c r="H282" s="143" t="b">
        <v>1</v>
      </c>
      <c r="I282" s="143" t="b">
        <v>0</v>
      </c>
      <c r="J282" s="143" t="b">
        <v>0</v>
      </c>
      <c r="K282" s="143" t="b">
        <v>0</v>
      </c>
    </row>
    <row r="283" spans="1:11" ht="63" x14ac:dyDescent="0.25">
      <c r="A283" s="145">
        <v>44267.72152777778</v>
      </c>
      <c r="B283" s="143" t="s">
        <v>848</v>
      </c>
      <c r="C283" s="144" t="s">
        <v>1371</v>
      </c>
      <c r="D283" s="143">
        <v>3025568877</v>
      </c>
      <c r="E283" s="143">
        <v>2254726265</v>
      </c>
      <c r="F283" s="143">
        <v>-0.5</v>
      </c>
      <c r="G283" s="143">
        <v>183.57</v>
      </c>
      <c r="H283" s="143" t="b">
        <v>1</v>
      </c>
      <c r="I283" s="143" t="b">
        <v>0</v>
      </c>
      <c r="J283" s="143" t="b">
        <v>0</v>
      </c>
      <c r="K283" s="143" t="b">
        <v>0</v>
      </c>
    </row>
    <row r="284" spans="1:11" ht="63" x14ac:dyDescent="0.25">
      <c r="A284" s="145">
        <v>44267.72152777778</v>
      </c>
      <c r="B284" s="143" t="s">
        <v>848</v>
      </c>
      <c r="C284" s="144" t="s">
        <v>1370</v>
      </c>
      <c r="D284" s="143">
        <v>3025568876</v>
      </c>
      <c r="E284" s="143">
        <v>2254726264</v>
      </c>
      <c r="F284" s="143">
        <v>-0.5</v>
      </c>
      <c r="G284" s="143">
        <v>184.07</v>
      </c>
      <c r="H284" s="143" t="b">
        <v>1</v>
      </c>
      <c r="I284" s="143" t="b">
        <v>0</v>
      </c>
      <c r="J284" s="143" t="b">
        <v>0</v>
      </c>
      <c r="K284" s="143" t="b">
        <v>0</v>
      </c>
    </row>
    <row r="285" spans="1:11" ht="63" x14ac:dyDescent="0.25">
      <c r="A285" s="145">
        <v>44267.72152777778</v>
      </c>
      <c r="B285" s="143" t="s">
        <v>848</v>
      </c>
      <c r="C285" s="144" t="s">
        <v>1369</v>
      </c>
      <c r="D285" s="143">
        <v>3025568875</v>
      </c>
      <c r="E285" s="143">
        <v>2254726263</v>
      </c>
      <c r="F285" s="143">
        <v>-0.5</v>
      </c>
      <c r="G285" s="143">
        <v>184.57</v>
      </c>
      <c r="H285" s="143" t="b">
        <v>1</v>
      </c>
      <c r="I285" s="143" t="b">
        <v>0</v>
      </c>
      <c r="J285" s="143" t="b">
        <v>0</v>
      </c>
      <c r="K285" s="143" t="b">
        <v>0</v>
      </c>
    </row>
    <row r="286" spans="1:11" ht="63" x14ac:dyDescent="0.25">
      <c r="A286" s="145">
        <v>44267.727083333331</v>
      </c>
      <c r="B286" s="143" t="s">
        <v>848</v>
      </c>
      <c r="C286" s="144" t="s">
        <v>1392</v>
      </c>
      <c r="D286" s="143">
        <v>3025602434</v>
      </c>
      <c r="E286" s="143">
        <v>2254751524</v>
      </c>
      <c r="F286" s="143">
        <v>-5</v>
      </c>
      <c r="G286" s="143">
        <v>168.57</v>
      </c>
      <c r="H286" s="143" t="b">
        <v>1</v>
      </c>
      <c r="I286" s="143" t="b">
        <v>0</v>
      </c>
      <c r="J286" s="143" t="b">
        <v>0</v>
      </c>
      <c r="K286" s="143" t="b">
        <v>0</v>
      </c>
    </row>
    <row r="287" spans="1:11" ht="78.75" x14ac:dyDescent="0.25">
      <c r="A287" s="145">
        <v>44267.727777777778</v>
      </c>
      <c r="B287" s="143" t="s">
        <v>848</v>
      </c>
      <c r="C287" s="144" t="s">
        <v>1393</v>
      </c>
      <c r="D287" s="143">
        <v>3025604887</v>
      </c>
      <c r="E287" s="143">
        <v>2254753531</v>
      </c>
      <c r="F287" s="143">
        <v>-5</v>
      </c>
      <c r="G287" s="143">
        <v>163.57</v>
      </c>
      <c r="H287" s="143" t="b">
        <v>1</v>
      </c>
      <c r="I287" s="143" t="b">
        <v>0</v>
      </c>
      <c r="J287" s="143" t="b">
        <v>0</v>
      </c>
      <c r="K287" s="143" t="b">
        <v>0</v>
      </c>
    </row>
    <row r="288" spans="1:11" ht="63" x14ac:dyDescent="0.25">
      <c r="A288" s="145">
        <v>44267.832638888889</v>
      </c>
      <c r="B288" s="143" t="s">
        <v>846</v>
      </c>
      <c r="C288" s="144" t="s">
        <v>1372</v>
      </c>
      <c r="D288" s="143">
        <v>3026304318</v>
      </c>
      <c r="E288" s="143">
        <v>2254726266</v>
      </c>
      <c r="F288" s="143">
        <v>1.55</v>
      </c>
      <c r="G288" s="143">
        <v>165.12</v>
      </c>
      <c r="H288" s="143" t="b">
        <v>1</v>
      </c>
      <c r="I288" s="143" t="b">
        <v>0</v>
      </c>
      <c r="J288" s="143" t="b">
        <v>0</v>
      </c>
      <c r="K288" s="143" t="b">
        <v>0</v>
      </c>
    </row>
    <row r="289" spans="1:11" ht="63" x14ac:dyDescent="0.25">
      <c r="A289" s="145">
        <v>44267.89166666667</v>
      </c>
      <c r="B289" s="143" t="s">
        <v>846</v>
      </c>
      <c r="C289" s="144" t="s">
        <v>1390</v>
      </c>
      <c r="D289" s="143">
        <v>3026675335</v>
      </c>
      <c r="E289" s="143">
        <v>2254726284</v>
      </c>
      <c r="F289" s="143">
        <v>2.0699999999999998</v>
      </c>
      <c r="G289" s="143">
        <v>167.19</v>
      </c>
      <c r="H289" s="143" t="b">
        <v>1</v>
      </c>
      <c r="I289" s="143" t="b">
        <v>0</v>
      </c>
      <c r="J289" s="143" t="b">
        <v>0</v>
      </c>
      <c r="K289" s="143" t="b">
        <v>0</v>
      </c>
    </row>
    <row r="290" spans="1:11" ht="63" x14ac:dyDescent="0.25">
      <c r="A290" s="145">
        <v>44268.606249999997</v>
      </c>
      <c r="B290" s="143" t="s">
        <v>848</v>
      </c>
      <c r="C290" s="144" t="s">
        <v>1395</v>
      </c>
      <c r="D290" s="143">
        <v>3029457210</v>
      </c>
      <c r="E290" s="143">
        <v>2257604526</v>
      </c>
      <c r="F290" s="143">
        <v>-2.5</v>
      </c>
      <c r="G290" s="143">
        <v>162.19</v>
      </c>
      <c r="H290" s="143" t="b">
        <v>1</v>
      </c>
      <c r="I290" s="143" t="b">
        <v>0</v>
      </c>
      <c r="J290" s="143" t="b">
        <v>0</v>
      </c>
      <c r="K290" s="143" t="b">
        <v>0</v>
      </c>
    </row>
    <row r="291" spans="1:11" ht="63" x14ac:dyDescent="0.25">
      <c r="A291" s="145">
        <v>44268.606249999997</v>
      </c>
      <c r="B291" s="143" t="s">
        <v>848</v>
      </c>
      <c r="C291" s="144" t="s">
        <v>1394</v>
      </c>
      <c r="D291" s="143">
        <v>3029457208</v>
      </c>
      <c r="E291" s="143">
        <v>2257604524</v>
      </c>
      <c r="F291" s="143">
        <v>-2.5</v>
      </c>
      <c r="G291" s="143">
        <v>164.69</v>
      </c>
      <c r="H291" s="143" t="b">
        <v>1</v>
      </c>
      <c r="I291" s="143" t="b">
        <v>0</v>
      </c>
      <c r="J291" s="143" t="b">
        <v>0</v>
      </c>
      <c r="K291" s="143" t="b">
        <v>0</v>
      </c>
    </row>
    <row r="292" spans="1:11" ht="78.75" x14ac:dyDescent="0.25">
      <c r="A292" s="145">
        <v>44269.302777777775</v>
      </c>
      <c r="B292" s="143" t="s">
        <v>865</v>
      </c>
      <c r="C292" s="144" t="s">
        <v>1347</v>
      </c>
      <c r="D292" s="143">
        <v>3033669050</v>
      </c>
      <c r="E292" s="143">
        <v>2252298160</v>
      </c>
      <c r="F292" s="143">
        <v>5</v>
      </c>
      <c r="G292" s="143">
        <v>167.19</v>
      </c>
      <c r="H292" s="143" t="b">
        <v>1</v>
      </c>
      <c r="I292" s="143" t="b">
        <v>0</v>
      </c>
      <c r="J292" s="143" t="b">
        <v>0</v>
      </c>
      <c r="K292" s="143" t="b">
        <v>0</v>
      </c>
    </row>
    <row r="293" spans="1:11" ht="63" x14ac:dyDescent="0.25">
      <c r="A293" s="145">
        <v>44269.307638888888</v>
      </c>
      <c r="B293" s="143" t="s">
        <v>865</v>
      </c>
      <c r="C293" s="144" t="s">
        <v>1394</v>
      </c>
      <c r="D293" s="143">
        <v>3033671071</v>
      </c>
      <c r="E293" s="143">
        <v>2257604524</v>
      </c>
      <c r="F293" s="143">
        <v>2.5</v>
      </c>
      <c r="G293" s="143">
        <v>169.69</v>
      </c>
      <c r="H293" s="143" t="b">
        <v>1</v>
      </c>
      <c r="I293" s="143" t="b">
        <v>0</v>
      </c>
      <c r="J293" s="143" t="b">
        <v>0</v>
      </c>
      <c r="K293" s="143" t="b">
        <v>0</v>
      </c>
    </row>
    <row r="294" spans="1:11" ht="78.75" x14ac:dyDescent="0.25">
      <c r="A294" s="145">
        <v>44270.322222222225</v>
      </c>
      <c r="B294" s="143" t="s">
        <v>865</v>
      </c>
      <c r="C294" s="144" t="s">
        <v>1354</v>
      </c>
      <c r="D294" s="143">
        <v>3036264748</v>
      </c>
      <c r="E294" s="143">
        <v>2252783121</v>
      </c>
      <c r="F294" s="143">
        <v>2.5</v>
      </c>
      <c r="G294" s="143">
        <v>172.19</v>
      </c>
      <c r="H294" s="143" t="b">
        <v>1</v>
      </c>
      <c r="I294" s="143" t="b">
        <v>0</v>
      </c>
      <c r="J294" s="143" t="b">
        <v>0</v>
      </c>
      <c r="K294" s="143" t="b">
        <v>0</v>
      </c>
    </row>
    <row r="295" spans="1:11" x14ac:dyDescent="0.25">
      <c r="A295" s="145">
        <v>44270.95416666667</v>
      </c>
      <c r="B295" s="143" t="s">
        <v>848</v>
      </c>
      <c r="C295" s="143" t="s">
        <v>866</v>
      </c>
      <c r="D295" s="143">
        <v>3037524949</v>
      </c>
      <c r="E295" s="143">
        <v>2263534963</v>
      </c>
      <c r="F295" s="143">
        <v>-2</v>
      </c>
      <c r="G295" s="143">
        <v>169.19</v>
      </c>
      <c r="H295" s="143" t="b">
        <v>0</v>
      </c>
      <c r="I295" s="143" t="b">
        <v>1</v>
      </c>
      <c r="J295" s="143" t="b">
        <v>0</v>
      </c>
      <c r="K295" s="143" t="b">
        <v>0</v>
      </c>
    </row>
    <row r="296" spans="1:11" x14ac:dyDescent="0.25">
      <c r="A296" s="145">
        <v>44270.95416666667</v>
      </c>
      <c r="B296" s="143" t="s">
        <v>848</v>
      </c>
      <c r="C296" s="143" t="s">
        <v>1396</v>
      </c>
      <c r="D296" s="143">
        <v>3037524064</v>
      </c>
      <c r="E296" s="143">
        <v>2263534227</v>
      </c>
      <c r="F296" s="143">
        <v>-1</v>
      </c>
      <c r="G296" s="143">
        <v>171.19</v>
      </c>
      <c r="H296" s="143" t="b">
        <v>0</v>
      </c>
      <c r="I296" s="143" t="b">
        <v>1</v>
      </c>
      <c r="J296" s="143" t="b">
        <v>0</v>
      </c>
      <c r="K296" s="143" t="b">
        <v>0</v>
      </c>
    </row>
    <row r="297" spans="1:11" ht="63" x14ac:dyDescent="0.25">
      <c r="A297" s="145">
        <v>44271.730555555558</v>
      </c>
      <c r="B297" s="143" t="s">
        <v>848</v>
      </c>
      <c r="C297" s="144" t="s">
        <v>1399</v>
      </c>
      <c r="D297" s="143">
        <v>3038569535</v>
      </c>
      <c r="E297" s="143">
        <v>2264284626</v>
      </c>
      <c r="F297" s="143">
        <v>-15</v>
      </c>
      <c r="G297" s="143">
        <v>134.19</v>
      </c>
      <c r="H297" s="143" t="b">
        <v>1</v>
      </c>
      <c r="I297" s="143" t="b">
        <v>0</v>
      </c>
      <c r="J297" s="143" t="b">
        <v>0</v>
      </c>
      <c r="K297" s="143" t="b">
        <v>0</v>
      </c>
    </row>
    <row r="298" spans="1:11" ht="78.75" x14ac:dyDescent="0.25">
      <c r="A298" s="145">
        <v>44271.730555555558</v>
      </c>
      <c r="B298" s="143" t="s">
        <v>848</v>
      </c>
      <c r="C298" s="144" t="s">
        <v>1398</v>
      </c>
      <c r="D298" s="143">
        <v>3038568691</v>
      </c>
      <c r="E298" s="143">
        <v>2264283913</v>
      </c>
      <c r="F298" s="143">
        <v>-10</v>
      </c>
      <c r="G298" s="143">
        <v>149.19</v>
      </c>
      <c r="H298" s="143" t="b">
        <v>1</v>
      </c>
      <c r="I298" s="143" t="b">
        <v>0</v>
      </c>
      <c r="J298" s="143" t="b">
        <v>0</v>
      </c>
      <c r="K298" s="143" t="b">
        <v>0</v>
      </c>
    </row>
    <row r="299" spans="1:11" ht="63" x14ac:dyDescent="0.25">
      <c r="A299" s="145">
        <v>44271.730555555558</v>
      </c>
      <c r="B299" s="143" t="s">
        <v>848</v>
      </c>
      <c r="C299" s="144" t="s">
        <v>1397</v>
      </c>
      <c r="D299" s="143">
        <v>3038568690</v>
      </c>
      <c r="E299" s="143">
        <v>2264283912</v>
      </c>
      <c r="F299" s="143">
        <v>-10</v>
      </c>
      <c r="G299" s="143">
        <v>159.19</v>
      </c>
      <c r="H299" s="143" t="b">
        <v>1</v>
      </c>
      <c r="I299" s="143" t="b">
        <v>0</v>
      </c>
      <c r="J299" s="143" t="b">
        <v>0</v>
      </c>
      <c r="K299" s="143" t="b">
        <v>0</v>
      </c>
    </row>
    <row r="300" spans="1:11" ht="63" x14ac:dyDescent="0.25">
      <c r="A300" s="145">
        <v>44272.676388888889</v>
      </c>
      <c r="B300" s="143" t="s">
        <v>848</v>
      </c>
      <c r="C300" s="144" t="s">
        <v>1400</v>
      </c>
      <c r="D300" s="143">
        <v>3040366993</v>
      </c>
      <c r="E300" s="143">
        <v>2265590778</v>
      </c>
      <c r="F300" s="143">
        <v>-5</v>
      </c>
      <c r="G300" s="143">
        <v>129.19</v>
      </c>
      <c r="H300" s="143" t="b">
        <v>1</v>
      </c>
      <c r="I300" s="143" t="b">
        <v>0</v>
      </c>
      <c r="J300" s="143" t="b">
        <v>0</v>
      </c>
      <c r="K300" s="143" t="b">
        <v>0</v>
      </c>
    </row>
    <row r="301" spans="1:11" ht="63" x14ac:dyDescent="0.25">
      <c r="A301" s="145">
        <v>44272.824305555558</v>
      </c>
      <c r="B301" s="143" t="s">
        <v>848</v>
      </c>
      <c r="C301" s="144" t="s">
        <v>1402</v>
      </c>
      <c r="D301" s="143">
        <v>3041213007</v>
      </c>
      <c r="E301" s="143">
        <v>2266206013</v>
      </c>
      <c r="F301" s="143">
        <v>-2.5</v>
      </c>
      <c r="G301" s="143">
        <v>121.69</v>
      </c>
      <c r="H301" s="143" t="b">
        <v>1</v>
      </c>
      <c r="I301" s="143" t="b">
        <v>0</v>
      </c>
      <c r="J301" s="143" t="b">
        <v>0</v>
      </c>
      <c r="K301" s="143" t="b">
        <v>0</v>
      </c>
    </row>
    <row r="302" spans="1:11" ht="63" x14ac:dyDescent="0.25">
      <c r="A302" s="145">
        <v>44272.824305555558</v>
      </c>
      <c r="B302" s="143" t="s">
        <v>848</v>
      </c>
      <c r="C302" s="144" t="s">
        <v>1401</v>
      </c>
      <c r="D302" s="143">
        <v>3041213006</v>
      </c>
      <c r="E302" s="143">
        <v>2266206012</v>
      </c>
      <c r="F302" s="143">
        <v>-5</v>
      </c>
      <c r="G302" s="143">
        <v>124.19</v>
      </c>
      <c r="H302" s="143" t="b">
        <v>1</v>
      </c>
      <c r="I302" s="143" t="b">
        <v>0</v>
      </c>
      <c r="J302" s="143" t="b">
        <v>0</v>
      </c>
      <c r="K302" s="143" t="b">
        <v>0</v>
      </c>
    </row>
    <row r="303" spans="1:11" ht="63" x14ac:dyDescent="0.25">
      <c r="A303" s="145">
        <v>44273.352083333331</v>
      </c>
      <c r="B303" s="143" t="s">
        <v>865</v>
      </c>
      <c r="C303" s="144" t="s">
        <v>1399</v>
      </c>
      <c r="D303" s="143">
        <v>3042082454</v>
      </c>
      <c r="E303" s="143">
        <v>2264284626</v>
      </c>
      <c r="F303" s="143">
        <v>15</v>
      </c>
      <c r="G303" s="143">
        <v>136.69</v>
      </c>
      <c r="H303" s="143" t="b">
        <v>1</v>
      </c>
      <c r="I303" s="143" t="b">
        <v>0</v>
      </c>
      <c r="J303" s="143" t="b">
        <v>0</v>
      </c>
      <c r="K303" s="143" t="b">
        <v>0</v>
      </c>
    </row>
    <row r="304" spans="1:11" ht="31.5" x14ac:dyDescent="0.25">
      <c r="A304" s="145">
        <v>44273.425000000003</v>
      </c>
      <c r="B304" s="143" t="s">
        <v>848</v>
      </c>
      <c r="C304" s="144" t="s">
        <v>1403</v>
      </c>
      <c r="D304" s="143">
        <v>3042203752</v>
      </c>
      <c r="E304" s="143">
        <v>2266932889</v>
      </c>
      <c r="F304" s="143">
        <v>-1</v>
      </c>
      <c r="G304" s="143">
        <v>135.69</v>
      </c>
      <c r="H304" s="143" t="b">
        <v>1</v>
      </c>
      <c r="I304" s="143" t="b">
        <v>0</v>
      </c>
      <c r="J304" s="143" t="b">
        <v>0</v>
      </c>
      <c r="K304" s="143" t="b">
        <v>0</v>
      </c>
    </row>
    <row r="305" spans="1:11" ht="78.75" x14ac:dyDescent="0.25">
      <c r="A305" s="145">
        <v>44273.814583333333</v>
      </c>
      <c r="B305" s="143" t="s">
        <v>846</v>
      </c>
      <c r="C305" s="144" t="s">
        <v>1398</v>
      </c>
      <c r="D305" s="143">
        <v>3043903572</v>
      </c>
      <c r="E305" s="143">
        <v>2264283913</v>
      </c>
      <c r="F305" s="143">
        <v>43.12</v>
      </c>
      <c r="G305" s="143">
        <v>178.81</v>
      </c>
      <c r="H305" s="143" t="b">
        <v>1</v>
      </c>
      <c r="I305" s="143" t="b">
        <v>0</v>
      </c>
      <c r="J305" s="143" t="b">
        <v>0</v>
      </c>
      <c r="K305" s="143" t="b">
        <v>0</v>
      </c>
    </row>
    <row r="306" spans="1:11" ht="63" x14ac:dyDescent="0.25">
      <c r="A306" s="145">
        <v>44273.843055555553</v>
      </c>
      <c r="B306" s="143" t="s">
        <v>848</v>
      </c>
      <c r="C306" s="144" t="s">
        <v>1405</v>
      </c>
      <c r="D306" s="143">
        <v>3044123688</v>
      </c>
      <c r="E306" s="143">
        <v>2268344991</v>
      </c>
      <c r="F306" s="143">
        <v>-10</v>
      </c>
      <c r="G306" s="143">
        <v>163.81</v>
      </c>
      <c r="H306" s="143" t="b">
        <v>1</v>
      </c>
      <c r="I306" s="143" t="b">
        <v>0</v>
      </c>
      <c r="J306" s="143" t="b">
        <v>0</v>
      </c>
      <c r="K306" s="143" t="b">
        <v>0</v>
      </c>
    </row>
    <row r="307" spans="1:11" ht="78.75" x14ac:dyDescent="0.25">
      <c r="A307" s="145">
        <v>44273.843055555553</v>
      </c>
      <c r="B307" s="143" t="s">
        <v>848</v>
      </c>
      <c r="C307" s="144" t="s">
        <v>1404</v>
      </c>
      <c r="D307" s="143">
        <v>3044123687</v>
      </c>
      <c r="E307" s="143">
        <v>2268344990</v>
      </c>
      <c r="F307" s="143">
        <v>-5</v>
      </c>
      <c r="G307" s="143">
        <v>173.81</v>
      </c>
      <c r="H307" s="143" t="b">
        <v>1</v>
      </c>
      <c r="I307" s="143" t="b">
        <v>0</v>
      </c>
      <c r="J307" s="143" t="b">
        <v>0</v>
      </c>
      <c r="K307" s="143" t="b">
        <v>0</v>
      </c>
    </row>
    <row r="308" spans="1:11" ht="63" x14ac:dyDescent="0.25">
      <c r="A308" s="145">
        <v>44274.3125</v>
      </c>
      <c r="B308" s="143" t="s">
        <v>865</v>
      </c>
      <c r="C308" s="144" t="s">
        <v>1402</v>
      </c>
      <c r="D308" s="143">
        <v>3045000745</v>
      </c>
      <c r="E308" s="143">
        <v>2266206013</v>
      </c>
      <c r="F308" s="143">
        <v>2.5</v>
      </c>
      <c r="G308" s="143">
        <v>166.31</v>
      </c>
      <c r="H308" s="143" t="b">
        <v>1</v>
      </c>
      <c r="I308" s="143" t="b">
        <v>0</v>
      </c>
      <c r="J308" s="143" t="b">
        <v>0</v>
      </c>
      <c r="K308" s="143" t="b">
        <v>0</v>
      </c>
    </row>
    <row r="309" spans="1:11" ht="63" x14ac:dyDescent="0.25">
      <c r="A309" s="145">
        <v>44274.757638888892</v>
      </c>
      <c r="B309" s="143" t="s">
        <v>848</v>
      </c>
      <c r="C309" s="144" t="s">
        <v>1407</v>
      </c>
      <c r="D309" s="143">
        <v>3046579701</v>
      </c>
      <c r="E309" s="143">
        <v>2270151280</v>
      </c>
      <c r="F309" s="143">
        <v>-2.5</v>
      </c>
      <c r="G309" s="143">
        <v>143.81</v>
      </c>
      <c r="H309" s="143" t="b">
        <v>1</v>
      </c>
      <c r="I309" s="143" t="b">
        <v>0</v>
      </c>
      <c r="J309" s="143" t="b">
        <v>0</v>
      </c>
      <c r="K309" s="143" t="b">
        <v>0</v>
      </c>
    </row>
    <row r="310" spans="1:11" ht="63" x14ac:dyDescent="0.25">
      <c r="A310" s="145">
        <v>44274.757638888892</v>
      </c>
      <c r="B310" s="143" t="s">
        <v>848</v>
      </c>
      <c r="C310" s="144" t="s">
        <v>1406</v>
      </c>
      <c r="D310" s="143">
        <v>3046579699</v>
      </c>
      <c r="E310" s="143">
        <v>2270151278</v>
      </c>
      <c r="F310" s="143">
        <v>-20</v>
      </c>
      <c r="G310" s="143">
        <v>146.31</v>
      </c>
      <c r="H310" s="143" t="b">
        <v>1</v>
      </c>
      <c r="I310" s="143" t="b">
        <v>0</v>
      </c>
      <c r="J310" s="143" t="b">
        <v>0</v>
      </c>
      <c r="K310" s="143" t="b">
        <v>0</v>
      </c>
    </row>
    <row r="311" spans="1:11" ht="78.75" x14ac:dyDescent="0.25">
      <c r="A311" s="145">
        <v>44275.543055555558</v>
      </c>
      <c r="B311" s="143" t="s">
        <v>865</v>
      </c>
      <c r="C311" s="144" t="s">
        <v>1404</v>
      </c>
      <c r="D311" s="143">
        <v>3049454132</v>
      </c>
      <c r="E311" s="143">
        <v>2268344990</v>
      </c>
      <c r="F311" s="143">
        <v>5</v>
      </c>
      <c r="G311" s="143">
        <v>148.81</v>
      </c>
      <c r="H311" s="143" t="b">
        <v>1</v>
      </c>
      <c r="I311" s="143" t="b">
        <v>0</v>
      </c>
      <c r="J311" s="143" t="b">
        <v>0</v>
      </c>
      <c r="K311" s="143" t="b">
        <v>0</v>
      </c>
    </row>
    <row r="312" spans="1:11" ht="31.5" x14ac:dyDescent="0.25">
      <c r="A312" s="145">
        <v>44275.552083333336</v>
      </c>
      <c r="B312" s="143" t="s">
        <v>848</v>
      </c>
      <c r="C312" s="144" t="s">
        <v>1408</v>
      </c>
      <c r="D312" s="143">
        <v>3049558953</v>
      </c>
      <c r="E312" s="143">
        <v>2272322040</v>
      </c>
      <c r="F312" s="143">
        <v>-1</v>
      </c>
      <c r="G312" s="143">
        <v>147.81</v>
      </c>
      <c r="H312" s="143" t="b">
        <v>1</v>
      </c>
      <c r="I312" s="143" t="b">
        <v>0</v>
      </c>
      <c r="J312" s="143" t="b">
        <v>0</v>
      </c>
      <c r="K312" s="143" t="b">
        <v>0</v>
      </c>
    </row>
    <row r="313" spans="1:11" x14ac:dyDescent="0.25">
      <c r="A313" s="145">
        <v>44275.672222222223</v>
      </c>
      <c r="B313" s="143" t="s">
        <v>848</v>
      </c>
      <c r="C313" s="143" t="s">
        <v>875</v>
      </c>
      <c r="D313" s="143">
        <v>3051349943</v>
      </c>
      <c r="E313" s="143">
        <v>2273647038</v>
      </c>
      <c r="F313" s="143">
        <v>-2</v>
      </c>
      <c r="G313" s="143">
        <v>145.81</v>
      </c>
      <c r="H313" s="143" t="b">
        <v>0</v>
      </c>
      <c r="I313" s="143" t="b">
        <v>1</v>
      </c>
      <c r="J313" s="143" t="b">
        <v>0</v>
      </c>
      <c r="K313" s="143" t="b">
        <v>0</v>
      </c>
    </row>
    <row r="314" spans="1:11" ht="63" x14ac:dyDescent="0.25">
      <c r="A314" s="145">
        <v>44276.442361111112</v>
      </c>
      <c r="B314" s="143" t="s">
        <v>865</v>
      </c>
      <c r="C314" s="144" t="s">
        <v>1406</v>
      </c>
      <c r="D314" s="143">
        <v>3054393520</v>
      </c>
      <c r="E314" s="143">
        <v>2270151278</v>
      </c>
      <c r="F314" s="143">
        <v>20</v>
      </c>
      <c r="G314" s="143">
        <v>165.81</v>
      </c>
      <c r="H314" s="143" t="b">
        <v>1</v>
      </c>
      <c r="I314" s="143" t="b">
        <v>0</v>
      </c>
      <c r="J314" s="143" t="b">
        <v>0</v>
      </c>
      <c r="K314" s="143" t="b">
        <v>0</v>
      </c>
    </row>
    <row r="315" spans="1:11" ht="63" x14ac:dyDescent="0.25">
      <c r="A315" s="145">
        <v>44276.804861111108</v>
      </c>
      <c r="B315" s="143" t="s">
        <v>865</v>
      </c>
      <c r="C315" s="144" t="s">
        <v>1405</v>
      </c>
      <c r="D315" s="143">
        <v>3056449698</v>
      </c>
      <c r="E315" s="143">
        <v>2268344991</v>
      </c>
      <c r="F315" s="143">
        <v>10</v>
      </c>
      <c r="G315" s="143">
        <v>175.81</v>
      </c>
      <c r="H315" s="143" t="b">
        <v>1</v>
      </c>
      <c r="I315" s="143" t="b">
        <v>0</v>
      </c>
      <c r="J315" s="143" t="b">
        <v>0</v>
      </c>
      <c r="K315" s="143" t="b">
        <v>0</v>
      </c>
    </row>
    <row r="316" spans="1:11" ht="78.75" x14ac:dyDescent="0.25">
      <c r="A316" s="145">
        <v>44277.417361111111</v>
      </c>
      <c r="B316" s="143" t="s">
        <v>848</v>
      </c>
      <c r="C316" s="144" t="s">
        <v>1409</v>
      </c>
      <c r="D316" s="143">
        <v>3057176549</v>
      </c>
      <c r="E316" s="143">
        <v>2277847281</v>
      </c>
      <c r="F316" s="143">
        <v>-5</v>
      </c>
      <c r="G316" s="143">
        <v>170.81</v>
      </c>
      <c r="H316" s="143" t="b">
        <v>1</v>
      </c>
      <c r="I316" s="143" t="b">
        <v>0</v>
      </c>
      <c r="J316" s="143" t="b">
        <v>0</v>
      </c>
      <c r="K316" s="143" t="b">
        <v>0</v>
      </c>
    </row>
    <row r="317" spans="1:11" ht="63" x14ac:dyDescent="0.25">
      <c r="A317" s="145">
        <v>44278.306250000001</v>
      </c>
      <c r="B317" s="143" t="s">
        <v>865</v>
      </c>
      <c r="C317" s="144" t="s">
        <v>1407</v>
      </c>
      <c r="D317" s="143">
        <v>3058532900</v>
      </c>
      <c r="E317" s="143">
        <v>2270151280</v>
      </c>
      <c r="F317" s="143">
        <v>2.5</v>
      </c>
      <c r="G317" s="143">
        <v>173.31</v>
      </c>
      <c r="H317" s="143" t="b">
        <v>1</v>
      </c>
      <c r="I317" s="143" t="b">
        <v>0</v>
      </c>
      <c r="J317" s="143" t="b">
        <v>0</v>
      </c>
      <c r="K317" s="143" t="b">
        <v>0</v>
      </c>
    </row>
    <row r="318" spans="1:11" ht="63" x14ac:dyDescent="0.25">
      <c r="A318" s="145">
        <v>44278.638888888891</v>
      </c>
      <c r="B318" s="143" t="s">
        <v>848</v>
      </c>
      <c r="C318" s="144" t="s">
        <v>1411</v>
      </c>
      <c r="D318" s="143">
        <v>3058985968</v>
      </c>
      <c r="E318" s="143">
        <v>2279153549</v>
      </c>
      <c r="F318" s="143">
        <v>-5</v>
      </c>
      <c r="G318" s="143">
        <v>153.31</v>
      </c>
      <c r="H318" s="143" t="b">
        <v>1</v>
      </c>
      <c r="I318" s="143" t="b">
        <v>0</v>
      </c>
      <c r="J318" s="143" t="b">
        <v>0</v>
      </c>
      <c r="K318" s="143" t="b">
        <v>0</v>
      </c>
    </row>
    <row r="319" spans="1:11" ht="63" x14ac:dyDescent="0.25">
      <c r="A319" s="145">
        <v>44278.638888888891</v>
      </c>
      <c r="B319" s="143" t="s">
        <v>848</v>
      </c>
      <c r="C319" s="144" t="s">
        <v>1410</v>
      </c>
      <c r="D319" s="143">
        <v>3058985967</v>
      </c>
      <c r="E319" s="143">
        <v>2279153548</v>
      </c>
      <c r="F319" s="143">
        <v>-15</v>
      </c>
      <c r="G319" s="143">
        <v>158.31</v>
      </c>
      <c r="H319" s="143" t="b">
        <v>1</v>
      </c>
      <c r="I319" s="143" t="b">
        <v>0</v>
      </c>
      <c r="J319" s="143" t="b">
        <v>0</v>
      </c>
      <c r="K319" s="143" t="b">
        <v>0</v>
      </c>
    </row>
    <row r="320" spans="1:11" ht="63" x14ac:dyDescent="0.25">
      <c r="A320" s="145">
        <v>44278.775694444441</v>
      </c>
      <c r="B320" s="143" t="s">
        <v>848</v>
      </c>
      <c r="C320" s="144" t="s">
        <v>1412</v>
      </c>
      <c r="D320" s="143">
        <v>3059271557</v>
      </c>
      <c r="E320" s="143">
        <v>2279362572</v>
      </c>
      <c r="F320" s="143">
        <v>-15</v>
      </c>
      <c r="G320" s="143">
        <v>138.31</v>
      </c>
      <c r="H320" s="143" t="b">
        <v>1</v>
      </c>
      <c r="I320" s="143" t="b">
        <v>0</v>
      </c>
      <c r="J320" s="143" t="b">
        <v>0</v>
      </c>
      <c r="K320" s="143" t="b">
        <v>0</v>
      </c>
    </row>
    <row r="321" spans="1:11" ht="63" x14ac:dyDescent="0.25">
      <c r="A321" s="145">
        <v>44279.676388888889</v>
      </c>
      <c r="B321" s="143" t="s">
        <v>848</v>
      </c>
      <c r="C321" s="144" t="s">
        <v>1413</v>
      </c>
      <c r="D321" s="143">
        <v>3060738287</v>
      </c>
      <c r="E321" s="143">
        <v>2280433221</v>
      </c>
      <c r="F321" s="143">
        <v>-15</v>
      </c>
      <c r="G321" s="143">
        <v>123.31</v>
      </c>
      <c r="H321" s="143" t="b">
        <v>1</v>
      </c>
      <c r="I321" s="143" t="b">
        <v>0</v>
      </c>
      <c r="J321" s="143" t="b">
        <v>0</v>
      </c>
      <c r="K321" s="143" t="b">
        <v>0</v>
      </c>
    </row>
    <row r="322" spans="1:11" ht="78.75" x14ac:dyDescent="0.25">
      <c r="A322" s="145">
        <v>44279.736111111109</v>
      </c>
      <c r="B322" s="143" t="s">
        <v>848</v>
      </c>
      <c r="C322" s="144" t="s">
        <v>1414</v>
      </c>
      <c r="D322" s="143">
        <v>3061054030</v>
      </c>
      <c r="E322" s="143">
        <v>2280659282</v>
      </c>
      <c r="F322" s="143">
        <v>-10</v>
      </c>
      <c r="G322" s="143">
        <v>113.31</v>
      </c>
      <c r="H322" s="143" t="b">
        <v>1</v>
      </c>
      <c r="I322" s="143" t="b">
        <v>0</v>
      </c>
      <c r="J322" s="143" t="b">
        <v>0</v>
      </c>
      <c r="K322" s="143" t="b">
        <v>0</v>
      </c>
    </row>
    <row r="323" spans="1:11" ht="63" x14ac:dyDescent="0.25">
      <c r="A323" s="145">
        <v>44280.292361111111</v>
      </c>
      <c r="B323" s="143" t="s">
        <v>865</v>
      </c>
      <c r="C323" s="144" t="s">
        <v>1413</v>
      </c>
      <c r="D323" s="143">
        <v>3062314077</v>
      </c>
      <c r="E323" s="143">
        <v>2280433221</v>
      </c>
      <c r="F323" s="143">
        <v>15</v>
      </c>
      <c r="G323" s="143">
        <v>128.31</v>
      </c>
      <c r="H323" s="143" t="b">
        <v>1</v>
      </c>
      <c r="I323" s="143" t="b">
        <v>0</v>
      </c>
      <c r="J323" s="143" t="b">
        <v>0</v>
      </c>
      <c r="K323" s="143" t="b">
        <v>0</v>
      </c>
    </row>
    <row r="324" spans="1:11" ht="63" x14ac:dyDescent="0.25">
      <c r="A324" s="145">
        <v>44280.302083333336</v>
      </c>
      <c r="B324" s="143" t="s">
        <v>865</v>
      </c>
      <c r="C324" s="144" t="s">
        <v>1410</v>
      </c>
      <c r="D324" s="143">
        <v>3062320267</v>
      </c>
      <c r="E324" s="143">
        <v>2279153548</v>
      </c>
      <c r="F324" s="143">
        <v>15</v>
      </c>
      <c r="G324" s="143">
        <v>143.31</v>
      </c>
      <c r="H324" s="143" t="b">
        <v>1</v>
      </c>
      <c r="I324" s="143" t="b">
        <v>0</v>
      </c>
      <c r="J324" s="143" t="b">
        <v>0</v>
      </c>
      <c r="K324" s="143" t="b">
        <v>0</v>
      </c>
    </row>
    <row r="325" spans="1:11" ht="78.75" x14ac:dyDescent="0.25">
      <c r="A325" s="145">
        <v>44280.679166666669</v>
      </c>
      <c r="B325" s="143" t="s">
        <v>848</v>
      </c>
      <c r="C325" s="144" t="s">
        <v>1415</v>
      </c>
      <c r="D325" s="143">
        <v>3063264836</v>
      </c>
      <c r="E325" s="143">
        <v>2282281676</v>
      </c>
      <c r="F325" s="143">
        <v>-20</v>
      </c>
      <c r="G325" s="143">
        <v>123.31</v>
      </c>
      <c r="H325" s="143" t="b">
        <v>1</v>
      </c>
      <c r="I325" s="143" t="b">
        <v>0</v>
      </c>
      <c r="J325" s="143" t="b">
        <v>0</v>
      </c>
      <c r="K325" s="143" t="b">
        <v>0</v>
      </c>
    </row>
    <row r="326" spans="1:11" ht="78.75" x14ac:dyDescent="0.25">
      <c r="A326" s="145">
        <v>44280.697222222225</v>
      </c>
      <c r="B326" s="143" t="s">
        <v>846</v>
      </c>
      <c r="C326" s="144" t="s">
        <v>1414</v>
      </c>
      <c r="D326" s="143">
        <v>3063364912</v>
      </c>
      <c r="E326" s="143">
        <v>2280659282</v>
      </c>
      <c r="F326" s="143">
        <v>22</v>
      </c>
      <c r="G326" s="143">
        <v>145.31</v>
      </c>
      <c r="H326" s="143" t="b">
        <v>1</v>
      </c>
      <c r="I326" s="143" t="b">
        <v>0</v>
      </c>
      <c r="J326" s="143" t="b">
        <v>0</v>
      </c>
      <c r="K326" s="143" t="b">
        <v>0</v>
      </c>
    </row>
    <row r="327" spans="1:11" ht="63" x14ac:dyDescent="0.25">
      <c r="A327" s="145">
        <v>44280.773611111108</v>
      </c>
      <c r="B327" s="143" t="s">
        <v>846</v>
      </c>
      <c r="C327" s="144" t="s">
        <v>1411</v>
      </c>
      <c r="D327" s="143">
        <v>3063828824</v>
      </c>
      <c r="E327" s="143">
        <v>2279153549</v>
      </c>
      <c r="F327" s="143">
        <v>8.51</v>
      </c>
      <c r="G327" s="143">
        <v>153.82</v>
      </c>
      <c r="H327" s="143" t="b">
        <v>1</v>
      </c>
      <c r="I327" s="143" t="b">
        <v>0</v>
      </c>
      <c r="J327" s="143" t="b">
        <v>0</v>
      </c>
      <c r="K327" s="143" t="b">
        <v>0</v>
      </c>
    </row>
    <row r="328" spans="1:11" ht="63" x14ac:dyDescent="0.25">
      <c r="A328" s="145">
        <v>44281.063194444447</v>
      </c>
      <c r="B328" s="143" t="s">
        <v>848</v>
      </c>
      <c r="C328" s="144" t="s">
        <v>1417</v>
      </c>
      <c r="D328" s="143">
        <v>3065068255</v>
      </c>
      <c r="E328" s="143">
        <v>2283593306</v>
      </c>
      <c r="F328" s="143">
        <v>-10</v>
      </c>
      <c r="G328" s="143">
        <v>128.82</v>
      </c>
      <c r="H328" s="143" t="b">
        <v>1</v>
      </c>
      <c r="I328" s="143" t="b">
        <v>0</v>
      </c>
      <c r="J328" s="143" t="b">
        <v>0</v>
      </c>
      <c r="K328" s="143" t="b">
        <v>0</v>
      </c>
    </row>
    <row r="329" spans="1:11" ht="63" x14ac:dyDescent="0.25">
      <c r="A329" s="145">
        <v>44281.063194444447</v>
      </c>
      <c r="B329" s="143" t="s">
        <v>848</v>
      </c>
      <c r="C329" s="144" t="s">
        <v>1416</v>
      </c>
      <c r="D329" s="143">
        <v>3065068254</v>
      </c>
      <c r="E329" s="143">
        <v>2283593305</v>
      </c>
      <c r="F329" s="143">
        <v>-15</v>
      </c>
      <c r="G329" s="143">
        <v>138.82</v>
      </c>
      <c r="H329" s="143" t="b">
        <v>1</v>
      </c>
      <c r="I329" s="143" t="b">
        <v>0</v>
      </c>
      <c r="J329" s="143" t="b">
        <v>0</v>
      </c>
      <c r="K329" s="143" t="b">
        <v>0</v>
      </c>
    </row>
    <row r="330" spans="1:11" x14ac:dyDescent="0.25">
      <c r="A330" s="145">
        <v>44281.063888888886</v>
      </c>
      <c r="B330" s="143" t="s">
        <v>848</v>
      </c>
      <c r="C330" s="143" t="s">
        <v>1418</v>
      </c>
      <c r="D330" s="143">
        <v>3065068748</v>
      </c>
      <c r="E330" s="143">
        <v>2283593721</v>
      </c>
      <c r="F330" s="143">
        <v>0</v>
      </c>
      <c r="G330" s="143">
        <v>128.82</v>
      </c>
      <c r="H330" s="143" t="b">
        <v>0</v>
      </c>
      <c r="I330" s="143" t="b">
        <v>1</v>
      </c>
      <c r="J330" s="143" t="b">
        <v>0</v>
      </c>
      <c r="K330" s="143" t="b">
        <v>0</v>
      </c>
    </row>
    <row r="331" spans="1:11" ht="78.75" x14ac:dyDescent="0.25">
      <c r="A331" s="145">
        <v>44281.605555555558</v>
      </c>
      <c r="B331" s="143" t="s">
        <v>846</v>
      </c>
      <c r="C331" s="144" t="s">
        <v>1415</v>
      </c>
      <c r="D331" s="143">
        <v>3065780847</v>
      </c>
      <c r="E331" s="143">
        <v>2282281676</v>
      </c>
      <c r="F331" s="143">
        <v>78</v>
      </c>
      <c r="G331" s="143">
        <v>206.82</v>
      </c>
      <c r="H331" s="143" t="b">
        <v>1</v>
      </c>
      <c r="I331" s="143" t="b">
        <v>0</v>
      </c>
      <c r="J331" s="143" t="b">
        <v>0</v>
      </c>
      <c r="K331" s="143" t="b">
        <v>0</v>
      </c>
    </row>
    <row r="332" spans="1:11" ht="47.25" x14ac:dyDescent="0.25">
      <c r="A332" s="145">
        <v>44281.797222222223</v>
      </c>
      <c r="B332" s="143" t="s">
        <v>848</v>
      </c>
      <c r="C332" s="144" t="s">
        <v>1419</v>
      </c>
      <c r="D332" s="143">
        <v>3066916578</v>
      </c>
      <c r="E332" s="143">
        <v>2284959099</v>
      </c>
      <c r="F332" s="143">
        <v>-5</v>
      </c>
      <c r="G332" s="143">
        <v>201.82</v>
      </c>
      <c r="H332" s="143" t="b">
        <v>1</v>
      </c>
      <c r="I332" s="143" t="b">
        <v>0</v>
      </c>
      <c r="J332" s="143" t="b">
        <v>0</v>
      </c>
      <c r="K332" s="143" t="b">
        <v>0</v>
      </c>
    </row>
    <row r="333" spans="1:11" ht="63" x14ac:dyDescent="0.25">
      <c r="A333" s="145">
        <v>44281.814583333333</v>
      </c>
      <c r="B333" s="143" t="s">
        <v>848</v>
      </c>
      <c r="C333" s="144" t="s">
        <v>1420</v>
      </c>
      <c r="D333" s="143">
        <v>3067041773</v>
      </c>
      <c r="E333" s="143">
        <v>2285056160</v>
      </c>
      <c r="F333" s="143">
        <v>-15</v>
      </c>
      <c r="G333" s="143">
        <v>186.82</v>
      </c>
      <c r="H333" s="143" t="b">
        <v>1</v>
      </c>
      <c r="I333" s="143" t="b">
        <v>0</v>
      </c>
      <c r="J333" s="143" t="b">
        <v>0</v>
      </c>
      <c r="K333" s="143" t="b">
        <v>0</v>
      </c>
    </row>
    <row r="334" spans="1:11" ht="47.25" x14ac:dyDescent="0.25">
      <c r="A334" s="145">
        <v>44281.934027777781</v>
      </c>
      <c r="B334" s="143" t="s">
        <v>846</v>
      </c>
      <c r="C334" s="144" t="s">
        <v>1419</v>
      </c>
      <c r="D334" s="143">
        <v>3067814714</v>
      </c>
      <c r="E334" s="143">
        <v>2284959099</v>
      </c>
      <c r="F334" s="143">
        <v>9.5500000000000007</v>
      </c>
      <c r="G334" s="143">
        <v>196.37</v>
      </c>
      <c r="H334" s="143" t="b">
        <v>1</v>
      </c>
      <c r="I334" s="143" t="b">
        <v>0</v>
      </c>
      <c r="J334" s="143" t="b">
        <v>0</v>
      </c>
      <c r="K334" s="143" t="b">
        <v>0</v>
      </c>
    </row>
    <row r="335" spans="1:11" ht="47.25" x14ac:dyDescent="0.25">
      <c r="A335" s="145">
        <v>44282.42083333333</v>
      </c>
      <c r="B335" s="143" t="s">
        <v>848</v>
      </c>
      <c r="C335" s="144" t="s">
        <v>1421</v>
      </c>
      <c r="D335" s="143">
        <v>3068507038</v>
      </c>
      <c r="E335" s="143">
        <v>2286142368</v>
      </c>
      <c r="F335" s="143">
        <v>-2.5</v>
      </c>
      <c r="G335" s="143">
        <v>193.87</v>
      </c>
      <c r="H335" s="143" t="b">
        <v>1</v>
      </c>
      <c r="I335" s="143" t="b">
        <v>0</v>
      </c>
      <c r="J335" s="143" t="b">
        <v>0</v>
      </c>
      <c r="K335" s="143" t="b">
        <v>0</v>
      </c>
    </row>
    <row r="336" spans="1:11" ht="63" x14ac:dyDescent="0.25">
      <c r="A336" s="145">
        <v>44286.668749999997</v>
      </c>
      <c r="B336" s="143" t="s">
        <v>848</v>
      </c>
      <c r="C336" s="144" t="s">
        <v>1422</v>
      </c>
      <c r="D336" s="143">
        <v>3081914265</v>
      </c>
      <c r="E336" s="143">
        <v>2295987316</v>
      </c>
      <c r="F336" s="143">
        <v>-5</v>
      </c>
      <c r="G336" s="143">
        <v>188.87</v>
      </c>
      <c r="H336" s="143" t="b">
        <v>1</v>
      </c>
      <c r="I336" s="143" t="b">
        <v>0</v>
      </c>
      <c r="J336" s="143" t="b">
        <v>0</v>
      </c>
      <c r="K336" s="143" t="b">
        <v>0</v>
      </c>
    </row>
    <row r="337" spans="1:11" x14ac:dyDescent="0.25">
      <c r="A337" s="145">
        <v>44286.926388888889</v>
      </c>
      <c r="B337" s="143" t="s">
        <v>848</v>
      </c>
      <c r="C337" s="143" t="s">
        <v>1396</v>
      </c>
      <c r="D337" s="143">
        <v>3083290418</v>
      </c>
      <c r="E337" s="143">
        <v>2296986209</v>
      </c>
      <c r="F337" s="143">
        <v>-1</v>
      </c>
      <c r="G337" s="143">
        <v>187.87</v>
      </c>
      <c r="H337" s="143" t="b">
        <v>0</v>
      </c>
      <c r="I337" s="143" t="b">
        <v>1</v>
      </c>
      <c r="J337" s="143" t="b">
        <v>0</v>
      </c>
      <c r="K337" s="143" t="b">
        <v>0</v>
      </c>
    </row>
    <row r="338" spans="1:11" ht="63" x14ac:dyDescent="0.25">
      <c r="A338" s="145">
        <v>44287.678472222222</v>
      </c>
      <c r="B338" s="143" t="s">
        <v>848</v>
      </c>
      <c r="C338" s="144" t="s">
        <v>1423</v>
      </c>
      <c r="D338" s="143">
        <v>3084700441</v>
      </c>
      <c r="E338" s="143">
        <v>2298005113</v>
      </c>
      <c r="F338" s="143">
        <v>-2.5</v>
      </c>
      <c r="G338" s="143">
        <v>185.37</v>
      </c>
      <c r="H338" s="143" t="b">
        <v>1</v>
      </c>
      <c r="I338" s="143" t="b">
        <v>0</v>
      </c>
      <c r="J338" s="143" t="b">
        <v>0</v>
      </c>
      <c r="K338" s="143" t="b">
        <v>0</v>
      </c>
    </row>
    <row r="339" spans="1:11" ht="78.75" x14ac:dyDescent="0.25">
      <c r="A339" s="145">
        <v>44287.697222222225</v>
      </c>
      <c r="B339" s="143" t="s">
        <v>848</v>
      </c>
      <c r="C339" s="144" t="s">
        <v>1427</v>
      </c>
      <c r="D339" s="143">
        <v>3084812212</v>
      </c>
      <c r="E339" s="143">
        <v>2298089201</v>
      </c>
      <c r="F339" s="143">
        <v>-5</v>
      </c>
      <c r="G339" s="143">
        <v>155.37</v>
      </c>
      <c r="H339" s="143" t="b">
        <v>1</v>
      </c>
      <c r="I339" s="143" t="b">
        <v>0</v>
      </c>
      <c r="J339" s="143" t="b">
        <v>0</v>
      </c>
      <c r="K339" s="143" t="b">
        <v>0</v>
      </c>
    </row>
    <row r="340" spans="1:11" ht="78.75" x14ac:dyDescent="0.25">
      <c r="A340" s="145">
        <v>44287.697222222225</v>
      </c>
      <c r="B340" s="143" t="s">
        <v>848</v>
      </c>
      <c r="C340" s="144" t="s">
        <v>1426</v>
      </c>
      <c r="D340" s="143">
        <v>3084812210</v>
      </c>
      <c r="E340" s="143">
        <v>2298089199</v>
      </c>
      <c r="F340" s="143">
        <v>-5</v>
      </c>
      <c r="G340" s="143">
        <v>160.37</v>
      </c>
      <c r="H340" s="143" t="b">
        <v>1</v>
      </c>
      <c r="I340" s="143" t="b">
        <v>0</v>
      </c>
      <c r="J340" s="143" t="b">
        <v>0</v>
      </c>
      <c r="K340" s="143" t="b">
        <v>0</v>
      </c>
    </row>
    <row r="341" spans="1:11" ht="63" x14ac:dyDescent="0.25">
      <c r="A341" s="145">
        <v>44287.697222222225</v>
      </c>
      <c r="B341" s="143" t="s">
        <v>848</v>
      </c>
      <c r="C341" s="144" t="s">
        <v>1425</v>
      </c>
      <c r="D341" s="143">
        <v>3084812209</v>
      </c>
      <c r="E341" s="143">
        <v>2298089198</v>
      </c>
      <c r="F341" s="143">
        <v>-15</v>
      </c>
      <c r="G341" s="143">
        <v>165.37</v>
      </c>
      <c r="H341" s="143" t="b">
        <v>1</v>
      </c>
      <c r="I341" s="143" t="b">
        <v>0</v>
      </c>
      <c r="J341" s="143" t="b">
        <v>0</v>
      </c>
      <c r="K341" s="143" t="b">
        <v>0</v>
      </c>
    </row>
    <row r="342" spans="1:11" ht="78.75" x14ac:dyDescent="0.25">
      <c r="A342" s="145">
        <v>44287.697222222225</v>
      </c>
      <c r="B342" s="143" t="s">
        <v>848</v>
      </c>
      <c r="C342" s="144" t="s">
        <v>1424</v>
      </c>
      <c r="D342" s="143">
        <v>3084812208</v>
      </c>
      <c r="E342" s="143">
        <v>2298089197</v>
      </c>
      <c r="F342" s="143">
        <v>-5</v>
      </c>
      <c r="G342" s="143">
        <v>180.37</v>
      </c>
      <c r="H342" s="143" t="b">
        <v>1</v>
      </c>
      <c r="I342" s="143" t="b">
        <v>0</v>
      </c>
      <c r="J342" s="143" t="b">
        <v>0</v>
      </c>
      <c r="K342" s="143" t="b">
        <v>0</v>
      </c>
    </row>
    <row r="343" spans="1:11" ht="78.75" x14ac:dyDescent="0.25">
      <c r="A343" s="145">
        <v>44287.698611111111</v>
      </c>
      <c r="B343" s="143" t="s">
        <v>848</v>
      </c>
      <c r="C343" s="144" t="s">
        <v>1428</v>
      </c>
      <c r="D343" s="143">
        <v>3084815839</v>
      </c>
      <c r="E343" s="143">
        <v>2298092150</v>
      </c>
      <c r="F343" s="143">
        <v>-20</v>
      </c>
      <c r="G343" s="143">
        <v>135.37</v>
      </c>
      <c r="H343" s="143" t="b">
        <v>1</v>
      </c>
      <c r="I343" s="143" t="b">
        <v>0</v>
      </c>
      <c r="J343" s="143" t="b">
        <v>0</v>
      </c>
      <c r="K343" s="143" t="b">
        <v>0</v>
      </c>
    </row>
    <row r="344" spans="1:11" ht="63" x14ac:dyDescent="0.25">
      <c r="A344" s="145">
        <v>44287.70416666667</v>
      </c>
      <c r="B344" s="143" t="s">
        <v>848</v>
      </c>
      <c r="C344" s="144" t="s">
        <v>1429</v>
      </c>
      <c r="D344" s="143">
        <v>3084846524</v>
      </c>
      <c r="E344" s="143">
        <v>2298115777</v>
      </c>
      <c r="F344" s="143">
        <v>-10</v>
      </c>
      <c r="G344" s="143">
        <v>125.37</v>
      </c>
      <c r="H344" s="143" t="b">
        <v>1</v>
      </c>
      <c r="I344" s="143" t="b">
        <v>0</v>
      </c>
      <c r="J344" s="143" t="b">
        <v>0</v>
      </c>
      <c r="K344" s="143" t="b">
        <v>0</v>
      </c>
    </row>
    <row r="345" spans="1:11" ht="63" x14ac:dyDescent="0.25">
      <c r="A345" s="145">
        <v>44288.334722222222</v>
      </c>
      <c r="B345" s="143" t="s">
        <v>865</v>
      </c>
      <c r="C345" s="144" t="s">
        <v>1429</v>
      </c>
      <c r="D345" s="143">
        <v>3086909291</v>
      </c>
      <c r="E345" s="143">
        <v>2298115777</v>
      </c>
      <c r="F345" s="143">
        <v>10</v>
      </c>
      <c r="G345" s="143">
        <v>135.37</v>
      </c>
      <c r="H345" s="143" t="b">
        <v>1</v>
      </c>
      <c r="I345" s="143" t="b">
        <v>0</v>
      </c>
      <c r="J345" s="143" t="b">
        <v>0</v>
      </c>
      <c r="K345" s="143" t="b">
        <v>0</v>
      </c>
    </row>
    <row r="346" spans="1:11" ht="78.75" x14ac:dyDescent="0.25">
      <c r="A346" s="145">
        <v>44288.591666666667</v>
      </c>
      <c r="B346" s="143" t="s">
        <v>848</v>
      </c>
      <c r="C346" s="144" t="s">
        <v>1431</v>
      </c>
      <c r="D346" s="143">
        <v>3087387020</v>
      </c>
      <c r="E346" s="143">
        <v>2299989241</v>
      </c>
      <c r="F346" s="143">
        <v>-7.5</v>
      </c>
      <c r="G346" s="143">
        <v>112.87</v>
      </c>
      <c r="H346" s="143" t="b">
        <v>1</v>
      </c>
      <c r="I346" s="143" t="b">
        <v>0</v>
      </c>
      <c r="J346" s="143" t="b">
        <v>0</v>
      </c>
      <c r="K346" s="143" t="b">
        <v>0</v>
      </c>
    </row>
    <row r="347" spans="1:11" ht="63" x14ac:dyDescent="0.25">
      <c r="A347" s="145">
        <v>44288.591666666667</v>
      </c>
      <c r="B347" s="143" t="s">
        <v>848</v>
      </c>
      <c r="C347" s="144" t="s">
        <v>1430</v>
      </c>
      <c r="D347" s="143">
        <v>3087387019</v>
      </c>
      <c r="E347" s="143">
        <v>2299989240</v>
      </c>
      <c r="F347" s="143">
        <v>-15</v>
      </c>
      <c r="G347" s="143">
        <v>120.37</v>
      </c>
      <c r="H347" s="143" t="b">
        <v>1</v>
      </c>
      <c r="I347" s="143" t="b">
        <v>0</v>
      </c>
      <c r="J347" s="143" t="b">
        <v>0</v>
      </c>
      <c r="K347" s="143" t="b">
        <v>0</v>
      </c>
    </row>
    <row r="348" spans="1:11" ht="47.25" x14ac:dyDescent="0.25">
      <c r="A348" s="145">
        <v>44288.802777777775</v>
      </c>
      <c r="B348" s="143" t="s">
        <v>848</v>
      </c>
      <c r="C348" s="144" t="s">
        <v>1432</v>
      </c>
      <c r="D348" s="143">
        <v>3088870744</v>
      </c>
      <c r="E348" s="143">
        <v>2301070594</v>
      </c>
      <c r="F348" s="143">
        <v>-5</v>
      </c>
      <c r="G348" s="143">
        <v>107.87</v>
      </c>
      <c r="H348" s="143" t="b">
        <v>1</v>
      </c>
      <c r="I348" s="143" t="b">
        <v>0</v>
      </c>
      <c r="J348" s="143" t="b">
        <v>0</v>
      </c>
      <c r="K348" s="143" t="b">
        <v>0</v>
      </c>
    </row>
    <row r="349" spans="1:11" ht="78.75" x14ac:dyDescent="0.25">
      <c r="A349" s="145">
        <v>44288.804861111108</v>
      </c>
      <c r="B349" s="143" t="s">
        <v>865</v>
      </c>
      <c r="C349" s="144" t="s">
        <v>1424</v>
      </c>
      <c r="D349" s="143">
        <v>3088883041</v>
      </c>
      <c r="E349" s="143">
        <v>2298089197</v>
      </c>
      <c r="F349" s="143">
        <v>5</v>
      </c>
      <c r="G349" s="143">
        <v>132.87</v>
      </c>
      <c r="H349" s="143" t="b">
        <v>1</v>
      </c>
      <c r="I349" s="143" t="b">
        <v>0</v>
      </c>
      <c r="J349" s="143" t="b">
        <v>0</v>
      </c>
      <c r="K349" s="143" t="b">
        <v>0</v>
      </c>
    </row>
    <row r="350" spans="1:11" ht="78.75" x14ac:dyDescent="0.25">
      <c r="A350" s="145">
        <v>44288.804861111108</v>
      </c>
      <c r="B350" s="143" t="s">
        <v>865</v>
      </c>
      <c r="C350" s="144" t="s">
        <v>1428</v>
      </c>
      <c r="D350" s="143">
        <v>3088883026</v>
      </c>
      <c r="E350" s="143">
        <v>2298092150</v>
      </c>
      <c r="F350" s="143">
        <v>20</v>
      </c>
      <c r="G350" s="143">
        <v>127.87</v>
      </c>
      <c r="H350" s="143" t="b">
        <v>1</v>
      </c>
      <c r="I350" s="143" t="b">
        <v>0</v>
      </c>
      <c r="J350" s="143" t="b">
        <v>0</v>
      </c>
      <c r="K350" s="143" t="b">
        <v>0</v>
      </c>
    </row>
    <row r="351" spans="1:11" ht="31.5" x14ac:dyDescent="0.25">
      <c r="A351" s="145">
        <v>44288.81527777778</v>
      </c>
      <c r="B351" s="143" t="s">
        <v>848</v>
      </c>
      <c r="C351" s="144" t="s">
        <v>1433</v>
      </c>
      <c r="D351" s="143">
        <v>3088967891</v>
      </c>
      <c r="E351" s="143">
        <v>2301145417</v>
      </c>
      <c r="F351" s="143">
        <v>-1</v>
      </c>
      <c r="G351" s="143">
        <v>131.87</v>
      </c>
      <c r="H351" s="143" t="b">
        <v>1</v>
      </c>
      <c r="I351" s="143" t="b">
        <v>0</v>
      </c>
      <c r="J351" s="143" t="b">
        <v>0</v>
      </c>
      <c r="K351" s="143" t="b">
        <v>0</v>
      </c>
    </row>
    <row r="352" spans="1:11" ht="47.25" x14ac:dyDescent="0.25">
      <c r="A352" s="145">
        <v>44288.927083333336</v>
      </c>
      <c r="B352" s="143" t="s">
        <v>846</v>
      </c>
      <c r="C352" s="144" t="s">
        <v>1432</v>
      </c>
      <c r="D352" s="143">
        <v>3089334030</v>
      </c>
      <c r="E352" s="143">
        <v>2301070594</v>
      </c>
      <c r="F352" s="143">
        <v>90</v>
      </c>
      <c r="G352" s="143">
        <v>221.87</v>
      </c>
      <c r="H352" s="143" t="b">
        <v>1</v>
      </c>
      <c r="I352" s="143" t="b">
        <v>0</v>
      </c>
      <c r="J352" s="143" t="b">
        <v>0</v>
      </c>
      <c r="K352" s="143" t="b">
        <v>0</v>
      </c>
    </row>
    <row r="353" spans="1:11" ht="78.75" x14ac:dyDescent="0.25">
      <c r="A353" s="145">
        <v>44289.4</v>
      </c>
      <c r="B353" s="143" t="s">
        <v>865</v>
      </c>
      <c r="C353" s="144" t="s">
        <v>1431</v>
      </c>
      <c r="D353" s="143">
        <v>3089844240</v>
      </c>
      <c r="E353" s="143">
        <v>2299989241</v>
      </c>
      <c r="F353" s="143">
        <v>7.5</v>
      </c>
      <c r="G353" s="143">
        <v>229.37</v>
      </c>
      <c r="H353" s="143" t="b">
        <v>1</v>
      </c>
      <c r="I353" s="143" t="b">
        <v>0</v>
      </c>
      <c r="J353" s="143" t="b">
        <v>0</v>
      </c>
      <c r="K353" s="143" t="b">
        <v>0</v>
      </c>
    </row>
    <row r="354" spans="1:11" ht="78.75" x14ac:dyDescent="0.25">
      <c r="A354" s="145">
        <v>44289.624305555553</v>
      </c>
      <c r="B354" s="143" t="s">
        <v>865</v>
      </c>
      <c r="C354" s="144" t="s">
        <v>1427</v>
      </c>
      <c r="D354" s="143">
        <v>3092345889</v>
      </c>
      <c r="E354" s="143">
        <v>2298089201</v>
      </c>
      <c r="F354" s="143">
        <v>5</v>
      </c>
      <c r="G354" s="143">
        <v>234.37</v>
      </c>
      <c r="H354" s="143" t="b">
        <v>1</v>
      </c>
      <c r="I354" s="143" t="b">
        <v>0</v>
      </c>
      <c r="J354" s="143" t="b">
        <v>0</v>
      </c>
      <c r="K354" s="143" t="b">
        <v>0</v>
      </c>
    </row>
    <row r="355" spans="1:11" ht="47.25" x14ac:dyDescent="0.25">
      <c r="A355" s="145">
        <v>44290.438194444447</v>
      </c>
      <c r="B355" s="143" t="s">
        <v>848</v>
      </c>
      <c r="C355" s="144" t="s">
        <v>1436</v>
      </c>
      <c r="D355" s="143">
        <v>3096604084</v>
      </c>
      <c r="E355" s="143">
        <v>2306881833</v>
      </c>
      <c r="F355" s="143">
        <v>-2.5</v>
      </c>
      <c r="G355" s="143">
        <v>209.41</v>
      </c>
      <c r="H355" s="143" t="b">
        <v>1</v>
      </c>
      <c r="I355" s="143" t="b">
        <v>0</v>
      </c>
      <c r="J355" s="143" t="b">
        <v>1</v>
      </c>
      <c r="K355" s="143" t="b">
        <v>0</v>
      </c>
    </row>
    <row r="356" spans="1:11" ht="47.25" x14ac:dyDescent="0.25">
      <c r="A356" s="145">
        <v>44290.438194444447</v>
      </c>
      <c r="B356" s="143" t="s">
        <v>848</v>
      </c>
      <c r="C356" s="144" t="s">
        <v>1435</v>
      </c>
      <c r="D356" s="143">
        <v>3096604083</v>
      </c>
      <c r="E356" s="143">
        <v>2306881832</v>
      </c>
      <c r="F356" s="143">
        <v>-2.46</v>
      </c>
      <c r="G356" s="143">
        <v>211.91</v>
      </c>
      <c r="H356" s="143" t="b">
        <v>1</v>
      </c>
      <c r="I356" s="143" t="b">
        <v>0</v>
      </c>
      <c r="J356" s="143" t="b">
        <v>1</v>
      </c>
      <c r="K356" s="143" t="b">
        <v>0</v>
      </c>
    </row>
    <row r="357" spans="1:11" ht="78.75" x14ac:dyDescent="0.25">
      <c r="A357" s="145">
        <v>44290.438194444447</v>
      </c>
      <c r="B357" s="143" t="s">
        <v>848</v>
      </c>
      <c r="C357" s="144" t="s">
        <v>1434</v>
      </c>
      <c r="D357" s="143">
        <v>3096604081</v>
      </c>
      <c r="E357" s="143">
        <v>2306881830</v>
      </c>
      <c r="F357" s="143">
        <v>-20</v>
      </c>
      <c r="G357" s="143">
        <v>214.37</v>
      </c>
      <c r="H357" s="143" t="b">
        <v>1</v>
      </c>
      <c r="I357" s="143" t="b">
        <v>0</v>
      </c>
      <c r="J357" s="143" t="b">
        <v>0</v>
      </c>
      <c r="K357" s="143" t="b">
        <v>0</v>
      </c>
    </row>
    <row r="358" spans="1:11" ht="31.5" x14ac:dyDescent="0.25">
      <c r="A358" s="145">
        <v>44290.515277777777</v>
      </c>
      <c r="B358" s="143" t="s">
        <v>848</v>
      </c>
      <c r="C358" s="144" t="s">
        <v>1437</v>
      </c>
      <c r="D358" s="143">
        <v>3096786123</v>
      </c>
      <c r="E358" s="143">
        <v>2307024659</v>
      </c>
      <c r="F358" s="143">
        <v>-1</v>
      </c>
      <c r="G358" s="143">
        <v>208.41</v>
      </c>
      <c r="H358" s="143" t="b">
        <v>1</v>
      </c>
      <c r="I358" s="143" t="b">
        <v>0</v>
      </c>
      <c r="J358" s="143" t="b">
        <v>0</v>
      </c>
      <c r="K358" s="143" t="b">
        <v>0</v>
      </c>
    </row>
    <row r="359" spans="1:11" ht="47.25" x14ac:dyDescent="0.25">
      <c r="A359" s="145">
        <v>44290.578472222223</v>
      </c>
      <c r="B359" s="143" t="s">
        <v>846</v>
      </c>
      <c r="C359" s="144" t="s">
        <v>1435</v>
      </c>
      <c r="D359" s="143">
        <v>3097138886</v>
      </c>
      <c r="E359" s="143">
        <v>2306881832</v>
      </c>
      <c r="F359" s="143">
        <v>7.54</v>
      </c>
      <c r="G359" s="143">
        <v>215.95</v>
      </c>
      <c r="H359" s="143" t="b">
        <v>1</v>
      </c>
      <c r="I359" s="143" t="b">
        <v>0</v>
      </c>
      <c r="J359" s="143" t="b">
        <v>1</v>
      </c>
      <c r="K359" s="143" t="b">
        <v>0</v>
      </c>
    </row>
    <row r="360" spans="1:11" ht="63" x14ac:dyDescent="0.25">
      <c r="A360" s="145">
        <v>44290.59652777778</v>
      </c>
      <c r="B360" s="143" t="s">
        <v>846</v>
      </c>
      <c r="C360" s="144" t="s">
        <v>1425</v>
      </c>
      <c r="D360" s="143">
        <v>3097272953</v>
      </c>
      <c r="E360" s="143">
        <v>2298089198</v>
      </c>
      <c r="F360" s="143">
        <v>88.2</v>
      </c>
      <c r="G360" s="143">
        <v>304.14999999999998</v>
      </c>
      <c r="H360" s="143" t="b">
        <v>1</v>
      </c>
      <c r="I360" s="143" t="b">
        <v>0</v>
      </c>
      <c r="J360" s="143" t="b">
        <v>0</v>
      </c>
      <c r="K360" s="143" t="b">
        <v>0</v>
      </c>
    </row>
    <row r="361" spans="1:11" ht="31.5" x14ac:dyDescent="0.25">
      <c r="A361" s="145">
        <v>44291.638888888891</v>
      </c>
      <c r="B361" s="143" t="s">
        <v>848</v>
      </c>
      <c r="C361" s="144" t="s">
        <v>1438</v>
      </c>
      <c r="D361" s="143">
        <v>3100509936</v>
      </c>
      <c r="E361" s="143">
        <v>2309774075</v>
      </c>
      <c r="F361" s="143">
        <v>-5</v>
      </c>
      <c r="G361" s="143">
        <v>299.14999999999998</v>
      </c>
      <c r="H361" s="143" t="b">
        <v>1</v>
      </c>
      <c r="I361" s="143" t="b">
        <v>0</v>
      </c>
      <c r="J361" s="143" t="b">
        <v>0</v>
      </c>
      <c r="K361" s="143" t="b">
        <v>0</v>
      </c>
    </row>
    <row r="362" spans="1:11" ht="63" x14ac:dyDescent="0.25">
      <c r="A362" s="145">
        <v>44292.605555555558</v>
      </c>
      <c r="B362" s="143" t="s">
        <v>846</v>
      </c>
      <c r="C362" s="144" t="s">
        <v>1430</v>
      </c>
      <c r="D362" s="143">
        <v>3102337511</v>
      </c>
      <c r="E362" s="143">
        <v>2299989240</v>
      </c>
      <c r="F362" s="143">
        <v>30.71</v>
      </c>
      <c r="G362" s="143">
        <v>329.86</v>
      </c>
      <c r="H362" s="143" t="b">
        <v>1</v>
      </c>
      <c r="I362" s="143" t="b">
        <v>0</v>
      </c>
      <c r="J362" s="143" t="b">
        <v>0</v>
      </c>
      <c r="K362" s="143" t="b">
        <v>0</v>
      </c>
    </row>
    <row r="363" spans="1:11" ht="63" x14ac:dyDescent="0.25">
      <c r="A363" s="145">
        <v>44292.71875</v>
      </c>
      <c r="B363" s="143" t="s">
        <v>848</v>
      </c>
      <c r="C363" s="144" t="s">
        <v>1439</v>
      </c>
      <c r="D363" s="143">
        <v>3102748313</v>
      </c>
      <c r="E363" s="143">
        <v>2311383056</v>
      </c>
      <c r="F363" s="143">
        <v>-5</v>
      </c>
      <c r="G363" s="143">
        <v>324.86</v>
      </c>
      <c r="H363" s="143" t="b">
        <v>1</v>
      </c>
      <c r="I363" s="143" t="b">
        <v>0</v>
      </c>
      <c r="J363" s="143" t="b">
        <v>0</v>
      </c>
      <c r="K363" s="143" t="b">
        <v>0</v>
      </c>
    </row>
    <row r="364" spans="1:11" ht="63" x14ac:dyDescent="0.25">
      <c r="A364" s="145">
        <v>44293.586805555555</v>
      </c>
      <c r="B364" s="143" t="s">
        <v>848</v>
      </c>
      <c r="C364" s="144" t="s">
        <v>1440</v>
      </c>
      <c r="D364" s="143">
        <v>3104130574</v>
      </c>
      <c r="E364" s="143">
        <v>2312401132</v>
      </c>
      <c r="F364" s="143">
        <v>-5</v>
      </c>
      <c r="G364" s="143">
        <v>319.86</v>
      </c>
      <c r="H364" s="143" t="b">
        <v>1</v>
      </c>
      <c r="I364" s="143" t="b">
        <v>0</v>
      </c>
      <c r="J364" s="143" t="b">
        <v>0</v>
      </c>
      <c r="K364" s="143" t="b">
        <v>0</v>
      </c>
    </row>
    <row r="365" spans="1:11" ht="63" x14ac:dyDescent="0.25">
      <c r="A365" s="145">
        <v>44293.59652777778</v>
      </c>
      <c r="B365" s="143" t="s">
        <v>848</v>
      </c>
      <c r="C365" s="144" t="s">
        <v>1441</v>
      </c>
      <c r="D365" s="143">
        <v>3104174531</v>
      </c>
      <c r="E365" s="143">
        <v>2312433198</v>
      </c>
      <c r="F365" s="143">
        <v>-5</v>
      </c>
      <c r="G365" s="143">
        <v>314.86</v>
      </c>
      <c r="H365" s="143" t="b">
        <v>1</v>
      </c>
      <c r="I365" s="143" t="b">
        <v>0</v>
      </c>
      <c r="J365" s="143" t="b">
        <v>0</v>
      </c>
      <c r="K365" s="143" t="b">
        <v>0</v>
      </c>
    </row>
    <row r="366" spans="1:11" ht="47.25" x14ac:dyDescent="0.25">
      <c r="A366" s="145">
        <v>44293.668749999997</v>
      </c>
      <c r="B366" s="143" t="s">
        <v>848</v>
      </c>
      <c r="C366" s="144" t="s">
        <v>1442</v>
      </c>
      <c r="D366" s="143">
        <v>3104502460</v>
      </c>
      <c r="E366" s="143">
        <v>2312668768</v>
      </c>
      <c r="F366" s="143">
        <v>-5</v>
      </c>
      <c r="G366" s="143">
        <v>309.86</v>
      </c>
      <c r="H366" s="143" t="b">
        <v>1</v>
      </c>
      <c r="I366" s="143" t="b">
        <v>0</v>
      </c>
      <c r="J366" s="143" t="b">
        <v>0</v>
      </c>
      <c r="K366" s="143" t="b">
        <v>0</v>
      </c>
    </row>
    <row r="367" spans="1:11" ht="78.75" x14ac:dyDescent="0.25">
      <c r="A367" s="145">
        <v>44293.8125</v>
      </c>
      <c r="B367" s="143" t="s">
        <v>848</v>
      </c>
      <c r="C367" s="144" t="s">
        <v>1444</v>
      </c>
      <c r="D367" s="143">
        <v>3105104917</v>
      </c>
      <c r="E367" s="143">
        <v>2313113275</v>
      </c>
      <c r="F367" s="143">
        <v>-5</v>
      </c>
      <c r="G367" s="143">
        <v>299.86</v>
      </c>
      <c r="H367" s="143" t="b">
        <v>1</v>
      </c>
      <c r="I367" s="143" t="b">
        <v>0</v>
      </c>
      <c r="J367" s="143" t="b">
        <v>0</v>
      </c>
      <c r="K367" s="143" t="b">
        <v>0</v>
      </c>
    </row>
    <row r="368" spans="1:11" ht="63" x14ac:dyDescent="0.25">
      <c r="A368" s="145">
        <v>44293.8125</v>
      </c>
      <c r="B368" s="143" t="s">
        <v>848</v>
      </c>
      <c r="C368" s="144" t="s">
        <v>1443</v>
      </c>
      <c r="D368" s="143">
        <v>3105104915</v>
      </c>
      <c r="E368" s="143">
        <v>2313113273</v>
      </c>
      <c r="F368" s="143">
        <v>-5</v>
      </c>
      <c r="G368" s="143">
        <v>304.86</v>
      </c>
      <c r="H368" s="143" t="b">
        <v>1</v>
      </c>
      <c r="I368" s="143" t="b">
        <v>0</v>
      </c>
      <c r="J368" s="143" t="b">
        <v>0</v>
      </c>
      <c r="K368" s="143" t="b">
        <v>0</v>
      </c>
    </row>
    <row r="369" spans="1:11" ht="63" x14ac:dyDescent="0.25">
      <c r="A369" s="145">
        <v>44293.813888888886</v>
      </c>
      <c r="B369" s="143" t="s">
        <v>848</v>
      </c>
      <c r="C369" s="144" t="s">
        <v>1445</v>
      </c>
      <c r="D369" s="143">
        <v>3105109360</v>
      </c>
      <c r="E369" s="143">
        <v>2313116153</v>
      </c>
      <c r="F369" s="143">
        <v>-5</v>
      </c>
      <c r="G369" s="143">
        <v>294.86</v>
      </c>
      <c r="H369" s="143" t="b">
        <v>1</v>
      </c>
      <c r="I369" s="143" t="b">
        <v>0</v>
      </c>
      <c r="J369" s="143" t="b">
        <v>0</v>
      </c>
      <c r="K369" s="143" t="b">
        <v>0</v>
      </c>
    </row>
    <row r="370" spans="1:11" ht="63" x14ac:dyDescent="0.25">
      <c r="A370" s="145">
        <v>44295.589583333334</v>
      </c>
      <c r="B370" s="143" t="s">
        <v>848</v>
      </c>
      <c r="C370" s="144" t="s">
        <v>1448</v>
      </c>
      <c r="D370" s="143">
        <v>3109577814</v>
      </c>
      <c r="E370" s="143">
        <v>2316403855</v>
      </c>
      <c r="F370" s="143">
        <v>-5</v>
      </c>
      <c r="G370" s="143">
        <v>279.86</v>
      </c>
      <c r="H370" s="143" t="b">
        <v>1</v>
      </c>
      <c r="I370" s="143" t="b">
        <v>0</v>
      </c>
      <c r="J370" s="143" t="b">
        <v>0</v>
      </c>
      <c r="K370" s="143" t="b">
        <v>0</v>
      </c>
    </row>
    <row r="371" spans="1:11" ht="47.25" x14ac:dyDescent="0.25">
      <c r="A371" s="145">
        <v>44295.589583333334</v>
      </c>
      <c r="B371" s="143" t="s">
        <v>848</v>
      </c>
      <c r="C371" s="144" t="s">
        <v>1447</v>
      </c>
      <c r="D371" s="143">
        <v>3109577813</v>
      </c>
      <c r="E371" s="143">
        <v>2316403854</v>
      </c>
      <c r="F371" s="143">
        <v>-5</v>
      </c>
      <c r="G371" s="143">
        <v>284.86</v>
      </c>
      <c r="H371" s="143" t="b">
        <v>1</v>
      </c>
      <c r="I371" s="143" t="b">
        <v>0</v>
      </c>
      <c r="J371" s="143" t="b">
        <v>0</v>
      </c>
      <c r="K371" s="143" t="b">
        <v>0</v>
      </c>
    </row>
    <row r="372" spans="1:11" ht="63" x14ac:dyDescent="0.25">
      <c r="A372" s="145">
        <v>44295.589583333334</v>
      </c>
      <c r="B372" s="143" t="s">
        <v>848</v>
      </c>
      <c r="C372" s="144" t="s">
        <v>1446</v>
      </c>
      <c r="D372" s="143">
        <v>3109577811</v>
      </c>
      <c r="E372" s="143">
        <v>2316403852</v>
      </c>
      <c r="F372" s="143">
        <v>-5</v>
      </c>
      <c r="G372" s="143">
        <v>289.86</v>
      </c>
      <c r="H372" s="143" t="b">
        <v>1</v>
      </c>
      <c r="I372" s="143" t="b">
        <v>0</v>
      </c>
      <c r="J372" s="143" t="b">
        <v>0</v>
      </c>
      <c r="K372" s="143" t="b">
        <v>0</v>
      </c>
    </row>
    <row r="373" spans="1:11" ht="63" x14ac:dyDescent="0.25">
      <c r="A373" s="145">
        <v>44295.698611111111</v>
      </c>
      <c r="B373" s="143" t="s">
        <v>848</v>
      </c>
      <c r="C373" s="144" t="s">
        <v>1449</v>
      </c>
      <c r="D373" s="143">
        <v>3110161057</v>
      </c>
      <c r="E373" s="143">
        <v>2316835954</v>
      </c>
      <c r="F373" s="143">
        <v>-5</v>
      </c>
      <c r="G373" s="143">
        <v>274.86</v>
      </c>
      <c r="H373" s="143" t="b">
        <v>1</v>
      </c>
      <c r="I373" s="143" t="b">
        <v>0</v>
      </c>
      <c r="J373" s="143" t="b">
        <v>0</v>
      </c>
      <c r="K373" s="143" t="b">
        <v>0</v>
      </c>
    </row>
    <row r="374" spans="1:11" ht="63" x14ac:dyDescent="0.25">
      <c r="A374" s="145">
        <v>44296.53125</v>
      </c>
      <c r="B374" s="143" t="s">
        <v>846</v>
      </c>
      <c r="C374" s="144" t="s">
        <v>1449</v>
      </c>
      <c r="D374" s="143">
        <v>3113370546</v>
      </c>
      <c r="E374" s="143">
        <v>2316835954</v>
      </c>
      <c r="F374" s="143">
        <v>17.2</v>
      </c>
      <c r="G374" s="143">
        <v>292.06</v>
      </c>
      <c r="H374" s="143" t="b">
        <v>1</v>
      </c>
      <c r="I374" s="143" t="b">
        <v>0</v>
      </c>
      <c r="J374" s="143" t="b">
        <v>0</v>
      </c>
      <c r="K374" s="143" t="b">
        <v>0</v>
      </c>
    </row>
    <row r="375" spans="1:11" x14ac:dyDescent="0.25">
      <c r="A375" s="145">
        <v>44297.459722222222</v>
      </c>
      <c r="B375" s="143" t="s">
        <v>848</v>
      </c>
      <c r="C375" s="143" t="s">
        <v>868</v>
      </c>
      <c r="D375" s="143">
        <v>3118976591</v>
      </c>
      <c r="E375" s="143">
        <v>2323422527</v>
      </c>
      <c r="F375" s="143">
        <v>-1</v>
      </c>
      <c r="G375" s="143">
        <v>291.06</v>
      </c>
      <c r="H375" s="143" t="b">
        <v>0</v>
      </c>
      <c r="I375" s="143" t="b">
        <v>1</v>
      </c>
      <c r="J375" s="143" t="b">
        <v>0</v>
      </c>
      <c r="K375" s="143" t="b">
        <v>0</v>
      </c>
    </row>
    <row r="376" spans="1:11" ht="63" x14ac:dyDescent="0.25">
      <c r="A376" s="145">
        <v>44297.953472222223</v>
      </c>
      <c r="B376" s="143" t="s">
        <v>848</v>
      </c>
      <c r="C376" s="144" t="s">
        <v>1450</v>
      </c>
      <c r="D376" s="143">
        <v>3121398371</v>
      </c>
      <c r="E376" s="143">
        <v>2325214102</v>
      </c>
      <c r="F376" s="143">
        <v>-10</v>
      </c>
      <c r="G376" s="143">
        <v>281.06</v>
      </c>
      <c r="H376" s="143" t="b">
        <v>1</v>
      </c>
      <c r="I376" s="143" t="b">
        <v>0</v>
      </c>
      <c r="J376" s="143" t="b">
        <v>0</v>
      </c>
      <c r="K376" s="143" t="b">
        <v>0</v>
      </c>
    </row>
    <row r="377" spans="1:11" ht="78.75" x14ac:dyDescent="0.25">
      <c r="A377" s="145">
        <v>44300.509027777778</v>
      </c>
      <c r="B377" s="143" t="s">
        <v>848</v>
      </c>
      <c r="C377" s="144" t="s">
        <v>1451</v>
      </c>
      <c r="D377" s="143">
        <v>3125175490</v>
      </c>
      <c r="E377" s="143">
        <v>2327947006</v>
      </c>
      <c r="F377" s="143">
        <v>-5</v>
      </c>
      <c r="G377" s="143">
        <v>276.06</v>
      </c>
      <c r="H377" s="143" t="b">
        <v>1</v>
      </c>
      <c r="I377" s="143" t="b">
        <v>0</v>
      </c>
      <c r="J377" s="143" t="b">
        <v>0</v>
      </c>
      <c r="K377" s="143" t="b">
        <v>0</v>
      </c>
    </row>
    <row r="378" spans="1:11" ht="31.5" x14ac:dyDescent="0.25">
      <c r="A378" s="145">
        <v>44302.429166666669</v>
      </c>
      <c r="B378" s="143" t="s">
        <v>848</v>
      </c>
      <c r="C378" s="144" t="s">
        <v>880</v>
      </c>
      <c r="D378" s="143">
        <v>3130605789</v>
      </c>
      <c r="E378" s="143">
        <v>2331920426</v>
      </c>
      <c r="F378" s="143">
        <v>-5</v>
      </c>
      <c r="G378" s="143">
        <v>271.06</v>
      </c>
      <c r="H378" s="143" t="b">
        <v>1</v>
      </c>
      <c r="I378" s="143" t="b">
        <v>0</v>
      </c>
      <c r="J378" s="143" t="b">
        <v>0</v>
      </c>
      <c r="K378" s="143" t="b">
        <v>0</v>
      </c>
    </row>
    <row r="379" spans="1:11" ht="63" x14ac:dyDescent="0.25">
      <c r="A379" s="145">
        <v>44302.683333333334</v>
      </c>
      <c r="B379" s="143" t="s">
        <v>848</v>
      </c>
      <c r="C379" s="144" t="s">
        <v>1453</v>
      </c>
      <c r="D379" s="143">
        <v>3131634424</v>
      </c>
      <c r="E379" s="143">
        <v>2332677122</v>
      </c>
      <c r="F379" s="143">
        <v>-5</v>
      </c>
      <c r="G379" s="143">
        <v>251.06</v>
      </c>
      <c r="H379" s="143" t="b">
        <v>1</v>
      </c>
      <c r="I379" s="143" t="b">
        <v>0</v>
      </c>
      <c r="J379" s="143" t="b">
        <v>0</v>
      </c>
      <c r="K379" s="143" t="b">
        <v>0</v>
      </c>
    </row>
    <row r="380" spans="1:11" ht="63" x14ac:dyDescent="0.25">
      <c r="A380" s="145">
        <v>44302.683333333334</v>
      </c>
      <c r="B380" s="143" t="s">
        <v>848</v>
      </c>
      <c r="C380" s="144" t="s">
        <v>1452</v>
      </c>
      <c r="D380" s="143">
        <v>3131634423</v>
      </c>
      <c r="E380" s="143">
        <v>2332677121</v>
      </c>
      <c r="F380" s="143">
        <v>-15</v>
      </c>
      <c r="G380" s="143">
        <v>256.06</v>
      </c>
      <c r="H380" s="143" t="b">
        <v>1</v>
      </c>
      <c r="I380" s="143" t="b">
        <v>0</v>
      </c>
      <c r="J380" s="143" t="b">
        <v>0</v>
      </c>
      <c r="K380" s="143" t="b">
        <v>0</v>
      </c>
    </row>
    <row r="381" spans="1:11" ht="63" x14ac:dyDescent="0.25">
      <c r="A381" s="145">
        <v>44302.768055555556</v>
      </c>
      <c r="B381" s="143" t="s">
        <v>848</v>
      </c>
      <c r="C381" s="144" t="s">
        <v>1454</v>
      </c>
      <c r="D381" s="143">
        <v>3132235047</v>
      </c>
      <c r="E381" s="143">
        <v>2333134972</v>
      </c>
      <c r="F381" s="143">
        <v>-5</v>
      </c>
      <c r="G381" s="143">
        <v>246.06</v>
      </c>
      <c r="H381" s="143" t="b">
        <v>1</v>
      </c>
      <c r="I381" s="143" t="b">
        <v>0</v>
      </c>
      <c r="J381" s="143" t="b">
        <v>0</v>
      </c>
      <c r="K381" s="143" t="b">
        <v>0</v>
      </c>
    </row>
    <row r="382" spans="1:11" ht="63" x14ac:dyDescent="0.25">
      <c r="A382" s="145">
        <v>44302.769444444442</v>
      </c>
      <c r="B382" s="143" t="s">
        <v>848</v>
      </c>
      <c r="C382" s="144" t="s">
        <v>1455</v>
      </c>
      <c r="D382" s="143">
        <v>3132244627</v>
      </c>
      <c r="E382" s="143">
        <v>2333142538</v>
      </c>
      <c r="F382" s="143">
        <v>-15</v>
      </c>
      <c r="G382" s="143">
        <v>231.06</v>
      </c>
      <c r="H382" s="143" t="b">
        <v>1</v>
      </c>
      <c r="I382" s="143" t="b">
        <v>0</v>
      </c>
      <c r="J382" s="143" t="b">
        <v>0</v>
      </c>
      <c r="K382" s="143" t="b">
        <v>0</v>
      </c>
    </row>
    <row r="383" spans="1:11" ht="63" x14ac:dyDescent="0.25">
      <c r="A383" s="145">
        <v>44303.594444444447</v>
      </c>
      <c r="B383" s="143" t="s">
        <v>848</v>
      </c>
      <c r="C383" s="144" t="s">
        <v>1456</v>
      </c>
      <c r="D383" s="143">
        <v>3136240554</v>
      </c>
      <c r="E383" s="143">
        <v>2336138754</v>
      </c>
      <c r="F383" s="143">
        <v>-1</v>
      </c>
      <c r="G383" s="143">
        <v>230.06</v>
      </c>
      <c r="H383" s="143" t="b">
        <v>1</v>
      </c>
      <c r="I383" s="143" t="b">
        <v>0</v>
      </c>
      <c r="J383" s="143" t="b">
        <v>0</v>
      </c>
      <c r="K383" s="143" t="b">
        <v>0</v>
      </c>
    </row>
    <row r="384" spans="1:11" ht="63" x14ac:dyDescent="0.25">
      <c r="A384" s="145">
        <v>44303.613194444442</v>
      </c>
      <c r="B384" s="143" t="s">
        <v>848</v>
      </c>
      <c r="C384" s="144" t="s">
        <v>1457</v>
      </c>
      <c r="D384" s="143">
        <v>3136600119</v>
      </c>
      <c r="E384" s="143">
        <v>2336409805</v>
      </c>
      <c r="F384" s="143">
        <v>-5</v>
      </c>
      <c r="G384" s="143">
        <v>225.06</v>
      </c>
      <c r="H384" s="143" t="b">
        <v>1</v>
      </c>
      <c r="I384" s="143" t="b">
        <v>0</v>
      </c>
      <c r="J384" s="143" t="b">
        <v>0</v>
      </c>
      <c r="K384" s="143" t="b">
        <v>0</v>
      </c>
    </row>
    <row r="385" spans="1:11" ht="63" x14ac:dyDescent="0.25">
      <c r="A385" s="145">
        <v>44304.570833333331</v>
      </c>
      <c r="B385" s="143" t="s">
        <v>846</v>
      </c>
      <c r="C385" s="144" t="s">
        <v>1452</v>
      </c>
      <c r="D385" s="143">
        <v>3141154539</v>
      </c>
      <c r="E385" s="143">
        <v>2332677121</v>
      </c>
      <c r="F385" s="143">
        <v>24.57</v>
      </c>
      <c r="G385" s="143">
        <v>249.63</v>
      </c>
      <c r="H385" s="143" t="b">
        <v>1</v>
      </c>
      <c r="I385" s="143" t="b">
        <v>0</v>
      </c>
      <c r="J385" s="143" t="b">
        <v>0</v>
      </c>
      <c r="K385" s="143" t="b">
        <v>0</v>
      </c>
    </row>
    <row r="386" spans="1:11" ht="63" x14ac:dyDescent="0.25">
      <c r="A386" s="145">
        <v>44305.927777777775</v>
      </c>
      <c r="B386" s="143" t="s">
        <v>848</v>
      </c>
      <c r="C386" s="144" t="s">
        <v>1458</v>
      </c>
      <c r="D386" s="143">
        <v>3144335114</v>
      </c>
      <c r="E386" s="143">
        <v>2342105443</v>
      </c>
      <c r="F386" s="143">
        <v>-5</v>
      </c>
      <c r="G386" s="143">
        <v>244.63</v>
      </c>
      <c r="H386" s="143" t="b">
        <v>1</v>
      </c>
      <c r="I386" s="143" t="b">
        <v>0</v>
      </c>
      <c r="J386" s="143" t="b">
        <v>0</v>
      </c>
      <c r="K386" s="143" t="b">
        <v>0</v>
      </c>
    </row>
    <row r="387" spans="1:11" ht="63" x14ac:dyDescent="0.25">
      <c r="A387" s="145">
        <v>44305.929166666669</v>
      </c>
      <c r="B387" s="143" t="s">
        <v>848</v>
      </c>
      <c r="C387" s="144" t="s">
        <v>1459</v>
      </c>
      <c r="D387" s="143">
        <v>3144337564</v>
      </c>
      <c r="E387" s="143">
        <v>2342107363</v>
      </c>
      <c r="F387" s="143">
        <v>-20</v>
      </c>
      <c r="G387" s="143">
        <v>224.63</v>
      </c>
      <c r="H387" s="143" t="b">
        <v>1</v>
      </c>
      <c r="I387" s="143" t="b">
        <v>0</v>
      </c>
      <c r="J387" s="143" t="b">
        <v>0</v>
      </c>
      <c r="K387" s="143" t="b">
        <v>0</v>
      </c>
    </row>
    <row r="388" spans="1:11" ht="78.75" x14ac:dyDescent="0.25">
      <c r="A388" s="145">
        <v>44305.929861111108</v>
      </c>
      <c r="B388" s="143" t="s">
        <v>848</v>
      </c>
      <c r="C388" s="144" t="s">
        <v>1462</v>
      </c>
      <c r="D388" s="143">
        <v>3144339661</v>
      </c>
      <c r="E388" s="143">
        <v>2342108569</v>
      </c>
      <c r="F388" s="143">
        <v>-5</v>
      </c>
      <c r="G388" s="143">
        <v>194.63</v>
      </c>
      <c r="H388" s="143" t="b">
        <v>1</v>
      </c>
      <c r="I388" s="143" t="b">
        <v>0</v>
      </c>
      <c r="J388" s="143" t="b">
        <v>0</v>
      </c>
      <c r="K388" s="143" t="b">
        <v>0</v>
      </c>
    </row>
    <row r="389" spans="1:11" ht="63" x14ac:dyDescent="0.25">
      <c r="A389" s="145">
        <v>44305.929861111108</v>
      </c>
      <c r="B389" s="143" t="s">
        <v>848</v>
      </c>
      <c r="C389" s="144" t="s">
        <v>1461</v>
      </c>
      <c r="D389" s="143">
        <v>3144339269</v>
      </c>
      <c r="E389" s="143">
        <v>2342108372</v>
      </c>
      <c r="F389" s="143">
        <v>-20</v>
      </c>
      <c r="G389" s="143">
        <v>199.63</v>
      </c>
      <c r="H389" s="143" t="b">
        <v>1</v>
      </c>
      <c r="I389" s="143" t="b">
        <v>0</v>
      </c>
      <c r="J389" s="143" t="b">
        <v>0</v>
      </c>
      <c r="K389" s="143" t="b">
        <v>0</v>
      </c>
    </row>
    <row r="390" spans="1:11" ht="78.75" x14ac:dyDescent="0.25">
      <c r="A390" s="145">
        <v>44305.929861111108</v>
      </c>
      <c r="B390" s="143" t="s">
        <v>848</v>
      </c>
      <c r="C390" s="144" t="s">
        <v>1460</v>
      </c>
      <c r="D390" s="143">
        <v>3144338543</v>
      </c>
      <c r="E390" s="143">
        <v>2342107781</v>
      </c>
      <c r="F390" s="143">
        <v>-5</v>
      </c>
      <c r="G390" s="143">
        <v>219.63</v>
      </c>
      <c r="H390" s="143" t="b">
        <v>1</v>
      </c>
      <c r="I390" s="143" t="b">
        <v>0</v>
      </c>
      <c r="J390" s="143" t="b">
        <v>0</v>
      </c>
      <c r="K390" s="143" t="b">
        <v>0</v>
      </c>
    </row>
    <row r="391" spans="1:11" ht="78.75" x14ac:dyDescent="0.25">
      <c r="A391" s="145">
        <v>44307.451388888891</v>
      </c>
      <c r="B391" s="143" t="s">
        <v>848</v>
      </c>
      <c r="C391" s="144" t="s">
        <v>1463</v>
      </c>
      <c r="D391" s="143">
        <v>3146414590</v>
      </c>
      <c r="E391" s="143">
        <v>2343632719</v>
      </c>
      <c r="F391" s="143">
        <v>-5</v>
      </c>
      <c r="G391" s="143">
        <v>189.63</v>
      </c>
      <c r="H391" s="143" t="b">
        <v>1</v>
      </c>
      <c r="I391" s="143" t="b">
        <v>0</v>
      </c>
      <c r="J391" s="143" t="b">
        <v>0</v>
      </c>
      <c r="K391" s="143" t="b">
        <v>0</v>
      </c>
    </row>
    <row r="392" spans="1:11" ht="78.75" x14ac:dyDescent="0.25">
      <c r="A392" s="145">
        <v>44307.588194444441</v>
      </c>
      <c r="B392" s="143" t="s">
        <v>846</v>
      </c>
      <c r="C392" s="144" t="s">
        <v>1462</v>
      </c>
      <c r="D392" s="143">
        <v>3146802172</v>
      </c>
      <c r="E392" s="143">
        <v>2342108569</v>
      </c>
      <c r="F392" s="143">
        <v>11</v>
      </c>
      <c r="G392" s="143">
        <v>255.51</v>
      </c>
      <c r="H392" s="143" t="b">
        <v>1</v>
      </c>
      <c r="I392" s="143" t="b">
        <v>0</v>
      </c>
      <c r="J392" s="143" t="b">
        <v>0</v>
      </c>
      <c r="K392" s="143" t="b">
        <v>0</v>
      </c>
    </row>
    <row r="393" spans="1:11" ht="63" x14ac:dyDescent="0.25">
      <c r="A393" s="145">
        <v>44307.588194444441</v>
      </c>
      <c r="B393" s="143" t="s">
        <v>846</v>
      </c>
      <c r="C393" s="144" t="s">
        <v>1461</v>
      </c>
      <c r="D393" s="143">
        <v>3146798643</v>
      </c>
      <c r="E393" s="143">
        <v>2342108372</v>
      </c>
      <c r="F393" s="143">
        <v>54.88</v>
      </c>
      <c r="G393" s="143">
        <v>244.51</v>
      </c>
      <c r="H393" s="143" t="b">
        <v>1</v>
      </c>
      <c r="I393" s="143" t="b">
        <v>0</v>
      </c>
      <c r="J393" s="143" t="b">
        <v>0</v>
      </c>
      <c r="K393" s="143" t="b">
        <v>0</v>
      </c>
    </row>
    <row r="394" spans="1:11" ht="78.75" x14ac:dyDescent="0.25">
      <c r="A394" s="145">
        <v>44308.772222222222</v>
      </c>
      <c r="B394" s="143" t="s">
        <v>846</v>
      </c>
      <c r="C394" s="144" t="s">
        <v>1463</v>
      </c>
      <c r="D394" s="143">
        <v>3150191435</v>
      </c>
      <c r="E394" s="143">
        <v>2343632719</v>
      </c>
      <c r="F394" s="143">
        <v>18</v>
      </c>
      <c r="G394" s="143">
        <v>273.51</v>
      </c>
      <c r="H394" s="143" t="b">
        <v>1</v>
      </c>
      <c r="I394" s="143" t="b">
        <v>0</v>
      </c>
      <c r="J394" s="143" t="b">
        <v>0</v>
      </c>
      <c r="K394" s="143" t="b">
        <v>0</v>
      </c>
    </row>
    <row r="395" spans="1:11" ht="63" x14ac:dyDescent="0.25">
      <c r="A395" s="145">
        <v>44309.374305555553</v>
      </c>
      <c r="B395" s="143" t="s">
        <v>848</v>
      </c>
      <c r="C395" s="144" t="s">
        <v>1464</v>
      </c>
      <c r="D395" s="143">
        <v>3151535545</v>
      </c>
      <c r="E395" s="143">
        <v>2347368308</v>
      </c>
      <c r="F395" s="143">
        <v>-2.5</v>
      </c>
      <c r="G395" s="143">
        <v>271.01</v>
      </c>
      <c r="H395" s="143" t="b">
        <v>1</v>
      </c>
      <c r="I395" s="143" t="b">
        <v>0</v>
      </c>
      <c r="J395" s="143" t="b">
        <v>0</v>
      </c>
      <c r="K395" s="143" t="b">
        <v>0</v>
      </c>
    </row>
    <row r="396" spans="1:11" ht="78.75" x14ac:dyDescent="0.25">
      <c r="A396" s="145">
        <v>44309.375</v>
      </c>
      <c r="B396" s="143" t="s">
        <v>848</v>
      </c>
      <c r="C396" s="144" t="s">
        <v>1465</v>
      </c>
      <c r="D396" s="143">
        <v>3151535894</v>
      </c>
      <c r="E396" s="143">
        <v>2347368602</v>
      </c>
      <c r="F396" s="143">
        <v>-2.5</v>
      </c>
      <c r="G396" s="143">
        <v>268.51</v>
      </c>
      <c r="H396" s="143" t="b">
        <v>1</v>
      </c>
      <c r="I396" s="143" t="b">
        <v>0</v>
      </c>
      <c r="J396" s="143" t="b">
        <v>0</v>
      </c>
      <c r="K396" s="143" t="b">
        <v>0</v>
      </c>
    </row>
    <row r="397" spans="1:11" ht="78.75" x14ac:dyDescent="0.25">
      <c r="A397" s="145">
        <v>44309.585416666669</v>
      </c>
      <c r="B397" s="143" t="s">
        <v>846</v>
      </c>
      <c r="C397" s="144" t="s">
        <v>1465</v>
      </c>
      <c r="D397" s="143">
        <v>3152066891</v>
      </c>
      <c r="E397" s="143">
        <v>2347368602</v>
      </c>
      <c r="F397" s="143">
        <v>11.5</v>
      </c>
      <c r="G397" s="143">
        <v>292.01</v>
      </c>
      <c r="H397" s="143" t="b">
        <v>1</v>
      </c>
      <c r="I397" s="143" t="b">
        <v>0</v>
      </c>
      <c r="J397" s="143" t="b">
        <v>0</v>
      </c>
      <c r="K397" s="143" t="b">
        <v>0</v>
      </c>
    </row>
    <row r="398" spans="1:11" ht="63" x14ac:dyDescent="0.25">
      <c r="A398" s="145">
        <v>44309.585416666669</v>
      </c>
      <c r="B398" s="143" t="s">
        <v>846</v>
      </c>
      <c r="C398" s="144" t="s">
        <v>1464</v>
      </c>
      <c r="D398" s="143">
        <v>3152064801</v>
      </c>
      <c r="E398" s="143">
        <v>2347368308</v>
      </c>
      <c r="F398" s="143">
        <v>12</v>
      </c>
      <c r="G398" s="143">
        <v>280.51</v>
      </c>
      <c r="H398" s="143" t="b">
        <v>1</v>
      </c>
      <c r="I398" s="143" t="b">
        <v>0</v>
      </c>
      <c r="J398" s="143" t="b">
        <v>0</v>
      </c>
      <c r="K398" s="143" t="b">
        <v>0</v>
      </c>
    </row>
    <row r="399" spans="1:11" ht="31.5" x14ac:dyDescent="0.25">
      <c r="A399" s="145">
        <v>44310.368750000001</v>
      </c>
      <c r="B399" s="143" t="s">
        <v>848</v>
      </c>
      <c r="C399" s="144" t="s">
        <v>1466</v>
      </c>
      <c r="D399" s="143">
        <v>3154808479</v>
      </c>
      <c r="E399" s="143">
        <v>2349770820</v>
      </c>
      <c r="F399" s="143">
        <v>-1</v>
      </c>
      <c r="G399" s="143">
        <v>291.01</v>
      </c>
      <c r="H399" s="143" t="b">
        <v>1</v>
      </c>
      <c r="I399" s="143" t="b">
        <v>0</v>
      </c>
      <c r="J399" s="143" t="b">
        <v>0</v>
      </c>
      <c r="K399" s="143" t="b">
        <v>0</v>
      </c>
    </row>
    <row r="400" spans="1:11" ht="31.5" x14ac:dyDescent="0.25">
      <c r="A400" s="145">
        <v>44310.370138888888</v>
      </c>
      <c r="B400" s="143" t="s">
        <v>848</v>
      </c>
      <c r="C400" s="144" t="s">
        <v>1467</v>
      </c>
      <c r="D400" s="143">
        <v>3154812218</v>
      </c>
      <c r="E400" s="143">
        <v>2349773794</v>
      </c>
      <c r="F400" s="143">
        <v>-1</v>
      </c>
      <c r="G400" s="143">
        <v>290.01</v>
      </c>
      <c r="H400" s="143" t="b">
        <v>1</v>
      </c>
      <c r="I400" s="143" t="b">
        <v>0</v>
      </c>
      <c r="J400" s="143" t="b">
        <v>0</v>
      </c>
      <c r="K400" s="143" t="b">
        <v>0</v>
      </c>
    </row>
    <row r="401" spans="1:11" x14ac:dyDescent="0.25">
      <c r="A401" s="145">
        <v>44310.372916666667</v>
      </c>
      <c r="B401" s="143" t="s">
        <v>848</v>
      </c>
      <c r="C401" s="143" t="s">
        <v>875</v>
      </c>
      <c r="D401" s="143">
        <v>3154821225</v>
      </c>
      <c r="E401" s="143">
        <v>2349780989</v>
      </c>
      <c r="F401" s="143">
        <v>-1</v>
      </c>
      <c r="G401" s="143">
        <v>289.01</v>
      </c>
      <c r="H401" s="143" t="b">
        <v>0</v>
      </c>
      <c r="I401" s="143" t="b">
        <v>1</v>
      </c>
      <c r="J401" s="143" t="b">
        <v>0</v>
      </c>
      <c r="K401" s="143" t="b">
        <v>0</v>
      </c>
    </row>
    <row r="402" spans="1:11" ht="78.75" x14ac:dyDescent="0.25">
      <c r="A402" s="145">
        <v>44312.711111111108</v>
      </c>
      <c r="B402" s="143" t="s">
        <v>848</v>
      </c>
      <c r="C402" s="144" t="s">
        <v>1469</v>
      </c>
      <c r="D402" s="143">
        <v>3165519134</v>
      </c>
      <c r="E402" s="143">
        <v>2357779157</v>
      </c>
      <c r="F402" s="143">
        <v>-2.5</v>
      </c>
      <c r="G402" s="143">
        <v>284.01</v>
      </c>
      <c r="H402" s="143" t="b">
        <v>1</v>
      </c>
      <c r="I402" s="143" t="b">
        <v>0</v>
      </c>
      <c r="J402" s="143" t="b">
        <v>0</v>
      </c>
      <c r="K402" s="143" t="b">
        <v>0</v>
      </c>
    </row>
    <row r="403" spans="1:11" ht="78.75" x14ac:dyDescent="0.25">
      <c r="A403" s="145">
        <v>44312.711111111108</v>
      </c>
      <c r="B403" s="143" t="s">
        <v>848</v>
      </c>
      <c r="C403" s="144" t="s">
        <v>1468</v>
      </c>
      <c r="D403" s="143">
        <v>3165519133</v>
      </c>
      <c r="E403" s="143">
        <v>2357779156</v>
      </c>
      <c r="F403" s="143">
        <v>-2.5</v>
      </c>
      <c r="G403" s="143">
        <v>286.51</v>
      </c>
      <c r="H403" s="143" t="b">
        <v>1</v>
      </c>
      <c r="I403" s="143" t="b">
        <v>0</v>
      </c>
      <c r="J403" s="143" t="b">
        <v>0</v>
      </c>
      <c r="K403" s="143" t="b">
        <v>0</v>
      </c>
    </row>
    <row r="404" spans="1:11" ht="63" x14ac:dyDescent="0.25">
      <c r="A404" s="145">
        <v>44312.727083333331</v>
      </c>
      <c r="B404" s="143" t="s">
        <v>848</v>
      </c>
      <c r="C404" s="144" t="s">
        <v>1470</v>
      </c>
      <c r="D404" s="143">
        <v>3165569362</v>
      </c>
      <c r="E404" s="143">
        <v>2357815733</v>
      </c>
      <c r="F404" s="143">
        <v>-15</v>
      </c>
      <c r="G404" s="143">
        <v>269.01</v>
      </c>
      <c r="H404" s="143" t="b">
        <v>1</v>
      </c>
      <c r="I404" s="143" t="b">
        <v>0</v>
      </c>
      <c r="J404" s="143" t="b">
        <v>0</v>
      </c>
      <c r="K404" s="143" t="b">
        <v>0</v>
      </c>
    </row>
    <row r="405" spans="1:11" ht="47.25" x14ac:dyDescent="0.25">
      <c r="A405" s="145">
        <v>44312.727777777778</v>
      </c>
      <c r="B405" s="143" t="s">
        <v>848</v>
      </c>
      <c r="C405" s="144" t="s">
        <v>1472</v>
      </c>
      <c r="D405" s="143">
        <v>3165571377</v>
      </c>
      <c r="E405" s="143">
        <v>2357817417</v>
      </c>
      <c r="F405" s="143">
        <v>-2.4</v>
      </c>
      <c r="G405" s="143">
        <v>264.20999999999998</v>
      </c>
      <c r="H405" s="143" t="b">
        <v>1</v>
      </c>
      <c r="I405" s="143" t="b">
        <v>0</v>
      </c>
      <c r="J405" s="143" t="b">
        <v>1</v>
      </c>
      <c r="K405" s="143" t="b">
        <v>0</v>
      </c>
    </row>
    <row r="406" spans="1:11" ht="47.25" x14ac:dyDescent="0.25">
      <c r="A406" s="145">
        <v>44312.727777777778</v>
      </c>
      <c r="B406" s="143" t="s">
        <v>848</v>
      </c>
      <c r="C406" s="144" t="s">
        <v>1471</v>
      </c>
      <c r="D406" s="143">
        <v>3165571376</v>
      </c>
      <c r="E406" s="143">
        <v>2357817416</v>
      </c>
      <c r="F406" s="143">
        <v>-2.4</v>
      </c>
      <c r="G406" s="143">
        <v>266.61</v>
      </c>
      <c r="H406" s="143" t="b">
        <v>1</v>
      </c>
      <c r="I406" s="143" t="b">
        <v>0</v>
      </c>
      <c r="J406" s="143" t="b">
        <v>1</v>
      </c>
      <c r="K406" s="143" t="b">
        <v>0</v>
      </c>
    </row>
    <row r="407" spans="1:11" ht="78.75" x14ac:dyDescent="0.25">
      <c r="A407" s="145">
        <v>44312.728472222225</v>
      </c>
      <c r="B407" s="143" t="s">
        <v>848</v>
      </c>
      <c r="C407" s="144" t="s">
        <v>1474</v>
      </c>
      <c r="D407" s="143">
        <v>3165572948</v>
      </c>
      <c r="E407" s="143">
        <v>2357818707</v>
      </c>
      <c r="F407" s="143">
        <v>-5</v>
      </c>
      <c r="G407" s="143">
        <v>239.21</v>
      </c>
      <c r="H407" s="143" t="b">
        <v>1</v>
      </c>
      <c r="I407" s="143" t="b">
        <v>0</v>
      </c>
      <c r="J407" s="143" t="b">
        <v>0</v>
      </c>
      <c r="K407" s="143" t="b">
        <v>0</v>
      </c>
    </row>
    <row r="408" spans="1:11" ht="63" x14ac:dyDescent="0.25">
      <c r="A408" s="145">
        <v>44312.728472222225</v>
      </c>
      <c r="B408" s="143" t="s">
        <v>848</v>
      </c>
      <c r="C408" s="144" t="s">
        <v>1473</v>
      </c>
      <c r="D408" s="143">
        <v>3165572643</v>
      </c>
      <c r="E408" s="143">
        <v>2357818439</v>
      </c>
      <c r="F408" s="143">
        <v>-20</v>
      </c>
      <c r="G408" s="143">
        <v>244.21</v>
      </c>
      <c r="H408" s="143" t="b">
        <v>1</v>
      </c>
      <c r="I408" s="143" t="b">
        <v>0</v>
      </c>
      <c r="J408" s="143" t="b">
        <v>0</v>
      </c>
      <c r="K408" s="143" t="b">
        <v>0</v>
      </c>
    </row>
    <row r="409" spans="1:11" ht="63" x14ac:dyDescent="0.25">
      <c r="A409" s="145">
        <v>44313.413888888892</v>
      </c>
      <c r="B409" s="143" t="s">
        <v>848</v>
      </c>
      <c r="C409" s="144" t="s">
        <v>1476</v>
      </c>
      <c r="D409" s="143">
        <v>3166367282</v>
      </c>
      <c r="E409" s="143">
        <v>2358421820</v>
      </c>
      <c r="F409" s="143">
        <v>-2.5</v>
      </c>
      <c r="G409" s="143">
        <v>234.21</v>
      </c>
      <c r="H409" s="143" t="b">
        <v>1</v>
      </c>
      <c r="I409" s="143" t="b">
        <v>0</v>
      </c>
      <c r="J409" s="143" t="b">
        <v>0</v>
      </c>
      <c r="K409" s="143" t="b">
        <v>0</v>
      </c>
    </row>
    <row r="410" spans="1:11" ht="78.75" x14ac:dyDescent="0.25">
      <c r="A410" s="145">
        <v>44313.413888888892</v>
      </c>
      <c r="B410" s="143" t="s">
        <v>848</v>
      </c>
      <c r="C410" s="144" t="s">
        <v>1475</v>
      </c>
      <c r="D410" s="143">
        <v>3166367281</v>
      </c>
      <c r="E410" s="143">
        <v>2358421819</v>
      </c>
      <c r="F410" s="143">
        <v>-2.5</v>
      </c>
      <c r="G410" s="143">
        <v>236.71</v>
      </c>
      <c r="H410" s="143" t="b">
        <v>1</v>
      </c>
      <c r="I410" s="143" t="b">
        <v>0</v>
      </c>
      <c r="J410" s="143" t="b">
        <v>0</v>
      </c>
      <c r="K410" s="143" t="b">
        <v>0</v>
      </c>
    </row>
    <row r="411" spans="1:11" ht="78.75" x14ac:dyDescent="0.25">
      <c r="A411" s="145">
        <v>44313.511111111111</v>
      </c>
      <c r="B411" s="143" t="s">
        <v>848</v>
      </c>
      <c r="C411" s="144" t="s">
        <v>1477</v>
      </c>
      <c r="D411" s="143">
        <v>3166491200</v>
      </c>
      <c r="E411" s="143">
        <v>2358511138</v>
      </c>
      <c r="F411" s="143">
        <v>-5</v>
      </c>
      <c r="G411" s="143">
        <v>229.21</v>
      </c>
      <c r="H411" s="143" t="b">
        <v>1</v>
      </c>
      <c r="I411" s="143" t="b">
        <v>0</v>
      </c>
      <c r="J411" s="143" t="b">
        <v>0</v>
      </c>
      <c r="K411" s="143" t="b">
        <v>0</v>
      </c>
    </row>
    <row r="412" spans="1:11" ht="78.75" x14ac:dyDescent="0.25">
      <c r="A412" s="145">
        <v>44313.708333333336</v>
      </c>
      <c r="B412" s="143" t="s">
        <v>865</v>
      </c>
      <c r="C412" s="144" t="s">
        <v>1475</v>
      </c>
      <c r="D412" s="143">
        <v>3167086663</v>
      </c>
      <c r="E412" s="143">
        <v>2358421819</v>
      </c>
      <c r="F412" s="143">
        <v>2.5</v>
      </c>
      <c r="G412" s="143">
        <v>234.21</v>
      </c>
      <c r="H412" s="143" t="b">
        <v>1</v>
      </c>
      <c r="I412" s="143" t="b">
        <v>0</v>
      </c>
      <c r="J412" s="143" t="b">
        <v>0</v>
      </c>
      <c r="K412" s="143" t="b">
        <v>0</v>
      </c>
    </row>
    <row r="413" spans="1:11" ht="78.75" x14ac:dyDescent="0.25">
      <c r="A413" s="145">
        <v>44313.708333333336</v>
      </c>
      <c r="B413" s="143" t="s">
        <v>865</v>
      </c>
      <c r="C413" s="144" t="s">
        <v>1469</v>
      </c>
      <c r="D413" s="143">
        <v>3167086627</v>
      </c>
      <c r="E413" s="143">
        <v>2357779157</v>
      </c>
      <c r="F413" s="143">
        <v>2.5</v>
      </c>
      <c r="G413" s="143">
        <v>231.71</v>
      </c>
      <c r="H413" s="143" t="b">
        <v>1</v>
      </c>
      <c r="I413" s="143" t="b">
        <v>0</v>
      </c>
      <c r="J413" s="143" t="b">
        <v>0</v>
      </c>
      <c r="K413" s="143" t="b">
        <v>0</v>
      </c>
    </row>
    <row r="414" spans="1:11" ht="63" x14ac:dyDescent="0.25">
      <c r="A414" s="145">
        <v>44313.748611111114</v>
      </c>
      <c r="B414" s="143" t="s">
        <v>848</v>
      </c>
      <c r="C414" s="144" t="s">
        <v>1478</v>
      </c>
      <c r="D414" s="143">
        <v>3167204226</v>
      </c>
      <c r="E414" s="143">
        <v>2359024207</v>
      </c>
      <c r="F414" s="143">
        <v>-5</v>
      </c>
      <c r="G414" s="143">
        <v>229.21</v>
      </c>
      <c r="H414" s="143" t="b">
        <v>1</v>
      </c>
      <c r="I414" s="143" t="b">
        <v>0</v>
      </c>
      <c r="J414" s="143" t="b">
        <v>0</v>
      </c>
      <c r="K414" s="143" t="b">
        <v>0</v>
      </c>
    </row>
    <row r="415" spans="1:11" ht="47.25" x14ac:dyDescent="0.25">
      <c r="A415" s="145">
        <v>44314.597222222219</v>
      </c>
      <c r="B415" s="143" t="s">
        <v>1479</v>
      </c>
      <c r="C415" s="144" t="s">
        <v>1471</v>
      </c>
      <c r="D415" s="143">
        <v>3168542556</v>
      </c>
      <c r="E415" s="143">
        <v>2357817416</v>
      </c>
      <c r="F415" s="143">
        <v>1.92</v>
      </c>
      <c r="G415" s="143">
        <v>232.57</v>
      </c>
      <c r="H415" s="143" t="b">
        <v>1</v>
      </c>
      <c r="I415" s="143" t="b">
        <v>0</v>
      </c>
      <c r="J415" s="143" t="b">
        <v>1</v>
      </c>
      <c r="K415" s="143" t="b">
        <v>0</v>
      </c>
    </row>
    <row r="416" spans="1:11" ht="47.25" x14ac:dyDescent="0.25">
      <c r="A416" s="145">
        <v>44314.597222222219</v>
      </c>
      <c r="B416" s="143" t="s">
        <v>1479</v>
      </c>
      <c r="C416" s="144" t="s">
        <v>1472</v>
      </c>
      <c r="D416" s="143">
        <v>3168542530</v>
      </c>
      <c r="E416" s="143">
        <v>2357817417</v>
      </c>
      <c r="F416" s="143">
        <v>1.44</v>
      </c>
      <c r="G416" s="143">
        <v>230.65</v>
      </c>
      <c r="H416" s="143" t="b">
        <v>1</v>
      </c>
      <c r="I416" s="143" t="b">
        <v>0</v>
      </c>
      <c r="J416" s="143" t="b">
        <v>1</v>
      </c>
      <c r="K416" s="143" t="b">
        <v>0</v>
      </c>
    </row>
    <row r="417" spans="1:11" x14ac:dyDescent="0.25">
      <c r="A417" s="145">
        <v>44316.684027777781</v>
      </c>
      <c r="B417" s="143" t="s">
        <v>848</v>
      </c>
      <c r="C417" s="143" t="s">
        <v>1396</v>
      </c>
      <c r="D417" s="143">
        <v>3174092041</v>
      </c>
      <c r="E417" s="143">
        <v>2364073970</v>
      </c>
      <c r="F417" s="143">
        <v>-1</v>
      </c>
      <c r="G417" s="143">
        <v>231.57</v>
      </c>
      <c r="H417" s="143" t="b">
        <v>0</v>
      </c>
      <c r="I417" s="143" t="b">
        <v>1</v>
      </c>
      <c r="J417" s="143" t="b">
        <v>0</v>
      </c>
      <c r="K417" s="143" t="b">
        <v>0</v>
      </c>
    </row>
    <row r="418" spans="1:11" ht="63" x14ac:dyDescent="0.25">
      <c r="A418" s="145">
        <v>44317.443749999999</v>
      </c>
      <c r="B418" s="143" t="s">
        <v>848</v>
      </c>
      <c r="C418" s="144" t="s">
        <v>1484</v>
      </c>
      <c r="D418" s="143">
        <v>3176632443</v>
      </c>
      <c r="E418" s="143">
        <v>2365964541</v>
      </c>
      <c r="F418" s="143">
        <v>-7.5</v>
      </c>
      <c r="G418" s="143">
        <v>186.57</v>
      </c>
      <c r="H418" s="143" t="b">
        <v>1</v>
      </c>
      <c r="I418" s="143" t="b">
        <v>0</v>
      </c>
      <c r="J418" s="143" t="b">
        <v>0</v>
      </c>
      <c r="K418" s="143" t="b">
        <v>0</v>
      </c>
    </row>
    <row r="419" spans="1:11" ht="63" x14ac:dyDescent="0.25">
      <c r="A419" s="145">
        <v>44317.443749999999</v>
      </c>
      <c r="B419" s="143" t="s">
        <v>848</v>
      </c>
      <c r="C419" s="144" t="s">
        <v>1483</v>
      </c>
      <c r="D419" s="143">
        <v>3176632442</v>
      </c>
      <c r="E419" s="143">
        <v>2365964540</v>
      </c>
      <c r="F419" s="143">
        <v>-7.5</v>
      </c>
      <c r="G419" s="143">
        <v>194.07</v>
      </c>
      <c r="H419" s="143" t="b">
        <v>1</v>
      </c>
      <c r="I419" s="143" t="b">
        <v>0</v>
      </c>
      <c r="J419" s="143" t="b">
        <v>0</v>
      </c>
      <c r="K419" s="143" t="b">
        <v>0</v>
      </c>
    </row>
    <row r="420" spans="1:11" ht="63" x14ac:dyDescent="0.25">
      <c r="A420" s="145">
        <v>44317.443749999999</v>
      </c>
      <c r="B420" s="143" t="s">
        <v>848</v>
      </c>
      <c r="C420" s="144" t="s">
        <v>1482</v>
      </c>
      <c r="D420" s="143">
        <v>3176632441</v>
      </c>
      <c r="E420" s="143">
        <v>2365964539</v>
      </c>
      <c r="F420" s="143">
        <v>-10</v>
      </c>
      <c r="G420" s="143">
        <v>201.57</v>
      </c>
      <c r="H420" s="143" t="b">
        <v>1</v>
      </c>
      <c r="I420" s="143" t="b">
        <v>0</v>
      </c>
      <c r="J420" s="143" t="b">
        <v>0</v>
      </c>
      <c r="K420" s="143" t="b">
        <v>0</v>
      </c>
    </row>
    <row r="421" spans="1:11" ht="63" x14ac:dyDescent="0.25">
      <c r="A421" s="145">
        <v>44317.443749999999</v>
      </c>
      <c r="B421" s="143" t="s">
        <v>848</v>
      </c>
      <c r="C421" s="144" t="s">
        <v>1481</v>
      </c>
      <c r="D421" s="143">
        <v>3176632440</v>
      </c>
      <c r="E421" s="143">
        <v>2365964538</v>
      </c>
      <c r="F421" s="143">
        <v>-5</v>
      </c>
      <c r="G421" s="143">
        <v>211.57</v>
      </c>
      <c r="H421" s="143" t="b">
        <v>1</v>
      </c>
      <c r="I421" s="143" t="b">
        <v>0</v>
      </c>
      <c r="J421" s="143" t="b">
        <v>0</v>
      </c>
      <c r="K421" s="143" t="b">
        <v>0</v>
      </c>
    </row>
    <row r="422" spans="1:11" ht="63" x14ac:dyDescent="0.25">
      <c r="A422" s="145">
        <v>44317.443749999999</v>
      </c>
      <c r="B422" s="143" t="s">
        <v>848</v>
      </c>
      <c r="C422" s="144" t="s">
        <v>1480</v>
      </c>
      <c r="D422" s="143">
        <v>3176632439</v>
      </c>
      <c r="E422" s="143">
        <v>2365964537</v>
      </c>
      <c r="F422" s="143">
        <v>-15</v>
      </c>
      <c r="G422" s="143">
        <v>216.57</v>
      </c>
      <c r="H422" s="143" t="b">
        <v>1</v>
      </c>
      <c r="I422" s="143" t="b">
        <v>0</v>
      </c>
      <c r="J422" s="143" t="b">
        <v>0</v>
      </c>
      <c r="K422" s="143" t="b">
        <v>0</v>
      </c>
    </row>
    <row r="423" spans="1:11" ht="63" x14ac:dyDescent="0.25">
      <c r="A423" s="145">
        <v>44319.668055555558</v>
      </c>
      <c r="B423" s="143" t="s">
        <v>865</v>
      </c>
      <c r="C423" s="144" t="s">
        <v>1483</v>
      </c>
      <c r="D423" s="143">
        <v>3185754026</v>
      </c>
      <c r="E423" s="143">
        <v>2365964540</v>
      </c>
      <c r="F423" s="143">
        <v>7.5</v>
      </c>
      <c r="G423" s="143">
        <v>194.07</v>
      </c>
      <c r="H423" s="143" t="b">
        <v>1</v>
      </c>
      <c r="I423" s="143" t="b">
        <v>0</v>
      </c>
      <c r="J423" s="143" t="b">
        <v>0</v>
      </c>
      <c r="K423" s="143" t="b">
        <v>0</v>
      </c>
    </row>
    <row r="424" spans="1:11" ht="78.75" x14ac:dyDescent="0.25">
      <c r="A424" s="145">
        <v>44319.847222222219</v>
      </c>
      <c r="B424" s="143" t="s">
        <v>848</v>
      </c>
      <c r="C424" s="144" t="s">
        <v>1488</v>
      </c>
      <c r="D424" s="143">
        <v>3186279991</v>
      </c>
      <c r="E424" s="143">
        <v>2373121065</v>
      </c>
      <c r="F424" s="143">
        <v>-10</v>
      </c>
      <c r="G424" s="143">
        <v>174.07</v>
      </c>
      <c r="H424" s="143" t="b">
        <v>1</v>
      </c>
      <c r="I424" s="143" t="b">
        <v>0</v>
      </c>
      <c r="J424" s="143" t="b">
        <v>0</v>
      </c>
      <c r="K424" s="143" t="b">
        <v>0</v>
      </c>
    </row>
    <row r="425" spans="1:11" ht="63" x14ac:dyDescent="0.25">
      <c r="A425" s="145">
        <v>44319.847222222219</v>
      </c>
      <c r="B425" s="143" t="s">
        <v>848</v>
      </c>
      <c r="C425" s="144" t="s">
        <v>1487</v>
      </c>
      <c r="D425" s="143">
        <v>3186279990</v>
      </c>
      <c r="E425" s="143">
        <v>2373121064</v>
      </c>
      <c r="F425" s="143">
        <v>-2.5</v>
      </c>
      <c r="G425" s="143">
        <v>184.07</v>
      </c>
      <c r="H425" s="143" t="b">
        <v>1</v>
      </c>
      <c r="I425" s="143" t="b">
        <v>0</v>
      </c>
      <c r="J425" s="143" t="b">
        <v>0</v>
      </c>
      <c r="K425" s="143" t="b">
        <v>0</v>
      </c>
    </row>
    <row r="426" spans="1:11" ht="63" x14ac:dyDescent="0.25">
      <c r="A426" s="145">
        <v>44319.847222222219</v>
      </c>
      <c r="B426" s="143" t="s">
        <v>848</v>
      </c>
      <c r="C426" s="144" t="s">
        <v>1486</v>
      </c>
      <c r="D426" s="143">
        <v>3186279989</v>
      </c>
      <c r="E426" s="143">
        <v>2373121063</v>
      </c>
      <c r="F426" s="143">
        <v>-2.5</v>
      </c>
      <c r="G426" s="143">
        <v>186.57</v>
      </c>
      <c r="H426" s="143" t="b">
        <v>1</v>
      </c>
      <c r="I426" s="143" t="b">
        <v>0</v>
      </c>
      <c r="J426" s="143" t="b">
        <v>0</v>
      </c>
      <c r="K426" s="143" t="b">
        <v>0</v>
      </c>
    </row>
    <row r="427" spans="1:11" ht="63" x14ac:dyDescent="0.25">
      <c r="A427" s="145">
        <v>44319.847222222219</v>
      </c>
      <c r="B427" s="143" t="s">
        <v>848</v>
      </c>
      <c r="C427" s="144" t="s">
        <v>1485</v>
      </c>
      <c r="D427" s="143">
        <v>3186279988</v>
      </c>
      <c r="E427" s="143">
        <v>2373121062</v>
      </c>
      <c r="F427" s="143">
        <v>-5</v>
      </c>
      <c r="G427" s="143">
        <v>189.07</v>
      </c>
      <c r="H427" s="143" t="b">
        <v>1</v>
      </c>
      <c r="I427" s="143" t="b">
        <v>0</v>
      </c>
      <c r="J427" s="143" t="b">
        <v>0</v>
      </c>
      <c r="K427" s="143" t="b">
        <v>0</v>
      </c>
    </row>
    <row r="428" spans="1:11" ht="63" x14ac:dyDescent="0.25">
      <c r="A428" s="145">
        <v>44320.554166666669</v>
      </c>
      <c r="B428" s="143" t="s">
        <v>846</v>
      </c>
      <c r="C428" s="144" t="s">
        <v>1481</v>
      </c>
      <c r="D428" s="143">
        <v>3187015785</v>
      </c>
      <c r="E428" s="143">
        <v>2365964538</v>
      </c>
      <c r="F428" s="143">
        <v>14.43</v>
      </c>
      <c r="G428" s="143">
        <v>188.5</v>
      </c>
      <c r="H428" s="143" t="b">
        <v>1</v>
      </c>
      <c r="I428" s="143" t="b">
        <v>0</v>
      </c>
      <c r="J428" s="143" t="b">
        <v>0</v>
      </c>
      <c r="K428" s="143" t="b">
        <v>0</v>
      </c>
    </row>
    <row r="429" spans="1:11" ht="63" x14ac:dyDescent="0.25">
      <c r="A429" s="145">
        <v>44320.557638888888</v>
      </c>
      <c r="B429" s="143" t="s">
        <v>865</v>
      </c>
      <c r="C429" s="144" t="s">
        <v>1478</v>
      </c>
      <c r="D429" s="143">
        <v>3187030967</v>
      </c>
      <c r="E429" s="143">
        <v>2359024207</v>
      </c>
      <c r="F429" s="143">
        <v>5</v>
      </c>
      <c r="G429" s="143">
        <v>193.5</v>
      </c>
      <c r="H429" s="143" t="b">
        <v>1</v>
      </c>
      <c r="I429" s="143" t="b">
        <v>0</v>
      </c>
      <c r="J429" s="143" t="b">
        <v>0</v>
      </c>
      <c r="K429" s="143" t="b">
        <v>0</v>
      </c>
    </row>
    <row r="430" spans="1:11" ht="63" x14ac:dyDescent="0.25">
      <c r="A430" s="145">
        <v>44321.925694444442</v>
      </c>
      <c r="B430" s="143" t="s">
        <v>848</v>
      </c>
      <c r="C430" s="144" t="s">
        <v>1493</v>
      </c>
      <c r="D430" s="143">
        <v>3190836262</v>
      </c>
      <c r="E430" s="143">
        <v>2376484067</v>
      </c>
      <c r="F430" s="143">
        <v>-1</v>
      </c>
      <c r="G430" s="143">
        <v>188.5</v>
      </c>
      <c r="H430" s="143" t="b">
        <v>1</v>
      </c>
      <c r="I430" s="143" t="b">
        <v>0</v>
      </c>
      <c r="J430" s="143" t="b">
        <v>0</v>
      </c>
      <c r="K430" s="143" t="b">
        <v>0</v>
      </c>
    </row>
    <row r="431" spans="1:11" ht="63" x14ac:dyDescent="0.25">
      <c r="A431" s="145">
        <v>44321.925694444442</v>
      </c>
      <c r="B431" s="143" t="s">
        <v>848</v>
      </c>
      <c r="C431" s="144" t="s">
        <v>1492</v>
      </c>
      <c r="D431" s="143">
        <v>3190836260</v>
      </c>
      <c r="E431" s="143">
        <v>2376484065</v>
      </c>
      <c r="F431" s="143">
        <v>-1</v>
      </c>
      <c r="G431" s="143">
        <v>189.5</v>
      </c>
      <c r="H431" s="143" t="b">
        <v>1</v>
      </c>
      <c r="I431" s="143" t="b">
        <v>0</v>
      </c>
      <c r="J431" s="143" t="b">
        <v>0</v>
      </c>
      <c r="K431" s="143" t="b">
        <v>0</v>
      </c>
    </row>
    <row r="432" spans="1:11" ht="63" x14ac:dyDescent="0.25">
      <c r="A432" s="145">
        <v>44321.925694444442</v>
      </c>
      <c r="B432" s="143" t="s">
        <v>848</v>
      </c>
      <c r="C432" s="144" t="s">
        <v>1491</v>
      </c>
      <c r="D432" s="143">
        <v>3190836259</v>
      </c>
      <c r="E432" s="143">
        <v>2376484064</v>
      </c>
      <c r="F432" s="143">
        <v>-1</v>
      </c>
      <c r="G432" s="143">
        <v>190.5</v>
      </c>
      <c r="H432" s="143" t="b">
        <v>1</v>
      </c>
      <c r="I432" s="143" t="b">
        <v>0</v>
      </c>
      <c r="J432" s="143" t="b">
        <v>0</v>
      </c>
      <c r="K432" s="143" t="b">
        <v>0</v>
      </c>
    </row>
    <row r="433" spans="1:11" ht="78.75" x14ac:dyDescent="0.25">
      <c r="A433" s="145">
        <v>44321.925694444442</v>
      </c>
      <c r="B433" s="143" t="s">
        <v>848</v>
      </c>
      <c r="C433" s="144" t="s">
        <v>1490</v>
      </c>
      <c r="D433" s="143">
        <v>3190836258</v>
      </c>
      <c r="E433" s="143">
        <v>2376484063</v>
      </c>
      <c r="F433" s="143">
        <v>-1</v>
      </c>
      <c r="G433" s="143">
        <v>191.5</v>
      </c>
      <c r="H433" s="143" t="b">
        <v>1</v>
      </c>
      <c r="I433" s="143" t="b">
        <v>0</v>
      </c>
      <c r="J433" s="143" t="b">
        <v>0</v>
      </c>
      <c r="K433" s="143" t="b">
        <v>0</v>
      </c>
    </row>
    <row r="434" spans="1:11" ht="63" x14ac:dyDescent="0.25">
      <c r="A434" s="145">
        <v>44321.925694444442</v>
      </c>
      <c r="B434" s="143" t="s">
        <v>848</v>
      </c>
      <c r="C434" s="144" t="s">
        <v>1489</v>
      </c>
      <c r="D434" s="143">
        <v>3190836257</v>
      </c>
      <c r="E434" s="143">
        <v>2376484062</v>
      </c>
      <c r="F434" s="143">
        <v>-1</v>
      </c>
      <c r="G434" s="143">
        <v>192.5</v>
      </c>
      <c r="H434" s="143" t="b">
        <v>1</v>
      </c>
      <c r="I434" s="143" t="b">
        <v>0</v>
      </c>
      <c r="J434" s="143" t="b">
        <v>0</v>
      </c>
      <c r="K434" s="143" t="b">
        <v>0</v>
      </c>
    </row>
    <row r="435" spans="1:11" ht="78.75" x14ac:dyDescent="0.25">
      <c r="A435" s="145">
        <v>44321.932638888888</v>
      </c>
      <c r="B435" s="143" t="s">
        <v>848</v>
      </c>
      <c r="C435" s="144" t="s">
        <v>1498</v>
      </c>
      <c r="D435" s="143">
        <v>3190862839</v>
      </c>
      <c r="E435" s="143">
        <v>2376499844</v>
      </c>
      <c r="F435" s="143">
        <v>-1</v>
      </c>
      <c r="G435" s="143">
        <v>183.5</v>
      </c>
      <c r="H435" s="143" t="b">
        <v>1</v>
      </c>
      <c r="I435" s="143" t="b">
        <v>0</v>
      </c>
      <c r="J435" s="143" t="b">
        <v>0</v>
      </c>
      <c r="K435" s="143" t="b">
        <v>0</v>
      </c>
    </row>
    <row r="436" spans="1:11" ht="78.75" x14ac:dyDescent="0.25">
      <c r="A436" s="145">
        <v>44321.932638888888</v>
      </c>
      <c r="B436" s="143" t="s">
        <v>848</v>
      </c>
      <c r="C436" s="144" t="s">
        <v>1497</v>
      </c>
      <c r="D436" s="143">
        <v>3190862838</v>
      </c>
      <c r="E436" s="143">
        <v>2376499843</v>
      </c>
      <c r="F436" s="143">
        <v>-1</v>
      </c>
      <c r="G436" s="143">
        <v>184.5</v>
      </c>
      <c r="H436" s="143" t="b">
        <v>1</v>
      </c>
      <c r="I436" s="143" t="b">
        <v>0</v>
      </c>
      <c r="J436" s="143" t="b">
        <v>0</v>
      </c>
      <c r="K436" s="143" t="b">
        <v>0</v>
      </c>
    </row>
    <row r="437" spans="1:11" ht="78.75" x14ac:dyDescent="0.25">
      <c r="A437" s="145">
        <v>44321.932638888888</v>
      </c>
      <c r="B437" s="143" t="s">
        <v>848</v>
      </c>
      <c r="C437" s="144" t="s">
        <v>1496</v>
      </c>
      <c r="D437" s="143">
        <v>3190862836</v>
      </c>
      <c r="E437" s="143">
        <v>2376499841</v>
      </c>
      <c r="F437" s="143">
        <v>-1</v>
      </c>
      <c r="G437" s="143">
        <v>185.5</v>
      </c>
      <c r="H437" s="143" t="b">
        <v>1</v>
      </c>
      <c r="I437" s="143" t="b">
        <v>0</v>
      </c>
      <c r="J437" s="143" t="b">
        <v>0</v>
      </c>
      <c r="K437" s="143" t="b">
        <v>0</v>
      </c>
    </row>
    <row r="438" spans="1:11" ht="63" x14ac:dyDescent="0.25">
      <c r="A438" s="145">
        <v>44321.932638888888</v>
      </c>
      <c r="B438" s="143" t="s">
        <v>848</v>
      </c>
      <c r="C438" s="144" t="s">
        <v>1495</v>
      </c>
      <c r="D438" s="143">
        <v>3190862835</v>
      </c>
      <c r="E438" s="143">
        <v>2376499840</v>
      </c>
      <c r="F438" s="143">
        <v>-1</v>
      </c>
      <c r="G438" s="143">
        <v>186.5</v>
      </c>
      <c r="H438" s="143" t="b">
        <v>1</v>
      </c>
      <c r="I438" s="143" t="b">
        <v>0</v>
      </c>
      <c r="J438" s="143" t="b">
        <v>0</v>
      </c>
      <c r="K438" s="143" t="b">
        <v>0</v>
      </c>
    </row>
    <row r="439" spans="1:11" ht="63" x14ac:dyDescent="0.25">
      <c r="A439" s="145">
        <v>44321.932638888888</v>
      </c>
      <c r="B439" s="143" t="s">
        <v>848</v>
      </c>
      <c r="C439" s="144" t="s">
        <v>1494</v>
      </c>
      <c r="D439" s="143">
        <v>3190862834</v>
      </c>
      <c r="E439" s="143">
        <v>2376499839</v>
      </c>
      <c r="F439" s="143">
        <v>-1</v>
      </c>
      <c r="G439" s="143">
        <v>187.5</v>
      </c>
      <c r="H439" s="143" t="b">
        <v>1</v>
      </c>
      <c r="I439" s="143" t="b">
        <v>0</v>
      </c>
      <c r="J439" s="143" t="b">
        <v>0</v>
      </c>
      <c r="K439" s="143" t="b">
        <v>0</v>
      </c>
    </row>
    <row r="440" spans="1:11" ht="63" x14ac:dyDescent="0.25">
      <c r="A440" s="145">
        <v>44322.01666666667</v>
      </c>
      <c r="B440" s="143" t="s">
        <v>846</v>
      </c>
      <c r="C440" s="144" t="s">
        <v>1493</v>
      </c>
      <c r="D440" s="143">
        <v>3191017653</v>
      </c>
      <c r="E440" s="143">
        <v>2376484067</v>
      </c>
      <c r="F440" s="143">
        <v>5</v>
      </c>
      <c r="G440" s="143">
        <v>188.5</v>
      </c>
      <c r="H440" s="143" t="b">
        <v>1</v>
      </c>
      <c r="I440" s="143" t="b">
        <v>0</v>
      </c>
      <c r="J440" s="143" t="b">
        <v>0</v>
      </c>
      <c r="K440" s="143" t="b">
        <v>0</v>
      </c>
    </row>
    <row r="441" spans="1:11" ht="78.75" x14ac:dyDescent="0.25">
      <c r="A441" s="145">
        <v>44322.041666666664</v>
      </c>
      <c r="B441" s="143" t="s">
        <v>846</v>
      </c>
      <c r="C441" s="144" t="s">
        <v>1498</v>
      </c>
      <c r="D441" s="143">
        <v>3191040119</v>
      </c>
      <c r="E441" s="143">
        <v>2376499844</v>
      </c>
      <c r="F441" s="143">
        <v>3.4</v>
      </c>
      <c r="G441" s="143">
        <v>191.9</v>
      </c>
      <c r="H441" s="143" t="b">
        <v>1</v>
      </c>
      <c r="I441" s="143" t="b">
        <v>0</v>
      </c>
      <c r="J441" s="143" t="b">
        <v>0</v>
      </c>
      <c r="K441" s="143" t="b">
        <v>0</v>
      </c>
    </row>
    <row r="442" spans="1:11" ht="47.25" x14ac:dyDescent="0.25">
      <c r="A442" s="145">
        <v>44322.95</v>
      </c>
      <c r="B442" s="143" t="s">
        <v>848</v>
      </c>
      <c r="C442" s="144" t="s">
        <v>1499</v>
      </c>
      <c r="D442" s="143">
        <v>3193819513</v>
      </c>
      <c r="E442" s="143">
        <v>2378672401</v>
      </c>
      <c r="F442" s="143">
        <v>-5</v>
      </c>
      <c r="G442" s="143">
        <v>186.9</v>
      </c>
      <c r="H442" s="143" t="b">
        <v>1</v>
      </c>
      <c r="I442" s="143" t="b">
        <v>0</v>
      </c>
      <c r="J442" s="143" t="b">
        <v>0</v>
      </c>
      <c r="K442" s="143" t="b">
        <v>0</v>
      </c>
    </row>
    <row r="443" spans="1:11" x14ac:dyDescent="0.25">
      <c r="A443" s="145">
        <v>44322.95208333333</v>
      </c>
      <c r="B443" s="143" t="s">
        <v>848</v>
      </c>
      <c r="C443" s="143" t="s">
        <v>883</v>
      </c>
      <c r="D443" s="143">
        <v>3193824631</v>
      </c>
      <c r="E443" s="143">
        <v>2378676697</v>
      </c>
      <c r="F443" s="143">
        <v>-2.5</v>
      </c>
      <c r="G443" s="143">
        <v>184.4</v>
      </c>
      <c r="H443" s="143" t="b">
        <v>0</v>
      </c>
      <c r="I443" s="143" t="b">
        <v>1</v>
      </c>
      <c r="J443" s="143" t="b">
        <v>0</v>
      </c>
      <c r="K443" s="143" t="b">
        <v>0</v>
      </c>
    </row>
    <row r="444" spans="1:11" ht="78.75" x14ac:dyDescent="0.25">
      <c r="A444" s="145">
        <v>44323.65347222222</v>
      </c>
      <c r="B444" s="143" t="s">
        <v>848</v>
      </c>
      <c r="C444" s="144" t="s">
        <v>1501</v>
      </c>
      <c r="D444" s="143">
        <v>3195067855</v>
      </c>
      <c r="E444" s="143">
        <v>2379598186</v>
      </c>
      <c r="F444" s="143">
        <v>-10</v>
      </c>
      <c r="G444" s="143">
        <v>169.4</v>
      </c>
      <c r="H444" s="143" t="b">
        <v>1</v>
      </c>
      <c r="I444" s="143" t="b">
        <v>0</v>
      </c>
      <c r="J444" s="143" t="b">
        <v>0</v>
      </c>
      <c r="K444" s="143" t="b">
        <v>0</v>
      </c>
    </row>
    <row r="445" spans="1:11" ht="78.75" x14ac:dyDescent="0.25">
      <c r="A445" s="145">
        <v>44323.65347222222</v>
      </c>
      <c r="B445" s="143" t="s">
        <v>848</v>
      </c>
      <c r="C445" s="144" t="s">
        <v>1500</v>
      </c>
      <c r="D445" s="143">
        <v>3195067854</v>
      </c>
      <c r="E445" s="143">
        <v>2379598185</v>
      </c>
      <c r="F445" s="143">
        <v>-5</v>
      </c>
      <c r="G445" s="143">
        <v>179.4</v>
      </c>
      <c r="H445" s="143" t="b">
        <v>1</v>
      </c>
      <c r="I445" s="143" t="b">
        <v>0</v>
      </c>
      <c r="J445" s="143" t="b">
        <v>0</v>
      </c>
      <c r="K445" s="143" t="b">
        <v>0</v>
      </c>
    </row>
    <row r="446" spans="1:11" ht="78.75" x14ac:dyDescent="0.25">
      <c r="A446" s="145">
        <v>44323.759722222225</v>
      </c>
      <c r="B446" s="143" t="s">
        <v>848</v>
      </c>
      <c r="C446" s="144" t="s">
        <v>1503</v>
      </c>
      <c r="D446" s="143">
        <v>3195821330</v>
      </c>
      <c r="E446" s="143">
        <v>2380159870</v>
      </c>
      <c r="F446" s="143">
        <v>-5</v>
      </c>
      <c r="G446" s="143">
        <v>149.4</v>
      </c>
      <c r="H446" s="143" t="b">
        <v>1</v>
      </c>
      <c r="I446" s="143" t="b">
        <v>0</v>
      </c>
      <c r="J446" s="143" t="b">
        <v>0</v>
      </c>
      <c r="K446" s="143" t="b">
        <v>0</v>
      </c>
    </row>
    <row r="447" spans="1:11" ht="63" x14ac:dyDescent="0.25">
      <c r="A447" s="145">
        <v>44323.759722222225</v>
      </c>
      <c r="B447" s="143" t="s">
        <v>848</v>
      </c>
      <c r="C447" s="144" t="s">
        <v>1502</v>
      </c>
      <c r="D447" s="143">
        <v>3195820057</v>
      </c>
      <c r="E447" s="143">
        <v>2380158791</v>
      </c>
      <c r="F447" s="143">
        <v>-15</v>
      </c>
      <c r="G447" s="143">
        <v>154.4</v>
      </c>
      <c r="H447" s="143" t="b">
        <v>1</v>
      </c>
      <c r="I447" s="143" t="b">
        <v>0</v>
      </c>
      <c r="J447" s="143" t="b">
        <v>0</v>
      </c>
      <c r="K447" s="143" t="b">
        <v>0</v>
      </c>
    </row>
    <row r="448" spans="1:11" ht="63" x14ac:dyDescent="0.25">
      <c r="A448" s="145">
        <v>44324.511805555558</v>
      </c>
      <c r="B448" s="143" t="s">
        <v>846</v>
      </c>
      <c r="C448" s="144" t="s">
        <v>1502</v>
      </c>
      <c r="D448" s="143">
        <v>3198351668</v>
      </c>
      <c r="E448" s="143">
        <v>2380158791</v>
      </c>
      <c r="F448" s="143">
        <v>28.5</v>
      </c>
      <c r="G448" s="143">
        <v>177.9</v>
      </c>
      <c r="H448" s="143" t="b">
        <v>1</v>
      </c>
      <c r="I448" s="143" t="b">
        <v>0</v>
      </c>
      <c r="J448" s="143" t="b">
        <v>0</v>
      </c>
      <c r="K448" s="143" t="b">
        <v>0</v>
      </c>
    </row>
    <row r="449" spans="1:11" ht="78.75" x14ac:dyDescent="0.25">
      <c r="A449" s="145">
        <v>44324.512499999997</v>
      </c>
      <c r="B449" s="143" t="s">
        <v>846</v>
      </c>
      <c r="C449" s="144" t="s">
        <v>1503</v>
      </c>
      <c r="D449" s="143">
        <v>3198354906</v>
      </c>
      <c r="E449" s="143">
        <v>2380159870</v>
      </c>
      <c r="F449" s="143">
        <v>7.5</v>
      </c>
      <c r="G449" s="143">
        <v>185.4</v>
      </c>
      <c r="H449" s="143" t="b">
        <v>1</v>
      </c>
      <c r="I449" s="143" t="b">
        <v>0</v>
      </c>
      <c r="J449" s="143" t="b">
        <v>0</v>
      </c>
      <c r="K449" s="143" t="b">
        <v>0</v>
      </c>
    </row>
    <row r="450" spans="1:11" ht="78.75" x14ac:dyDescent="0.25">
      <c r="A450" s="145">
        <v>44324.513194444444</v>
      </c>
      <c r="B450" s="143" t="s">
        <v>848</v>
      </c>
      <c r="C450" s="144" t="s">
        <v>1505</v>
      </c>
      <c r="D450" s="143">
        <v>3198371070</v>
      </c>
      <c r="E450" s="143">
        <v>2382062571</v>
      </c>
      <c r="F450" s="143">
        <v>-5</v>
      </c>
      <c r="G450" s="143">
        <v>165.4</v>
      </c>
      <c r="H450" s="143" t="b">
        <v>1</v>
      </c>
      <c r="I450" s="143" t="b">
        <v>0</v>
      </c>
      <c r="J450" s="143" t="b">
        <v>0</v>
      </c>
      <c r="K450" s="143" t="b">
        <v>0</v>
      </c>
    </row>
    <row r="451" spans="1:11" ht="63" x14ac:dyDescent="0.25">
      <c r="A451" s="145">
        <v>44324.513194444444</v>
      </c>
      <c r="B451" s="143" t="s">
        <v>848</v>
      </c>
      <c r="C451" s="144" t="s">
        <v>1504</v>
      </c>
      <c r="D451" s="143">
        <v>3198369864</v>
      </c>
      <c r="E451" s="143">
        <v>2382061493</v>
      </c>
      <c r="F451" s="143">
        <v>-15</v>
      </c>
      <c r="G451" s="143">
        <v>170.4</v>
      </c>
      <c r="H451" s="143" t="b">
        <v>1</v>
      </c>
      <c r="I451" s="143" t="b">
        <v>0</v>
      </c>
      <c r="J451" s="143" t="b">
        <v>0</v>
      </c>
      <c r="K451" s="143" t="b">
        <v>0</v>
      </c>
    </row>
    <row r="452" spans="1:11" ht="47.25" x14ac:dyDescent="0.25">
      <c r="A452" s="145">
        <v>44324.524305555555</v>
      </c>
      <c r="B452" s="143" t="s">
        <v>848</v>
      </c>
      <c r="C452" s="144" t="s">
        <v>1509</v>
      </c>
      <c r="D452" s="143">
        <v>3198519783</v>
      </c>
      <c r="E452" s="143">
        <v>2382164913</v>
      </c>
      <c r="F452" s="143">
        <v>-2</v>
      </c>
      <c r="G452" s="143">
        <v>157.4</v>
      </c>
      <c r="H452" s="143" t="b">
        <v>1</v>
      </c>
      <c r="I452" s="143" t="b">
        <v>0</v>
      </c>
      <c r="J452" s="143" t="b">
        <v>0</v>
      </c>
      <c r="K452" s="143" t="b">
        <v>0</v>
      </c>
    </row>
    <row r="453" spans="1:11" ht="47.25" x14ac:dyDescent="0.25">
      <c r="A453" s="145">
        <v>44324.524305555555</v>
      </c>
      <c r="B453" s="143" t="s">
        <v>848</v>
      </c>
      <c r="C453" s="144" t="s">
        <v>1508</v>
      </c>
      <c r="D453" s="143">
        <v>3198519781</v>
      </c>
      <c r="E453" s="143">
        <v>2382164911</v>
      </c>
      <c r="F453" s="143">
        <v>-2</v>
      </c>
      <c r="G453" s="143">
        <v>159.4</v>
      </c>
      <c r="H453" s="143" t="b">
        <v>1</v>
      </c>
      <c r="I453" s="143" t="b">
        <v>0</v>
      </c>
      <c r="J453" s="143" t="b">
        <v>0</v>
      </c>
      <c r="K453" s="143" t="b">
        <v>0</v>
      </c>
    </row>
    <row r="454" spans="1:11" ht="78.75" x14ac:dyDescent="0.25">
      <c r="A454" s="145">
        <v>44324.524305555555</v>
      </c>
      <c r="B454" s="143" t="s">
        <v>848</v>
      </c>
      <c r="C454" s="144" t="s">
        <v>1507</v>
      </c>
      <c r="D454" s="143">
        <v>3198519780</v>
      </c>
      <c r="E454" s="143">
        <v>2382164910</v>
      </c>
      <c r="F454" s="143">
        <v>-2</v>
      </c>
      <c r="G454" s="143">
        <v>161.4</v>
      </c>
      <c r="H454" s="143" t="b">
        <v>1</v>
      </c>
      <c r="I454" s="143" t="b">
        <v>0</v>
      </c>
      <c r="J454" s="143" t="b">
        <v>0</v>
      </c>
      <c r="K454" s="143" t="b">
        <v>0</v>
      </c>
    </row>
    <row r="455" spans="1:11" ht="63" x14ac:dyDescent="0.25">
      <c r="A455" s="145">
        <v>44324.524305555555</v>
      </c>
      <c r="B455" s="143" t="s">
        <v>848</v>
      </c>
      <c r="C455" s="144" t="s">
        <v>1506</v>
      </c>
      <c r="D455" s="143">
        <v>3198519779</v>
      </c>
      <c r="E455" s="143">
        <v>2382164909</v>
      </c>
      <c r="F455" s="143">
        <v>-2</v>
      </c>
      <c r="G455" s="143">
        <v>163.4</v>
      </c>
      <c r="H455" s="143" t="b">
        <v>1</v>
      </c>
      <c r="I455" s="143" t="b">
        <v>0</v>
      </c>
      <c r="J455" s="143" t="b">
        <v>0</v>
      </c>
      <c r="K455" s="143" t="b">
        <v>0</v>
      </c>
    </row>
    <row r="456" spans="1:11" ht="63" x14ac:dyDescent="0.25">
      <c r="A456" s="145">
        <v>44324.6</v>
      </c>
      <c r="B456" s="143" t="s">
        <v>846</v>
      </c>
      <c r="C456" s="144" t="s">
        <v>1506</v>
      </c>
      <c r="D456" s="143">
        <v>3199704244</v>
      </c>
      <c r="E456" s="143">
        <v>2382164909</v>
      </c>
      <c r="F456" s="143">
        <v>6.4</v>
      </c>
      <c r="G456" s="143">
        <v>163.80000000000001</v>
      </c>
      <c r="H456" s="143" t="b">
        <v>1</v>
      </c>
      <c r="I456" s="143" t="b">
        <v>0</v>
      </c>
      <c r="J456" s="143" t="b">
        <v>0</v>
      </c>
      <c r="K456" s="143" t="b">
        <v>0</v>
      </c>
    </row>
    <row r="457" spans="1:11" ht="47.25" x14ac:dyDescent="0.25">
      <c r="A457" s="145">
        <v>44324.680555555555</v>
      </c>
      <c r="B457" s="143" t="s">
        <v>848</v>
      </c>
      <c r="C457" s="144" t="s">
        <v>1510</v>
      </c>
      <c r="D457" s="143">
        <v>3201115594</v>
      </c>
      <c r="E457" s="143">
        <v>2384107647</v>
      </c>
      <c r="F457" s="143">
        <v>-1</v>
      </c>
      <c r="G457" s="143">
        <v>162.80000000000001</v>
      </c>
      <c r="H457" s="143" t="b">
        <v>1</v>
      </c>
      <c r="I457" s="143" t="b">
        <v>0</v>
      </c>
      <c r="J457" s="143" t="b">
        <v>0</v>
      </c>
      <c r="K457" s="143" t="b">
        <v>0</v>
      </c>
    </row>
    <row r="458" spans="1:11" ht="78.75" x14ac:dyDescent="0.25">
      <c r="A458" s="145">
        <v>44324.794444444444</v>
      </c>
      <c r="B458" s="143" t="s">
        <v>865</v>
      </c>
      <c r="C458" s="144" t="s">
        <v>1505</v>
      </c>
      <c r="D458" s="143">
        <v>3202372305</v>
      </c>
      <c r="E458" s="143">
        <v>2382062571</v>
      </c>
      <c r="F458" s="143">
        <v>5</v>
      </c>
      <c r="G458" s="143">
        <v>182.8</v>
      </c>
      <c r="H458" s="143" t="b">
        <v>1</v>
      </c>
      <c r="I458" s="143" t="b">
        <v>0</v>
      </c>
      <c r="J458" s="143" t="b">
        <v>0</v>
      </c>
      <c r="K458" s="143" t="b">
        <v>0</v>
      </c>
    </row>
    <row r="459" spans="1:11" ht="63" x14ac:dyDescent="0.25">
      <c r="A459" s="145">
        <v>44324.794444444444</v>
      </c>
      <c r="B459" s="143" t="s">
        <v>865</v>
      </c>
      <c r="C459" s="144" t="s">
        <v>1504</v>
      </c>
      <c r="D459" s="143">
        <v>3202372251</v>
      </c>
      <c r="E459" s="143">
        <v>2382061493</v>
      </c>
      <c r="F459" s="143">
        <v>15</v>
      </c>
      <c r="G459" s="143">
        <v>177.8</v>
      </c>
      <c r="H459" s="143" t="b">
        <v>1</v>
      </c>
      <c r="I459" s="143" t="b">
        <v>0</v>
      </c>
      <c r="J459" s="143" t="b">
        <v>0</v>
      </c>
      <c r="K459" s="143" t="b">
        <v>0</v>
      </c>
    </row>
    <row r="460" spans="1:11" x14ac:dyDescent="0.25">
      <c r="A460" s="145">
        <v>44324.935416666667</v>
      </c>
      <c r="B460" s="143" t="s">
        <v>846</v>
      </c>
      <c r="C460" s="143" t="s">
        <v>883</v>
      </c>
      <c r="D460" s="143">
        <v>3203077227</v>
      </c>
      <c r="E460" s="143">
        <v>2378676697</v>
      </c>
      <c r="F460" s="143">
        <v>4.79</v>
      </c>
      <c r="G460" s="143">
        <v>187.59</v>
      </c>
      <c r="H460" s="143" t="b">
        <v>0</v>
      </c>
      <c r="I460" s="143" t="b">
        <v>1</v>
      </c>
      <c r="J460" s="143" t="b">
        <v>0</v>
      </c>
      <c r="K460" s="143" t="b">
        <v>0</v>
      </c>
    </row>
    <row r="461" spans="1:11" ht="78.75" x14ac:dyDescent="0.25">
      <c r="A461" s="145">
        <v>44328.808333333334</v>
      </c>
      <c r="B461" s="143" t="s">
        <v>848</v>
      </c>
      <c r="C461" s="144" t="s">
        <v>1512</v>
      </c>
      <c r="D461" s="143">
        <v>3211216183</v>
      </c>
      <c r="E461" s="143">
        <v>2391480851</v>
      </c>
      <c r="F461" s="143">
        <v>-5</v>
      </c>
      <c r="G461" s="143">
        <v>172.59</v>
      </c>
      <c r="H461" s="143" t="b">
        <v>1</v>
      </c>
      <c r="I461" s="143" t="b">
        <v>0</v>
      </c>
      <c r="J461" s="143" t="b">
        <v>0</v>
      </c>
      <c r="K461" s="143" t="b">
        <v>0</v>
      </c>
    </row>
    <row r="462" spans="1:11" ht="63" x14ac:dyDescent="0.25">
      <c r="A462" s="145">
        <v>44328.808333333334</v>
      </c>
      <c r="B462" s="143" t="s">
        <v>848</v>
      </c>
      <c r="C462" s="144" t="s">
        <v>1511</v>
      </c>
      <c r="D462" s="143">
        <v>3211215687</v>
      </c>
      <c r="E462" s="143">
        <v>2391480443</v>
      </c>
      <c r="F462" s="143">
        <v>-10</v>
      </c>
      <c r="G462" s="143">
        <v>177.59</v>
      </c>
      <c r="H462" s="143" t="b">
        <v>1</v>
      </c>
      <c r="I462" s="143" t="b">
        <v>0</v>
      </c>
      <c r="J462" s="143" t="b">
        <v>0</v>
      </c>
      <c r="K462" s="143" t="b">
        <v>0</v>
      </c>
    </row>
    <row r="463" spans="1:11" ht="47.25" x14ac:dyDescent="0.25">
      <c r="A463" s="145">
        <v>44328.809027777781</v>
      </c>
      <c r="B463" s="143" t="s">
        <v>848</v>
      </c>
      <c r="C463" s="144" t="s">
        <v>1514</v>
      </c>
      <c r="D463" s="143">
        <v>3211218778</v>
      </c>
      <c r="E463" s="143">
        <v>2391483075</v>
      </c>
      <c r="F463" s="143">
        <v>-5</v>
      </c>
      <c r="G463" s="143">
        <v>152.59</v>
      </c>
      <c r="H463" s="143" t="b">
        <v>1</v>
      </c>
      <c r="I463" s="143" t="b">
        <v>0</v>
      </c>
      <c r="J463" s="143" t="b">
        <v>0</v>
      </c>
      <c r="K463" s="143" t="b">
        <v>0</v>
      </c>
    </row>
    <row r="464" spans="1:11" ht="63" x14ac:dyDescent="0.25">
      <c r="A464" s="145">
        <v>44328.809027777781</v>
      </c>
      <c r="B464" s="143" t="s">
        <v>848</v>
      </c>
      <c r="C464" s="144" t="s">
        <v>1513</v>
      </c>
      <c r="D464" s="143">
        <v>3211217558</v>
      </c>
      <c r="E464" s="143">
        <v>2391482060</v>
      </c>
      <c r="F464" s="143">
        <v>-15</v>
      </c>
      <c r="G464" s="143">
        <v>157.59</v>
      </c>
      <c r="H464" s="143" t="b">
        <v>1</v>
      </c>
      <c r="I464" s="143" t="b">
        <v>0</v>
      </c>
      <c r="J464" s="143" t="b">
        <v>0</v>
      </c>
      <c r="K464" s="143" t="b">
        <v>0</v>
      </c>
    </row>
    <row r="465" spans="1:11" ht="47.25" x14ac:dyDescent="0.25">
      <c r="A465" s="145">
        <v>44329.306250000001</v>
      </c>
      <c r="B465" s="143" t="s">
        <v>865</v>
      </c>
      <c r="C465" s="144" t="s">
        <v>1514</v>
      </c>
      <c r="D465" s="143">
        <v>3212007287</v>
      </c>
      <c r="E465" s="143">
        <v>2391483075</v>
      </c>
      <c r="F465" s="143">
        <v>5</v>
      </c>
      <c r="G465" s="143">
        <v>157.59</v>
      </c>
      <c r="H465" s="143" t="b">
        <v>1</v>
      </c>
      <c r="I465" s="143" t="b">
        <v>0</v>
      </c>
      <c r="J465" s="143" t="b">
        <v>0</v>
      </c>
      <c r="K465" s="143" t="b">
        <v>0</v>
      </c>
    </row>
    <row r="466" spans="1:11" ht="63" x14ac:dyDescent="0.25">
      <c r="A466" s="145">
        <v>44329.56527777778</v>
      </c>
      <c r="B466" s="143" t="s">
        <v>846</v>
      </c>
      <c r="C466" s="144" t="s">
        <v>1513</v>
      </c>
      <c r="D466" s="143">
        <v>3212503220</v>
      </c>
      <c r="E466" s="143">
        <v>2391482060</v>
      </c>
      <c r="F466" s="143">
        <v>33.75</v>
      </c>
      <c r="G466" s="143">
        <v>191.34</v>
      </c>
      <c r="H466" s="143" t="b">
        <v>1</v>
      </c>
      <c r="I466" s="143" t="b">
        <v>0</v>
      </c>
      <c r="J466" s="143" t="b">
        <v>0</v>
      </c>
      <c r="K466" s="143" t="b">
        <v>0</v>
      </c>
    </row>
    <row r="467" spans="1:11" ht="78.75" x14ac:dyDescent="0.25">
      <c r="A467" s="145">
        <v>44329.694444444445</v>
      </c>
      <c r="B467" s="143" t="s">
        <v>865</v>
      </c>
      <c r="C467" s="144" t="s">
        <v>1512</v>
      </c>
      <c r="D467" s="143">
        <v>3213135311</v>
      </c>
      <c r="E467" s="143">
        <v>2391480851</v>
      </c>
      <c r="F467" s="143">
        <v>5</v>
      </c>
      <c r="G467" s="143">
        <v>206.34</v>
      </c>
      <c r="H467" s="143" t="b">
        <v>1</v>
      </c>
      <c r="I467" s="143" t="b">
        <v>0</v>
      </c>
      <c r="J467" s="143" t="b">
        <v>0</v>
      </c>
      <c r="K467" s="143" t="b">
        <v>0</v>
      </c>
    </row>
    <row r="468" spans="1:11" ht="63" x14ac:dyDescent="0.25">
      <c r="A468" s="145">
        <v>44329.694444444445</v>
      </c>
      <c r="B468" s="143" t="s">
        <v>865</v>
      </c>
      <c r="C468" s="144" t="s">
        <v>1511</v>
      </c>
      <c r="D468" s="143">
        <v>3213135277</v>
      </c>
      <c r="E468" s="143">
        <v>2391480443</v>
      </c>
      <c r="F468" s="143">
        <v>10</v>
      </c>
      <c r="G468" s="143">
        <v>201.34</v>
      </c>
      <c r="H468" s="143" t="b">
        <v>1</v>
      </c>
      <c r="I468" s="143" t="b">
        <v>0</v>
      </c>
      <c r="J468" s="143" t="b">
        <v>0</v>
      </c>
      <c r="K468" s="143" t="b">
        <v>0</v>
      </c>
    </row>
    <row r="469" spans="1:11" x14ac:dyDescent="0.25">
      <c r="A469" s="145">
        <v>44329.918749999997</v>
      </c>
      <c r="B469" s="143" t="s">
        <v>848</v>
      </c>
      <c r="C469" s="143" t="s">
        <v>875</v>
      </c>
      <c r="D469" s="143">
        <v>3214361429</v>
      </c>
      <c r="E469" s="143">
        <v>2393742475</v>
      </c>
      <c r="F469" s="143">
        <v>-1</v>
      </c>
      <c r="G469" s="143">
        <v>187.34</v>
      </c>
      <c r="H469" s="143" t="b">
        <v>0</v>
      </c>
      <c r="I469" s="143" t="b">
        <v>1</v>
      </c>
      <c r="J469" s="143" t="b">
        <v>0</v>
      </c>
      <c r="K469" s="143" t="b">
        <v>0</v>
      </c>
    </row>
    <row r="470" spans="1:11" ht="47.25" x14ac:dyDescent="0.25">
      <c r="A470" s="145">
        <v>44329.918749999997</v>
      </c>
      <c r="B470" s="143" t="s">
        <v>848</v>
      </c>
      <c r="C470" s="144" t="s">
        <v>1520</v>
      </c>
      <c r="D470" s="143">
        <v>3214361428</v>
      </c>
      <c r="E470" s="143">
        <v>2393742474</v>
      </c>
      <c r="F470" s="143">
        <v>-3</v>
      </c>
      <c r="G470" s="143">
        <v>188.34</v>
      </c>
      <c r="H470" s="143" t="b">
        <v>1</v>
      </c>
      <c r="I470" s="143" t="b">
        <v>0</v>
      </c>
      <c r="J470" s="143" t="b">
        <v>0</v>
      </c>
      <c r="K470" s="143" t="b">
        <v>0</v>
      </c>
    </row>
    <row r="471" spans="1:11" ht="47.25" x14ac:dyDescent="0.25">
      <c r="A471" s="145">
        <v>44329.918749999997</v>
      </c>
      <c r="B471" s="143" t="s">
        <v>848</v>
      </c>
      <c r="C471" s="144" t="s">
        <v>1519</v>
      </c>
      <c r="D471" s="143">
        <v>3214361426</v>
      </c>
      <c r="E471" s="143">
        <v>2393742473</v>
      </c>
      <c r="F471" s="143">
        <v>-3.5</v>
      </c>
      <c r="G471" s="143">
        <v>191.34</v>
      </c>
      <c r="H471" s="143" t="b">
        <v>1</v>
      </c>
      <c r="I471" s="143" t="b">
        <v>0</v>
      </c>
      <c r="J471" s="143" t="b">
        <v>0</v>
      </c>
      <c r="K471" s="143" t="b">
        <v>0</v>
      </c>
    </row>
    <row r="472" spans="1:11" ht="63" x14ac:dyDescent="0.25">
      <c r="A472" s="145">
        <v>44329.918749999997</v>
      </c>
      <c r="B472" s="143" t="s">
        <v>848</v>
      </c>
      <c r="C472" s="144" t="s">
        <v>1518</v>
      </c>
      <c r="D472" s="143">
        <v>3214361425</v>
      </c>
      <c r="E472" s="143">
        <v>2393742472</v>
      </c>
      <c r="F472" s="143">
        <v>-3</v>
      </c>
      <c r="G472" s="143">
        <v>194.84</v>
      </c>
      <c r="H472" s="143" t="b">
        <v>1</v>
      </c>
      <c r="I472" s="143" t="b">
        <v>0</v>
      </c>
      <c r="J472" s="143" t="b">
        <v>0</v>
      </c>
      <c r="K472" s="143" t="b">
        <v>0</v>
      </c>
    </row>
    <row r="473" spans="1:11" ht="47.25" x14ac:dyDescent="0.25">
      <c r="A473" s="145">
        <v>44329.918749999997</v>
      </c>
      <c r="B473" s="143" t="s">
        <v>848</v>
      </c>
      <c r="C473" s="144" t="s">
        <v>1517</v>
      </c>
      <c r="D473" s="143">
        <v>3214361424</v>
      </c>
      <c r="E473" s="143">
        <v>2393742471</v>
      </c>
      <c r="F473" s="143">
        <v>-2.5</v>
      </c>
      <c r="G473" s="143">
        <v>197.84</v>
      </c>
      <c r="H473" s="143" t="b">
        <v>1</v>
      </c>
      <c r="I473" s="143" t="b">
        <v>0</v>
      </c>
      <c r="J473" s="143" t="b">
        <v>0</v>
      </c>
      <c r="K473" s="143" t="b">
        <v>0</v>
      </c>
    </row>
    <row r="474" spans="1:11" ht="47.25" x14ac:dyDescent="0.25">
      <c r="A474" s="145">
        <v>44329.918749999997</v>
      </c>
      <c r="B474" s="143" t="s">
        <v>848</v>
      </c>
      <c r="C474" s="144" t="s">
        <v>1516</v>
      </c>
      <c r="D474" s="143">
        <v>3214361423</v>
      </c>
      <c r="E474" s="143">
        <v>2393742470</v>
      </c>
      <c r="F474" s="143">
        <v>-3.5</v>
      </c>
      <c r="G474" s="143">
        <v>200.34</v>
      </c>
      <c r="H474" s="143" t="b">
        <v>1</v>
      </c>
      <c r="I474" s="143" t="b">
        <v>0</v>
      </c>
      <c r="J474" s="143" t="b">
        <v>0</v>
      </c>
      <c r="K474" s="143" t="b">
        <v>0</v>
      </c>
    </row>
    <row r="475" spans="1:11" ht="47.25" x14ac:dyDescent="0.25">
      <c r="A475" s="145">
        <v>44329.918749999997</v>
      </c>
      <c r="B475" s="143" t="s">
        <v>848</v>
      </c>
      <c r="C475" s="144" t="s">
        <v>1515</v>
      </c>
      <c r="D475" s="143">
        <v>3214361422</v>
      </c>
      <c r="E475" s="143">
        <v>2393742469</v>
      </c>
      <c r="F475" s="143">
        <v>-2.5</v>
      </c>
      <c r="G475" s="143">
        <v>203.84</v>
      </c>
      <c r="H475" s="143" t="b">
        <v>1</v>
      </c>
      <c r="I475" s="143" t="b">
        <v>0</v>
      </c>
      <c r="J475" s="143" t="b">
        <v>0</v>
      </c>
      <c r="K475" s="143" t="b">
        <v>0</v>
      </c>
    </row>
    <row r="476" spans="1:11" ht="78.75" x14ac:dyDescent="0.25">
      <c r="A476" s="145">
        <v>44330.684027777781</v>
      </c>
      <c r="B476" s="143" t="s">
        <v>848</v>
      </c>
      <c r="C476" s="144" t="s">
        <v>1522</v>
      </c>
      <c r="D476" s="143">
        <v>3216098832</v>
      </c>
      <c r="E476" s="143">
        <v>2394995282</v>
      </c>
      <c r="F476" s="143">
        <v>-5</v>
      </c>
      <c r="G476" s="143">
        <v>162.34</v>
      </c>
      <c r="H476" s="143" t="b">
        <v>1</v>
      </c>
      <c r="I476" s="143" t="b">
        <v>0</v>
      </c>
      <c r="J476" s="143" t="b">
        <v>0</v>
      </c>
      <c r="K476" s="143" t="b">
        <v>0</v>
      </c>
    </row>
    <row r="477" spans="1:11" ht="63" x14ac:dyDescent="0.25">
      <c r="A477" s="145">
        <v>44330.684027777781</v>
      </c>
      <c r="B477" s="143" t="s">
        <v>848</v>
      </c>
      <c r="C477" s="144" t="s">
        <v>1521</v>
      </c>
      <c r="D477" s="143">
        <v>3216096823</v>
      </c>
      <c r="E477" s="143">
        <v>2394993748</v>
      </c>
      <c r="F477" s="143">
        <v>-20</v>
      </c>
      <c r="G477" s="143">
        <v>167.34</v>
      </c>
      <c r="H477" s="143" t="b">
        <v>1</v>
      </c>
      <c r="I477" s="143" t="b">
        <v>0</v>
      </c>
      <c r="J477" s="143" t="b">
        <v>0</v>
      </c>
      <c r="K477" s="143" t="b">
        <v>0</v>
      </c>
    </row>
    <row r="478" spans="1:11" ht="47.25" x14ac:dyDescent="0.25">
      <c r="A478" s="145">
        <v>44330.685416666667</v>
      </c>
      <c r="B478" s="143" t="s">
        <v>848</v>
      </c>
      <c r="C478" s="144" t="s">
        <v>1524</v>
      </c>
      <c r="D478" s="143">
        <v>3216107637</v>
      </c>
      <c r="E478" s="143">
        <v>2395002106</v>
      </c>
      <c r="F478" s="143">
        <v>-2.5</v>
      </c>
      <c r="G478" s="143">
        <v>157.34</v>
      </c>
      <c r="H478" s="143" t="b">
        <v>1</v>
      </c>
      <c r="I478" s="143" t="b">
        <v>0</v>
      </c>
      <c r="J478" s="143" t="b">
        <v>0</v>
      </c>
      <c r="K478" s="143" t="b">
        <v>0</v>
      </c>
    </row>
    <row r="479" spans="1:11" ht="47.25" x14ac:dyDescent="0.25">
      <c r="A479" s="145">
        <v>44330.685416666667</v>
      </c>
      <c r="B479" s="143" t="s">
        <v>848</v>
      </c>
      <c r="C479" s="144" t="s">
        <v>1523</v>
      </c>
      <c r="D479" s="143">
        <v>3216107636</v>
      </c>
      <c r="E479" s="143">
        <v>2395002105</v>
      </c>
      <c r="F479" s="143">
        <v>-2.5</v>
      </c>
      <c r="G479" s="143">
        <v>159.84</v>
      </c>
      <c r="H479" s="143" t="b">
        <v>1</v>
      </c>
      <c r="I479" s="143" t="b">
        <v>0</v>
      </c>
      <c r="J479" s="143" t="b">
        <v>0</v>
      </c>
      <c r="K479" s="143" t="b">
        <v>0</v>
      </c>
    </row>
    <row r="480" spans="1:11" x14ac:dyDescent="0.25">
      <c r="A480" s="145">
        <v>44331.013888888891</v>
      </c>
      <c r="B480" s="143" t="s">
        <v>848</v>
      </c>
      <c r="C480" s="143" t="s">
        <v>1418</v>
      </c>
      <c r="D480" s="143">
        <v>3218158494</v>
      </c>
      <c r="E480" s="143">
        <v>2396471722</v>
      </c>
      <c r="F480" s="143">
        <v>-1</v>
      </c>
      <c r="G480" s="143">
        <v>156.34</v>
      </c>
      <c r="H480" s="143" t="b">
        <v>0</v>
      </c>
      <c r="I480" s="143" t="b">
        <v>1</v>
      </c>
      <c r="J480" s="143" t="b">
        <v>0</v>
      </c>
      <c r="K480" s="143" t="b">
        <v>0</v>
      </c>
    </row>
    <row r="481" spans="1:11" x14ac:dyDescent="0.25">
      <c r="A481" s="145">
        <v>44331.461111111108</v>
      </c>
      <c r="B481" s="143" t="s">
        <v>848</v>
      </c>
      <c r="C481" s="143" t="s">
        <v>866</v>
      </c>
      <c r="D481" s="143">
        <v>3218889903</v>
      </c>
      <c r="E481" s="143">
        <v>2397050622</v>
      </c>
      <c r="F481" s="143">
        <v>-5.25</v>
      </c>
      <c r="G481" s="143">
        <v>151.09</v>
      </c>
      <c r="H481" s="143" t="b">
        <v>0</v>
      </c>
      <c r="I481" s="143" t="b">
        <v>1</v>
      </c>
      <c r="J481" s="143" t="b">
        <v>0</v>
      </c>
      <c r="K481" s="143" t="b">
        <v>0</v>
      </c>
    </row>
    <row r="482" spans="1:11" x14ac:dyDescent="0.25">
      <c r="A482" s="145">
        <v>44331.708333333336</v>
      </c>
      <c r="B482" s="143" t="s">
        <v>848</v>
      </c>
      <c r="C482" s="143" t="s">
        <v>883</v>
      </c>
      <c r="D482" s="143">
        <v>3222867165</v>
      </c>
      <c r="E482" s="143">
        <v>2400060725</v>
      </c>
      <c r="F482" s="143">
        <v>-1</v>
      </c>
      <c r="G482" s="143">
        <v>150.09</v>
      </c>
      <c r="H482" s="143" t="b">
        <v>0</v>
      </c>
      <c r="I482" s="143" t="b">
        <v>1</v>
      </c>
      <c r="J482" s="143" t="b">
        <v>0</v>
      </c>
      <c r="K482" s="143" t="b">
        <v>0</v>
      </c>
    </row>
    <row r="483" spans="1:11" ht="63" x14ac:dyDescent="0.25">
      <c r="A483" s="145">
        <v>44331.927777777775</v>
      </c>
      <c r="B483" s="143" t="s">
        <v>846</v>
      </c>
      <c r="C483" s="144" t="s">
        <v>1518</v>
      </c>
      <c r="D483" s="143">
        <v>3224311262</v>
      </c>
      <c r="E483" s="143">
        <v>2393742472</v>
      </c>
      <c r="F483" s="143">
        <v>5.16</v>
      </c>
      <c r="G483" s="143">
        <v>155.25</v>
      </c>
      <c r="H483" s="143" t="b">
        <v>1</v>
      </c>
      <c r="I483" s="143" t="b">
        <v>0</v>
      </c>
      <c r="J483" s="143" t="b">
        <v>0</v>
      </c>
      <c r="K483" s="143" t="b">
        <v>0</v>
      </c>
    </row>
    <row r="484" spans="1:11" ht="47.25" x14ac:dyDescent="0.25">
      <c r="A484" s="145">
        <v>44332.807638888888</v>
      </c>
      <c r="B484" s="143" t="s">
        <v>846</v>
      </c>
      <c r="C484" s="144" t="s">
        <v>1520</v>
      </c>
      <c r="D484" s="143">
        <v>3227252697</v>
      </c>
      <c r="E484" s="143">
        <v>2393742474</v>
      </c>
      <c r="F484" s="143">
        <v>5.73</v>
      </c>
      <c r="G484" s="143">
        <v>166.65</v>
      </c>
      <c r="H484" s="143" t="b">
        <v>1</v>
      </c>
      <c r="I484" s="143" t="b">
        <v>0</v>
      </c>
      <c r="J484" s="143" t="b">
        <v>0</v>
      </c>
      <c r="K484" s="143" t="b">
        <v>0</v>
      </c>
    </row>
    <row r="485" spans="1:11" ht="47.25" x14ac:dyDescent="0.25">
      <c r="A485" s="145">
        <v>44332.807638888888</v>
      </c>
      <c r="B485" s="143" t="s">
        <v>846</v>
      </c>
      <c r="C485" s="144" t="s">
        <v>1519</v>
      </c>
      <c r="D485" s="143">
        <v>3227251691</v>
      </c>
      <c r="E485" s="143">
        <v>2393742473</v>
      </c>
      <c r="F485" s="143">
        <v>5.67</v>
      </c>
      <c r="G485" s="143">
        <v>160.91999999999999</v>
      </c>
      <c r="H485" s="143" t="b">
        <v>1</v>
      </c>
      <c r="I485" s="143" t="b">
        <v>0</v>
      </c>
      <c r="J485" s="143" t="b">
        <v>0</v>
      </c>
      <c r="K485" s="143" t="b">
        <v>0</v>
      </c>
    </row>
    <row r="486" spans="1:11" ht="47.25" x14ac:dyDescent="0.25">
      <c r="A486" s="145">
        <v>44333.586111111108</v>
      </c>
      <c r="B486" s="143" t="s">
        <v>846</v>
      </c>
      <c r="C486" s="144" t="s">
        <v>1524</v>
      </c>
      <c r="D486" s="143">
        <v>3228277137</v>
      </c>
      <c r="E486" s="143">
        <v>2395002106</v>
      </c>
      <c r="F486" s="143">
        <v>11</v>
      </c>
      <c r="G486" s="143">
        <v>177.65</v>
      </c>
      <c r="H486" s="143" t="b">
        <v>1</v>
      </c>
      <c r="I486" s="143" t="b">
        <v>0</v>
      </c>
      <c r="J486" s="143" t="b">
        <v>0</v>
      </c>
      <c r="K486" s="143" t="b">
        <v>0</v>
      </c>
    </row>
    <row r="487" spans="1:11" ht="63" x14ac:dyDescent="0.25">
      <c r="A487" s="145">
        <v>44333.714583333334</v>
      </c>
      <c r="B487" s="143" t="s">
        <v>848</v>
      </c>
      <c r="C487" s="144" t="s">
        <v>1525</v>
      </c>
      <c r="D487" s="143">
        <v>3228661078</v>
      </c>
      <c r="E487" s="143">
        <v>2404220787</v>
      </c>
      <c r="F487" s="143">
        <v>-2.5</v>
      </c>
      <c r="G487" s="143">
        <v>175.15</v>
      </c>
      <c r="H487" s="143" t="b">
        <v>1</v>
      </c>
      <c r="I487" s="143" t="b">
        <v>0</v>
      </c>
      <c r="J487" s="143" t="b">
        <v>0</v>
      </c>
      <c r="K487" s="143" t="b">
        <v>0</v>
      </c>
    </row>
    <row r="488" spans="1:11" ht="47.25" x14ac:dyDescent="0.25">
      <c r="A488" s="145">
        <v>44334.46597222222</v>
      </c>
      <c r="B488" s="143" t="s">
        <v>848</v>
      </c>
      <c r="C488" s="144" t="s">
        <v>1526</v>
      </c>
      <c r="D488" s="143">
        <v>3229603221</v>
      </c>
      <c r="E488" s="143">
        <v>2404914566</v>
      </c>
      <c r="F488" s="143">
        <v>-2.5</v>
      </c>
      <c r="G488" s="143">
        <v>172.65</v>
      </c>
      <c r="H488" s="143" t="b">
        <v>1</v>
      </c>
      <c r="I488" s="143" t="b">
        <v>0</v>
      </c>
      <c r="J488" s="143" t="b">
        <v>0</v>
      </c>
      <c r="K488" s="143" t="b">
        <v>0</v>
      </c>
    </row>
    <row r="489" spans="1:11" ht="63" x14ac:dyDescent="0.25">
      <c r="A489" s="145">
        <v>44336.698611111111</v>
      </c>
      <c r="B489" s="143" t="s">
        <v>848</v>
      </c>
      <c r="C489" s="144" t="s">
        <v>1529</v>
      </c>
      <c r="D489" s="143">
        <v>3235209040</v>
      </c>
      <c r="E489" s="143">
        <v>2408979571</v>
      </c>
      <c r="F489" s="143">
        <v>-2.5</v>
      </c>
      <c r="G489" s="143">
        <v>162.65</v>
      </c>
      <c r="H489" s="143" t="b">
        <v>1</v>
      </c>
      <c r="I489" s="143" t="b">
        <v>0</v>
      </c>
      <c r="J489" s="143" t="b">
        <v>0</v>
      </c>
      <c r="K489" s="143" t="b">
        <v>0</v>
      </c>
    </row>
    <row r="490" spans="1:11" ht="78.75" x14ac:dyDescent="0.25">
      <c r="A490" s="145">
        <v>44336.698611111111</v>
      </c>
      <c r="B490" s="143" t="s">
        <v>848</v>
      </c>
      <c r="C490" s="144" t="s">
        <v>1528</v>
      </c>
      <c r="D490" s="143">
        <v>3235205581</v>
      </c>
      <c r="E490" s="143">
        <v>2408978484</v>
      </c>
      <c r="F490" s="143">
        <v>-5</v>
      </c>
      <c r="G490" s="143">
        <v>165.15</v>
      </c>
      <c r="H490" s="143" t="b">
        <v>1</v>
      </c>
      <c r="I490" s="143" t="b">
        <v>0</v>
      </c>
      <c r="J490" s="143" t="b">
        <v>0</v>
      </c>
      <c r="K490" s="143" t="b">
        <v>0</v>
      </c>
    </row>
    <row r="491" spans="1:11" ht="63" x14ac:dyDescent="0.25">
      <c r="A491" s="145">
        <v>44336.698611111111</v>
      </c>
      <c r="B491" s="143" t="s">
        <v>848</v>
      </c>
      <c r="C491" s="144" t="s">
        <v>1527</v>
      </c>
      <c r="D491" s="143">
        <v>3235205580</v>
      </c>
      <c r="E491" s="143">
        <v>2408978483</v>
      </c>
      <c r="F491" s="143">
        <v>-2.5</v>
      </c>
      <c r="G491" s="143">
        <v>170.15</v>
      </c>
      <c r="H491" s="143" t="b">
        <v>1</v>
      </c>
      <c r="I491" s="143" t="b">
        <v>0</v>
      </c>
      <c r="J491" s="143" t="b">
        <v>0</v>
      </c>
      <c r="K491" s="143" t="b">
        <v>0</v>
      </c>
    </row>
    <row r="492" spans="1:11" ht="63" x14ac:dyDescent="0.25">
      <c r="A492" s="145">
        <v>44336.927083333336</v>
      </c>
      <c r="B492" s="143" t="s">
        <v>848</v>
      </c>
      <c r="C492" s="144" t="s">
        <v>1532</v>
      </c>
      <c r="D492" s="143">
        <v>3236535149</v>
      </c>
      <c r="E492" s="143">
        <v>2409950135</v>
      </c>
      <c r="F492" s="143">
        <v>-10</v>
      </c>
      <c r="G492" s="143">
        <v>145.15</v>
      </c>
      <c r="H492" s="143" t="b">
        <v>1</v>
      </c>
      <c r="I492" s="143" t="b">
        <v>0</v>
      </c>
      <c r="J492" s="143" t="b">
        <v>0</v>
      </c>
      <c r="K492" s="143" t="b">
        <v>0</v>
      </c>
    </row>
    <row r="493" spans="1:11" ht="63" x14ac:dyDescent="0.25">
      <c r="A493" s="145">
        <v>44336.927083333336</v>
      </c>
      <c r="B493" s="143" t="s">
        <v>848</v>
      </c>
      <c r="C493" s="144" t="s">
        <v>1531</v>
      </c>
      <c r="D493" s="143">
        <v>3236535146</v>
      </c>
      <c r="E493" s="143">
        <v>2409950132</v>
      </c>
      <c r="F493" s="143">
        <v>-2.5</v>
      </c>
      <c r="G493" s="143">
        <v>155.15</v>
      </c>
      <c r="H493" s="143" t="b">
        <v>1</v>
      </c>
      <c r="I493" s="143" t="b">
        <v>0</v>
      </c>
      <c r="J493" s="143" t="b">
        <v>0</v>
      </c>
      <c r="K493" s="143" t="b">
        <v>0</v>
      </c>
    </row>
    <row r="494" spans="1:11" ht="63" x14ac:dyDescent="0.25">
      <c r="A494" s="145">
        <v>44336.927083333336</v>
      </c>
      <c r="B494" s="143" t="s">
        <v>848</v>
      </c>
      <c r="C494" s="144" t="s">
        <v>1530</v>
      </c>
      <c r="D494" s="143">
        <v>3236535145</v>
      </c>
      <c r="E494" s="143">
        <v>2409950131</v>
      </c>
      <c r="F494" s="143">
        <v>-5</v>
      </c>
      <c r="G494" s="143">
        <v>157.65</v>
      </c>
      <c r="H494" s="143" t="b">
        <v>1</v>
      </c>
      <c r="I494" s="143" t="b">
        <v>0</v>
      </c>
      <c r="J494" s="143" t="b">
        <v>0</v>
      </c>
      <c r="K494" s="143" t="b">
        <v>0</v>
      </c>
    </row>
    <row r="495" spans="1:11" ht="63" x14ac:dyDescent="0.25">
      <c r="A495" s="145">
        <v>44338.370138888888</v>
      </c>
      <c r="B495" s="143" t="s">
        <v>848</v>
      </c>
      <c r="C495" s="144" t="s">
        <v>1534</v>
      </c>
      <c r="D495" s="143">
        <v>3240141778</v>
      </c>
      <c r="E495" s="143">
        <v>2412597305</v>
      </c>
      <c r="F495" s="143">
        <v>-5</v>
      </c>
      <c r="G495" s="143">
        <v>135.15</v>
      </c>
      <c r="H495" s="143" t="b">
        <v>1</v>
      </c>
      <c r="I495" s="143" t="b">
        <v>0</v>
      </c>
      <c r="J495" s="143" t="b">
        <v>0</v>
      </c>
      <c r="K495" s="143" t="b">
        <v>0</v>
      </c>
    </row>
    <row r="496" spans="1:11" ht="47.25" x14ac:dyDescent="0.25">
      <c r="A496" s="145">
        <v>44338.370138888888</v>
      </c>
      <c r="B496" s="143" t="s">
        <v>848</v>
      </c>
      <c r="C496" s="144" t="s">
        <v>1533</v>
      </c>
      <c r="D496" s="143">
        <v>3240141340</v>
      </c>
      <c r="E496" s="143">
        <v>2412596943</v>
      </c>
      <c r="F496" s="143">
        <v>-5</v>
      </c>
      <c r="G496" s="143">
        <v>140.15</v>
      </c>
      <c r="H496" s="143" t="b">
        <v>1</v>
      </c>
      <c r="I496" s="143" t="b">
        <v>0</v>
      </c>
      <c r="J496" s="143" t="b">
        <v>0</v>
      </c>
      <c r="K496" s="143" t="b">
        <v>0</v>
      </c>
    </row>
    <row r="497" spans="1:11" ht="63" x14ac:dyDescent="0.25">
      <c r="A497" s="145">
        <v>44340.586111111108</v>
      </c>
      <c r="B497" s="143" t="s">
        <v>846</v>
      </c>
      <c r="C497" s="144" t="s">
        <v>1534</v>
      </c>
      <c r="D497" s="143">
        <v>3249349813</v>
      </c>
      <c r="E497" s="143">
        <v>2412597305</v>
      </c>
      <c r="F497" s="143">
        <v>10.5</v>
      </c>
      <c r="G497" s="143">
        <v>159.65</v>
      </c>
      <c r="H497" s="143" t="b">
        <v>1</v>
      </c>
      <c r="I497" s="143" t="b">
        <v>0</v>
      </c>
      <c r="J497" s="143" t="b">
        <v>0</v>
      </c>
      <c r="K497" s="143" t="b">
        <v>0</v>
      </c>
    </row>
    <row r="498" spans="1:11" ht="47.25" x14ac:dyDescent="0.25">
      <c r="A498" s="145">
        <v>44340.586111111108</v>
      </c>
      <c r="B498" s="143" t="s">
        <v>846</v>
      </c>
      <c r="C498" s="144" t="s">
        <v>1533</v>
      </c>
      <c r="D498" s="143">
        <v>3249347213</v>
      </c>
      <c r="E498" s="143">
        <v>2412596943</v>
      </c>
      <c r="F498" s="143">
        <v>14</v>
      </c>
      <c r="G498" s="143">
        <v>149.15</v>
      </c>
      <c r="H498" s="143" t="b">
        <v>1</v>
      </c>
      <c r="I498" s="143" t="b">
        <v>0</v>
      </c>
      <c r="J498" s="143" t="b">
        <v>0</v>
      </c>
      <c r="K498" s="143" t="b">
        <v>0</v>
      </c>
    </row>
    <row r="499" spans="1:11" ht="78.75" x14ac:dyDescent="0.25">
      <c r="A499" s="145">
        <v>44340.970138888886</v>
      </c>
      <c r="B499" s="143" t="s">
        <v>848</v>
      </c>
      <c r="C499" s="144" t="s">
        <v>1536</v>
      </c>
      <c r="D499" s="143">
        <v>3250374242</v>
      </c>
      <c r="E499" s="143">
        <v>2420183853</v>
      </c>
      <c r="F499" s="143">
        <v>-5</v>
      </c>
      <c r="G499" s="143">
        <v>144.65</v>
      </c>
      <c r="H499" s="143" t="b">
        <v>1</v>
      </c>
      <c r="I499" s="143" t="b">
        <v>0</v>
      </c>
      <c r="J499" s="143" t="b">
        <v>0</v>
      </c>
      <c r="K499" s="143" t="b">
        <v>0</v>
      </c>
    </row>
    <row r="500" spans="1:11" ht="63" x14ac:dyDescent="0.25">
      <c r="A500" s="145">
        <v>44340.970138888886</v>
      </c>
      <c r="B500" s="143" t="s">
        <v>848</v>
      </c>
      <c r="C500" s="144" t="s">
        <v>1535</v>
      </c>
      <c r="D500" s="143">
        <v>3250374102</v>
      </c>
      <c r="E500" s="143">
        <v>2420183742</v>
      </c>
      <c r="F500" s="143">
        <v>-10</v>
      </c>
      <c r="G500" s="143">
        <v>149.65</v>
      </c>
      <c r="H500" s="143" t="b">
        <v>1</v>
      </c>
      <c r="I500" s="143" t="b">
        <v>0</v>
      </c>
      <c r="J500" s="143" t="b">
        <v>0</v>
      </c>
      <c r="K500" s="143" t="b">
        <v>0</v>
      </c>
    </row>
    <row r="501" spans="1:11" x14ac:dyDescent="0.25">
      <c r="A501" s="145">
        <v>44341</v>
      </c>
      <c r="B501" s="143" t="s">
        <v>848</v>
      </c>
      <c r="C501" s="143" t="s">
        <v>866</v>
      </c>
      <c r="D501" s="143">
        <v>3250400206</v>
      </c>
      <c r="E501" s="143">
        <v>2420204025</v>
      </c>
      <c r="F501" s="143">
        <v>-5</v>
      </c>
      <c r="G501" s="143">
        <v>139.65</v>
      </c>
      <c r="H501" s="143" t="b">
        <v>0</v>
      </c>
      <c r="I501" s="143" t="b">
        <v>1</v>
      </c>
      <c r="J501" s="143" t="b">
        <v>0</v>
      </c>
      <c r="K501" s="143" t="b">
        <v>0</v>
      </c>
    </row>
    <row r="502" spans="1:11" ht="63" x14ac:dyDescent="0.25">
      <c r="A502" s="145">
        <v>44342.355555555558</v>
      </c>
      <c r="B502" s="143" t="s">
        <v>1537</v>
      </c>
      <c r="C502" s="144" t="s">
        <v>1450</v>
      </c>
      <c r="D502" s="143">
        <v>3252350876</v>
      </c>
      <c r="E502" s="143">
        <v>2325214102</v>
      </c>
      <c r="F502" s="143">
        <v>11</v>
      </c>
      <c r="G502" s="143">
        <v>150.65</v>
      </c>
      <c r="H502" s="143" t="b">
        <v>1</v>
      </c>
      <c r="I502" s="143" t="b">
        <v>0</v>
      </c>
      <c r="J502" s="143" t="b">
        <v>0</v>
      </c>
      <c r="K502" s="143" t="b">
        <v>0</v>
      </c>
    </row>
    <row r="503" spans="1:11" ht="78.75" x14ac:dyDescent="0.25">
      <c r="A503" s="145">
        <v>44342.683333333334</v>
      </c>
      <c r="B503" s="143" t="s">
        <v>848</v>
      </c>
      <c r="C503" s="144" t="s">
        <v>1538</v>
      </c>
      <c r="D503" s="143">
        <v>3253612490</v>
      </c>
      <c r="E503" s="143">
        <v>2422509326</v>
      </c>
      <c r="F503" s="143">
        <v>-5</v>
      </c>
      <c r="G503" s="143">
        <v>145.65</v>
      </c>
      <c r="H503" s="143" t="b">
        <v>1</v>
      </c>
      <c r="I503" s="143" t="b">
        <v>0</v>
      </c>
      <c r="J503" s="143" t="b">
        <v>0</v>
      </c>
      <c r="K503" s="143" t="b">
        <v>0</v>
      </c>
    </row>
    <row r="504" spans="1:11" ht="78.75" x14ac:dyDescent="0.25">
      <c r="A504" s="145">
        <v>44342.684027777781</v>
      </c>
      <c r="B504" s="143" t="s">
        <v>848</v>
      </c>
      <c r="C504" s="144" t="s">
        <v>1539</v>
      </c>
      <c r="D504" s="143">
        <v>3253613450</v>
      </c>
      <c r="E504" s="143">
        <v>2422509987</v>
      </c>
      <c r="F504" s="143">
        <v>-5</v>
      </c>
      <c r="G504" s="143">
        <v>140.65</v>
      </c>
      <c r="H504" s="143" t="b">
        <v>1</v>
      </c>
      <c r="I504" s="143" t="b">
        <v>0</v>
      </c>
      <c r="J504" s="143" t="b">
        <v>0</v>
      </c>
      <c r="K504" s="143" t="b">
        <v>0</v>
      </c>
    </row>
    <row r="505" spans="1:11" ht="63" x14ac:dyDescent="0.25">
      <c r="A505" s="145">
        <v>44342.767361111109</v>
      </c>
      <c r="B505" s="143" t="s">
        <v>848</v>
      </c>
      <c r="C505" s="144" t="s">
        <v>1540</v>
      </c>
      <c r="D505" s="143">
        <v>3253989449</v>
      </c>
      <c r="E505" s="143">
        <v>2422786653</v>
      </c>
      <c r="F505" s="143">
        <v>-5</v>
      </c>
      <c r="G505" s="143">
        <v>135.65</v>
      </c>
      <c r="H505" s="143" t="b">
        <v>1</v>
      </c>
      <c r="I505" s="143" t="b">
        <v>0</v>
      </c>
      <c r="J505" s="143" t="b">
        <v>0</v>
      </c>
      <c r="K505" s="143" t="b">
        <v>0</v>
      </c>
    </row>
    <row r="506" spans="1:11" ht="63" x14ac:dyDescent="0.25">
      <c r="A506" s="145">
        <v>44342.768055555556</v>
      </c>
      <c r="B506" s="143" t="s">
        <v>848</v>
      </c>
      <c r="C506" s="144" t="s">
        <v>1541</v>
      </c>
      <c r="D506" s="143">
        <v>3253990159</v>
      </c>
      <c r="E506" s="143">
        <v>2422787192</v>
      </c>
      <c r="F506" s="143">
        <v>-2.5</v>
      </c>
      <c r="G506" s="143">
        <v>133.15</v>
      </c>
      <c r="H506" s="143" t="b">
        <v>1</v>
      </c>
      <c r="I506" s="143" t="b">
        <v>0</v>
      </c>
      <c r="J506" s="143" t="b">
        <v>0</v>
      </c>
      <c r="K506" s="143" t="b">
        <v>0</v>
      </c>
    </row>
    <row r="507" spans="1:11" ht="63" x14ac:dyDescent="0.25">
      <c r="A507" s="145">
        <v>44343.684027777781</v>
      </c>
      <c r="B507" s="143" t="s">
        <v>848</v>
      </c>
      <c r="C507" s="144" t="s">
        <v>1542</v>
      </c>
      <c r="D507" s="143">
        <v>3256099101</v>
      </c>
      <c r="E507" s="143">
        <v>2424313174</v>
      </c>
      <c r="F507" s="143">
        <v>-5</v>
      </c>
      <c r="G507" s="143">
        <v>128.15</v>
      </c>
      <c r="H507" s="143" t="b">
        <v>1</v>
      </c>
      <c r="I507" s="143" t="b">
        <v>0</v>
      </c>
      <c r="J507" s="143" t="b">
        <v>0</v>
      </c>
      <c r="K507" s="143" t="b">
        <v>0</v>
      </c>
    </row>
    <row r="508" spans="1:11" ht="63" x14ac:dyDescent="0.25">
      <c r="A508" s="145">
        <v>44343.765277777777</v>
      </c>
      <c r="B508" s="143" t="s">
        <v>846</v>
      </c>
      <c r="C508" s="144" t="s">
        <v>1542</v>
      </c>
      <c r="D508" s="143">
        <v>3256518732</v>
      </c>
      <c r="E508" s="143">
        <v>2424313174</v>
      </c>
      <c r="F508" s="143">
        <v>21.25</v>
      </c>
      <c r="G508" s="143">
        <v>149.4</v>
      </c>
      <c r="H508" s="143" t="b">
        <v>1</v>
      </c>
      <c r="I508" s="143" t="b">
        <v>0</v>
      </c>
      <c r="J508" s="143" t="b">
        <v>0</v>
      </c>
      <c r="K508" s="143" t="b">
        <v>0</v>
      </c>
    </row>
    <row r="509" spans="1:11" ht="47.25" x14ac:dyDescent="0.25">
      <c r="A509" s="145">
        <v>44344.725694444445</v>
      </c>
      <c r="B509" s="143" t="s">
        <v>848</v>
      </c>
      <c r="C509" s="144" t="s">
        <v>1543</v>
      </c>
      <c r="D509" s="143">
        <v>3259482498</v>
      </c>
      <c r="E509" s="143">
        <v>2426808551</v>
      </c>
      <c r="F509" s="143">
        <v>-10</v>
      </c>
      <c r="G509" s="143">
        <v>139.4</v>
      </c>
      <c r="H509" s="143" t="b">
        <v>1</v>
      </c>
      <c r="I509" s="143" t="b">
        <v>0</v>
      </c>
      <c r="J509" s="143" t="b">
        <v>0</v>
      </c>
      <c r="K509" s="143" t="b">
        <v>0</v>
      </c>
    </row>
    <row r="510" spans="1:11" ht="47.25" x14ac:dyDescent="0.25">
      <c r="A510" s="145">
        <v>44344.773611111108</v>
      </c>
      <c r="B510" s="143" t="s">
        <v>848</v>
      </c>
      <c r="C510" s="144" t="s">
        <v>1547</v>
      </c>
      <c r="D510" s="143">
        <v>3259910924</v>
      </c>
      <c r="E510" s="143">
        <v>2427125577</v>
      </c>
      <c r="F510" s="143">
        <v>-1</v>
      </c>
      <c r="G510" s="143">
        <v>135.4</v>
      </c>
      <c r="H510" s="143" t="b">
        <v>1</v>
      </c>
      <c r="I510" s="143" t="b">
        <v>0</v>
      </c>
      <c r="J510" s="143" t="b">
        <v>0</v>
      </c>
      <c r="K510" s="143" t="b">
        <v>0</v>
      </c>
    </row>
    <row r="511" spans="1:11" ht="47.25" x14ac:dyDescent="0.25">
      <c r="A511" s="145">
        <v>44344.773611111108</v>
      </c>
      <c r="B511" s="143" t="s">
        <v>848</v>
      </c>
      <c r="C511" s="144" t="s">
        <v>1546</v>
      </c>
      <c r="D511" s="143">
        <v>3259910922</v>
      </c>
      <c r="E511" s="143">
        <v>2427125575</v>
      </c>
      <c r="F511" s="143">
        <v>-1</v>
      </c>
      <c r="G511" s="143">
        <v>136.4</v>
      </c>
      <c r="H511" s="143" t="b">
        <v>1</v>
      </c>
      <c r="I511" s="143" t="b">
        <v>0</v>
      </c>
      <c r="J511" s="143" t="b">
        <v>0</v>
      </c>
      <c r="K511" s="143" t="b">
        <v>0</v>
      </c>
    </row>
    <row r="512" spans="1:11" ht="47.25" x14ac:dyDescent="0.25">
      <c r="A512" s="145">
        <v>44344.773611111108</v>
      </c>
      <c r="B512" s="143" t="s">
        <v>848</v>
      </c>
      <c r="C512" s="144" t="s">
        <v>1545</v>
      </c>
      <c r="D512" s="143">
        <v>3259910920</v>
      </c>
      <c r="E512" s="143">
        <v>2427125573</v>
      </c>
      <c r="F512" s="143">
        <v>-1</v>
      </c>
      <c r="G512" s="143">
        <v>137.4</v>
      </c>
      <c r="H512" s="143" t="b">
        <v>1</v>
      </c>
      <c r="I512" s="143" t="b">
        <v>0</v>
      </c>
      <c r="J512" s="143" t="b">
        <v>0</v>
      </c>
      <c r="K512" s="143" t="b">
        <v>0</v>
      </c>
    </row>
    <row r="513" spans="1:11" ht="47.25" x14ac:dyDescent="0.25">
      <c r="A513" s="145">
        <v>44344.773611111108</v>
      </c>
      <c r="B513" s="143" t="s">
        <v>848</v>
      </c>
      <c r="C513" s="144" t="s">
        <v>1544</v>
      </c>
      <c r="D513" s="143">
        <v>3259910919</v>
      </c>
      <c r="E513" s="143">
        <v>2427125572</v>
      </c>
      <c r="F513" s="143">
        <v>-1</v>
      </c>
      <c r="G513" s="143">
        <v>138.4</v>
      </c>
      <c r="H513" s="143" t="b">
        <v>1</v>
      </c>
      <c r="I513" s="143" t="b">
        <v>0</v>
      </c>
      <c r="J513" s="143" t="b">
        <v>0</v>
      </c>
      <c r="K513" s="143" t="b">
        <v>0</v>
      </c>
    </row>
    <row r="514" spans="1:11" ht="47.25" x14ac:dyDescent="0.25">
      <c r="A514" s="145">
        <v>44344.845138888886</v>
      </c>
      <c r="B514" s="143" t="s">
        <v>846</v>
      </c>
      <c r="C514" s="144" t="s">
        <v>1543</v>
      </c>
      <c r="D514" s="143">
        <v>3260624184</v>
      </c>
      <c r="E514" s="143">
        <v>2426808551</v>
      </c>
      <c r="F514" s="143">
        <v>18</v>
      </c>
      <c r="G514" s="143">
        <v>153.4</v>
      </c>
      <c r="H514" s="143" t="b">
        <v>1</v>
      </c>
      <c r="I514" s="143" t="b">
        <v>0</v>
      </c>
      <c r="J514" s="143" t="b">
        <v>0</v>
      </c>
      <c r="K514" s="143" t="b">
        <v>0</v>
      </c>
    </row>
    <row r="515" spans="1:11" ht="63" x14ac:dyDescent="0.25">
      <c r="A515" s="145">
        <v>44347.672222222223</v>
      </c>
      <c r="B515" s="143" t="s">
        <v>848</v>
      </c>
      <c r="C515" s="144" t="s">
        <v>1548</v>
      </c>
      <c r="D515" s="143">
        <v>3272614816</v>
      </c>
      <c r="E515" s="143">
        <v>2436529974</v>
      </c>
      <c r="F515" s="143">
        <v>-10</v>
      </c>
      <c r="G515" s="143">
        <v>143.4</v>
      </c>
      <c r="H515" s="143" t="b">
        <v>1</v>
      </c>
      <c r="I515" s="143" t="b">
        <v>0</v>
      </c>
      <c r="J515" s="143" t="b">
        <v>0</v>
      </c>
      <c r="K515" s="143" t="b">
        <v>0</v>
      </c>
    </row>
    <row r="516" spans="1:11" ht="63" x14ac:dyDescent="0.25">
      <c r="A516" s="145">
        <v>44347.912499999999</v>
      </c>
      <c r="B516" s="143" t="s">
        <v>848</v>
      </c>
      <c r="C516" s="144" t="s">
        <v>1549</v>
      </c>
      <c r="D516" s="143">
        <v>3273368023</v>
      </c>
      <c r="E516" s="143">
        <v>2437078945</v>
      </c>
      <c r="F516" s="143">
        <v>-10</v>
      </c>
      <c r="G516" s="143">
        <v>133.4</v>
      </c>
      <c r="H516" s="143" t="b">
        <v>1</v>
      </c>
      <c r="I516" s="143" t="b">
        <v>0</v>
      </c>
      <c r="J516" s="143" t="b">
        <v>0</v>
      </c>
      <c r="K516" s="143" t="b">
        <v>0</v>
      </c>
    </row>
    <row r="517" spans="1:11" ht="78.75" x14ac:dyDescent="0.25">
      <c r="A517" s="145">
        <v>44350.726388888892</v>
      </c>
      <c r="B517" s="143" t="s">
        <v>848</v>
      </c>
      <c r="C517" s="144" t="s">
        <v>1553</v>
      </c>
      <c r="D517" s="143">
        <v>3279612821</v>
      </c>
      <c r="E517" s="143">
        <v>2441643267</v>
      </c>
      <c r="F517" s="143">
        <v>-2.5</v>
      </c>
      <c r="G517" s="143">
        <v>100.9</v>
      </c>
      <c r="H517" s="143" t="b">
        <v>1</v>
      </c>
      <c r="I517" s="143" t="b">
        <v>0</v>
      </c>
      <c r="J517" s="143" t="b">
        <v>0</v>
      </c>
      <c r="K517" s="143" t="b">
        <v>0</v>
      </c>
    </row>
    <row r="518" spans="1:11" ht="78.75" x14ac:dyDescent="0.25">
      <c r="A518" s="145">
        <v>44350.726388888892</v>
      </c>
      <c r="B518" s="143" t="s">
        <v>848</v>
      </c>
      <c r="C518" s="144" t="s">
        <v>1552</v>
      </c>
      <c r="D518" s="143">
        <v>3279612820</v>
      </c>
      <c r="E518" s="143">
        <v>2441643266</v>
      </c>
      <c r="F518" s="143">
        <v>-10</v>
      </c>
      <c r="G518" s="143">
        <v>103.4</v>
      </c>
      <c r="H518" s="143" t="b">
        <v>1</v>
      </c>
      <c r="I518" s="143" t="b">
        <v>0</v>
      </c>
      <c r="J518" s="143" t="b">
        <v>0</v>
      </c>
      <c r="K518" s="143" t="b">
        <v>0</v>
      </c>
    </row>
    <row r="519" spans="1:11" ht="63" x14ac:dyDescent="0.25">
      <c r="A519" s="145">
        <v>44350.726388888892</v>
      </c>
      <c r="B519" s="143" t="s">
        <v>848</v>
      </c>
      <c r="C519" s="144" t="s">
        <v>1551</v>
      </c>
      <c r="D519" s="143">
        <v>3279611597</v>
      </c>
      <c r="E519" s="143">
        <v>2441642305</v>
      </c>
      <c r="F519" s="143">
        <v>-15</v>
      </c>
      <c r="G519" s="143">
        <v>113.4</v>
      </c>
      <c r="H519" s="143" t="b">
        <v>1</v>
      </c>
      <c r="I519" s="143" t="b">
        <v>0</v>
      </c>
      <c r="J519" s="143" t="b">
        <v>0</v>
      </c>
      <c r="K519" s="143" t="b">
        <v>0</v>
      </c>
    </row>
    <row r="520" spans="1:11" ht="63" x14ac:dyDescent="0.25">
      <c r="A520" s="145">
        <v>44350.726388888892</v>
      </c>
      <c r="B520" s="143" t="s">
        <v>848</v>
      </c>
      <c r="C520" s="144" t="s">
        <v>1550</v>
      </c>
      <c r="D520" s="143">
        <v>3279611596</v>
      </c>
      <c r="E520" s="143">
        <v>2441642304</v>
      </c>
      <c r="F520" s="143">
        <v>-5</v>
      </c>
      <c r="G520" s="143">
        <v>128.4</v>
      </c>
      <c r="H520" s="143" t="b">
        <v>1</v>
      </c>
      <c r="I520" s="143" t="b">
        <v>0</v>
      </c>
      <c r="J520" s="143" t="b">
        <v>0</v>
      </c>
      <c r="K520" s="143" t="b">
        <v>0</v>
      </c>
    </row>
    <row r="521" spans="1:11" ht="63" x14ac:dyDescent="0.25">
      <c r="A521" s="145">
        <v>44350.727777777778</v>
      </c>
      <c r="B521" s="143" t="s">
        <v>848</v>
      </c>
      <c r="C521" s="144" t="s">
        <v>1555</v>
      </c>
      <c r="D521" s="143">
        <v>3279619841</v>
      </c>
      <c r="E521" s="143">
        <v>2441647901</v>
      </c>
      <c r="F521" s="143">
        <v>-10</v>
      </c>
      <c r="G521" s="143">
        <v>75.900000000000006</v>
      </c>
      <c r="H521" s="143" t="b">
        <v>1</v>
      </c>
      <c r="I521" s="143" t="b">
        <v>0</v>
      </c>
      <c r="J521" s="143" t="b">
        <v>0</v>
      </c>
      <c r="K521" s="143" t="b">
        <v>0</v>
      </c>
    </row>
    <row r="522" spans="1:11" ht="63" x14ac:dyDescent="0.25">
      <c r="A522" s="145">
        <v>44350.727777777778</v>
      </c>
      <c r="B522" s="143" t="s">
        <v>848</v>
      </c>
      <c r="C522" s="144" t="s">
        <v>1554</v>
      </c>
      <c r="D522" s="143">
        <v>3279619840</v>
      </c>
      <c r="E522" s="143">
        <v>2441647900</v>
      </c>
      <c r="F522" s="143">
        <v>-15</v>
      </c>
      <c r="G522" s="143">
        <v>85.9</v>
      </c>
      <c r="H522" s="143" t="b">
        <v>1</v>
      </c>
      <c r="I522" s="143" t="b">
        <v>0</v>
      </c>
      <c r="J522" s="143" t="b">
        <v>0</v>
      </c>
      <c r="K522" s="143" t="b">
        <v>0</v>
      </c>
    </row>
    <row r="523" spans="1:11" ht="63" x14ac:dyDescent="0.25">
      <c r="A523" s="145">
        <v>44351.702777777777</v>
      </c>
      <c r="B523" s="143" t="s">
        <v>848</v>
      </c>
      <c r="C523" s="144" t="s">
        <v>1556</v>
      </c>
      <c r="D523" s="143">
        <v>3282714948</v>
      </c>
      <c r="E523" s="143">
        <v>2443905528</v>
      </c>
      <c r="F523" s="143">
        <v>-15</v>
      </c>
      <c r="G523" s="143">
        <v>60.9</v>
      </c>
      <c r="H523" s="143" t="b">
        <v>1</v>
      </c>
      <c r="I523" s="143" t="b">
        <v>0</v>
      </c>
      <c r="J523" s="143" t="b">
        <v>0</v>
      </c>
      <c r="K523" s="143" t="b">
        <v>0</v>
      </c>
    </row>
    <row r="524" spans="1:11" ht="63" x14ac:dyDescent="0.25">
      <c r="A524" s="145">
        <v>44351.734722222223</v>
      </c>
      <c r="B524" s="143" t="s">
        <v>848</v>
      </c>
      <c r="C524" s="144" t="s">
        <v>1557</v>
      </c>
      <c r="D524" s="143">
        <v>3282939322</v>
      </c>
      <c r="E524" s="143">
        <v>2444069540</v>
      </c>
      <c r="F524" s="143">
        <v>-15</v>
      </c>
      <c r="G524" s="143">
        <v>45.9</v>
      </c>
      <c r="H524" s="143" t="b">
        <v>1</v>
      </c>
      <c r="I524" s="143" t="b">
        <v>0</v>
      </c>
      <c r="J524" s="143" t="b">
        <v>0</v>
      </c>
      <c r="K524" s="143" t="b">
        <v>0</v>
      </c>
    </row>
    <row r="525" spans="1:11" x14ac:dyDescent="0.25">
      <c r="A525" s="145">
        <v>44351.793055555558</v>
      </c>
      <c r="B525" s="143" t="s">
        <v>848</v>
      </c>
      <c r="C525" s="143" t="s">
        <v>875</v>
      </c>
      <c r="D525" s="143">
        <v>3283405135</v>
      </c>
      <c r="E525" s="143">
        <v>2444424325</v>
      </c>
      <c r="F525" s="143">
        <v>-2.5</v>
      </c>
      <c r="G525" s="143">
        <v>43.4</v>
      </c>
      <c r="H525" s="143" t="b">
        <v>0</v>
      </c>
      <c r="I525" s="143" t="b">
        <v>1</v>
      </c>
      <c r="J525" s="143" t="b">
        <v>0</v>
      </c>
      <c r="K525" s="143" t="b">
        <v>0</v>
      </c>
    </row>
    <row r="526" spans="1:11" ht="63" x14ac:dyDescent="0.25">
      <c r="A526" s="145">
        <v>44352.53402777778</v>
      </c>
      <c r="B526" s="143" t="s">
        <v>846</v>
      </c>
      <c r="C526" s="144" t="s">
        <v>1557</v>
      </c>
      <c r="D526" s="143">
        <v>3286207375</v>
      </c>
      <c r="E526" s="143">
        <v>2444069540</v>
      </c>
      <c r="F526" s="143">
        <v>42</v>
      </c>
      <c r="G526" s="143">
        <v>85.4</v>
      </c>
      <c r="H526" s="143" t="b">
        <v>1</v>
      </c>
      <c r="I526" s="143" t="b">
        <v>0</v>
      </c>
      <c r="J526" s="143" t="b">
        <v>0</v>
      </c>
      <c r="K526" s="143" t="b">
        <v>0</v>
      </c>
    </row>
    <row r="527" spans="1:11" ht="63" x14ac:dyDescent="0.25">
      <c r="A527" s="145">
        <v>44352.561111111114</v>
      </c>
      <c r="B527" s="143" t="s">
        <v>846</v>
      </c>
      <c r="C527" s="144" t="s">
        <v>1554</v>
      </c>
      <c r="D527" s="143">
        <v>3286691325</v>
      </c>
      <c r="E527" s="143">
        <v>2441647900</v>
      </c>
      <c r="F527" s="143">
        <v>112.2</v>
      </c>
      <c r="G527" s="143">
        <v>197.6</v>
      </c>
      <c r="H527" s="143" t="b">
        <v>1</v>
      </c>
      <c r="I527" s="143" t="b">
        <v>0</v>
      </c>
      <c r="J527" s="143" t="b">
        <v>0</v>
      </c>
      <c r="K527" s="143" t="b">
        <v>0</v>
      </c>
    </row>
    <row r="528" spans="1:11" ht="63" x14ac:dyDescent="0.25">
      <c r="A528" s="145">
        <v>44352.651388888888</v>
      </c>
      <c r="B528" s="143" t="s">
        <v>865</v>
      </c>
      <c r="C528" s="144" t="s">
        <v>1551</v>
      </c>
      <c r="D528" s="143">
        <v>3288522838</v>
      </c>
      <c r="E528" s="143">
        <v>2441642305</v>
      </c>
      <c r="F528" s="143">
        <v>15</v>
      </c>
      <c r="G528" s="143">
        <v>212.6</v>
      </c>
      <c r="H528" s="143" t="b">
        <v>1</v>
      </c>
      <c r="I528" s="143" t="b">
        <v>0</v>
      </c>
      <c r="J528" s="143" t="b">
        <v>0</v>
      </c>
      <c r="K528" s="143" t="b">
        <v>0</v>
      </c>
    </row>
    <row r="529" spans="1:11" ht="63" x14ac:dyDescent="0.25">
      <c r="A529" s="145">
        <v>44352.665277777778</v>
      </c>
      <c r="B529" s="143" t="s">
        <v>865</v>
      </c>
      <c r="C529" s="144" t="s">
        <v>1550</v>
      </c>
      <c r="D529" s="143">
        <v>3288855958</v>
      </c>
      <c r="E529" s="143">
        <v>2441642304</v>
      </c>
      <c r="F529" s="143">
        <v>5</v>
      </c>
      <c r="G529" s="143">
        <v>217.6</v>
      </c>
      <c r="H529" s="143" t="b">
        <v>1</v>
      </c>
      <c r="I529" s="143" t="b">
        <v>0</v>
      </c>
      <c r="J529" s="143" t="b">
        <v>0</v>
      </c>
      <c r="K529" s="143" t="b">
        <v>0</v>
      </c>
    </row>
    <row r="530" spans="1:11" ht="47.25" x14ac:dyDescent="0.25">
      <c r="A530" s="145">
        <v>44353.558333333334</v>
      </c>
      <c r="B530" s="143" t="s">
        <v>848</v>
      </c>
      <c r="C530" s="144" t="s">
        <v>1558</v>
      </c>
      <c r="D530" s="143">
        <v>3292315440</v>
      </c>
      <c r="E530" s="143">
        <v>2451041208</v>
      </c>
      <c r="F530" s="143">
        <v>-2.5</v>
      </c>
      <c r="G530" s="143">
        <v>215.1</v>
      </c>
      <c r="H530" s="143" t="b">
        <v>1</v>
      </c>
      <c r="I530" s="143" t="b">
        <v>0</v>
      </c>
      <c r="J530" s="143" t="b">
        <v>0</v>
      </c>
      <c r="K530" s="143" t="b">
        <v>0</v>
      </c>
    </row>
    <row r="531" spans="1:11" ht="63" x14ac:dyDescent="0.25">
      <c r="A531" s="145">
        <v>44354.757638888892</v>
      </c>
      <c r="B531" s="143" t="s">
        <v>848</v>
      </c>
      <c r="C531" s="144" t="s">
        <v>1559</v>
      </c>
      <c r="D531" s="143">
        <v>3295755152</v>
      </c>
      <c r="E531" s="143">
        <v>2453532049</v>
      </c>
      <c r="F531" s="143">
        <v>-2.5</v>
      </c>
      <c r="G531" s="143">
        <v>212.6</v>
      </c>
      <c r="H531" s="143" t="b">
        <v>1</v>
      </c>
      <c r="I531" s="143" t="b">
        <v>0</v>
      </c>
      <c r="J531" s="143" t="b">
        <v>0</v>
      </c>
      <c r="K531" s="143" t="b">
        <v>0</v>
      </c>
    </row>
    <row r="532" spans="1:11" ht="63" x14ac:dyDescent="0.25">
      <c r="A532" s="145">
        <v>44354.758333333331</v>
      </c>
      <c r="B532" s="143" t="s">
        <v>848</v>
      </c>
      <c r="C532" s="144" t="s">
        <v>1561</v>
      </c>
      <c r="D532" s="143">
        <v>3295756363</v>
      </c>
      <c r="E532" s="143">
        <v>2453532978</v>
      </c>
      <c r="F532" s="143">
        <v>-2.5</v>
      </c>
      <c r="G532" s="143">
        <v>207.6</v>
      </c>
      <c r="H532" s="143" t="b">
        <v>1</v>
      </c>
      <c r="I532" s="143" t="b">
        <v>0</v>
      </c>
      <c r="J532" s="143" t="b">
        <v>0</v>
      </c>
      <c r="K532" s="143" t="b">
        <v>0</v>
      </c>
    </row>
    <row r="533" spans="1:11" ht="78.75" x14ac:dyDescent="0.25">
      <c r="A533" s="145">
        <v>44354.758333333331</v>
      </c>
      <c r="B533" s="143" t="s">
        <v>848</v>
      </c>
      <c r="C533" s="144" t="s">
        <v>1560</v>
      </c>
      <c r="D533" s="143">
        <v>3295755494</v>
      </c>
      <c r="E533" s="143">
        <v>2453532311</v>
      </c>
      <c r="F533" s="143">
        <v>-2.5</v>
      </c>
      <c r="G533" s="143">
        <v>210.1</v>
      </c>
      <c r="H533" s="143" t="b">
        <v>1</v>
      </c>
      <c r="I533" s="143" t="b">
        <v>0</v>
      </c>
      <c r="J533" s="143" t="b">
        <v>0</v>
      </c>
      <c r="K533" s="143" t="b">
        <v>0</v>
      </c>
    </row>
    <row r="534" spans="1:11" ht="78.75" x14ac:dyDescent="0.25">
      <c r="A534" s="145">
        <v>44354.759027777778</v>
      </c>
      <c r="B534" s="143" t="s">
        <v>848</v>
      </c>
      <c r="C534" s="144" t="s">
        <v>1562</v>
      </c>
      <c r="D534" s="143">
        <v>3295757707</v>
      </c>
      <c r="E534" s="143">
        <v>2453533976</v>
      </c>
      <c r="F534" s="143">
        <v>-2.5</v>
      </c>
      <c r="G534" s="143">
        <v>205.1</v>
      </c>
      <c r="H534" s="143" t="b">
        <v>1</v>
      </c>
      <c r="I534" s="143" t="b">
        <v>0</v>
      </c>
      <c r="J534" s="143" t="b">
        <v>0</v>
      </c>
      <c r="K534" s="143" t="b">
        <v>0</v>
      </c>
    </row>
    <row r="535" spans="1:11" ht="63" x14ac:dyDescent="0.25">
      <c r="A535" s="145">
        <v>44354.955555555556</v>
      </c>
      <c r="B535" s="143" t="s">
        <v>848</v>
      </c>
      <c r="C535" s="144" t="s">
        <v>1563</v>
      </c>
      <c r="D535" s="143">
        <v>3296339110</v>
      </c>
      <c r="E535" s="143">
        <v>2453971859</v>
      </c>
      <c r="F535" s="143">
        <v>-50</v>
      </c>
      <c r="G535" s="143">
        <v>155.1</v>
      </c>
      <c r="H535" s="143" t="b">
        <v>1</v>
      </c>
      <c r="I535" s="143" t="b">
        <v>0</v>
      </c>
      <c r="J535" s="143" t="b">
        <v>0</v>
      </c>
      <c r="K535" s="143" t="b">
        <v>0</v>
      </c>
    </row>
    <row r="536" spans="1:11" ht="78.75" x14ac:dyDescent="0.25">
      <c r="A536" s="145">
        <v>44356.269444444442</v>
      </c>
      <c r="B536" s="143" t="s">
        <v>865</v>
      </c>
      <c r="C536" s="144" t="s">
        <v>1560</v>
      </c>
      <c r="D536" s="143">
        <v>3298478934</v>
      </c>
      <c r="E536" s="143">
        <v>2453532311</v>
      </c>
      <c r="F536" s="143">
        <v>2.5</v>
      </c>
      <c r="G536" s="143">
        <v>160.1</v>
      </c>
      <c r="H536" s="143" t="b">
        <v>1</v>
      </c>
      <c r="I536" s="143" t="b">
        <v>0</v>
      </c>
      <c r="J536" s="143" t="b">
        <v>0</v>
      </c>
      <c r="K536" s="143" t="b">
        <v>0</v>
      </c>
    </row>
    <row r="537" spans="1:11" ht="63" x14ac:dyDescent="0.25">
      <c r="A537" s="145">
        <v>44356.269444444442</v>
      </c>
      <c r="B537" s="143" t="s">
        <v>865</v>
      </c>
      <c r="C537" s="144" t="s">
        <v>1559</v>
      </c>
      <c r="D537" s="143">
        <v>3298478872</v>
      </c>
      <c r="E537" s="143">
        <v>2453532049</v>
      </c>
      <c r="F537" s="143">
        <v>2.5</v>
      </c>
      <c r="G537" s="143">
        <v>157.6</v>
      </c>
      <c r="H537" s="143" t="b">
        <v>1</v>
      </c>
      <c r="I537" s="143" t="b">
        <v>0</v>
      </c>
      <c r="J537" s="143" t="b">
        <v>0</v>
      </c>
      <c r="K537" s="143" t="b">
        <v>0</v>
      </c>
    </row>
    <row r="538" spans="1:11" ht="78.75" x14ac:dyDescent="0.25">
      <c r="A538" s="145">
        <v>44356.606944444444</v>
      </c>
      <c r="B538" s="143" t="s">
        <v>848</v>
      </c>
      <c r="C538" s="144" t="s">
        <v>1564</v>
      </c>
      <c r="D538" s="143">
        <v>3299373461</v>
      </c>
      <c r="E538" s="143">
        <v>2456186689</v>
      </c>
      <c r="F538" s="143">
        <v>-2.5</v>
      </c>
      <c r="G538" s="143">
        <v>157.6</v>
      </c>
      <c r="H538" s="143" t="b">
        <v>1</v>
      </c>
      <c r="I538" s="143" t="b">
        <v>0</v>
      </c>
      <c r="J538" s="143" t="b">
        <v>0</v>
      </c>
      <c r="K538" s="143" t="b">
        <v>0</v>
      </c>
    </row>
    <row r="539" spans="1:11" ht="63" x14ac:dyDescent="0.25">
      <c r="A539" s="145">
        <v>44356.928472222222</v>
      </c>
      <c r="B539" s="143" t="s">
        <v>846</v>
      </c>
      <c r="C539" s="144" t="s">
        <v>1563</v>
      </c>
      <c r="D539" s="143">
        <v>3301802380</v>
      </c>
      <c r="E539" s="143">
        <v>2453971859</v>
      </c>
      <c r="F539" s="143">
        <v>100</v>
      </c>
      <c r="G539" s="143">
        <v>257.60000000000002</v>
      </c>
      <c r="H539" s="143" t="b">
        <v>1</v>
      </c>
      <c r="I539" s="143" t="b">
        <v>0</v>
      </c>
      <c r="J539" s="143" t="b">
        <v>0</v>
      </c>
      <c r="K539" s="143" t="b">
        <v>0</v>
      </c>
    </row>
    <row r="540" spans="1:11" ht="31.5" x14ac:dyDescent="0.25">
      <c r="A540" s="145">
        <v>44356.94027777778</v>
      </c>
      <c r="B540" s="143" t="s">
        <v>852</v>
      </c>
      <c r="C540" s="144" t="s">
        <v>1565</v>
      </c>
      <c r="D540" s="143">
        <v>3301861473</v>
      </c>
      <c r="F540" s="143">
        <v>-50</v>
      </c>
      <c r="G540" s="143">
        <v>207.6</v>
      </c>
    </row>
    <row r="541" spans="1:11" ht="78.75" x14ac:dyDescent="0.25">
      <c r="A541" s="145">
        <v>44356.940972222219</v>
      </c>
      <c r="B541" s="143" t="s">
        <v>848</v>
      </c>
      <c r="C541" s="144" t="s">
        <v>1568</v>
      </c>
      <c r="D541" s="143">
        <v>3301867569</v>
      </c>
      <c r="E541" s="143">
        <v>2457964777</v>
      </c>
      <c r="F541" s="143">
        <v>-5</v>
      </c>
      <c r="G541" s="143">
        <v>187.6</v>
      </c>
      <c r="H541" s="143" t="b">
        <v>1</v>
      </c>
      <c r="I541" s="143" t="b">
        <v>0</v>
      </c>
      <c r="J541" s="143" t="b">
        <v>0</v>
      </c>
      <c r="K541" s="143" t="b">
        <v>0</v>
      </c>
    </row>
    <row r="542" spans="1:11" ht="63" x14ac:dyDescent="0.25">
      <c r="A542" s="145">
        <v>44356.940972222219</v>
      </c>
      <c r="B542" s="143" t="s">
        <v>848</v>
      </c>
      <c r="C542" s="144" t="s">
        <v>1567</v>
      </c>
      <c r="D542" s="143">
        <v>3301867324</v>
      </c>
      <c r="E542" s="143">
        <v>2457964577</v>
      </c>
      <c r="F542" s="143">
        <v>-15</v>
      </c>
      <c r="G542" s="143">
        <v>192.6</v>
      </c>
      <c r="H542" s="143" t="b">
        <v>1</v>
      </c>
      <c r="I542" s="143" t="b">
        <v>0</v>
      </c>
      <c r="J542" s="143" t="b">
        <v>0</v>
      </c>
      <c r="K542" s="143" t="b">
        <v>0</v>
      </c>
    </row>
    <row r="543" spans="1:11" ht="78.75" x14ac:dyDescent="0.25">
      <c r="A543" s="145">
        <v>44356.940972222219</v>
      </c>
      <c r="B543" s="143" t="s">
        <v>848</v>
      </c>
      <c r="C543" s="144" t="s">
        <v>1566</v>
      </c>
      <c r="D543" s="143">
        <v>3301865676</v>
      </c>
      <c r="E543" s="143">
        <v>2457963365</v>
      </c>
      <c r="F543" s="143">
        <v>0</v>
      </c>
      <c r="G543" s="143">
        <v>207.6</v>
      </c>
      <c r="H543" s="143" t="b">
        <v>1</v>
      </c>
      <c r="I543" s="143" t="b">
        <v>0</v>
      </c>
      <c r="J543" s="143" t="b">
        <v>0</v>
      </c>
      <c r="K543" s="143" t="b">
        <v>0</v>
      </c>
    </row>
    <row r="544" spans="1:11" ht="78.75" x14ac:dyDescent="0.25">
      <c r="A544" s="145">
        <v>44356.941666666666</v>
      </c>
      <c r="B544" s="143" t="s">
        <v>848</v>
      </c>
      <c r="C544" s="144" t="s">
        <v>1570</v>
      </c>
      <c r="D544" s="143">
        <v>3301870281</v>
      </c>
      <c r="E544" s="143">
        <v>2457967100</v>
      </c>
      <c r="F544" s="143">
        <v>-2.5</v>
      </c>
      <c r="G544" s="143">
        <v>180.1</v>
      </c>
      <c r="H544" s="143" t="b">
        <v>1</v>
      </c>
      <c r="I544" s="143" t="b">
        <v>0</v>
      </c>
      <c r="J544" s="143" t="b">
        <v>0</v>
      </c>
      <c r="K544" s="143" t="b">
        <v>0</v>
      </c>
    </row>
    <row r="545" spans="1:11" ht="78.75" x14ac:dyDescent="0.25">
      <c r="A545" s="145">
        <v>44356.941666666666</v>
      </c>
      <c r="B545" s="143" t="s">
        <v>848</v>
      </c>
      <c r="C545" s="144" t="s">
        <v>1569</v>
      </c>
      <c r="D545" s="143">
        <v>3301869607</v>
      </c>
      <c r="E545" s="143">
        <v>2457966522</v>
      </c>
      <c r="F545" s="143">
        <v>-5</v>
      </c>
      <c r="G545" s="143">
        <v>182.6</v>
      </c>
      <c r="H545" s="143" t="b">
        <v>1</v>
      </c>
      <c r="I545" s="143" t="b">
        <v>0</v>
      </c>
      <c r="J545" s="143" t="b">
        <v>0</v>
      </c>
      <c r="K545" s="143" t="b">
        <v>0</v>
      </c>
    </row>
    <row r="546" spans="1:11" ht="78.75" x14ac:dyDescent="0.25">
      <c r="A546" s="145">
        <v>44358.511805555558</v>
      </c>
      <c r="B546" s="143" t="s">
        <v>846</v>
      </c>
      <c r="C546" s="144" t="s">
        <v>1569</v>
      </c>
      <c r="D546" s="143">
        <v>3305312676</v>
      </c>
      <c r="E546" s="143">
        <v>2457966522</v>
      </c>
      <c r="F546" s="143">
        <v>20.02</v>
      </c>
      <c r="G546" s="143">
        <v>200.12</v>
      </c>
      <c r="H546" s="143" t="b">
        <v>1</v>
      </c>
      <c r="I546" s="143" t="b">
        <v>0</v>
      </c>
      <c r="J546" s="143" t="b">
        <v>0</v>
      </c>
      <c r="K546" s="143" t="b">
        <v>0</v>
      </c>
    </row>
    <row r="547" spans="1:11" ht="78.75" x14ac:dyDescent="0.25">
      <c r="A547" s="145">
        <v>44358.512499999997</v>
      </c>
      <c r="B547" s="143" t="s">
        <v>846</v>
      </c>
      <c r="C547" s="144" t="s">
        <v>1570</v>
      </c>
      <c r="D547" s="143">
        <v>3305316452</v>
      </c>
      <c r="E547" s="143">
        <v>2457967100</v>
      </c>
      <c r="F547" s="143">
        <v>12.25</v>
      </c>
      <c r="G547" s="143">
        <v>212.37</v>
      </c>
      <c r="H547" s="143" t="b">
        <v>1</v>
      </c>
      <c r="I547" s="143" t="b">
        <v>0</v>
      </c>
      <c r="J547" s="143" t="b">
        <v>0</v>
      </c>
      <c r="K547" s="143" t="b">
        <v>0</v>
      </c>
    </row>
    <row r="548" spans="1:11" ht="78.75" x14ac:dyDescent="0.25">
      <c r="A548" s="145">
        <v>44358.62222222222</v>
      </c>
      <c r="B548" s="143" t="s">
        <v>848</v>
      </c>
      <c r="C548" s="144" t="s">
        <v>1572</v>
      </c>
      <c r="D548" s="143">
        <v>3305837846</v>
      </c>
      <c r="E548" s="143">
        <v>2460872476</v>
      </c>
      <c r="F548" s="143">
        <v>-5</v>
      </c>
      <c r="G548" s="143">
        <v>202.37</v>
      </c>
      <c r="H548" s="143" t="b">
        <v>1</v>
      </c>
      <c r="I548" s="143" t="b">
        <v>0</v>
      </c>
      <c r="J548" s="143" t="b">
        <v>0</v>
      </c>
      <c r="K548" s="143" t="b">
        <v>0</v>
      </c>
    </row>
    <row r="549" spans="1:11" ht="63" x14ac:dyDescent="0.25">
      <c r="A549" s="145">
        <v>44358.62222222222</v>
      </c>
      <c r="B549" s="143" t="s">
        <v>848</v>
      </c>
      <c r="C549" s="144" t="s">
        <v>1571</v>
      </c>
      <c r="D549" s="143">
        <v>3305836857</v>
      </c>
      <c r="E549" s="143">
        <v>2460871631</v>
      </c>
      <c r="F549" s="143">
        <v>-5</v>
      </c>
      <c r="G549" s="143">
        <v>207.37</v>
      </c>
      <c r="H549" s="143" t="b">
        <v>1</v>
      </c>
      <c r="I549" s="143" t="b">
        <v>0</v>
      </c>
      <c r="J549" s="143" t="b">
        <v>0</v>
      </c>
      <c r="K549" s="143" t="b">
        <v>0</v>
      </c>
    </row>
    <row r="550" spans="1:11" ht="78.75" x14ac:dyDescent="0.25">
      <c r="A550" s="145">
        <v>44358.623611111114</v>
      </c>
      <c r="B550" s="143" t="s">
        <v>848</v>
      </c>
      <c r="C550" s="144" t="s">
        <v>1573</v>
      </c>
      <c r="D550" s="143">
        <v>3305843682</v>
      </c>
      <c r="E550" s="143">
        <v>2460877035</v>
      </c>
      <c r="F550" s="143">
        <v>-2.5</v>
      </c>
      <c r="G550" s="143">
        <v>199.87</v>
      </c>
      <c r="H550" s="143" t="b">
        <v>1</v>
      </c>
      <c r="I550" s="143" t="b">
        <v>0</v>
      </c>
      <c r="J550" s="143" t="b">
        <v>0</v>
      </c>
      <c r="K550" s="143" t="b">
        <v>0</v>
      </c>
    </row>
    <row r="551" spans="1:11" ht="63" x14ac:dyDescent="0.25">
      <c r="A551" s="145">
        <v>44359.488194444442</v>
      </c>
      <c r="B551" s="143" t="s">
        <v>846</v>
      </c>
      <c r="C551" s="144" t="s">
        <v>1567</v>
      </c>
      <c r="D551" s="143">
        <v>3309278057</v>
      </c>
      <c r="E551" s="143">
        <v>2457964577</v>
      </c>
      <c r="F551" s="143">
        <v>38.700000000000003</v>
      </c>
      <c r="G551" s="143">
        <v>238.57</v>
      </c>
      <c r="H551" s="143" t="b">
        <v>1</v>
      </c>
      <c r="I551" s="143" t="b">
        <v>0</v>
      </c>
      <c r="J551" s="143" t="b">
        <v>0</v>
      </c>
      <c r="K551" s="143" t="b">
        <v>0</v>
      </c>
    </row>
    <row r="552" spans="1:11" ht="78.75" x14ac:dyDescent="0.25">
      <c r="A552" s="145">
        <v>44359.488888888889</v>
      </c>
      <c r="B552" s="143" t="s">
        <v>846</v>
      </c>
      <c r="C552" s="144" t="s">
        <v>1568</v>
      </c>
      <c r="D552" s="143">
        <v>3309290182</v>
      </c>
      <c r="E552" s="143">
        <v>2457964777</v>
      </c>
      <c r="F552" s="143">
        <v>16</v>
      </c>
      <c r="G552" s="143">
        <v>254.57</v>
      </c>
      <c r="H552" s="143" t="b">
        <v>1</v>
      </c>
      <c r="I552" s="143" t="b">
        <v>0</v>
      </c>
      <c r="J552" s="143" t="b">
        <v>0</v>
      </c>
      <c r="K552" s="143" t="b">
        <v>0</v>
      </c>
    </row>
    <row r="553" spans="1:11" ht="78.75" x14ac:dyDescent="0.25">
      <c r="A553" s="145">
        <v>44359.520833333336</v>
      </c>
      <c r="B553" s="143" t="s">
        <v>846</v>
      </c>
      <c r="C553" s="144" t="s">
        <v>1564</v>
      </c>
      <c r="D553" s="143">
        <v>3309776036</v>
      </c>
      <c r="E553" s="143">
        <v>2456186689</v>
      </c>
      <c r="F553" s="143">
        <v>6.25</v>
      </c>
      <c r="G553" s="143">
        <v>266.82</v>
      </c>
      <c r="H553" s="143" t="b">
        <v>1</v>
      </c>
      <c r="I553" s="143" t="b">
        <v>0</v>
      </c>
      <c r="J553" s="143" t="b">
        <v>0</v>
      </c>
      <c r="K553" s="143" t="b">
        <v>0</v>
      </c>
    </row>
    <row r="554" spans="1:11" ht="78.75" x14ac:dyDescent="0.25">
      <c r="A554" s="145">
        <v>44359.520833333336</v>
      </c>
      <c r="B554" s="143" t="s">
        <v>846</v>
      </c>
      <c r="C554" s="144" t="s">
        <v>1566</v>
      </c>
      <c r="D554" s="143">
        <v>3309767794</v>
      </c>
      <c r="E554" s="143">
        <v>2457963365</v>
      </c>
      <c r="F554" s="143">
        <v>6</v>
      </c>
      <c r="G554" s="143">
        <v>260.57</v>
      </c>
      <c r="H554" s="143" t="b">
        <v>1</v>
      </c>
      <c r="I554" s="143" t="b">
        <v>0</v>
      </c>
      <c r="J554" s="143" t="b">
        <v>0</v>
      </c>
      <c r="K554" s="143" t="b">
        <v>0</v>
      </c>
    </row>
    <row r="555" spans="1:11" ht="63" x14ac:dyDescent="0.25">
      <c r="A555" s="145">
        <v>44359.588194444441</v>
      </c>
      <c r="B555" s="143" t="s">
        <v>848</v>
      </c>
      <c r="C555" s="144" t="s">
        <v>1575</v>
      </c>
      <c r="D555" s="143">
        <v>3310926641</v>
      </c>
      <c r="E555" s="143">
        <v>2464685787</v>
      </c>
      <c r="F555" s="143">
        <v>-1</v>
      </c>
      <c r="G555" s="143">
        <v>264.82</v>
      </c>
      <c r="H555" s="143" t="b">
        <v>1</v>
      </c>
      <c r="I555" s="143" t="b">
        <v>0</v>
      </c>
      <c r="J555" s="143" t="b">
        <v>0</v>
      </c>
      <c r="K555" s="143" t="b">
        <v>0</v>
      </c>
    </row>
    <row r="556" spans="1:11" ht="63" x14ac:dyDescent="0.25">
      <c r="A556" s="145">
        <v>44359.588194444441</v>
      </c>
      <c r="B556" s="143" t="s">
        <v>848</v>
      </c>
      <c r="C556" s="144" t="s">
        <v>1574</v>
      </c>
      <c r="D556" s="143">
        <v>3310926640</v>
      </c>
      <c r="E556" s="143">
        <v>2464685786</v>
      </c>
      <c r="F556" s="143">
        <v>-1</v>
      </c>
      <c r="G556" s="143">
        <v>265.82</v>
      </c>
      <c r="H556" s="143" t="b">
        <v>1</v>
      </c>
      <c r="I556" s="143" t="b">
        <v>0</v>
      </c>
      <c r="J556" s="143" t="b">
        <v>0</v>
      </c>
      <c r="K556" s="143" t="b">
        <v>0</v>
      </c>
    </row>
    <row r="557" spans="1:11" ht="47.25" x14ac:dyDescent="0.25">
      <c r="A557" s="145">
        <v>44359.59375</v>
      </c>
      <c r="B557" s="143" t="s">
        <v>848</v>
      </c>
      <c r="C557" s="144" t="s">
        <v>1576</v>
      </c>
      <c r="D557" s="143">
        <v>3311030146</v>
      </c>
      <c r="E557" s="143">
        <v>2464750452</v>
      </c>
      <c r="F557" s="143">
        <v>-1</v>
      </c>
      <c r="G557" s="143">
        <v>263.82</v>
      </c>
      <c r="H557" s="143" t="b">
        <v>1</v>
      </c>
      <c r="I557" s="143" t="b">
        <v>0</v>
      </c>
      <c r="J557" s="143" t="b">
        <v>0</v>
      </c>
      <c r="K557" s="143" t="b">
        <v>0</v>
      </c>
    </row>
    <row r="558" spans="1:11" ht="63" x14ac:dyDescent="0.25">
      <c r="A558" s="145">
        <v>44359.6</v>
      </c>
      <c r="B558" s="143" t="s">
        <v>846</v>
      </c>
      <c r="C558" s="144" t="s">
        <v>1575</v>
      </c>
      <c r="D558" s="143">
        <v>3311157719</v>
      </c>
      <c r="E558" s="143">
        <v>2464685787</v>
      </c>
      <c r="F558" s="143">
        <v>2.15</v>
      </c>
      <c r="G558" s="143">
        <v>265.97000000000003</v>
      </c>
      <c r="H558" s="143" t="b">
        <v>1</v>
      </c>
      <c r="I558" s="143" t="b">
        <v>0</v>
      </c>
      <c r="J558" s="143" t="b">
        <v>0</v>
      </c>
      <c r="K558" s="143" t="b">
        <v>0</v>
      </c>
    </row>
    <row r="559" spans="1:11" ht="63" x14ac:dyDescent="0.25">
      <c r="A559" s="145">
        <v>44359.614583333336</v>
      </c>
      <c r="B559" s="143" t="s">
        <v>848</v>
      </c>
      <c r="C559" s="144" t="s">
        <v>1580</v>
      </c>
      <c r="D559" s="143">
        <v>3311464803</v>
      </c>
      <c r="E559" s="143">
        <v>2465073340</v>
      </c>
      <c r="F559" s="143">
        <v>-2</v>
      </c>
      <c r="G559" s="143">
        <v>260.97000000000003</v>
      </c>
      <c r="H559" s="143" t="b">
        <v>1</v>
      </c>
      <c r="I559" s="143" t="b">
        <v>0</v>
      </c>
      <c r="J559" s="143" t="b">
        <v>0</v>
      </c>
      <c r="K559" s="143" t="b">
        <v>0</v>
      </c>
    </row>
    <row r="560" spans="1:11" ht="63" x14ac:dyDescent="0.25">
      <c r="A560" s="145">
        <v>44359.614583333336</v>
      </c>
      <c r="B560" s="143" t="s">
        <v>848</v>
      </c>
      <c r="C560" s="144" t="s">
        <v>1579</v>
      </c>
      <c r="D560" s="143">
        <v>3311464801</v>
      </c>
      <c r="E560" s="143">
        <v>2465073338</v>
      </c>
      <c r="F560" s="143">
        <v>-2</v>
      </c>
      <c r="G560" s="143">
        <v>262.97000000000003</v>
      </c>
      <c r="H560" s="143" t="b">
        <v>1</v>
      </c>
      <c r="I560" s="143" t="b">
        <v>0</v>
      </c>
      <c r="J560" s="143" t="b">
        <v>0</v>
      </c>
      <c r="K560" s="143" t="b">
        <v>0</v>
      </c>
    </row>
    <row r="561" spans="1:11" ht="63" x14ac:dyDescent="0.25">
      <c r="A561" s="145">
        <v>44359.614583333336</v>
      </c>
      <c r="B561" s="143" t="s">
        <v>848</v>
      </c>
      <c r="C561" s="144" t="s">
        <v>1578</v>
      </c>
      <c r="D561" s="143">
        <v>3311464797</v>
      </c>
      <c r="E561" s="143">
        <v>2465073334</v>
      </c>
      <c r="F561" s="143">
        <v>-1</v>
      </c>
      <c r="G561" s="143">
        <v>264.97000000000003</v>
      </c>
      <c r="H561" s="143" t="b">
        <v>1</v>
      </c>
      <c r="I561" s="143" t="b">
        <v>0</v>
      </c>
      <c r="J561" s="143" t="b">
        <v>0</v>
      </c>
      <c r="K561" s="143" t="b">
        <v>0</v>
      </c>
    </row>
    <row r="562" spans="1:11" ht="63" x14ac:dyDescent="0.25">
      <c r="A562" s="145">
        <v>44359.614583333336</v>
      </c>
      <c r="B562" s="143" t="s">
        <v>848</v>
      </c>
      <c r="C562" s="144" t="s">
        <v>1577</v>
      </c>
      <c r="D562" s="143">
        <v>3311464796</v>
      </c>
      <c r="E562" s="143">
        <v>2465073333</v>
      </c>
      <c r="F562" s="143">
        <v>0</v>
      </c>
      <c r="G562" s="143">
        <v>265.97000000000003</v>
      </c>
      <c r="H562" s="143" t="b">
        <v>1</v>
      </c>
      <c r="I562" s="143" t="b">
        <v>0</v>
      </c>
      <c r="J562" s="143" t="b">
        <v>0</v>
      </c>
      <c r="K562" s="143" t="b">
        <v>0</v>
      </c>
    </row>
    <row r="563" spans="1:11" ht="63" x14ac:dyDescent="0.25">
      <c r="A563" s="145">
        <v>44359.618750000001</v>
      </c>
      <c r="B563" s="143" t="s">
        <v>848</v>
      </c>
      <c r="C563" s="144" t="s">
        <v>1581</v>
      </c>
      <c r="D563" s="143">
        <v>3311553821</v>
      </c>
      <c r="E563" s="143">
        <v>2465139168</v>
      </c>
      <c r="F563" s="143">
        <v>-1</v>
      </c>
      <c r="G563" s="143">
        <v>259.97000000000003</v>
      </c>
      <c r="H563" s="143" t="b">
        <v>1</v>
      </c>
      <c r="I563" s="143" t="b">
        <v>0</v>
      </c>
      <c r="J563" s="143" t="b">
        <v>0</v>
      </c>
      <c r="K563" s="143" t="b">
        <v>0</v>
      </c>
    </row>
    <row r="564" spans="1:11" ht="47.25" x14ac:dyDescent="0.25">
      <c r="A564" s="145">
        <v>44359.62777777778</v>
      </c>
      <c r="B564" s="143" t="s">
        <v>848</v>
      </c>
      <c r="C564" s="144" t="s">
        <v>1582</v>
      </c>
      <c r="D564" s="143">
        <v>3311759087</v>
      </c>
      <c r="E564" s="143">
        <v>2465295053</v>
      </c>
      <c r="F564" s="143">
        <v>-1</v>
      </c>
      <c r="G564" s="143">
        <v>258.97000000000003</v>
      </c>
      <c r="H564" s="143" t="b">
        <v>1</v>
      </c>
      <c r="I564" s="143" t="b">
        <v>0</v>
      </c>
      <c r="J564" s="143" t="b">
        <v>0</v>
      </c>
      <c r="K564" s="143" t="b">
        <v>0</v>
      </c>
    </row>
    <row r="565" spans="1:11" ht="63" x14ac:dyDescent="0.25">
      <c r="A565" s="145">
        <v>44359.674305555556</v>
      </c>
      <c r="B565" s="143" t="s">
        <v>846</v>
      </c>
      <c r="C565" s="144" t="s">
        <v>1580</v>
      </c>
      <c r="D565" s="143">
        <v>3312781351</v>
      </c>
      <c r="E565" s="143">
        <v>2465073340</v>
      </c>
      <c r="F565" s="143">
        <v>7.2</v>
      </c>
      <c r="G565" s="143">
        <v>270.87</v>
      </c>
      <c r="H565" s="143" t="b">
        <v>1</v>
      </c>
      <c r="I565" s="143" t="b">
        <v>0</v>
      </c>
      <c r="J565" s="143" t="b">
        <v>0</v>
      </c>
      <c r="K565" s="143" t="b">
        <v>0</v>
      </c>
    </row>
    <row r="566" spans="1:11" ht="63" x14ac:dyDescent="0.25">
      <c r="A566" s="145">
        <v>44359.674305555556</v>
      </c>
      <c r="B566" s="143" t="s">
        <v>846</v>
      </c>
      <c r="C566" s="144" t="s">
        <v>1579</v>
      </c>
      <c r="D566" s="143">
        <v>3312780402</v>
      </c>
      <c r="E566" s="143">
        <v>2465073338</v>
      </c>
      <c r="F566" s="143">
        <v>4.7</v>
      </c>
      <c r="G566" s="143">
        <v>263.67</v>
      </c>
      <c r="H566" s="143" t="b">
        <v>1</v>
      </c>
      <c r="I566" s="143" t="b">
        <v>0</v>
      </c>
      <c r="J566" s="143" t="b">
        <v>0</v>
      </c>
      <c r="K566" s="143" t="b">
        <v>0</v>
      </c>
    </row>
    <row r="567" spans="1:11" ht="31.5" x14ac:dyDescent="0.25">
      <c r="A567" s="145">
        <v>44360.718055555553</v>
      </c>
      <c r="B567" s="143" t="s">
        <v>848</v>
      </c>
      <c r="C567" s="144" t="s">
        <v>1583</v>
      </c>
      <c r="D567" s="143">
        <v>3317564958</v>
      </c>
      <c r="E567" s="143">
        <v>2469595904</v>
      </c>
      <c r="F567" s="143">
        <v>0</v>
      </c>
      <c r="G567" s="143">
        <v>270.87</v>
      </c>
      <c r="H567" s="143" t="b">
        <v>1</v>
      </c>
      <c r="I567" s="143" t="b">
        <v>0</v>
      </c>
      <c r="J567" s="143" t="b">
        <v>0</v>
      </c>
      <c r="K567" s="143" t="b">
        <v>0</v>
      </c>
    </row>
    <row r="568" spans="1:11" ht="31.5" x14ac:dyDescent="0.25">
      <c r="A568" s="145">
        <v>44360.770833333336</v>
      </c>
      <c r="B568" s="143" t="s">
        <v>848</v>
      </c>
      <c r="C568" s="144" t="s">
        <v>1583</v>
      </c>
      <c r="D568" s="143">
        <v>3317911413</v>
      </c>
      <c r="E568" s="143">
        <v>2469828230</v>
      </c>
      <c r="F568" s="143">
        <v>0</v>
      </c>
      <c r="G568" s="143">
        <v>270.87</v>
      </c>
      <c r="H568" s="143" t="b">
        <v>1</v>
      </c>
      <c r="I568" s="143" t="b">
        <v>0</v>
      </c>
      <c r="J568" s="143" t="b">
        <v>0</v>
      </c>
      <c r="K568" s="143" t="b">
        <v>0</v>
      </c>
    </row>
    <row r="569" spans="1:11" ht="63" x14ac:dyDescent="0.25">
      <c r="A569" s="145">
        <v>44361.301388888889</v>
      </c>
      <c r="B569" s="143" t="s">
        <v>865</v>
      </c>
      <c r="C569" s="144" t="s">
        <v>1571</v>
      </c>
      <c r="D569" s="143">
        <v>3318899168</v>
      </c>
      <c r="E569" s="143">
        <v>2460871631</v>
      </c>
      <c r="F569" s="143">
        <v>5</v>
      </c>
      <c r="G569" s="143">
        <v>280.87</v>
      </c>
      <c r="H569" s="143" t="b">
        <v>1</v>
      </c>
      <c r="I569" s="143" t="b">
        <v>0</v>
      </c>
      <c r="J569" s="143" t="b">
        <v>0</v>
      </c>
      <c r="K569" s="143" t="b">
        <v>0</v>
      </c>
    </row>
    <row r="570" spans="1:11" ht="78.75" x14ac:dyDescent="0.25">
      <c r="A570" s="145">
        <v>44361.301388888889</v>
      </c>
      <c r="B570" s="143" t="s">
        <v>865</v>
      </c>
      <c r="C570" s="144" t="s">
        <v>1572</v>
      </c>
      <c r="D570" s="143">
        <v>3318899153</v>
      </c>
      <c r="E570" s="143">
        <v>2460872476</v>
      </c>
      <c r="F570" s="143">
        <v>5</v>
      </c>
      <c r="G570" s="143">
        <v>275.87</v>
      </c>
      <c r="H570" s="143" t="b">
        <v>1</v>
      </c>
      <c r="I570" s="143" t="b">
        <v>0</v>
      </c>
      <c r="J570" s="143" t="b">
        <v>0</v>
      </c>
      <c r="K570" s="143" t="b">
        <v>0</v>
      </c>
    </row>
    <row r="571" spans="1:11" ht="78.75" x14ac:dyDescent="0.25">
      <c r="A571" s="145">
        <v>44361.536111111112</v>
      </c>
      <c r="B571" s="143" t="s">
        <v>846</v>
      </c>
      <c r="C571" s="144" t="s">
        <v>1573</v>
      </c>
      <c r="D571" s="143">
        <v>3319295903</v>
      </c>
      <c r="E571" s="143">
        <v>2460877035</v>
      </c>
      <c r="F571" s="143">
        <v>10.119999999999999</v>
      </c>
      <c r="G571" s="143">
        <v>290.99</v>
      </c>
      <c r="H571" s="143" t="b">
        <v>1</v>
      </c>
      <c r="I571" s="143" t="b">
        <v>0</v>
      </c>
      <c r="J571" s="143" t="b">
        <v>0</v>
      </c>
      <c r="K571" s="143" t="b">
        <v>0</v>
      </c>
    </row>
    <row r="572" spans="1:11" x14ac:dyDescent="0.25">
      <c r="A572" s="145">
        <v>44362.90902777778</v>
      </c>
      <c r="B572" s="143" t="s">
        <v>848</v>
      </c>
      <c r="C572" s="143" t="s">
        <v>866</v>
      </c>
      <c r="D572" s="143">
        <v>3323139663</v>
      </c>
      <c r="E572" s="143">
        <v>2473658130</v>
      </c>
      <c r="F572" s="143">
        <v>-5</v>
      </c>
      <c r="G572" s="143">
        <v>285.99</v>
      </c>
      <c r="H572" s="143" t="b">
        <v>0</v>
      </c>
      <c r="I572" s="143" t="b">
        <v>1</v>
      </c>
      <c r="J572" s="143" t="b">
        <v>0</v>
      </c>
      <c r="K572" s="143" t="b">
        <v>0</v>
      </c>
    </row>
    <row r="573" spans="1:11" ht="63" x14ac:dyDescent="0.25">
      <c r="A573" s="145">
        <v>44363.731249999997</v>
      </c>
      <c r="B573" s="143" t="s">
        <v>848</v>
      </c>
      <c r="C573" s="144" t="s">
        <v>1584</v>
      </c>
      <c r="D573" s="143">
        <v>3325112248</v>
      </c>
      <c r="E573" s="143">
        <v>2475102012</v>
      </c>
      <c r="F573" s="143">
        <v>-5</v>
      </c>
      <c r="G573" s="143">
        <v>280.99</v>
      </c>
      <c r="H573" s="143" t="b">
        <v>1</v>
      </c>
      <c r="I573" s="143" t="b">
        <v>0</v>
      </c>
      <c r="J573" s="143" t="b">
        <v>0</v>
      </c>
      <c r="K573" s="143" t="b">
        <v>0</v>
      </c>
    </row>
    <row r="574" spans="1:11" ht="63" x14ac:dyDescent="0.25">
      <c r="A574" s="145">
        <v>44364.401388888888</v>
      </c>
      <c r="B574" s="143" t="s">
        <v>848</v>
      </c>
      <c r="C574" s="144" t="s">
        <v>1585</v>
      </c>
      <c r="D574" s="143">
        <v>3326574845</v>
      </c>
      <c r="E574" s="143">
        <v>2476170787</v>
      </c>
      <c r="F574" s="143">
        <v>-5</v>
      </c>
      <c r="G574" s="143">
        <v>275.99</v>
      </c>
      <c r="H574" s="143" t="b">
        <v>1</v>
      </c>
      <c r="I574" s="143" t="b">
        <v>0</v>
      </c>
      <c r="J574" s="143" t="b">
        <v>0</v>
      </c>
      <c r="K574" s="143" t="b">
        <v>0</v>
      </c>
    </row>
    <row r="575" spans="1:11" ht="63" x14ac:dyDescent="0.25">
      <c r="A575" s="145">
        <v>44365.302777777775</v>
      </c>
      <c r="B575" s="143" t="s">
        <v>865</v>
      </c>
      <c r="C575" s="144" t="s">
        <v>1585</v>
      </c>
      <c r="D575" s="143">
        <v>3329373814</v>
      </c>
      <c r="E575" s="143">
        <v>2476170787</v>
      </c>
      <c r="F575" s="143">
        <v>5</v>
      </c>
      <c r="G575" s="143">
        <v>280.99</v>
      </c>
      <c r="H575" s="143" t="b">
        <v>1</v>
      </c>
      <c r="I575" s="143" t="b">
        <v>0</v>
      </c>
      <c r="J575" s="143" t="b">
        <v>0</v>
      </c>
      <c r="K575" s="143" t="b">
        <v>0</v>
      </c>
    </row>
    <row r="576" spans="1:11" ht="78.75" x14ac:dyDescent="0.25">
      <c r="A576" s="145">
        <v>44366.529166666667</v>
      </c>
      <c r="B576" s="143" t="s">
        <v>848</v>
      </c>
      <c r="C576" s="144" t="s">
        <v>1589</v>
      </c>
      <c r="D576" s="143">
        <v>3334350212</v>
      </c>
      <c r="E576" s="143">
        <v>2481863731</v>
      </c>
      <c r="F576" s="143">
        <v>-2.5</v>
      </c>
      <c r="G576" s="143">
        <v>255.99</v>
      </c>
      <c r="H576" s="143" t="b">
        <v>1</v>
      </c>
      <c r="I576" s="143" t="b">
        <v>0</v>
      </c>
      <c r="J576" s="143" t="b">
        <v>0</v>
      </c>
      <c r="K576" s="143" t="b">
        <v>0</v>
      </c>
    </row>
    <row r="577" spans="1:11" ht="63" x14ac:dyDescent="0.25">
      <c r="A577" s="145">
        <v>44366.529166666667</v>
      </c>
      <c r="B577" s="143" t="s">
        <v>848</v>
      </c>
      <c r="C577" s="144" t="s">
        <v>1588</v>
      </c>
      <c r="D577" s="143">
        <v>3334347000</v>
      </c>
      <c r="E577" s="143">
        <v>2481862294</v>
      </c>
      <c r="F577" s="143">
        <v>-5</v>
      </c>
      <c r="G577" s="143">
        <v>258.49</v>
      </c>
      <c r="H577" s="143" t="b">
        <v>1</v>
      </c>
      <c r="I577" s="143" t="b">
        <v>0</v>
      </c>
      <c r="J577" s="143" t="b">
        <v>0</v>
      </c>
      <c r="K577" s="143" t="b">
        <v>0</v>
      </c>
    </row>
    <row r="578" spans="1:11" ht="63" x14ac:dyDescent="0.25">
      <c r="A578" s="145">
        <v>44366.529166666667</v>
      </c>
      <c r="B578" s="143" t="s">
        <v>848</v>
      </c>
      <c r="C578" s="144" t="s">
        <v>1587</v>
      </c>
      <c r="D578" s="143">
        <v>3334343306</v>
      </c>
      <c r="E578" s="143">
        <v>2481859076</v>
      </c>
      <c r="F578" s="143">
        <v>-7.5</v>
      </c>
      <c r="G578" s="143">
        <v>263.49</v>
      </c>
      <c r="H578" s="143" t="b">
        <v>1</v>
      </c>
      <c r="I578" s="143" t="b">
        <v>0</v>
      </c>
      <c r="J578" s="143" t="b">
        <v>0</v>
      </c>
      <c r="K578" s="143" t="b">
        <v>0</v>
      </c>
    </row>
    <row r="579" spans="1:11" ht="63" x14ac:dyDescent="0.25">
      <c r="A579" s="145">
        <v>44366.529166666667</v>
      </c>
      <c r="B579" s="143" t="s">
        <v>848</v>
      </c>
      <c r="C579" s="144" t="s">
        <v>1586</v>
      </c>
      <c r="D579" s="143">
        <v>3334343305</v>
      </c>
      <c r="E579" s="143">
        <v>2481859075</v>
      </c>
      <c r="F579" s="143">
        <v>-10</v>
      </c>
      <c r="G579" s="143">
        <v>270.99</v>
      </c>
      <c r="H579" s="143" t="b">
        <v>1</v>
      </c>
      <c r="I579" s="143" t="b">
        <v>0</v>
      </c>
      <c r="J579" s="143" t="b">
        <v>0</v>
      </c>
      <c r="K579" s="143" t="b">
        <v>0</v>
      </c>
    </row>
    <row r="580" spans="1:11" ht="63" x14ac:dyDescent="0.25">
      <c r="A580" s="145">
        <v>44368.269444444442</v>
      </c>
      <c r="B580" s="143" t="s">
        <v>865</v>
      </c>
      <c r="C580" s="144" t="s">
        <v>1587</v>
      </c>
      <c r="D580" s="143">
        <v>3342587616</v>
      </c>
      <c r="E580" s="143">
        <v>2481859076</v>
      </c>
      <c r="F580" s="143">
        <v>7.5</v>
      </c>
      <c r="G580" s="143">
        <v>263.49</v>
      </c>
      <c r="H580" s="143" t="b">
        <v>1</v>
      </c>
      <c r="I580" s="143" t="b">
        <v>0</v>
      </c>
      <c r="J580" s="143" t="b">
        <v>0</v>
      </c>
      <c r="K580" s="143" t="b">
        <v>0</v>
      </c>
    </row>
    <row r="581" spans="1:11" ht="63" x14ac:dyDescent="0.25">
      <c r="A581" s="145">
        <v>44368.313888888886</v>
      </c>
      <c r="B581" s="143" t="s">
        <v>865</v>
      </c>
      <c r="C581" s="144" t="s">
        <v>1586</v>
      </c>
      <c r="D581" s="143">
        <v>3342604723</v>
      </c>
      <c r="E581" s="143">
        <v>2481859075</v>
      </c>
      <c r="F581" s="143">
        <v>10</v>
      </c>
      <c r="G581" s="143">
        <v>273.49</v>
      </c>
      <c r="H581" s="143" t="b">
        <v>1</v>
      </c>
      <c r="I581" s="143" t="b">
        <v>0</v>
      </c>
      <c r="J581" s="143" t="b">
        <v>0</v>
      </c>
      <c r="K581" s="143" t="b">
        <v>0</v>
      </c>
    </row>
    <row r="582" spans="1:11" ht="63" x14ac:dyDescent="0.25">
      <c r="A582" s="145">
        <v>44368.879861111112</v>
      </c>
      <c r="B582" s="143" t="s">
        <v>848</v>
      </c>
      <c r="C582" s="144" t="s">
        <v>1591</v>
      </c>
      <c r="D582" s="143">
        <v>3344060695</v>
      </c>
      <c r="E582" s="143">
        <v>2489007980</v>
      </c>
      <c r="F582" s="143">
        <v>-2.5</v>
      </c>
      <c r="G582" s="143">
        <v>260.99</v>
      </c>
      <c r="H582" s="143" t="b">
        <v>1</v>
      </c>
      <c r="I582" s="143" t="b">
        <v>0</v>
      </c>
      <c r="J582" s="143" t="b">
        <v>0</v>
      </c>
      <c r="K582" s="143" t="b">
        <v>0</v>
      </c>
    </row>
    <row r="583" spans="1:11" ht="63" x14ac:dyDescent="0.25">
      <c r="A583" s="145">
        <v>44368.879861111112</v>
      </c>
      <c r="B583" s="143" t="s">
        <v>848</v>
      </c>
      <c r="C583" s="144" t="s">
        <v>1590</v>
      </c>
      <c r="D583" s="143">
        <v>3344060693</v>
      </c>
      <c r="E583" s="143">
        <v>2489007978</v>
      </c>
      <c r="F583" s="143">
        <v>-10</v>
      </c>
      <c r="G583" s="143">
        <v>263.49</v>
      </c>
      <c r="H583" s="143" t="b">
        <v>1</v>
      </c>
      <c r="I583" s="143" t="b">
        <v>0</v>
      </c>
      <c r="J583" s="143" t="b">
        <v>0</v>
      </c>
      <c r="K583" s="143" t="b">
        <v>0</v>
      </c>
    </row>
    <row r="584" spans="1:11" ht="63" x14ac:dyDescent="0.25">
      <c r="A584" s="145">
        <v>44369.308333333334</v>
      </c>
      <c r="B584" s="143" t="s">
        <v>865</v>
      </c>
      <c r="C584" s="144" t="s">
        <v>1588</v>
      </c>
      <c r="D584" s="143">
        <v>3344434490</v>
      </c>
      <c r="E584" s="143">
        <v>2481862294</v>
      </c>
      <c r="F584" s="143">
        <v>5</v>
      </c>
      <c r="G584" s="143">
        <v>268.49</v>
      </c>
      <c r="H584" s="143" t="b">
        <v>1</v>
      </c>
      <c r="I584" s="143" t="b">
        <v>0</v>
      </c>
      <c r="J584" s="143" t="b">
        <v>0</v>
      </c>
      <c r="K584" s="143" t="b">
        <v>0</v>
      </c>
    </row>
    <row r="585" spans="1:11" ht="78.75" x14ac:dyDescent="0.25">
      <c r="A585" s="145">
        <v>44369.308333333334</v>
      </c>
      <c r="B585" s="143" t="s">
        <v>865</v>
      </c>
      <c r="C585" s="144" t="s">
        <v>1589</v>
      </c>
      <c r="D585" s="143">
        <v>3344434432</v>
      </c>
      <c r="E585" s="143">
        <v>2481863731</v>
      </c>
      <c r="F585" s="143">
        <v>2.5</v>
      </c>
      <c r="G585" s="143">
        <v>263.49</v>
      </c>
      <c r="H585" s="143" t="b">
        <v>1</v>
      </c>
      <c r="I585" s="143" t="b">
        <v>0</v>
      </c>
      <c r="J585" s="143" t="b">
        <v>0</v>
      </c>
      <c r="K585" s="143" t="b">
        <v>0</v>
      </c>
    </row>
    <row r="586" spans="1:11" ht="63" x14ac:dyDescent="0.25">
      <c r="A586" s="145">
        <v>44369.561111111114</v>
      </c>
      <c r="B586" s="143" t="s">
        <v>848</v>
      </c>
      <c r="C586" s="144" t="s">
        <v>1592</v>
      </c>
      <c r="D586" s="143">
        <v>3344778546</v>
      </c>
      <c r="E586" s="143">
        <v>2489522718</v>
      </c>
      <c r="F586" s="143">
        <v>-2.5</v>
      </c>
      <c r="G586" s="143">
        <v>265.99</v>
      </c>
      <c r="H586" s="143" t="b">
        <v>1</v>
      </c>
      <c r="I586" s="143" t="b">
        <v>0</v>
      </c>
      <c r="J586" s="143" t="b">
        <v>0</v>
      </c>
      <c r="K586" s="143" t="b">
        <v>0</v>
      </c>
    </row>
    <row r="587" spans="1:11" ht="63" x14ac:dyDescent="0.25">
      <c r="A587" s="145">
        <v>44369.75277777778</v>
      </c>
      <c r="B587" s="143" t="s">
        <v>865</v>
      </c>
      <c r="C587" s="144" t="s">
        <v>1591</v>
      </c>
      <c r="D587" s="143">
        <v>3345498326</v>
      </c>
      <c r="E587" s="143">
        <v>2489007980</v>
      </c>
      <c r="F587" s="143">
        <v>2.5</v>
      </c>
      <c r="G587" s="143">
        <v>268.49</v>
      </c>
      <c r="H587" s="143" t="b">
        <v>1</v>
      </c>
      <c r="I587" s="143" t="b">
        <v>0</v>
      </c>
      <c r="J587" s="143" t="b">
        <v>0</v>
      </c>
      <c r="K587" s="143" t="b">
        <v>0</v>
      </c>
    </row>
    <row r="588" spans="1:11" ht="47.25" x14ac:dyDescent="0.25">
      <c r="A588" s="145">
        <v>44370.452777777777</v>
      </c>
      <c r="B588" s="143" t="s">
        <v>848</v>
      </c>
      <c r="C588" s="144" t="s">
        <v>1593</v>
      </c>
      <c r="D588" s="143">
        <v>3346684103</v>
      </c>
      <c r="E588" s="143">
        <v>2490908114</v>
      </c>
      <c r="F588" s="143">
        <v>-10</v>
      </c>
      <c r="G588" s="143">
        <v>258.49</v>
      </c>
      <c r="H588" s="143" t="b">
        <v>1</v>
      </c>
      <c r="I588" s="143" t="b">
        <v>0</v>
      </c>
      <c r="J588" s="143" t="b">
        <v>0</v>
      </c>
      <c r="K588" s="143" t="b">
        <v>0</v>
      </c>
    </row>
    <row r="589" spans="1:11" x14ac:dyDescent="0.25">
      <c r="A589" s="145">
        <v>44370.453472222223</v>
      </c>
      <c r="B589" s="143" t="s">
        <v>848</v>
      </c>
      <c r="C589" s="143" t="s">
        <v>875</v>
      </c>
      <c r="D589" s="143">
        <v>3346685925</v>
      </c>
      <c r="E589" s="143">
        <v>2490909581</v>
      </c>
      <c r="F589" s="143">
        <v>-2</v>
      </c>
      <c r="G589" s="143">
        <v>256.49</v>
      </c>
      <c r="H589" s="143" t="b">
        <v>0</v>
      </c>
      <c r="I589" s="143" t="b">
        <v>1</v>
      </c>
      <c r="J589" s="143" t="b">
        <v>0</v>
      </c>
      <c r="K589" s="143" t="b">
        <v>0</v>
      </c>
    </row>
    <row r="590" spans="1:11" ht="63" x14ac:dyDescent="0.25">
      <c r="A590" s="145">
        <v>44370.719444444447</v>
      </c>
      <c r="B590" s="143" t="s">
        <v>848</v>
      </c>
      <c r="C590" s="144" t="s">
        <v>1594</v>
      </c>
      <c r="D590" s="143">
        <v>3347969286</v>
      </c>
      <c r="E590" s="143">
        <v>2491844172</v>
      </c>
      <c r="F590" s="143">
        <v>0</v>
      </c>
      <c r="G590" s="143">
        <v>256.49</v>
      </c>
      <c r="H590" s="143" t="b">
        <v>1</v>
      </c>
      <c r="I590" s="143" t="b">
        <v>0</v>
      </c>
      <c r="J590" s="143" t="b">
        <v>0</v>
      </c>
      <c r="K590" s="143" t="b">
        <v>0</v>
      </c>
    </row>
    <row r="591" spans="1:11" x14ac:dyDescent="0.25">
      <c r="A591" s="145">
        <v>44370.730555555558</v>
      </c>
      <c r="B591" s="143" t="s">
        <v>848</v>
      </c>
      <c r="C591" s="143" t="s">
        <v>883</v>
      </c>
      <c r="D591" s="143">
        <v>3348016121</v>
      </c>
      <c r="E591" s="143">
        <v>2491878547</v>
      </c>
      <c r="F591" s="143">
        <v>-5</v>
      </c>
      <c r="G591" s="143">
        <v>251.49</v>
      </c>
      <c r="H591" s="143" t="b">
        <v>0</v>
      </c>
      <c r="I591" s="143" t="b">
        <v>1</v>
      </c>
      <c r="J591" s="143" t="b">
        <v>0</v>
      </c>
      <c r="K591" s="143" t="b">
        <v>0</v>
      </c>
    </row>
    <row r="592" spans="1:11" x14ac:dyDescent="0.25">
      <c r="A592" s="145">
        <v>44370.926388888889</v>
      </c>
      <c r="B592" s="143" t="s">
        <v>846</v>
      </c>
      <c r="C592" s="143" t="s">
        <v>883</v>
      </c>
      <c r="D592" s="143">
        <v>3348900650</v>
      </c>
      <c r="E592" s="143">
        <v>2491878547</v>
      </c>
      <c r="F592" s="143">
        <v>6.75</v>
      </c>
      <c r="G592" s="143">
        <v>258.24</v>
      </c>
      <c r="H592" s="143" t="b">
        <v>0</v>
      </c>
      <c r="I592" s="143" t="b">
        <v>1</v>
      </c>
      <c r="J592" s="143" t="b">
        <v>0</v>
      </c>
      <c r="K592" s="143" t="b">
        <v>0</v>
      </c>
    </row>
    <row r="593" spans="1:11" ht="63" x14ac:dyDescent="0.25">
      <c r="A593" s="145">
        <v>44370.95416666667</v>
      </c>
      <c r="B593" s="143" t="s">
        <v>848</v>
      </c>
      <c r="C593" s="144" t="s">
        <v>1595</v>
      </c>
      <c r="D593" s="143">
        <v>3349001908</v>
      </c>
      <c r="E593" s="143">
        <v>2492617437</v>
      </c>
      <c r="F593" s="143">
        <v>-10</v>
      </c>
      <c r="G593" s="143">
        <v>248.24</v>
      </c>
      <c r="H593" s="143" t="b">
        <v>1</v>
      </c>
      <c r="I593" s="143" t="b">
        <v>0</v>
      </c>
      <c r="J593" s="143" t="b">
        <v>0</v>
      </c>
      <c r="K593" s="143" t="b">
        <v>0</v>
      </c>
    </row>
    <row r="594" spans="1:11" ht="47.25" x14ac:dyDescent="0.25">
      <c r="A594" s="145">
        <v>44371.291666666664</v>
      </c>
      <c r="B594" s="143" t="s">
        <v>865</v>
      </c>
      <c r="C594" s="144" t="s">
        <v>1593</v>
      </c>
      <c r="D594" s="143">
        <v>3349326257</v>
      </c>
      <c r="E594" s="143">
        <v>2490908114</v>
      </c>
      <c r="F594" s="143">
        <v>10</v>
      </c>
      <c r="G594" s="143">
        <v>258.24</v>
      </c>
      <c r="H594" s="143" t="b">
        <v>1</v>
      </c>
      <c r="I594" s="143" t="b">
        <v>0</v>
      </c>
      <c r="J594" s="143" t="b">
        <v>0</v>
      </c>
      <c r="K594" s="143" t="b">
        <v>0</v>
      </c>
    </row>
    <row r="595" spans="1:11" x14ac:dyDescent="0.25">
      <c r="A595" s="145">
        <v>44371.365972222222</v>
      </c>
      <c r="B595" s="143" t="s">
        <v>848</v>
      </c>
      <c r="C595" s="143" t="s">
        <v>883</v>
      </c>
      <c r="D595" s="143">
        <v>3349398078</v>
      </c>
      <c r="E595" s="143">
        <v>2492899204</v>
      </c>
      <c r="F595" s="143">
        <v>-6.75</v>
      </c>
      <c r="G595" s="143">
        <v>251.49</v>
      </c>
      <c r="H595" s="143" t="b">
        <v>0</v>
      </c>
      <c r="I595" s="143" t="b">
        <v>1</v>
      </c>
      <c r="J595" s="143" t="b">
        <v>0</v>
      </c>
      <c r="K595" s="143" t="b">
        <v>0</v>
      </c>
    </row>
    <row r="596" spans="1:11" ht="78.75" x14ac:dyDescent="0.25">
      <c r="A596" s="145">
        <v>44371.799305555556</v>
      </c>
      <c r="B596" s="143" t="s">
        <v>848</v>
      </c>
      <c r="C596" s="144" t="s">
        <v>1597</v>
      </c>
      <c r="D596" s="143">
        <v>3351261175</v>
      </c>
      <c r="E596" s="143">
        <v>2494271716</v>
      </c>
      <c r="F596" s="143">
        <v>-5</v>
      </c>
      <c r="G596" s="143">
        <v>243.99</v>
      </c>
      <c r="H596" s="143" t="b">
        <v>1</v>
      </c>
      <c r="I596" s="143" t="b">
        <v>0</v>
      </c>
      <c r="J596" s="143" t="b">
        <v>0</v>
      </c>
      <c r="K596" s="143" t="b">
        <v>0</v>
      </c>
    </row>
    <row r="597" spans="1:11" ht="78.75" x14ac:dyDescent="0.25">
      <c r="A597" s="145">
        <v>44371.799305555556</v>
      </c>
      <c r="B597" s="143" t="s">
        <v>848</v>
      </c>
      <c r="C597" s="144" t="s">
        <v>1596</v>
      </c>
      <c r="D597" s="143">
        <v>3351261174</v>
      </c>
      <c r="E597" s="143">
        <v>2494271715</v>
      </c>
      <c r="F597" s="143">
        <v>-2.5</v>
      </c>
      <c r="G597" s="143">
        <v>248.99</v>
      </c>
      <c r="H597" s="143" t="b">
        <v>1</v>
      </c>
      <c r="I597" s="143" t="b">
        <v>0</v>
      </c>
      <c r="J597" s="143" t="b">
        <v>0</v>
      </c>
      <c r="K597" s="143" t="b">
        <v>0</v>
      </c>
    </row>
    <row r="598" spans="1:11" ht="63" x14ac:dyDescent="0.25">
      <c r="A598" s="145">
        <v>44372.327777777777</v>
      </c>
      <c r="B598" s="143" t="s">
        <v>865</v>
      </c>
      <c r="C598" s="144" t="s">
        <v>1595</v>
      </c>
      <c r="D598" s="143">
        <v>3352378402</v>
      </c>
      <c r="E598" s="143">
        <v>2492617437</v>
      </c>
      <c r="F598" s="143">
        <v>10</v>
      </c>
      <c r="G598" s="143">
        <v>253.99</v>
      </c>
      <c r="H598" s="143" t="b">
        <v>1</v>
      </c>
      <c r="I598" s="143" t="b">
        <v>0</v>
      </c>
      <c r="J598" s="143" t="b">
        <v>0</v>
      </c>
      <c r="K598" s="143" t="b">
        <v>0</v>
      </c>
    </row>
    <row r="599" spans="1:11" ht="63" x14ac:dyDescent="0.25">
      <c r="A599" s="145">
        <v>44372.673611111109</v>
      </c>
      <c r="B599" s="143" t="s">
        <v>848</v>
      </c>
      <c r="C599" s="144" t="s">
        <v>1598</v>
      </c>
      <c r="D599" s="143">
        <v>3353603755</v>
      </c>
      <c r="E599" s="143">
        <v>2496001789</v>
      </c>
      <c r="F599" s="143">
        <v>-15</v>
      </c>
      <c r="G599" s="143">
        <v>238.99</v>
      </c>
      <c r="H599" s="143" t="b">
        <v>1</v>
      </c>
      <c r="I599" s="143" t="b">
        <v>0</v>
      </c>
      <c r="J599" s="143" t="b">
        <v>0</v>
      </c>
      <c r="K599" s="143" t="b">
        <v>0</v>
      </c>
    </row>
    <row r="600" spans="1:11" ht="63" x14ac:dyDescent="0.25">
      <c r="A600" s="145">
        <v>44372.701388888891</v>
      </c>
      <c r="B600" s="143" t="s">
        <v>848</v>
      </c>
      <c r="C600" s="144" t="s">
        <v>1599</v>
      </c>
      <c r="D600" s="143">
        <v>3353794140</v>
      </c>
      <c r="E600" s="143">
        <v>2496143624</v>
      </c>
      <c r="F600" s="143">
        <v>-25</v>
      </c>
      <c r="G600" s="143">
        <v>213.99</v>
      </c>
      <c r="H600" s="143" t="b">
        <v>1</v>
      </c>
      <c r="I600" s="143" t="b">
        <v>0</v>
      </c>
      <c r="J600" s="143" t="b">
        <v>0</v>
      </c>
      <c r="K600" s="143" t="b">
        <v>0</v>
      </c>
    </row>
    <row r="601" spans="1:11" ht="47.25" x14ac:dyDescent="0.25">
      <c r="A601" s="145">
        <v>44372.771527777775</v>
      </c>
      <c r="B601" s="143" t="s">
        <v>848</v>
      </c>
      <c r="C601" s="144" t="s">
        <v>1600</v>
      </c>
      <c r="D601" s="143">
        <v>3354221792</v>
      </c>
      <c r="E601" s="143">
        <v>2496466141</v>
      </c>
      <c r="F601" s="143">
        <v>-10</v>
      </c>
      <c r="G601" s="143">
        <v>203.99</v>
      </c>
      <c r="H601" s="143" t="b">
        <v>1</v>
      </c>
      <c r="I601" s="143" t="b">
        <v>0</v>
      </c>
      <c r="J601" s="143" t="b">
        <v>0</v>
      </c>
      <c r="K601" s="143" t="b">
        <v>0</v>
      </c>
    </row>
    <row r="602" spans="1:11" ht="63" x14ac:dyDescent="0.25">
      <c r="A602" s="145">
        <v>44373.561111111114</v>
      </c>
      <c r="B602" s="143" t="s">
        <v>846</v>
      </c>
      <c r="C602" s="144" t="s">
        <v>1599</v>
      </c>
      <c r="D602" s="143">
        <v>3357516621</v>
      </c>
      <c r="E602" s="143">
        <v>2496143624</v>
      </c>
      <c r="F602" s="143">
        <v>80</v>
      </c>
      <c r="G602" s="143">
        <v>283.99</v>
      </c>
      <c r="H602" s="143" t="b">
        <v>1</v>
      </c>
      <c r="I602" s="143" t="b">
        <v>0</v>
      </c>
      <c r="J602" s="143" t="b">
        <v>0</v>
      </c>
      <c r="K602" s="143" t="b">
        <v>0</v>
      </c>
    </row>
    <row r="603" spans="1:11" ht="78.75" x14ac:dyDescent="0.25">
      <c r="A603" s="145">
        <v>44374.568749999999</v>
      </c>
      <c r="B603" s="143" t="s">
        <v>846</v>
      </c>
      <c r="C603" s="144" t="s">
        <v>1597</v>
      </c>
      <c r="D603" s="143">
        <v>3363254412</v>
      </c>
      <c r="E603" s="143">
        <v>2494271716</v>
      </c>
      <c r="F603" s="143">
        <v>11.89</v>
      </c>
      <c r="G603" s="143">
        <v>295.88</v>
      </c>
      <c r="H603" s="143" t="b">
        <v>1</v>
      </c>
      <c r="I603" s="143" t="b">
        <v>0</v>
      </c>
      <c r="J603" s="143" t="b">
        <v>0</v>
      </c>
      <c r="K603" s="143" t="b">
        <v>0</v>
      </c>
    </row>
    <row r="604" spans="1:11" ht="63" x14ac:dyDescent="0.25">
      <c r="A604" s="145">
        <v>44375.522916666669</v>
      </c>
      <c r="B604" s="143" t="s">
        <v>846</v>
      </c>
      <c r="C604" s="144" t="s">
        <v>1598</v>
      </c>
      <c r="D604" s="143">
        <v>3366479251</v>
      </c>
      <c r="E604" s="143">
        <v>2496001789</v>
      </c>
      <c r="F604" s="143">
        <v>35.47</v>
      </c>
      <c r="G604" s="143">
        <v>331.35</v>
      </c>
      <c r="H604" s="143" t="b">
        <v>1</v>
      </c>
      <c r="I604" s="143" t="b">
        <v>0</v>
      </c>
      <c r="J604" s="143" t="b">
        <v>0</v>
      </c>
      <c r="K604" s="143" t="b">
        <v>0</v>
      </c>
    </row>
    <row r="605" spans="1:11" ht="63" x14ac:dyDescent="0.25">
      <c r="A605" s="145">
        <v>44376.73333333333</v>
      </c>
      <c r="B605" s="143" t="s">
        <v>848</v>
      </c>
      <c r="C605" s="144" t="s">
        <v>1605</v>
      </c>
      <c r="D605" s="143">
        <v>3369287414</v>
      </c>
      <c r="E605" s="143">
        <v>2507536034</v>
      </c>
      <c r="F605" s="143">
        <v>-1</v>
      </c>
      <c r="G605" s="143">
        <v>325.35000000000002</v>
      </c>
      <c r="H605" s="143" t="b">
        <v>1</v>
      </c>
      <c r="I605" s="143" t="b">
        <v>0</v>
      </c>
      <c r="J605" s="143" t="b">
        <v>0</v>
      </c>
      <c r="K605" s="143" t="b">
        <v>0</v>
      </c>
    </row>
    <row r="606" spans="1:11" ht="63" x14ac:dyDescent="0.25">
      <c r="A606" s="145">
        <v>44376.73333333333</v>
      </c>
      <c r="B606" s="143" t="s">
        <v>848</v>
      </c>
      <c r="C606" s="144" t="s">
        <v>1604</v>
      </c>
      <c r="D606" s="143">
        <v>3369287413</v>
      </c>
      <c r="E606" s="143">
        <v>2507536033</v>
      </c>
      <c r="F606" s="143">
        <v>-1</v>
      </c>
      <c r="G606" s="143">
        <v>326.35000000000002</v>
      </c>
      <c r="H606" s="143" t="b">
        <v>1</v>
      </c>
      <c r="I606" s="143" t="b">
        <v>0</v>
      </c>
      <c r="J606" s="143" t="b">
        <v>0</v>
      </c>
      <c r="K606" s="143" t="b">
        <v>0</v>
      </c>
    </row>
    <row r="607" spans="1:11" ht="63" x14ac:dyDescent="0.25">
      <c r="A607" s="145">
        <v>44376.73333333333</v>
      </c>
      <c r="B607" s="143" t="s">
        <v>848</v>
      </c>
      <c r="C607" s="144" t="s">
        <v>1603</v>
      </c>
      <c r="D607" s="143">
        <v>3369287412</v>
      </c>
      <c r="E607" s="143">
        <v>2507536032</v>
      </c>
      <c r="F607" s="143">
        <v>-1</v>
      </c>
      <c r="G607" s="143">
        <v>327.35000000000002</v>
      </c>
      <c r="H607" s="143" t="b">
        <v>1</v>
      </c>
      <c r="I607" s="143" t="b">
        <v>0</v>
      </c>
      <c r="J607" s="143" t="b">
        <v>0</v>
      </c>
      <c r="K607" s="143" t="b">
        <v>0</v>
      </c>
    </row>
    <row r="608" spans="1:11" ht="63" x14ac:dyDescent="0.25">
      <c r="A608" s="145">
        <v>44376.73333333333</v>
      </c>
      <c r="B608" s="143" t="s">
        <v>848</v>
      </c>
      <c r="C608" s="144" t="s">
        <v>1602</v>
      </c>
      <c r="D608" s="143">
        <v>3369285582</v>
      </c>
      <c r="E608" s="143">
        <v>2507534877</v>
      </c>
      <c r="F608" s="143">
        <v>-1</v>
      </c>
      <c r="G608" s="143">
        <v>328.35</v>
      </c>
      <c r="H608" s="143" t="b">
        <v>1</v>
      </c>
      <c r="I608" s="143" t="b">
        <v>0</v>
      </c>
      <c r="J608" s="143" t="b">
        <v>0</v>
      </c>
      <c r="K608" s="143" t="b">
        <v>0</v>
      </c>
    </row>
    <row r="609" spans="1:11" ht="63" x14ac:dyDescent="0.25">
      <c r="A609" s="145">
        <v>44376.73333333333</v>
      </c>
      <c r="B609" s="143" t="s">
        <v>848</v>
      </c>
      <c r="C609" s="144" t="s">
        <v>1601</v>
      </c>
      <c r="D609" s="143">
        <v>3369285581</v>
      </c>
      <c r="E609" s="143">
        <v>2507534876</v>
      </c>
      <c r="F609" s="143">
        <v>-2</v>
      </c>
      <c r="G609" s="143">
        <v>329.35</v>
      </c>
      <c r="H609" s="143" t="b">
        <v>1</v>
      </c>
      <c r="I609" s="143" t="b">
        <v>0</v>
      </c>
      <c r="J609" s="143" t="b">
        <v>0</v>
      </c>
      <c r="K609" s="143" t="b">
        <v>0</v>
      </c>
    </row>
    <row r="610" spans="1:11" ht="78.75" x14ac:dyDescent="0.25">
      <c r="A610" s="145">
        <v>44376.734722222223</v>
      </c>
      <c r="B610" s="143" t="s">
        <v>848</v>
      </c>
      <c r="C610" s="144" t="s">
        <v>1607</v>
      </c>
      <c r="D610" s="143">
        <v>3369291181</v>
      </c>
      <c r="E610" s="143">
        <v>2507539017</v>
      </c>
      <c r="F610" s="143">
        <v>-2.5</v>
      </c>
      <c r="G610" s="143">
        <v>320.35000000000002</v>
      </c>
      <c r="H610" s="143" t="b">
        <v>1</v>
      </c>
      <c r="I610" s="143" t="b">
        <v>0</v>
      </c>
      <c r="J610" s="143" t="b">
        <v>0</v>
      </c>
      <c r="K610" s="143" t="b">
        <v>0</v>
      </c>
    </row>
    <row r="611" spans="1:11" ht="78.75" x14ac:dyDescent="0.25">
      <c r="A611" s="145">
        <v>44376.734722222223</v>
      </c>
      <c r="B611" s="143" t="s">
        <v>848</v>
      </c>
      <c r="C611" s="144" t="s">
        <v>1606</v>
      </c>
      <c r="D611" s="143">
        <v>3369291180</v>
      </c>
      <c r="E611" s="143">
        <v>2507539016</v>
      </c>
      <c r="F611" s="143">
        <v>-2.5</v>
      </c>
      <c r="G611" s="143">
        <v>322.85000000000002</v>
      </c>
      <c r="H611" s="143" t="b">
        <v>1</v>
      </c>
      <c r="I611" s="143" t="b">
        <v>0</v>
      </c>
      <c r="J611" s="143" t="b">
        <v>0</v>
      </c>
      <c r="K611" s="143" t="b">
        <v>0</v>
      </c>
    </row>
    <row r="612" spans="1:11" ht="63" x14ac:dyDescent="0.25">
      <c r="A612" s="145">
        <v>44377.772222222222</v>
      </c>
      <c r="B612" s="143" t="s">
        <v>848</v>
      </c>
      <c r="C612" s="144" t="s">
        <v>1609</v>
      </c>
      <c r="D612" s="143">
        <v>3372549384</v>
      </c>
      <c r="E612" s="143">
        <v>2509921020</v>
      </c>
      <c r="F612" s="143">
        <v>-5</v>
      </c>
      <c r="G612" s="143">
        <v>310.35000000000002</v>
      </c>
      <c r="H612" s="143" t="b">
        <v>1</v>
      </c>
      <c r="I612" s="143" t="b">
        <v>0</v>
      </c>
      <c r="J612" s="143" t="b">
        <v>0</v>
      </c>
      <c r="K612" s="143" t="b">
        <v>0</v>
      </c>
    </row>
    <row r="613" spans="1:11" ht="63" x14ac:dyDescent="0.25">
      <c r="A613" s="145">
        <v>44377.772222222222</v>
      </c>
      <c r="B613" s="143" t="s">
        <v>848</v>
      </c>
      <c r="C613" s="144" t="s">
        <v>1608</v>
      </c>
      <c r="D613" s="143">
        <v>3372548507</v>
      </c>
      <c r="E613" s="143">
        <v>2509920415</v>
      </c>
      <c r="F613" s="143">
        <v>-5</v>
      </c>
      <c r="G613" s="143">
        <v>315.35000000000002</v>
      </c>
      <c r="H613" s="143" t="b">
        <v>1</v>
      </c>
      <c r="I613" s="143" t="b">
        <v>0</v>
      </c>
      <c r="J613" s="143" t="b">
        <v>0</v>
      </c>
      <c r="K613" s="143" t="b">
        <v>0</v>
      </c>
    </row>
    <row r="614" spans="1:11" ht="47.25" x14ac:dyDescent="0.25">
      <c r="A614" s="145">
        <v>44378.434027777781</v>
      </c>
      <c r="B614" s="143" t="s">
        <v>848</v>
      </c>
      <c r="C614" s="144" t="s">
        <v>1610</v>
      </c>
      <c r="D614" s="143">
        <v>3373808426</v>
      </c>
      <c r="E614" s="143">
        <v>2510850294</v>
      </c>
      <c r="F614" s="143">
        <v>-0.5</v>
      </c>
      <c r="G614" s="143">
        <v>309.85000000000002</v>
      </c>
      <c r="H614" s="143" t="b">
        <v>1</v>
      </c>
      <c r="I614" s="143" t="b">
        <v>0</v>
      </c>
      <c r="J614" s="143" t="b">
        <v>0</v>
      </c>
      <c r="K614" s="143" t="b">
        <v>0</v>
      </c>
    </row>
    <row r="615" spans="1:11" ht="63" x14ac:dyDescent="0.25">
      <c r="A615" s="145">
        <v>44378.438194444447</v>
      </c>
      <c r="B615" s="143" t="s">
        <v>848</v>
      </c>
      <c r="C615" s="144" t="s">
        <v>1611</v>
      </c>
      <c r="D615" s="143">
        <v>3373816673</v>
      </c>
      <c r="E615" s="143">
        <v>2510856442</v>
      </c>
      <c r="F615" s="143">
        <v>-5</v>
      </c>
      <c r="G615" s="143">
        <v>304.85000000000002</v>
      </c>
      <c r="H615" s="143" t="b">
        <v>1</v>
      </c>
      <c r="I615" s="143" t="b">
        <v>0</v>
      </c>
      <c r="J615" s="143" t="b">
        <v>0</v>
      </c>
      <c r="K615" s="143" t="b">
        <v>0</v>
      </c>
    </row>
    <row r="616" spans="1:11" ht="31.5" x14ac:dyDescent="0.25">
      <c r="A616" s="145">
        <v>44378.77847222222</v>
      </c>
      <c r="B616" s="143" t="s">
        <v>848</v>
      </c>
      <c r="C616" s="144" t="s">
        <v>1612</v>
      </c>
      <c r="D616" s="143">
        <v>3375660115</v>
      </c>
      <c r="E616" s="143">
        <v>2512205341</v>
      </c>
      <c r="F616" s="143">
        <v>0</v>
      </c>
      <c r="G616" s="143">
        <v>304.85000000000002</v>
      </c>
      <c r="H616" s="143" t="b">
        <v>1</v>
      </c>
      <c r="I616" s="143" t="b">
        <v>0</v>
      </c>
      <c r="J616" s="143" t="b">
        <v>0</v>
      </c>
      <c r="K616" s="143" t="b">
        <v>0</v>
      </c>
    </row>
    <row r="617" spans="1:11" ht="63" x14ac:dyDescent="0.25">
      <c r="A617" s="145">
        <v>44379.310416666667</v>
      </c>
      <c r="B617" s="143" t="s">
        <v>865</v>
      </c>
      <c r="C617" s="144" t="s">
        <v>1608</v>
      </c>
      <c r="D617" s="143">
        <v>3377150115</v>
      </c>
      <c r="E617" s="143">
        <v>2509920415</v>
      </c>
      <c r="F617" s="143">
        <v>5</v>
      </c>
      <c r="G617" s="143">
        <v>314.85000000000002</v>
      </c>
      <c r="H617" s="143" t="b">
        <v>1</v>
      </c>
      <c r="I617" s="143" t="b">
        <v>0</v>
      </c>
      <c r="J617" s="143" t="b">
        <v>0</v>
      </c>
      <c r="K617" s="143" t="b">
        <v>0</v>
      </c>
    </row>
    <row r="618" spans="1:11" ht="63" x14ac:dyDescent="0.25">
      <c r="A618" s="145">
        <v>44379.310416666667</v>
      </c>
      <c r="B618" s="143" t="s">
        <v>865</v>
      </c>
      <c r="C618" s="144" t="s">
        <v>1609</v>
      </c>
      <c r="D618" s="143">
        <v>3377150090</v>
      </c>
      <c r="E618" s="143">
        <v>2509921020</v>
      </c>
      <c r="F618" s="143">
        <v>5</v>
      </c>
      <c r="G618" s="143">
        <v>309.85000000000002</v>
      </c>
      <c r="H618" s="143" t="b">
        <v>1</v>
      </c>
      <c r="I618" s="143" t="b">
        <v>0</v>
      </c>
      <c r="J618" s="143" t="b">
        <v>0</v>
      </c>
      <c r="K618" s="143" t="b">
        <v>0</v>
      </c>
    </row>
    <row r="619" spans="1:11" ht="63" x14ac:dyDescent="0.25">
      <c r="A619" s="145">
        <v>44379.711111111108</v>
      </c>
      <c r="B619" s="143" t="s">
        <v>848</v>
      </c>
      <c r="C619" s="144" t="s">
        <v>1613</v>
      </c>
      <c r="D619" s="143">
        <v>3378843833</v>
      </c>
      <c r="E619" s="143">
        <v>2514556460</v>
      </c>
      <c r="F619" s="143">
        <v>-5</v>
      </c>
      <c r="G619" s="143">
        <v>309.85000000000002</v>
      </c>
      <c r="H619" s="143" t="b">
        <v>1</v>
      </c>
      <c r="I619" s="143" t="b">
        <v>0</v>
      </c>
      <c r="J619" s="143" t="b">
        <v>0</v>
      </c>
      <c r="K619" s="143" t="b">
        <v>0</v>
      </c>
    </row>
    <row r="620" spans="1:11" ht="63" x14ac:dyDescent="0.25">
      <c r="A620" s="145">
        <v>44379.713888888888</v>
      </c>
      <c r="B620" s="143" t="s">
        <v>848</v>
      </c>
      <c r="C620" s="144" t="s">
        <v>1614</v>
      </c>
      <c r="D620" s="143">
        <v>3378862099</v>
      </c>
      <c r="E620" s="143">
        <v>2514571443</v>
      </c>
      <c r="F620" s="143">
        <v>0</v>
      </c>
      <c r="G620" s="143">
        <v>304.85000000000002</v>
      </c>
      <c r="H620" s="143" t="b">
        <v>1</v>
      </c>
      <c r="I620" s="143" t="b">
        <v>0</v>
      </c>
      <c r="J620" s="143" t="b">
        <v>0</v>
      </c>
      <c r="K620" s="143" t="b">
        <v>0</v>
      </c>
    </row>
    <row r="621" spans="1:11" ht="63" x14ac:dyDescent="0.25">
      <c r="A621" s="145">
        <v>44379.713888888888</v>
      </c>
      <c r="B621" s="143" t="s">
        <v>848</v>
      </c>
      <c r="C621" s="144" t="s">
        <v>1614</v>
      </c>
      <c r="D621" s="143">
        <v>3378861657</v>
      </c>
      <c r="E621" s="143">
        <v>2514571084</v>
      </c>
      <c r="F621" s="143">
        <v>-5</v>
      </c>
      <c r="G621" s="143">
        <v>304.85000000000002</v>
      </c>
      <c r="H621" s="143" t="b">
        <v>1</v>
      </c>
      <c r="I621" s="143" t="b">
        <v>0</v>
      </c>
      <c r="J621" s="143" t="b">
        <v>0</v>
      </c>
      <c r="K621" s="143" t="b">
        <v>0</v>
      </c>
    </row>
    <row r="622" spans="1:11" ht="63" x14ac:dyDescent="0.25">
      <c r="A622" s="145">
        <v>44379.714583333334</v>
      </c>
      <c r="B622" s="143" t="s">
        <v>848</v>
      </c>
      <c r="C622" s="144" t="s">
        <v>1616</v>
      </c>
      <c r="D622" s="143">
        <v>3378866791</v>
      </c>
      <c r="E622" s="143">
        <v>2514575330</v>
      </c>
      <c r="F622" s="143">
        <v>-2.5</v>
      </c>
      <c r="G622" s="143">
        <v>297.35000000000002</v>
      </c>
      <c r="H622" s="143" t="b">
        <v>1</v>
      </c>
      <c r="I622" s="143" t="b">
        <v>0</v>
      </c>
      <c r="J622" s="143" t="b">
        <v>0</v>
      </c>
      <c r="K622" s="143" t="b">
        <v>0</v>
      </c>
    </row>
    <row r="623" spans="1:11" ht="63" x14ac:dyDescent="0.25">
      <c r="A623" s="145">
        <v>44379.714583333334</v>
      </c>
      <c r="B623" s="143" t="s">
        <v>848</v>
      </c>
      <c r="C623" s="144" t="s">
        <v>1615</v>
      </c>
      <c r="D623" s="143">
        <v>3378866790</v>
      </c>
      <c r="E623" s="143">
        <v>2514575329</v>
      </c>
      <c r="F623" s="143">
        <v>-5</v>
      </c>
      <c r="G623" s="143">
        <v>299.85000000000002</v>
      </c>
      <c r="H623" s="143" t="b">
        <v>1</v>
      </c>
      <c r="I623" s="143" t="b">
        <v>0</v>
      </c>
      <c r="J623" s="143" t="b">
        <v>0</v>
      </c>
      <c r="K623" s="143" t="b">
        <v>0</v>
      </c>
    </row>
    <row r="624" spans="1:11" ht="63" x14ac:dyDescent="0.25">
      <c r="A624" s="145">
        <v>44379.715277777781</v>
      </c>
      <c r="B624" s="143" t="s">
        <v>848</v>
      </c>
      <c r="C624" s="144" t="s">
        <v>1618</v>
      </c>
      <c r="D624" s="143">
        <v>3378867815</v>
      </c>
      <c r="E624" s="143">
        <v>2514576086</v>
      </c>
      <c r="F624" s="143">
        <v>-1</v>
      </c>
      <c r="G624" s="143">
        <v>295.35000000000002</v>
      </c>
      <c r="H624" s="143" t="b">
        <v>1</v>
      </c>
      <c r="I624" s="143" t="b">
        <v>0</v>
      </c>
      <c r="J624" s="143" t="b">
        <v>0</v>
      </c>
      <c r="K624" s="143" t="b">
        <v>0</v>
      </c>
    </row>
    <row r="625" spans="1:11" ht="63" x14ac:dyDescent="0.25">
      <c r="A625" s="145">
        <v>44379.715277777781</v>
      </c>
      <c r="B625" s="143" t="s">
        <v>848</v>
      </c>
      <c r="C625" s="144" t="s">
        <v>1617</v>
      </c>
      <c r="D625" s="143">
        <v>3378867813</v>
      </c>
      <c r="E625" s="143">
        <v>2514576084</v>
      </c>
      <c r="F625" s="143">
        <v>-1</v>
      </c>
      <c r="G625" s="143">
        <v>296.35000000000002</v>
      </c>
      <c r="H625" s="143" t="b">
        <v>1</v>
      </c>
      <c r="I625" s="143" t="b">
        <v>0</v>
      </c>
      <c r="J625" s="143" t="b">
        <v>0</v>
      </c>
      <c r="K625" s="143" t="b">
        <v>0</v>
      </c>
    </row>
    <row r="626" spans="1:11" ht="31.5" x14ac:dyDescent="0.25">
      <c r="A626" s="145">
        <v>44380.613194444442</v>
      </c>
      <c r="B626" s="143" t="s">
        <v>848</v>
      </c>
      <c r="C626" s="144" t="s">
        <v>1619</v>
      </c>
      <c r="D626" s="143">
        <v>3384063466</v>
      </c>
      <c r="E626" s="143">
        <v>2518438625</v>
      </c>
      <c r="F626" s="143">
        <v>-1</v>
      </c>
      <c r="G626" s="143">
        <v>294.35000000000002</v>
      </c>
      <c r="H626" s="143" t="b">
        <v>1</v>
      </c>
      <c r="I626" s="143" t="b">
        <v>0</v>
      </c>
      <c r="J626" s="143" t="b">
        <v>0</v>
      </c>
      <c r="K626" s="143" t="b">
        <v>0</v>
      </c>
    </row>
    <row r="627" spans="1:11" ht="63" x14ac:dyDescent="0.25">
      <c r="A627" s="145">
        <v>44381.690972222219</v>
      </c>
      <c r="B627" s="143" t="s">
        <v>865</v>
      </c>
      <c r="C627" s="144" t="s">
        <v>1617</v>
      </c>
      <c r="D627" s="143">
        <v>3390259657</v>
      </c>
      <c r="E627" s="143">
        <v>2514576084</v>
      </c>
      <c r="F627" s="143">
        <v>1</v>
      </c>
      <c r="G627" s="143">
        <v>297.85000000000002</v>
      </c>
      <c r="H627" s="143" t="b">
        <v>1</v>
      </c>
      <c r="I627" s="143" t="b">
        <v>0</v>
      </c>
      <c r="J627" s="143" t="b">
        <v>0</v>
      </c>
      <c r="K627" s="143" t="b">
        <v>0</v>
      </c>
    </row>
    <row r="628" spans="1:11" ht="63" x14ac:dyDescent="0.25">
      <c r="A628" s="145">
        <v>44381.690972222219</v>
      </c>
      <c r="B628" s="143" t="s">
        <v>865</v>
      </c>
      <c r="C628" s="144" t="s">
        <v>1616</v>
      </c>
      <c r="D628" s="143">
        <v>3390259596</v>
      </c>
      <c r="E628" s="143">
        <v>2514575330</v>
      </c>
      <c r="F628" s="143">
        <v>2.5</v>
      </c>
      <c r="G628" s="143">
        <v>296.85000000000002</v>
      </c>
      <c r="H628" s="143" t="b">
        <v>1</v>
      </c>
      <c r="I628" s="143" t="b">
        <v>0</v>
      </c>
      <c r="J628" s="143" t="b">
        <v>0</v>
      </c>
      <c r="K628" s="143" t="b">
        <v>0</v>
      </c>
    </row>
    <row r="629" spans="1:11" ht="63" x14ac:dyDescent="0.25">
      <c r="A629" s="145">
        <v>44382.566666666666</v>
      </c>
      <c r="B629" s="143" t="s">
        <v>846</v>
      </c>
      <c r="C629" s="144" t="s">
        <v>1618</v>
      </c>
      <c r="D629" s="143">
        <v>3391724123</v>
      </c>
      <c r="E629" s="143">
        <v>2514576086</v>
      </c>
      <c r="F629" s="143">
        <v>2.3199999999999998</v>
      </c>
      <c r="G629" s="143">
        <v>300.17</v>
      </c>
      <c r="H629" s="143" t="b">
        <v>1</v>
      </c>
      <c r="I629" s="143" t="b">
        <v>0</v>
      </c>
      <c r="J629" s="143" t="b">
        <v>0</v>
      </c>
      <c r="K629" s="143" t="b">
        <v>0</v>
      </c>
    </row>
    <row r="630" spans="1:11" ht="63" x14ac:dyDescent="0.25">
      <c r="A630" s="145">
        <v>44382.729166666664</v>
      </c>
      <c r="B630" s="143" t="s">
        <v>848</v>
      </c>
      <c r="C630" s="144" t="s">
        <v>1621</v>
      </c>
      <c r="D630" s="143">
        <v>3392300483</v>
      </c>
      <c r="E630" s="143">
        <v>2524523026</v>
      </c>
      <c r="F630" s="143">
        <v>-1</v>
      </c>
      <c r="G630" s="143">
        <v>294.17</v>
      </c>
      <c r="H630" s="143" t="b">
        <v>1</v>
      </c>
      <c r="I630" s="143" t="b">
        <v>0</v>
      </c>
      <c r="J630" s="143" t="b">
        <v>0</v>
      </c>
      <c r="K630" s="143" t="b">
        <v>0</v>
      </c>
    </row>
    <row r="631" spans="1:11" ht="63" x14ac:dyDescent="0.25">
      <c r="A631" s="145">
        <v>44382.729166666664</v>
      </c>
      <c r="B631" s="143" t="s">
        <v>848</v>
      </c>
      <c r="C631" s="144" t="s">
        <v>1620</v>
      </c>
      <c r="D631" s="143">
        <v>3392299900</v>
      </c>
      <c r="E631" s="143">
        <v>2524522517</v>
      </c>
      <c r="F631" s="143">
        <v>-5</v>
      </c>
      <c r="G631" s="143">
        <v>295.17</v>
      </c>
      <c r="H631" s="143" t="b">
        <v>1</v>
      </c>
      <c r="I631" s="143" t="b">
        <v>0</v>
      </c>
      <c r="J631" s="143" t="b">
        <v>0</v>
      </c>
      <c r="K631" s="143" t="b">
        <v>0</v>
      </c>
    </row>
    <row r="632" spans="1:11" ht="63" x14ac:dyDescent="0.25">
      <c r="A632" s="145">
        <v>44383.538194444445</v>
      </c>
      <c r="B632" s="143" t="s">
        <v>848</v>
      </c>
      <c r="C632" s="144" t="s">
        <v>1622</v>
      </c>
      <c r="D632" s="143">
        <v>3393454370</v>
      </c>
      <c r="E632" s="143">
        <v>2525390878</v>
      </c>
      <c r="F632" s="143">
        <v>-5</v>
      </c>
      <c r="G632" s="143">
        <v>289.17</v>
      </c>
      <c r="H632" s="143" t="b">
        <v>1</v>
      </c>
      <c r="I632" s="143" t="b">
        <v>0</v>
      </c>
      <c r="J632" s="143" t="b">
        <v>0</v>
      </c>
      <c r="K632" s="143" t="b">
        <v>0</v>
      </c>
    </row>
    <row r="633" spans="1:11" ht="78.75" x14ac:dyDescent="0.25">
      <c r="A633" s="145">
        <v>44383.538888888892</v>
      </c>
      <c r="B633" s="143" t="s">
        <v>848</v>
      </c>
      <c r="C633" s="144" t="s">
        <v>1623</v>
      </c>
      <c r="D633" s="143">
        <v>3393454770</v>
      </c>
      <c r="E633" s="143">
        <v>2525391225</v>
      </c>
      <c r="F633" s="143">
        <v>-2.5</v>
      </c>
      <c r="G633" s="143">
        <v>286.67</v>
      </c>
      <c r="H633" s="143" t="b">
        <v>1</v>
      </c>
      <c r="I633" s="143" t="b">
        <v>0</v>
      </c>
      <c r="J633" s="143" t="b">
        <v>0</v>
      </c>
      <c r="K633" s="143" t="b">
        <v>0</v>
      </c>
    </row>
    <row r="634" spans="1:11" ht="47.25" x14ac:dyDescent="0.25">
      <c r="A634" s="145">
        <v>44384.394444444442</v>
      </c>
      <c r="B634" s="143" t="s">
        <v>848</v>
      </c>
      <c r="C634" s="144" t="s">
        <v>1624</v>
      </c>
      <c r="D634" s="143">
        <v>3395425770</v>
      </c>
      <c r="E634" s="143">
        <v>2526837328</v>
      </c>
      <c r="F634" s="143">
        <v>-5</v>
      </c>
      <c r="G634" s="143">
        <v>281.67</v>
      </c>
      <c r="H634" s="143" t="b">
        <v>1</v>
      </c>
      <c r="I634" s="143" t="b">
        <v>0</v>
      </c>
      <c r="J634" s="143" t="b">
        <v>0</v>
      </c>
      <c r="K634" s="143" t="b">
        <v>0</v>
      </c>
    </row>
    <row r="635" spans="1:11" ht="63" x14ac:dyDescent="0.25">
      <c r="A635" s="145">
        <v>44384.777777777781</v>
      </c>
      <c r="B635" s="143" t="s">
        <v>848</v>
      </c>
      <c r="C635" s="144" t="s">
        <v>1626</v>
      </c>
      <c r="D635" s="143">
        <v>3397481984</v>
      </c>
      <c r="E635" s="143">
        <v>2528328555</v>
      </c>
      <c r="F635" s="143">
        <v>-5</v>
      </c>
      <c r="G635" s="143">
        <v>251.67</v>
      </c>
      <c r="H635" s="143" t="b">
        <v>1</v>
      </c>
      <c r="I635" s="143" t="b">
        <v>0</v>
      </c>
      <c r="J635" s="143" t="b">
        <v>0</v>
      </c>
      <c r="K635" s="143" t="b">
        <v>0</v>
      </c>
    </row>
    <row r="636" spans="1:11" ht="63" x14ac:dyDescent="0.25">
      <c r="A636" s="145">
        <v>44384.777777777781</v>
      </c>
      <c r="B636" s="143" t="s">
        <v>848</v>
      </c>
      <c r="C636" s="144" t="s">
        <v>1625</v>
      </c>
      <c r="D636" s="143">
        <v>3397481983</v>
      </c>
      <c r="E636" s="143">
        <v>2528328554</v>
      </c>
      <c r="F636" s="143">
        <v>-25</v>
      </c>
      <c r="G636" s="143">
        <v>256.67</v>
      </c>
      <c r="H636" s="143" t="b">
        <v>1</v>
      </c>
      <c r="I636" s="143" t="b">
        <v>0</v>
      </c>
      <c r="J636" s="143" t="b">
        <v>0</v>
      </c>
      <c r="K636" s="143" t="b">
        <v>0</v>
      </c>
    </row>
    <row r="637" spans="1:11" ht="63" x14ac:dyDescent="0.25">
      <c r="A637" s="145">
        <v>44385.550694444442</v>
      </c>
      <c r="B637" s="143" t="s">
        <v>846</v>
      </c>
      <c r="C637" s="144" t="s">
        <v>1622</v>
      </c>
      <c r="D637" s="143">
        <v>3399370468</v>
      </c>
      <c r="E637" s="143">
        <v>2525390878</v>
      </c>
      <c r="F637" s="143">
        <v>8.6</v>
      </c>
      <c r="G637" s="143">
        <v>260.27</v>
      </c>
      <c r="H637" s="143" t="b">
        <v>1</v>
      </c>
      <c r="I637" s="143" t="b">
        <v>0</v>
      </c>
      <c r="J637" s="143" t="b">
        <v>0</v>
      </c>
      <c r="K637" s="143" t="b">
        <v>0</v>
      </c>
    </row>
    <row r="638" spans="1:11" ht="78.75" x14ac:dyDescent="0.25">
      <c r="A638" s="145">
        <v>44385.551388888889</v>
      </c>
      <c r="B638" s="143" t="s">
        <v>846</v>
      </c>
      <c r="C638" s="144" t="s">
        <v>1623</v>
      </c>
      <c r="D638" s="143">
        <v>3399374763</v>
      </c>
      <c r="E638" s="143">
        <v>2525391225</v>
      </c>
      <c r="F638" s="143">
        <v>6</v>
      </c>
      <c r="G638" s="143">
        <v>266.27</v>
      </c>
      <c r="H638" s="143" t="b">
        <v>1</v>
      </c>
      <c r="I638" s="143" t="b">
        <v>0</v>
      </c>
      <c r="J638" s="143" t="b">
        <v>0</v>
      </c>
      <c r="K638" s="143" t="b">
        <v>0</v>
      </c>
    </row>
    <row r="639" spans="1:11" ht="78.75" x14ac:dyDescent="0.25">
      <c r="A639" s="145">
        <v>44385.737500000003</v>
      </c>
      <c r="B639" s="143" t="s">
        <v>848</v>
      </c>
      <c r="C639" s="144" t="s">
        <v>1627</v>
      </c>
      <c r="D639" s="143">
        <v>3400586372</v>
      </c>
      <c r="E639" s="143">
        <v>2530609309</v>
      </c>
      <c r="F639" s="143">
        <v>-2.5</v>
      </c>
      <c r="G639" s="143">
        <v>263.77</v>
      </c>
      <c r="H639" s="143" t="b">
        <v>1</v>
      </c>
      <c r="I639" s="143" t="b">
        <v>0</v>
      </c>
      <c r="J639" s="143" t="b">
        <v>0</v>
      </c>
      <c r="K639" s="143" t="b">
        <v>0</v>
      </c>
    </row>
    <row r="640" spans="1:11" ht="63" x14ac:dyDescent="0.25">
      <c r="A640" s="145">
        <v>44386.032638888886</v>
      </c>
      <c r="B640" s="143" t="s">
        <v>848</v>
      </c>
      <c r="C640" s="144" t="s">
        <v>1628</v>
      </c>
      <c r="D640" s="143">
        <v>3402226254</v>
      </c>
      <c r="E640" s="143">
        <v>2531795142</v>
      </c>
      <c r="F640" s="143">
        <v>-10</v>
      </c>
      <c r="G640" s="143">
        <v>253.77</v>
      </c>
      <c r="H640" s="143" t="b">
        <v>1</v>
      </c>
      <c r="I640" s="143" t="b">
        <v>0</v>
      </c>
      <c r="J640" s="143" t="b">
        <v>0</v>
      </c>
      <c r="K640" s="143" t="b">
        <v>0</v>
      </c>
    </row>
    <row r="641" spans="1:11" ht="63" x14ac:dyDescent="0.25">
      <c r="A641" s="145">
        <v>44386.291666666664</v>
      </c>
      <c r="B641" s="143" t="s">
        <v>865</v>
      </c>
      <c r="C641" s="144" t="s">
        <v>1625</v>
      </c>
      <c r="D641" s="143">
        <v>3402358524</v>
      </c>
      <c r="E641" s="143">
        <v>2528328554</v>
      </c>
      <c r="F641" s="143">
        <v>25</v>
      </c>
      <c r="G641" s="143">
        <v>278.77</v>
      </c>
      <c r="H641" s="143" t="b">
        <v>1</v>
      </c>
      <c r="I641" s="143" t="b">
        <v>0</v>
      </c>
      <c r="J641" s="143" t="b">
        <v>0</v>
      </c>
      <c r="K641" s="143" t="b">
        <v>0</v>
      </c>
    </row>
    <row r="642" spans="1:11" ht="63" x14ac:dyDescent="0.25">
      <c r="A642" s="145">
        <v>44386.543749999997</v>
      </c>
      <c r="B642" s="143" t="s">
        <v>846</v>
      </c>
      <c r="C642" s="144" t="s">
        <v>1626</v>
      </c>
      <c r="D642" s="143">
        <v>3402951768</v>
      </c>
      <c r="E642" s="143">
        <v>2528328555</v>
      </c>
      <c r="F642" s="143">
        <v>13.11</v>
      </c>
      <c r="G642" s="143">
        <v>291.88</v>
      </c>
      <c r="H642" s="143" t="b">
        <v>1</v>
      </c>
      <c r="I642" s="143" t="b">
        <v>0</v>
      </c>
      <c r="J642" s="143" t="b">
        <v>0</v>
      </c>
      <c r="K642" s="143" t="b">
        <v>0</v>
      </c>
    </row>
    <row r="643" spans="1:11" ht="63" x14ac:dyDescent="0.25">
      <c r="A643" s="145">
        <v>44386.681944444441</v>
      </c>
      <c r="B643" s="143" t="s">
        <v>848</v>
      </c>
      <c r="C643" s="144" t="s">
        <v>1629</v>
      </c>
      <c r="D643" s="143">
        <v>3403841341</v>
      </c>
      <c r="E643" s="143">
        <v>2532979767</v>
      </c>
      <c r="F643" s="143">
        <v>-2.5</v>
      </c>
      <c r="G643" s="143">
        <v>289.38</v>
      </c>
      <c r="H643" s="143" t="b">
        <v>1</v>
      </c>
      <c r="I643" s="143" t="b">
        <v>0</v>
      </c>
      <c r="J643" s="143" t="b">
        <v>0</v>
      </c>
      <c r="K643" s="143" t="b">
        <v>0</v>
      </c>
    </row>
    <row r="644" spans="1:11" ht="63" x14ac:dyDescent="0.25">
      <c r="A644" s="145">
        <v>44386.708333333336</v>
      </c>
      <c r="B644" s="143" t="s">
        <v>848</v>
      </c>
      <c r="C644" s="144" t="s">
        <v>1632</v>
      </c>
      <c r="D644" s="143">
        <v>3404051428</v>
      </c>
      <c r="E644" s="143">
        <v>2533133930</v>
      </c>
      <c r="F644" s="143">
        <v>-10</v>
      </c>
      <c r="G644" s="143">
        <v>266.88</v>
      </c>
      <c r="H644" s="143" t="b">
        <v>1</v>
      </c>
      <c r="I644" s="143" t="b">
        <v>0</v>
      </c>
      <c r="J644" s="143" t="b">
        <v>0</v>
      </c>
      <c r="K644" s="143" t="b">
        <v>0</v>
      </c>
    </row>
    <row r="645" spans="1:11" ht="63" x14ac:dyDescent="0.25">
      <c r="A645" s="145">
        <v>44386.708333333336</v>
      </c>
      <c r="B645" s="143" t="s">
        <v>848</v>
      </c>
      <c r="C645" s="144" t="s">
        <v>1631</v>
      </c>
      <c r="D645" s="143">
        <v>3404051427</v>
      </c>
      <c r="E645" s="143">
        <v>2533133929</v>
      </c>
      <c r="F645" s="143">
        <v>-5</v>
      </c>
      <c r="G645" s="143">
        <v>276.88</v>
      </c>
      <c r="H645" s="143" t="b">
        <v>1</v>
      </c>
      <c r="I645" s="143" t="b">
        <v>0</v>
      </c>
      <c r="J645" s="143" t="b">
        <v>0</v>
      </c>
      <c r="K645" s="143" t="b">
        <v>0</v>
      </c>
    </row>
    <row r="646" spans="1:11" ht="63" x14ac:dyDescent="0.25">
      <c r="A646" s="145">
        <v>44386.708333333336</v>
      </c>
      <c r="B646" s="143" t="s">
        <v>848</v>
      </c>
      <c r="C646" s="144" t="s">
        <v>1630</v>
      </c>
      <c r="D646" s="143">
        <v>3404049370</v>
      </c>
      <c r="E646" s="143">
        <v>2533132185</v>
      </c>
      <c r="F646" s="143">
        <v>-7.5</v>
      </c>
      <c r="G646" s="143">
        <v>281.88</v>
      </c>
      <c r="H646" s="143" t="b">
        <v>1</v>
      </c>
      <c r="I646" s="143" t="b">
        <v>0</v>
      </c>
      <c r="J646" s="143" t="b">
        <v>0</v>
      </c>
      <c r="K646" s="143" t="b">
        <v>0</v>
      </c>
    </row>
    <row r="647" spans="1:11" ht="47.25" x14ac:dyDescent="0.25">
      <c r="A647" s="145">
        <v>44387.374305555553</v>
      </c>
      <c r="B647" s="143" t="s">
        <v>848</v>
      </c>
      <c r="C647" s="144" t="s">
        <v>1633</v>
      </c>
      <c r="D647" s="143">
        <v>3406291316</v>
      </c>
      <c r="E647" s="143">
        <v>2534791034</v>
      </c>
      <c r="F647" s="143">
        <v>-20</v>
      </c>
      <c r="G647" s="143">
        <v>246.88</v>
      </c>
      <c r="H647" s="143" t="b">
        <v>1</v>
      </c>
      <c r="I647" s="143" t="b">
        <v>0</v>
      </c>
      <c r="J647" s="143" t="b">
        <v>0</v>
      </c>
      <c r="K647" s="143" t="b">
        <v>0</v>
      </c>
    </row>
    <row r="648" spans="1:11" ht="63" x14ac:dyDescent="0.25">
      <c r="A648" s="145">
        <v>44387.375</v>
      </c>
      <c r="B648" s="143" t="s">
        <v>848</v>
      </c>
      <c r="C648" s="144" t="s">
        <v>1634</v>
      </c>
      <c r="D648" s="143">
        <v>3406291817</v>
      </c>
      <c r="E648" s="143">
        <v>2534791449</v>
      </c>
      <c r="F648" s="143">
        <v>-2.5</v>
      </c>
      <c r="G648" s="143">
        <v>244.38</v>
      </c>
      <c r="H648" s="143" t="b">
        <v>1</v>
      </c>
      <c r="I648" s="143" t="b">
        <v>0</v>
      </c>
      <c r="J648" s="143" t="b">
        <v>0</v>
      </c>
      <c r="K648" s="143" t="b">
        <v>0</v>
      </c>
    </row>
    <row r="649" spans="1:11" ht="63" x14ac:dyDescent="0.25">
      <c r="A649" s="145">
        <v>44387.580555555556</v>
      </c>
      <c r="B649" s="143" t="s">
        <v>846</v>
      </c>
      <c r="C649" s="144" t="s">
        <v>1632</v>
      </c>
      <c r="D649" s="143">
        <v>3408636024</v>
      </c>
      <c r="E649" s="143">
        <v>2533133930</v>
      </c>
      <c r="F649" s="143">
        <v>27</v>
      </c>
      <c r="G649" s="143">
        <v>271.38</v>
      </c>
      <c r="H649" s="143" t="b">
        <v>1</v>
      </c>
      <c r="I649" s="143" t="b">
        <v>0</v>
      </c>
      <c r="J649" s="143" t="b">
        <v>0</v>
      </c>
      <c r="K649" s="143" t="b">
        <v>0</v>
      </c>
    </row>
    <row r="650" spans="1:11" ht="63" x14ac:dyDescent="0.25">
      <c r="A650" s="145">
        <v>44389.645138888889</v>
      </c>
      <c r="B650" s="143" t="s">
        <v>848</v>
      </c>
      <c r="C650" s="144" t="s">
        <v>1635</v>
      </c>
      <c r="D650" s="143">
        <v>3418217663</v>
      </c>
      <c r="E650" s="143">
        <v>2543635812</v>
      </c>
      <c r="F650" s="143">
        <v>-5</v>
      </c>
      <c r="G650" s="143">
        <v>266.38</v>
      </c>
      <c r="H650" s="143" t="b">
        <v>1</v>
      </c>
      <c r="I650" s="143" t="b">
        <v>0</v>
      </c>
      <c r="J650" s="143" t="b">
        <v>0</v>
      </c>
      <c r="K650" s="143" t="b">
        <v>0</v>
      </c>
    </row>
    <row r="651" spans="1:11" ht="47.25" x14ac:dyDescent="0.25">
      <c r="A651" s="145">
        <v>44389.772222222222</v>
      </c>
      <c r="B651" s="143" t="s">
        <v>848</v>
      </c>
      <c r="C651" s="144" t="s">
        <v>1636</v>
      </c>
      <c r="D651" s="143">
        <v>3418698354</v>
      </c>
      <c r="E651" s="143">
        <v>2543995795</v>
      </c>
      <c r="F651" s="143">
        <v>-15</v>
      </c>
      <c r="G651" s="143">
        <v>251.38</v>
      </c>
      <c r="H651" s="143" t="b">
        <v>1</v>
      </c>
      <c r="I651" s="143" t="b">
        <v>0</v>
      </c>
      <c r="J651" s="143" t="b">
        <v>0</v>
      </c>
      <c r="K651" s="143" t="b">
        <v>0</v>
      </c>
    </row>
    <row r="652" spans="1:11" ht="47.25" x14ac:dyDescent="0.25">
      <c r="A652" s="145">
        <v>44390.585416666669</v>
      </c>
      <c r="B652" s="143" t="s">
        <v>846</v>
      </c>
      <c r="C652" s="144" t="s">
        <v>1633</v>
      </c>
      <c r="D652" s="143">
        <v>3419958278</v>
      </c>
      <c r="E652" s="143">
        <v>2534791034</v>
      </c>
      <c r="F652" s="143">
        <v>96</v>
      </c>
      <c r="G652" s="143">
        <v>347.38</v>
      </c>
      <c r="H652" s="143" t="b">
        <v>1</v>
      </c>
      <c r="I652" s="143" t="b">
        <v>0</v>
      </c>
      <c r="J652" s="143" t="b">
        <v>0</v>
      </c>
      <c r="K652" s="143" t="b">
        <v>0</v>
      </c>
    </row>
    <row r="653" spans="1:11" ht="63" x14ac:dyDescent="0.25">
      <c r="A653" s="145">
        <v>44390.590277777781</v>
      </c>
      <c r="B653" s="143" t="s">
        <v>846</v>
      </c>
      <c r="C653" s="144" t="s">
        <v>1634</v>
      </c>
      <c r="D653" s="143">
        <v>3419977549</v>
      </c>
      <c r="E653" s="143">
        <v>2534791449</v>
      </c>
      <c r="F653" s="143">
        <v>18</v>
      </c>
      <c r="G653" s="143">
        <v>365.38</v>
      </c>
      <c r="H653" s="143" t="b">
        <v>1</v>
      </c>
      <c r="I653" s="143" t="b">
        <v>0</v>
      </c>
      <c r="J653" s="143" t="b">
        <v>0</v>
      </c>
      <c r="K653" s="143" t="b">
        <v>0</v>
      </c>
    </row>
    <row r="654" spans="1:11" ht="31.5" x14ac:dyDescent="0.25">
      <c r="A654" s="145">
        <v>44390.638194444444</v>
      </c>
      <c r="B654" s="143" t="s">
        <v>848</v>
      </c>
      <c r="C654" s="144" t="s">
        <v>1637</v>
      </c>
      <c r="D654" s="143">
        <v>3420170596</v>
      </c>
      <c r="E654" s="143">
        <v>2545070274</v>
      </c>
      <c r="F654" s="143">
        <v>-5</v>
      </c>
      <c r="G654" s="143">
        <v>360.38</v>
      </c>
      <c r="H654" s="143" t="b">
        <v>1</v>
      </c>
      <c r="I654" s="143" t="b">
        <v>0</v>
      </c>
      <c r="J654" s="143" t="b">
        <v>0</v>
      </c>
      <c r="K654" s="143" t="b">
        <v>0</v>
      </c>
    </row>
    <row r="655" spans="1:11" ht="47.25" x14ac:dyDescent="0.25">
      <c r="A655" s="145">
        <v>44391.388888888891</v>
      </c>
      <c r="B655" s="143" t="s">
        <v>848</v>
      </c>
      <c r="C655" s="144" t="s">
        <v>1638</v>
      </c>
      <c r="D655" s="143">
        <v>3421730706</v>
      </c>
      <c r="E655" s="143">
        <v>2546215828</v>
      </c>
      <c r="F655" s="143">
        <v>-2.5</v>
      </c>
      <c r="G655" s="143">
        <v>357.88</v>
      </c>
      <c r="H655" s="143" t="b">
        <v>1</v>
      </c>
      <c r="I655" s="143" t="b">
        <v>0</v>
      </c>
      <c r="J655" s="143" t="b">
        <v>0</v>
      </c>
      <c r="K655" s="143" t="b">
        <v>0</v>
      </c>
    </row>
    <row r="656" spans="1:11" ht="63" x14ac:dyDescent="0.25">
      <c r="A656" s="145">
        <v>44391.38958333333</v>
      </c>
      <c r="B656" s="143" t="s">
        <v>848</v>
      </c>
      <c r="C656" s="144" t="s">
        <v>1640</v>
      </c>
      <c r="D656" s="143">
        <v>3421731374</v>
      </c>
      <c r="E656" s="143">
        <v>2546216345</v>
      </c>
      <c r="F656" s="143">
        <v>-5</v>
      </c>
      <c r="G656" s="143">
        <v>342.88</v>
      </c>
      <c r="H656" s="143" t="b">
        <v>1</v>
      </c>
      <c r="I656" s="143" t="b">
        <v>0</v>
      </c>
      <c r="J656" s="143" t="b">
        <v>0</v>
      </c>
      <c r="K656" s="143" t="b">
        <v>0</v>
      </c>
    </row>
    <row r="657" spans="1:11" ht="63" x14ac:dyDescent="0.25">
      <c r="A657" s="145">
        <v>44391.38958333333</v>
      </c>
      <c r="B657" s="143" t="s">
        <v>848</v>
      </c>
      <c r="C657" s="144" t="s">
        <v>1639</v>
      </c>
      <c r="D657" s="143">
        <v>3421731373</v>
      </c>
      <c r="E657" s="143">
        <v>2546216344</v>
      </c>
      <c r="F657" s="143">
        <v>-10</v>
      </c>
      <c r="G657" s="143">
        <v>347.88</v>
      </c>
      <c r="H657" s="143" t="b">
        <v>1</v>
      </c>
      <c r="I657" s="143" t="b">
        <v>0</v>
      </c>
      <c r="J657" s="143" t="b">
        <v>0</v>
      </c>
      <c r="K657" s="143" t="b">
        <v>0</v>
      </c>
    </row>
    <row r="658" spans="1:11" ht="47.25" x14ac:dyDescent="0.25">
      <c r="A658" s="145">
        <v>44391.518750000003</v>
      </c>
      <c r="B658" s="143" t="s">
        <v>846</v>
      </c>
      <c r="C658" s="144" t="s">
        <v>1636</v>
      </c>
      <c r="D658" s="143">
        <v>3422035189</v>
      </c>
      <c r="E658" s="143">
        <v>2543995795</v>
      </c>
      <c r="F658" s="143">
        <v>54</v>
      </c>
      <c r="G658" s="143">
        <v>396.88</v>
      </c>
      <c r="H658" s="143" t="b">
        <v>1</v>
      </c>
      <c r="I658" s="143" t="b">
        <v>0</v>
      </c>
      <c r="J658" s="143" t="b">
        <v>0</v>
      </c>
      <c r="K658" s="143" t="b">
        <v>0</v>
      </c>
    </row>
    <row r="659" spans="1:11" x14ac:dyDescent="0.25">
      <c r="A659" s="145">
        <v>44392.03402777778</v>
      </c>
      <c r="B659" s="143" t="s">
        <v>848</v>
      </c>
      <c r="C659" s="143" t="s">
        <v>883</v>
      </c>
      <c r="D659" s="143">
        <v>3425737200</v>
      </c>
      <c r="E659" s="143">
        <v>2549149281</v>
      </c>
      <c r="F659" s="143">
        <v>-0.5</v>
      </c>
      <c r="G659" s="143">
        <v>381.38</v>
      </c>
      <c r="H659" s="143" t="b">
        <v>0</v>
      </c>
      <c r="I659" s="143" t="b">
        <v>1</v>
      </c>
      <c r="J659" s="143" t="b">
        <v>0</v>
      </c>
      <c r="K659" s="143" t="b">
        <v>0</v>
      </c>
    </row>
    <row r="660" spans="1:11" ht="63" x14ac:dyDescent="0.25">
      <c r="A660" s="145">
        <v>44392.03402777778</v>
      </c>
      <c r="B660" s="143" t="s">
        <v>848</v>
      </c>
      <c r="C660" s="144" t="s">
        <v>1642</v>
      </c>
      <c r="D660" s="143">
        <v>3425737199</v>
      </c>
      <c r="E660" s="143">
        <v>2549149280</v>
      </c>
      <c r="F660" s="143">
        <v>-10</v>
      </c>
      <c r="G660" s="143">
        <v>381.88</v>
      </c>
      <c r="H660" s="143" t="b">
        <v>1</v>
      </c>
      <c r="I660" s="143" t="b">
        <v>0</v>
      </c>
      <c r="J660" s="143" t="b">
        <v>0</v>
      </c>
      <c r="K660" s="143" t="b">
        <v>0</v>
      </c>
    </row>
    <row r="661" spans="1:11" ht="63" x14ac:dyDescent="0.25">
      <c r="A661" s="145">
        <v>44392.03402777778</v>
      </c>
      <c r="B661" s="143" t="s">
        <v>848</v>
      </c>
      <c r="C661" s="144" t="s">
        <v>1641</v>
      </c>
      <c r="D661" s="143">
        <v>3425737198</v>
      </c>
      <c r="E661" s="143">
        <v>2549149279</v>
      </c>
      <c r="F661" s="143">
        <v>-5</v>
      </c>
      <c r="G661" s="143">
        <v>391.88</v>
      </c>
      <c r="H661" s="143" t="b">
        <v>1</v>
      </c>
      <c r="I661" s="143" t="b">
        <v>0</v>
      </c>
      <c r="J661" s="143" t="b">
        <v>0</v>
      </c>
      <c r="K661" s="143" t="b">
        <v>0</v>
      </c>
    </row>
    <row r="662" spans="1:11" ht="63" x14ac:dyDescent="0.25">
      <c r="A662" s="145">
        <v>44392.356249999997</v>
      </c>
      <c r="B662" s="143" t="s">
        <v>865</v>
      </c>
      <c r="C662" s="144" t="s">
        <v>1640</v>
      </c>
      <c r="D662" s="143">
        <v>3425926507</v>
      </c>
      <c r="E662" s="143">
        <v>2546216345</v>
      </c>
      <c r="F662" s="143">
        <v>5</v>
      </c>
      <c r="G662" s="143">
        <v>396.38</v>
      </c>
      <c r="H662" s="143" t="b">
        <v>1</v>
      </c>
      <c r="I662" s="143" t="b">
        <v>0</v>
      </c>
      <c r="J662" s="143" t="b">
        <v>0</v>
      </c>
      <c r="K662" s="143" t="b">
        <v>0</v>
      </c>
    </row>
    <row r="663" spans="1:11" ht="63" x14ac:dyDescent="0.25">
      <c r="A663" s="145">
        <v>44392.356249999997</v>
      </c>
      <c r="B663" s="143" t="s">
        <v>865</v>
      </c>
      <c r="C663" s="144" t="s">
        <v>1639</v>
      </c>
      <c r="D663" s="143">
        <v>3425926009</v>
      </c>
      <c r="E663" s="143">
        <v>2546216344</v>
      </c>
      <c r="F663" s="143">
        <v>10</v>
      </c>
      <c r="G663" s="143">
        <v>391.38</v>
      </c>
      <c r="H663" s="143" t="b">
        <v>1</v>
      </c>
      <c r="I663" s="143" t="b">
        <v>0</v>
      </c>
      <c r="J663" s="143" t="b">
        <v>0</v>
      </c>
      <c r="K663" s="143" t="b">
        <v>0</v>
      </c>
    </row>
    <row r="664" spans="1:11" ht="31.5" x14ac:dyDescent="0.25">
      <c r="A664" s="145">
        <v>44393.527083333334</v>
      </c>
      <c r="B664" s="143" t="s">
        <v>848</v>
      </c>
      <c r="C664" s="144" t="s">
        <v>1643</v>
      </c>
      <c r="D664" s="143">
        <v>3429591929</v>
      </c>
      <c r="E664" s="143">
        <v>2551954119</v>
      </c>
      <c r="F664" s="143">
        <v>-1</v>
      </c>
      <c r="G664" s="143">
        <v>395.38</v>
      </c>
      <c r="H664" s="143" t="b">
        <v>1</v>
      </c>
      <c r="I664" s="143" t="b">
        <v>0</v>
      </c>
      <c r="J664" s="143" t="b">
        <v>0</v>
      </c>
      <c r="K664" s="143" t="b">
        <v>0</v>
      </c>
    </row>
    <row r="665" spans="1:11" ht="63" x14ac:dyDescent="0.25">
      <c r="A665" s="145">
        <v>44393.564583333333</v>
      </c>
      <c r="B665" s="143" t="s">
        <v>846</v>
      </c>
      <c r="C665" s="144" t="s">
        <v>1641</v>
      </c>
      <c r="D665" s="143">
        <v>3429837198</v>
      </c>
      <c r="E665" s="143">
        <v>2549149279</v>
      </c>
      <c r="F665" s="143">
        <v>27.3</v>
      </c>
      <c r="G665" s="143">
        <v>422.68</v>
      </c>
      <c r="H665" s="143" t="b">
        <v>1</v>
      </c>
      <c r="I665" s="143" t="b">
        <v>0</v>
      </c>
      <c r="J665" s="143" t="b">
        <v>0</v>
      </c>
      <c r="K665" s="143" t="b">
        <v>0</v>
      </c>
    </row>
    <row r="666" spans="1:11" x14ac:dyDescent="0.25">
      <c r="A666" s="145">
        <v>44393.586805555555</v>
      </c>
      <c r="B666" s="143" t="s">
        <v>846</v>
      </c>
      <c r="C666" s="143" t="s">
        <v>883</v>
      </c>
      <c r="D666" s="143">
        <v>3429997831</v>
      </c>
      <c r="E666" s="143">
        <v>2549149281</v>
      </c>
      <c r="F666" s="143">
        <v>4.04</v>
      </c>
      <c r="G666" s="143">
        <v>443</v>
      </c>
      <c r="H666" s="143" t="b">
        <v>0</v>
      </c>
      <c r="I666" s="143" t="b">
        <v>1</v>
      </c>
      <c r="J666" s="143" t="b">
        <v>0</v>
      </c>
      <c r="K666" s="143" t="b">
        <v>0</v>
      </c>
    </row>
    <row r="667" spans="1:11" ht="63" x14ac:dyDescent="0.25">
      <c r="A667" s="145">
        <v>44393.586805555555</v>
      </c>
      <c r="B667" s="143" t="s">
        <v>846</v>
      </c>
      <c r="C667" s="144" t="s">
        <v>1642</v>
      </c>
      <c r="D667" s="143">
        <v>3429995895</v>
      </c>
      <c r="E667" s="143">
        <v>2549149280</v>
      </c>
      <c r="F667" s="143">
        <v>16.28</v>
      </c>
      <c r="G667" s="143">
        <v>438.96</v>
      </c>
      <c r="H667" s="143" t="b">
        <v>1</v>
      </c>
      <c r="I667" s="143" t="b">
        <v>0</v>
      </c>
      <c r="J667" s="143" t="b">
        <v>0</v>
      </c>
      <c r="K667" s="143" t="b">
        <v>0</v>
      </c>
    </row>
    <row r="668" spans="1:11" ht="63" x14ac:dyDescent="0.25">
      <c r="A668" s="145">
        <v>44394.05972222222</v>
      </c>
      <c r="B668" s="143" t="s">
        <v>848</v>
      </c>
      <c r="C668" s="144" t="s">
        <v>1644</v>
      </c>
      <c r="D668" s="143">
        <v>3433391799</v>
      </c>
      <c r="E668" s="143">
        <v>2554738910</v>
      </c>
      <c r="F668" s="143">
        <v>-7.5</v>
      </c>
      <c r="G668" s="143">
        <v>435.5</v>
      </c>
      <c r="H668" s="143" t="b">
        <v>1</v>
      </c>
      <c r="I668" s="143" t="b">
        <v>0</v>
      </c>
      <c r="J668" s="143" t="b">
        <v>0</v>
      </c>
      <c r="K668" s="143" t="b">
        <v>0</v>
      </c>
    </row>
    <row r="669" spans="1:11" ht="31.5" x14ac:dyDescent="0.25">
      <c r="A669" s="145">
        <v>44394.456944444442</v>
      </c>
      <c r="B669" s="143" t="s">
        <v>848</v>
      </c>
      <c r="C669" s="144" t="s">
        <v>1645</v>
      </c>
      <c r="D669" s="143">
        <v>3434171958</v>
      </c>
      <c r="E669" s="143">
        <v>2555349120</v>
      </c>
      <c r="F669" s="143">
        <v>-2.2000000000000002</v>
      </c>
      <c r="G669" s="143">
        <v>433.3</v>
      </c>
      <c r="H669" s="143" t="b">
        <v>1</v>
      </c>
      <c r="I669" s="143" t="b">
        <v>0</v>
      </c>
      <c r="J669" s="143" t="b">
        <v>0</v>
      </c>
      <c r="K669" s="143" t="b">
        <v>0</v>
      </c>
    </row>
    <row r="670" spans="1:11" ht="31.5" x14ac:dyDescent="0.25">
      <c r="A670" s="145">
        <v>44394.695138888892</v>
      </c>
      <c r="B670" s="143" t="s">
        <v>846</v>
      </c>
      <c r="C670" s="144" t="s">
        <v>1645</v>
      </c>
      <c r="D670" s="143">
        <v>3439317280</v>
      </c>
      <c r="E670" s="143">
        <v>2555349120</v>
      </c>
      <c r="F670" s="143">
        <v>18.920000000000002</v>
      </c>
      <c r="G670" s="143">
        <v>452.22</v>
      </c>
      <c r="H670" s="143" t="b">
        <v>1</v>
      </c>
      <c r="I670" s="143" t="b">
        <v>0</v>
      </c>
      <c r="J670" s="143" t="b">
        <v>0</v>
      </c>
      <c r="K670" s="143" t="b">
        <v>0</v>
      </c>
    </row>
    <row r="671" spans="1:11" x14ac:dyDescent="0.25">
      <c r="A671" s="145">
        <v>44395.447222222225</v>
      </c>
      <c r="B671" s="143" t="s">
        <v>848</v>
      </c>
      <c r="C671" s="143" t="s">
        <v>875</v>
      </c>
      <c r="D671" s="143">
        <v>3441044046</v>
      </c>
      <c r="E671" s="143">
        <v>2560571061</v>
      </c>
      <c r="F671" s="143">
        <v>-1</v>
      </c>
      <c r="G671" s="143">
        <v>451.22</v>
      </c>
      <c r="H671" s="143" t="b">
        <v>0</v>
      </c>
      <c r="I671" s="143" t="b">
        <v>1</v>
      </c>
      <c r="J671" s="143" t="b">
        <v>0</v>
      </c>
      <c r="K671" s="143" t="b">
        <v>0</v>
      </c>
    </row>
    <row r="672" spans="1:11" x14ac:dyDescent="0.25">
      <c r="A672" s="145">
        <v>44395.463194444441</v>
      </c>
      <c r="B672" s="143" t="s">
        <v>848</v>
      </c>
      <c r="C672" s="143" t="s">
        <v>875</v>
      </c>
      <c r="D672" s="143">
        <v>3441123124</v>
      </c>
      <c r="E672" s="143">
        <v>2560633781</v>
      </c>
      <c r="F672" s="143">
        <v>-1</v>
      </c>
      <c r="G672" s="143">
        <v>450.22</v>
      </c>
      <c r="H672" s="143" t="b">
        <v>0</v>
      </c>
      <c r="I672" s="143" t="b">
        <v>1</v>
      </c>
      <c r="J672" s="143" t="b">
        <v>0</v>
      </c>
      <c r="K672" s="143" t="b">
        <v>0</v>
      </c>
    </row>
    <row r="673" spans="1:11" ht="31.5" x14ac:dyDescent="0.25">
      <c r="A673" s="145">
        <v>44395.513888888891</v>
      </c>
      <c r="B673" s="143" t="s">
        <v>848</v>
      </c>
      <c r="C673" s="144" t="s">
        <v>1646</v>
      </c>
      <c r="D673" s="143">
        <v>3441422251</v>
      </c>
      <c r="E673" s="143">
        <v>2560863891</v>
      </c>
      <c r="F673" s="143">
        <v>-2.5</v>
      </c>
      <c r="G673" s="143">
        <v>447.72</v>
      </c>
      <c r="H673" s="143" t="b">
        <v>1</v>
      </c>
      <c r="I673" s="143" t="b">
        <v>0</v>
      </c>
      <c r="J673" s="143" t="b">
        <v>0</v>
      </c>
      <c r="K673" s="143" t="b">
        <v>0</v>
      </c>
    </row>
    <row r="674" spans="1:11" ht="31.5" x14ac:dyDescent="0.25">
      <c r="A674" s="145">
        <v>44395.537499999999</v>
      </c>
      <c r="B674" s="143" t="s">
        <v>848</v>
      </c>
      <c r="C674" s="144" t="s">
        <v>1647</v>
      </c>
      <c r="D674" s="143">
        <v>3441621942</v>
      </c>
      <c r="E674" s="143">
        <v>2561019411</v>
      </c>
      <c r="F674" s="143">
        <v>-2.5</v>
      </c>
      <c r="G674" s="143">
        <v>445.22</v>
      </c>
      <c r="H674" s="143" t="b">
        <v>1</v>
      </c>
      <c r="I674" s="143" t="b">
        <v>0</v>
      </c>
      <c r="J674" s="143" t="b">
        <v>0</v>
      </c>
      <c r="K674" s="143" t="b">
        <v>0</v>
      </c>
    </row>
    <row r="675" spans="1:11" ht="31.5" x14ac:dyDescent="0.25">
      <c r="A675" s="145">
        <v>44395.538888888892</v>
      </c>
      <c r="B675" s="143" t="s">
        <v>848</v>
      </c>
      <c r="C675" s="144" t="s">
        <v>1648</v>
      </c>
      <c r="D675" s="143">
        <v>3441637005</v>
      </c>
      <c r="E675" s="143">
        <v>2561028768</v>
      </c>
      <c r="F675" s="143">
        <v>-2.5</v>
      </c>
      <c r="G675" s="143">
        <v>442.72</v>
      </c>
      <c r="H675" s="143" t="b">
        <v>1</v>
      </c>
      <c r="I675" s="143" t="b">
        <v>0</v>
      </c>
      <c r="J675" s="143" t="b">
        <v>0</v>
      </c>
      <c r="K675" s="143" t="b">
        <v>0</v>
      </c>
    </row>
    <row r="676" spans="1:11" ht="47.25" x14ac:dyDescent="0.25">
      <c r="A676" s="145">
        <v>44395.544444444444</v>
      </c>
      <c r="B676" s="143" t="s">
        <v>848</v>
      </c>
      <c r="C676" s="144" t="s">
        <v>1649</v>
      </c>
      <c r="D676" s="143">
        <v>3441681090</v>
      </c>
      <c r="E676" s="143">
        <v>2561061720</v>
      </c>
      <c r="F676" s="143">
        <v>-2.5</v>
      </c>
      <c r="G676" s="143">
        <v>440.22</v>
      </c>
      <c r="H676" s="143" t="b">
        <v>1</v>
      </c>
      <c r="I676" s="143" t="b">
        <v>0</v>
      </c>
      <c r="J676" s="143" t="b">
        <v>0</v>
      </c>
      <c r="K676" s="143" t="b">
        <v>0</v>
      </c>
    </row>
    <row r="677" spans="1:11" ht="47.25" x14ac:dyDescent="0.25">
      <c r="A677" s="145">
        <v>44395.752083333333</v>
      </c>
      <c r="B677" s="143" t="s">
        <v>865</v>
      </c>
      <c r="C677" s="144" t="s">
        <v>1649</v>
      </c>
      <c r="D677" s="143">
        <v>3444582599</v>
      </c>
      <c r="E677" s="143">
        <v>2561061720</v>
      </c>
      <c r="F677" s="143">
        <v>2.5</v>
      </c>
      <c r="G677" s="143">
        <v>442.72</v>
      </c>
      <c r="H677" s="143" t="b">
        <v>1</v>
      </c>
      <c r="I677" s="143" t="b">
        <v>0</v>
      </c>
      <c r="J677" s="143" t="b">
        <v>0</v>
      </c>
      <c r="K677" s="143" t="b">
        <v>0</v>
      </c>
    </row>
    <row r="678" spans="1:11" ht="31.5" x14ac:dyDescent="0.25">
      <c r="A678" s="145">
        <v>44395.804166666669</v>
      </c>
      <c r="B678" s="143" t="s">
        <v>846</v>
      </c>
      <c r="C678" s="144" t="s">
        <v>1648</v>
      </c>
      <c r="D678" s="143">
        <v>3445018096</v>
      </c>
      <c r="E678" s="143">
        <v>2561028768</v>
      </c>
      <c r="F678" s="143">
        <v>24.06</v>
      </c>
      <c r="G678" s="143">
        <v>466.78</v>
      </c>
      <c r="H678" s="143" t="b">
        <v>1</v>
      </c>
      <c r="I678" s="143" t="b">
        <v>0</v>
      </c>
      <c r="J678" s="143" t="b">
        <v>0</v>
      </c>
      <c r="K678" s="143" t="b">
        <v>0</v>
      </c>
    </row>
    <row r="679" spans="1:11" x14ac:dyDescent="0.25">
      <c r="A679" s="145">
        <v>44395.804861111108</v>
      </c>
      <c r="B679" s="143" t="s">
        <v>846</v>
      </c>
      <c r="C679" s="143" t="s">
        <v>875</v>
      </c>
      <c r="D679" s="143">
        <v>3445024420</v>
      </c>
      <c r="E679" s="143">
        <v>2560571061</v>
      </c>
      <c r="F679" s="143">
        <v>48.3</v>
      </c>
      <c r="G679" s="143">
        <v>515.08000000000004</v>
      </c>
      <c r="H679" s="143" t="b">
        <v>0</v>
      </c>
      <c r="I679" s="143" t="b">
        <v>1</v>
      </c>
      <c r="J679" s="143" t="b">
        <v>0</v>
      </c>
      <c r="K679" s="143" t="b">
        <v>0</v>
      </c>
    </row>
    <row r="680" spans="1:11" ht="47.25" x14ac:dyDescent="0.25">
      <c r="A680" s="145">
        <v>44396.559027777781</v>
      </c>
      <c r="B680" s="143" t="s">
        <v>848</v>
      </c>
      <c r="C680" s="144" t="s">
        <v>1650</v>
      </c>
      <c r="D680" s="143">
        <v>3446451991</v>
      </c>
      <c r="E680" s="143">
        <v>2564580821</v>
      </c>
      <c r="F680" s="143">
        <v>-5</v>
      </c>
      <c r="G680" s="143">
        <v>510.08</v>
      </c>
      <c r="H680" s="143" t="b">
        <v>1</v>
      </c>
      <c r="I680" s="143" t="b">
        <v>0</v>
      </c>
      <c r="J680" s="143" t="b">
        <v>1</v>
      </c>
      <c r="K680" s="143" t="b">
        <v>0</v>
      </c>
    </row>
    <row r="681" spans="1:11" ht="47.25" x14ac:dyDescent="0.25">
      <c r="A681" s="145">
        <v>44396.56527777778</v>
      </c>
      <c r="B681" s="143" t="s">
        <v>846</v>
      </c>
      <c r="C681" s="144" t="s">
        <v>1650</v>
      </c>
      <c r="D681" s="143">
        <v>3446481615</v>
      </c>
      <c r="E681" s="143">
        <v>2564580821</v>
      </c>
      <c r="F681" s="143">
        <v>10.7</v>
      </c>
      <c r="G681" s="143">
        <v>520.78</v>
      </c>
      <c r="H681" s="143" t="b">
        <v>1</v>
      </c>
      <c r="I681" s="143" t="b">
        <v>0</v>
      </c>
      <c r="J681" s="143" t="b">
        <v>1</v>
      </c>
      <c r="K681" s="143" t="b">
        <v>0</v>
      </c>
    </row>
    <row r="682" spans="1:11" ht="63" x14ac:dyDescent="0.25">
      <c r="A682" s="145">
        <v>44396.945138888892</v>
      </c>
      <c r="B682" s="143" t="s">
        <v>848</v>
      </c>
      <c r="C682" s="144" t="s">
        <v>1652</v>
      </c>
      <c r="D682" s="143">
        <v>3448434157</v>
      </c>
      <c r="E682" s="143">
        <v>2566070071</v>
      </c>
      <c r="F682" s="143">
        <v>-5</v>
      </c>
      <c r="G682" s="143">
        <v>510.78</v>
      </c>
      <c r="H682" s="143" t="b">
        <v>1</v>
      </c>
      <c r="I682" s="143" t="b">
        <v>0</v>
      </c>
      <c r="J682" s="143" t="b">
        <v>0</v>
      </c>
      <c r="K682" s="143" t="b">
        <v>0</v>
      </c>
    </row>
    <row r="683" spans="1:11" ht="63" x14ac:dyDescent="0.25">
      <c r="A683" s="145">
        <v>44396.945138888892</v>
      </c>
      <c r="B683" s="143" t="s">
        <v>848</v>
      </c>
      <c r="C683" s="144" t="s">
        <v>1651</v>
      </c>
      <c r="D683" s="143">
        <v>3448434156</v>
      </c>
      <c r="E683" s="143">
        <v>2566070070</v>
      </c>
      <c r="F683" s="143">
        <v>-5</v>
      </c>
      <c r="G683" s="143">
        <v>515.78</v>
      </c>
      <c r="H683" s="143" t="b">
        <v>1</v>
      </c>
      <c r="I683" s="143" t="b">
        <v>0</v>
      </c>
      <c r="J683" s="143" t="b">
        <v>0</v>
      </c>
      <c r="K683" s="143" t="b">
        <v>0</v>
      </c>
    </row>
    <row r="684" spans="1:11" ht="78.75" x14ac:dyDescent="0.25">
      <c r="A684" s="145">
        <v>44397.352777777778</v>
      </c>
      <c r="B684" s="143" t="s">
        <v>848</v>
      </c>
      <c r="C684" s="144" t="s">
        <v>1654</v>
      </c>
      <c r="D684" s="143">
        <v>3448669504</v>
      </c>
      <c r="E684" s="143">
        <v>2566243813</v>
      </c>
      <c r="F684" s="143">
        <v>0</v>
      </c>
      <c r="G684" s="143">
        <v>500.78</v>
      </c>
      <c r="H684" s="143" t="b">
        <v>1</v>
      </c>
      <c r="I684" s="143" t="b">
        <v>0</v>
      </c>
      <c r="J684" s="143" t="b">
        <v>0</v>
      </c>
      <c r="K684" s="143" t="b">
        <v>0</v>
      </c>
    </row>
    <row r="685" spans="1:11" ht="63" x14ac:dyDescent="0.25">
      <c r="A685" s="145">
        <v>44397.352777777778</v>
      </c>
      <c r="B685" s="143" t="s">
        <v>848</v>
      </c>
      <c r="C685" s="144" t="s">
        <v>1653</v>
      </c>
      <c r="D685" s="143">
        <v>3448669207</v>
      </c>
      <c r="E685" s="143">
        <v>2566243544</v>
      </c>
      <c r="F685" s="143">
        <v>-10</v>
      </c>
      <c r="G685" s="143">
        <v>500.78</v>
      </c>
      <c r="H685" s="143" t="b">
        <v>1</v>
      </c>
      <c r="I685" s="143" t="b">
        <v>0</v>
      </c>
      <c r="J685" s="143" t="b">
        <v>0</v>
      </c>
      <c r="K685" s="143" t="b">
        <v>0</v>
      </c>
    </row>
    <row r="686" spans="1:11" ht="78.75" x14ac:dyDescent="0.25">
      <c r="A686" s="145">
        <v>44397.523611111108</v>
      </c>
      <c r="B686" s="143" t="s">
        <v>846</v>
      </c>
      <c r="C686" s="144" t="s">
        <v>1654</v>
      </c>
      <c r="D686" s="143">
        <v>3448962253</v>
      </c>
      <c r="E686" s="143">
        <v>2566243813</v>
      </c>
      <c r="F686" s="143">
        <v>2.75</v>
      </c>
      <c r="G686" s="143">
        <v>519.84</v>
      </c>
      <c r="H686" s="143" t="b">
        <v>1</v>
      </c>
      <c r="I686" s="143" t="b">
        <v>0</v>
      </c>
      <c r="J686" s="143" t="b">
        <v>0</v>
      </c>
      <c r="K686" s="143" t="b">
        <v>0</v>
      </c>
    </row>
    <row r="687" spans="1:11" ht="63" x14ac:dyDescent="0.25">
      <c r="A687" s="145">
        <v>44397.523611111108</v>
      </c>
      <c r="B687" s="143" t="s">
        <v>846</v>
      </c>
      <c r="C687" s="144" t="s">
        <v>1644</v>
      </c>
      <c r="D687" s="143">
        <v>3448956655</v>
      </c>
      <c r="E687" s="143">
        <v>2554738910</v>
      </c>
      <c r="F687" s="143">
        <v>16.309999999999999</v>
      </c>
      <c r="G687" s="143">
        <v>517.09</v>
      </c>
      <c r="H687" s="143" t="b">
        <v>1</v>
      </c>
      <c r="I687" s="143" t="b">
        <v>0</v>
      </c>
      <c r="J687" s="143" t="b">
        <v>0</v>
      </c>
      <c r="K687" s="143" t="b">
        <v>0</v>
      </c>
    </row>
    <row r="688" spans="1:11" ht="63" x14ac:dyDescent="0.25">
      <c r="A688" s="145">
        <v>44397.56527777778</v>
      </c>
      <c r="B688" s="143" t="s">
        <v>846</v>
      </c>
      <c r="C688" s="144" t="s">
        <v>1653</v>
      </c>
      <c r="D688" s="143">
        <v>3449170227</v>
      </c>
      <c r="E688" s="143">
        <v>2566243544</v>
      </c>
      <c r="F688" s="143">
        <v>22</v>
      </c>
      <c r="G688" s="143">
        <v>554.09</v>
      </c>
      <c r="H688" s="143" t="b">
        <v>1</v>
      </c>
      <c r="I688" s="143" t="b">
        <v>0</v>
      </c>
      <c r="J688" s="143" t="b">
        <v>0</v>
      </c>
      <c r="K688" s="143" t="b">
        <v>0</v>
      </c>
    </row>
    <row r="689" spans="1:11" ht="63" x14ac:dyDescent="0.25">
      <c r="A689" s="145">
        <v>44397.56527777778</v>
      </c>
      <c r="B689" s="143" t="s">
        <v>846</v>
      </c>
      <c r="C689" s="144" t="s">
        <v>1651</v>
      </c>
      <c r="D689" s="143">
        <v>3449170109</v>
      </c>
      <c r="E689" s="143">
        <v>2566070070</v>
      </c>
      <c r="F689" s="143">
        <v>12.25</v>
      </c>
      <c r="G689" s="143">
        <v>532.09</v>
      </c>
      <c r="H689" s="143" t="b">
        <v>1</v>
      </c>
      <c r="I689" s="143" t="b">
        <v>0</v>
      </c>
      <c r="J689" s="143" t="b">
        <v>0</v>
      </c>
      <c r="K689" s="143" t="b">
        <v>0</v>
      </c>
    </row>
    <row r="690" spans="1:11" ht="63" x14ac:dyDescent="0.25">
      <c r="A690" s="145">
        <v>44397.689583333333</v>
      </c>
      <c r="B690" s="143" t="s">
        <v>848</v>
      </c>
      <c r="C690" s="144" t="s">
        <v>1656</v>
      </c>
      <c r="D690" s="143">
        <v>3450002882</v>
      </c>
      <c r="E690" s="143">
        <v>2567236082</v>
      </c>
      <c r="F690" s="143">
        <v>-5</v>
      </c>
      <c r="G690" s="143">
        <v>541.59</v>
      </c>
      <c r="H690" s="143" t="b">
        <v>1</v>
      </c>
      <c r="I690" s="143" t="b">
        <v>0</v>
      </c>
      <c r="J690" s="143" t="b">
        <v>0</v>
      </c>
      <c r="K690" s="143" t="b">
        <v>0</v>
      </c>
    </row>
    <row r="691" spans="1:11" ht="63" x14ac:dyDescent="0.25">
      <c r="A691" s="145">
        <v>44397.689583333333</v>
      </c>
      <c r="B691" s="143" t="s">
        <v>848</v>
      </c>
      <c r="C691" s="144" t="s">
        <v>1655</v>
      </c>
      <c r="D691" s="143">
        <v>3450002881</v>
      </c>
      <c r="E691" s="143">
        <v>2567236081</v>
      </c>
      <c r="F691" s="143">
        <v>-7.5</v>
      </c>
      <c r="G691" s="143">
        <v>546.59</v>
      </c>
      <c r="H691" s="143" t="b">
        <v>1</v>
      </c>
      <c r="I691" s="143" t="b">
        <v>0</v>
      </c>
      <c r="J691" s="143" t="b">
        <v>0</v>
      </c>
      <c r="K691" s="143" t="b">
        <v>0</v>
      </c>
    </row>
    <row r="692" spans="1:11" ht="63" x14ac:dyDescent="0.25">
      <c r="A692" s="145">
        <v>44399.568749999999</v>
      </c>
      <c r="B692" s="143" t="s">
        <v>848</v>
      </c>
      <c r="C692" s="144" t="s">
        <v>1657</v>
      </c>
      <c r="D692" s="143">
        <v>3456203378</v>
      </c>
      <c r="E692" s="143">
        <v>2571814429</v>
      </c>
      <c r="F692" s="143">
        <v>-10</v>
      </c>
      <c r="G692" s="143">
        <v>531.59</v>
      </c>
      <c r="H692" s="143" t="b">
        <v>1</v>
      </c>
      <c r="I692" s="143" t="b">
        <v>0</v>
      </c>
      <c r="J692" s="143" t="b">
        <v>0</v>
      </c>
      <c r="K692" s="143" t="b">
        <v>0</v>
      </c>
    </row>
    <row r="693" spans="1:11" ht="63" x14ac:dyDescent="0.25">
      <c r="A693" s="145">
        <v>44399.977083333331</v>
      </c>
      <c r="B693" s="143" t="s">
        <v>848</v>
      </c>
      <c r="C693" s="144" t="s">
        <v>1658</v>
      </c>
      <c r="D693" s="143">
        <v>3459304336</v>
      </c>
      <c r="E693" s="143">
        <v>2574106176</v>
      </c>
      <c r="F693" s="143">
        <v>-5</v>
      </c>
      <c r="G693" s="143">
        <v>526.59</v>
      </c>
      <c r="H693" s="143" t="b">
        <v>1</v>
      </c>
      <c r="I693" s="143" t="b">
        <v>0</v>
      </c>
      <c r="J693" s="143" t="b">
        <v>0</v>
      </c>
      <c r="K693" s="143" t="b">
        <v>0</v>
      </c>
    </row>
    <row r="694" spans="1:11" ht="63" x14ac:dyDescent="0.25">
      <c r="A694" s="145">
        <v>44400.546527777777</v>
      </c>
      <c r="B694" s="143" t="s">
        <v>846</v>
      </c>
      <c r="C694" s="144" t="s">
        <v>1657</v>
      </c>
      <c r="D694" s="143">
        <v>3460123425</v>
      </c>
      <c r="E694" s="143">
        <v>2571814429</v>
      </c>
      <c r="F694" s="143">
        <v>25</v>
      </c>
      <c r="G694" s="143">
        <v>551.59</v>
      </c>
      <c r="H694" s="143" t="b">
        <v>1</v>
      </c>
      <c r="I694" s="143" t="b">
        <v>0</v>
      </c>
      <c r="J694" s="143" t="b">
        <v>0</v>
      </c>
      <c r="K694" s="143" t="b">
        <v>0</v>
      </c>
    </row>
    <row r="695" spans="1:11" ht="63" x14ac:dyDescent="0.25">
      <c r="A695" s="145">
        <v>44400.679861111108</v>
      </c>
      <c r="B695" s="143" t="s">
        <v>848</v>
      </c>
      <c r="C695" s="144" t="s">
        <v>1660</v>
      </c>
      <c r="D695" s="143">
        <v>3461314456</v>
      </c>
      <c r="E695" s="143">
        <v>2575618108</v>
      </c>
      <c r="F695" s="143">
        <v>-5</v>
      </c>
      <c r="G695" s="143">
        <v>541.59</v>
      </c>
      <c r="H695" s="143" t="b">
        <v>1</v>
      </c>
      <c r="I695" s="143" t="b">
        <v>0</v>
      </c>
      <c r="J695" s="143" t="b">
        <v>0</v>
      </c>
      <c r="K695" s="143" t="b">
        <v>0</v>
      </c>
    </row>
    <row r="696" spans="1:11" ht="63" x14ac:dyDescent="0.25">
      <c r="A696" s="145">
        <v>44400.679861111108</v>
      </c>
      <c r="B696" s="143" t="s">
        <v>848</v>
      </c>
      <c r="C696" s="144" t="s">
        <v>1659</v>
      </c>
      <c r="D696" s="143">
        <v>3461314455</v>
      </c>
      <c r="E696" s="143">
        <v>2575618107</v>
      </c>
      <c r="F696" s="143">
        <v>-5</v>
      </c>
      <c r="G696" s="143">
        <v>546.59</v>
      </c>
      <c r="H696" s="143" t="b">
        <v>1</v>
      </c>
      <c r="I696" s="143" t="b">
        <v>0</v>
      </c>
      <c r="J696" s="143" t="b">
        <v>0</v>
      </c>
      <c r="K696" s="143" t="b">
        <v>0</v>
      </c>
    </row>
    <row r="697" spans="1:11" ht="31.5" x14ac:dyDescent="0.25">
      <c r="A697" s="145">
        <v>44400.681250000001</v>
      </c>
      <c r="B697" s="143" t="s">
        <v>848</v>
      </c>
      <c r="C697" s="144" t="s">
        <v>1661</v>
      </c>
      <c r="D697" s="143">
        <v>3461323786</v>
      </c>
      <c r="E697" s="143">
        <v>2575624437</v>
      </c>
      <c r="F697" s="143">
        <v>-2.5</v>
      </c>
      <c r="G697" s="143">
        <v>539.09</v>
      </c>
      <c r="H697" s="143" t="b">
        <v>1</v>
      </c>
      <c r="I697" s="143" t="b">
        <v>0</v>
      </c>
      <c r="J697" s="143" t="b">
        <v>0</v>
      </c>
      <c r="K697" s="143" t="b">
        <v>0</v>
      </c>
    </row>
    <row r="698" spans="1:11" ht="63" x14ac:dyDescent="0.25">
      <c r="A698" s="145">
        <v>44401.39166666667</v>
      </c>
      <c r="B698" s="143" t="s">
        <v>865</v>
      </c>
      <c r="C698" s="144" t="s">
        <v>1659</v>
      </c>
      <c r="D698" s="143">
        <v>3464437408</v>
      </c>
      <c r="E698" s="143">
        <v>2575618107</v>
      </c>
      <c r="F698" s="143">
        <v>5</v>
      </c>
      <c r="G698" s="143">
        <v>549.09</v>
      </c>
      <c r="H698" s="143" t="b">
        <v>1</v>
      </c>
      <c r="I698" s="143" t="b">
        <v>0</v>
      </c>
      <c r="J698" s="143" t="b">
        <v>0</v>
      </c>
      <c r="K698" s="143" t="b">
        <v>0</v>
      </c>
    </row>
    <row r="699" spans="1:11" ht="63" x14ac:dyDescent="0.25">
      <c r="A699" s="145">
        <v>44401.39166666667</v>
      </c>
      <c r="B699" s="143" t="s">
        <v>865</v>
      </c>
      <c r="C699" s="144" t="s">
        <v>1660</v>
      </c>
      <c r="D699" s="143">
        <v>3464437373</v>
      </c>
      <c r="E699" s="143">
        <v>2575618108</v>
      </c>
      <c r="F699" s="143">
        <v>5</v>
      </c>
      <c r="G699" s="143">
        <v>544.09</v>
      </c>
      <c r="H699" s="143" t="b">
        <v>1</v>
      </c>
      <c r="I699" s="143" t="b">
        <v>0</v>
      </c>
      <c r="J699" s="143" t="b">
        <v>0</v>
      </c>
      <c r="K699" s="143" t="b">
        <v>0</v>
      </c>
    </row>
    <row r="700" spans="1:11" x14ac:dyDescent="0.25">
      <c r="A700" s="145">
        <v>44401.411805555559</v>
      </c>
      <c r="B700" s="143" t="s">
        <v>848</v>
      </c>
      <c r="C700" s="143" t="s">
        <v>883</v>
      </c>
      <c r="D700" s="143">
        <v>3464549914</v>
      </c>
      <c r="E700" s="143">
        <v>2578045587</v>
      </c>
      <c r="F700" s="143">
        <v>-1</v>
      </c>
      <c r="G700" s="143">
        <v>548.09</v>
      </c>
      <c r="H700" s="143" t="b">
        <v>0</v>
      </c>
      <c r="I700" s="143" t="b">
        <v>1</v>
      </c>
      <c r="J700" s="143" t="b">
        <v>0</v>
      </c>
      <c r="K700" s="143" t="b">
        <v>0</v>
      </c>
    </row>
    <row r="701" spans="1:11" x14ac:dyDescent="0.25">
      <c r="A701" s="145">
        <v>44401.412499999999</v>
      </c>
      <c r="B701" s="143" t="s">
        <v>848</v>
      </c>
      <c r="C701" s="143" t="s">
        <v>883</v>
      </c>
      <c r="D701" s="143">
        <v>3464553165</v>
      </c>
      <c r="E701" s="143">
        <v>2578048198</v>
      </c>
      <c r="F701" s="143">
        <v>-1</v>
      </c>
      <c r="G701" s="143">
        <v>547.09</v>
      </c>
      <c r="H701" s="143" t="b">
        <v>0</v>
      </c>
      <c r="I701" s="143" t="b">
        <v>1</v>
      </c>
      <c r="J701" s="143" t="b">
        <v>0</v>
      </c>
      <c r="K701" s="143" t="b">
        <v>0</v>
      </c>
    </row>
    <row r="702" spans="1:11" ht="31.5" x14ac:dyDescent="0.25">
      <c r="A702" s="145">
        <v>44401.490972222222</v>
      </c>
      <c r="B702" s="143" t="s">
        <v>848</v>
      </c>
      <c r="C702" s="144" t="s">
        <v>1662</v>
      </c>
      <c r="D702" s="143">
        <v>3465272917</v>
      </c>
      <c r="E702" s="143">
        <v>2578616303</v>
      </c>
      <c r="F702" s="143">
        <v>0</v>
      </c>
      <c r="G702" s="143">
        <v>547.09</v>
      </c>
      <c r="H702" s="143" t="b">
        <v>1</v>
      </c>
      <c r="I702" s="143" t="b">
        <v>0</v>
      </c>
      <c r="J702" s="143" t="b">
        <v>0</v>
      </c>
      <c r="K702" s="143" t="b">
        <v>0</v>
      </c>
    </row>
    <row r="703" spans="1:11" ht="31.5" x14ac:dyDescent="0.25">
      <c r="A703" s="145">
        <v>44401.491666666669</v>
      </c>
      <c r="B703" s="143" t="s">
        <v>848</v>
      </c>
      <c r="C703" s="144" t="s">
        <v>1663</v>
      </c>
      <c r="D703" s="143">
        <v>3465282087</v>
      </c>
      <c r="E703" s="143">
        <v>2578624363</v>
      </c>
      <c r="F703" s="143">
        <v>-2.5</v>
      </c>
      <c r="G703" s="143">
        <v>544.59</v>
      </c>
      <c r="H703" s="143" t="b">
        <v>1</v>
      </c>
      <c r="I703" s="143" t="b">
        <v>0</v>
      </c>
      <c r="J703" s="143" t="b">
        <v>0</v>
      </c>
      <c r="K703" s="143" t="b">
        <v>0</v>
      </c>
    </row>
    <row r="704" spans="1:11" ht="31.5" x14ac:dyDescent="0.25">
      <c r="A704" s="145">
        <v>44401.686805555553</v>
      </c>
      <c r="B704" s="143" t="s">
        <v>848</v>
      </c>
      <c r="C704" s="144" t="s">
        <v>1664</v>
      </c>
      <c r="D704" s="143">
        <v>3469895854</v>
      </c>
      <c r="E704" s="143">
        <v>2582176692</v>
      </c>
      <c r="F704" s="143">
        <v>-2.5</v>
      </c>
      <c r="G704" s="143">
        <v>542.09</v>
      </c>
      <c r="H704" s="143" t="b">
        <v>1</v>
      </c>
      <c r="I704" s="143" t="b">
        <v>0</v>
      </c>
      <c r="J704" s="143" t="b">
        <v>0</v>
      </c>
      <c r="K704" s="143" t="b">
        <v>0</v>
      </c>
    </row>
    <row r="705" spans="1:11" ht="31.5" x14ac:dyDescent="0.25">
      <c r="A705" s="145">
        <v>44401.750694444447</v>
      </c>
      <c r="B705" s="143" t="s">
        <v>848</v>
      </c>
      <c r="C705" s="144" t="s">
        <v>1665</v>
      </c>
      <c r="D705" s="143">
        <v>3471048129</v>
      </c>
      <c r="E705" s="143">
        <v>2583017834</v>
      </c>
      <c r="F705" s="143">
        <v>-2.5</v>
      </c>
      <c r="G705" s="143">
        <v>539.59</v>
      </c>
      <c r="H705" s="143" t="b">
        <v>1</v>
      </c>
      <c r="I705" s="143" t="b">
        <v>0</v>
      </c>
      <c r="J705" s="143" t="b">
        <v>0</v>
      </c>
      <c r="K705" s="143" t="b">
        <v>0</v>
      </c>
    </row>
    <row r="706" spans="1:11" ht="63" x14ac:dyDescent="0.25">
      <c r="A706" s="145">
        <v>44401.868055555555</v>
      </c>
      <c r="B706" s="143" t="s">
        <v>848</v>
      </c>
      <c r="C706" s="144" t="s">
        <v>1666</v>
      </c>
      <c r="D706" s="143">
        <v>3472219647</v>
      </c>
      <c r="E706" s="143">
        <v>2583898693</v>
      </c>
      <c r="F706" s="143">
        <v>0</v>
      </c>
      <c r="G706" s="143">
        <v>539.59</v>
      </c>
      <c r="H706" s="143" t="b">
        <v>1</v>
      </c>
      <c r="I706" s="143" t="b">
        <v>0</v>
      </c>
      <c r="J706" s="143" t="b">
        <v>0</v>
      </c>
      <c r="K706" s="143" t="b">
        <v>0</v>
      </c>
    </row>
    <row r="707" spans="1:11" ht="63" x14ac:dyDescent="0.25">
      <c r="A707" s="145">
        <v>44401.869444444441</v>
      </c>
      <c r="B707" s="143" t="s">
        <v>848</v>
      </c>
      <c r="C707" s="144" t="s">
        <v>1667</v>
      </c>
      <c r="D707" s="143">
        <v>3472229235</v>
      </c>
      <c r="E707" s="143">
        <v>2583905687</v>
      </c>
      <c r="F707" s="143">
        <v>-15</v>
      </c>
      <c r="G707" s="143">
        <v>524.59</v>
      </c>
      <c r="H707" s="143" t="b">
        <v>1</v>
      </c>
      <c r="I707" s="143" t="b">
        <v>0</v>
      </c>
      <c r="J707" s="143" t="b">
        <v>0</v>
      </c>
      <c r="K707" s="143" t="b">
        <v>0</v>
      </c>
    </row>
    <row r="708" spans="1:11" ht="31.5" x14ac:dyDescent="0.25">
      <c r="A708" s="145">
        <v>44401.924305555556</v>
      </c>
      <c r="B708" s="143" t="s">
        <v>846</v>
      </c>
      <c r="C708" s="144" t="s">
        <v>1665</v>
      </c>
      <c r="D708" s="143">
        <v>3472548267</v>
      </c>
      <c r="E708" s="143">
        <v>2583017834</v>
      </c>
      <c r="F708" s="143">
        <v>20.63</v>
      </c>
      <c r="G708" s="143">
        <v>545.22</v>
      </c>
      <c r="H708" s="143" t="b">
        <v>1</v>
      </c>
      <c r="I708" s="143" t="b">
        <v>0</v>
      </c>
      <c r="J708" s="143" t="b">
        <v>0</v>
      </c>
      <c r="K708" s="143" t="b">
        <v>0</v>
      </c>
    </row>
    <row r="709" spans="1:11" ht="63" x14ac:dyDescent="0.25">
      <c r="A709" s="145">
        <v>44402.463888888888</v>
      </c>
      <c r="B709" s="143" t="s">
        <v>846</v>
      </c>
      <c r="C709" s="144" t="s">
        <v>1666</v>
      </c>
      <c r="D709" s="143">
        <v>3473514526</v>
      </c>
      <c r="E709" s="143">
        <v>2583898693</v>
      </c>
      <c r="F709" s="143">
        <v>5.25</v>
      </c>
      <c r="G709" s="143">
        <v>550.47</v>
      </c>
      <c r="H709" s="143" t="b">
        <v>1</v>
      </c>
      <c r="I709" s="143" t="b">
        <v>0</v>
      </c>
      <c r="J709" s="143" t="b">
        <v>0</v>
      </c>
      <c r="K709" s="143" t="b">
        <v>0</v>
      </c>
    </row>
    <row r="710" spans="1:11" ht="31.5" x14ac:dyDescent="0.25">
      <c r="A710" s="145">
        <v>44402.53402777778</v>
      </c>
      <c r="B710" s="143" t="s">
        <v>848</v>
      </c>
      <c r="C710" s="144" t="s">
        <v>1668</v>
      </c>
      <c r="D710" s="143">
        <v>3474048652</v>
      </c>
      <c r="E710" s="143">
        <v>2585243380</v>
      </c>
      <c r="F710" s="143">
        <v>-2.5</v>
      </c>
      <c r="G710" s="143">
        <v>547.97</v>
      </c>
      <c r="H710" s="143" t="b">
        <v>1</v>
      </c>
      <c r="I710" s="143" t="b">
        <v>0</v>
      </c>
      <c r="J710" s="143" t="b">
        <v>0</v>
      </c>
      <c r="K710" s="143" t="b">
        <v>0</v>
      </c>
    </row>
    <row r="711" spans="1:11" ht="47.25" x14ac:dyDescent="0.25">
      <c r="A711" s="145">
        <v>44402.534722222219</v>
      </c>
      <c r="B711" s="143" t="s">
        <v>848</v>
      </c>
      <c r="C711" s="144" t="s">
        <v>1669</v>
      </c>
      <c r="D711" s="143">
        <v>3474054434</v>
      </c>
      <c r="E711" s="143">
        <v>2585247959</v>
      </c>
      <c r="F711" s="143">
        <v>-2.5</v>
      </c>
      <c r="G711" s="143">
        <v>545.47</v>
      </c>
      <c r="H711" s="143" t="b">
        <v>1</v>
      </c>
      <c r="I711" s="143" t="b">
        <v>0</v>
      </c>
      <c r="J711" s="143" t="b">
        <v>0</v>
      </c>
      <c r="K711" s="143" t="b">
        <v>0</v>
      </c>
    </row>
    <row r="712" spans="1:11" ht="47.25" x14ac:dyDescent="0.25">
      <c r="A712" s="145">
        <v>44405.956944444442</v>
      </c>
      <c r="B712" s="143" t="s">
        <v>848</v>
      </c>
      <c r="C712" s="144" t="s">
        <v>1671</v>
      </c>
      <c r="D712" s="143">
        <v>3485221940</v>
      </c>
      <c r="E712" s="143">
        <v>2593496435</v>
      </c>
      <c r="F712" s="143">
        <v>-10</v>
      </c>
      <c r="G712" s="143">
        <v>515.47</v>
      </c>
      <c r="H712" s="143" t="b">
        <v>1</v>
      </c>
      <c r="I712" s="143" t="b">
        <v>0</v>
      </c>
      <c r="J712" s="143" t="b">
        <v>1</v>
      </c>
      <c r="K712" s="143" t="b">
        <v>0</v>
      </c>
    </row>
    <row r="713" spans="1:11" ht="63" x14ac:dyDescent="0.25">
      <c r="A713" s="145">
        <v>44405.956944444442</v>
      </c>
      <c r="B713" s="143" t="s">
        <v>848</v>
      </c>
      <c r="C713" s="144" t="s">
        <v>1670</v>
      </c>
      <c r="D713" s="143">
        <v>3485221939</v>
      </c>
      <c r="E713" s="143">
        <v>2593496434</v>
      </c>
      <c r="F713" s="143">
        <v>-20</v>
      </c>
      <c r="G713" s="143">
        <v>525.47</v>
      </c>
      <c r="H713" s="143" t="b">
        <v>1</v>
      </c>
      <c r="I713" s="143" t="b">
        <v>0</v>
      </c>
      <c r="J713" s="143" t="b">
        <v>0</v>
      </c>
      <c r="K713" s="143" t="b">
        <v>0</v>
      </c>
    </row>
    <row r="714" spans="1:11" ht="63" x14ac:dyDescent="0.25">
      <c r="A714" s="145">
        <v>44405.957638888889</v>
      </c>
      <c r="B714" s="143" t="s">
        <v>848</v>
      </c>
      <c r="C714" s="144" t="s">
        <v>1672</v>
      </c>
      <c r="D714" s="143">
        <v>3485224263</v>
      </c>
      <c r="E714" s="143">
        <v>2593498398</v>
      </c>
      <c r="F714" s="143">
        <v>-30</v>
      </c>
      <c r="G714" s="143">
        <v>485.47</v>
      </c>
      <c r="H714" s="143" t="b">
        <v>1</v>
      </c>
      <c r="I714" s="143" t="b">
        <v>0</v>
      </c>
      <c r="J714" s="143" t="b">
        <v>0</v>
      </c>
      <c r="K714" s="143" t="b">
        <v>0</v>
      </c>
    </row>
    <row r="715" spans="1:11" ht="63" x14ac:dyDescent="0.25">
      <c r="A715" s="145">
        <v>44406.643750000003</v>
      </c>
      <c r="B715" s="143" t="s">
        <v>848</v>
      </c>
      <c r="C715" s="144" t="s">
        <v>1673</v>
      </c>
      <c r="D715" s="143">
        <v>3486509076</v>
      </c>
      <c r="E715" s="143">
        <v>2594435346</v>
      </c>
      <c r="F715" s="143">
        <v>-10</v>
      </c>
      <c r="G715" s="143">
        <v>475.47</v>
      </c>
      <c r="H715" s="143" t="b">
        <v>1</v>
      </c>
      <c r="I715" s="143" t="b">
        <v>0</v>
      </c>
      <c r="J715" s="143" t="b">
        <v>0</v>
      </c>
      <c r="K715" s="143" t="b">
        <v>0</v>
      </c>
    </row>
    <row r="716" spans="1:11" ht="63" x14ac:dyDescent="0.25">
      <c r="A716" s="145">
        <v>44407.534722222219</v>
      </c>
      <c r="B716" s="143" t="s">
        <v>846</v>
      </c>
      <c r="C716" s="144" t="s">
        <v>1672</v>
      </c>
      <c r="D716" s="143">
        <v>3489424027</v>
      </c>
      <c r="E716" s="143">
        <v>2593498398</v>
      </c>
      <c r="F716" s="143">
        <v>81.84</v>
      </c>
      <c r="G716" s="143">
        <v>557.30999999999995</v>
      </c>
      <c r="H716" s="143" t="b">
        <v>1</v>
      </c>
      <c r="I716" s="143" t="b">
        <v>0</v>
      </c>
      <c r="J716" s="143" t="b">
        <v>0</v>
      </c>
      <c r="K716" s="143" t="b">
        <v>0</v>
      </c>
    </row>
    <row r="717" spans="1:11" x14ac:dyDescent="0.25">
      <c r="A717" s="145">
        <v>44407.743055555555</v>
      </c>
      <c r="B717" s="143" t="s">
        <v>848</v>
      </c>
      <c r="C717" s="143" t="s">
        <v>868</v>
      </c>
      <c r="D717" s="143">
        <v>3491007158</v>
      </c>
      <c r="E717" s="143">
        <v>2597734033</v>
      </c>
      <c r="F717" s="143">
        <v>0</v>
      </c>
      <c r="G717" s="143">
        <v>557.30999999999995</v>
      </c>
      <c r="H717" s="143" t="b">
        <v>0</v>
      </c>
      <c r="I717" s="143" t="b">
        <v>1</v>
      </c>
      <c r="J717" s="143" t="b">
        <v>0</v>
      </c>
      <c r="K717" s="143" t="b">
        <v>0</v>
      </c>
    </row>
    <row r="718" spans="1:11" ht="31.5" x14ac:dyDescent="0.25">
      <c r="A718" s="145">
        <v>44407.743055555555</v>
      </c>
      <c r="B718" s="143" t="s">
        <v>848</v>
      </c>
      <c r="C718" s="144" t="s">
        <v>1674</v>
      </c>
      <c r="D718" s="143">
        <v>3491004901</v>
      </c>
      <c r="E718" s="143">
        <v>2597732265</v>
      </c>
      <c r="F718" s="143">
        <v>0</v>
      </c>
      <c r="G718" s="143">
        <v>557.30999999999995</v>
      </c>
      <c r="H718" s="143" t="b">
        <v>1</v>
      </c>
      <c r="I718" s="143" t="b">
        <v>0</v>
      </c>
      <c r="J718" s="143" t="b">
        <v>0</v>
      </c>
      <c r="K718" s="143" t="b">
        <v>0</v>
      </c>
    </row>
    <row r="719" spans="1:11" ht="63" x14ac:dyDescent="0.25">
      <c r="A719" s="145">
        <v>44407.744444444441</v>
      </c>
      <c r="B719" s="143" t="s">
        <v>848</v>
      </c>
      <c r="C719" s="144" t="s">
        <v>1676</v>
      </c>
      <c r="D719" s="143">
        <v>3491016088</v>
      </c>
      <c r="E719" s="143">
        <v>2597741282</v>
      </c>
      <c r="F719" s="143">
        <v>-5</v>
      </c>
      <c r="G719" s="143">
        <v>542.30999999999995</v>
      </c>
      <c r="H719" s="143" t="b">
        <v>1</v>
      </c>
      <c r="I719" s="143" t="b">
        <v>0</v>
      </c>
      <c r="J719" s="143" t="b">
        <v>0</v>
      </c>
      <c r="K719" s="143" t="b">
        <v>0</v>
      </c>
    </row>
    <row r="720" spans="1:11" ht="63" x14ac:dyDescent="0.25">
      <c r="A720" s="145">
        <v>44407.744444444441</v>
      </c>
      <c r="B720" s="143" t="s">
        <v>848</v>
      </c>
      <c r="C720" s="144" t="s">
        <v>1675</v>
      </c>
      <c r="D720" s="143">
        <v>3491016086</v>
      </c>
      <c r="E720" s="143">
        <v>2597741280</v>
      </c>
      <c r="F720" s="143">
        <v>-10</v>
      </c>
      <c r="G720" s="143">
        <v>547.30999999999995</v>
      </c>
      <c r="H720" s="143" t="b">
        <v>1</v>
      </c>
      <c r="I720" s="143" t="b">
        <v>0</v>
      </c>
      <c r="J720" s="143" t="b">
        <v>0</v>
      </c>
      <c r="K720" s="143" t="b">
        <v>0</v>
      </c>
    </row>
    <row r="721" spans="1:11" ht="63" x14ac:dyDescent="0.25">
      <c r="A721" s="145">
        <v>44408.415277777778</v>
      </c>
      <c r="B721" s="143" t="s">
        <v>848</v>
      </c>
      <c r="C721" s="144" t="s">
        <v>1677</v>
      </c>
      <c r="D721" s="143">
        <v>3493319327</v>
      </c>
      <c r="E721" s="143">
        <v>2599448374</v>
      </c>
      <c r="F721" s="143">
        <v>-10</v>
      </c>
      <c r="G721" s="143">
        <v>532.30999999999995</v>
      </c>
      <c r="H721" s="143" t="b">
        <v>1</v>
      </c>
      <c r="I721" s="143" t="b">
        <v>0</v>
      </c>
      <c r="J721" s="143" t="b">
        <v>0</v>
      </c>
      <c r="K721" s="143" t="b">
        <v>0</v>
      </c>
    </row>
    <row r="722" spans="1:11" ht="47.25" x14ac:dyDescent="0.25">
      <c r="A722" s="145">
        <v>44408.518750000003</v>
      </c>
      <c r="B722" s="143" t="s">
        <v>865</v>
      </c>
      <c r="C722" s="144" t="s">
        <v>1671</v>
      </c>
      <c r="D722" s="143">
        <v>3494253485</v>
      </c>
      <c r="E722" s="143">
        <v>2593496435</v>
      </c>
      <c r="F722" s="143">
        <v>10</v>
      </c>
      <c r="G722" s="143">
        <v>542.30999999999995</v>
      </c>
      <c r="H722" s="143" t="b">
        <v>1</v>
      </c>
      <c r="I722" s="143" t="b">
        <v>0</v>
      </c>
      <c r="J722" s="143" t="b">
        <v>1</v>
      </c>
      <c r="K722" s="143" t="b">
        <v>0</v>
      </c>
    </row>
    <row r="723" spans="1:11" ht="63" x14ac:dyDescent="0.25">
      <c r="A723" s="145">
        <v>44408.569444444445</v>
      </c>
      <c r="B723" s="143" t="s">
        <v>846</v>
      </c>
      <c r="C723" s="144" t="s">
        <v>1675</v>
      </c>
      <c r="D723" s="143">
        <v>3495146668</v>
      </c>
      <c r="E723" s="143">
        <v>2597741280</v>
      </c>
      <c r="F723" s="143">
        <v>61.75</v>
      </c>
      <c r="G723" s="143">
        <v>604.05999999999995</v>
      </c>
      <c r="H723" s="143" t="b">
        <v>1</v>
      </c>
      <c r="I723" s="143" t="b">
        <v>0</v>
      </c>
      <c r="J723" s="143" t="b">
        <v>0</v>
      </c>
      <c r="K723" s="143" t="b">
        <v>0</v>
      </c>
    </row>
    <row r="724" spans="1:11" ht="63" x14ac:dyDescent="0.25">
      <c r="A724" s="145">
        <v>44409.371527777781</v>
      </c>
      <c r="B724" s="143" t="s">
        <v>848</v>
      </c>
      <c r="C724" s="144" t="s">
        <v>1679</v>
      </c>
      <c r="D724" s="143">
        <v>3500738714</v>
      </c>
      <c r="E724" s="143">
        <v>2604984131</v>
      </c>
      <c r="F724" s="143">
        <v>0</v>
      </c>
      <c r="G724" s="143">
        <v>604.05999999999995</v>
      </c>
      <c r="H724" s="143" t="b">
        <v>1</v>
      </c>
      <c r="I724" s="143" t="b">
        <v>0</v>
      </c>
      <c r="J724" s="143" t="b">
        <v>0</v>
      </c>
      <c r="K724" s="143" t="b">
        <v>0</v>
      </c>
    </row>
    <row r="725" spans="1:11" ht="63" x14ac:dyDescent="0.25">
      <c r="A725" s="145">
        <v>44409.371527777781</v>
      </c>
      <c r="B725" s="143" t="s">
        <v>848</v>
      </c>
      <c r="C725" s="144" t="s">
        <v>1678</v>
      </c>
      <c r="D725" s="143">
        <v>3500738713</v>
      </c>
      <c r="E725" s="143">
        <v>2604984130</v>
      </c>
      <c r="F725" s="143">
        <v>0</v>
      </c>
      <c r="G725" s="143">
        <v>604.05999999999995</v>
      </c>
      <c r="H725" s="143" t="b">
        <v>1</v>
      </c>
      <c r="I725" s="143" t="b">
        <v>0</v>
      </c>
      <c r="J725" s="143" t="b">
        <v>0</v>
      </c>
      <c r="K725" s="143" t="b">
        <v>0</v>
      </c>
    </row>
    <row r="726" spans="1:11" ht="47.25" x14ac:dyDescent="0.25">
      <c r="A726" s="145">
        <v>44409.375</v>
      </c>
      <c r="B726" s="143" t="s">
        <v>848</v>
      </c>
      <c r="C726" s="144" t="s">
        <v>1680</v>
      </c>
      <c r="D726" s="143">
        <v>3500746062</v>
      </c>
      <c r="E726" s="143">
        <v>2604989865</v>
      </c>
      <c r="F726" s="143">
        <v>-4.8</v>
      </c>
      <c r="G726" s="143">
        <v>599.26</v>
      </c>
      <c r="H726" s="143" t="b">
        <v>1</v>
      </c>
      <c r="I726" s="143" t="b">
        <v>0</v>
      </c>
      <c r="J726" s="143" t="b">
        <v>1</v>
      </c>
      <c r="K726" s="143" t="b">
        <v>0</v>
      </c>
    </row>
    <row r="727" spans="1:11" ht="31.5" x14ac:dyDescent="0.25">
      <c r="A727" s="145">
        <v>44409.550694444442</v>
      </c>
      <c r="B727" s="143" t="s">
        <v>848</v>
      </c>
      <c r="C727" s="144" t="s">
        <v>1681</v>
      </c>
      <c r="D727" s="143">
        <v>3501700013</v>
      </c>
      <c r="E727" s="143">
        <v>2605712988</v>
      </c>
      <c r="F727" s="143">
        <v>-2.5</v>
      </c>
      <c r="G727" s="143">
        <v>596.76</v>
      </c>
      <c r="H727" s="143" t="b">
        <v>1</v>
      </c>
      <c r="I727" s="143" t="b">
        <v>0</v>
      </c>
      <c r="J727" s="143" t="b">
        <v>0</v>
      </c>
      <c r="K727" s="143" t="b">
        <v>0</v>
      </c>
    </row>
    <row r="728" spans="1:11" ht="31.5" x14ac:dyDescent="0.25">
      <c r="A728" s="145">
        <v>44409.551388888889</v>
      </c>
      <c r="B728" s="143" t="s">
        <v>848</v>
      </c>
      <c r="C728" s="144" t="s">
        <v>1682</v>
      </c>
      <c r="D728" s="143">
        <v>3501707454</v>
      </c>
      <c r="E728" s="143">
        <v>2605718779</v>
      </c>
      <c r="F728" s="143">
        <v>-2.5</v>
      </c>
      <c r="G728" s="143">
        <v>594.26</v>
      </c>
      <c r="H728" s="143" t="b">
        <v>1</v>
      </c>
      <c r="I728" s="143" t="b">
        <v>0</v>
      </c>
      <c r="J728" s="143" t="b">
        <v>0</v>
      </c>
      <c r="K728" s="143" t="b">
        <v>0</v>
      </c>
    </row>
    <row r="729" spans="1:11" ht="31.5" x14ac:dyDescent="0.25">
      <c r="A729" s="145">
        <v>44409.552083333336</v>
      </c>
      <c r="B729" s="143" t="s">
        <v>848</v>
      </c>
      <c r="C729" s="144" t="s">
        <v>1683</v>
      </c>
      <c r="D729" s="143">
        <v>3501716104</v>
      </c>
      <c r="E729" s="143">
        <v>2605724341</v>
      </c>
      <c r="F729" s="143">
        <v>-2.5</v>
      </c>
      <c r="G729" s="143">
        <v>591.76</v>
      </c>
      <c r="H729" s="143" t="b">
        <v>1</v>
      </c>
      <c r="I729" s="143" t="b">
        <v>0</v>
      </c>
      <c r="J729" s="143" t="b">
        <v>0</v>
      </c>
      <c r="K729" s="143" t="b">
        <v>0</v>
      </c>
    </row>
    <row r="730" spans="1:11" ht="47.25" x14ac:dyDescent="0.25">
      <c r="A730" s="145">
        <v>44409.569444444445</v>
      </c>
      <c r="B730" s="143" t="s">
        <v>848</v>
      </c>
      <c r="C730" s="144" t="s">
        <v>1684</v>
      </c>
      <c r="D730" s="143">
        <v>3501885828</v>
      </c>
      <c r="E730" s="143">
        <v>2605857058</v>
      </c>
      <c r="F730" s="143">
        <v>-2.5</v>
      </c>
      <c r="G730" s="143">
        <v>589.26</v>
      </c>
      <c r="H730" s="143" t="b">
        <v>1</v>
      </c>
      <c r="I730" s="143" t="b">
        <v>0</v>
      </c>
      <c r="J730" s="143" t="b">
        <v>0</v>
      </c>
      <c r="K730" s="143" t="b">
        <v>0</v>
      </c>
    </row>
    <row r="731" spans="1:11" ht="63" x14ac:dyDescent="0.25">
      <c r="A731" s="145">
        <v>44410.069444444445</v>
      </c>
      <c r="B731" s="143" t="s">
        <v>865</v>
      </c>
      <c r="C731" s="144" t="s">
        <v>1677</v>
      </c>
      <c r="D731" s="143">
        <v>3504898304</v>
      </c>
      <c r="E731" s="143">
        <v>2599448374</v>
      </c>
      <c r="F731" s="143">
        <v>10</v>
      </c>
      <c r="G731" s="143">
        <v>599.26</v>
      </c>
      <c r="H731" s="143" t="b">
        <v>1</v>
      </c>
      <c r="I731" s="143" t="b">
        <v>0</v>
      </c>
      <c r="J731" s="143" t="b">
        <v>0</v>
      </c>
      <c r="K731" s="143" t="b">
        <v>0</v>
      </c>
    </row>
    <row r="732" spans="1:11" ht="47.25" x14ac:dyDescent="0.25">
      <c r="A732" s="145">
        <v>44410.502083333333</v>
      </c>
      <c r="B732" s="143" t="s">
        <v>865</v>
      </c>
      <c r="C732" s="144" t="s">
        <v>1680</v>
      </c>
      <c r="D732" s="143">
        <v>3505193626</v>
      </c>
      <c r="E732" s="143">
        <v>2604989865</v>
      </c>
      <c r="F732" s="143">
        <v>4.8</v>
      </c>
      <c r="G732" s="143">
        <v>604.05999999999995</v>
      </c>
      <c r="H732" s="143" t="b">
        <v>1</v>
      </c>
      <c r="I732" s="143" t="b">
        <v>0</v>
      </c>
      <c r="J732" s="143" t="b">
        <v>1</v>
      </c>
      <c r="K732" s="143" t="b">
        <v>0</v>
      </c>
    </row>
    <row r="733" spans="1:11" ht="63" x14ac:dyDescent="0.25">
      <c r="A733" s="145">
        <v>44412.456250000003</v>
      </c>
      <c r="B733" s="143" t="s">
        <v>848</v>
      </c>
      <c r="C733" s="144" t="s">
        <v>1685</v>
      </c>
      <c r="D733" s="143">
        <v>3510193556</v>
      </c>
      <c r="E733" s="143">
        <v>2611929833</v>
      </c>
      <c r="F733" s="143">
        <v>0</v>
      </c>
      <c r="G733" s="143">
        <v>604.05999999999995</v>
      </c>
      <c r="H733" s="143" t="b">
        <v>1</v>
      </c>
      <c r="I733" s="143" t="b">
        <v>0</v>
      </c>
      <c r="J733" s="143" t="b">
        <v>0</v>
      </c>
      <c r="K733" s="143" t="b">
        <v>0</v>
      </c>
    </row>
    <row r="734" spans="1:11" ht="63" x14ac:dyDescent="0.25">
      <c r="A734" s="145">
        <v>44412.456250000003</v>
      </c>
      <c r="B734" s="143" t="s">
        <v>848</v>
      </c>
      <c r="C734" s="144" t="s">
        <v>1685</v>
      </c>
      <c r="D734" s="143">
        <v>3510193349</v>
      </c>
      <c r="E734" s="143">
        <v>2611929667</v>
      </c>
      <c r="F734" s="143">
        <v>0</v>
      </c>
      <c r="G734" s="143">
        <v>604.05999999999995</v>
      </c>
      <c r="H734" s="143" t="b">
        <v>1</v>
      </c>
      <c r="I734" s="143" t="b">
        <v>0</v>
      </c>
      <c r="J734" s="143" t="b">
        <v>0</v>
      </c>
      <c r="K734" s="143" t="b">
        <v>0</v>
      </c>
    </row>
    <row r="735" spans="1:11" ht="63" x14ac:dyDescent="0.25">
      <c r="A735" s="145">
        <v>44412.70416666667</v>
      </c>
      <c r="B735" s="143" t="s">
        <v>848</v>
      </c>
      <c r="C735" s="144" t="s">
        <v>1686</v>
      </c>
      <c r="D735" s="143">
        <v>3511610353</v>
      </c>
      <c r="E735" s="143">
        <v>2612980348</v>
      </c>
      <c r="F735" s="143">
        <v>-5</v>
      </c>
      <c r="G735" s="143">
        <v>599.05999999999995</v>
      </c>
      <c r="H735" s="143" t="b">
        <v>1</v>
      </c>
      <c r="I735" s="143" t="b">
        <v>0</v>
      </c>
      <c r="J735" s="143" t="b">
        <v>0</v>
      </c>
      <c r="K735" s="143" t="b">
        <v>0</v>
      </c>
    </row>
    <row r="736" spans="1:11" ht="63" x14ac:dyDescent="0.25">
      <c r="A736" s="145">
        <v>44412.704861111109</v>
      </c>
      <c r="B736" s="143" t="s">
        <v>848</v>
      </c>
      <c r="C736" s="144" t="s">
        <v>1687</v>
      </c>
      <c r="D736" s="143">
        <v>3511611386</v>
      </c>
      <c r="E736" s="143">
        <v>2612981212</v>
      </c>
      <c r="F736" s="143">
        <v>-5</v>
      </c>
      <c r="G736" s="143">
        <v>594.05999999999995</v>
      </c>
      <c r="H736" s="143" t="b">
        <v>1</v>
      </c>
      <c r="I736" s="143" t="b">
        <v>0</v>
      </c>
      <c r="J736" s="143" t="b">
        <v>0</v>
      </c>
      <c r="K736" s="143" t="b">
        <v>0</v>
      </c>
    </row>
    <row r="737" spans="1:11" ht="63" x14ac:dyDescent="0.25">
      <c r="A737" s="145">
        <v>44412.925000000003</v>
      </c>
      <c r="B737" s="143" t="s">
        <v>848</v>
      </c>
      <c r="C737" s="144" t="s">
        <v>1688</v>
      </c>
      <c r="D737" s="143">
        <v>3512810629</v>
      </c>
      <c r="E737" s="143">
        <v>2613877694</v>
      </c>
      <c r="F737" s="143">
        <v>0</v>
      </c>
      <c r="G737" s="143">
        <v>594.05999999999995</v>
      </c>
      <c r="H737" s="143" t="b">
        <v>1</v>
      </c>
      <c r="I737" s="143" t="b">
        <v>0</v>
      </c>
      <c r="J737" s="143" t="b">
        <v>0</v>
      </c>
      <c r="K737" s="143" t="b">
        <v>0</v>
      </c>
    </row>
    <row r="738" spans="1:11" ht="63" x14ac:dyDescent="0.25">
      <c r="A738" s="145">
        <v>44412.925000000003</v>
      </c>
      <c r="B738" s="143" t="s">
        <v>848</v>
      </c>
      <c r="C738" s="144" t="s">
        <v>1688</v>
      </c>
      <c r="D738" s="143">
        <v>3512810175</v>
      </c>
      <c r="E738" s="143">
        <v>2613877296</v>
      </c>
      <c r="F738" s="143">
        <v>0</v>
      </c>
      <c r="G738" s="143">
        <v>594.05999999999995</v>
      </c>
      <c r="H738" s="143" t="b">
        <v>1</v>
      </c>
      <c r="I738" s="143" t="b">
        <v>0</v>
      </c>
      <c r="J738" s="143" t="b">
        <v>0</v>
      </c>
      <c r="K738" s="143" t="b">
        <v>0</v>
      </c>
    </row>
    <row r="739" spans="1:11" ht="47.25" x14ac:dyDescent="0.25">
      <c r="A739" s="145">
        <v>44413.443055555559</v>
      </c>
      <c r="B739" s="143" t="s">
        <v>848</v>
      </c>
      <c r="C739" s="144" t="s">
        <v>1690</v>
      </c>
      <c r="D739" s="143">
        <v>3513302699</v>
      </c>
      <c r="E739" s="143">
        <v>2614240050</v>
      </c>
      <c r="F739" s="143">
        <v>-5</v>
      </c>
      <c r="G739" s="143">
        <v>589.05999999999995</v>
      </c>
      <c r="H739" s="143" t="b">
        <v>1</v>
      </c>
      <c r="I739" s="143" t="b">
        <v>0</v>
      </c>
      <c r="J739" s="143" t="b">
        <v>0</v>
      </c>
      <c r="K739" s="143" t="b">
        <v>0</v>
      </c>
    </row>
    <row r="740" spans="1:11" ht="47.25" x14ac:dyDescent="0.25">
      <c r="A740" s="145">
        <v>44413.443055555559</v>
      </c>
      <c r="B740" s="143" t="s">
        <v>848</v>
      </c>
      <c r="C740" s="144" t="s">
        <v>1689</v>
      </c>
      <c r="D740" s="143">
        <v>3513302698</v>
      </c>
      <c r="E740" s="143">
        <v>2614240049</v>
      </c>
      <c r="F740" s="143">
        <v>0</v>
      </c>
      <c r="G740" s="143">
        <v>594.05999999999995</v>
      </c>
      <c r="H740" s="143" t="b">
        <v>1</v>
      </c>
      <c r="I740" s="143" t="b">
        <v>0</v>
      </c>
      <c r="J740" s="143" t="b">
        <v>0</v>
      </c>
      <c r="K740" s="143" t="b">
        <v>0</v>
      </c>
    </row>
    <row r="741" spans="1:11" ht="63" x14ac:dyDescent="0.25">
      <c r="A741" s="145">
        <v>44413.443749999999</v>
      </c>
      <c r="B741" s="143" t="s">
        <v>848</v>
      </c>
      <c r="C741" s="144" t="s">
        <v>1691</v>
      </c>
      <c r="D741" s="143">
        <v>3513303111</v>
      </c>
      <c r="E741" s="143">
        <v>2614240378</v>
      </c>
      <c r="F741" s="143">
        <v>-20</v>
      </c>
      <c r="G741" s="143">
        <v>569.05999999999995</v>
      </c>
      <c r="H741" s="143" t="b">
        <v>1</v>
      </c>
      <c r="I741" s="143" t="b">
        <v>0</v>
      </c>
      <c r="J741" s="143" t="b">
        <v>0</v>
      </c>
      <c r="K741" s="143" t="b">
        <v>0</v>
      </c>
    </row>
    <row r="742" spans="1:11" ht="63" x14ac:dyDescent="0.25">
      <c r="A742" s="145">
        <v>44413.444444444445</v>
      </c>
      <c r="B742" s="143" t="s">
        <v>848</v>
      </c>
      <c r="C742" s="144" t="s">
        <v>1693</v>
      </c>
      <c r="D742" s="143">
        <v>3513304353</v>
      </c>
      <c r="E742" s="143">
        <v>2614241337</v>
      </c>
      <c r="F742" s="143">
        <v>-20</v>
      </c>
      <c r="G742" s="143">
        <v>539.05999999999995</v>
      </c>
      <c r="H742" s="143" t="b">
        <v>1</v>
      </c>
      <c r="I742" s="143" t="b">
        <v>0</v>
      </c>
      <c r="J742" s="143" t="b">
        <v>0</v>
      </c>
      <c r="K742" s="143" t="b">
        <v>0</v>
      </c>
    </row>
    <row r="743" spans="1:11" ht="63" x14ac:dyDescent="0.25">
      <c r="A743" s="145">
        <v>44413.444444444445</v>
      </c>
      <c r="B743" s="143" t="s">
        <v>848</v>
      </c>
      <c r="C743" s="144" t="s">
        <v>1692</v>
      </c>
      <c r="D743" s="143">
        <v>3513304352</v>
      </c>
      <c r="E743" s="143">
        <v>2614241336</v>
      </c>
      <c r="F743" s="143">
        <v>-10</v>
      </c>
      <c r="G743" s="143">
        <v>559.05999999999995</v>
      </c>
      <c r="H743" s="143" t="b">
        <v>1</v>
      </c>
      <c r="I743" s="143" t="b">
        <v>0</v>
      </c>
      <c r="J743" s="143" t="b">
        <v>0</v>
      </c>
      <c r="K743" s="143" t="b">
        <v>0</v>
      </c>
    </row>
    <row r="744" spans="1:11" ht="78.75" x14ac:dyDescent="0.25">
      <c r="A744" s="145">
        <v>44413.904166666667</v>
      </c>
      <c r="B744" s="143" t="s">
        <v>848</v>
      </c>
      <c r="C744" s="144" t="s">
        <v>1694</v>
      </c>
      <c r="D744" s="143">
        <v>3516066116</v>
      </c>
      <c r="E744" s="143">
        <v>2616261519</v>
      </c>
      <c r="F744" s="143">
        <v>-30</v>
      </c>
      <c r="G744" s="143">
        <v>509.06</v>
      </c>
      <c r="H744" s="143" t="b">
        <v>1</v>
      </c>
      <c r="I744" s="143" t="b">
        <v>0</v>
      </c>
      <c r="J744" s="143" t="b">
        <v>0</v>
      </c>
      <c r="K744" s="143" t="b">
        <v>0</v>
      </c>
    </row>
    <row r="745" spans="1:11" ht="63" x14ac:dyDescent="0.25">
      <c r="A745" s="145">
        <v>44415.379861111112</v>
      </c>
      <c r="B745" s="143" t="s">
        <v>848</v>
      </c>
      <c r="C745" s="144" t="s">
        <v>1695</v>
      </c>
      <c r="D745" s="143">
        <v>3521179569</v>
      </c>
      <c r="E745" s="143">
        <v>2619984286</v>
      </c>
      <c r="F745" s="143">
        <v>-10</v>
      </c>
      <c r="G745" s="143">
        <v>499.06</v>
      </c>
      <c r="H745" s="143" t="b">
        <v>1</v>
      </c>
      <c r="I745" s="143" t="b">
        <v>0</v>
      </c>
      <c r="J745" s="143" t="b">
        <v>0</v>
      </c>
      <c r="K745" s="143" t="b">
        <v>0</v>
      </c>
    </row>
    <row r="746" spans="1:11" ht="63" x14ac:dyDescent="0.25">
      <c r="A746" s="145">
        <v>44415.381249999999</v>
      </c>
      <c r="B746" s="143" t="s">
        <v>848</v>
      </c>
      <c r="C746" s="144" t="s">
        <v>1696</v>
      </c>
      <c r="D746" s="143">
        <v>3521183995</v>
      </c>
      <c r="E746" s="143">
        <v>2619988028</v>
      </c>
      <c r="F746" s="143">
        <v>-20</v>
      </c>
      <c r="G746" s="143">
        <v>479.06</v>
      </c>
      <c r="H746" s="143" t="b">
        <v>1</v>
      </c>
      <c r="I746" s="143" t="b">
        <v>0</v>
      </c>
      <c r="J746" s="143" t="b">
        <v>0</v>
      </c>
      <c r="K746" s="143" t="b">
        <v>0</v>
      </c>
    </row>
    <row r="747" spans="1:11" ht="63" x14ac:dyDescent="0.25">
      <c r="A747" s="145">
        <v>44415.382638888892</v>
      </c>
      <c r="B747" s="143" t="s">
        <v>848</v>
      </c>
      <c r="C747" s="144" t="s">
        <v>1700</v>
      </c>
      <c r="D747" s="143">
        <v>3521189087</v>
      </c>
      <c r="E747" s="143">
        <v>2619992324</v>
      </c>
      <c r="F747" s="143">
        <v>0</v>
      </c>
      <c r="G747" s="143">
        <v>449.06</v>
      </c>
      <c r="H747" s="143" t="b">
        <v>1</v>
      </c>
      <c r="I747" s="143" t="b">
        <v>0</v>
      </c>
      <c r="J747" s="143" t="b">
        <v>0</v>
      </c>
      <c r="K747" s="143" t="b">
        <v>0</v>
      </c>
    </row>
    <row r="748" spans="1:11" ht="63" x14ac:dyDescent="0.25">
      <c r="A748" s="145">
        <v>44415.382638888892</v>
      </c>
      <c r="B748" s="143" t="s">
        <v>848</v>
      </c>
      <c r="C748" s="144" t="s">
        <v>1699</v>
      </c>
      <c r="D748" s="143">
        <v>3521189085</v>
      </c>
      <c r="E748" s="143">
        <v>2619992323</v>
      </c>
      <c r="F748" s="143">
        <v>0</v>
      </c>
      <c r="G748" s="143">
        <v>449.06</v>
      </c>
      <c r="H748" s="143" t="b">
        <v>1</v>
      </c>
      <c r="I748" s="143" t="b">
        <v>0</v>
      </c>
      <c r="J748" s="143" t="b">
        <v>0</v>
      </c>
      <c r="K748" s="143" t="b">
        <v>0</v>
      </c>
    </row>
    <row r="749" spans="1:11" ht="63" x14ac:dyDescent="0.25">
      <c r="A749" s="145">
        <v>44415.382638888892</v>
      </c>
      <c r="B749" s="143" t="s">
        <v>848</v>
      </c>
      <c r="C749" s="144" t="s">
        <v>1698</v>
      </c>
      <c r="D749" s="143">
        <v>3521187901</v>
      </c>
      <c r="E749" s="143">
        <v>2619991326</v>
      </c>
      <c r="F749" s="143">
        <v>-10</v>
      </c>
      <c r="G749" s="143">
        <v>449.06</v>
      </c>
      <c r="H749" s="143" t="b">
        <v>1</v>
      </c>
      <c r="I749" s="143" t="b">
        <v>0</v>
      </c>
      <c r="J749" s="143" t="b">
        <v>0</v>
      </c>
      <c r="K749" s="143" t="b">
        <v>0</v>
      </c>
    </row>
    <row r="750" spans="1:11" ht="63" x14ac:dyDescent="0.25">
      <c r="A750" s="145">
        <v>44415.382638888892</v>
      </c>
      <c r="B750" s="143" t="s">
        <v>848</v>
      </c>
      <c r="C750" s="144" t="s">
        <v>1697</v>
      </c>
      <c r="D750" s="143">
        <v>3521187900</v>
      </c>
      <c r="E750" s="143">
        <v>2619991325</v>
      </c>
      <c r="F750" s="143">
        <v>-20</v>
      </c>
      <c r="G750" s="143">
        <v>459.06</v>
      </c>
      <c r="H750" s="143" t="b">
        <v>1</v>
      </c>
      <c r="I750" s="143" t="b">
        <v>0</v>
      </c>
      <c r="J750" s="143" t="b">
        <v>0</v>
      </c>
      <c r="K750" s="143" t="b">
        <v>0</v>
      </c>
    </row>
    <row r="751" spans="1:11" ht="31.5" x14ac:dyDescent="0.25">
      <c r="A751" s="145">
        <v>44415.54583333333</v>
      </c>
      <c r="B751" s="143" t="s">
        <v>848</v>
      </c>
      <c r="C751" s="144" t="s">
        <v>1701</v>
      </c>
      <c r="D751" s="143">
        <v>3523051993</v>
      </c>
      <c r="E751" s="143">
        <v>2621408494</v>
      </c>
      <c r="F751" s="143">
        <v>-2.5</v>
      </c>
      <c r="G751" s="143">
        <v>446.56</v>
      </c>
      <c r="H751" s="143" t="b">
        <v>1</v>
      </c>
      <c r="I751" s="143" t="b">
        <v>0</v>
      </c>
      <c r="J751" s="143" t="b">
        <v>0</v>
      </c>
      <c r="K751" s="143" t="b">
        <v>0</v>
      </c>
    </row>
    <row r="752" spans="1:11" ht="78.75" x14ac:dyDescent="0.25">
      <c r="A752" s="145">
        <v>44415.757638888892</v>
      </c>
      <c r="B752" s="143" t="s">
        <v>865</v>
      </c>
      <c r="C752" s="144" t="s">
        <v>1694</v>
      </c>
      <c r="D752" s="143">
        <v>3528062199</v>
      </c>
      <c r="E752" s="143">
        <v>2616261519</v>
      </c>
      <c r="F752" s="143">
        <v>30</v>
      </c>
      <c r="G752" s="143">
        <v>476.56</v>
      </c>
      <c r="H752" s="143" t="b">
        <v>1</v>
      </c>
      <c r="I752" s="143" t="b">
        <v>0</v>
      </c>
      <c r="J752" s="143" t="b">
        <v>0</v>
      </c>
      <c r="K752" s="143" t="b">
        <v>0</v>
      </c>
    </row>
    <row r="753" spans="1:11" ht="31.5" x14ac:dyDescent="0.25">
      <c r="A753" s="145">
        <v>44415.779166666667</v>
      </c>
      <c r="B753" s="143" t="s">
        <v>848</v>
      </c>
      <c r="C753" s="144" t="s">
        <v>1702</v>
      </c>
      <c r="D753" s="143">
        <v>3528282314</v>
      </c>
      <c r="E753" s="143">
        <v>2625337007</v>
      </c>
      <c r="F753" s="143">
        <v>0</v>
      </c>
      <c r="G753" s="143">
        <v>476.56</v>
      </c>
      <c r="H753" s="143" t="b">
        <v>1</v>
      </c>
      <c r="I753" s="143" t="b">
        <v>0</v>
      </c>
      <c r="J753" s="143" t="b">
        <v>0</v>
      </c>
      <c r="K753" s="143" t="b">
        <v>0</v>
      </c>
    </row>
    <row r="754" spans="1:11" ht="31.5" x14ac:dyDescent="0.25">
      <c r="A754" s="145">
        <v>44415.780555555553</v>
      </c>
      <c r="B754" s="143" t="s">
        <v>848</v>
      </c>
      <c r="C754" s="144" t="s">
        <v>1703</v>
      </c>
      <c r="D754" s="143">
        <v>3528290569</v>
      </c>
      <c r="E754" s="143">
        <v>2625343556</v>
      </c>
      <c r="F754" s="143">
        <v>-2.5</v>
      </c>
      <c r="G754" s="143">
        <v>474.06</v>
      </c>
      <c r="H754" s="143" t="b">
        <v>1</v>
      </c>
      <c r="I754" s="143" t="b">
        <v>0</v>
      </c>
      <c r="J754" s="143" t="b">
        <v>0</v>
      </c>
      <c r="K754" s="143" t="b">
        <v>0</v>
      </c>
    </row>
    <row r="755" spans="1:11" ht="31.5" x14ac:dyDescent="0.25">
      <c r="A755" s="145">
        <v>44416.561111111114</v>
      </c>
      <c r="B755" s="143" t="s">
        <v>848</v>
      </c>
      <c r="C755" s="144" t="s">
        <v>1704</v>
      </c>
      <c r="D755" s="143">
        <v>3530928801</v>
      </c>
      <c r="E755" s="143">
        <v>2627271937</v>
      </c>
      <c r="F755" s="143">
        <v>-2.5</v>
      </c>
      <c r="G755" s="143">
        <v>471.56</v>
      </c>
      <c r="H755" s="143" t="b">
        <v>1</v>
      </c>
      <c r="I755" s="143" t="b">
        <v>0</v>
      </c>
      <c r="J755" s="143" t="b">
        <v>0</v>
      </c>
      <c r="K755" s="143" t="b">
        <v>0</v>
      </c>
    </row>
    <row r="756" spans="1:11" ht="31.5" x14ac:dyDescent="0.25">
      <c r="A756" s="145">
        <v>44416.561805555553</v>
      </c>
      <c r="B756" s="143" t="s">
        <v>848</v>
      </c>
      <c r="C756" s="144" t="s">
        <v>1705</v>
      </c>
      <c r="D756" s="143">
        <v>3530934374</v>
      </c>
      <c r="E756" s="143">
        <v>2627276628</v>
      </c>
      <c r="F756" s="143">
        <v>-2.5</v>
      </c>
      <c r="G756" s="143">
        <v>469.06</v>
      </c>
      <c r="H756" s="143" t="b">
        <v>1</v>
      </c>
      <c r="I756" s="143" t="b">
        <v>0</v>
      </c>
      <c r="J756" s="143" t="b">
        <v>0</v>
      </c>
      <c r="K756" s="143" t="b">
        <v>0</v>
      </c>
    </row>
    <row r="757" spans="1:11" ht="31.5" x14ac:dyDescent="0.25">
      <c r="A757" s="145">
        <v>44416.694444444445</v>
      </c>
      <c r="B757" s="143" t="s">
        <v>848</v>
      </c>
      <c r="C757" s="144" t="s">
        <v>1706</v>
      </c>
      <c r="D757" s="143">
        <v>3532379934</v>
      </c>
      <c r="E757" s="143">
        <v>2628341725</v>
      </c>
      <c r="F757" s="143">
        <v>-2.5</v>
      </c>
      <c r="G757" s="143">
        <v>466.56</v>
      </c>
      <c r="H757" s="143" t="b">
        <v>1</v>
      </c>
      <c r="I757" s="143" t="b">
        <v>0</v>
      </c>
      <c r="J757" s="143" t="b">
        <v>0</v>
      </c>
      <c r="K757" s="143" t="b">
        <v>0</v>
      </c>
    </row>
    <row r="758" spans="1:11" ht="78.75" x14ac:dyDescent="0.25">
      <c r="A758" s="145">
        <v>44417.395138888889</v>
      </c>
      <c r="B758" s="143" t="s">
        <v>848</v>
      </c>
      <c r="C758" s="144" t="s">
        <v>1710</v>
      </c>
      <c r="D758" s="143">
        <v>3533862841</v>
      </c>
      <c r="E758" s="143">
        <v>2629396179</v>
      </c>
      <c r="F758" s="143">
        <v>0</v>
      </c>
      <c r="G758" s="143">
        <v>459.06</v>
      </c>
      <c r="H758" s="143" t="b">
        <v>1</v>
      </c>
      <c r="I758" s="143" t="b">
        <v>0</v>
      </c>
      <c r="J758" s="143" t="b">
        <v>0</v>
      </c>
      <c r="K758" s="143" t="b">
        <v>0</v>
      </c>
    </row>
    <row r="759" spans="1:11" ht="63" x14ac:dyDescent="0.25">
      <c r="A759" s="145">
        <v>44417.395138888889</v>
      </c>
      <c r="B759" s="143" t="s">
        <v>848</v>
      </c>
      <c r="C759" s="144" t="s">
        <v>1709</v>
      </c>
      <c r="D759" s="143">
        <v>3533862839</v>
      </c>
      <c r="E759" s="143">
        <v>2629396177</v>
      </c>
      <c r="F759" s="143">
        <v>0</v>
      </c>
      <c r="G759" s="143">
        <v>459.06</v>
      </c>
      <c r="H759" s="143" t="b">
        <v>1</v>
      </c>
      <c r="I759" s="143" t="b">
        <v>0</v>
      </c>
      <c r="J759" s="143" t="b">
        <v>0</v>
      </c>
      <c r="K759" s="143" t="b">
        <v>0</v>
      </c>
    </row>
    <row r="760" spans="1:11" ht="78.75" x14ac:dyDescent="0.25">
      <c r="A760" s="145">
        <v>44417.395138888889</v>
      </c>
      <c r="B760" s="143" t="s">
        <v>848</v>
      </c>
      <c r="C760" s="144" t="s">
        <v>1708</v>
      </c>
      <c r="D760" s="143">
        <v>3533862838</v>
      </c>
      <c r="E760" s="143">
        <v>2629396176</v>
      </c>
      <c r="F760" s="143">
        <v>-5</v>
      </c>
      <c r="G760" s="143">
        <v>459.06</v>
      </c>
      <c r="H760" s="143" t="b">
        <v>1</v>
      </c>
      <c r="I760" s="143" t="b">
        <v>0</v>
      </c>
      <c r="J760" s="143" t="b">
        <v>0</v>
      </c>
      <c r="K760" s="143" t="b">
        <v>0</v>
      </c>
    </row>
    <row r="761" spans="1:11" ht="63" x14ac:dyDescent="0.25">
      <c r="A761" s="145">
        <v>44417.395138888889</v>
      </c>
      <c r="B761" s="143" t="s">
        <v>848</v>
      </c>
      <c r="C761" s="144" t="s">
        <v>1707</v>
      </c>
      <c r="D761" s="143">
        <v>3533862837</v>
      </c>
      <c r="E761" s="143">
        <v>2629396175</v>
      </c>
      <c r="F761" s="143">
        <v>-2.5</v>
      </c>
      <c r="G761" s="143">
        <v>464.06</v>
      </c>
      <c r="H761" s="143" t="b">
        <v>1</v>
      </c>
      <c r="I761" s="143" t="b">
        <v>0</v>
      </c>
      <c r="J761" s="143" t="b">
        <v>0</v>
      </c>
      <c r="K761" s="143" t="b">
        <v>0</v>
      </c>
    </row>
    <row r="762" spans="1:11" ht="63" x14ac:dyDescent="0.25">
      <c r="A762" s="145">
        <v>44417.56527777778</v>
      </c>
      <c r="B762" s="143" t="s">
        <v>846</v>
      </c>
      <c r="C762" s="144" t="s">
        <v>1695</v>
      </c>
      <c r="D762" s="143">
        <v>3534185285</v>
      </c>
      <c r="E762" s="143">
        <v>2619984286</v>
      </c>
      <c r="F762" s="143">
        <v>15.08</v>
      </c>
      <c r="G762" s="143">
        <v>474.14</v>
      </c>
      <c r="H762" s="143" t="b">
        <v>1</v>
      </c>
      <c r="I762" s="143" t="b">
        <v>0</v>
      </c>
      <c r="J762" s="143" t="b">
        <v>0</v>
      </c>
      <c r="K762" s="143" t="b">
        <v>0</v>
      </c>
    </row>
    <row r="763" spans="1:11" ht="31.5" x14ac:dyDescent="0.25">
      <c r="A763" s="145">
        <v>44417.677083333336</v>
      </c>
      <c r="B763" s="143" t="s">
        <v>848</v>
      </c>
      <c r="C763" s="144" t="s">
        <v>1711</v>
      </c>
      <c r="D763" s="143">
        <v>3534688251</v>
      </c>
      <c r="E763" s="143">
        <v>2630003173</v>
      </c>
      <c r="F763" s="143">
        <v>-2.5</v>
      </c>
      <c r="G763" s="143">
        <v>471.64</v>
      </c>
      <c r="H763" s="143" t="b">
        <v>1</v>
      </c>
      <c r="I763" s="143" t="b">
        <v>0</v>
      </c>
      <c r="J763" s="143" t="b">
        <v>0</v>
      </c>
      <c r="K763" s="143" t="b">
        <v>0</v>
      </c>
    </row>
    <row r="764" spans="1:11" ht="63" x14ac:dyDescent="0.25">
      <c r="A764" s="145">
        <v>44418.543749999997</v>
      </c>
      <c r="B764" s="143" t="s">
        <v>846</v>
      </c>
      <c r="C764" s="144" t="s">
        <v>1699</v>
      </c>
      <c r="D764" s="143">
        <v>3536641468</v>
      </c>
      <c r="E764" s="143">
        <v>2619992323</v>
      </c>
      <c r="F764" s="143">
        <v>29.38</v>
      </c>
      <c r="G764" s="143">
        <v>507.87</v>
      </c>
      <c r="H764" s="143" t="b">
        <v>1</v>
      </c>
      <c r="I764" s="143" t="b">
        <v>0</v>
      </c>
      <c r="J764" s="143" t="b">
        <v>0</v>
      </c>
      <c r="K764" s="143" t="b">
        <v>0</v>
      </c>
    </row>
    <row r="765" spans="1:11" ht="63" x14ac:dyDescent="0.25">
      <c r="A765" s="145">
        <v>44418.543749999997</v>
      </c>
      <c r="B765" s="143" t="s">
        <v>846</v>
      </c>
      <c r="C765" s="144" t="s">
        <v>1700</v>
      </c>
      <c r="D765" s="143">
        <v>3536641399</v>
      </c>
      <c r="E765" s="143">
        <v>2619992324</v>
      </c>
      <c r="F765" s="143">
        <v>6.85</v>
      </c>
      <c r="G765" s="143">
        <v>478.49</v>
      </c>
      <c r="H765" s="143" t="b">
        <v>1</v>
      </c>
      <c r="I765" s="143" t="b">
        <v>0</v>
      </c>
      <c r="J765" s="143" t="b">
        <v>0</v>
      </c>
      <c r="K765" s="143" t="b">
        <v>0</v>
      </c>
    </row>
    <row r="766" spans="1:11" ht="63" x14ac:dyDescent="0.25">
      <c r="A766" s="145">
        <v>44418.564583333333</v>
      </c>
      <c r="B766" s="143" t="s">
        <v>846</v>
      </c>
      <c r="C766" s="144" t="s">
        <v>1698</v>
      </c>
      <c r="D766" s="143">
        <v>3536736156</v>
      </c>
      <c r="E766" s="143">
        <v>2619991326</v>
      </c>
      <c r="F766" s="143">
        <v>21.5</v>
      </c>
      <c r="G766" s="143">
        <v>639.37</v>
      </c>
      <c r="H766" s="143" t="b">
        <v>1</v>
      </c>
      <c r="I766" s="143" t="b">
        <v>0</v>
      </c>
      <c r="J766" s="143" t="b">
        <v>0</v>
      </c>
      <c r="K766" s="143" t="b">
        <v>0</v>
      </c>
    </row>
    <row r="767" spans="1:11" ht="63" x14ac:dyDescent="0.25">
      <c r="A767" s="145">
        <v>44418.564583333333</v>
      </c>
      <c r="B767" s="143" t="s">
        <v>846</v>
      </c>
      <c r="C767" s="144" t="s">
        <v>1697</v>
      </c>
      <c r="D767" s="143">
        <v>3536736129</v>
      </c>
      <c r="E767" s="143">
        <v>2619991325</v>
      </c>
      <c r="F767" s="143">
        <v>110</v>
      </c>
      <c r="G767" s="143">
        <v>617.87</v>
      </c>
      <c r="H767" s="143" t="b">
        <v>1</v>
      </c>
      <c r="I767" s="143" t="b">
        <v>0</v>
      </c>
      <c r="J767" s="143" t="b">
        <v>0</v>
      </c>
      <c r="K767" s="143" t="b">
        <v>0</v>
      </c>
    </row>
    <row r="768" spans="1:11" ht="63" x14ac:dyDescent="0.25">
      <c r="A768" s="145">
        <v>44418.663888888892</v>
      </c>
      <c r="B768" s="143" t="s">
        <v>848</v>
      </c>
      <c r="C768" s="144" t="s">
        <v>1713</v>
      </c>
      <c r="D768" s="143">
        <v>3537230127</v>
      </c>
      <c r="E768" s="143">
        <v>2631763089</v>
      </c>
      <c r="F768" s="143">
        <v>-10</v>
      </c>
      <c r="G768" s="143">
        <v>619.37</v>
      </c>
      <c r="H768" s="143" t="b">
        <v>1</v>
      </c>
      <c r="I768" s="143" t="b">
        <v>0</v>
      </c>
      <c r="J768" s="143" t="b">
        <v>0</v>
      </c>
      <c r="K768" s="143" t="b">
        <v>0</v>
      </c>
    </row>
    <row r="769" spans="1:11" ht="63" x14ac:dyDescent="0.25">
      <c r="A769" s="145">
        <v>44418.663888888892</v>
      </c>
      <c r="B769" s="143" t="s">
        <v>848</v>
      </c>
      <c r="C769" s="144" t="s">
        <v>1712</v>
      </c>
      <c r="D769" s="143">
        <v>3537230123</v>
      </c>
      <c r="E769" s="143">
        <v>2631763087</v>
      </c>
      <c r="F769" s="143">
        <v>-10</v>
      </c>
      <c r="G769" s="143">
        <v>629.37</v>
      </c>
      <c r="H769" s="143" t="b">
        <v>1</v>
      </c>
      <c r="I769" s="143" t="b">
        <v>0</v>
      </c>
      <c r="J769" s="143" t="b">
        <v>0</v>
      </c>
      <c r="K769" s="143" t="b">
        <v>0</v>
      </c>
    </row>
    <row r="770" spans="1:11" ht="63" x14ac:dyDescent="0.25">
      <c r="A770" s="145">
        <v>44418.685416666667</v>
      </c>
      <c r="B770" s="143" t="s">
        <v>848</v>
      </c>
      <c r="C770" s="144" t="s">
        <v>1715</v>
      </c>
      <c r="D770" s="143">
        <v>3537347127</v>
      </c>
      <c r="E770" s="143">
        <v>2631851051</v>
      </c>
      <c r="F770" s="143">
        <v>-5</v>
      </c>
      <c r="G770" s="143">
        <v>594.37</v>
      </c>
      <c r="H770" s="143" t="b">
        <v>1</v>
      </c>
      <c r="I770" s="143" t="b">
        <v>0</v>
      </c>
      <c r="J770" s="143" t="b">
        <v>0</v>
      </c>
      <c r="K770" s="143" t="b">
        <v>0</v>
      </c>
    </row>
    <row r="771" spans="1:11" ht="78.75" x14ac:dyDescent="0.25">
      <c r="A771" s="145">
        <v>44418.685416666667</v>
      </c>
      <c r="B771" s="143" t="s">
        <v>848</v>
      </c>
      <c r="C771" s="144" t="s">
        <v>1714</v>
      </c>
      <c r="D771" s="143">
        <v>3537347126</v>
      </c>
      <c r="E771" s="143">
        <v>2631851050</v>
      </c>
      <c r="F771" s="143">
        <v>-20</v>
      </c>
      <c r="G771" s="143">
        <v>599.37</v>
      </c>
      <c r="H771" s="143" t="b">
        <v>1</v>
      </c>
      <c r="I771" s="143" t="b">
        <v>0</v>
      </c>
      <c r="J771" s="143" t="b">
        <v>0</v>
      </c>
      <c r="K771" s="143" t="b">
        <v>0</v>
      </c>
    </row>
    <row r="772" spans="1:11" ht="63" x14ac:dyDescent="0.25">
      <c r="A772" s="145">
        <v>44419.510416666664</v>
      </c>
      <c r="B772" s="143" t="s">
        <v>848</v>
      </c>
      <c r="C772" s="144" t="s">
        <v>1717</v>
      </c>
      <c r="D772" s="143">
        <v>3538975679</v>
      </c>
      <c r="E772" s="143">
        <v>2633062879</v>
      </c>
      <c r="F772" s="143">
        <v>0</v>
      </c>
      <c r="G772" s="143">
        <v>591.87</v>
      </c>
      <c r="H772" s="143" t="b">
        <v>1</v>
      </c>
      <c r="I772" s="143" t="b">
        <v>0</v>
      </c>
      <c r="J772" s="143" t="b">
        <v>0</v>
      </c>
      <c r="K772" s="143" t="b">
        <v>0</v>
      </c>
    </row>
    <row r="773" spans="1:11" ht="63" x14ac:dyDescent="0.25">
      <c r="A773" s="145">
        <v>44419.510416666664</v>
      </c>
      <c r="B773" s="143" t="s">
        <v>848</v>
      </c>
      <c r="C773" s="144" t="s">
        <v>1716</v>
      </c>
      <c r="D773" s="143">
        <v>3538975677</v>
      </c>
      <c r="E773" s="143">
        <v>2633062878</v>
      </c>
      <c r="F773" s="143">
        <v>-2.5</v>
      </c>
      <c r="G773" s="143">
        <v>591.87</v>
      </c>
      <c r="H773" s="143" t="b">
        <v>1</v>
      </c>
      <c r="I773" s="143" t="b">
        <v>0</v>
      </c>
      <c r="J773" s="143" t="b">
        <v>0</v>
      </c>
      <c r="K773" s="143" t="b">
        <v>0</v>
      </c>
    </row>
    <row r="774" spans="1:11" ht="63" x14ac:dyDescent="0.25">
      <c r="A774" s="145">
        <v>44420.365277777775</v>
      </c>
      <c r="B774" s="143" t="s">
        <v>848</v>
      </c>
      <c r="C774" s="144" t="s">
        <v>1718</v>
      </c>
      <c r="D774" s="143">
        <v>3542086123</v>
      </c>
      <c r="E774" s="143">
        <v>2635356643</v>
      </c>
      <c r="F774" s="143">
        <v>-10</v>
      </c>
      <c r="G774" s="143">
        <v>581.87</v>
      </c>
      <c r="H774" s="143" t="b">
        <v>1</v>
      </c>
      <c r="I774" s="143" t="b">
        <v>0</v>
      </c>
      <c r="J774" s="143" t="b">
        <v>0</v>
      </c>
      <c r="K774" s="143" t="b">
        <v>0</v>
      </c>
    </row>
    <row r="775" spans="1:11" ht="78.75" x14ac:dyDescent="0.25">
      <c r="A775" s="145">
        <v>44420.525000000001</v>
      </c>
      <c r="B775" s="143" t="s">
        <v>848</v>
      </c>
      <c r="C775" s="144" t="s">
        <v>1719</v>
      </c>
      <c r="D775" s="143">
        <v>3542429301</v>
      </c>
      <c r="E775" s="143">
        <v>2635607994</v>
      </c>
      <c r="F775" s="143">
        <v>-10</v>
      </c>
      <c r="G775" s="143">
        <v>571.87</v>
      </c>
      <c r="H775" s="143" t="b">
        <v>1</v>
      </c>
      <c r="I775" s="143" t="b">
        <v>0</v>
      </c>
      <c r="J775" s="143" t="b">
        <v>0</v>
      </c>
      <c r="K775" s="143" t="b">
        <v>0</v>
      </c>
    </row>
    <row r="776" spans="1:11" ht="78.75" x14ac:dyDescent="0.25">
      <c r="A776" s="145">
        <v>44420.543749999997</v>
      </c>
      <c r="B776" s="143" t="s">
        <v>846</v>
      </c>
      <c r="C776" s="144" t="s">
        <v>1719</v>
      </c>
      <c r="D776" s="143">
        <v>3542527997</v>
      </c>
      <c r="E776" s="143">
        <v>2635607994</v>
      </c>
      <c r="F776" s="143">
        <v>44</v>
      </c>
      <c r="G776" s="143">
        <v>667.87</v>
      </c>
      <c r="H776" s="143" t="b">
        <v>1</v>
      </c>
      <c r="I776" s="143" t="b">
        <v>0</v>
      </c>
      <c r="J776" s="143" t="b">
        <v>0</v>
      </c>
      <c r="K776" s="143" t="b">
        <v>0</v>
      </c>
    </row>
    <row r="777" spans="1:11" ht="78.75" x14ac:dyDescent="0.25">
      <c r="A777" s="145">
        <v>44420.543749999997</v>
      </c>
      <c r="B777" s="143" t="s">
        <v>846</v>
      </c>
      <c r="C777" s="144" t="s">
        <v>1714</v>
      </c>
      <c r="D777" s="143">
        <v>3542522944</v>
      </c>
      <c r="E777" s="143">
        <v>2631851050</v>
      </c>
      <c r="F777" s="143">
        <v>52</v>
      </c>
      <c r="G777" s="143">
        <v>623.87</v>
      </c>
      <c r="H777" s="143" t="b">
        <v>1</v>
      </c>
      <c r="I777" s="143" t="b">
        <v>0</v>
      </c>
      <c r="J777" s="143" t="b">
        <v>0</v>
      </c>
      <c r="K777" s="143" t="b">
        <v>0</v>
      </c>
    </row>
    <row r="778" spans="1:11" ht="63" x14ac:dyDescent="0.25">
      <c r="A778" s="145">
        <v>44420.56527777778</v>
      </c>
      <c r="B778" s="143" t="s">
        <v>846</v>
      </c>
      <c r="C778" s="144" t="s">
        <v>1713</v>
      </c>
      <c r="D778" s="143">
        <v>3542638241</v>
      </c>
      <c r="E778" s="143">
        <v>2631763089</v>
      </c>
      <c r="F778" s="143">
        <v>100.1</v>
      </c>
      <c r="G778" s="143">
        <v>767.97</v>
      </c>
      <c r="H778" s="143" t="b">
        <v>1</v>
      </c>
      <c r="I778" s="143" t="b">
        <v>0</v>
      </c>
      <c r="J778" s="143" t="b">
        <v>0</v>
      </c>
      <c r="K778" s="143" t="b">
        <v>0</v>
      </c>
    </row>
    <row r="779" spans="1:11" ht="63" x14ac:dyDescent="0.25">
      <c r="A779" s="145">
        <v>44420.994444444441</v>
      </c>
      <c r="B779" s="143" t="s">
        <v>848</v>
      </c>
      <c r="C779" s="144" t="s">
        <v>1721</v>
      </c>
      <c r="D779" s="143">
        <v>3545249173</v>
      </c>
      <c r="E779" s="143">
        <v>2637696124</v>
      </c>
      <c r="F779" s="143">
        <v>-5</v>
      </c>
      <c r="G779" s="143">
        <v>757.97</v>
      </c>
      <c r="H779" s="143" t="b">
        <v>1</v>
      </c>
      <c r="I779" s="143" t="b">
        <v>0</v>
      </c>
      <c r="J779" s="143" t="b">
        <v>0</v>
      </c>
      <c r="K779" s="143" t="b">
        <v>0</v>
      </c>
    </row>
    <row r="780" spans="1:11" ht="63" x14ac:dyDescent="0.25">
      <c r="A780" s="145">
        <v>44420.994444444441</v>
      </c>
      <c r="B780" s="143" t="s">
        <v>848</v>
      </c>
      <c r="C780" s="144" t="s">
        <v>1720</v>
      </c>
      <c r="D780" s="143">
        <v>3545249172</v>
      </c>
      <c r="E780" s="143">
        <v>2637696123</v>
      </c>
      <c r="F780" s="143">
        <v>-5</v>
      </c>
      <c r="G780" s="143">
        <v>762.97</v>
      </c>
      <c r="H780" s="143" t="b">
        <v>1</v>
      </c>
      <c r="I780" s="143" t="b">
        <v>0</v>
      </c>
      <c r="J780" s="143" t="b">
        <v>0</v>
      </c>
      <c r="K780" s="143" t="b">
        <v>0</v>
      </c>
    </row>
    <row r="781" spans="1:11" ht="63" x14ac:dyDescent="0.25">
      <c r="A781" s="145">
        <v>44420.995138888888</v>
      </c>
      <c r="B781" s="143" t="s">
        <v>848</v>
      </c>
      <c r="C781" s="144" t="s">
        <v>1724</v>
      </c>
      <c r="D781" s="143">
        <v>3545249938</v>
      </c>
      <c r="E781" s="143">
        <v>2637696573</v>
      </c>
      <c r="F781" s="143">
        <v>-1</v>
      </c>
      <c r="G781" s="143">
        <v>754.97</v>
      </c>
      <c r="H781" s="143" t="b">
        <v>1</v>
      </c>
      <c r="I781" s="143" t="b">
        <v>0</v>
      </c>
      <c r="J781" s="143" t="b">
        <v>0</v>
      </c>
      <c r="K781" s="143" t="b">
        <v>0</v>
      </c>
    </row>
    <row r="782" spans="1:11" ht="63" x14ac:dyDescent="0.25">
      <c r="A782" s="145">
        <v>44420.995138888888</v>
      </c>
      <c r="B782" s="143" t="s">
        <v>848</v>
      </c>
      <c r="C782" s="144" t="s">
        <v>1723</v>
      </c>
      <c r="D782" s="143">
        <v>3545249937</v>
      </c>
      <c r="E782" s="143">
        <v>2637696572</v>
      </c>
      <c r="F782" s="143">
        <v>-1</v>
      </c>
      <c r="G782" s="143">
        <v>755.97</v>
      </c>
      <c r="H782" s="143" t="b">
        <v>1</v>
      </c>
      <c r="I782" s="143" t="b">
        <v>0</v>
      </c>
      <c r="J782" s="143" t="b">
        <v>0</v>
      </c>
      <c r="K782" s="143" t="b">
        <v>0</v>
      </c>
    </row>
    <row r="783" spans="1:11" ht="63" x14ac:dyDescent="0.25">
      <c r="A783" s="145">
        <v>44420.995138888888</v>
      </c>
      <c r="B783" s="143" t="s">
        <v>848</v>
      </c>
      <c r="C783" s="144" t="s">
        <v>1722</v>
      </c>
      <c r="D783" s="143">
        <v>3545249936</v>
      </c>
      <c r="E783" s="143">
        <v>2637696571</v>
      </c>
      <c r="F783" s="143">
        <v>-1</v>
      </c>
      <c r="G783" s="143">
        <v>756.97</v>
      </c>
      <c r="H783" s="143" t="b">
        <v>1</v>
      </c>
      <c r="I783" s="143" t="b">
        <v>0</v>
      </c>
      <c r="J783" s="143" t="b">
        <v>0</v>
      </c>
      <c r="K783" s="143" t="b">
        <v>0</v>
      </c>
    </row>
    <row r="784" spans="1:11" ht="63" x14ac:dyDescent="0.25">
      <c r="A784" s="145">
        <v>44421.648611111108</v>
      </c>
      <c r="B784" s="143" t="s">
        <v>846</v>
      </c>
      <c r="C784" s="144" t="s">
        <v>1718</v>
      </c>
      <c r="D784" s="143">
        <v>3546794137</v>
      </c>
      <c r="E784" s="143">
        <v>2635356643</v>
      </c>
      <c r="F784" s="143">
        <v>17.5</v>
      </c>
      <c r="G784" s="143">
        <v>772.47</v>
      </c>
      <c r="H784" s="143" t="b">
        <v>1</v>
      </c>
      <c r="I784" s="143" t="b">
        <v>0</v>
      </c>
      <c r="J784" s="143" t="b">
        <v>0</v>
      </c>
      <c r="K784" s="143" t="b">
        <v>0</v>
      </c>
    </row>
    <row r="785" spans="1:11" ht="63" x14ac:dyDescent="0.25">
      <c r="A785" s="145">
        <v>44421.684027777781</v>
      </c>
      <c r="B785" s="143" t="s">
        <v>848</v>
      </c>
      <c r="C785" s="144" t="s">
        <v>1725</v>
      </c>
      <c r="D785" s="143">
        <v>3547118222</v>
      </c>
      <c r="E785" s="143">
        <v>2639096057</v>
      </c>
      <c r="F785" s="143">
        <v>-40</v>
      </c>
      <c r="G785" s="143">
        <v>732.47</v>
      </c>
      <c r="H785" s="143" t="b">
        <v>1</v>
      </c>
      <c r="I785" s="143" t="b">
        <v>0</v>
      </c>
      <c r="J785" s="143" t="b">
        <v>0</v>
      </c>
      <c r="K785" s="143" t="b">
        <v>0</v>
      </c>
    </row>
    <row r="786" spans="1:11" ht="78.75" x14ac:dyDescent="0.25">
      <c r="A786" s="145">
        <v>44421.68472222222</v>
      </c>
      <c r="B786" s="143" t="s">
        <v>848</v>
      </c>
      <c r="C786" s="144" t="s">
        <v>1726</v>
      </c>
      <c r="D786" s="143">
        <v>3547119058</v>
      </c>
      <c r="E786" s="143">
        <v>2639096650</v>
      </c>
      <c r="F786" s="143">
        <v>-10</v>
      </c>
      <c r="G786" s="143">
        <v>722.47</v>
      </c>
      <c r="H786" s="143" t="b">
        <v>1</v>
      </c>
      <c r="I786" s="143" t="b">
        <v>0</v>
      </c>
      <c r="J786" s="143" t="b">
        <v>0</v>
      </c>
      <c r="K786" s="143" t="b">
        <v>0</v>
      </c>
    </row>
    <row r="787" spans="1:11" ht="63" x14ac:dyDescent="0.25">
      <c r="A787" s="145">
        <v>44421.69027777778</v>
      </c>
      <c r="B787" s="143" t="s">
        <v>848</v>
      </c>
      <c r="C787" s="144" t="s">
        <v>1728</v>
      </c>
      <c r="D787" s="143">
        <v>3547176222</v>
      </c>
      <c r="E787" s="143">
        <v>2639138613</v>
      </c>
      <c r="F787" s="143">
        <v>-5</v>
      </c>
      <c r="G787" s="143">
        <v>707.47</v>
      </c>
      <c r="H787" s="143" t="b">
        <v>1</v>
      </c>
      <c r="I787" s="143" t="b">
        <v>0</v>
      </c>
      <c r="J787" s="143" t="b">
        <v>0</v>
      </c>
      <c r="K787" s="143" t="b">
        <v>0</v>
      </c>
    </row>
    <row r="788" spans="1:11" ht="63" x14ac:dyDescent="0.25">
      <c r="A788" s="145">
        <v>44421.69027777778</v>
      </c>
      <c r="B788" s="143" t="s">
        <v>848</v>
      </c>
      <c r="C788" s="144" t="s">
        <v>1727</v>
      </c>
      <c r="D788" s="143">
        <v>3547176221</v>
      </c>
      <c r="E788" s="143">
        <v>2639138612</v>
      </c>
      <c r="F788" s="143">
        <v>-10</v>
      </c>
      <c r="G788" s="143">
        <v>712.47</v>
      </c>
      <c r="H788" s="143" t="b">
        <v>1</v>
      </c>
      <c r="I788" s="143" t="b">
        <v>0</v>
      </c>
      <c r="J788" s="143" t="b">
        <v>0</v>
      </c>
      <c r="K788" s="143" t="b">
        <v>0</v>
      </c>
    </row>
    <row r="789" spans="1:11" ht="63" x14ac:dyDescent="0.25">
      <c r="A789" s="145">
        <v>44421.691666666666</v>
      </c>
      <c r="B789" s="143" t="s">
        <v>848</v>
      </c>
      <c r="C789" s="144" t="s">
        <v>1730</v>
      </c>
      <c r="D789" s="143">
        <v>3547201023</v>
      </c>
      <c r="E789" s="143">
        <v>2639153504</v>
      </c>
      <c r="F789" s="143">
        <v>-10</v>
      </c>
      <c r="G789" s="143">
        <v>692.47</v>
      </c>
      <c r="H789" s="143" t="b">
        <v>1</v>
      </c>
      <c r="I789" s="143" t="b">
        <v>0</v>
      </c>
      <c r="J789" s="143" t="b">
        <v>0</v>
      </c>
      <c r="K789" s="143" t="b">
        <v>0</v>
      </c>
    </row>
    <row r="790" spans="1:11" ht="63" x14ac:dyDescent="0.25">
      <c r="A790" s="145">
        <v>44421.691666666666</v>
      </c>
      <c r="B790" s="143" t="s">
        <v>848</v>
      </c>
      <c r="C790" s="144" t="s">
        <v>1729</v>
      </c>
      <c r="D790" s="143">
        <v>3547201021</v>
      </c>
      <c r="E790" s="143">
        <v>2639153502</v>
      </c>
      <c r="F790" s="143">
        <v>-5</v>
      </c>
      <c r="G790" s="143">
        <v>702.47</v>
      </c>
      <c r="H790" s="143" t="b">
        <v>1</v>
      </c>
      <c r="I790" s="143" t="b">
        <v>0</v>
      </c>
      <c r="J790" s="143" t="b">
        <v>0</v>
      </c>
      <c r="K790" s="143" t="b">
        <v>0</v>
      </c>
    </row>
    <row r="791" spans="1:11" ht="63" x14ac:dyDescent="0.25">
      <c r="A791" s="145">
        <v>44421.723611111112</v>
      </c>
      <c r="B791" s="143" t="s">
        <v>848</v>
      </c>
      <c r="C791" s="144" t="s">
        <v>1732</v>
      </c>
      <c r="D791" s="143">
        <v>3547482447</v>
      </c>
      <c r="E791" s="143">
        <v>2639363154</v>
      </c>
      <c r="F791" s="143">
        <v>-15</v>
      </c>
      <c r="G791" s="143">
        <v>657.47</v>
      </c>
      <c r="H791" s="143" t="b">
        <v>1</v>
      </c>
      <c r="I791" s="143" t="b">
        <v>0</v>
      </c>
      <c r="J791" s="143" t="b">
        <v>0</v>
      </c>
      <c r="K791" s="143" t="b">
        <v>0</v>
      </c>
    </row>
    <row r="792" spans="1:11" ht="63" x14ac:dyDescent="0.25">
      <c r="A792" s="145">
        <v>44421.723611111112</v>
      </c>
      <c r="B792" s="143" t="s">
        <v>848</v>
      </c>
      <c r="C792" s="144" t="s">
        <v>1731</v>
      </c>
      <c r="D792" s="143">
        <v>3547482446</v>
      </c>
      <c r="E792" s="143">
        <v>2639363153</v>
      </c>
      <c r="F792" s="143">
        <v>-20</v>
      </c>
      <c r="G792" s="143">
        <v>672.47</v>
      </c>
      <c r="H792" s="143" t="b">
        <v>1</v>
      </c>
      <c r="I792" s="143" t="b">
        <v>0</v>
      </c>
      <c r="J792" s="143" t="b">
        <v>0</v>
      </c>
      <c r="K792" s="143" t="b">
        <v>0</v>
      </c>
    </row>
    <row r="793" spans="1:11" ht="47.25" x14ac:dyDescent="0.25">
      <c r="A793" s="145">
        <v>44421.731249999997</v>
      </c>
      <c r="B793" s="143" t="s">
        <v>848</v>
      </c>
      <c r="C793" s="144" t="s">
        <v>870</v>
      </c>
      <c r="D793" s="143">
        <v>3547545582</v>
      </c>
      <c r="E793" s="143">
        <v>2639412019</v>
      </c>
      <c r="F793" s="143">
        <v>-2.5</v>
      </c>
      <c r="G793" s="143">
        <v>654.97</v>
      </c>
      <c r="H793" s="143" t="b">
        <v>1</v>
      </c>
      <c r="I793" s="143" t="b">
        <v>0</v>
      </c>
      <c r="J793" s="143" t="b">
        <v>0</v>
      </c>
      <c r="K793" s="143" t="b">
        <v>0</v>
      </c>
    </row>
    <row r="794" spans="1:11" ht="63" x14ac:dyDescent="0.25">
      <c r="A794" s="145">
        <v>44421.73541666667</v>
      </c>
      <c r="B794" s="143" t="s">
        <v>848</v>
      </c>
      <c r="C794" s="144" t="s">
        <v>1733</v>
      </c>
      <c r="D794" s="143">
        <v>3547584271</v>
      </c>
      <c r="E794" s="143">
        <v>2639441092</v>
      </c>
      <c r="F794" s="143">
        <v>-30</v>
      </c>
      <c r="G794" s="143">
        <v>624.97</v>
      </c>
      <c r="H794" s="143" t="b">
        <v>1</v>
      </c>
      <c r="I794" s="143" t="b">
        <v>0</v>
      </c>
      <c r="J794" s="143" t="b">
        <v>0</v>
      </c>
      <c r="K794" s="143" t="b">
        <v>0</v>
      </c>
    </row>
    <row r="795" spans="1:11" ht="31.5" x14ac:dyDescent="0.25">
      <c r="A795" s="145">
        <v>44422.535416666666</v>
      </c>
      <c r="B795" s="143" t="s">
        <v>848</v>
      </c>
      <c r="C795" s="144" t="s">
        <v>1734</v>
      </c>
      <c r="D795" s="143">
        <v>3551580113</v>
      </c>
      <c r="E795" s="143">
        <v>2642421983</v>
      </c>
      <c r="F795" s="143">
        <v>-2.5</v>
      </c>
      <c r="G795" s="143">
        <v>622.47</v>
      </c>
      <c r="H795" s="143" t="b">
        <v>1</v>
      </c>
      <c r="I795" s="143" t="b">
        <v>0</v>
      </c>
      <c r="J795" s="143" t="b">
        <v>0</v>
      </c>
      <c r="K795" s="143" t="b">
        <v>0</v>
      </c>
    </row>
    <row r="796" spans="1:11" ht="78.75" x14ac:dyDescent="0.25">
      <c r="A796" s="145">
        <v>44423.880555555559</v>
      </c>
      <c r="B796" s="143" t="s">
        <v>848</v>
      </c>
      <c r="C796" s="144" t="s">
        <v>1726</v>
      </c>
      <c r="D796" s="143">
        <v>3562501408</v>
      </c>
      <c r="E796" s="143">
        <v>2650457807</v>
      </c>
      <c r="F796" s="143">
        <v>-10</v>
      </c>
      <c r="G796" s="143">
        <v>612.47</v>
      </c>
      <c r="H796" s="143" t="b">
        <v>1</v>
      </c>
      <c r="I796" s="143" t="b">
        <v>0</v>
      </c>
      <c r="J796" s="143" t="b">
        <v>0</v>
      </c>
      <c r="K796" s="143" t="b">
        <v>0</v>
      </c>
    </row>
    <row r="797" spans="1:11" ht="78.75" x14ac:dyDescent="0.25">
      <c r="A797" s="145">
        <v>44424.585416666669</v>
      </c>
      <c r="B797" s="143" t="s">
        <v>846</v>
      </c>
      <c r="C797" s="144" t="s">
        <v>1726</v>
      </c>
      <c r="D797" s="143">
        <v>3563427835</v>
      </c>
      <c r="E797" s="143">
        <v>2650457807</v>
      </c>
      <c r="F797" s="143">
        <v>14.5</v>
      </c>
      <c r="G797" s="143">
        <v>740.92</v>
      </c>
      <c r="H797" s="143" t="b">
        <v>1</v>
      </c>
      <c r="I797" s="143" t="b">
        <v>0</v>
      </c>
      <c r="J797" s="143" t="b">
        <v>0</v>
      </c>
      <c r="K797" s="143" t="b">
        <v>0</v>
      </c>
    </row>
    <row r="798" spans="1:11" ht="78.75" x14ac:dyDescent="0.25">
      <c r="A798" s="145">
        <v>44424.585416666669</v>
      </c>
      <c r="B798" s="143" t="s">
        <v>846</v>
      </c>
      <c r="C798" s="144" t="s">
        <v>1726</v>
      </c>
      <c r="D798" s="143">
        <v>3563427699</v>
      </c>
      <c r="E798" s="143">
        <v>2639096650</v>
      </c>
      <c r="F798" s="143">
        <v>14.5</v>
      </c>
      <c r="G798" s="143">
        <v>726.42</v>
      </c>
      <c r="H798" s="143" t="b">
        <v>1</v>
      </c>
      <c r="I798" s="143" t="b">
        <v>0</v>
      </c>
      <c r="J798" s="143" t="b">
        <v>0</v>
      </c>
      <c r="K798" s="143" t="b">
        <v>0</v>
      </c>
    </row>
    <row r="799" spans="1:11" ht="63" x14ac:dyDescent="0.25">
      <c r="A799" s="145">
        <v>44424.585416666669</v>
      </c>
      <c r="B799" s="143" t="s">
        <v>846</v>
      </c>
      <c r="C799" s="144" t="s">
        <v>1727</v>
      </c>
      <c r="D799" s="143">
        <v>3563426105</v>
      </c>
      <c r="E799" s="143">
        <v>2639138612</v>
      </c>
      <c r="F799" s="143">
        <v>33.15</v>
      </c>
      <c r="G799" s="143">
        <v>711.92</v>
      </c>
      <c r="H799" s="143" t="b">
        <v>1</v>
      </c>
      <c r="I799" s="143" t="b">
        <v>0</v>
      </c>
      <c r="J799" s="143" t="b">
        <v>0</v>
      </c>
      <c r="K799" s="143" t="b">
        <v>0</v>
      </c>
    </row>
    <row r="800" spans="1:11" ht="63" x14ac:dyDescent="0.25">
      <c r="A800" s="145">
        <v>44424.585416666669</v>
      </c>
      <c r="B800" s="143" t="s">
        <v>846</v>
      </c>
      <c r="C800" s="144" t="s">
        <v>1725</v>
      </c>
      <c r="D800" s="143">
        <v>3563424211</v>
      </c>
      <c r="E800" s="143">
        <v>2639096057</v>
      </c>
      <c r="F800" s="143">
        <v>66.3</v>
      </c>
      <c r="G800" s="143">
        <v>678.77</v>
      </c>
      <c r="H800" s="143" t="b">
        <v>1</v>
      </c>
      <c r="I800" s="143" t="b">
        <v>0</v>
      </c>
      <c r="J800" s="143" t="b">
        <v>0</v>
      </c>
      <c r="K800" s="143" t="b">
        <v>0</v>
      </c>
    </row>
    <row r="801" spans="1:11" ht="63" x14ac:dyDescent="0.25">
      <c r="A801" s="145">
        <v>44424.59097222222</v>
      </c>
      <c r="B801" s="143" t="s">
        <v>848</v>
      </c>
      <c r="C801" s="144" t="s">
        <v>1735</v>
      </c>
      <c r="D801" s="143">
        <v>3563454426</v>
      </c>
      <c r="E801" s="143">
        <v>2651141461</v>
      </c>
      <c r="F801" s="143">
        <v>-5</v>
      </c>
      <c r="G801" s="143">
        <v>735.92</v>
      </c>
      <c r="H801" s="143" t="b">
        <v>1</v>
      </c>
      <c r="I801" s="143" t="b">
        <v>0</v>
      </c>
      <c r="J801" s="143" t="b">
        <v>0</v>
      </c>
      <c r="K801" s="143" t="b">
        <v>0</v>
      </c>
    </row>
    <row r="802" spans="1:11" ht="78.75" x14ac:dyDescent="0.25">
      <c r="A802" s="145">
        <v>44424.616666666669</v>
      </c>
      <c r="B802" s="143" t="s">
        <v>848</v>
      </c>
      <c r="C802" s="144" t="s">
        <v>1737</v>
      </c>
      <c r="D802" s="143">
        <v>3563582254</v>
      </c>
      <c r="E802" s="143">
        <v>2651234939</v>
      </c>
      <c r="F802" s="143">
        <v>-7.5</v>
      </c>
      <c r="G802" s="143">
        <v>725.92</v>
      </c>
      <c r="H802" s="143" t="b">
        <v>1</v>
      </c>
      <c r="I802" s="143" t="b">
        <v>0</v>
      </c>
      <c r="J802" s="143" t="b">
        <v>0</v>
      </c>
      <c r="K802" s="143" t="b">
        <v>0</v>
      </c>
    </row>
    <row r="803" spans="1:11" ht="63" x14ac:dyDescent="0.25">
      <c r="A803" s="145">
        <v>44424.616666666669</v>
      </c>
      <c r="B803" s="143" t="s">
        <v>848</v>
      </c>
      <c r="C803" s="144" t="s">
        <v>1736</v>
      </c>
      <c r="D803" s="143">
        <v>3563582251</v>
      </c>
      <c r="E803" s="143">
        <v>2651234936</v>
      </c>
      <c r="F803" s="143">
        <v>-2.5</v>
      </c>
      <c r="G803" s="143">
        <v>733.42</v>
      </c>
      <c r="H803" s="143" t="b">
        <v>1</v>
      </c>
      <c r="I803" s="143" t="b">
        <v>0</v>
      </c>
      <c r="J803" s="143" t="b">
        <v>0</v>
      </c>
      <c r="K803" s="143" t="b">
        <v>0</v>
      </c>
    </row>
    <row r="804" spans="1:11" ht="47.25" x14ac:dyDescent="0.25">
      <c r="A804" s="145">
        <v>44424.619444444441</v>
      </c>
      <c r="B804" s="143" t="s">
        <v>848</v>
      </c>
      <c r="C804" s="144" t="s">
        <v>1738</v>
      </c>
      <c r="D804" s="143">
        <v>3563594552</v>
      </c>
      <c r="E804" s="143">
        <v>2651244809</v>
      </c>
      <c r="F804" s="143">
        <v>-10</v>
      </c>
      <c r="G804" s="143">
        <v>715.92</v>
      </c>
      <c r="H804" s="143" t="b">
        <v>1</v>
      </c>
      <c r="I804" s="143" t="b">
        <v>0</v>
      </c>
      <c r="J804" s="143" t="b">
        <v>0</v>
      </c>
      <c r="K804" s="143" t="b">
        <v>0</v>
      </c>
    </row>
    <row r="805" spans="1:11" ht="63" x14ac:dyDescent="0.25">
      <c r="A805" s="145">
        <v>44424.708333333336</v>
      </c>
      <c r="B805" s="143" t="s">
        <v>848</v>
      </c>
      <c r="C805" s="144" t="s">
        <v>1739</v>
      </c>
      <c r="D805" s="143">
        <v>3564084988</v>
      </c>
      <c r="E805" s="143">
        <v>2651602507</v>
      </c>
      <c r="F805" s="143">
        <v>-10</v>
      </c>
      <c r="G805" s="143">
        <v>705.92</v>
      </c>
      <c r="H805" s="143" t="b">
        <v>1</v>
      </c>
      <c r="I805" s="143" t="b">
        <v>0</v>
      </c>
      <c r="J805" s="143" t="b">
        <v>0</v>
      </c>
      <c r="K805" s="143" t="b">
        <v>0</v>
      </c>
    </row>
    <row r="806" spans="1:11" ht="47.25" x14ac:dyDescent="0.25">
      <c r="A806" s="145">
        <v>44424.999305555553</v>
      </c>
      <c r="B806" s="143" t="s">
        <v>848</v>
      </c>
      <c r="C806" s="144" t="s">
        <v>1740</v>
      </c>
      <c r="D806" s="143">
        <v>3565099873</v>
      </c>
      <c r="E806" s="143">
        <v>2652366517</v>
      </c>
      <c r="F806" s="143">
        <v>-10</v>
      </c>
      <c r="G806" s="143">
        <v>695.92</v>
      </c>
      <c r="H806" s="143" t="b">
        <v>1</v>
      </c>
      <c r="I806" s="143" t="b">
        <v>0</v>
      </c>
      <c r="J806" s="143" t="b">
        <v>1</v>
      </c>
      <c r="K806" s="143" t="b">
        <v>0</v>
      </c>
    </row>
    <row r="807" spans="1:11" ht="63" x14ac:dyDescent="0.25">
      <c r="A807" s="145">
        <v>44425.371527777781</v>
      </c>
      <c r="B807" s="143" t="s">
        <v>848</v>
      </c>
      <c r="C807" s="144" t="s">
        <v>1742</v>
      </c>
      <c r="D807" s="143">
        <v>3565213339</v>
      </c>
      <c r="E807" s="143">
        <v>2652446548</v>
      </c>
      <c r="F807" s="143">
        <v>-10</v>
      </c>
      <c r="G807" s="143">
        <v>676.02</v>
      </c>
      <c r="H807" s="143" t="b">
        <v>1</v>
      </c>
      <c r="I807" s="143" t="b">
        <v>0</v>
      </c>
      <c r="J807" s="143" t="b">
        <v>0</v>
      </c>
      <c r="K807" s="143" t="b">
        <v>0</v>
      </c>
    </row>
    <row r="808" spans="1:11" ht="47.25" x14ac:dyDescent="0.25">
      <c r="A808" s="145">
        <v>44425.371527777781</v>
      </c>
      <c r="B808" s="143" t="s">
        <v>848</v>
      </c>
      <c r="C808" s="144" t="s">
        <v>1741</v>
      </c>
      <c r="D808" s="143">
        <v>3565213120</v>
      </c>
      <c r="E808" s="143">
        <v>2652446373</v>
      </c>
      <c r="F808" s="143">
        <v>-9.9</v>
      </c>
      <c r="G808" s="143">
        <v>686.02</v>
      </c>
      <c r="H808" s="143" t="b">
        <v>1</v>
      </c>
      <c r="I808" s="143" t="b">
        <v>0</v>
      </c>
      <c r="J808" s="143" t="b">
        <v>1</v>
      </c>
      <c r="K808" s="143" t="b">
        <v>0</v>
      </c>
    </row>
    <row r="809" spans="1:11" ht="47.25" x14ac:dyDescent="0.25">
      <c r="A809" s="145">
        <v>44425.569444444445</v>
      </c>
      <c r="B809" s="143" t="s">
        <v>1479</v>
      </c>
      <c r="C809" s="144" t="s">
        <v>1740</v>
      </c>
      <c r="D809" s="143">
        <v>3565644699</v>
      </c>
      <c r="E809" s="143">
        <v>2652366517</v>
      </c>
      <c r="F809" s="143">
        <v>7</v>
      </c>
      <c r="G809" s="143">
        <v>686.48</v>
      </c>
      <c r="H809" s="143" t="b">
        <v>1</v>
      </c>
      <c r="I809" s="143" t="b">
        <v>0</v>
      </c>
      <c r="J809" s="143" t="b">
        <v>1</v>
      </c>
      <c r="K809" s="143" t="b">
        <v>0</v>
      </c>
    </row>
    <row r="810" spans="1:11" ht="47.25" x14ac:dyDescent="0.25">
      <c r="A810" s="145">
        <v>44425.569444444445</v>
      </c>
      <c r="B810" s="143" t="s">
        <v>846</v>
      </c>
      <c r="C810" s="144" t="s">
        <v>1741</v>
      </c>
      <c r="D810" s="143">
        <v>3565644251</v>
      </c>
      <c r="E810" s="143">
        <v>2652446373</v>
      </c>
      <c r="F810" s="143">
        <v>3.46</v>
      </c>
      <c r="G810" s="143">
        <v>679.48</v>
      </c>
      <c r="H810" s="143" t="b">
        <v>1</v>
      </c>
      <c r="I810" s="143" t="b">
        <v>0</v>
      </c>
      <c r="J810" s="143" t="b">
        <v>1</v>
      </c>
      <c r="K810" s="143" t="b">
        <v>0</v>
      </c>
    </row>
    <row r="811" spans="1:11" ht="78.75" x14ac:dyDescent="0.25">
      <c r="A811" s="145">
        <v>44425.576388888891</v>
      </c>
      <c r="B811" s="143" t="s">
        <v>848</v>
      </c>
      <c r="C811" s="144" t="s">
        <v>1743</v>
      </c>
      <c r="D811" s="143">
        <v>3565678146</v>
      </c>
      <c r="E811" s="143">
        <v>2652790573</v>
      </c>
      <c r="F811" s="143">
        <v>-10</v>
      </c>
      <c r="G811" s="143">
        <v>676.48</v>
      </c>
      <c r="H811" s="143" t="b">
        <v>1</v>
      </c>
      <c r="I811" s="143" t="b">
        <v>0</v>
      </c>
      <c r="J811" s="143" t="b">
        <v>0</v>
      </c>
      <c r="K811" s="143" t="b">
        <v>0</v>
      </c>
    </row>
    <row r="812" spans="1:11" ht="78.75" x14ac:dyDescent="0.25">
      <c r="A812" s="145">
        <v>44425.585416666669</v>
      </c>
      <c r="B812" s="143" t="s">
        <v>846</v>
      </c>
      <c r="C812" s="144" t="s">
        <v>1743</v>
      </c>
      <c r="D812" s="143">
        <v>3565732583</v>
      </c>
      <c r="E812" s="143">
        <v>2652790573</v>
      </c>
      <c r="F812" s="143">
        <v>26</v>
      </c>
      <c r="G812" s="143">
        <v>751.63</v>
      </c>
      <c r="H812" s="143" t="b">
        <v>1</v>
      </c>
      <c r="I812" s="143" t="b">
        <v>0</v>
      </c>
      <c r="J812" s="143" t="b">
        <v>0</v>
      </c>
      <c r="K812" s="143" t="b">
        <v>0</v>
      </c>
    </row>
    <row r="813" spans="1:11" ht="63" x14ac:dyDescent="0.25">
      <c r="A813" s="145">
        <v>44425.585416666669</v>
      </c>
      <c r="B813" s="143" t="s">
        <v>846</v>
      </c>
      <c r="C813" s="144" t="s">
        <v>1729</v>
      </c>
      <c r="D813" s="143">
        <v>3565726686</v>
      </c>
      <c r="E813" s="143">
        <v>2639153502</v>
      </c>
      <c r="F813" s="143">
        <v>29.58</v>
      </c>
      <c r="G813" s="143">
        <v>725.63</v>
      </c>
      <c r="H813" s="143" t="b">
        <v>1</v>
      </c>
      <c r="I813" s="143" t="b">
        <v>0</v>
      </c>
      <c r="J813" s="143" t="b">
        <v>0</v>
      </c>
      <c r="K813" s="143" t="b">
        <v>0</v>
      </c>
    </row>
    <row r="814" spans="1:11" ht="63" x14ac:dyDescent="0.25">
      <c r="A814" s="145">
        <v>44425.585416666669</v>
      </c>
      <c r="B814" s="143" t="s">
        <v>846</v>
      </c>
      <c r="C814" s="144" t="s">
        <v>1730</v>
      </c>
      <c r="D814" s="143">
        <v>3565726506</v>
      </c>
      <c r="E814" s="143">
        <v>2639153504</v>
      </c>
      <c r="F814" s="143">
        <v>19.57</v>
      </c>
      <c r="G814" s="143">
        <v>696.05</v>
      </c>
      <c r="H814" s="143" t="b">
        <v>1</v>
      </c>
      <c r="I814" s="143" t="b">
        <v>0</v>
      </c>
      <c r="J814" s="143" t="b">
        <v>0</v>
      </c>
      <c r="K814" s="143" t="b">
        <v>0</v>
      </c>
    </row>
    <row r="815" spans="1:11" ht="63" x14ac:dyDescent="0.25">
      <c r="A815" s="145">
        <v>44425.603472222225</v>
      </c>
      <c r="B815" s="143" t="s">
        <v>846</v>
      </c>
      <c r="C815" s="144" t="s">
        <v>1739</v>
      </c>
      <c r="D815" s="143">
        <v>3565825329</v>
      </c>
      <c r="E815" s="143">
        <v>2651602507</v>
      </c>
      <c r="F815" s="143">
        <v>18.2</v>
      </c>
      <c r="G815" s="143">
        <v>769.83</v>
      </c>
      <c r="H815" s="143" t="b">
        <v>1</v>
      </c>
      <c r="I815" s="143" t="b">
        <v>0</v>
      </c>
      <c r="J815" s="143" t="b">
        <v>0</v>
      </c>
      <c r="K815" s="143" t="b">
        <v>0</v>
      </c>
    </row>
    <row r="816" spans="1:11" ht="63" x14ac:dyDescent="0.25">
      <c r="A816" s="145">
        <v>44426.944444444445</v>
      </c>
      <c r="B816" s="143" t="s">
        <v>848</v>
      </c>
      <c r="C816" s="144" t="s">
        <v>1744</v>
      </c>
      <c r="D816" s="143">
        <v>3571042197</v>
      </c>
      <c r="E816" s="143">
        <v>2656772402</v>
      </c>
      <c r="F816" s="143">
        <v>-10</v>
      </c>
      <c r="G816" s="143">
        <v>759.83</v>
      </c>
      <c r="H816" s="143" t="b">
        <v>1</v>
      </c>
      <c r="I816" s="143" t="b">
        <v>0</v>
      </c>
      <c r="J816" s="143" t="b">
        <v>0</v>
      </c>
      <c r="K816" s="143" t="b">
        <v>0</v>
      </c>
    </row>
    <row r="817" spans="1:11" ht="63" x14ac:dyDescent="0.25">
      <c r="A817" s="145">
        <v>44427.62222222222</v>
      </c>
      <c r="B817" s="143" t="s">
        <v>848</v>
      </c>
      <c r="C817" s="144" t="s">
        <v>1745</v>
      </c>
      <c r="D817" s="143">
        <v>3572327192</v>
      </c>
      <c r="E817" s="143">
        <v>2657695379</v>
      </c>
      <c r="F817" s="143">
        <v>-5</v>
      </c>
      <c r="G817" s="143">
        <v>754.83</v>
      </c>
      <c r="H817" s="143" t="b">
        <v>1</v>
      </c>
      <c r="I817" s="143" t="b">
        <v>0</v>
      </c>
      <c r="J817" s="143" t="b">
        <v>0</v>
      </c>
      <c r="K817" s="143" t="b">
        <v>0</v>
      </c>
    </row>
    <row r="818" spans="1:11" x14ac:dyDescent="0.25">
      <c r="A818" s="145">
        <v>44427.623611111114</v>
      </c>
      <c r="B818" s="143" t="s">
        <v>848</v>
      </c>
      <c r="C818" s="143" t="s">
        <v>883</v>
      </c>
      <c r="D818" s="143">
        <v>3572340389</v>
      </c>
      <c r="E818" s="143">
        <v>2657704504</v>
      </c>
      <c r="F818" s="143">
        <v>-10</v>
      </c>
      <c r="G818" s="143">
        <v>724.83</v>
      </c>
      <c r="H818" s="143" t="b">
        <v>0</v>
      </c>
      <c r="I818" s="143" t="b">
        <v>1</v>
      </c>
      <c r="J818" s="143" t="b">
        <v>0</v>
      </c>
      <c r="K818" s="143" t="b">
        <v>0</v>
      </c>
    </row>
    <row r="819" spans="1:11" ht="63" x14ac:dyDescent="0.25">
      <c r="A819" s="145">
        <v>44427.623611111114</v>
      </c>
      <c r="B819" s="143" t="s">
        <v>848</v>
      </c>
      <c r="C819" s="144" t="s">
        <v>1747</v>
      </c>
      <c r="D819" s="143">
        <v>3572340388</v>
      </c>
      <c r="E819" s="143">
        <v>2657704503</v>
      </c>
      <c r="F819" s="143">
        <v>-10</v>
      </c>
      <c r="G819" s="143">
        <v>734.83</v>
      </c>
      <c r="H819" s="143" t="b">
        <v>1</v>
      </c>
      <c r="I819" s="143" t="b">
        <v>0</v>
      </c>
      <c r="J819" s="143" t="b">
        <v>0</v>
      </c>
      <c r="K819" s="143" t="b">
        <v>0</v>
      </c>
    </row>
    <row r="820" spans="1:11" ht="78.75" x14ac:dyDescent="0.25">
      <c r="A820" s="145">
        <v>44427.623611111114</v>
      </c>
      <c r="B820" s="143" t="s">
        <v>848</v>
      </c>
      <c r="C820" s="144" t="s">
        <v>1746</v>
      </c>
      <c r="D820" s="143">
        <v>3572340387</v>
      </c>
      <c r="E820" s="143">
        <v>2657704502</v>
      </c>
      <c r="F820" s="143">
        <v>-10</v>
      </c>
      <c r="G820" s="143">
        <v>744.83</v>
      </c>
      <c r="H820" s="143" t="b">
        <v>1</v>
      </c>
      <c r="I820" s="143" t="b">
        <v>0</v>
      </c>
      <c r="J820" s="143" t="b">
        <v>0</v>
      </c>
      <c r="K820" s="143" t="b">
        <v>0</v>
      </c>
    </row>
    <row r="821" spans="1:11" ht="63" x14ac:dyDescent="0.25">
      <c r="A821" s="145">
        <v>44427.775000000001</v>
      </c>
      <c r="B821" s="143" t="s">
        <v>848</v>
      </c>
      <c r="C821" s="144" t="s">
        <v>1749</v>
      </c>
      <c r="D821" s="143">
        <v>3573533238</v>
      </c>
      <c r="E821" s="143">
        <v>2658574577</v>
      </c>
      <c r="F821" s="143">
        <v>-15</v>
      </c>
      <c r="G821" s="143">
        <v>694.83</v>
      </c>
      <c r="H821" s="143" t="b">
        <v>1</v>
      </c>
      <c r="I821" s="143" t="b">
        <v>0</v>
      </c>
      <c r="J821" s="143" t="b">
        <v>0</v>
      </c>
      <c r="K821" s="143" t="b">
        <v>0</v>
      </c>
    </row>
    <row r="822" spans="1:11" ht="63" x14ac:dyDescent="0.25">
      <c r="A822" s="145">
        <v>44427.775000000001</v>
      </c>
      <c r="B822" s="143" t="s">
        <v>848</v>
      </c>
      <c r="C822" s="144" t="s">
        <v>1748</v>
      </c>
      <c r="D822" s="143">
        <v>3573533236</v>
      </c>
      <c r="E822" s="143">
        <v>2658574575</v>
      </c>
      <c r="F822" s="143">
        <v>-15</v>
      </c>
      <c r="G822" s="143">
        <v>709.83</v>
      </c>
      <c r="H822" s="143" t="b">
        <v>1</v>
      </c>
      <c r="I822" s="143" t="b">
        <v>0</v>
      </c>
      <c r="J822" s="143" t="b">
        <v>0</v>
      </c>
      <c r="K822" s="143" t="b">
        <v>0</v>
      </c>
    </row>
    <row r="823" spans="1:11" ht="47.25" x14ac:dyDescent="0.25">
      <c r="A823" s="145">
        <v>44428.56527777778</v>
      </c>
      <c r="B823" s="143" t="s">
        <v>848</v>
      </c>
      <c r="C823" s="144" t="s">
        <v>1750</v>
      </c>
      <c r="D823" s="143">
        <v>3575840345</v>
      </c>
      <c r="E823" s="143">
        <v>2660255449</v>
      </c>
      <c r="F823" s="143">
        <v>-2.5</v>
      </c>
      <c r="G823" s="143">
        <v>692.33</v>
      </c>
      <c r="H823" s="143" t="b">
        <v>1</v>
      </c>
      <c r="I823" s="143" t="b">
        <v>0</v>
      </c>
      <c r="J823" s="143" t="b">
        <v>0</v>
      </c>
      <c r="K823" s="143" t="b">
        <v>0</v>
      </c>
    </row>
    <row r="824" spans="1:11" ht="47.25" x14ac:dyDescent="0.25">
      <c r="A824" s="145">
        <v>44428.825694444444</v>
      </c>
      <c r="B824" s="143" t="s">
        <v>848</v>
      </c>
      <c r="C824" s="144" t="s">
        <v>1752</v>
      </c>
      <c r="D824" s="143">
        <v>3578261552</v>
      </c>
      <c r="E824" s="143">
        <v>2662072433</v>
      </c>
      <c r="F824" s="143">
        <v>-40</v>
      </c>
      <c r="G824" s="143">
        <v>612.33000000000004</v>
      </c>
      <c r="H824" s="143" t="b">
        <v>1</v>
      </c>
      <c r="I824" s="143" t="b">
        <v>0</v>
      </c>
      <c r="J824" s="143" t="b">
        <v>0</v>
      </c>
      <c r="K824" s="143" t="b">
        <v>0</v>
      </c>
    </row>
    <row r="825" spans="1:11" ht="63" x14ac:dyDescent="0.25">
      <c r="A825" s="145">
        <v>44428.825694444444</v>
      </c>
      <c r="B825" s="143" t="s">
        <v>848</v>
      </c>
      <c r="C825" s="144" t="s">
        <v>1751</v>
      </c>
      <c r="D825" s="143">
        <v>3578261551</v>
      </c>
      <c r="E825" s="143">
        <v>2662072432</v>
      </c>
      <c r="F825" s="143">
        <v>-40</v>
      </c>
      <c r="G825" s="143">
        <v>652.33000000000004</v>
      </c>
      <c r="H825" s="143" t="b">
        <v>1</v>
      </c>
      <c r="I825" s="143" t="b">
        <v>0</v>
      </c>
      <c r="J825" s="143" t="b">
        <v>0</v>
      </c>
      <c r="K825" s="143" t="b">
        <v>0</v>
      </c>
    </row>
    <row r="826" spans="1:11" ht="78.75" x14ac:dyDescent="0.25">
      <c r="A826" s="145">
        <v>44429.785416666666</v>
      </c>
      <c r="B826" s="143" t="s">
        <v>848</v>
      </c>
      <c r="C826" s="144" t="s">
        <v>1754</v>
      </c>
      <c r="D826" s="143">
        <v>3587343835</v>
      </c>
      <c r="E826" s="143">
        <v>2668874574</v>
      </c>
      <c r="F826" s="143">
        <v>-5</v>
      </c>
      <c r="G826" s="143">
        <v>577.33000000000004</v>
      </c>
      <c r="H826" s="143" t="b">
        <v>1</v>
      </c>
      <c r="I826" s="143" t="b">
        <v>0</v>
      </c>
      <c r="J826" s="143" t="b">
        <v>0</v>
      </c>
      <c r="K826" s="143" t="b">
        <v>0</v>
      </c>
    </row>
    <row r="827" spans="1:11" ht="78.75" x14ac:dyDescent="0.25">
      <c r="A827" s="145">
        <v>44429.785416666666</v>
      </c>
      <c r="B827" s="143" t="s">
        <v>848</v>
      </c>
      <c r="C827" s="144" t="s">
        <v>1753</v>
      </c>
      <c r="D827" s="143">
        <v>3587339798</v>
      </c>
      <c r="E827" s="143">
        <v>2668871169</v>
      </c>
      <c r="F827" s="143">
        <v>-30</v>
      </c>
      <c r="G827" s="143">
        <v>582.33000000000004</v>
      </c>
      <c r="H827" s="143" t="b">
        <v>1</v>
      </c>
      <c r="I827" s="143" t="b">
        <v>0</v>
      </c>
      <c r="J827" s="143" t="b">
        <v>0</v>
      </c>
      <c r="K827" s="143" t="b">
        <v>0</v>
      </c>
    </row>
    <row r="828" spans="1:11" x14ac:dyDescent="0.25">
      <c r="A828" s="145">
        <v>44430.51458333333</v>
      </c>
      <c r="B828" s="143" t="s">
        <v>848</v>
      </c>
      <c r="C828" s="143" t="s">
        <v>883</v>
      </c>
      <c r="D828" s="143">
        <v>3589852329</v>
      </c>
      <c r="E828" s="143">
        <v>2670681664</v>
      </c>
      <c r="F828" s="143">
        <v>-5</v>
      </c>
      <c r="G828" s="143">
        <v>572.33000000000004</v>
      </c>
      <c r="H828" s="143" t="b">
        <v>0</v>
      </c>
      <c r="I828" s="143" t="b">
        <v>1</v>
      </c>
      <c r="J828" s="143" t="b">
        <v>0</v>
      </c>
      <c r="K828" s="143" t="b">
        <v>0</v>
      </c>
    </row>
    <row r="829" spans="1:11" x14ac:dyDescent="0.25">
      <c r="A829" s="145">
        <v>44430.515972222223</v>
      </c>
      <c r="B829" s="143" t="s">
        <v>848</v>
      </c>
      <c r="C829" s="143" t="s">
        <v>883</v>
      </c>
      <c r="D829" s="143">
        <v>3589861749</v>
      </c>
      <c r="E829" s="143">
        <v>2670688774</v>
      </c>
      <c r="F829" s="143">
        <v>-2.5</v>
      </c>
      <c r="G829" s="143">
        <v>567.33000000000004</v>
      </c>
      <c r="H829" s="143" t="b">
        <v>0</v>
      </c>
      <c r="I829" s="143" t="b">
        <v>1</v>
      </c>
      <c r="J829" s="143" t="b">
        <v>0</v>
      </c>
      <c r="K829" s="143" t="b">
        <v>0</v>
      </c>
    </row>
    <row r="830" spans="1:11" x14ac:dyDescent="0.25">
      <c r="A830" s="145">
        <v>44430.515972222223</v>
      </c>
      <c r="B830" s="143" t="s">
        <v>848</v>
      </c>
      <c r="C830" s="143" t="s">
        <v>883</v>
      </c>
      <c r="D830" s="143">
        <v>3589859727</v>
      </c>
      <c r="E830" s="143">
        <v>2670687059</v>
      </c>
      <c r="F830" s="143">
        <v>-2.5</v>
      </c>
      <c r="G830" s="143">
        <v>569.83000000000004</v>
      </c>
      <c r="H830" s="143" t="b">
        <v>0</v>
      </c>
      <c r="I830" s="143" t="b">
        <v>1</v>
      </c>
      <c r="J830" s="143" t="b">
        <v>0</v>
      </c>
      <c r="K830" s="143" t="b">
        <v>0</v>
      </c>
    </row>
    <row r="831" spans="1:11" ht="63" x14ac:dyDescent="0.25">
      <c r="A831" s="145">
        <v>44430.613194444442</v>
      </c>
      <c r="B831" s="143" t="s">
        <v>846</v>
      </c>
      <c r="C831" s="144" t="s">
        <v>1749</v>
      </c>
      <c r="D831" s="143">
        <v>3590918555</v>
      </c>
      <c r="E831" s="143">
        <v>2658574577</v>
      </c>
      <c r="F831" s="143">
        <v>30.31</v>
      </c>
      <c r="G831" s="143">
        <v>597.64</v>
      </c>
      <c r="H831" s="143" t="b">
        <v>1</v>
      </c>
      <c r="I831" s="143" t="b">
        <v>0</v>
      </c>
      <c r="J831" s="143" t="b">
        <v>0</v>
      </c>
      <c r="K831" s="143" t="b">
        <v>0</v>
      </c>
    </row>
    <row r="832" spans="1:11" ht="78.75" x14ac:dyDescent="0.25">
      <c r="A832" s="145">
        <v>44430.67291666667</v>
      </c>
      <c r="B832" s="143" t="s">
        <v>846</v>
      </c>
      <c r="C832" s="144" t="s">
        <v>1754</v>
      </c>
      <c r="D832" s="143">
        <v>3591763674</v>
      </c>
      <c r="E832" s="143">
        <v>2668874574</v>
      </c>
      <c r="F832" s="143">
        <v>12</v>
      </c>
      <c r="G832" s="143">
        <v>671.14</v>
      </c>
      <c r="H832" s="143" t="b">
        <v>1</v>
      </c>
      <c r="I832" s="143" t="b">
        <v>0</v>
      </c>
      <c r="J832" s="143" t="b">
        <v>0</v>
      </c>
      <c r="K832" s="143" t="b">
        <v>0</v>
      </c>
    </row>
    <row r="833" spans="1:11" ht="78.75" x14ac:dyDescent="0.25">
      <c r="A833" s="145">
        <v>44430.67291666667</v>
      </c>
      <c r="B833" s="143" t="s">
        <v>846</v>
      </c>
      <c r="C833" s="144" t="s">
        <v>1753</v>
      </c>
      <c r="D833" s="143">
        <v>3591756217</v>
      </c>
      <c r="E833" s="143">
        <v>2668871169</v>
      </c>
      <c r="F833" s="143">
        <v>61.5</v>
      </c>
      <c r="G833" s="143">
        <v>659.14</v>
      </c>
      <c r="H833" s="143" t="b">
        <v>1</v>
      </c>
      <c r="I833" s="143" t="b">
        <v>0</v>
      </c>
      <c r="J833" s="143" t="b">
        <v>0</v>
      </c>
      <c r="K833" s="143" t="b">
        <v>0</v>
      </c>
    </row>
    <row r="834" spans="1:11" ht="63" x14ac:dyDescent="0.25">
      <c r="A834" s="145">
        <v>44431.662499999999</v>
      </c>
      <c r="B834" s="143" t="s">
        <v>848</v>
      </c>
      <c r="C834" s="144" t="s">
        <v>1756</v>
      </c>
      <c r="D834" s="143">
        <v>3594594142</v>
      </c>
      <c r="E834" s="143">
        <v>2674110671</v>
      </c>
      <c r="F834" s="143">
        <v>-5</v>
      </c>
      <c r="G834" s="143">
        <v>661.14</v>
      </c>
      <c r="H834" s="143" t="b">
        <v>1</v>
      </c>
      <c r="I834" s="143" t="b">
        <v>0</v>
      </c>
      <c r="J834" s="143" t="b">
        <v>0</v>
      </c>
      <c r="K834" s="143" t="b">
        <v>0</v>
      </c>
    </row>
    <row r="835" spans="1:11" ht="63" x14ac:dyDescent="0.25">
      <c r="A835" s="145">
        <v>44431.662499999999</v>
      </c>
      <c r="B835" s="143" t="s">
        <v>848</v>
      </c>
      <c r="C835" s="144" t="s">
        <v>1755</v>
      </c>
      <c r="D835" s="143">
        <v>3594594141</v>
      </c>
      <c r="E835" s="143">
        <v>2674110670</v>
      </c>
      <c r="F835" s="143">
        <v>-5</v>
      </c>
      <c r="G835" s="143">
        <v>666.14</v>
      </c>
      <c r="H835" s="143" t="b">
        <v>1</v>
      </c>
      <c r="I835" s="143" t="b">
        <v>0</v>
      </c>
      <c r="J835" s="143" t="b">
        <v>0</v>
      </c>
      <c r="K835" s="143" t="b">
        <v>0</v>
      </c>
    </row>
    <row r="836" spans="1:11" ht="63" x14ac:dyDescent="0.25">
      <c r="A836" s="145">
        <v>44431.685416666667</v>
      </c>
      <c r="B836" s="143" t="s">
        <v>848</v>
      </c>
      <c r="C836" s="144" t="s">
        <v>1757</v>
      </c>
      <c r="D836" s="143">
        <v>3594726530</v>
      </c>
      <c r="E836" s="143">
        <v>2674209271</v>
      </c>
      <c r="F836" s="143">
        <v>-10</v>
      </c>
      <c r="G836" s="143">
        <v>651.14</v>
      </c>
      <c r="H836" s="143" t="b">
        <v>1</v>
      </c>
      <c r="I836" s="143" t="b">
        <v>0</v>
      </c>
      <c r="J836" s="143" t="b">
        <v>0</v>
      </c>
      <c r="K836" s="143" t="b">
        <v>0</v>
      </c>
    </row>
    <row r="837" spans="1:11" ht="63" x14ac:dyDescent="0.25">
      <c r="A837" s="145">
        <v>44431.722916666666</v>
      </c>
      <c r="B837" s="143" t="s">
        <v>848</v>
      </c>
      <c r="C837" s="144" t="s">
        <v>1758</v>
      </c>
      <c r="D837" s="143">
        <v>3594928671</v>
      </c>
      <c r="E837" s="143">
        <v>2674358632</v>
      </c>
      <c r="F837" s="143">
        <v>-5</v>
      </c>
      <c r="G837" s="143">
        <v>646.14</v>
      </c>
      <c r="H837" s="143" t="b">
        <v>1</v>
      </c>
      <c r="I837" s="143" t="b">
        <v>0</v>
      </c>
      <c r="J837" s="143" t="b">
        <v>0</v>
      </c>
      <c r="K837" s="143" t="b">
        <v>0</v>
      </c>
    </row>
    <row r="838" spans="1:11" ht="78.75" x14ac:dyDescent="0.25">
      <c r="A838" s="145">
        <v>44432.725694444445</v>
      </c>
      <c r="B838" s="143" t="s">
        <v>848</v>
      </c>
      <c r="C838" s="144" t="s">
        <v>1760</v>
      </c>
      <c r="D838" s="143">
        <v>3597449793</v>
      </c>
      <c r="E838" s="143">
        <v>2676202421</v>
      </c>
      <c r="F838" s="143">
        <v>-10</v>
      </c>
      <c r="G838" s="143">
        <v>596.14</v>
      </c>
      <c r="H838" s="143" t="b">
        <v>1</v>
      </c>
      <c r="I838" s="143" t="b">
        <v>0</v>
      </c>
      <c r="J838" s="143" t="b">
        <v>0</v>
      </c>
      <c r="K838" s="143" t="b">
        <v>0</v>
      </c>
    </row>
    <row r="839" spans="1:11" ht="63" x14ac:dyDescent="0.25">
      <c r="A839" s="145">
        <v>44432.725694444445</v>
      </c>
      <c r="B839" s="143" t="s">
        <v>848</v>
      </c>
      <c r="C839" s="144" t="s">
        <v>1759</v>
      </c>
      <c r="D839" s="143">
        <v>3597449263</v>
      </c>
      <c r="E839" s="143">
        <v>2676201959</v>
      </c>
      <c r="F839" s="143">
        <v>-40</v>
      </c>
      <c r="G839" s="143">
        <v>606.14</v>
      </c>
      <c r="H839" s="143" t="b">
        <v>1</v>
      </c>
      <c r="I839" s="143" t="b">
        <v>0</v>
      </c>
      <c r="J839" s="143" t="b">
        <v>0</v>
      </c>
      <c r="K839" s="143" t="b">
        <v>0</v>
      </c>
    </row>
    <row r="840" spans="1:11" ht="63" x14ac:dyDescent="0.25">
      <c r="A840" s="145">
        <v>44433.291666666664</v>
      </c>
      <c r="B840" s="143" t="s">
        <v>865</v>
      </c>
      <c r="C840" s="144" t="s">
        <v>1756</v>
      </c>
      <c r="D840" s="143">
        <v>3598665487</v>
      </c>
      <c r="E840" s="143">
        <v>2674110671</v>
      </c>
      <c r="F840" s="143">
        <v>5</v>
      </c>
      <c r="G840" s="143">
        <v>606.14</v>
      </c>
      <c r="H840" s="143" t="b">
        <v>1</v>
      </c>
      <c r="I840" s="143" t="b">
        <v>0</v>
      </c>
      <c r="J840" s="143" t="b">
        <v>0</v>
      </c>
      <c r="K840" s="143" t="b">
        <v>0</v>
      </c>
    </row>
    <row r="841" spans="1:11" ht="63" x14ac:dyDescent="0.25">
      <c r="A841" s="145">
        <v>44433.291666666664</v>
      </c>
      <c r="B841" s="143" t="s">
        <v>865</v>
      </c>
      <c r="C841" s="144" t="s">
        <v>1755</v>
      </c>
      <c r="D841" s="143">
        <v>3598665455</v>
      </c>
      <c r="E841" s="143">
        <v>2674110670</v>
      </c>
      <c r="F841" s="143">
        <v>5</v>
      </c>
      <c r="G841" s="143">
        <v>601.14</v>
      </c>
      <c r="H841" s="143" t="b">
        <v>1</v>
      </c>
      <c r="I841" s="143" t="b">
        <v>0</v>
      </c>
      <c r="J841" s="143" t="b">
        <v>0</v>
      </c>
      <c r="K841" s="143" t="b">
        <v>0</v>
      </c>
    </row>
    <row r="842" spans="1:11" ht="47.25" x14ac:dyDescent="0.25">
      <c r="A842" s="145">
        <v>44433.669444444444</v>
      </c>
      <c r="B842" s="143" t="s">
        <v>848</v>
      </c>
      <c r="C842" s="144" t="s">
        <v>1761</v>
      </c>
      <c r="D842" s="143">
        <v>3600329573</v>
      </c>
      <c r="E842" s="143">
        <v>2678343442</v>
      </c>
      <c r="F842" s="143">
        <v>0</v>
      </c>
      <c r="G842" s="143">
        <v>606.14</v>
      </c>
      <c r="H842" s="143" t="b">
        <v>1</v>
      </c>
      <c r="I842" s="143" t="b">
        <v>0</v>
      </c>
      <c r="J842" s="143" t="b">
        <v>0</v>
      </c>
      <c r="K842" s="143" t="b">
        <v>0</v>
      </c>
    </row>
    <row r="843" spans="1:11" ht="63" x14ac:dyDescent="0.25">
      <c r="A843" s="145">
        <v>44433.75</v>
      </c>
      <c r="B843" s="143" t="s">
        <v>848</v>
      </c>
      <c r="C843" s="144" t="s">
        <v>1766</v>
      </c>
      <c r="D843" s="143">
        <v>3600954851</v>
      </c>
      <c r="E843" s="143">
        <v>2678811121</v>
      </c>
      <c r="F843" s="143">
        <v>-10</v>
      </c>
      <c r="G843" s="143">
        <v>586.14</v>
      </c>
      <c r="H843" s="143" t="b">
        <v>1</v>
      </c>
      <c r="I843" s="143" t="b">
        <v>0</v>
      </c>
      <c r="J843" s="143" t="b">
        <v>0</v>
      </c>
      <c r="K843" s="143" t="b">
        <v>0</v>
      </c>
    </row>
    <row r="844" spans="1:11" ht="63" x14ac:dyDescent="0.25">
      <c r="A844" s="145">
        <v>44433.75</v>
      </c>
      <c r="B844" s="143" t="s">
        <v>848</v>
      </c>
      <c r="C844" s="144" t="s">
        <v>1765</v>
      </c>
      <c r="D844" s="143">
        <v>3600954850</v>
      </c>
      <c r="E844" s="143">
        <v>2678811120</v>
      </c>
      <c r="F844" s="143">
        <v>-2.5</v>
      </c>
      <c r="G844" s="143">
        <v>596.14</v>
      </c>
      <c r="H844" s="143" t="b">
        <v>1</v>
      </c>
      <c r="I844" s="143" t="b">
        <v>0</v>
      </c>
      <c r="J844" s="143" t="b">
        <v>0</v>
      </c>
      <c r="K844" s="143" t="b">
        <v>0</v>
      </c>
    </row>
    <row r="845" spans="1:11" ht="63" x14ac:dyDescent="0.25">
      <c r="A845" s="145">
        <v>44433.75</v>
      </c>
      <c r="B845" s="143" t="s">
        <v>848</v>
      </c>
      <c r="C845" s="144" t="s">
        <v>1764</v>
      </c>
      <c r="D845" s="143">
        <v>3600954848</v>
      </c>
      <c r="E845" s="143">
        <v>2678811119</v>
      </c>
      <c r="F845" s="143">
        <v>-2.5</v>
      </c>
      <c r="G845" s="143">
        <v>598.64</v>
      </c>
      <c r="H845" s="143" t="b">
        <v>1</v>
      </c>
      <c r="I845" s="143" t="b">
        <v>0</v>
      </c>
      <c r="J845" s="143" t="b">
        <v>0</v>
      </c>
      <c r="K845" s="143" t="b">
        <v>0</v>
      </c>
    </row>
    <row r="846" spans="1:11" ht="63" x14ac:dyDescent="0.25">
      <c r="A846" s="145">
        <v>44433.75</v>
      </c>
      <c r="B846" s="143" t="s">
        <v>848</v>
      </c>
      <c r="C846" s="144" t="s">
        <v>1763</v>
      </c>
      <c r="D846" s="143">
        <v>3600954847</v>
      </c>
      <c r="E846" s="143">
        <v>2678811118</v>
      </c>
      <c r="F846" s="143">
        <v>-2.5</v>
      </c>
      <c r="G846" s="143">
        <v>601.14</v>
      </c>
      <c r="H846" s="143" t="b">
        <v>1</v>
      </c>
      <c r="I846" s="143" t="b">
        <v>0</v>
      </c>
      <c r="J846" s="143" t="b">
        <v>0</v>
      </c>
      <c r="K846" s="143" t="b">
        <v>0</v>
      </c>
    </row>
    <row r="847" spans="1:11" ht="63" x14ac:dyDescent="0.25">
      <c r="A847" s="145">
        <v>44433.75</v>
      </c>
      <c r="B847" s="143" t="s">
        <v>848</v>
      </c>
      <c r="C847" s="144" t="s">
        <v>1762</v>
      </c>
      <c r="D847" s="143">
        <v>3600954845</v>
      </c>
      <c r="E847" s="143">
        <v>2678811116</v>
      </c>
      <c r="F847" s="143">
        <v>-2.5</v>
      </c>
      <c r="G847" s="143">
        <v>603.64</v>
      </c>
      <c r="H847" s="143" t="b">
        <v>1</v>
      </c>
      <c r="I847" s="143" t="b">
        <v>0</v>
      </c>
      <c r="J847" s="143" t="b">
        <v>0</v>
      </c>
      <c r="K847" s="143" t="b">
        <v>0</v>
      </c>
    </row>
    <row r="848" spans="1:11" ht="63" x14ac:dyDescent="0.25">
      <c r="A848" s="145">
        <v>44434.587500000001</v>
      </c>
      <c r="B848" s="143" t="s">
        <v>846</v>
      </c>
      <c r="C848" s="144" t="s">
        <v>1759</v>
      </c>
      <c r="D848" s="143">
        <v>3603012240</v>
      </c>
      <c r="E848" s="143">
        <v>2676201959</v>
      </c>
      <c r="F848" s="143">
        <v>109.12</v>
      </c>
      <c r="G848" s="143">
        <v>695.26</v>
      </c>
      <c r="H848" s="143" t="b">
        <v>1</v>
      </c>
      <c r="I848" s="143" t="b">
        <v>0</v>
      </c>
      <c r="J848" s="143" t="b">
        <v>0</v>
      </c>
      <c r="K848" s="143" t="b">
        <v>0</v>
      </c>
    </row>
    <row r="849" spans="1:11" ht="78.75" x14ac:dyDescent="0.25">
      <c r="A849" s="145">
        <v>44434.588194444441</v>
      </c>
      <c r="B849" s="143" t="s">
        <v>846</v>
      </c>
      <c r="C849" s="144" t="s">
        <v>1760</v>
      </c>
      <c r="D849" s="143">
        <v>3603018356</v>
      </c>
      <c r="E849" s="143">
        <v>2676202421</v>
      </c>
      <c r="F849" s="143">
        <v>29</v>
      </c>
      <c r="G849" s="143">
        <v>724.26</v>
      </c>
      <c r="H849" s="143" t="b">
        <v>1</v>
      </c>
      <c r="I849" s="143" t="b">
        <v>0</v>
      </c>
      <c r="J849" s="143" t="b">
        <v>0</v>
      </c>
      <c r="K849" s="143" t="b">
        <v>0</v>
      </c>
    </row>
    <row r="850" spans="1:11" ht="63" x14ac:dyDescent="0.25">
      <c r="A850" s="145">
        <v>44434.598611111112</v>
      </c>
      <c r="B850" s="143" t="s">
        <v>865</v>
      </c>
      <c r="C850" s="144" t="s">
        <v>1762</v>
      </c>
      <c r="D850" s="143">
        <v>3603078134</v>
      </c>
      <c r="E850" s="143">
        <v>2678811116</v>
      </c>
      <c r="F850" s="143">
        <v>2.5</v>
      </c>
      <c r="G850" s="143">
        <v>726.76</v>
      </c>
      <c r="H850" s="143" t="b">
        <v>1</v>
      </c>
      <c r="I850" s="143" t="b">
        <v>0</v>
      </c>
      <c r="J850" s="143" t="b">
        <v>0</v>
      </c>
      <c r="K850" s="143" t="b">
        <v>0</v>
      </c>
    </row>
    <row r="851" spans="1:11" ht="63" x14ac:dyDescent="0.25">
      <c r="A851" s="145">
        <v>44435.292361111111</v>
      </c>
      <c r="B851" s="143" t="s">
        <v>865</v>
      </c>
      <c r="C851" s="144" t="s">
        <v>1764</v>
      </c>
      <c r="D851" s="143">
        <v>3605962573</v>
      </c>
      <c r="E851" s="143">
        <v>2678811119</v>
      </c>
      <c r="F851" s="143">
        <v>2.5</v>
      </c>
      <c r="G851" s="143">
        <v>731.76</v>
      </c>
      <c r="H851" s="143" t="b">
        <v>1</v>
      </c>
      <c r="I851" s="143" t="b">
        <v>0</v>
      </c>
      <c r="J851" s="143" t="b">
        <v>0</v>
      </c>
      <c r="K851" s="143" t="b">
        <v>0</v>
      </c>
    </row>
    <row r="852" spans="1:11" ht="63" x14ac:dyDescent="0.25">
      <c r="A852" s="145">
        <v>44435.292361111111</v>
      </c>
      <c r="B852" s="143" t="s">
        <v>865</v>
      </c>
      <c r="C852" s="144" t="s">
        <v>1765</v>
      </c>
      <c r="D852" s="143">
        <v>3605962541</v>
      </c>
      <c r="E852" s="143">
        <v>2678811120</v>
      </c>
      <c r="F852" s="143">
        <v>2.5</v>
      </c>
      <c r="G852" s="143">
        <v>729.26</v>
      </c>
      <c r="H852" s="143" t="b">
        <v>1</v>
      </c>
      <c r="I852" s="143" t="b">
        <v>0</v>
      </c>
      <c r="J852" s="143" t="b">
        <v>0</v>
      </c>
      <c r="K852" s="143" t="b">
        <v>0</v>
      </c>
    </row>
    <row r="853" spans="1:11" ht="63" x14ac:dyDescent="0.25">
      <c r="A853" s="145">
        <v>44435.37777777778</v>
      </c>
      <c r="B853" s="143" t="s">
        <v>848</v>
      </c>
      <c r="C853" s="144" t="s">
        <v>1768</v>
      </c>
      <c r="D853" s="143">
        <v>3606049293</v>
      </c>
      <c r="E853" s="143">
        <v>2682581803</v>
      </c>
      <c r="F853" s="143">
        <v>-2.5</v>
      </c>
      <c r="G853" s="143">
        <v>726.76</v>
      </c>
      <c r="H853" s="143" t="b">
        <v>1</v>
      </c>
      <c r="I853" s="143" t="b">
        <v>0</v>
      </c>
      <c r="J853" s="143" t="b">
        <v>0</v>
      </c>
      <c r="K853" s="143" t="b">
        <v>0</v>
      </c>
    </row>
    <row r="854" spans="1:11" ht="63" x14ac:dyDescent="0.25">
      <c r="A854" s="145">
        <v>44435.37777777778</v>
      </c>
      <c r="B854" s="143" t="s">
        <v>848</v>
      </c>
      <c r="C854" s="144" t="s">
        <v>1767</v>
      </c>
      <c r="D854" s="143">
        <v>3606049292</v>
      </c>
      <c r="E854" s="143">
        <v>2682581802</v>
      </c>
      <c r="F854" s="143">
        <v>-2.5</v>
      </c>
      <c r="G854" s="143">
        <v>729.26</v>
      </c>
      <c r="H854" s="143" t="b">
        <v>1</v>
      </c>
      <c r="I854" s="143" t="b">
        <v>0</v>
      </c>
      <c r="J854" s="143" t="b">
        <v>0</v>
      </c>
      <c r="K854" s="143" t="b">
        <v>0</v>
      </c>
    </row>
    <row r="855" spans="1:11" ht="31.5" x14ac:dyDescent="0.25">
      <c r="A855" s="145">
        <v>44435.671527777777</v>
      </c>
      <c r="B855" s="143" t="s">
        <v>848</v>
      </c>
      <c r="C855" s="144" t="s">
        <v>1769</v>
      </c>
      <c r="D855" s="143">
        <v>3607558856</v>
      </c>
      <c r="E855" s="143">
        <v>2683703258</v>
      </c>
      <c r="F855" s="143">
        <v>0</v>
      </c>
      <c r="G855" s="143">
        <v>726.76</v>
      </c>
      <c r="H855" s="143" t="b">
        <v>1</v>
      </c>
      <c r="I855" s="143" t="b">
        <v>0</v>
      </c>
      <c r="J855" s="143" t="b">
        <v>0</v>
      </c>
      <c r="K855" s="143" t="b">
        <v>0</v>
      </c>
    </row>
    <row r="856" spans="1:11" ht="78.75" x14ac:dyDescent="0.25">
      <c r="A856" s="145">
        <v>44435.678472222222</v>
      </c>
      <c r="B856" s="143" t="s">
        <v>848</v>
      </c>
      <c r="C856" s="144" t="s">
        <v>1771</v>
      </c>
      <c r="D856" s="143">
        <v>3607625836</v>
      </c>
      <c r="E856" s="143">
        <v>2683754724</v>
      </c>
      <c r="F856" s="143">
        <v>-10</v>
      </c>
      <c r="G856" s="143">
        <v>701.76</v>
      </c>
      <c r="H856" s="143" t="b">
        <v>1</v>
      </c>
      <c r="I856" s="143" t="b">
        <v>0</v>
      </c>
      <c r="J856" s="143" t="b">
        <v>0</v>
      </c>
      <c r="K856" s="143" t="b">
        <v>0</v>
      </c>
    </row>
    <row r="857" spans="1:11" ht="63" x14ac:dyDescent="0.25">
      <c r="A857" s="145">
        <v>44435.678472222222</v>
      </c>
      <c r="B857" s="143" t="s">
        <v>848</v>
      </c>
      <c r="C857" s="144" t="s">
        <v>1770</v>
      </c>
      <c r="D857" s="143">
        <v>3607625835</v>
      </c>
      <c r="E857" s="143">
        <v>2683754723</v>
      </c>
      <c r="F857" s="143">
        <v>-15</v>
      </c>
      <c r="G857" s="143">
        <v>711.76</v>
      </c>
      <c r="H857" s="143" t="b">
        <v>1</v>
      </c>
      <c r="I857" s="143" t="b">
        <v>0</v>
      </c>
      <c r="J857" s="143" t="b">
        <v>0</v>
      </c>
      <c r="K857" s="143" t="b">
        <v>0</v>
      </c>
    </row>
    <row r="858" spans="1:11" ht="63" x14ac:dyDescent="0.25">
      <c r="A858" s="145">
        <v>44435.679166666669</v>
      </c>
      <c r="B858" s="143" t="s">
        <v>848</v>
      </c>
      <c r="C858" s="144" t="s">
        <v>1772</v>
      </c>
      <c r="D858" s="143">
        <v>3607635170</v>
      </c>
      <c r="E858" s="143">
        <v>2683762614</v>
      </c>
      <c r="F858" s="143">
        <v>-15</v>
      </c>
      <c r="G858" s="143">
        <v>686.76</v>
      </c>
      <c r="H858" s="143" t="b">
        <v>1</v>
      </c>
      <c r="I858" s="143" t="b">
        <v>0</v>
      </c>
      <c r="J858" s="143" t="b">
        <v>0</v>
      </c>
      <c r="K858" s="143" t="b">
        <v>0</v>
      </c>
    </row>
    <row r="859" spans="1:11" ht="63" x14ac:dyDescent="0.25">
      <c r="A859" s="145">
        <v>44435.692361111112</v>
      </c>
      <c r="B859" s="143" t="s">
        <v>848</v>
      </c>
      <c r="C859" s="144" t="s">
        <v>1773</v>
      </c>
      <c r="D859" s="143">
        <v>3607796650</v>
      </c>
      <c r="E859" s="143">
        <v>2683877530</v>
      </c>
      <c r="F859" s="143">
        <v>-10</v>
      </c>
      <c r="G859" s="143">
        <v>676.76</v>
      </c>
      <c r="H859" s="143" t="b">
        <v>1</v>
      </c>
      <c r="I859" s="143" t="b">
        <v>0</v>
      </c>
      <c r="J859" s="143" t="b">
        <v>0</v>
      </c>
      <c r="K859" s="143" t="b">
        <v>0</v>
      </c>
    </row>
    <row r="860" spans="1:11" ht="31.5" x14ac:dyDescent="0.25">
      <c r="A860" s="145">
        <v>44435.702777777777</v>
      </c>
      <c r="B860" s="143" t="s">
        <v>848</v>
      </c>
      <c r="C860" s="144" t="s">
        <v>1769</v>
      </c>
      <c r="D860" s="143">
        <v>3607911152</v>
      </c>
      <c r="E860" s="143">
        <v>2683959132</v>
      </c>
      <c r="F860" s="143">
        <v>-2.5</v>
      </c>
      <c r="G860" s="143">
        <v>674.26</v>
      </c>
      <c r="H860" s="143" t="b">
        <v>1</v>
      </c>
      <c r="I860" s="143" t="b">
        <v>0</v>
      </c>
      <c r="J860" s="143" t="b">
        <v>0</v>
      </c>
      <c r="K860" s="143" t="b">
        <v>0</v>
      </c>
    </row>
    <row r="861" spans="1:11" ht="63" x14ac:dyDescent="0.25">
      <c r="A861" s="145">
        <v>44436.224999999999</v>
      </c>
      <c r="B861" s="143" t="s">
        <v>865</v>
      </c>
      <c r="C861" s="144" t="s">
        <v>1773</v>
      </c>
      <c r="D861" s="143">
        <v>3610560159</v>
      </c>
      <c r="E861" s="143">
        <v>2683877530</v>
      </c>
      <c r="F861" s="143">
        <v>10</v>
      </c>
      <c r="G861" s="143">
        <v>684.26</v>
      </c>
      <c r="H861" s="143" t="b">
        <v>1</v>
      </c>
      <c r="I861" s="143" t="b">
        <v>0</v>
      </c>
      <c r="J861" s="143" t="b">
        <v>0</v>
      </c>
      <c r="K861" s="143" t="b">
        <v>0</v>
      </c>
    </row>
    <row r="862" spans="1:11" ht="78.75" x14ac:dyDescent="0.25">
      <c r="A862" s="145">
        <v>44436.327777777777</v>
      </c>
      <c r="B862" s="143" t="s">
        <v>865</v>
      </c>
      <c r="C862" s="144" t="s">
        <v>1771</v>
      </c>
      <c r="D862" s="143">
        <v>3610671424</v>
      </c>
      <c r="E862" s="143">
        <v>2683754724</v>
      </c>
      <c r="F862" s="143">
        <v>10</v>
      </c>
      <c r="G862" s="143">
        <v>709.26</v>
      </c>
      <c r="H862" s="143" t="b">
        <v>1</v>
      </c>
      <c r="I862" s="143" t="b">
        <v>0</v>
      </c>
      <c r="J862" s="143" t="b">
        <v>0</v>
      </c>
      <c r="K862" s="143" t="b">
        <v>0</v>
      </c>
    </row>
    <row r="863" spans="1:11" ht="63" x14ac:dyDescent="0.25">
      <c r="A863" s="145">
        <v>44436.327777777777</v>
      </c>
      <c r="B863" s="143" t="s">
        <v>865</v>
      </c>
      <c r="C863" s="144" t="s">
        <v>1770</v>
      </c>
      <c r="D863" s="143">
        <v>3610671368</v>
      </c>
      <c r="E863" s="143">
        <v>2683754723</v>
      </c>
      <c r="F863" s="143">
        <v>15</v>
      </c>
      <c r="G863" s="143">
        <v>699.26</v>
      </c>
      <c r="H863" s="143" t="b">
        <v>1</v>
      </c>
      <c r="I863" s="143" t="b">
        <v>0</v>
      </c>
      <c r="J863" s="143" t="b">
        <v>0</v>
      </c>
      <c r="K863" s="143" t="b">
        <v>0</v>
      </c>
    </row>
    <row r="864" spans="1:11" ht="63" x14ac:dyDescent="0.25">
      <c r="A864" s="145">
        <v>44436.695138888892</v>
      </c>
      <c r="B864" s="143" t="s">
        <v>848</v>
      </c>
      <c r="C864" s="144" t="s">
        <v>1776</v>
      </c>
      <c r="D864" s="143">
        <v>3616568093</v>
      </c>
      <c r="E864" s="143">
        <v>2690371189</v>
      </c>
      <c r="F864" s="143">
        <v>-2.2000000000000002</v>
      </c>
      <c r="G864" s="143">
        <v>702.66</v>
      </c>
      <c r="H864" s="143" t="b">
        <v>1</v>
      </c>
      <c r="I864" s="143" t="b">
        <v>0</v>
      </c>
      <c r="J864" s="143" t="b">
        <v>0</v>
      </c>
      <c r="K864" s="143" t="b">
        <v>0</v>
      </c>
    </row>
    <row r="865" spans="1:11" ht="63" x14ac:dyDescent="0.25">
      <c r="A865" s="145">
        <v>44436.695138888892</v>
      </c>
      <c r="B865" s="143" t="s">
        <v>848</v>
      </c>
      <c r="C865" s="144" t="s">
        <v>1775</v>
      </c>
      <c r="D865" s="143">
        <v>3616568089</v>
      </c>
      <c r="E865" s="143">
        <v>2690371187</v>
      </c>
      <c r="F865" s="143">
        <v>-2.2000000000000002</v>
      </c>
      <c r="G865" s="143">
        <v>704.86</v>
      </c>
      <c r="H865" s="143" t="b">
        <v>1</v>
      </c>
      <c r="I865" s="143" t="b">
        <v>0</v>
      </c>
      <c r="J865" s="143" t="b">
        <v>0</v>
      </c>
      <c r="K865" s="143" t="b">
        <v>0</v>
      </c>
    </row>
    <row r="866" spans="1:11" ht="63" x14ac:dyDescent="0.25">
      <c r="A866" s="145">
        <v>44436.695138888892</v>
      </c>
      <c r="B866" s="143" t="s">
        <v>848</v>
      </c>
      <c r="C866" s="144" t="s">
        <v>1774</v>
      </c>
      <c r="D866" s="143">
        <v>3616568085</v>
      </c>
      <c r="E866" s="143">
        <v>2690371185</v>
      </c>
      <c r="F866" s="143">
        <v>-2.2000000000000002</v>
      </c>
      <c r="G866" s="143">
        <v>707.06</v>
      </c>
      <c r="H866" s="143" t="b">
        <v>1</v>
      </c>
      <c r="I866" s="143" t="b">
        <v>0</v>
      </c>
      <c r="J866" s="143" t="b">
        <v>0</v>
      </c>
      <c r="K866" s="143" t="b">
        <v>0</v>
      </c>
    </row>
    <row r="867" spans="1:11" ht="63" x14ac:dyDescent="0.25">
      <c r="A867" s="145">
        <v>44436.720138888886</v>
      </c>
      <c r="B867" s="143" t="s">
        <v>846</v>
      </c>
      <c r="C867" s="144" t="s">
        <v>1775</v>
      </c>
      <c r="D867" s="143">
        <v>3617317954</v>
      </c>
      <c r="E867" s="143">
        <v>2690371187</v>
      </c>
      <c r="F867" s="143">
        <v>41.8</v>
      </c>
      <c r="G867" s="143">
        <v>754.58</v>
      </c>
      <c r="H867" s="143" t="b">
        <v>1</v>
      </c>
      <c r="I867" s="143" t="b">
        <v>0</v>
      </c>
      <c r="J867" s="143" t="b">
        <v>0</v>
      </c>
      <c r="K867" s="143" t="b">
        <v>0</v>
      </c>
    </row>
    <row r="868" spans="1:11" ht="63" x14ac:dyDescent="0.25">
      <c r="A868" s="145">
        <v>44436.720138888886</v>
      </c>
      <c r="B868" s="143" t="s">
        <v>846</v>
      </c>
      <c r="C868" s="144" t="s">
        <v>1776</v>
      </c>
      <c r="D868" s="143">
        <v>3617317403</v>
      </c>
      <c r="E868" s="143">
        <v>2690371189</v>
      </c>
      <c r="F868" s="143">
        <v>10.119999999999999</v>
      </c>
      <c r="G868" s="143">
        <v>712.78</v>
      </c>
      <c r="H868" s="143" t="b">
        <v>1</v>
      </c>
      <c r="I868" s="143" t="b">
        <v>0</v>
      </c>
      <c r="J868" s="143" t="b">
        <v>0</v>
      </c>
      <c r="K868" s="143" t="b">
        <v>0</v>
      </c>
    </row>
    <row r="869" spans="1:11" ht="47.25" x14ac:dyDescent="0.25">
      <c r="A869" s="145">
        <v>44437.379861111112</v>
      </c>
      <c r="B869" s="143" t="s">
        <v>848</v>
      </c>
      <c r="C869" s="144" t="s">
        <v>1777</v>
      </c>
      <c r="D869" s="143">
        <v>3620572936</v>
      </c>
      <c r="E869" s="143">
        <v>2693146207</v>
      </c>
      <c r="F869" s="143">
        <v>-10</v>
      </c>
      <c r="G869" s="143">
        <v>744.58</v>
      </c>
      <c r="H869" s="143" t="b">
        <v>1</v>
      </c>
      <c r="I869" s="143" t="b">
        <v>0</v>
      </c>
      <c r="J869" s="143" t="b">
        <v>0</v>
      </c>
      <c r="K869" s="143" t="b">
        <v>0</v>
      </c>
    </row>
    <row r="870" spans="1:11" ht="47.25" x14ac:dyDescent="0.25">
      <c r="A870" s="145">
        <v>44437.554166666669</v>
      </c>
      <c r="B870" s="143" t="s">
        <v>846</v>
      </c>
      <c r="C870" s="144" t="s">
        <v>1777</v>
      </c>
      <c r="D870" s="143">
        <v>3621444141</v>
      </c>
      <c r="E870" s="143">
        <v>2693146207</v>
      </c>
      <c r="F870" s="143">
        <v>20.5</v>
      </c>
      <c r="G870" s="143">
        <v>765.08</v>
      </c>
      <c r="H870" s="143" t="b">
        <v>1</v>
      </c>
      <c r="I870" s="143" t="b">
        <v>0</v>
      </c>
      <c r="J870" s="143" t="b">
        <v>0</v>
      </c>
      <c r="K870" s="143" t="b">
        <v>0</v>
      </c>
    </row>
    <row r="871" spans="1:11" ht="63" x14ac:dyDescent="0.25">
      <c r="A871" s="145">
        <v>44437.90902777778</v>
      </c>
      <c r="B871" s="143" t="s">
        <v>848</v>
      </c>
      <c r="C871" s="144" t="s">
        <v>1778</v>
      </c>
      <c r="D871" s="143">
        <v>3624488091</v>
      </c>
      <c r="E871" s="143">
        <v>2696071101</v>
      </c>
      <c r="F871" s="143">
        <v>-2.5</v>
      </c>
      <c r="G871" s="143">
        <v>762.58</v>
      </c>
      <c r="H871" s="143" t="b">
        <v>1</v>
      </c>
      <c r="I871" s="143" t="b">
        <v>0</v>
      </c>
      <c r="J871" s="143" t="b">
        <v>0</v>
      </c>
      <c r="K871" s="143" t="b">
        <v>0</v>
      </c>
    </row>
    <row r="872" spans="1:11" ht="63" x14ac:dyDescent="0.25">
      <c r="A872" s="145">
        <v>44437.911111111112</v>
      </c>
      <c r="B872" s="143" t="s">
        <v>846</v>
      </c>
      <c r="C872" s="144" t="s">
        <v>1778</v>
      </c>
      <c r="D872" s="143">
        <v>3624495482</v>
      </c>
      <c r="E872" s="143">
        <v>2696071101</v>
      </c>
      <c r="F872" s="143">
        <v>6.75</v>
      </c>
      <c r="G872" s="143">
        <v>769.33</v>
      </c>
      <c r="H872" s="143" t="b">
        <v>1</v>
      </c>
      <c r="I872" s="143" t="b">
        <v>0</v>
      </c>
      <c r="J872" s="143" t="b">
        <v>0</v>
      </c>
      <c r="K872" s="143" t="b">
        <v>0</v>
      </c>
    </row>
    <row r="873" spans="1:11" ht="63" x14ac:dyDescent="0.25">
      <c r="A873" s="145">
        <v>44437.915277777778</v>
      </c>
      <c r="B873" s="143" t="s">
        <v>848</v>
      </c>
      <c r="C873" s="144" t="s">
        <v>1781</v>
      </c>
      <c r="D873" s="143">
        <v>3624512384</v>
      </c>
      <c r="E873" s="143">
        <v>2696087909</v>
      </c>
      <c r="F873" s="143">
        <v>-2.5</v>
      </c>
      <c r="G873" s="143">
        <v>759.33</v>
      </c>
      <c r="H873" s="143" t="b">
        <v>1</v>
      </c>
      <c r="I873" s="143" t="b">
        <v>0</v>
      </c>
      <c r="J873" s="143" t="b">
        <v>0</v>
      </c>
      <c r="K873" s="143" t="b">
        <v>0</v>
      </c>
    </row>
    <row r="874" spans="1:11" ht="63" x14ac:dyDescent="0.25">
      <c r="A874" s="145">
        <v>44437.915277777778</v>
      </c>
      <c r="B874" s="143" t="s">
        <v>848</v>
      </c>
      <c r="C874" s="144" t="s">
        <v>1780</v>
      </c>
      <c r="D874" s="143">
        <v>3624512382</v>
      </c>
      <c r="E874" s="143">
        <v>2696087907</v>
      </c>
      <c r="F874" s="143">
        <v>-2.5</v>
      </c>
      <c r="G874" s="143">
        <v>761.83</v>
      </c>
      <c r="H874" s="143" t="b">
        <v>1</v>
      </c>
      <c r="I874" s="143" t="b">
        <v>0</v>
      </c>
      <c r="J874" s="143" t="b">
        <v>0</v>
      </c>
      <c r="K874" s="143" t="b">
        <v>0</v>
      </c>
    </row>
    <row r="875" spans="1:11" ht="63" x14ac:dyDescent="0.25">
      <c r="A875" s="145">
        <v>44437.915277777778</v>
      </c>
      <c r="B875" s="143" t="s">
        <v>848</v>
      </c>
      <c r="C875" s="144" t="s">
        <v>1779</v>
      </c>
      <c r="D875" s="143">
        <v>3624512381</v>
      </c>
      <c r="E875" s="143">
        <v>2696087906</v>
      </c>
      <c r="F875" s="143">
        <v>-5</v>
      </c>
      <c r="G875" s="143">
        <v>764.33</v>
      </c>
      <c r="H875" s="143" t="b">
        <v>1</v>
      </c>
      <c r="I875" s="143" t="b">
        <v>0</v>
      </c>
      <c r="J875" s="143" t="b">
        <v>0</v>
      </c>
      <c r="K875" s="143" t="b">
        <v>0</v>
      </c>
    </row>
    <row r="876" spans="1:11" ht="63" x14ac:dyDescent="0.25">
      <c r="A876" s="145">
        <v>44437.919444444444</v>
      </c>
      <c r="B876" s="143" t="s">
        <v>846</v>
      </c>
      <c r="C876" s="144" t="s">
        <v>1779</v>
      </c>
      <c r="D876" s="143">
        <v>3624526626</v>
      </c>
      <c r="E876" s="143">
        <v>2696087906</v>
      </c>
      <c r="F876" s="143">
        <v>12</v>
      </c>
      <c r="G876" s="143">
        <v>771.33</v>
      </c>
      <c r="H876" s="143" t="b">
        <v>1</v>
      </c>
      <c r="I876" s="143" t="b">
        <v>0</v>
      </c>
      <c r="J876" s="143" t="b">
        <v>0</v>
      </c>
      <c r="K876" s="143" t="b">
        <v>0</v>
      </c>
    </row>
    <row r="877" spans="1:11" ht="78.75" x14ac:dyDescent="0.25">
      <c r="A877" s="145">
        <v>44437.926388888889</v>
      </c>
      <c r="B877" s="143" t="s">
        <v>848</v>
      </c>
      <c r="C877" s="144" t="s">
        <v>1783</v>
      </c>
      <c r="D877" s="143">
        <v>3624544151</v>
      </c>
      <c r="E877" s="143">
        <v>2696111673</v>
      </c>
      <c r="F877" s="143">
        <v>-1</v>
      </c>
      <c r="G877" s="143">
        <v>769.33</v>
      </c>
      <c r="H877" s="143" t="b">
        <v>1</v>
      </c>
      <c r="I877" s="143" t="b">
        <v>0</v>
      </c>
      <c r="J877" s="143" t="b">
        <v>0</v>
      </c>
      <c r="K877" s="143" t="b">
        <v>0</v>
      </c>
    </row>
    <row r="878" spans="1:11" ht="63" x14ac:dyDescent="0.25">
      <c r="A878" s="145">
        <v>44437.926388888889</v>
      </c>
      <c r="B878" s="143" t="s">
        <v>848</v>
      </c>
      <c r="C878" s="144" t="s">
        <v>1782</v>
      </c>
      <c r="D878" s="143">
        <v>3624544150</v>
      </c>
      <c r="E878" s="143">
        <v>2696111672</v>
      </c>
      <c r="F878" s="143">
        <v>-1</v>
      </c>
      <c r="G878" s="143">
        <v>770.33</v>
      </c>
      <c r="H878" s="143" t="b">
        <v>1</v>
      </c>
      <c r="I878" s="143" t="b">
        <v>0</v>
      </c>
      <c r="J878" s="143" t="b">
        <v>0</v>
      </c>
      <c r="K878" s="143" t="b">
        <v>0</v>
      </c>
    </row>
    <row r="879" spans="1:11" ht="47.25" x14ac:dyDescent="0.25">
      <c r="A879" s="145">
        <v>44437.932638888888</v>
      </c>
      <c r="B879" s="143" t="s">
        <v>848</v>
      </c>
      <c r="C879" s="144" t="s">
        <v>1785</v>
      </c>
      <c r="D879" s="143">
        <v>3624556857</v>
      </c>
      <c r="E879" s="143">
        <v>2696121440</v>
      </c>
      <c r="F879" s="143">
        <v>-2.5</v>
      </c>
      <c r="G879" s="143">
        <v>764.33</v>
      </c>
      <c r="H879" s="143" t="b">
        <v>1</v>
      </c>
      <c r="I879" s="143" t="b">
        <v>0</v>
      </c>
      <c r="J879" s="143" t="b">
        <v>0</v>
      </c>
      <c r="K879" s="143" t="b">
        <v>0</v>
      </c>
    </row>
    <row r="880" spans="1:11" ht="47.25" x14ac:dyDescent="0.25">
      <c r="A880" s="145">
        <v>44437.932638888888</v>
      </c>
      <c r="B880" s="143" t="s">
        <v>848</v>
      </c>
      <c r="C880" s="144" t="s">
        <v>1784</v>
      </c>
      <c r="D880" s="143">
        <v>3624556856</v>
      </c>
      <c r="E880" s="143">
        <v>2696121439</v>
      </c>
      <c r="F880" s="143">
        <v>-2.5</v>
      </c>
      <c r="G880" s="143">
        <v>766.83</v>
      </c>
      <c r="H880" s="143" t="b">
        <v>1</v>
      </c>
      <c r="I880" s="143" t="b">
        <v>0</v>
      </c>
      <c r="J880" s="143" t="b">
        <v>0</v>
      </c>
      <c r="K880" s="143" t="b">
        <v>0</v>
      </c>
    </row>
    <row r="881" spans="1:11" ht="47.25" x14ac:dyDescent="0.25">
      <c r="A881" s="145">
        <v>44437.950694444444</v>
      </c>
      <c r="B881" s="143" t="s">
        <v>865</v>
      </c>
      <c r="C881" s="144" t="s">
        <v>1785</v>
      </c>
      <c r="D881" s="143">
        <v>3624593663</v>
      </c>
      <c r="E881" s="143">
        <v>2696121440</v>
      </c>
      <c r="F881" s="143">
        <v>2.5</v>
      </c>
      <c r="G881" s="143">
        <v>766.83</v>
      </c>
      <c r="H881" s="143" t="b">
        <v>1</v>
      </c>
      <c r="I881" s="143" t="b">
        <v>0</v>
      </c>
      <c r="J881" s="143" t="b">
        <v>0</v>
      </c>
      <c r="K881" s="143" t="b">
        <v>0</v>
      </c>
    </row>
    <row r="882" spans="1:11" ht="63" x14ac:dyDescent="0.25">
      <c r="A882" s="145">
        <v>44438.518750000003</v>
      </c>
      <c r="B882" s="143" t="s">
        <v>848</v>
      </c>
      <c r="C882" s="144" t="s">
        <v>1786</v>
      </c>
      <c r="D882" s="143">
        <v>3625133728</v>
      </c>
      <c r="E882" s="143">
        <v>2696514047</v>
      </c>
      <c r="F882" s="143">
        <v>-40</v>
      </c>
      <c r="G882" s="143">
        <v>726.83</v>
      </c>
      <c r="H882" s="143" t="b">
        <v>1</v>
      </c>
      <c r="I882" s="143" t="b">
        <v>0</v>
      </c>
      <c r="J882" s="143" t="b">
        <v>0</v>
      </c>
      <c r="K882" s="143" t="b">
        <v>0</v>
      </c>
    </row>
    <row r="883" spans="1:11" ht="47.25" x14ac:dyDescent="0.25">
      <c r="A883" s="145">
        <v>44438.548611111109</v>
      </c>
      <c r="B883" s="143" t="s">
        <v>865</v>
      </c>
      <c r="C883" s="144" t="s">
        <v>1785</v>
      </c>
      <c r="D883" s="143">
        <v>3625260150</v>
      </c>
      <c r="E883" s="143">
        <v>2696121440</v>
      </c>
      <c r="F883" s="143">
        <v>-2.5</v>
      </c>
      <c r="G883" s="143">
        <v>724.33</v>
      </c>
      <c r="H883" s="143" t="b">
        <v>1</v>
      </c>
      <c r="I883" s="143" t="b">
        <v>0</v>
      </c>
      <c r="J883" s="143" t="b">
        <v>0</v>
      </c>
      <c r="K883" s="143" t="b">
        <v>0</v>
      </c>
    </row>
    <row r="884" spans="1:11" ht="47.25" x14ac:dyDescent="0.25">
      <c r="A884" s="145">
        <v>44438.549305555556</v>
      </c>
      <c r="B884" s="143" t="s">
        <v>865</v>
      </c>
      <c r="C884" s="144" t="s">
        <v>1785</v>
      </c>
      <c r="D884" s="143">
        <v>3625261889</v>
      </c>
      <c r="E884" s="143">
        <v>2696121440</v>
      </c>
      <c r="F884" s="143">
        <v>2.5</v>
      </c>
      <c r="G884" s="143">
        <v>729.33</v>
      </c>
      <c r="H884" s="143" t="b">
        <v>1</v>
      </c>
      <c r="I884" s="143" t="b">
        <v>0</v>
      </c>
      <c r="J884" s="143" t="b">
        <v>0</v>
      </c>
      <c r="K884" s="143" t="b">
        <v>0</v>
      </c>
    </row>
    <row r="885" spans="1:11" ht="47.25" x14ac:dyDescent="0.25">
      <c r="A885" s="145">
        <v>44438.549305555556</v>
      </c>
      <c r="B885" s="143" t="s">
        <v>865</v>
      </c>
      <c r="C885" s="144" t="s">
        <v>1784</v>
      </c>
      <c r="D885" s="143">
        <v>3625261566</v>
      </c>
      <c r="E885" s="143">
        <v>2696121439</v>
      </c>
      <c r="F885" s="143">
        <v>2.5</v>
      </c>
      <c r="G885" s="143">
        <v>726.83</v>
      </c>
      <c r="H885" s="143" t="b">
        <v>1</v>
      </c>
      <c r="I885" s="143" t="b">
        <v>0</v>
      </c>
      <c r="J885" s="143" t="b">
        <v>0</v>
      </c>
      <c r="K885" s="143" t="b">
        <v>0</v>
      </c>
    </row>
    <row r="886" spans="1:11" ht="78.75" x14ac:dyDescent="0.25">
      <c r="A886" s="145">
        <v>44439.392361111109</v>
      </c>
      <c r="B886" s="143" t="s">
        <v>848</v>
      </c>
      <c r="C886" s="144" t="s">
        <v>1787</v>
      </c>
      <c r="D886" s="143">
        <v>3627312059</v>
      </c>
      <c r="E886" s="143">
        <v>2698108093</v>
      </c>
      <c r="F886" s="143">
        <v>-15</v>
      </c>
      <c r="G886" s="143">
        <v>714.33</v>
      </c>
      <c r="H886" s="143" t="b">
        <v>1</v>
      </c>
      <c r="I886" s="143" t="b">
        <v>0</v>
      </c>
      <c r="J886" s="143" t="b">
        <v>0</v>
      </c>
      <c r="K886" s="143" t="b">
        <v>0</v>
      </c>
    </row>
    <row r="887" spans="1:11" ht="31.5" x14ac:dyDescent="0.25">
      <c r="A887" s="145">
        <v>44440</v>
      </c>
      <c r="B887" s="143" t="s">
        <v>848</v>
      </c>
      <c r="C887" s="144" t="s">
        <v>1788</v>
      </c>
      <c r="D887" s="143">
        <v>3629624363</v>
      </c>
      <c r="E887" s="143">
        <v>29220187</v>
      </c>
      <c r="F887" s="143">
        <v>-1</v>
      </c>
      <c r="G887" s="143">
        <v>713.33</v>
      </c>
      <c r="H887" s="143" t="b">
        <v>1</v>
      </c>
      <c r="I887" s="143" t="b">
        <v>0</v>
      </c>
      <c r="J887" s="143" t="b">
        <v>0</v>
      </c>
      <c r="K887" s="143" t="b">
        <v>1</v>
      </c>
    </row>
    <row r="888" spans="1:11" ht="63" x14ac:dyDescent="0.25">
      <c r="A888" s="145">
        <v>44440.560416666667</v>
      </c>
      <c r="B888" s="143" t="s">
        <v>846</v>
      </c>
      <c r="C888" s="144" t="s">
        <v>1786</v>
      </c>
      <c r="D888" s="143">
        <v>3630420060</v>
      </c>
      <c r="E888" s="143">
        <v>2696514047</v>
      </c>
      <c r="F888" s="143">
        <v>100</v>
      </c>
      <c r="G888" s="143">
        <v>813.33</v>
      </c>
      <c r="H888" s="143" t="b">
        <v>1</v>
      </c>
      <c r="I888" s="143" t="b">
        <v>0</v>
      </c>
      <c r="J888" s="143" t="b">
        <v>0</v>
      </c>
      <c r="K888" s="143" t="b">
        <v>0</v>
      </c>
    </row>
    <row r="889" spans="1:11" ht="78.75" x14ac:dyDescent="0.25">
      <c r="A889" s="145">
        <v>44441.652083333334</v>
      </c>
      <c r="B889" s="143" t="s">
        <v>848</v>
      </c>
      <c r="C889" s="144" t="s">
        <v>1790</v>
      </c>
      <c r="D889" s="143">
        <v>3634584591</v>
      </c>
      <c r="E889" s="143">
        <v>2703490897</v>
      </c>
      <c r="F889" s="143">
        <v>-2.5</v>
      </c>
      <c r="G889" s="143">
        <v>805.83</v>
      </c>
      <c r="H889" s="143" t="b">
        <v>1</v>
      </c>
      <c r="I889" s="143" t="b">
        <v>0</v>
      </c>
      <c r="J889" s="143" t="b">
        <v>0</v>
      </c>
      <c r="K889" s="143" t="b">
        <v>0</v>
      </c>
    </row>
    <row r="890" spans="1:11" ht="78.75" x14ac:dyDescent="0.25">
      <c r="A890" s="145">
        <v>44441.652083333334</v>
      </c>
      <c r="B890" s="143" t="s">
        <v>848</v>
      </c>
      <c r="C890" s="144" t="s">
        <v>1789</v>
      </c>
      <c r="D890" s="143">
        <v>3634584589</v>
      </c>
      <c r="E890" s="143">
        <v>2703490895</v>
      </c>
      <c r="F890" s="143">
        <v>-5</v>
      </c>
      <c r="G890" s="143">
        <v>808.33</v>
      </c>
      <c r="H890" s="143" t="b">
        <v>1</v>
      </c>
      <c r="I890" s="143" t="b">
        <v>0</v>
      </c>
      <c r="J890" s="143" t="b">
        <v>0</v>
      </c>
      <c r="K890" s="143" t="b">
        <v>0</v>
      </c>
    </row>
    <row r="891" spans="1:11" ht="63" x14ac:dyDescent="0.25">
      <c r="A891" s="145">
        <v>44441.725694444445</v>
      </c>
      <c r="B891" s="143" t="s">
        <v>848</v>
      </c>
      <c r="C891" s="144" t="s">
        <v>1792</v>
      </c>
      <c r="D891" s="143">
        <v>3635153616</v>
      </c>
      <c r="E891" s="143">
        <v>2703913670</v>
      </c>
      <c r="F891" s="143">
        <v>-5</v>
      </c>
      <c r="G891" s="143">
        <v>795.83</v>
      </c>
      <c r="H891" s="143" t="b">
        <v>1</v>
      </c>
      <c r="I891" s="143" t="b">
        <v>0</v>
      </c>
      <c r="J891" s="143" t="b">
        <v>0</v>
      </c>
      <c r="K891" s="143" t="b">
        <v>0</v>
      </c>
    </row>
    <row r="892" spans="1:11" ht="47.25" x14ac:dyDescent="0.25">
      <c r="A892" s="145">
        <v>44441.725694444445</v>
      </c>
      <c r="B892" s="143" t="s">
        <v>848</v>
      </c>
      <c r="C892" s="144" t="s">
        <v>1791</v>
      </c>
      <c r="D892" s="143">
        <v>3635153615</v>
      </c>
      <c r="E892" s="143">
        <v>2703913669</v>
      </c>
      <c r="F892" s="143">
        <v>-5</v>
      </c>
      <c r="G892" s="143">
        <v>800.83</v>
      </c>
      <c r="H892" s="143" t="b">
        <v>1</v>
      </c>
      <c r="I892" s="143" t="b">
        <v>0</v>
      </c>
      <c r="J892" s="143" t="b">
        <v>0</v>
      </c>
      <c r="K892" s="143" t="b">
        <v>0</v>
      </c>
    </row>
    <row r="893" spans="1:11" ht="63" x14ac:dyDescent="0.25">
      <c r="A893" s="145">
        <v>44443.493055555555</v>
      </c>
      <c r="B893" s="143" t="s">
        <v>848</v>
      </c>
      <c r="C893" s="144" t="s">
        <v>1794</v>
      </c>
      <c r="D893" s="143">
        <v>3643092649</v>
      </c>
      <c r="E893" s="143">
        <v>2709781077</v>
      </c>
      <c r="F893" s="143">
        <v>-20</v>
      </c>
      <c r="G893" s="143">
        <v>755.83</v>
      </c>
      <c r="H893" s="143" t="b">
        <v>1</v>
      </c>
      <c r="I893" s="143" t="b">
        <v>0</v>
      </c>
      <c r="J893" s="143" t="b">
        <v>0</v>
      </c>
      <c r="K893" s="143" t="b">
        <v>0</v>
      </c>
    </row>
    <row r="894" spans="1:11" ht="63" x14ac:dyDescent="0.25">
      <c r="A894" s="145">
        <v>44443.493055555555</v>
      </c>
      <c r="B894" s="143" t="s">
        <v>848</v>
      </c>
      <c r="C894" s="144" t="s">
        <v>1793</v>
      </c>
      <c r="D894" s="143">
        <v>3643092647</v>
      </c>
      <c r="E894" s="143">
        <v>2709781075</v>
      </c>
      <c r="F894" s="143">
        <v>-20</v>
      </c>
      <c r="G894" s="143">
        <v>775.83</v>
      </c>
      <c r="H894" s="143" t="b">
        <v>1</v>
      </c>
      <c r="I894" s="143" t="b">
        <v>0</v>
      </c>
      <c r="J894" s="143" t="b">
        <v>0</v>
      </c>
      <c r="K894" s="143" t="b">
        <v>0</v>
      </c>
    </row>
    <row r="895" spans="1:11" ht="78.75" x14ac:dyDescent="0.25">
      <c r="A895" s="145">
        <v>44443.494444444441</v>
      </c>
      <c r="B895" s="143" t="s">
        <v>848</v>
      </c>
      <c r="C895" s="144" t="s">
        <v>1796</v>
      </c>
      <c r="D895" s="143">
        <v>3643113636</v>
      </c>
      <c r="E895" s="143">
        <v>2709789329</v>
      </c>
      <c r="F895" s="143">
        <v>-2.5</v>
      </c>
      <c r="G895" s="143">
        <v>750.83</v>
      </c>
      <c r="H895" s="143" t="b">
        <v>1</v>
      </c>
      <c r="I895" s="143" t="b">
        <v>0</v>
      </c>
      <c r="J895" s="143" t="b">
        <v>0</v>
      </c>
      <c r="K895" s="143" t="b">
        <v>0</v>
      </c>
    </row>
    <row r="896" spans="1:11" ht="63" x14ac:dyDescent="0.25">
      <c r="A896" s="145">
        <v>44443.494444444441</v>
      </c>
      <c r="B896" s="143" t="s">
        <v>848</v>
      </c>
      <c r="C896" s="144" t="s">
        <v>1795</v>
      </c>
      <c r="D896" s="143">
        <v>3643113634</v>
      </c>
      <c r="E896" s="143">
        <v>2709789327</v>
      </c>
      <c r="F896" s="143">
        <v>-2.5</v>
      </c>
      <c r="G896" s="143">
        <v>753.33</v>
      </c>
      <c r="H896" s="143" t="b">
        <v>1</v>
      </c>
      <c r="I896" s="143" t="b">
        <v>0</v>
      </c>
      <c r="J896" s="143" t="b">
        <v>0</v>
      </c>
      <c r="K896" s="143" t="b">
        <v>0</v>
      </c>
    </row>
    <row r="897" spans="1:11" ht="63" x14ac:dyDescent="0.25">
      <c r="A897" s="145">
        <v>44443.710416666669</v>
      </c>
      <c r="B897" s="143" t="s">
        <v>848</v>
      </c>
      <c r="C897" s="144" t="s">
        <v>1798</v>
      </c>
      <c r="D897" s="143">
        <v>3648899114</v>
      </c>
      <c r="E897" s="143">
        <v>2714187358</v>
      </c>
      <c r="F897" s="143">
        <v>-30</v>
      </c>
      <c r="G897" s="143">
        <v>690.83</v>
      </c>
      <c r="H897" s="143" t="b">
        <v>1</v>
      </c>
      <c r="I897" s="143" t="b">
        <v>0</v>
      </c>
      <c r="J897" s="143" t="b">
        <v>0</v>
      </c>
      <c r="K897" s="143" t="b">
        <v>0</v>
      </c>
    </row>
    <row r="898" spans="1:11" ht="78.75" x14ac:dyDescent="0.25">
      <c r="A898" s="145">
        <v>44443.710416666669</v>
      </c>
      <c r="B898" s="143" t="s">
        <v>848</v>
      </c>
      <c r="C898" s="144" t="s">
        <v>1797</v>
      </c>
      <c r="D898" s="143">
        <v>3648899113</v>
      </c>
      <c r="E898" s="143">
        <v>2714187357</v>
      </c>
      <c r="F898" s="143">
        <v>-30</v>
      </c>
      <c r="G898" s="143">
        <v>720.83</v>
      </c>
      <c r="H898" s="143" t="b">
        <v>1</v>
      </c>
      <c r="I898" s="143" t="b">
        <v>0</v>
      </c>
      <c r="J898" s="143" t="b">
        <v>0</v>
      </c>
      <c r="K898" s="143" t="b">
        <v>0</v>
      </c>
    </row>
    <row r="899" spans="1:11" ht="63" x14ac:dyDescent="0.25">
      <c r="A899" s="145">
        <v>44444.44027777778</v>
      </c>
      <c r="B899" s="143" t="s">
        <v>848</v>
      </c>
      <c r="C899" s="144" t="s">
        <v>1799</v>
      </c>
      <c r="D899" s="143">
        <v>3652483957</v>
      </c>
      <c r="E899" s="143">
        <v>2716698404</v>
      </c>
      <c r="F899" s="143">
        <v>-40</v>
      </c>
      <c r="G899" s="143">
        <v>650.83000000000004</v>
      </c>
      <c r="H899" s="143" t="b">
        <v>1</v>
      </c>
      <c r="I899" s="143" t="b">
        <v>0</v>
      </c>
      <c r="J899" s="143" t="b">
        <v>0</v>
      </c>
      <c r="K899" s="143" t="b">
        <v>0</v>
      </c>
    </row>
    <row r="900" spans="1:11" x14ac:dyDescent="0.25">
      <c r="A900" s="145">
        <v>44444.59375</v>
      </c>
      <c r="B900" s="143" t="s">
        <v>848</v>
      </c>
      <c r="C900" s="143" t="s">
        <v>883</v>
      </c>
      <c r="D900" s="143">
        <v>3653552650</v>
      </c>
      <c r="E900" s="143">
        <v>2717512491</v>
      </c>
      <c r="F900" s="143">
        <v>-20</v>
      </c>
      <c r="G900" s="143">
        <v>621.16999999999996</v>
      </c>
      <c r="H900" s="143" t="b">
        <v>0</v>
      </c>
      <c r="I900" s="143" t="b">
        <v>1</v>
      </c>
      <c r="J900" s="143" t="b">
        <v>0</v>
      </c>
      <c r="K900" s="143" t="b">
        <v>0</v>
      </c>
    </row>
    <row r="901" spans="1:11" ht="47.25" x14ac:dyDescent="0.25">
      <c r="A901" s="145">
        <v>44444.59375</v>
      </c>
      <c r="B901" s="143" t="s">
        <v>848</v>
      </c>
      <c r="C901" s="144" t="s">
        <v>1802</v>
      </c>
      <c r="D901" s="143">
        <v>3653552648</v>
      </c>
      <c r="E901" s="143">
        <v>2717512489</v>
      </c>
      <c r="F901" s="143">
        <v>-2.46</v>
      </c>
      <c r="G901" s="143">
        <v>641.16999999999996</v>
      </c>
      <c r="H901" s="143" t="b">
        <v>1</v>
      </c>
      <c r="I901" s="143" t="b">
        <v>0</v>
      </c>
      <c r="J901" s="143" t="b">
        <v>1</v>
      </c>
      <c r="K901" s="143" t="b">
        <v>0</v>
      </c>
    </row>
    <row r="902" spans="1:11" ht="47.25" x14ac:dyDescent="0.25">
      <c r="A902" s="145">
        <v>44444.59375</v>
      </c>
      <c r="B902" s="143" t="s">
        <v>848</v>
      </c>
      <c r="C902" s="144" t="s">
        <v>1801</v>
      </c>
      <c r="D902" s="143">
        <v>3653552646</v>
      </c>
      <c r="E902" s="143">
        <v>2717512487</v>
      </c>
      <c r="F902" s="143">
        <v>-4.8</v>
      </c>
      <c r="G902" s="143">
        <v>643.63</v>
      </c>
      <c r="H902" s="143" t="b">
        <v>1</v>
      </c>
      <c r="I902" s="143" t="b">
        <v>0</v>
      </c>
      <c r="J902" s="143" t="b">
        <v>1</v>
      </c>
      <c r="K902" s="143" t="b">
        <v>0</v>
      </c>
    </row>
    <row r="903" spans="1:11" ht="47.25" x14ac:dyDescent="0.25">
      <c r="A903" s="145">
        <v>44444.59375</v>
      </c>
      <c r="B903" s="143" t="s">
        <v>848</v>
      </c>
      <c r="C903" s="144" t="s">
        <v>1800</v>
      </c>
      <c r="D903" s="143">
        <v>3653552645</v>
      </c>
      <c r="E903" s="143">
        <v>2717512486</v>
      </c>
      <c r="F903" s="143">
        <v>-2.4</v>
      </c>
      <c r="G903" s="143">
        <v>648.42999999999995</v>
      </c>
      <c r="H903" s="143" t="b">
        <v>1</v>
      </c>
      <c r="I903" s="143" t="b">
        <v>0</v>
      </c>
      <c r="J903" s="143" t="b">
        <v>1</v>
      </c>
      <c r="K903" s="143" t="b">
        <v>0</v>
      </c>
    </row>
    <row r="904" spans="1:11" ht="31.5" x14ac:dyDescent="0.25">
      <c r="A904" s="145">
        <v>44444.632638888892</v>
      </c>
      <c r="B904" s="143" t="s">
        <v>848</v>
      </c>
      <c r="C904" s="144" t="s">
        <v>1803</v>
      </c>
      <c r="D904" s="143">
        <v>3653995543</v>
      </c>
      <c r="E904" s="143">
        <v>2717833785</v>
      </c>
      <c r="F904" s="143">
        <v>-4.9800000000000004</v>
      </c>
      <c r="G904" s="143">
        <v>616.19000000000005</v>
      </c>
      <c r="H904" s="143" t="b">
        <v>1</v>
      </c>
      <c r="I904" s="143" t="b">
        <v>0</v>
      </c>
      <c r="J904" s="143" t="b">
        <v>1</v>
      </c>
      <c r="K904" s="143" t="b">
        <v>0</v>
      </c>
    </row>
    <row r="905" spans="1:11" ht="31.5" x14ac:dyDescent="0.25">
      <c r="A905" s="145">
        <v>44444.634722222225</v>
      </c>
      <c r="B905" s="143" t="s">
        <v>848</v>
      </c>
      <c r="C905" s="144" t="s">
        <v>1804</v>
      </c>
      <c r="D905" s="143">
        <v>3654031240</v>
      </c>
      <c r="E905" s="143">
        <v>2717860329</v>
      </c>
      <c r="F905" s="143">
        <v>-4.9800000000000004</v>
      </c>
      <c r="G905" s="143">
        <v>611.21</v>
      </c>
      <c r="H905" s="143" t="b">
        <v>1</v>
      </c>
      <c r="I905" s="143" t="b">
        <v>0</v>
      </c>
      <c r="J905" s="143" t="b">
        <v>1</v>
      </c>
      <c r="K905" s="143" t="b">
        <v>0</v>
      </c>
    </row>
    <row r="906" spans="1:11" x14ac:dyDescent="0.25">
      <c r="A906" s="145">
        <v>44444.742361111108</v>
      </c>
      <c r="B906" s="143" t="s">
        <v>846</v>
      </c>
      <c r="C906" s="143" t="s">
        <v>883</v>
      </c>
      <c r="D906" s="143">
        <v>3655351828</v>
      </c>
      <c r="E906" s="143">
        <v>2717512491</v>
      </c>
      <c r="F906" s="143">
        <v>74.66</v>
      </c>
      <c r="G906" s="143">
        <v>747.87</v>
      </c>
      <c r="H906" s="143" t="b">
        <v>0</v>
      </c>
      <c r="I906" s="143" t="b">
        <v>1</v>
      </c>
      <c r="J906" s="143" t="b">
        <v>0</v>
      </c>
      <c r="K906" s="143" t="b">
        <v>0</v>
      </c>
    </row>
    <row r="907" spans="1:11" ht="63" x14ac:dyDescent="0.25">
      <c r="A907" s="145">
        <v>44444.742361111108</v>
      </c>
      <c r="B907" s="143" t="s">
        <v>846</v>
      </c>
      <c r="C907" s="144" t="s">
        <v>1799</v>
      </c>
      <c r="D907" s="143">
        <v>3655350098</v>
      </c>
      <c r="E907" s="143">
        <v>2716698404</v>
      </c>
      <c r="F907" s="143">
        <v>62</v>
      </c>
      <c r="G907" s="143">
        <v>673.21</v>
      </c>
      <c r="H907" s="143" t="b">
        <v>1</v>
      </c>
      <c r="I907" s="143" t="b">
        <v>0</v>
      </c>
      <c r="J907" s="143" t="b">
        <v>0</v>
      </c>
      <c r="K907" s="143" t="b">
        <v>0</v>
      </c>
    </row>
    <row r="908" spans="1:11" ht="63" x14ac:dyDescent="0.25">
      <c r="A908" s="145">
        <v>44445.394444444442</v>
      </c>
      <c r="B908" s="143" t="s">
        <v>865</v>
      </c>
      <c r="C908" s="144" t="s">
        <v>1794</v>
      </c>
      <c r="D908" s="143">
        <v>3656675474</v>
      </c>
      <c r="E908" s="143">
        <v>2709781077</v>
      </c>
      <c r="F908" s="143">
        <v>20</v>
      </c>
      <c r="G908" s="143">
        <v>792.87</v>
      </c>
      <c r="H908" s="143" t="b">
        <v>1</v>
      </c>
      <c r="I908" s="143" t="b">
        <v>0</v>
      </c>
      <c r="J908" s="143" t="b">
        <v>0</v>
      </c>
      <c r="K908" s="143" t="b">
        <v>0</v>
      </c>
    </row>
    <row r="909" spans="1:11" ht="63" x14ac:dyDescent="0.25">
      <c r="A909" s="145">
        <v>44445.394444444442</v>
      </c>
      <c r="B909" s="143" t="s">
        <v>865</v>
      </c>
      <c r="C909" s="144" t="s">
        <v>1795</v>
      </c>
      <c r="D909" s="143">
        <v>3656675380</v>
      </c>
      <c r="E909" s="143">
        <v>2709789327</v>
      </c>
      <c r="F909" s="143">
        <v>2.5</v>
      </c>
      <c r="G909" s="143">
        <v>772.87</v>
      </c>
      <c r="H909" s="143" t="b">
        <v>1</v>
      </c>
      <c r="I909" s="143" t="b">
        <v>0</v>
      </c>
      <c r="J909" s="143" t="b">
        <v>0</v>
      </c>
      <c r="K909" s="143" t="b">
        <v>0</v>
      </c>
    </row>
    <row r="910" spans="1:11" ht="78.75" x14ac:dyDescent="0.25">
      <c r="A910" s="145">
        <v>44445.394444444442</v>
      </c>
      <c r="B910" s="143" t="s">
        <v>865</v>
      </c>
      <c r="C910" s="144" t="s">
        <v>1796</v>
      </c>
      <c r="D910" s="143">
        <v>3656675364</v>
      </c>
      <c r="E910" s="143">
        <v>2709789329</v>
      </c>
      <c r="F910" s="143">
        <v>2.5</v>
      </c>
      <c r="G910" s="143">
        <v>770.37</v>
      </c>
      <c r="H910" s="143" t="b">
        <v>1</v>
      </c>
      <c r="I910" s="143" t="b">
        <v>0</v>
      </c>
      <c r="J910" s="143" t="b">
        <v>0</v>
      </c>
      <c r="K910" s="143" t="b">
        <v>0</v>
      </c>
    </row>
    <row r="911" spans="1:11" ht="63" x14ac:dyDescent="0.25">
      <c r="A911" s="145">
        <v>44445.394444444442</v>
      </c>
      <c r="B911" s="143" t="s">
        <v>865</v>
      </c>
      <c r="C911" s="144" t="s">
        <v>1793</v>
      </c>
      <c r="D911" s="143">
        <v>3656675168</v>
      </c>
      <c r="E911" s="143">
        <v>2709781075</v>
      </c>
      <c r="F911" s="143">
        <v>20</v>
      </c>
      <c r="G911" s="143">
        <v>767.87</v>
      </c>
      <c r="H911" s="143" t="b">
        <v>1</v>
      </c>
      <c r="I911" s="143" t="b">
        <v>0</v>
      </c>
      <c r="J911" s="143" t="b">
        <v>0</v>
      </c>
      <c r="K911" s="143" t="b">
        <v>0</v>
      </c>
    </row>
    <row r="912" spans="1:11" ht="63" x14ac:dyDescent="0.25">
      <c r="A912" s="145">
        <v>44445.716666666667</v>
      </c>
      <c r="B912" s="143" t="s">
        <v>848</v>
      </c>
      <c r="C912" s="144" t="s">
        <v>1805</v>
      </c>
      <c r="D912" s="143">
        <v>3657769366</v>
      </c>
      <c r="E912" s="143">
        <v>2720573337</v>
      </c>
      <c r="F912" s="143">
        <v>-20</v>
      </c>
      <c r="G912" s="143">
        <v>772.87</v>
      </c>
      <c r="H912" s="143" t="b">
        <v>1</v>
      </c>
      <c r="I912" s="143" t="b">
        <v>0</v>
      </c>
      <c r="J912" s="143" t="b">
        <v>0</v>
      </c>
      <c r="K912" s="143" t="b">
        <v>0</v>
      </c>
    </row>
    <row r="913" spans="1:11" ht="47.25" x14ac:dyDescent="0.25">
      <c r="A913" s="145">
        <v>44445.744444444441</v>
      </c>
      <c r="B913" s="143" t="s">
        <v>848</v>
      </c>
      <c r="C913" s="144" t="s">
        <v>1806</v>
      </c>
      <c r="D913" s="143">
        <v>3657883679</v>
      </c>
      <c r="E913" s="143">
        <v>2720658263</v>
      </c>
      <c r="F913" s="143">
        <v>-25</v>
      </c>
      <c r="G913" s="143">
        <v>747.87</v>
      </c>
      <c r="H913" s="143" t="b">
        <v>1</v>
      </c>
      <c r="I913" s="143" t="b">
        <v>0</v>
      </c>
      <c r="J913" s="143" t="b">
        <v>0</v>
      </c>
      <c r="K913" s="143" t="b">
        <v>0</v>
      </c>
    </row>
    <row r="914" spans="1:11" ht="63" x14ac:dyDescent="0.25">
      <c r="A914" s="145">
        <v>44446.24722222222</v>
      </c>
      <c r="B914" s="143" t="s">
        <v>865</v>
      </c>
      <c r="C914" s="144" t="s">
        <v>1805</v>
      </c>
      <c r="D914" s="143">
        <v>3658811858</v>
      </c>
      <c r="E914" s="143">
        <v>2720573337</v>
      </c>
      <c r="F914" s="143">
        <v>20</v>
      </c>
      <c r="G914" s="143">
        <v>767.87</v>
      </c>
      <c r="H914" s="143" t="b">
        <v>1</v>
      </c>
      <c r="I914" s="143" t="b">
        <v>0</v>
      </c>
      <c r="J914" s="143" t="b">
        <v>0</v>
      </c>
      <c r="K914" s="143" t="b">
        <v>0</v>
      </c>
    </row>
    <row r="915" spans="1:11" ht="78.75" x14ac:dyDescent="0.25">
      <c r="A915" s="145">
        <v>44446.388888888891</v>
      </c>
      <c r="B915" s="143" t="s">
        <v>848</v>
      </c>
      <c r="C915" s="144" t="s">
        <v>1809</v>
      </c>
      <c r="D915" s="143">
        <v>3658890302</v>
      </c>
      <c r="E915" s="143">
        <v>2721412138</v>
      </c>
      <c r="F915" s="143">
        <v>-2.5</v>
      </c>
      <c r="G915" s="143">
        <v>750.37</v>
      </c>
      <c r="H915" s="143" t="b">
        <v>1</v>
      </c>
      <c r="I915" s="143" t="b">
        <v>0</v>
      </c>
      <c r="J915" s="143" t="b">
        <v>0</v>
      </c>
      <c r="K915" s="143" t="b">
        <v>0</v>
      </c>
    </row>
    <row r="916" spans="1:11" ht="63" x14ac:dyDescent="0.25">
      <c r="A916" s="145">
        <v>44446.388888888891</v>
      </c>
      <c r="B916" s="143" t="s">
        <v>848</v>
      </c>
      <c r="C916" s="144" t="s">
        <v>1808</v>
      </c>
      <c r="D916" s="143">
        <v>3658890196</v>
      </c>
      <c r="E916" s="143">
        <v>2721412046</v>
      </c>
      <c r="F916" s="143">
        <v>-5</v>
      </c>
      <c r="G916" s="143">
        <v>752.87</v>
      </c>
      <c r="H916" s="143" t="b">
        <v>1</v>
      </c>
      <c r="I916" s="143" t="b">
        <v>0</v>
      </c>
      <c r="J916" s="143" t="b">
        <v>0</v>
      </c>
      <c r="K916" s="143" t="b">
        <v>0</v>
      </c>
    </row>
    <row r="917" spans="1:11" ht="63" x14ac:dyDescent="0.25">
      <c r="A917" s="145">
        <v>44446.388888888891</v>
      </c>
      <c r="B917" s="143" t="s">
        <v>848</v>
      </c>
      <c r="C917" s="144" t="s">
        <v>1807</v>
      </c>
      <c r="D917" s="143">
        <v>3658890195</v>
      </c>
      <c r="E917" s="143">
        <v>2721412045</v>
      </c>
      <c r="F917" s="143">
        <v>-10</v>
      </c>
      <c r="G917" s="143">
        <v>757.87</v>
      </c>
      <c r="H917" s="143" t="b">
        <v>1</v>
      </c>
      <c r="I917" s="143" t="b">
        <v>0</v>
      </c>
      <c r="J917" s="143" t="b">
        <v>0</v>
      </c>
      <c r="K917" s="143" t="b">
        <v>0</v>
      </c>
    </row>
    <row r="918" spans="1:11" ht="63" x14ac:dyDescent="0.25">
      <c r="A918" s="145">
        <v>44446.38958333333</v>
      </c>
      <c r="B918" s="143" t="s">
        <v>848</v>
      </c>
      <c r="C918" s="144" t="s">
        <v>1813</v>
      </c>
      <c r="D918" s="143">
        <v>3658890732</v>
      </c>
      <c r="E918" s="143">
        <v>2721412479</v>
      </c>
      <c r="F918" s="143">
        <v>-5</v>
      </c>
      <c r="G918" s="143">
        <v>735.37</v>
      </c>
      <c r="H918" s="143" t="b">
        <v>1</v>
      </c>
      <c r="I918" s="143" t="b">
        <v>0</v>
      </c>
      <c r="J918" s="143" t="b">
        <v>0</v>
      </c>
      <c r="K918" s="143" t="b">
        <v>0</v>
      </c>
    </row>
    <row r="919" spans="1:11" ht="63" x14ac:dyDescent="0.25">
      <c r="A919" s="145">
        <v>44446.38958333333</v>
      </c>
      <c r="B919" s="143" t="s">
        <v>848</v>
      </c>
      <c r="C919" s="144" t="s">
        <v>1812</v>
      </c>
      <c r="D919" s="143">
        <v>3658890731</v>
      </c>
      <c r="E919" s="143">
        <v>2721412478</v>
      </c>
      <c r="F919" s="143">
        <v>-2.5</v>
      </c>
      <c r="G919" s="143">
        <v>740.37</v>
      </c>
      <c r="H919" s="143" t="b">
        <v>1</v>
      </c>
      <c r="I919" s="143" t="b">
        <v>0</v>
      </c>
      <c r="J919" s="143" t="b">
        <v>0</v>
      </c>
      <c r="K919" s="143" t="b">
        <v>0</v>
      </c>
    </row>
    <row r="920" spans="1:11" ht="78.75" x14ac:dyDescent="0.25">
      <c r="A920" s="145">
        <v>44446.38958333333</v>
      </c>
      <c r="B920" s="143" t="s">
        <v>848</v>
      </c>
      <c r="C920" s="144" t="s">
        <v>1811</v>
      </c>
      <c r="D920" s="143">
        <v>3658890730</v>
      </c>
      <c r="E920" s="143">
        <v>2721412477</v>
      </c>
      <c r="F920" s="143">
        <v>-5</v>
      </c>
      <c r="G920" s="143">
        <v>742.87</v>
      </c>
      <c r="H920" s="143" t="b">
        <v>1</v>
      </c>
      <c r="I920" s="143" t="b">
        <v>0</v>
      </c>
      <c r="J920" s="143" t="b">
        <v>0</v>
      </c>
      <c r="K920" s="143" t="b">
        <v>0</v>
      </c>
    </row>
    <row r="921" spans="1:11" ht="78.75" x14ac:dyDescent="0.25">
      <c r="A921" s="145">
        <v>44446.38958333333</v>
      </c>
      <c r="B921" s="143" t="s">
        <v>848</v>
      </c>
      <c r="C921" s="144" t="s">
        <v>1810</v>
      </c>
      <c r="D921" s="143">
        <v>3658890729</v>
      </c>
      <c r="E921" s="143">
        <v>2721412476</v>
      </c>
      <c r="F921" s="143">
        <v>-2.5</v>
      </c>
      <c r="G921" s="143">
        <v>747.87</v>
      </c>
      <c r="H921" s="143" t="b">
        <v>1</v>
      </c>
      <c r="I921" s="143" t="b">
        <v>0</v>
      </c>
      <c r="J921" s="143" t="b">
        <v>0</v>
      </c>
      <c r="K921" s="143" t="b">
        <v>0</v>
      </c>
    </row>
    <row r="922" spans="1:11" ht="63" x14ac:dyDescent="0.25">
      <c r="A922" s="145">
        <v>44446.61041666667</v>
      </c>
      <c r="B922" s="143" t="s">
        <v>846</v>
      </c>
      <c r="C922" s="144" t="s">
        <v>1808</v>
      </c>
      <c r="D922" s="143">
        <v>3659489382</v>
      </c>
      <c r="E922" s="143">
        <v>2721412046</v>
      </c>
      <c r="F922" s="143">
        <v>11.25</v>
      </c>
      <c r="G922" s="143">
        <v>746.62</v>
      </c>
      <c r="H922" s="143" t="b">
        <v>1</v>
      </c>
      <c r="I922" s="143" t="b">
        <v>0</v>
      </c>
      <c r="J922" s="143" t="b">
        <v>0</v>
      </c>
      <c r="K922" s="143" t="b">
        <v>0</v>
      </c>
    </row>
    <row r="923" spans="1:11" ht="63" x14ac:dyDescent="0.25">
      <c r="A923" s="145">
        <v>44446.613194444442</v>
      </c>
      <c r="B923" s="143" t="s">
        <v>846</v>
      </c>
      <c r="C923" s="144" t="s">
        <v>1813</v>
      </c>
      <c r="D923" s="143">
        <v>3659501959</v>
      </c>
      <c r="E923" s="143">
        <v>2721412479</v>
      </c>
      <c r="F923" s="143">
        <v>15.5</v>
      </c>
      <c r="G923" s="143">
        <v>762.12</v>
      </c>
      <c r="H923" s="143" t="b">
        <v>1</v>
      </c>
      <c r="I923" s="143" t="b">
        <v>0</v>
      </c>
      <c r="J923" s="143" t="b">
        <v>0</v>
      </c>
      <c r="K923" s="143" t="b">
        <v>0</v>
      </c>
    </row>
    <row r="924" spans="1:11" ht="78.75" x14ac:dyDescent="0.25">
      <c r="A924" s="145">
        <v>44448.431250000001</v>
      </c>
      <c r="B924" s="143" t="s">
        <v>848</v>
      </c>
      <c r="C924" s="144" t="s">
        <v>1815</v>
      </c>
      <c r="D924" s="143">
        <v>3665193562</v>
      </c>
      <c r="E924" s="143">
        <v>2726086087</v>
      </c>
      <c r="F924" s="143">
        <v>-5</v>
      </c>
      <c r="G924" s="143">
        <v>752.12</v>
      </c>
      <c r="H924" s="143" t="b">
        <v>1</v>
      </c>
      <c r="I924" s="143" t="b">
        <v>0</v>
      </c>
      <c r="J924" s="143" t="b">
        <v>0</v>
      </c>
      <c r="K924" s="143" t="b">
        <v>0</v>
      </c>
    </row>
    <row r="925" spans="1:11" ht="63" x14ac:dyDescent="0.25">
      <c r="A925" s="145">
        <v>44448.431250000001</v>
      </c>
      <c r="B925" s="143" t="s">
        <v>848</v>
      </c>
      <c r="C925" s="144" t="s">
        <v>1814</v>
      </c>
      <c r="D925" s="143">
        <v>3665193560</v>
      </c>
      <c r="E925" s="143">
        <v>2726086085</v>
      </c>
      <c r="F925" s="143">
        <v>-5</v>
      </c>
      <c r="G925" s="143">
        <v>757.12</v>
      </c>
      <c r="H925" s="143" t="b">
        <v>1</v>
      </c>
      <c r="I925" s="143" t="b">
        <v>0</v>
      </c>
      <c r="J925" s="143" t="b">
        <v>0</v>
      </c>
      <c r="K925" s="143" t="b">
        <v>0</v>
      </c>
    </row>
    <row r="926" spans="1:11" ht="47.25" x14ac:dyDescent="0.25">
      <c r="A926" s="145">
        <v>44448.463194444441</v>
      </c>
      <c r="B926" s="143" t="s">
        <v>848</v>
      </c>
      <c r="C926" s="144" t="s">
        <v>1816</v>
      </c>
      <c r="D926" s="143">
        <v>3665259184</v>
      </c>
      <c r="E926" s="143">
        <v>29483428</v>
      </c>
      <c r="F926" s="143">
        <v>-4.4800000000000004</v>
      </c>
      <c r="G926" s="143">
        <v>747.64</v>
      </c>
      <c r="H926" s="143" t="b">
        <v>1</v>
      </c>
      <c r="I926" s="143" t="b">
        <v>0</v>
      </c>
      <c r="J926" s="143" t="b">
        <v>0</v>
      </c>
      <c r="K926" s="143" t="b">
        <v>1</v>
      </c>
    </row>
    <row r="927" spans="1:11" ht="63" x14ac:dyDescent="0.25">
      <c r="A927" s="145">
        <v>44448.463888888888</v>
      </c>
      <c r="B927" s="143" t="s">
        <v>848</v>
      </c>
      <c r="C927" s="144" t="s">
        <v>1817</v>
      </c>
      <c r="D927" s="143">
        <v>3665261211</v>
      </c>
      <c r="E927" s="143">
        <v>2726136642</v>
      </c>
      <c r="F927" s="143">
        <v>-8.4</v>
      </c>
      <c r="G927" s="143">
        <v>739.24</v>
      </c>
      <c r="H927" s="143" t="b">
        <v>1</v>
      </c>
      <c r="I927" s="143" t="b">
        <v>0</v>
      </c>
      <c r="J927" s="143" t="b">
        <v>1</v>
      </c>
      <c r="K927" s="143" t="b">
        <v>0</v>
      </c>
    </row>
    <row r="928" spans="1:11" ht="63" x14ac:dyDescent="0.25">
      <c r="A928" s="145">
        <v>44448.586111111108</v>
      </c>
      <c r="B928" s="143" t="s">
        <v>846</v>
      </c>
      <c r="C928" s="144" t="s">
        <v>1817</v>
      </c>
      <c r="D928" s="143">
        <v>3665757393</v>
      </c>
      <c r="E928" s="143">
        <v>2726136642</v>
      </c>
      <c r="F928" s="143">
        <v>0.94</v>
      </c>
      <c r="G928" s="143">
        <v>740.18</v>
      </c>
      <c r="H928" s="143" t="b">
        <v>1</v>
      </c>
      <c r="I928" s="143" t="b">
        <v>0</v>
      </c>
      <c r="J928" s="143" t="b">
        <v>1</v>
      </c>
      <c r="K928" s="143" t="b">
        <v>0</v>
      </c>
    </row>
    <row r="929" spans="1:11" ht="47.25" x14ac:dyDescent="0.25">
      <c r="A929" s="145">
        <v>44448.631944444445</v>
      </c>
      <c r="B929" s="143" t="s">
        <v>846</v>
      </c>
      <c r="C929" s="144" t="s">
        <v>1816</v>
      </c>
      <c r="D929" s="143">
        <v>3666052899</v>
      </c>
      <c r="E929" s="143">
        <v>29483428</v>
      </c>
      <c r="F929" s="143">
        <v>3.93</v>
      </c>
      <c r="G929" s="143">
        <v>744.11</v>
      </c>
      <c r="H929" s="143" t="b">
        <v>1</v>
      </c>
      <c r="I929" s="143" t="b">
        <v>0</v>
      </c>
      <c r="J929" s="143" t="b">
        <v>0</v>
      </c>
      <c r="K929" s="143" t="b">
        <v>1</v>
      </c>
    </row>
    <row r="930" spans="1:11" ht="63" x14ac:dyDescent="0.25">
      <c r="A930" s="145">
        <v>44448.723611111112</v>
      </c>
      <c r="B930" s="143" t="s">
        <v>848</v>
      </c>
      <c r="C930" s="144" t="s">
        <v>1819</v>
      </c>
      <c r="D930" s="143">
        <v>3666758970</v>
      </c>
      <c r="E930" s="143">
        <v>2727218869</v>
      </c>
      <c r="F930" s="143">
        <v>-20</v>
      </c>
      <c r="G930" s="143">
        <v>714.11</v>
      </c>
      <c r="H930" s="143" t="b">
        <v>1</v>
      </c>
      <c r="I930" s="143" t="b">
        <v>0</v>
      </c>
      <c r="J930" s="143" t="b">
        <v>0</v>
      </c>
      <c r="K930" s="143" t="b">
        <v>0</v>
      </c>
    </row>
    <row r="931" spans="1:11" ht="63" x14ac:dyDescent="0.25">
      <c r="A931" s="145">
        <v>44448.723611111112</v>
      </c>
      <c r="B931" s="143" t="s">
        <v>848</v>
      </c>
      <c r="C931" s="144" t="s">
        <v>1818</v>
      </c>
      <c r="D931" s="143">
        <v>3666758969</v>
      </c>
      <c r="E931" s="143">
        <v>2727218868</v>
      </c>
      <c r="F931" s="143">
        <v>-10</v>
      </c>
      <c r="G931" s="143">
        <v>734.11</v>
      </c>
      <c r="H931" s="143" t="b">
        <v>1</v>
      </c>
      <c r="I931" s="143" t="b">
        <v>0</v>
      </c>
      <c r="J931" s="143" t="b">
        <v>0</v>
      </c>
      <c r="K931" s="143" t="b">
        <v>0</v>
      </c>
    </row>
    <row r="932" spans="1:11" ht="78.75" x14ac:dyDescent="0.25">
      <c r="A932" s="145">
        <v>44449.726388888892</v>
      </c>
      <c r="B932" s="143" t="s">
        <v>848</v>
      </c>
      <c r="C932" s="144" t="s">
        <v>1822</v>
      </c>
      <c r="D932" s="143">
        <v>3670667889</v>
      </c>
      <c r="E932" s="143">
        <v>2730083703</v>
      </c>
      <c r="F932" s="143">
        <v>-5</v>
      </c>
      <c r="G932" s="143">
        <v>669.11</v>
      </c>
      <c r="H932" s="143" t="b">
        <v>1</v>
      </c>
      <c r="I932" s="143" t="b">
        <v>0</v>
      </c>
      <c r="J932" s="143" t="b">
        <v>0</v>
      </c>
      <c r="K932" s="143" t="b">
        <v>0</v>
      </c>
    </row>
    <row r="933" spans="1:11" ht="78.75" x14ac:dyDescent="0.25">
      <c r="A933" s="145">
        <v>44449.726388888892</v>
      </c>
      <c r="B933" s="143" t="s">
        <v>848</v>
      </c>
      <c r="C933" s="144" t="s">
        <v>1821</v>
      </c>
      <c r="D933" s="143">
        <v>3670666172</v>
      </c>
      <c r="E933" s="143">
        <v>2730082290</v>
      </c>
      <c r="F933" s="143">
        <v>-10</v>
      </c>
      <c r="G933" s="143">
        <v>674.11</v>
      </c>
      <c r="H933" s="143" t="b">
        <v>1</v>
      </c>
      <c r="I933" s="143" t="b">
        <v>0</v>
      </c>
      <c r="J933" s="143" t="b">
        <v>0</v>
      </c>
      <c r="K933" s="143" t="b">
        <v>0</v>
      </c>
    </row>
    <row r="934" spans="1:11" ht="63" x14ac:dyDescent="0.25">
      <c r="A934" s="145">
        <v>44449.726388888892</v>
      </c>
      <c r="B934" s="143" t="s">
        <v>848</v>
      </c>
      <c r="C934" s="144" t="s">
        <v>1820</v>
      </c>
      <c r="D934" s="143">
        <v>3670666170</v>
      </c>
      <c r="E934" s="143">
        <v>2730082288</v>
      </c>
      <c r="F934" s="143">
        <v>-30</v>
      </c>
      <c r="G934" s="143">
        <v>684.11</v>
      </c>
      <c r="H934" s="143" t="b">
        <v>1</v>
      </c>
      <c r="I934" s="143" t="b">
        <v>0</v>
      </c>
      <c r="J934" s="143" t="b">
        <v>0</v>
      </c>
      <c r="K934" s="143" t="b">
        <v>0</v>
      </c>
    </row>
    <row r="935" spans="1:11" ht="63" x14ac:dyDescent="0.25">
      <c r="A935" s="145">
        <v>44449.727083333331</v>
      </c>
      <c r="B935" s="143" t="s">
        <v>848</v>
      </c>
      <c r="C935" s="144" t="s">
        <v>1824</v>
      </c>
      <c r="D935" s="143">
        <v>3670676145</v>
      </c>
      <c r="E935" s="143">
        <v>2730090746</v>
      </c>
      <c r="F935" s="143">
        <v>-30</v>
      </c>
      <c r="G935" s="143">
        <v>599.11</v>
      </c>
      <c r="H935" s="143" t="b">
        <v>1</v>
      </c>
      <c r="I935" s="143" t="b">
        <v>0</v>
      </c>
      <c r="J935" s="143" t="b">
        <v>0</v>
      </c>
      <c r="K935" s="143" t="b">
        <v>0</v>
      </c>
    </row>
    <row r="936" spans="1:11" ht="63" x14ac:dyDescent="0.25">
      <c r="A936" s="145">
        <v>44449.727083333331</v>
      </c>
      <c r="B936" s="143" t="s">
        <v>848</v>
      </c>
      <c r="C936" s="144" t="s">
        <v>1823</v>
      </c>
      <c r="D936" s="143">
        <v>3670676143</v>
      </c>
      <c r="E936" s="143">
        <v>2730090744</v>
      </c>
      <c r="F936" s="143">
        <v>-40</v>
      </c>
      <c r="G936" s="143">
        <v>629.11</v>
      </c>
      <c r="H936" s="143" t="b">
        <v>1</v>
      </c>
      <c r="I936" s="143" t="b">
        <v>0</v>
      </c>
      <c r="J936" s="143" t="b">
        <v>0</v>
      </c>
      <c r="K936" s="143" t="b">
        <v>0</v>
      </c>
    </row>
    <row r="937" spans="1:11" ht="47.25" x14ac:dyDescent="0.25">
      <c r="A937" s="145">
        <v>44450.796527777777</v>
      </c>
      <c r="B937" s="143" t="s">
        <v>848</v>
      </c>
      <c r="C937" s="144" t="s">
        <v>1825</v>
      </c>
      <c r="D937" s="143">
        <v>3682079912</v>
      </c>
      <c r="E937" s="143">
        <v>2738650799</v>
      </c>
      <c r="F937" s="143">
        <v>-2.5</v>
      </c>
      <c r="G937" s="143">
        <v>596.61</v>
      </c>
      <c r="H937" s="143" t="b">
        <v>1</v>
      </c>
      <c r="I937" s="143" t="b">
        <v>0</v>
      </c>
      <c r="J937" s="143" t="b">
        <v>0</v>
      </c>
      <c r="K937" s="143" t="b">
        <v>0</v>
      </c>
    </row>
    <row r="938" spans="1:11" ht="47.25" x14ac:dyDescent="0.25">
      <c r="A938" s="145">
        <v>44450.943055555559</v>
      </c>
      <c r="B938" s="143" t="s">
        <v>846</v>
      </c>
      <c r="C938" s="144" t="s">
        <v>1825</v>
      </c>
      <c r="D938" s="143">
        <v>3683359882</v>
      </c>
      <c r="E938" s="143">
        <v>2738650799</v>
      </c>
      <c r="F938" s="143">
        <v>51.25</v>
      </c>
      <c r="G938" s="143">
        <v>647.86</v>
      </c>
      <c r="H938" s="143" t="b">
        <v>1</v>
      </c>
      <c r="I938" s="143" t="b">
        <v>0</v>
      </c>
      <c r="J938" s="143" t="b">
        <v>0</v>
      </c>
      <c r="K938" s="143" t="b">
        <v>0</v>
      </c>
    </row>
    <row r="939" spans="1:11" ht="31.5" x14ac:dyDescent="0.25">
      <c r="A939" s="145">
        <v>44450.984722222223</v>
      </c>
      <c r="B939" s="143" t="s">
        <v>848</v>
      </c>
      <c r="C939" s="144" t="s">
        <v>1826</v>
      </c>
      <c r="D939" s="143">
        <v>3683567846</v>
      </c>
      <c r="E939" s="143">
        <v>2739726440</v>
      </c>
      <c r="F939" s="143">
        <v>-2.5</v>
      </c>
      <c r="G939" s="143">
        <v>645.36</v>
      </c>
      <c r="H939" s="143" t="b">
        <v>1</v>
      </c>
      <c r="I939" s="143" t="b">
        <v>0</v>
      </c>
      <c r="J939" s="143" t="b">
        <v>0</v>
      </c>
      <c r="K939" s="143" t="b">
        <v>0</v>
      </c>
    </row>
    <row r="940" spans="1:11" ht="63" x14ac:dyDescent="0.25">
      <c r="A940" s="145">
        <v>44451.385416666664</v>
      </c>
      <c r="B940" s="143" t="s">
        <v>848</v>
      </c>
      <c r="C940" s="144" t="s">
        <v>1827</v>
      </c>
      <c r="D940" s="143">
        <v>3683988341</v>
      </c>
      <c r="E940" s="143">
        <v>2740017397</v>
      </c>
      <c r="F940" s="143">
        <v>-20</v>
      </c>
      <c r="G940" s="143">
        <v>625.36</v>
      </c>
      <c r="H940" s="143" t="b">
        <v>1</v>
      </c>
      <c r="I940" s="143" t="b">
        <v>0</v>
      </c>
      <c r="J940" s="143" t="b">
        <v>0</v>
      </c>
      <c r="K940" s="143" t="b">
        <v>0</v>
      </c>
    </row>
    <row r="941" spans="1:11" ht="47.25" x14ac:dyDescent="0.25">
      <c r="A941" s="145">
        <v>44451.447916666664</v>
      </c>
      <c r="B941" s="143" t="s">
        <v>848</v>
      </c>
      <c r="C941" s="144" t="s">
        <v>1828</v>
      </c>
      <c r="D941" s="143">
        <v>3684105987</v>
      </c>
      <c r="E941" s="143">
        <v>2740115021</v>
      </c>
      <c r="F941" s="143">
        <v>-20</v>
      </c>
      <c r="G941" s="143">
        <v>605.36</v>
      </c>
      <c r="H941" s="143" t="b">
        <v>1</v>
      </c>
      <c r="I941" s="143" t="b">
        <v>0</v>
      </c>
      <c r="J941" s="143" t="b">
        <v>0</v>
      </c>
      <c r="K941" s="143" t="b">
        <v>0</v>
      </c>
    </row>
    <row r="942" spans="1:11" ht="63" x14ac:dyDescent="0.25">
      <c r="A942" s="145">
        <v>44451.519444444442</v>
      </c>
      <c r="B942" s="143" t="s">
        <v>846</v>
      </c>
      <c r="C942" s="144" t="s">
        <v>1818</v>
      </c>
      <c r="D942" s="143">
        <v>3684372635</v>
      </c>
      <c r="E942" s="143">
        <v>2727218868</v>
      </c>
      <c r="F942" s="143">
        <v>42</v>
      </c>
      <c r="G942" s="143">
        <v>647.36</v>
      </c>
      <c r="H942" s="143" t="b">
        <v>1</v>
      </c>
      <c r="I942" s="143" t="b">
        <v>0</v>
      </c>
      <c r="J942" s="143" t="b">
        <v>0</v>
      </c>
      <c r="K942" s="143" t="b">
        <v>0</v>
      </c>
    </row>
    <row r="943" spans="1:11" ht="47.25" x14ac:dyDescent="0.25">
      <c r="A943" s="145">
        <v>44451.672222222223</v>
      </c>
      <c r="B943" s="143" t="s">
        <v>846</v>
      </c>
      <c r="C943" s="144" t="s">
        <v>1828</v>
      </c>
      <c r="D943" s="143">
        <v>3685908006</v>
      </c>
      <c r="E943" s="143">
        <v>2740115021</v>
      </c>
      <c r="F943" s="143">
        <v>40</v>
      </c>
      <c r="G943" s="143">
        <v>687.36</v>
      </c>
      <c r="H943" s="143" t="b">
        <v>1</v>
      </c>
      <c r="I943" s="143" t="b">
        <v>0</v>
      </c>
      <c r="J943" s="143" t="b">
        <v>0</v>
      </c>
      <c r="K943" s="143" t="b">
        <v>0</v>
      </c>
    </row>
    <row r="944" spans="1:11" ht="78.75" x14ac:dyDescent="0.25">
      <c r="A944" s="145">
        <v>44452.67083333333</v>
      </c>
      <c r="B944" s="143" t="s">
        <v>848</v>
      </c>
      <c r="C944" s="144" t="s">
        <v>1829</v>
      </c>
      <c r="D944" s="143">
        <v>3688770515</v>
      </c>
      <c r="E944" s="143">
        <v>2743574173</v>
      </c>
      <c r="F944" s="143">
        <v>-50</v>
      </c>
      <c r="G944" s="143">
        <v>637.36</v>
      </c>
      <c r="H944" s="143" t="b">
        <v>1</v>
      </c>
      <c r="I944" s="143" t="b">
        <v>0</v>
      </c>
      <c r="J944" s="143" t="b">
        <v>0</v>
      </c>
      <c r="K944" s="143" t="b">
        <v>0</v>
      </c>
    </row>
    <row r="945" spans="1:11" x14ac:dyDescent="0.25">
      <c r="A945" s="145">
        <v>44453.538888888892</v>
      </c>
      <c r="B945" s="143" t="s">
        <v>848</v>
      </c>
      <c r="C945" s="143" t="s">
        <v>883</v>
      </c>
      <c r="D945" s="143">
        <v>3690505188</v>
      </c>
      <c r="E945" s="143">
        <v>2744874514</v>
      </c>
      <c r="F945" s="143">
        <v>-2.5</v>
      </c>
      <c r="G945" s="143">
        <v>634.86</v>
      </c>
      <c r="H945" s="143" t="b">
        <v>0</v>
      </c>
      <c r="I945" s="143" t="b">
        <v>1</v>
      </c>
      <c r="J945" s="143" t="b">
        <v>0</v>
      </c>
      <c r="K945" s="143" t="b">
        <v>0</v>
      </c>
    </row>
    <row r="946" spans="1:11" ht="63" x14ac:dyDescent="0.25">
      <c r="A946" s="145">
        <v>44453.586805555555</v>
      </c>
      <c r="B946" s="143" t="s">
        <v>846</v>
      </c>
      <c r="C946" s="144" t="s">
        <v>1823</v>
      </c>
      <c r="D946" s="143">
        <v>3690742436</v>
      </c>
      <c r="E946" s="143">
        <v>2730090744</v>
      </c>
      <c r="F946" s="143">
        <v>292</v>
      </c>
      <c r="G946" s="143">
        <v>1002.1</v>
      </c>
      <c r="H946" s="143" t="b">
        <v>1</v>
      </c>
      <c r="I946" s="143" t="b">
        <v>0</v>
      </c>
      <c r="J946" s="143" t="b">
        <v>0</v>
      </c>
      <c r="K946" s="143" t="b">
        <v>0</v>
      </c>
    </row>
    <row r="947" spans="1:11" ht="63" x14ac:dyDescent="0.25">
      <c r="A947" s="145">
        <v>44453.586805555555</v>
      </c>
      <c r="B947" s="143" t="s">
        <v>846</v>
      </c>
      <c r="C947" s="144" t="s">
        <v>1824</v>
      </c>
      <c r="D947" s="143">
        <v>3690742212</v>
      </c>
      <c r="E947" s="143">
        <v>2730090746</v>
      </c>
      <c r="F947" s="143">
        <v>75.239999999999995</v>
      </c>
      <c r="G947" s="143">
        <v>710.1</v>
      </c>
      <c r="H947" s="143" t="b">
        <v>1</v>
      </c>
      <c r="I947" s="143" t="b">
        <v>0</v>
      </c>
      <c r="J947" s="143" t="b">
        <v>0</v>
      </c>
      <c r="K947" s="143" t="b">
        <v>0</v>
      </c>
    </row>
    <row r="948" spans="1:11" ht="94.5" x14ac:dyDescent="0.25">
      <c r="A948" s="145">
        <v>44453.604861111111</v>
      </c>
      <c r="B948" s="143" t="s">
        <v>848</v>
      </c>
      <c r="C948" s="144" t="s">
        <v>1830</v>
      </c>
      <c r="D948" s="143">
        <v>3690851786</v>
      </c>
      <c r="E948" s="143">
        <v>2745114013</v>
      </c>
      <c r="F948" s="143">
        <v>-2.5</v>
      </c>
      <c r="G948" s="143">
        <v>999.6</v>
      </c>
      <c r="H948" s="143" t="b">
        <v>1</v>
      </c>
      <c r="I948" s="143" t="b">
        <v>0</v>
      </c>
      <c r="J948" s="143" t="b">
        <v>0</v>
      </c>
      <c r="K948" s="143" t="b">
        <v>0</v>
      </c>
    </row>
    <row r="949" spans="1:11" ht="78.75" x14ac:dyDescent="0.25">
      <c r="A949" s="145">
        <v>44453.676388888889</v>
      </c>
      <c r="B949" s="143" t="s">
        <v>848</v>
      </c>
      <c r="C949" s="144" t="s">
        <v>1831</v>
      </c>
      <c r="D949" s="143">
        <v>3691257979</v>
      </c>
      <c r="E949" s="143">
        <v>2745409726</v>
      </c>
      <c r="F949" s="143">
        <v>-20</v>
      </c>
      <c r="G949" s="143">
        <v>979.6</v>
      </c>
      <c r="H949" s="143" t="b">
        <v>1</v>
      </c>
      <c r="I949" s="143" t="b">
        <v>0</v>
      </c>
      <c r="J949" s="143" t="b">
        <v>0</v>
      </c>
      <c r="K949" s="143" t="b">
        <v>0</v>
      </c>
    </row>
    <row r="950" spans="1:11" ht="78.75" x14ac:dyDescent="0.25">
      <c r="A950" s="145">
        <v>44454.544444444444</v>
      </c>
      <c r="B950" s="143" t="s">
        <v>846</v>
      </c>
      <c r="C950" s="144" t="s">
        <v>1829</v>
      </c>
      <c r="D950" s="143">
        <v>3693387022</v>
      </c>
      <c r="E950" s="143">
        <v>2743574173</v>
      </c>
      <c r="F950" s="143">
        <v>79.55</v>
      </c>
      <c r="G950" s="143">
        <v>1059.1500000000001</v>
      </c>
      <c r="H950" s="143" t="b">
        <v>1</v>
      </c>
      <c r="I950" s="143" t="b">
        <v>0</v>
      </c>
      <c r="J950" s="143" t="b">
        <v>0</v>
      </c>
      <c r="K950" s="143" t="b">
        <v>0</v>
      </c>
    </row>
    <row r="951" spans="1:11" ht="63" x14ac:dyDescent="0.25">
      <c r="A951" s="145">
        <v>44454.789583333331</v>
      </c>
      <c r="B951" s="143" t="s">
        <v>848</v>
      </c>
      <c r="C951" s="144" t="s">
        <v>1832</v>
      </c>
      <c r="D951" s="143">
        <v>3695383156</v>
      </c>
      <c r="E951" s="143">
        <v>2748457543</v>
      </c>
      <c r="F951" s="143">
        <v>-15</v>
      </c>
      <c r="G951" s="143">
        <v>1044.1500000000001</v>
      </c>
      <c r="H951" s="143" t="b">
        <v>1</v>
      </c>
      <c r="I951" s="143" t="b">
        <v>0</v>
      </c>
      <c r="J951" s="143" t="b">
        <v>0</v>
      </c>
      <c r="K951" s="143" t="b">
        <v>0</v>
      </c>
    </row>
    <row r="952" spans="1:11" ht="63" x14ac:dyDescent="0.25">
      <c r="A952" s="145">
        <v>44455.743055555555</v>
      </c>
      <c r="B952" s="143" t="s">
        <v>848</v>
      </c>
      <c r="C952" s="144" t="s">
        <v>1836</v>
      </c>
      <c r="D952" s="143">
        <v>3698475522</v>
      </c>
      <c r="E952" s="143">
        <v>2750728627</v>
      </c>
      <c r="F952" s="143">
        <v>-5</v>
      </c>
      <c r="G952" s="143">
        <v>1026.1500000000001</v>
      </c>
      <c r="H952" s="143" t="b">
        <v>1</v>
      </c>
      <c r="I952" s="143" t="b">
        <v>0</v>
      </c>
      <c r="J952" s="143" t="b">
        <v>0</v>
      </c>
      <c r="K952" s="143" t="b">
        <v>0</v>
      </c>
    </row>
    <row r="953" spans="1:11" ht="63" x14ac:dyDescent="0.25">
      <c r="A953" s="145">
        <v>44455.743055555555</v>
      </c>
      <c r="B953" s="143" t="s">
        <v>848</v>
      </c>
      <c r="C953" s="144" t="s">
        <v>1835</v>
      </c>
      <c r="D953" s="143">
        <v>3698475521</v>
      </c>
      <c r="E953" s="143">
        <v>2750728626</v>
      </c>
      <c r="F953" s="143">
        <v>-2</v>
      </c>
      <c r="G953" s="143">
        <v>1031.1500000000001</v>
      </c>
      <c r="H953" s="143" t="b">
        <v>1</v>
      </c>
      <c r="I953" s="143" t="b">
        <v>0</v>
      </c>
      <c r="J953" s="143" t="b">
        <v>0</v>
      </c>
      <c r="K953" s="143" t="b">
        <v>0</v>
      </c>
    </row>
    <row r="954" spans="1:11" ht="63" x14ac:dyDescent="0.25">
      <c r="A954" s="145">
        <v>44455.743055555555</v>
      </c>
      <c r="B954" s="143" t="s">
        <v>848</v>
      </c>
      <c r="C954" s="144" t="s">
        <v>1834</v>
      </c>
      <c r="D954" s="143">
        <v>3698475520</v>
      </c>
      <c r="E954" s="143">
        <v>2750728625</v>
      </c>
      <c r="F954" s="143">
        <v>-1</v>
      </c>
      <c r="G954" s="143">
        <v>1033.1500000000001</v>
      </c>
      <c r="H954" s="143" t="b">
        <v>1</v>
      </c>
      <c r="I954" s="143" t="b">
        <v>0</v>
      </c>
      <c r="J954" s="143" t="b">
        <v>0</v>
      </c>
      <c r="K954" s="143" t="b">
        <v>0</v>
      </c>
    </row>
    <row r="955" spans="1:11" ht="63" x14ac:dyDescent="0.25">
      <c r="A955" s="145">
        <v>44455.743055555555</v>
      </c>
      <c r="B955" s="143" t="s">
        <v>848</v>
      </c>
      <c r="C955" s="144" t="s">
        <v>1833</v>
      </c>
      <c r="D955" s="143">
        <v>3698475517</v>
      </c>
      <c r="E955" s="143">
        <v>2750728623</v>
      </c>
      <c r="F955" s="143">
        <v>-10</v>
      </c>
      <c r="G955" s="143">
        <v>1034.1500000000001</v>
      </c>
      <c r="H955" s="143" t="b">
        <v>1</v>
      </c>
      <c r="I955" s="143" t="b">
        <v>0</v>
      </c>
      <c r="J955" s="143" t="b">
        <v>0</v>
      </c>
      <c r="K955" s="143" t="b">
        <v>0</v>
      </c>
    </row>
    <row r="956" spans="1:11" ht="63" x14ac:dyDescent="0.25">
      <c r="A956" s="145">
        <v>44456.372916666667</v>
      </c>
      <c r="B956" s="143" t="s">
        <v>848</v>
      </c>
      <c r="C956" s="144" t="s">
        <v>1838</v>
      </c>
      <c r="D956" s="143">
        <v>3700183028</v>
      </c>
      <c r="E956" s="143">
        <v>2752006912</v>
      </c>
      <c r="F956" s="143">
        <v>-2.5</v>
      </c>
      <c r="G956" s="143">
        <v>1018.65</v>
      </c>
      <c r="H956" s="143" t="b">
        <v>1</v>
      </c>
      <c r="I956" s="143" t="b">
        <v>0</v>
      </c>
      <c r="J956" s="143" t="b">
        <v>0</v>
      </c>
      <c r="K956" s="143" t="b">
        <v>0</v>
      </c>
    </row>
    <row r="957" spans="1:11" ht="78.75" x14ac:dyDescent="0.25">
      <c r="A957" s="145">
        <v>44456.372916666667</v>
      </c>
      <c r="B957" s="143" t="s">
        <v>848</v>
      </c>
      <c r="C957" s="144" t="s">
        <v>1837</v>
      </c>
      <c r="D957" s="143">
        <v>3700183027</v>
      </c>
      <c r="E957" s="143">
        <v>2752006911</v>
      </c>
      <c r="F957" s="143">
        <v>-5</v>
      </c>
      <c r="G957" s="143">
        <v>1021.15</v>
      </c>
      <c r="H957" s="143" t="b">
        <v>1</v>
      </c>
      <c r="I957" s="143" t="b">
        <v>0</v>
      </c>
      <c r="J957" s="143" t="b">
        <v>0</v>
      </c>
      <c r="K957" s="143" t="b">
        <v>0</v>
      </c>
    </row>
    <row r="958" spans="1:11" ht="63" x14ac:dyDescent="0.25">
      <c r="A958" s="145">
        <v>44456.689583333333</v>
      </c>
      <c r="B958" s="143" t="s">
        <v>848</v>
      </c>
      <c r="C958" s="144" t="s">
        <v>1840</v>
      </c>
      <c r="D958" s="143">
        <v>3702025794</v>
      </c>
      <c r="E958" s="143">
        <v>2753365585</v>
      </c>
      <c r="F958" s="143">
        <v>-10</v>
      </c>
      <c r="G958" s="143">
        <v>998.65</v>
      </c>
      <c r="H958" s="143" t="b">
        <v>1</v>
      </c>
      <c r="I958" s="143" t="b">
        <v>0</v>
      </c>
      <c r="J958" s="143" t="b">
        <v>0</v>
      </c>
      <c r="K958" s="143" t="b">
        <v>0</v>
      </c>
    </row>
    <row r="959" spans="1:11" ht="63" x14ac:dyDescent="0.25">
      <c r="A959" s="145">
        <v>44456.689583333333</v>
      </c>
      <c r="B959" s="143" t="s">
        <v>848</v>
      </c>
      <c r="C959" s="144" t="s">
        <v>1839</v>
      </c>
      <c r="D959" s="143">
        <v>3702025792</v>
      </c>
      <c r="E959" s="143">
        <v>2753365583</v>
      </c>
      <c r="F959" s="143">
        <v>-10</v>
      </c>
      <c r="G959" s="143">
        <v>1008.65</v>
      </c>
      <c r="H959" s="143" t="b">
        <v>1</v>
      </c>
      <c r="I959" s="143" t="b">
        <v>0</v>
      </c>
      <c r="J959" s="143" t="b">
        <v>0</v>
      </c>
      <c r="K959" s="143" t="b">
        <v>0</v>
      </c>
    </row>
    <row r="960" spans="1:11" ht="63" x14ac:dyDescent="0.25">
      <c r="A960" s="145">
        <v>44456.738194444442</v>
      </c>
      <c r="B960" s="143" t="s">
        <v>848</v>
      </c>
      <c r="C960" s="144" t="s">
        <v>1841</v>
      </c>
      <c r="D960" s="143">
        <v>3702554761</v>
      </c>
      <c r="E960" s="143">
        <v>2753755099</v>
      </c>
      <c r="F960" s="143">
        <v>-10</v>
      </c>
      <c r="G960" s="143">
        <v>988.65</v>
      </c>
      <c r="H960" s="143" t="b">
        <v>1</v>
      </c>
      <c r="I960" s="143" t="b">
        <v>0</v>
      </c>
      <c r="J960" s="143" t="b">
        <v>0</v>
      </c>
      <c r="K960" s="143" t="b">
        <v>0</v>
      </c>
    </row>
    <row r="961" spans="1:11" ht="63" x14ac:dyDescent="0.25">
      <c r="A961" s="145">
        <v>44456.738888888889</v>
      </c>
      <c r="B961" s="143" t="s">
        <v>848</v>
      </c>
      <c r="C961" s="144" t="s">
        <v>1843</v>
      </c>
      <c r="D961" s="143">
        <v>3702560632</v>
      </c>
      <c r="E961" s="143">
        <v>2753758890</v>
      </c>
      <c r="F961" s="143">
        <v>-2.5</v>
      </c>
      <c r="G961" s="143">
        <v>983.65</v>
      </c>
      <c r="H961" s="143" t="b">
        <v>1</v>
      </c>
      <c r="I961" s="143" t="b">
        <v>0</v>
      </c>
      <c r="J961" s="143" t="b">
        <v>0</v>
      </c>
      <c r="K961" s="143" t="b">
        <v>0</v>
      </c>
    </row>
    <row r="962" spans="1:11" ht="63" x14ac:dyDescent="0.25">
      <c r="A962" s="145">
        <v>44456.738888888889</v>
      </c>
      <c r="B962" s="143" t="s">
        <v>848</v>
      </c>
      <c r="C962" s="144" t="s">
        <v>1842</v>
      </c>
      <c r="D962" s="143">
        <v>3702560630</v>
      </c>
      <c r="E962" s="143">
        <v>2753758889</v>
      </c>
      <c r="F962" s="143">
        <v>-2.5</v>
      </c>
      <c r="G962" s="143">
        <v>986.15</v>
      </c>
      <c r="H962" s="143" t="b">
        <v>1</v>
      </c>
      <c r="I962" s="143" t="b">
        <v>0</v>
      </c>
      <c r="J962" s="143" t="b">
        <v>0</v>
      </c>
      <c r="K962" s="143" t="b">
        <v>0</v>
      </c>
    </row>
    <row r="963" spans="1:11" ht="63" x14ac:dyDescent="0.25">
      <c r="A963" s="145">
        <v>44456.964583333334</v>
      </c>
      <c r="B963" s="143" t="s">
        <v>848</v>
      </c>
      <c r="C963" s="144" t="s">
        <v>1844</v>
      </c>
      <c r="D963" s="143">
        <v>3704413753</v>
      </c>
      <c r="E963" s="143">
        <v>2755119861</v>
      </c>
      <c r="F963" s="143">
        <v>-20</v>
      </c>
      <c r="G963" s="143">
        <v>963.65</v>
      </c>
      <c r="H963" s="143" t="b">
        <v>1</v>
      </c>
      <c r="I963" s="143" t="b">
        <v>0</v>
      </c>
      <c r="J963" s="143" t="b">
        <v>0</v>
      </c>
      <c r="K963" s="143" t="b">
        <v>0</v>
      </c>
    </row>
    <row r="964" spans="1:11" ht="63" x14ac:dyDescent="0.25">
      <c r="A964" s="145">
        <v>44457.500694444447</v>
      </c>
      <c r="B964" s="143" t="s">
        <v>865</v>
      </c>
      <c r="C964" s="144" t="s">
        <v>1835</v>
      </c>
      <c r="D964" s="143">
        <v>3706014678</v>
      </c>
      <c r="E964" s="143">
        <v>2750728626</v>
      </c>
      <c r="F964" s="143">
        <v>2</v>
      </c>
      <c r="G964" s="143">
        <v>966.65</v>
      </c>
      <c r="H964" s="143" t="b">
        <v>1</v>
      </c>
      <c r="I964" s="143" t="b">
        <v>0</v>
      </c>
      <c r="J964" s="143" t="b">
        <v>0</v>
      </c>
      <c r="K964" s="143" t="b">
        <v>0</v>
      </c>
    </row>
    <row r="965" spans="1:11" ht="63" x14ac:dyDescent="0.25">
      <c r="A965" s="145">
        <v>44457.500694444447</v>
      </c>
      <c r="B965" s="143" t="s">
        <v>865</v>
      </c>
      <c r="C965" s="144" t="s">
        <v>1834</v>
      </c>
      <c r="D965" s="143">
        <v>3706014672</v>
      </c>
      <c r="E965" s="143">
        <v>2750728625</v>
      </c>
      <c r="F965" s="143">
        <v>1</v>
      </c>
      <c r="G965" s="143">
        <v>964.65</v>
      </c>
      <c r="H965" s="143" t="b">
        <v>1</v>
      </c>
      <c r="I965" s="143" t="b">
        <v>0</v>
      </c>
      <c r="J965" s="143" t="b">
        <v>0</v>
      </c>
      <c r="K965" s="143" t="b">
        <v>0</v>
      </c>
    </row>
    <row r="966" spans="1:11" ht="63" x14ac:dyDescent="0.25">
      <c r="A966" s="145">
        <v>44457.551388888889</v>
      </c>
      <c r="B966" s="143" t="s">
        <v>846</v>
      </c>
      <c r="C966" s="144" t="s">
        <v>1841</v>
      </c>
      <c r="D966" s="143">
        <v>3707058525</v>
      </c>
      <c r="E966" s="143">
        <v>2753755099</v>
      </c>
      <c r="F966" s="143">
        <v>16.8</v>
      </c>
      <c r="G966" s="143">
        <v>983.45</v>
      </c>
      <c r="H966" s="143" t="b">
        <v>1</v>
      </c>
      <c r="I966" s="143" t="b">
        <v>0</v>
      </c>
      <c r="J966" s="143" t="b">
        <v>0</v>
      </c>
      <c r="K966" s="143" t="b">
        <v>0</v>
      </c>
    </row>
    <row r="967" spans="1:11" ht="63" x14ac:dyDescent="0.25">
      <c r="A967" s="145">
        <v>44457.63958333333</v>
      </c>
      <c r="B967" s="143" t="s">
        <v>846</v>
      </c>
      <c r="C967" s="144" t="s">
        <v>1844</v>
      </c>
      <c r="D967" s="143">
        <v>3709564376</v>
      </c>
      <c r="E967" s="143">
        <v>2755119861</v>
      </c>
      <c r="F967" s="143">
        <v>38</v>
      </c>
      <c r="G967" s="143">
        <v>1021.45</v>
      </c>
      <c r="H967" s="143" t="b">
        <v>1</v>
      </c>
      <c r="I967" s="143" t="b">
        <v>0</v>
      </c>
      <c r="J967" s="143" t="b">
        <v>0</v>
      </c>
      <c r="K967" s="143" t="b">
        <v>0</v>
      </c>
    </row>
    <row r="968" spans="1:11" ht="63" x14ac:dyDescent="0.25">
      <c r="A968" s="145">
        <v>44458.395833333336</v>
      </c>
      <c r="B968" s="143" t="s">
        <v>848</v>
      </c>
      <c r="C968" s="144" t="s">
        <v>1846</v>
      </c>
      <c r="D968" s="143">
        <v>3715204626</v>
      </c>
      <c r="E968" s="143">
        <v>2763216822</v>
      </c>
      <c r="F968" s="143">
        <v>-10</v>
      </c>
      <c r="G968" s="143">
        <v>996.45</v>
      </c>
      <c r="H968" s="143" t="b">
        <v>1</v>
      </c>
      <c r="I968" s="143" t="b">
        <v>0</v>
      </c>
      <c r="J968" s="143" t="b">
        <v>0</v>
      </c>
      <c r="K968" s="143" t="b">
        <v>0</v>
      </c>
    </row>
    <row r="969" spans="1:11" ht="78.75" x14ac:dyDescent="0.25">
      <c r="A969" s="145">
        <v>44458.395833333336</v>
      </c>
      <c r="B969" s="143" t="s">
        <v>848</v>
      </c>
      <c r="C969" s="144" t="s">
        <v>1845</v>
      </c>
      <c r="D969" s="143">
        <v>3715204625</v>
      </c>
      <c r="E969" s="143">
        <v>2763216821</v>
      </c>
      <c r="F969" s="143">
        <v>-15</v>
      </c>
      <c r="G969" s="143">
        <v>1006.45</v>
      </c>
      <c r="H969" s="143" t="b">
        <v>1</v>
      </c>
      <c r="I969" s="143" t="b">
        <v>0</v>
      </c>
      <c r="J969" s="143" t="b">
        <v>0</v>
      </c>
      <c r="K969" s="143" t="b">
        <v>0</v>
      </c>
    </row>
    <row r="970" spans="1:11" ht="63" x14ac:dyDescent="0.25">
      <c r="A970" s="145">
        <v>44458.563194444447</v>
      </c>
      <c r="B970" s="143" t="s">
        <v>846</v>
      </c>
      <c r="C970" s="144" t="s">
        <v>1846</v>
      </c>
      <c r="D970" s="143">
        <v>3715901753</v>
      </c>
      <c r="E970" s="143">
        <v>2763216822</v>
      </c>
      <c r="F970" s="143">
        <v>24.44</v>
      </c>
      <c r="G970" s="143">
        <v>1033.58</v>
      </c>
      <c r="H970" s="143" t="b">
        <v>1</v>
      </c>
      <c r="I970" s="143" t="b">
        <v>0</v>
      </c>
      <c r="J970" s="143" t="b">
        <v>0</v>
      </c>
      <c r="K970" s="143" t="b">
        <v>0</v>
      </c>
    </row>
    <row r="971" spans="1:11" ht="63" x14ac:dyDescent="0.25">
      <c r="A971" s="145">
        <v>44458.563194444447</v>
      </c>
      <c r="B971" s="143" t="s">
        <v>846</v>
      </c>
      <c r="C971" s="144" t="s">
        <v>1836</v>
      </c>
      <c r="D971" s="143">
        <v>3715901045</v>
      </c>
      <c r="E971" s="143">
        <v>2750728627</v>
      </c>
      <c r="F971" s="143">
        <v>12.69</v>
      </c>
      <c r="G971" s="143">
        <v>1009.14</v>
      </c>
      <c r="H971" s="143" t="b">
        <v>1</v>
      </c>
      <c r="I971" s="143" t="b">
        <v>0</v>
      </c>
      <c r="J971" s="143" t="b">
        <v>0</v>
      </c>
      <c r="K971" s="143" t="b">
        <v>0</v>
      </c>
    </row>
    <row r="972" spans="1:11" x14ac:dyDescent="0.25">
      <c r="A972" s="145">
        <v>44458.620833333334</v>
      </c>
      <c r="B972" s="143" t="s">
        <v>848</v>
      </c>
      <c r="C972" s="143" t="s">
        <v>866</v>
      </c>
      <c r="D972" s="143">
        <v>3716478377</v>
      </c>
      <c r="E972" s="143">
        <v>2764171973</v>
      </c>
      <c r="F972" s="143">
        <v>-5</v>
      </c>
      <c r="G972" s="143">
        <v>1028.58</v>
      </c>
      <c r="H972" s="143" t="b">
        <v>0</v>
      </c>
      <c r="I972" s="143" t="b">
        <v>1</v>
      </c>
      <c r="J972" s="143" t="b">
        <v>0</v>
      </c>
      <c r="K972" s="143" t="b">
        <v>0</v>
      </c>
    </row>
    <row r="973" spans="1:11" ht="47.25" x14ac:dyDescent="0.25">
      <c r="A973" s="145">
        <v>44458.916666666664</v>
      </c>
      <c r="B973" s="143" t="s">
        <v>846</v>
      </c>
      <c r="C973" s="144" t="s">
        <v>1624</v>
      </c>
      <c r="D973" s="143">
        <v>3719247835</v>
      </c>
      <c r="E973" s="143">
        <v>2526837328</v>
      </c>
      <c r="F973" s="143">
        <v>27.5</v>
      </c>
      <c r="G973" s="143">
        <v>1056.08</v>
      </c>
      <c r="H973" s="143" t="b">
        <v>1</v>
      </c>
      <c r="I973" s="143" t="b">
        <v>0</v>
      </c>
      <c r="J973" s="143" t="b">
        <v>0</v>
      </c>
      <c r="K973" s="143" t="b">
        <v>0</v>
      </c>
    </row>
    <row r="974" spans="1:11" ht="63" x14ac:dyDescent="0.25">
      <c r="A974" s="145">
        <v>44460.643055555556</v>
      </c>
      <c r="B974" s="143" t="s">
        <v>848</v>
      </c>
      <c r="C974" s="144" t="s">
        <v>1848</v>
      </c>
      <c r="D974" s="143">
        <v>3722898242</v>
      </c>
      <c r="E974" s="143">
        <v>2768791594</v>
      </c>
      <c r="F974" s="143">
        <v>-2.5</v>
      </c>
      <c r="G974" s="143">
        <v>1048.58</v>
      </c>
      <c r="H974" s="143" t="b">
        <v>1</v>
      </c>
      <c r="I974" s="143" t="b">
        <v>0</v>
      </c>
      <c r="J974" s="143" t="b">
        <v>0</v>
      </c>
      <c r="K974" s="143" t="b">
        <v>0</v>
      </c>
    </row>
    <row r="975" spans="1:11" ht="63" x14ac:dyDescent="0.25">
      <c r="A975" s="145">
        <v>44460.643055555556</v>
      </c>
      <c r="B975" s="143" t="s">
        <v>848</v>
      </c>
      <c r="C975" s="144" t="s">
        <v>1847</v>
      </c>
      <c r="D975" s="143">
        <v>3722898241</v>
      </c>
      <c r="E975" s="143">
        <v>2768791593</v>
      </c>
      <c r="F975" s="143">
        <v>-5</v>
      </c>
      <c r="G975" s="143">
        <v>1051.08</v>
      </c>
      <c r="H975" s="143" t="b">
        <v>1</v>
      </c>
      <c r="I975" s="143" t="b">
        <v>0</v>
      </c>
      <c r="J975" s="143" t="b">
        <v>0</v>
      </c>
      <c r="K975" s="143" t="b">
        <v>0</v>
      </c>
    </row>
    <row r="976" spans="1:11" ht="31.5" x14ac:dyDescent="0.25">
      <c r="A976" s="145">
        <v>44461.440972222219</v>
      </c>
      <c r="B976" s="143" t="s">
        <v>848</v>
      </c>
      <c r="C976" s="144" t="s">
        <v>1665</v>
      </c>
      <c r="D976" s="143">
        <v>3724745543</v>
      </c>
      <c r="E976" s="143">
        <v>2770152591</v>
      </c>
      <c r="F976" s="143">
        <v>-2.5</v>
      </c>
      <c r="G976" s="143">
        <v>1046.08</v>
      </c>
      <c r="H976" s="143" t="b">
        <v>1</v>
      </c>
      <c r="I976" s="143" t="b">
        <v>0</v>
      </c>
      <c r="J976" s="143" t="b">
        <v>0</v>
      </c>
      <c r="K976" s="143" t="b">
        <v>0</v>
      </c>
    </row>
    <row r="977" spans="1:11" ht="63" x14ac:dyDescent="0.25">
      <c r="A977" s="145">
        <v>44461.775694444441</v>
      </c>
      <c r="B977" s="143" t="s">
        <v>848</v>
      </c>
      <c r="C977" s="144" t="s">
        <v>1850</v>
      </c>
      <c r="D977" s="143">
        <v>3727064273</v>
      </c>
      <c r="E977" s="143">
        <v>2771852060</v>
      </c>
      <c r="F977" s="143">
        <v>-30</v>
      </c>
      <c r="G977" s="143">
        <v>986.08</v>
      </c>
      <c r="H977" s="143" t="b">
        <v>1</v>
      </c>
      <c r="I977" s="143" t="b">
        <v>0</v>
      </c>
      <c r="J977" s="143" t="b">
        <v>0</v>
      </c>
      <c r="K977" s="143" t="b">
        <v>0</v>
      </c>
    </row>
    <row r="978" spans="1:11" ht="63" x14ac:dyDescent="0.25">
      <c r="A978" s="145">
        <v>44461.775694444441</v>
      </c>
      <c r="B978" s="143" t="s">
        <v>848</v>
      </c>
      <c r="C978" s="144" t="s">
        <v>1849</v>
      </c>
      <c r="D978" s="143">
        <v>3727064272</v>
      </c>
      <c r="E978" s="143">
        <v>2771852059</v>
      </c>
      <c r="F978" s="143">
        <v>-30</v>
      </c>
      <c r="G978" s="143">
        <v>1016.08</v>
      </c>
      <c r="H978" s="143" t="b">
        <v>1</v>
      </c>
      <c r="I978" s="143" t="b">
        <v>0</v>
      </c>
      <c r="J978" s="143" t="b">
        <v>0</v>
      </c>
      <c r="K978" s="143" t="b">
        <v>0</v>
      </c>
    </row>
    <row r="979" spans="1:11" ht="63" x14ac:dyDescent="0.25">
      <c r="A979" s="145">
        <v>44461.855555555558</v>
      </c>
      <c r="B979" s="143" t="s">
        <v>848</v>
      </c>
      <c r="C979" s="144" t="s">
        <v>1852</v>
      </c>
      <c r="D979" s="143">
        <v>3727527256</v>
      </c>
      <c r="E979" s="143">
        <v>2772196507</v>
      </c>
      <c r="F979" s="143">
        <v>-1</v>
      </c>
      <c r="G979" s="143">
        <v>984.08</v>
      </c>
      <c r="H979" s="143" t="b">
        <v>1</v>
      </c>
      <c r="I979" s="143" t="b">
        <v>0</v>
      </c>
      <c r="J979" s="143" t="b">
        <v>0</v>
      </c>
      <c r="K979" s="143" t="b">
        <v>0</v>
      </c>
    </row>
    <row r="980" spans="1:11" ht="63" x14ac:dyDescent="0.25">
      <c r="A980" s="145">
        <v>44461.855555555558</v>
      </c>
      <c r="B980" s="143" t="s">
        <v>848</v>
      </c>
      <c r="C980" s="144" t="s">
        <v>1851</v>
      </c>
      <c r="D980" s="143">
        <v>3727527255</v>
      </c>
      <c r="E980" s="143">
        <v>2772196506</v>
      </c>
      <c r="F980" s="143">
        <v>-1</v>
      </c>
      <c r="G980" s="143">
        <v>985.08</v>
      </c>
      <c r="H980" s="143" t="b">
        <v>1</v>
      </c>
      <c r="I980" s="143" t="b">
        <v>0</v>
      </c>
      <c r="J980" s="143" t="b">
        <v>0</v>
      </c>
      <c r="K980" s="143" t="b">
        <v>0</v>
      </c>
    </row>
    <row r="981" spans="1:11" ht="63" x14ac:dyDescent="0.25">
      <c r="A981" s="145">
        <v>44461.872916666667</v>
      </c>
      <c r="B981" s="143" t="s">
        <v>846</v>
      </c>
      <c r="C981" s="144" t="s">
        <v>1852</v>
      </c>
      <c r="D981" s="143">
        <v>3727625587</v>
      </c>
      <c r="E981" s="143">
        <v>2772196507</v>
      </c>
      <c r="F981" s="143">
        <v>3.2</v>
      </c>
      <c r="G981" s="143">
        <v>987.28</v>
      </c>
      <c r="H981" s="143" t="b">
        <v>1</v>
      </c>
      <c r="I981" s="143" t="b">
        <v>0</v>
      </c>
      <c r="J981" s="143" t="b">
        <v>0</v>
      </c>
      <c r="K981" s="143" t="b">
        <v>0</v>
      </c>
    </row>
    <row r="982" spans="1:11" ht="63" x14ac:dyDescent="0.25">
      <c r="A982" s="145">
        <v>44462.759722222225</v>
      </c>
      <c r="B982" s="143" t="s">
        <v>848</v>
      </c>
      <c r="C982" s="144" t="s">
        <v>1854</v>
      </c>
      <c r="D982" s="143">
        <v>3730281155</v>
      </c>
      <c r="E982" s="143">
        <v>2774206941</v>
      </c>
      <c r="F982" s="143">
        <v>-30</v>
      </c>
      <c r="G982" s="143">
        <v>927.28</v>
      </c>
      <c r="H982" s="143" t="b">
        <v>1</v>
      </c>
      <c r="I982" s="143" t="b">
        <v>0</v>
      </c>
      <c r="J982" s="143" t="b">
        <v>0</v>
      </c>
      <c r="K982" s="143" t="b">
        <v>0</v>
      </c>
    </row>
    <row r="983" spans="1:11" ht="63" x14ac:dyDescent="0.25">
      <c r="A983" s="145">
        <v>44462.759722222225</v>
      </c>
      <c r="B983" s="143" t="s">
        <v>848</v>
      </c>
      <c r="C983" s="144" t="s">
        <v>1853</v>
      </c>
      <c r="D983" s="143">
        <v>3730281152</v>
      </c>
      <c r="E983" s="143">
        <v>2774206939</v>
      </c>
      <c r="F983" s="143">
        <v>-30</v>
      </c>
      <c r="G983" s="143">
        <v>957.28</v>
      </c>
      <c r="H983" s="143" t="b">
        <v>1</v>
      </c>
      <c r="I983" s="143" t="b">
        <v>0</v>
      </c>
      <c r="J983" s="143" t="b">
        <v>0</v>
      </c>
      <c r="K983" s="143" t="b">
        <v>0</v>
      </c>
    </row>
    <row r="984" spans="1:11" ht="63" x14ac:dyDescent="0.25">
      <c r="A984" s="145">
        <v>44463.518055555556</v>
      </c>
      <c r="B984" s="143" t="s">
        <v>865</v>
      </c>
      <c r="C984" s="144" t="s">
        <v>1850</v>
      </c>
      <c r="D984" s="143">
        <v>3732371311</v>
      </c>
      <c r="E984" s="143">
        <v>2771852060</v>
      </c>
      <c r="F984" s="143">
        <v>30</v>
      </c>
      <c r="G984" s="143">
        <v>987.28</v>
      </c>
      <c r="H984" s="143" t="b">
        <v>1</v>
      </c>
      <c r="I984" s="143" t="b">
        <v>0</v>
      </c>
      <c r="J984" s="143" t="b">
        <v>0</v>
      </c>
      <c r="K984" s="143" t="b">
        <v>0</v>
      </c>
    </row>
    <row r="985" spans="1:11" ht="63" x14ac:dyDescent="0.25">
      <c r="A985" s="145">
        <v>44463.518055555556</v>
      </c>
      <c r="B985" s="143" t="s">
        <v>865</v>
      </c>
      <c r="C985" s="144" t="s">
        <v>1849</v>
      </c>
      <c r="D985" s="143">
        <v>3732370765</v>
      </c>
      <c r="E985" s="143">
        <v>2771852059</v>
      </c>
      <c r="F985" s="143">
        <v>30</v>
      </c>
      <c r="G985" s="143">
        <v>957.28</v>
      </c>
      <c r="H985" s="143" t="b">
        <v>1</v>
      </c>
      <c r="I985" s="143" t="b">
        <v>0</v>
      </c>
      <c r="J985" s="143" t="b">
        <v>0</v>
      </c>
      <c r="K985" s="143" t="b">
        <v>0</v>
      </c>
    </row>
    <row r="986" spans="1:11" ht="63" x14ac:dyDescent="0.25">
      <c r="A986" s="145">
        <v>44463.745138888888</v>
      </c>
      <c r="B986" s="143" t="s">
        <v>848</v>
      </c>
      <c r="C986" s="144" t="s">
        <v>1855</v>
      </c>
      <c r="D986" s="143">
        <v>3734470252</v>
      </c>
      <c r="E986" s="143">
        <v>2777282849</v>
      </c>
      <c r="F986" s="143">
        <v>-2.5</v>
      </c>
      <c r="G986" s="143">
        <v>984.78</v>
      </c>
      <c r="H986" s="143" t="b">
        <v>1</v>
      </c>
      <c r="I986" s="143" t="b">
        <v>0</v>
      </c>
      <c r="J986" s="143" t="b">
        <v>0</v>
      </c>
      <c r="K986" s="143" t="b">
        <v>0</v>
      </c>
    </row>
    <row r="987" spans="1:11" ht="31.5" x14ac:dyDescent="0.25">
      <c r="A987" s="145">
        <v>44464.577777777777</v>
      </c>
      <c r="B987" s="143" t="s">
        <v>848</v>
      </c>
      <c r="C987" s="144" t="s">
        <v>1665</v>
      </c>
      <c r="D987" s="143">
        <v>3740708718</v>
      </c>
      <c r="E987" s="143">
        <v>2781953421</v>
      </c>
      <c r="F987" s="143">
        <v>-2.5</v>
      </c>
      <c r="G987" s="143">
        <v>982.28</v>
      </c>
      <c r="H987" s="143" t="b">
        <v>1</v>
      </c>
      <c r="I987" s="143" t="b">
        <v>0</v>
      </c>
      <c r="J987" s="143" t="b">
        <v>0</v>
      </c>
      <c r="K987" s="143" t="b">
        <v>0</v>
      </c>
    </row>
    <row r="988" spans="1:11" ht="31.5" x14ac:dyDescent="0.25">
      <c r="A988" s="145">
        <v>44464.579861111109</v>
      </c>
      <c r="B988" s="143" t="s">
        <v>848</v>
      </c>
      <c r="C988" s="144" t="s">
        <v>1665</v>
      </c>
      <c r="D988" s="143">
        <v>3740800618</v>
      </c>
      <c r="E988" s="143">
        <v>2782027600</v>
      </c>
      <c r="F988" s="143">
        <v>0</v>
      </c>
      <c r="G988" s="143">
        <v>982.28</v>
      </c>
      <c r="H988" s="143" t="b">
        <v>1</v>
      </c>
      <c r="I988" s="143" t="b">
        <v>0</v>
      </c>
      <c r="J988" s="143" t="b">
        <v>0</v>
      </c>
      <c r="K988" s="143" t="b">
        <v>0</v>
      </c>
    </row>
    <row r="989" spans="1:11" ht="63" x14ac:dyDescent="0.25">
      <c r="A989" s="145">
        <v>44464.683333333334</v>
      </c>
      <c r="B989" s="143" t="s">
        <v>848</v>
      </c>
      <c r="C989" s="144" t="s">
        <v>1857</v>
      </c>
      <c r="D989" s="143">
        <v>3744222885</v>
      </c>
      <c r="E989" s="143">
        <v>2784633025</v>
      </c>
      <c r="F989" s="143">
        <v>-2</v>
      </c>
      <c r="G989" s="143">
        <v>980.28</v>
      </c>
      <c r="H989" s="143" t="b">
        <v>1</v>
      </c>
      <c r="I989" s="143" t="b">
        <v>0</v>
      </c>
      <c r="J989" s="143" t="b">
        <v>0</v>
      </c>
      <c r="K989" s="143" t="b">
        <v>0</v>
      </c>
    </row>
    <row r="990" spans="1:11" ht="78.75" x14ac:dyDescent="0.25">
      <c r="A990" s="145">
        <v>44464.683333333334</v>
      </c>
      <c r="B990" s="143" t="s">
        <v>848</v>
      </c>
      <c r="C990" s="144" t="s">
        <v>1856</v>
      </c>
      <c r="D990" s="143">
        <v>3744222882</v>
      </c>
      <c r="E990" s="143">
        <v>2784633023</v>
      </c>
      <c r="F990" s="143">
        <v>0</v>
      </c>
      <c r="G990" s="143">
        <v>982.28</v>
      </c>
      <c r="H990" s="143" t="b">
        <v>1</v>
      </c>
      <c r="I990" s="143" t="b">
        <v>0</v>
      </c>
      <c r="J990" s="143" t="b">
        <v>0</v>
      </c>
      <c r="K990" s="143" t="b">
        <v>0</v>
      </c>
    </row>
    <row r="991" spans="1:11" ht="78.75" x14ac:dyDescent="0.25">
      <c r="A991" s="145">
        <v>44464.686111111114</v>
      </c>
      <c r="B991" s="143" t="s">
        <v>846</v>
      </c>
      <c r="C991" s="144" t="s">
        <v>1856</v>
      </c>
      <c r="D991" s="143">
        <v>3744310138</v>
      </c>
      <c r="E991" s="143">
        <v>2784633023</v>
      </c>
      <c r="F991" s="143">
        <v>3.8</v>
      </c>
      <c r="G991" s="143">
        <v>984.08</v>
      </c>
      <c r="H991" s="143" t="b">
        <v>1</v>
      </c>
      <c r="I991" s="143" t="b">
        <v>0</v>
      </c>
      <c r="J991" s="143" t="b">
        <v>0</v>
      </c>
      <c r="K991" s="143" t="b">
        <v>0</v>
      </c>
    </row>
    <row r="992" spans="1:11" ht="31.5" x14ac:dyDescent="0.25">
      <c r="A992" s="145">
        <v>44464.695138888892</v>
      </c>
      <c r="B992" s="143" t="s">
        <v>848</v>
      </c>
      <c r="C992" s="144" t="s">
        <v>1665</v>
      </c>
      <c r="D992" s="143">
        <v>3744558266</v>
      </c>
      <c r="E992" s="143">
        <v>2784889291</v>
      </c>
      <c r="F992" s="143">
        <v>-2.5</v>
      </c>
      <c r="G992" s="143">
        <v>981.58</v>
      </c>
      <c r="H992" s="143" t="b">
        <v>1</v>
      </c>
      <c r="I992" s="143" t="b">
        <v>0</v>
      </c>
      <c r="J992" s="143" t="b">
        <v>0</v>
      </c>
      <c r="K992" s="143" t="b">
        <v>0</v>
      </c>
    </row>
    <row r="993" spans="1:11" ht="47.25" x14ac:dyDescent="0.25">
      <c r="A993" s="145">
        <v>44464.740277777775</v>
      </c>
      <c r="B993" s="143" t="s">
        <v>848</v>
      </c>
      <c r="C993" s="144" t="s">
        <v>1858</v>
      </c>
      <c r="D993" s="143">
        <v>3745955385</v>
      </c>
      <c r="E993" s="143">
        <v>2785859315</v>
      </c>
      <c r="F993" s="143">
        <v>-5</v>
      </c>
      <c r="G993" s="143">
        <v>976.58</v>
      </c>
      <c r="H993" s="143" t="b">
        <v>1</v>
      </c>
      <c r="I993" s="143" t="b">
        <v>0</v>
      </c>
      <c r="J993" s="143" t="b">
        <v>0</v>
      </c>
      <c r="K993" s="143" t="b">
        <v>0</v>
      </c>
    </row>
    <row r="994" spans="1:11" ht="31.5" x14ac:dyDescent="0.25">
      <c r="A994" s="145">
        <v>44464.757638888892</v>
      </c>
      <c r="B994" s="143" t="s">
        <v>848</v>
      </c>
      <c r="C994" s="144" t="s">
        <v>1665</v>
      </c>
      <c r="D994" s="143">
        <v>3746331712</v>
      </c>
      <c r="E994" s="143">
        <v>2786111625</v>
      </c>
      <c r="F994" s="143">
        <v>-2.5</v>
      </c>
      <c r="G994" s="143">
        <v>974.08</v>
      </c>
      <c r="H994" s="143" t="b">
        <v>1</v>
      </c>
      <c r="I994" s="143" t="b">
        <v>0</v>
      </c>
      <c r="J994" s="143" t="b">
        <v>0</v>
      </c>
      <c r="K994" s="143" t="b">
        <v>0</v>
      </c>
    </row>
    <row r="995" spans="1:11" ht="78.75" x14ac:dyDescent="0.25">
      <c r="A995" s="145">
        <v>44465.394444444442</v>
      </c>
      <c r="B995" s="143" t="s">
        <v>848</v>
      </c>
      <c r="C995" s="144" t="s">
        <v>1861</v>
      </c>
      <c r="D995" s="143">
        <v>3749170774</v>
      </c>
      <c r="E995" s="143">
        <v>2788099242</v>
      </c>
      <c r="F995" s="143">
        <v>-5</v>
      </c>
      <c r="G995" s="143">
        <v>934.08</v>
      </c>
      <c r="H995" s="143" t="b">
        <v>1</v>
      </c>
      <c r="I995" s="143" t="b">
        <v>0</v>
      </c>
      <c r="J995" s="143" t="b">
        <v>0</v>
      </c>
      <c r="K995" s="143" t="b">
        <v>0</v>
      </c>
    </row>
    <row r="996" spans="1:11" ht="78.75" x14ac:dyDescent="0.25">
      <c r="A996" s="145">
        <v>44465.394444444442</v>
      </c>
      <c r="B996" s="143" t="s">
        <v>848</v>
      </c>
      <c r="C996" s="144" t="s">
        <v>1860</v>
      </c>
      <c r="D996" s="143">
        <v>3749170773</v>
      </c>
      <c r="E996" s="143">
        <v>2788099241</v>
      </c>
      <c r="F996" s="143">
        <v>-5</v>
      </c>
      <c r="G996" s="143">
        <v>939.08</v>
      </c>
      <c r="H996" s="143" t="b">
        <v>1</v>
      </c>
      <c r="I996" s="143" t="b">
        <v>0</v>
      </c>
      <c r="J996" s="143" t="b">
        <v>0</v>
      </c>
      <c r="K996" s="143" t="b">
        <v>0</v>
      </c>
    </row>
    <row r="997" spans="1:11" ht="63" x14ac:dyDescent="0.25">
      <c r="A997" s="145">
        <v>44465.394444444442</v>
      </c>
      <c r="B997" s="143" t="s">
        <v>848</v>
      </c>
      <c r="C997" s="144" t="s">
        <v>1850</v>
      </c>
      <c r="D997" s="143">
        <v>3749170242</v>
      </c>
      <c r="E997" s="143">
        <v>2788098803</v>
      </c>
      <c r="F997" s="143">
        <v>-15</v>
      </c>
      <c r="G997" s="143">
        <v>944.08</v>
      </c>
      <c r="H997" s="143" t="b">
        <v>1</v>
      </c>
      <c r="I997" s="143" t="b">
        <v>0</v>
      </c>
      <c r="J997" s="143" t="b">
        <v>0</v>
      </c>
      <c r="K997" s="143" t="b">
        <v>0</v>
      </c>
    </row>
    <row r="998" spans="1:11" ht="63" x14ac:dyDescent="0.25">
      <c r="A998" s="145">
        <v>44465.394444444442</v>
      </c>
      <c r="B998" s="143" t="s">
        <v>848</v>
      </c>
      <c r="C998" s="144" t="s">
        <v>1859</v>
      </c>
      <c r="D998" s="143">
        <v>3749170241</v>
      </c>
      <c r="E998" s="143">
        <v>2788098802</v>
      </c>
      <c r="F998" s="143">
        <v>-15</v>
      </c>
      <c r="G998" s="143">
        <v>959.08</v>
      </c>
      <c r="H998" s="143" t="b">
        <v>1</v>
      </c>
      <c r="I998" s="143" t="b">
        <v>0</v>
      </c>
      <c r="J998" s="143" t="b">
        <v>0</v>
      </c>
      <c r="K998" s="143" t="b">
        <v>0</v>
      </c>
    </row>
    <row r="999" spans="1:11" ht="63" x14ac:dyDescent="0.25">
      <c r="A999" s="145">
        <v>44465.573611111111</v>
      </c>
      <c r="B999" s="143" t="s">
        <v>846</v>
      </c>
      <c r="C999" s="144" t="s">
        <v>1850</v>
      </c>
      <c r="D999" s="143">
        <v>3750285455</v>
      </c>
      <c r="E999" s="143">
        <v>2788098803</v>
      </c>
      <c r="F999" s="143">
        <v>45</v>
      </c>
      <c r="G999" s="143">
        <v>1129.08</v>
      </c>
      <c r="H999" s="143" t="b">
        <v>1</v>
      </c>
      <c r="I999" s="143" t="b">
        <v>0</v>
      </c>
      <c r="J999" s="143" t="b">
        <v>0</v>
      </c>
      <c r="K999" s="143" t="b">
        <v>0</v>
      </c>
    </row>
    <row r="1000" spans="1:11" ht="63" x14ac:dyDescent="0.25">
      <c r="A1000" s="145">
        <v>44465.573611111111</v>
      </c>
      <c r="B1000" s="143" t="s">
        <v>846</v>
      </c>
      <c r="C1000" s="144" t="s">
        <v>1859</v>
      </c>
      <c r="D1000" s="143">
        <v>3750285444</v>
      </c>
      <c r="E1000" s="143">
        <v>2788098802</v>
      </c>
      <c r="F1000" s="143">
        <v>150</v>
      </c>
      <c r="G1000" s="143">
        <v>1084.08</v>
      </c>
      <c r="H1000" s="143" t="b">
        <v>1</v>
      </c>
      <c r="I1000" s="143" t="b">
        <v>0</v>
      </c>
      <c r="J1000" s="143" t="b">
        <v>0</v>
      </c>
      <c r="K1000" s="143" t="b">
        <v>0</v>
      </c>
    </row>
    <row r="1001" spans="1:11" ht="78.75" x14ac:dyDescent="0.25">
      <c r="A1001" s="145">
        <v>44465.574305555558</v>
      </c>
      <c r="B1001" s="143" t="s">
        <v>846</v>
      </c>
      <c r="C1001" s="144" t="s">
        <v>1860</v>
      </c>
      <c r="D1001" s="143">
        <v>3750290740</v>
      </c>
      <c r="E1001" s="143">
        <v>2788099241</v>
      </c>
      <c r="F1001" s="143">
        <v>54.5</v>
      </c>
      <c r="G1001" s="143">
        <v>1199.58</v>
      </c>
      <c r="H1001" s="143" t="b">
        <v>1</v>
      </c>
      <c r="I1001" s="143" t="b">
        <v>0</v>
      </c>
      <c r="J1001" s="143" t="b">
        <v>0</v>
      </c>
      <c r="K1001" s="143" t="b">
        <v>0</v>
      </c>
    </row>
    <row r="1002" spans="1:11" ht="78.75" x14ac:dyDescent="0.25">
      <c r="A1002" s="145">
        <v>44465.574305555558</v>
      </c>
      <c r="B1002" s="143" t="s">
        <v>846</v>
      </c>
      <c r="C1002" s="144" t="s">
        <v>1861</v>
      </c>
      <c r="D1002" s="143">
        <v>3750290400</v>
      </c>
      <c r="E1002" s="143">
        <v>2788099242</v>
      </c>
      <c r="F1002" s="143">
        <v>16</v>
      </c>
      <c r="G1002" s="143">
        <v>1145.08</v>
      </c>
      <c r="H1002" s="143" t="b">
        <v>1</v>
      </c>
      <c r="I1002" s="143" t="b">
        <v>0</v>
      </c>
      <c r="J1002" s="143" t="b">
        <v>0</v>
      </c>
      <c r="K1002" s="143" t="b">
        <v>0</v>
      </c>
    </row>
    <row r="1003" spans="1:11" ht="78.75" x14ac:dyDescent="0.25">
      <c r="A1003" s="145">
        <v>44465.578472222223</v>
      </c>
      <c r="B1003" s="143" t="s">
        <v>848</v>
      </c>
      <c r="C1003" s="144" t="s">
        <v>1878</v>
      </c>
      <c r="D1003" s="143">
        <v>3750332848</v>
      </c>
      <c r="E1003" s="143">
        <v>2788991606</v>
      </c>
      <c r="F1003" s="143">
        <v>-2</v>
      </c>
      <c r="G1003" s="143">
        <v>1179.58</v>
      </c>
      <c r="H1003" s="143" t="b">
        <v>1</v>
      </c>
      <c r="I1003" s="143" t="b">
        <v>0</v>
      </c>
      <c r="J1003" s="143" t="b">
        <v>0</v>
      </c>
      <c r="K1003" s="143" t="b">
        <v>0</v>
      </c>
    </row>
    <row r="1004" spans="1:11" ht="78.75" x14ac:dyDescent="0.25">
      <c r="A1004" s="145">
        <v>44465.578472222223</v>
      </c>
      <c r="B1004" s="143" t="s">
        <v>848</v>
      </c>
      <c r="C1004" s="144" t="s">
        <v>1877</v>
      </c>
      <c r="D1004" s="143">
        <v>3750332846</v>
      </c>
      <c r="E1004" s="143">
        <v>2788991604</v>
      </c>
      <c r="F1004" s="143">
        <v>-1</v>
      </c>
      <c r="G1004" s="143">
        <v>1181.58</v>
      </c>
      <c r="H1004" s="143" t="b">
        <v>1</v>
      </c>
      <c r="I1004" s="143" t="b">
        <v>0</v>
      </c>
      <c r="J1004" s="143" t="b">
        <v>0</v>
      </c>
      <c r="K1004" s="143" t="b">
        <v>0</v>
      </c>
    </row>
    <row r="1005" spans="1:11" ht="63" x14ac:dyDescent="0.25">
      <c r="A1005" s="145">
        <v>44465.578472222223</v>
      </c>
      <c r="B1005" s="143" t="s">
        <v>848</v>
      </c>
      <c r="C1005" s="144" t="s">
        <v>1876</v>
      </c>
      <c r="D1005" s="143">
        <v>3750332844</v>
      </c>
      <c r="E1005" s="143">
        <v>2788991602</v>
      </c>
      <c r="F1005" s="143">
        <v>-1</v>
      </c>
      <c r="G1005" s="143">
        <v>1182.58</v>
      </c>
      <c r="H1005" s="143" t="b">
        <v>1</v>
      </c>
      <c r="I1005" s="143" t="b">
        <v>0</v>
      </c>
      <c r="J1005" s="143" t="b">
        <v>0</v>
      </c>
      <c r="K1005" s="143" t="b">
        <v>0</v>
      </c>
    </row>
    <row r="1006" spans="1:11" ht="63" x14ac:dyDescent="0.25">
      <c r="A1006" s="145">
        <v>44465.578472222223</v>
      </c>
      <c r="B1006" s="143" t="s">
        <v>848</v>
      </c>
      <c r="C1006" s="144" t="s">
        <v>1875</v>
      </c>
      <c r="D1006" s="143">
        <v>3750332843</v>
      </c>
      <c r="E1006" s="143">
        <v>2788991601</v>
      </c>
      <c r="F1006" s="143">
        <v>-1</v>
      </c>
      <c r="G1006" s="143">
        <v>1183.58</v>
      </c>
      <c r="H1006" s="143" t="b">
        <v>1</v>
      </c>
      <c r="I1006" s="143" t="b">
        <v>0</v>
      </c>
      <c r="J1006" s="143" t="b">
        <v>0</v>
      </c>
      <c r="K1006" s="143" t="b">
        <v>0</v>
      </c>
    </row>
    <row r="1007" spans="1:11" ht="63" x14ac:dyDescent="0.25">
      <c r="A1007" s="145">
        <v>44465.578472222223</v>
      </c>
      <c r="B1007" s="143" t="s">
        <v>848</v>
      </c>
      <c r="C1007" s="144" t="s">
        <v>1874</v>
      </c>
      <c r="D1007" s="143">
        <v>3750332842</v>
      </c>
      <c r="E1007" s="143">
        <v>2788991600</v>
      </c>
      <c r="F1007" s="143">
        <v>-2</v>
      </c>
      <c r="G1007" s="143">
        <v>1184.58</v>
      </c>
      <c r="H1007" s="143" t="b">
        <v>1</v>
      </c>
      <c r="I1007" s="143" t="b">
        <v>0</v>
      </c>
      <c r="J1007" s="143" t="b">
        <v>0</v>
      </c>
      <c r="K1007" s="143" t="b">
        <v>0</v>
      </c>
    </row>
    <row r="1008" spans="1:11" ht="63" x14ac:dyDescent="0.25">
      <c r="A1008" s="145">
        <v>44465.578472222223</v>
      </c>
      <c r="B1008" s="143" t="s">
        <v>848</v>
      </c>
      <c r="C1008" s="144" t="s">
        <v>1873</v>
      </c>
      <c r="D1008" s="143">
        <v>3750332840</v>
      </c>
      <c r="E1008" s="143">
        <v>2788991598</v>
      </c>
      <c r="F1008" s="143">
        <v>-1</v>
      </c>
      <c r="G1008" s="143">
        <v>1186.58</v>
      </c>
      <c r="H1008" s="143" t="b">
        <v>1</v>
      </c>
      <c r="I1008" s="143" t="b">
        <v>0</v>
      </c>
      <c r="J1008" s="143" t="b">
        <v>0</v>
      </c>
      <c r="K1008" s="143" t="b">
        <v>0</v>
      </c>
    </row>
    <row r="1009" spans="1:11" ht="63" x14ac:dyDescent="0.25">
      <c r="A1009" s="145">
        <v>44465.578472222223</v>
      </c>
      <c r="B1009" s="143" t="s">
        <v>848</v>
      </c>
      <c r="C1009" s="144" t="s">
        <v>1872</v>
      </c>
      <c r="D1009" s="143">
        <v>3750332839</v>
      </c>
      <c r="E1009" s="143">
        <v>2788991597</v>
      </c>
      <c r="F1009" s="143">
        <v>-1</v>
      </c>
      <c r="G1009" s="143">
        <v>1187.58</v>
      </c>
      <c r="H1009" s="143" t="b">
        <v>1</v>
      </c>
      <c r="I1009" s="143" t="b">
        <v>0</v>
      </c>
      <c r="J1009" s="143" t="b">
        <v>0</v>
      </c>
      <c r="K1009" s="143" t="b">
        <v>0</v>
      </c>
    </row>
    <row r="1010" spans="1:11" ht="63" x14ac:dyDescent="0.25">
      <c r="A1010" s="145">
        <v>44465.578472222223</v>
      </c>
      <c r="B1010" s="143" t="s">
        <v>848</v>
      </c>
      <c r="C1010" s="144" t="s">
        <v>1871</v>
      </c>
      <c r="D1010" s="143">
        <v>3750332838</v>
      </c>
      <c r="E1010" s="143">
        <v>2788991596</v>
      </c>
      <c r="F1010" s="143">
        <v>-1</v>
      </c>
      <c r="G1010" s="143">
        <v>1188.58</v>
      </c>
      <c r="H1010" s="143" t="b">
        <v>1</v>
      </c>
      <c r="I1010" s="143" t="b">
        <v>0</v>
      </c>
      <c r="J1010" s="143" t="b">
        <v>0</v>
      </c>
      <c r="K1010" s="143" t="b">
        <v>0</v>
      </c>
    </row>
    <row r="1011" spans="1:11" ht="63" x14ac:dyDescent="0.25">
      <c r="A1011" s="145">
        <v>44465.578472222223</v>
      </c>
      <c r="B1011" s="143" t="s">
        <v>848</v>
      </c>
      <c r="C1011" s="144" t="s">
        <v>1870</v>
      </c>
      <c r="D1011" s="143">
        <v>3750332837</v>
      </c>
      <c r="E1011" s="143">
        <v>2788991595</v>
      </c>
      <c r="F1011" s="143">
        <v>-1</v>
      </c>
      <c r="G1011" s="143">
        <v>1189.58</v>
      </c>
      <c r="H1011" s="143" t="b">
        <v>1</v>
      </c>
      <c r="I1011" s="143" t="b">
        <v>0</v>
      </c>
      <c r="J1011" s="143" t="b">
        <v>0</v>
      </c>
      <c r="K1011" s="143" t="b">
        <v>0</v>
      </c>
    </row>
    <row r="1012" spans="1:11" ht="63" x14ac:dyDescent="0.25">
      <c r="A1012" s="145">
        <v>44465.578472222223</v>
      </c>
      <c r="B1012" s="143" t="s">
        <v>848</v>
      </c>
      <c r="C1012" s="144" t="s">
        <v>1869</v>
      </c>
      <c r="D1012" s="143">
        <v>3750332835</v>
      </c>
      <c r="E1012" s="143">
        <v>2788991593</v>
      </c>
      <c r="F1012" s="143">
        <v>-1</v>
      </c>
      <c r="G1012" s="143">
        <v>1190.58</v>
      </c>
      <c r="H1012" s="143" t="b">
        <v>1</v>
      </c>
      <c r="I1012" s="143" t="b">
        <v>0</v>
      </c>
      <c r="J1012" s="143" t="b">
        <v>0</v>
      </c>
      <c r="K1012" s="143" t="b">
        <v>0</v>
      </c>
    </row>
    <row r="1013" spans="1:11" ht="63" x14ac:dyDescent="0.25">
      <c r="A1013" s="145">
        <v>44465.578472222223</v>
      </c>
      <c r="B1013" s="143" t="s">
        <v>848</v>
      </c>
      <c r="C1013" s="144" t="s">
        <v>1868</v>
      </c>
      <c r="D1013" s="143">
        <v>3750332834</v>
      </c>
      <c r="E1013" s="143">
        <v>2788991592</v>
      </c>
      <c r="F1013" s="143">
        <v>-2</v>
      </c>
      <c r="G1013" s="143">
        <v>1191.58</v>
      </c>
      <c r="H1013" s="143" t="b">
        <v>1</v>
      </c>
      <c r="I1013" s="143" t="b">
        <v>0</v>
      </c>
      <c r="J1013" s="143" t="b">
        <v>0</v>
      </c>
      <c r="K1013" s="143" t="b">
        <v>0</v>
      </c>
    </row>
    <row r="1014" spans="1:11" ht="63" x14ac:dyDescent="0.25">
      <c r="A1014" s="145">
        <v>44465.578472222223</v>
      </c>
      <c r="B1014" s="143" t="s">
        <v>848</v>
      </c>
      <c r="C1014" s="144" t="s">
        <v>1867</v>
      </c>
      <c r="D1014" s="143">
        <v>3750332833</v>
      </c>
      <c r="E1014" s="143">
        <v>2788991591</v>
      </c>
      <c r="F1014" s="143">
        <v>-1</v>
      </c>
      <c r="G1014" s="143">
        <v>1193.58</v>
      </c>
      <c r="H1014" s="143" t="b">
        <v>1</v>
      </c>
      <c r="I1014" s="143" t="b">
        <v>0</v>
      </c>
      <c r="J1014" s="143" t="b">
        <v>0</v>
      </c>
      <c r="K1014" s="143" t="b">
        <v>0</v>
      </c>
    </row>
    <row r="1015" spans="1:11" ht="63" x14ac:dyDescent="0.25">
      <c r="A1015" s="145">
        <v>44465.578472222223</v>
      </c>
      <c r="B1015" s="143" t="s">
        <v>848</v>
      </c>
      <c r="C1015" s="144" t="s">
        <v>1866</v>
      </c>
      <c r="D1015" s="143">
        <v>3750332831</v>
      </c>
      <c r="E1015" s="143">
        <v>2788991589</v>
      </c>
      <c r="F1015" s="143">
        <v>-1</v>
      </c>
      <c r="G1015" s="143">
        <v>1194.58</v>
      </c>
      <c r="H1015" s="143" t="b">
        <v>1</v>
      </c>
      <c r="I1015" s="143" t="b">
        <v>0</v>
      </c>
      <c r="J1015" s="143" t="b">
        <v>0</v>
      </c>
      <c r="K1015" s="143" t="b">
        <v>0</v>
      </c>
    </row>
    <row r="1016" spans="1:11" ht="78.75" x14ac:dyDescent="0.25">
      <c r="A1016" s="145">
        <v>44465.578472222223</v>
      </c>
      <c r="B1016" s="143" t="s">
        <v>848</v>
      </c>
      <c r="C1016" s="144" t="s">
        <v>1865</v>
      </c>
      <c r="D1016" s="143">
        <v>3750332830</v>
      </c>
      <c r="E1016" s="143">
        <v>2788991588</v>
      </c>
      <c r="F1016" s="143">
        <v>-2</v>
      </c>
      <c r="G1016" s="143">
        <v>1195.58</v>
      </c>
      <c r="H1016" s="143" t="b">
        <v>1</v>
      </c>
      <c r="I1016" s="143" t="b">
        <v>0</v>
      </c>
      <c r="J1016" s="143" t="b">
        <v>0</v>
      </c>
      <c r="K1016" s="143" t="b">
        <v>0</v>
      </c>
    </row>
    <row r="1017" spans="1:11" ht="78.75" x14ac:dyDescent="0.25">
      <c r="A1017" s="145">
        <v>44465.578472222223</v>
      </c>
      <c r="B1017" s="143" t="s">
        <v>848</v>
      </c>
      <c r="C1017" s="144" t="s">
        <v>1864</v>
      </c>
      <c r="D1017" s="143">
        <v>3750332827</v>
      </c>
      <c r="E1017" s="143">
        <v>2788991585</v>
      </c>
      <c r="F1017" s="143">
        <v>-1</v>
      </c>
      <c r="G1017" s="143">
        <v>1197.58</v>
      </c>
      <c r="H1017" s="143" t="b">
        <v>1</v>
      </c>
      <c r="I1017" s="143" t="b">
        <v>0</v>
      </c>
      <c r="J1017" s="143" t="b">
        <v>0</v>
      </c>
      <c r="K1017" s="143" t="b">
        <v>0</v>
      </c>
    </row>
    <row r="1018" spans="1:11" ht="63" x14ac:dyDescent="0.25">
      <c r="A1018" s="145">
        <v>44465.578472222223</v>
      </c>
      <c r="B1018" s="143" t="s">
        <v>848</v>
      </c>
      <c r="C1018" s="144" t="s">
        <v>1863</v>
      </c>
      <c r="D1018" s="143">
        <v>3750332825</v>
      </c>
      <c r="E1018" s="143">
        <v>2788991583</v>
      </c>
      <c r="F1018" s="143">
        <v>0</v>
      </c>
      <c r="G1018" s="143">
        <v>1198.58</v>
      </c>
      <c r="H1018" s="143" t="b">
        <v>1</v>
      </c>
      <c r="I1018" s="143" t="b">
        <v>0</v>
      </c>
      <c r="J1018" s="143" t="b">
        <v>0</v>
      </c>
      <c r="K1018" s="143" t="b">
        <v>0</v>
      </c>
    </row>
    <row r="1019" spans="1:11" ht="63" x14ac:dyDescent="0.25">
      <c r="A1019" s="145">
        <v>44465.578472222223</v>
      </c>
      <c r="B1019" s="143" t="s">
        <v>848</v>
      </c>
      <c r="C1019" s="144" t="s">
        <v>1862</v>
      </c>
      <c r="D1019" s="143">
        <v>3750332823</v>
      </c>
      <c r="E1019" s="143">
        <v>2788991581</v>
      </c>
      <c r="F1019" s="143">
        <v>-1</v>
      </c>
      <c r="G1019" s="143">
        <v>1198.58</v>
      </c>
      <c r="H1019" s="143" t="b">
        <v>1</v>
      </c>
      <c r="I1019" s="143" t="b">
        <v>0</v>
      </c>
      <c r="J1019" s="143" t="b">
        <v>0</v>
      </c>
      <c r="K1019" s="143" t="b">
        <v>0</v>
      </c>
    </row>
    <row r="1020" spans="1:11" ht="63" x14ac:dyDescent="0.25">
      <c r="A1020" s="145">
        <v>44465.636111111111</v>
      </c>
      <c r="B1020" s="143" t="s">
        <v>846</v>
      </c>
      <c r="C1020" s="144" t="s">
        <v>1863</v>
      </c>
      <c r="D1020" s="143">
        <v>3751061709</v>
      </c>
      <c r="E1020" s="143">
        <v>2788991583</v>
      </c>
      <c r="F1020" s="143">
        <v>2.88</v>
      </c>
      <c r="G1020" s="143">
        <v>1188.96</v>
      </c>
      <c r="H1020" s="143" t="b">
        <v>1</v>
      </c>
      <c r="I1020" s="143" t="b">
        <v>0</v>
      </c>
      <c r="J1020" s="143" t="b">
        <v>0</v>
      </c>
      <c r="K1020" s="143" t="b">
        <v>0</v>
      </c>
    </row>
    <row r="1021" spans="1:11" ht="63" x14ac:dyDescent="0.25">
      <c r="A1021" s="145">
        <v>44465.636111111111</v>
      </c>
      <c r="B1021" s="143" t="s">
        <v>846</v>
      </c>
      <c r="C1021" s="144" t="s">
        <v>1862</v>
      </c>
      <c r="D1021" s="143">
        <v>3751061406</v>
      </c>
      <c r="E1021" s="143">
        <v>2788991581</v>
      </c>
      <c r="F1021" s="143">
        <v>6.5</v>
      </c>
      <c r="G1021" s="143">
        <v>1186.08</v>
      </c>
      <c r="H1021" s="143" t="b">
        <v>1</v>
      </c>
      <c r="I1021" s="143" t="b">
        <v>0</v>
      </c>
      <c r="J1021" s="143" t="b">
        <v>0</v>
      </c>
      <c r="K1021" s="143" t="b">
        <v>0</v>
      </c>
    </row>
    <row r="1022" spans="1:11" ht="63" x14ac:dyDescent="0.25">
      <c r="A1022" s="145">
        <v>44465.688194444447</v>
      </c>
      <c r="B1022" s="143" t="s">
        <v>846</v>
      </c>
      <c r="C1022" s="144" t="s">
        <v>1868</v>
      </c>
      <c r="D1022" s="143">
        <v>3751725157</v>
      </c>
      <c r="E1022" s="143">
        <v>2788991592</v>
      </c>
      <c r="F1022" s="143">
        <v>5.2</v>
      </c>
      <c r="G1022" s="143">
        <v>1194.1600000000001</v>
      </c>
      <c r="H1022" s="143" t="b">
        <v>1</v>
      </c>
      <c r="I1022" s="143" t="b">
        <v>0</v>
      </c>
      <c r="J1022" s="143" t="b">
        <v>0</v>
      </c>
      <c r="K1022" s="143" t="b">
        <v>0</v>
      </c>
    </row>
    <row r="1023" spans="1:11" ht="63" x14ac:dyDescent="0.25">
      <c r="A1023" s="145">
        <v>44465.76666666667</v>
      </c>
      <c r="B1023" s="143" t="s">
        <v>846</v>
      </c>
      <c r="C1023" s="144" t="s">
        <v>1874</v>
      </c>
      <c r="D1023" s="143">
        <v>3752433982</v>
      </c>
      <c r="E1023" s="143">
        <v>2788991600</v>
      </c>
      <c r="F1023" s="143">
        <v>7.4</v>
      </c>
      <c r="G1023" s="143">
        <v>1201.56</v>
      </c>
      <c r="H1023" s="143" t="b">
        <v>1</v>
      </c>
      <c r="I1023" s="143" t="b">
        <v>0</v>
      </c>
      <c r="J1023" s="143" t="b">
        <v>0</v>
      </c>
      <c r="K1023" s="143" t="b">
        <v>0</v>
      </c>
    </row>
    <row r="1024" spans="1:11" ht="63" x14ac:dyDescent="0.25">
      <c r="A1024" s="145">
        <v>44466.686111111114</v>
      </c>
      <c r="B1024" s="143" t="s">
        <v>848</v>
      </c>
      <c r="C1024" s="144" t="s">
        <v>1879</v>
      </c>
      <c r="D1024" s="143">
        <v>3754612499</v>
      </c>
      <c r="E1024" s="143">
        <v>2792139578</v>
      </c>
      <c r="F1024" s="143">
        <v>-40</v>
      </c>
      <c r="G1024" s="143">
        <v>1161.56</v>
      </c>
      <c r="H1024" s="143" t="b">
        <v>1</v>
      </c>
      <c r="I1024" s="143" t="b">
        <v>0</v>
      </c>
      <c r="J1024" s="143" t="b">
        <v>0</v>
      </c>
      <c r="K1024" s="143" t="b">
        <v>0</v>
      </c>
    </row>
    <row r="1025" spans="1:11" ht="63" x14ac:dyDescent="0.25">
      <c r="A1025" s="145">
        <v>44466.719444444447</v>
      </c>
      <c r="B1025" s="143" t="s">
        <v>848</v>
      </c>
      <c r="C1025" s="144" t="s">
        <v>1881</v>
      </c>
      <c r="D1025" s="143">
        <v>3754799447</v>
      </c>
      <c r="E1025" s="143">
        <v>2792279040</v>
      </c>
      <c r="F1025" s="143">
        <v>-7.5</v>
      </c>
      <c r="G1025" s="143">
        <v>1144.06</v>
      </c>
      <c r="H1025" s="143" t="b">
        <v>1</v>
      </c>
      <c r="I1025" s="143" t="b">
        <v>0</v>
      </c>
      <c r="J1025" s="143" t="b">
        <v>0</v>
      </c>
      <c r="K1025" s="143" t="b">
        <v>0</v>
      </c>
    </row>
    <row r="1026" spans="1:11" ht="63" x14ac:dyDescent="0.25">
      <c r="A1026" s="145">
        <v>44466.719444444447</v>
      </c>
      <c r="B1026" s="143" t="s">
        <v>848</v>
      </c>
      <c r="C1026" s="144" t="s">
        <v>1880</v>
      </c>
      <c r="D1026" s="143">
        <v>3754799446</v>
      </c>
      <c r="E1026" s="143">
        <v>2792279039</v>
      </c>
      <c r="F1026" s="143">
        <v>-10</v>
      </c>
      <c r="G1026" s="143">
        <v>1151.56</v>
      </c>
      <c r="H1026" s="143" t="b">
        <v>1</v>
      </c>
      <c r="I1026" s="143" t="b">
        <v>0</v>
      </c>
      <c r="J1026" s="143" t="b">
        <v>0</v>
      </c>
      <c r="K1026" s="143" t="b">
        <v>0</v>
      </c>
    </row>
    <row r="1027" spans="1:11" ht="47.25" x14ac:dyDescent="0.25">
      <c r="A1027" s="145">
        <v>44468.445833333331</v>
      </c>
      <c r="B1027" s="143" t="s">
        <v>848</v>
      </c>
      <c r="C1027" s="144" t="s">
        <v>1882</v>
      </c>
      <c r="D1027" s="143">
        <v>3758738148</v>
      </c>
      <c r="E1027" s="143">
        <v>2795202953</v>
      </c>
      <c r="F1027" s="143">
        <v>-5</v>
      </c>
      <c r="G1027" s="143">
        <v>1139.06</v>
      </c>
      <c r="H1027" s="143" t="b">
        <v>1</v>
      </c>
      <c r="I1027" s="143" t="b">
        <v>0</v>
      </c>
      <c r="J1027" s="143" t="b">
        <v>0</v>
      </c>
      <c r="K1027" s="143" t="b">
        <v>0</v>
      </c>
    </row>
    <row r="1028" spans="1:11" ht="31.5" x14ac:dyDescent="0.25">
      <c r="A1028" s="145">
        <v>44468.446527777778</v>
      </c>
      <c r="B1028" s="143" t="s">
        <v>848</v>
      </c>
      <c r="C1028" s="144" t="s">
        <v>1883</v>
      </c>
      <c r="D1028" s="143">
        <v>3758738745</v>
      </c>
      <c r="E1028" s="143">
        <v>2795203414</v>
      </c>
      <c r="F1028" s="143">
        <v>-5</v>
      </c>
      <c r="G1028" s="143">
        <v>1134.06</v>
      </c>
      <c r="H1028" s="143" t="b">
        <v>1</v>
      </c>
      <c r="I1028" s="143" t="b">
        <v>0</v>
      </c>
      <c r="J1028" s="143" t="b">
        <v>1</v>
      </c>
      <c r="K1028" s="143" t="b">
        <v>0</v>
      </c>
    </row>
    <row r="1029" spans="1:11" ht="47.25" x14ac:dyDescent="0.25">
      <c r="A1029" s="145">
        <v>44468.453472222223</v>
      </c>
      <c r="B1029" s="143" t="s">
        <v>848</v>
      </c>
      <c r="C1029" s="144" t="s">
        <v>1884</v>
      </c>
      <c r="D1029" s="143">
        <v>3758751393</v>
      </c>
      <c r="E1029" s="143">
        <v>2795212757</v>
      </c>
      <c r="F1029" s="143">
        <v>-20</v>
      </c>
      <c r="G1029" s="143">
        <v>1114.06</v>
      </c>
      <c r="H1029" s="143" t="b">
        <v>1</v>
      </c>
      <c r="I1029" s="143" t="b">
        <v>0</v>
      </c>
      <c r="J1029" s="143" t="b">
        <v>0</v>
      </c>
      <c r="K1029" s="143" t="b">
        <v>0</v>
      </c>
    </row>
    <row r="1030" spans="1:11" ht="31.5" x14ac:dyDescent="0.25">
      <c r="A1030" s="145">
        <v>44468.454861111109</v>
      </c>
      <c r="B1030" s="143" t="s">
        <v>848</v>
      </c>
      <c r="C1030" s="144" t="s">
        <v>1885</v>
      </c>
      <c r="D1030" s="143">
        <v>3758752741</v>
      </c>
      <c r="E1030" s="143">
        <v>2795213864</v>
      </c>
      <c r="F1030" s="143">
        <v>-4.8</v>
      </c>
      <c r="G1030" s="143">
        <v>1109.26</v>
      </c>
      <c r="H1030" s="143" t="b">
        <v>1</v>
      </c>
      <c r="I1030" s="143" t="b">
        <v>0</v>
      </c>
      <c r="J1030" s="143" t="b">
        <v>1</v>
      </c>
      <c r="K1030" s="143" t="b">
        <v>0</v>
      </c>
    </row>
    <row r="1031" spans="1:11" ht="63" x14ac:dyDescent="0.25">
      <c r="A1031" s="145">
        <v>44468.488194444442</v>
      </c>
      <c r="B1031" s="143" t="s">
        <v>848</v>
      </c>
      <c r="C1031" s="144" t="s">
        <v>1886</v>
      </c>
      <c r="D1031" s="143">
        <v>3758812465</v>
      </c>
      <c r="E1031" s="143">
        <v>2795260025</v>
      </c>
      <c r="F1031" s="143">
        <v>-15</v>
      </c>
      <c r="G1031" s="143">
        <v>1094.26</v>
      </c>
      <c r="H1031" s="143" t="b">
        <v>1</v>
      </c>
      <c r="I1031" s="143" t="b">
        <v>0</v>
      </c>
      <c r="J1031" s="143" t="b">
        <v>0</v>
      </c>
      <c r="K1031" s="143" t="b">
        <v>0</v>
      </c>
    </row>
    <row r="1032" spans="1:11" ht="78.75" x14ac:dyDescent="0.25">
      <c r="A1032" s="145">
        <v>44468.571527777778</v>
      </c>
      <c r="B1032" s="143" t="s">
        <v>848</v>
      </c>
      <c r="C1032" s="144" t="s">
        <v>1888</v>
      </c>
      <c r="D1032" s="143">
        <v>3759196204</v>
      </c>
      <c r="E1032" s="143">
        <v>2795541791</v>
      </c>
      <c r="F1032" s="143">
        <v>-5</v>
      </c>
      <c r="G1032" s="143">
        <v>1086.76</v>
      </c>
      <c r="H1032" s="143" t="b">
        <v>1</v>
      </c>
      <c r="I1032" s="143" t="b">
        <v>0</v>
      </c>
      <c r="J1032" s="143" t="b">
        <v>0</v>
      </c>
      <c r="K1032" s="143" t="b">
        <v>0</v>
      </c>
    </row>
    <row r="1033" spans="1:11" ht="78.75" x14ac:dyDescent="0.25">
      <c r="A1033" s="145">
        <v>44468.571527777778</v>
      </c>
      <c r="B1033" s="143" t="s">
        <v>848</v>
      </c>
      <c r="C1033" s="144" t="s">
        <v>1887</v>
      </c>
      <c r="D1033" s="143">
        <v>3759196203</v>
      </c>
      <c r="E1033" s="143">
        <v>2795541790</v>
      </c>
      <c r="F1033" s="143">
        <v>-2.5</v>
      </c>
      <c r="G1033" s="143">
        <v>1091.76</v>
      </c>
      <c r="H1033" s="143" t="b">
        <v>1</v>
      </c>
      <c r="I1033" s="143" t="b">
        <v>0</v>
      </c>
      <c r="J1033" s="143" t="b">
        <v>0</v>
      </c>
      <c r="K1033" s="143" t="b">
        <v>0</v>
      </c>
    </row>
    <row r="1034" spans="1:11" ht="63" x14ac:dyDescent="0.25">
      <c r="A1034" s="145">
        <v>44468.593055555553</v>
      </c>
      <c r="B1034" s="143" t="s">
        <v>846</v>
      </c>
      <c r="C1034" s="144" t="s">
        <v>1881</v>
      </c>
      <c r="D1034" s="143">
        <v>3759348180</v>
      </c>
      <c r="E1034" s="143">
        <v>2792279040</v>
      </c>
      <c r="F1034" s="143">
        <v>45.68</v>
      </c>
      <c r="G1034" s="143">
        <v>1132.44</v>
      </c>
      <c r="H1034" s="143" t="b">
        <v>1</v>
      </c>
      <c r="I1034" s="143" t="b">
        <v>0</v>
      </c>
      <c r="J1034" s="143" t="b">
        <v>0</v>
      </c>
      <c r="K1034" s="143" t="b">
        <v>0</v>
      </c>
    </row>
    <row r="1035" spans="1:11" ht="63" x14ac:dyDescent="0.25">
      <c r="A1035" s="145">
        <v>44468.609722222223</v>
      </c>
      <c r="B1035" s="143" t="s">
        <v>846</v>
      </c>
      <c r="C1035" s="144" t="s">
        <v>1879</v>
      </c>
      <c r="D1035" s="143">
        <v>3759490685</v>
      </c>
      <c r="E1035" s="143">
        <v>2792139578</v>
      </c>
      <c r="F1035" s="143">
        <v>94.6</v>
      </c>
      <c r="G1035" s="143">
        <v>1227.04</v>
      </c>
      <c r="H1035" s="143" t="b">
        <v>1</v>
      </c>
      <c r="I1035" s="143" t="b">
        <v>0</v>
      </c>
      <c r="J1035" s="143" t="b">
        <v>0</v>
      </c>
      <c r="K1035" s="143" t="b">
        <v>0</v>
      </c>
    </row>
    <row r="1036" spans="1:11" ht="63" x14ac:dyDescent="0.25">
      <c r="A1036" s="145">
        <v>44468.613194444442</v>
      </c>
      <c r="B1036" s="143" t="s">
        <v>848</v>
      </c>
      <c r="C1036" s="144" t="s">
        <v>1890</v>
      </c>
      <c r="D1036" s="143">
        <v>3759525075</v>
      </c>
      <c r="E1036" s="143">
        <v>2795784250</v>
      </c>
      <c r="F1036" s="143">
        <v>-10</v>
      </c>
      <c r="G1036" s="143">
        <v>1197.04</v>
      </c>
      <c r="H1036" s="143" t="b">
        <v>1</v>
      </c>
      <c r="I1036" s="143" t="b">
        <v>0</v>
      </c>
      <c r="J1036" s="143" t="b">
        <v>0</v>
      </c>
      <c r="K1036" s="143" t="b">
        <v>0</v>
      </c>
    </row>
    <row r="1037" spans="1:11" ht="63" x14ac:dyDescent="0.25">
      <c r="A1037" s="145">
        <v>44468.613194444442</v>
      </c>
      <c r="B1037" s="143" t="s">
        <v>848</v>
      </c>
      <c r="C1037" s="144" t="s">
        <v>1889</v>
      </c>
      <c r="D1037" s="143">
        <v>3759525074</v>
      </c>
      <c r="E1037" s="143">
        <v>2795784249</v>
      </c>
      <c r="F1037" s="143">
        <v>-20</v>
      </c>
      <c r="G1037" s="143">
        <v>1207.04</v>
      </c>
      <c r="H1037" s="143" t="b">
        <v>1</v>
      </c>
      <c r="I1037" s="143" t="b">
        <v>0</v>
      </c>
      <c r="J1037" s="143" t="b">
        <v>0</v>
      </c>
      <c r="K1037" s="143" t="b">
        <v>0</v>
      </c>
    </row>
    <row r="1038" spans="1:11" ht="63" hidden="1" x14ac:dyDescent="0.25">
      <c r="A1038" s="145">
        <v>44196.765972222223</v>
      </c>
      <c r="B1038" s="143" t="s">
        <v>848</v>
      </c>
      <c r="C1038" s="144" t="s">
        <v>1178</v>
      </c>
      <c r="D1038" s="143">
        <v>2821636346</v>
      </c>
      <c r="E1038" s="143">
        <v>2104725565</v>
      </c>
      <c r="F1038" s="143">
        <v>0</v>
      </c>
      <c r="G1038" s="143">
        <v>200.79</v>
      </c>
      <c r="H1038" s="143" t="b">
        <v>1</v>
      </c>
      <c r="I1038" s="143" t="b">
        <v>0</v>
      </c>
      <c r="J1038" s="143" t="b">
        <v>0</v>
      </c>
      <c r="K1038" s="143" t="b">
        <v>0</v>
      </c>
    </row>
    <row r="1039" spans="1:11" ht="63" hidden="1" x14ac:dyDescent="0.25">
      <c r="A1039" s="145">
        <v>44195.850694444445</v>
      </c>
      <c r="B1039" s="143" t="s">
        <v>848</v>
      </c>
      <c r="C1039" s="144" t="s">
        <v>1177</v>
      </c>
      <c r="D1039" s="143">
        <v>2819260823</v>
      </c>
      <c r="E1039" s="143">
        <v>2102981958</v>
      </c>
      <c r="F1039" s="143">
        <v>-7.5</v>
      </c>
      <c r="G1039" s="143">
        <v>200.79</v>
      </c>
      <c r="H1039" s="143" t="b">
        <v>1</v>
      </c>
      <c r="I1039" s="143" t="b">
        <v>0</v>
      </c>
      <c r="J1039" s="143" t="b">
        <v>0</v>
      </c>
      <c r="K1039" s="143" t="b">
        <v>0</v>
      </c>
    </row>
    <row r="1040" spans="1:11" ht="63" hidden="1" x14ac:dyDescent="0.25">
      <c r="A1040" s="145">
        <v>44195.844444444447</v>
      </c>
      <c r="B1040" s="143" t="s">
        <v>848</v>
      </c>
      <c r="C1040" s="144" t="s">
        <v>1176</v>
      </c>
      <c r="D1040" s="143">
        <v>2819237716</v>
      </c>
      <c r="E1040" s="143">
        <v>2102964210</v>
      </c>
      <c r="F1040" s="143">
        <v>-2.5</v>
      </c>
      <c r="G1040" s="143">
        <v>208.29</v>
      </c>
      <c r="H1040" s="143" t="b">
        <v>1</v>
      </c>
      <c r="I1040" s="143" t="b">
        <v>0</v>
      </c>
      <c r="J1040" s="143" t="b">
        <v>0</v>
      </c>
      <c r="K1040" s="143" t="b">
        <v>0</v>
      </c>
    </row>
    <row r="1041" spans="1:11" ht="63" hidden="1" x14ac:dyDescent="0.25">
      <c r="A1041" s="145">
        <v>44195.844444444447</v>
      </c>
      <c r="B1041" s="143" t="s">
        <v>848</v>
      </c>
      <c r="C1041" s="144" t="s">
        <v>1175</v>
      </c>
      <c r="D1041" s="143">
        <v>2819237715</v>
      </c>
      <c r="E1041" s="143">
        <v>2102964209</v>
      </c>
      <c r="F1041" s="143">
        <v>-5</v>
      </c>
      <c r="G1041" s="143">
        <v>210.79</v>
      </c>
      <c r="H1041" s="143" t="b">
        <v>1</v>
      </c>
      <c r="I1041" s="143" t="b">
        <v>0</v>
      </c>
      <c r="J1041" s="143" t="b">
        <v>0</v>
      </c>
      <c r="K1041" s="143" t="b">
        <v>0</v>
      </c>
    </row>
    <row r="1042" spans="1:11" ht="63" hidden="1" x14ac:dyDescent="0.25">
      <c r="A1042" s="145">
        <v>44195.844444444447</v>
      </c>
      <c r="B1042" s="143" t="s">
        <v>848</v>
      </c>
      <c r="C1042" s="144" t="s">
        <v>1174</v>
      </c>
      <c r="D1042" s="143">
        <v>2819237714</v>
      </c>
      <c r="E1042" s="143">
        <v>2102964208</v>
      </c>
      <c r="F1042" s="143">
        <v>-2.5</v>
      </c>
      <c r="G1042" s="143">
        <v>215.79</v>
      </c>
      <c r="H1042" s="143" t="b">
        <v>1</v>
      </c>
      <c r="I1042" s="143" t="b">
        <v>0</v>
      </c>
      <c r="J1042" s="143" t="b">
        <v>0</v>
      </c>
      <c r="K1042" s="143" t="b">
        <v>0</v>
      </c>
    </row>
    <row r="1043" spans="1:11" ht="63" hidden="1" x14ac:dyDescent="0.25">
      <c r="A1043" s="145">
        <v>44195.443749999999</v>
      </c>
      <c r="B1043" s="143" t="s">
        <v>848</v>
      </c>
      <c r="C1043" s="144" t="s">
        <v>1173</v>
      </c>
      <c r="D1043" s="143">
        <v>2817300244</v>
      </c>
      <c r="E1043" s="143">
        <v>2101533069</v>
      </c>
      <c r="F1043" s="143">
        <v>-5</v>
      </c>
      <c r="G1043" s="143">
        <v>218.29</v>
      </c>
      <c r="H1043" s="143" t="b">
        <v>1</v>
      </c>
      <c r="I1043" s="143" t="b">
        <v>0</v>
      </c>
      <c r="J1043" s="143" t="b">
        <v>0</v>
      </c>
      <c r="K1043" s="143" t="b">
        <v>0</v>
      </c>
    </row>
    <row r="1044" spans="1:11" ht="63" hidden="1" x14ac:dyDescent="0.25">
      <c r="A1044" s="145">
        <v>44194.956944444442</v>
      </c>
      <c r="B1044" s="143" t="s">
        <v>846</v>
      </c>
      <c r="C1044" s="144" t="s">
        <v>1172</v>
      </c>
      <c r="D1044" s="143">
        <v>2816910437</v>
      </c>
      <c r="E1044" s="143">
        <v>2099895288</v>
      </c>
      <c r="F1044" s="143">
        <v>17.5</v>
      </c>
      <c r="G1044" s="143">
        <v>223.29</v>
      </c>
      <c r="H1044" s="143" t="b">
        <v>1</v>
      </c>
      <c r="I1044" s="143" t="b">
        <v>0</v>
      </c>
      <c r="J1044" s="143" t="b">
        <v>0</v>
      </c>
      <c r="K1044" s="143" t="b">
        <v>0</v>
      </c>
    </row>
    <row r="1045" spans="1:11" ht="47.25" hidden="1" x14ac:dyDescent="0.25">
      <c r="A1045" s="145">
        <v>44194.663888888892</v>
      </c>
      <c r="B1045" s="143" t="s">
        <v>846</v>
      </c>
      <c r="C1045" s="144" t="s">
        <v>1170</v>
      </c>
      <c r="D1045" s="143">
        <v>2815644764</v>
      </c>
      <c r="E1045" s="143">
        <v>2099711775</v>
      </c>
      <c r="F1045" s="143">
        <v>10.5</v>
      </c>
      <c r="G1045" s="143">
        <v>205.79</v>
      </c>
      <c r="H1045" s="143" t="b">
        <v>1</v>
      </c>
      <c r="I1045" s="143" t="b">
        <v>0</v>
      </c>
      <c r="J1045" s="143" t="b">
        <v>0</v>
      </c>
      <c r="K1045" s="143" t="b">
        <v>0</v>
      </c>
    </row>
    <row r="1046" spans="1:11" ht="63" hidden="1" x14ac:dyDescent="0.25">
      <c r="A1046" s="145">
        <v>44194.552777777775</v>
      </c>
      <c r="B1046" s="143" t="s">
        <v>848</v>
      </c>
      <c r="C1046" s="144" t="s">
        <v>1172</v>
      </c>
      <c r="D1046" s="143">
        <v>2815057362</v>
      </c>
      <c r="E1046" s="143">
        <v>2099895288</v>
      </c>
      <c r="F1046" s="143">
        <v>-2.5</v>
      </c>
      <c r="G1046" s="143">
        <v>195.29</v>
      </c>
      <c r="H1046" s="143" t="b">
        <v>1</v>
      </c>
      <c r="I1046" s="143" t="b">
        <v>0</v>
      </c>
      <c r="J1046" s="143" t="b">
        <v>0</v>
      </c>
      <c r="K1046" s="143" t="b">
        <v>0</v>
      </c>
    </row>
    <row r="1047" spans="1:11" ht="63" hidden="1" x14ac:dyDescent="0.25">
      <c r="A1047" s="145">
        <v>44194.446527777778</v>
      </c>
      <c r="B1047" s="143" t="s">
        <v>848</v>
      </c>
      <c r="C1047" s="144" t="s">
        <v>1171</v>
      </c>
      <c r="D1047" s="143">
        <v>2814814421</v>
      </c>
      <c r="E1047" s="143">
        <v>2099711776</v>
      </c>
      <c r="F1047" s="143">
        <v>0</v>
      </c>
      <c r="G1047" s="143">
        <v>197.79</v>
      </c>
      <c r="H1047" s="143" t="b">
        <v>1</v>
      </c>
      <c r="I1047" s="143" t="b">
        <v>0</v>
      </c>
      <c r="J1047" s="143" t="b">
        <v>0</v>
      </c>
      <c r="K1047" s="143" t="b">
        <v>0</v>
      </c>
    </row>
    <row r="1048" spans="1:11" ht="47.25" hidden="1" x14ac:dyDescent="0.25">
      <c r="A1048" s="145">
        <v>44194.446527777778</v>
      </c>
      <c r="B1048" s="143" t="s">
        <v>848</v>
      </c>
      <c r="C1048" s="144" t="s">
        <v>1170</v>
      </c>
      <c r="D1048" s="143">
        <v>2814814420</v>
      </c>
      <c r="E1048" s="143">
        <v>2099711775</v>
      </c>
      <c r="F1048" s="143">
        <v>-5</v>
      </c>
      <c r="G1048" s="143">
        <v>197.79</v>
      </c>
      <c r="H1048" s="143" t="b">
        <v>1</v>
      </c>
      <c r="I1048" s="143" t="b">
        <v>0</v>
      </c>
      <c r="J1048" s="143" t="b">
        <v>0</v>
      </c>
      <c r="K1048" s="143" t="b">
        <v>0</v>
      </c>
    </row>
    <row r="1049" spans="1:11" ht="63" hidden="1" x14ac:dyDescent="0.25">
      <c r="A1049" s="145">
        <v>44193.915277777778</v>
      </c>
      <c r="B1049" s="143" t="s">
        <v>846</v>
      </c>
      <c r="C1049" s="144" t="s">
        <v>1159</v>
      </c>
      <c r="D1049" s="143">
        <v>2814424299</v>
      </c>
      <c r="E1049" s="143">
        <v>2098065826</v>
      </c>
      <c r="F1049" s="143">
        <v>10</v>
      </c>
      <c r="G1049" s="143">
        <v>202.79</v>
      </c>
      <c r="H1049" s="143" t="b">
        <v>1</v>
      </c>
      <c r="I1049" s="143" t="b">
        <v>0</v>
      </c>
      <c r="J1049" s="143" t="b">
        <v>0</v>
      </c>
      <c r="K1049" s="143" t="b">
        <v>0</v>
      </c>
    </row>
    <row r="1050" spans="1:11" ht="63" hidden="1" x14ac:dyDescent="0.25">
      <c r="A1050" s="145">
        <v>44193.907638888886</v>
      </c>
      <c r="B1050" s="143" t="s">
        <v>846</v>
      </c>
      <c r="C1050" s="144" t="s">
        <v>1167</v>
      </c>
      <c r="D1050" s="143">
        <v>2814397315</v>
      </c>
      <c r="E1050" s="143">
        <v>2098153283</v>
      </c>
      <c r="F1050" s="143">
        <v>2.7</v>
      </c>
      <c r="G1050" s="143">
        <v>192.79</v>
      </c>
      <c r="H1050" s="143" t="b">
        <v>1</v>
      </c>
      <c r="I1050" s="143" t="b">
        <v>0</v>
      </c>
      <c r="J1050" s="143" t="b">
        <v>0</v>
      </c>
      <c r="K1050" s="143" t="b">
        <v>0</v>
      </c>
    </row>
    <row r="1051" spans="1:11" ht="47.25" hidden="1" x14ac:dyDescent="0.25">
      <c r="A1051" s="145">
        <v>44193.834027777775</v>
      </c>
      <c r="B1051" s="143" t="s">
        <v>846</v>
      </c>
      <c r="C1051" s="144" t="s">
        <v>1158</v>
      </c>
      <c r="D1051" s="143">
        <v>2814142135</v>
      </c>
      <c r="E1051" s="143">
        <v>2098065825</v>
      </c>
      <c r="F1051" s="143">
        <v>12.38</v>
      </c>
      <c r="G1051" s="143">
        <v>190.09</v>
      </c>
      <c r="H1051" s="143" t="b">
        <v>1</v>
      </c>
      <c r="I1051" s="143" t="b">
        <v>0</v>
      </c>
      <c r="J1051" s="143" t="b">
        <v>0</v>
      </c>
      <c r="K1051" s="143" t="b">
        <v>0</v>
      </c>
    </row>
    <row r="1052" spans="1:11" ht="63" hidden="1" x14ac:dyDescent="0.25">
      <c r="A1052" s="145">
        <v>44193.541666666664</v>
      </c>
      <c r="B1052" s="143" t="s">
        <v>848</v>
      </c>
      <c r="C1052" s="144" t="s">
        <v>1169</v>
      </c>
      <c r="D1052" s="143">
        <v>2812676353</v>
      </c>
      <c r="E1052" s="143">
        <v>2098153285</v>
      </c>
      <c r="F1052" s="143">
        <v>-1</v>
      </c>
      <c r="G1052" s="143">
        <v>177.71</v>
      </c>
      <c r="H1052" s="143" t="b">
        <v>1</v>
      </c>
      <c r="I1052" s="143" t="b">
        <v>0</v>
      </c>
      <c r="J1052" s="143" t="b">
        <v>0</v>
      </c>
      <c r="K1052" s="143" t="b">
        <v>0</v>
      </c>
    </row>
    <row r="1053" spans="1:11" ht="78.75" hidden="1" x14ac:dyDescent="0.25">
      <c r="A1053" s="145">
        <v>44193.541666666664</v>
      </c>
      <c r="B1053" s="143" t="s">
        <v>848</v>
      </c>
      <c r="C1053" s="144" t="s">
        <v>1168</v>
      </c>
      <c r="D1053" s="143">
        <v>2812676352</v>
      </c>
      <c r="E1053" s="143">
        <v>2098153284</v>
      </c>
      <c r="F1053" s="143">
        <v>-1</v>
      </c>
      <c r="G1053" s="143">
        <v>178.71</v>
      </c>
      <c r="H1053" s="143" t="b">
        <v>1</v>
      </c>
      <c r="I1053" s="143" t="b">
        <v>0</v>
      </c>
      <c r="J1053" s="143" t="b">
        <v>0</v>
      </c>
      <c r="K1053" s="143" t="b">
        <v>0</v>
      </c>
    </row>
    <row r="1054" spans="1:11" ht="63" hidden="1" x14ac:dyDescent="0.25">
      <c r="A1054" s="145">
        <v>44193.541666666664</v>
      </c>
      <c r="B1054" s="143" t="s">
        <v>848</v>
      </c>
      <c r="C1054" s="144" t="s">
        <v>1167</v>
      </c>
      <c r="D1054" s="143">
        <v>2812676351</v>
      </c>
      <c r="E1054" s="143">
        <v>2098153283</v>
      </c>
      <c r="F1054" s="143">
        <v>-1</v>
      </c>
      <c r="G1054" s="143">
        <v>179.71</v>
      </c>
      <c r="H1054" s="143" t="b">
        <v>1</v>
      </c>
      <c r="I1054" s="143" t="b">
        <v>0</v>
      </c>
      <c r="J1054" s="143" t="b">
        <v>0</v>
      </c>
      <c r="K1054" s="143" t="b">
        <v>0</v>
      </c>
    </row>
    <row r="1055" spans="1:11" ht="63" hidden="1" x14ac:dyDescent="0.25">
      <c r="A1055" s="145">
        <v>44193.541666666664</v>
      </c>
      <c r="B1055" s="143" t="s">
        <v>848</v>
      </c>
      <c r="C1055" s="144" t="s">
        <v>1166</v>
      </c>
      <c r="D1055" s="143">
        <v>2812676350</v>
      </c>
      <c r="E1055" s="143">
        <v>2098153282</v>
      </c>
      <c r="F1055" s="143">
        <v>-1</v>
      </c>
      <c r="G1055" s="143">
        <v>180.71</v>
      </c>
      <c r="H1055" s="143" t="b">
        <v>1</v>
      </c>
      <c r="I1055" s="143" t="b">
        <v>0</v>
      </c>
      <c r="J1055" s="143" t="b">
        <v>0</v>
      </c>
      <c r="K1055" s="143" t="b">
        <v>0</v>
      </c>
    </row>
    <row r="1056" spans="1:11" ht="63" hidden="1" x14ac:dyDescent="0.25">
      <c r="A1056" s="145">
        <v>44193.541666666664</v>
      </c>
      <c r="B1056" s="143" t="s">
        <v>848</v>
      </c>
      <c r="C1056" s="144" t="s">
        <v>1165</v>
      </c>
      <c r="D1056" s="143">
        <v>2812676349</v>
      </c>
      <c r="E1056" s="143">
        <v>2098153281</v>
      </c>
      <c r="F1056" s="143">
        <v>-1</v>
      </c>
      <c r="G1056" s="143">
        <v>181.71</v>
      </c>
      <c r="H1056" s="143" t="b">
        <v>1</v>
      </c>
      <c r="I1056" s="143" t="b">
        <v>0</v>
      </c>
      <c r="J1056" s="143" t="b">
        <v>0</v>
      </c>
      <c r="K1056" s="143" t="b">
        <v>0</v>
      </c>
    </row>
    <row r="1057" spans="1:11" ht="78.75" hidden="1" x14ac:dyDescent="0.25">
      <c r="A1057" s="145">
        <v>44193.541666666664</v>
      </c>
      <c r="B1057" s="143" t="s">
        <v>848</v>
      </c>
      <c r="C1057" s="144" t="s">
        <v>1160</v>
      </c>
      <c r="D1057" s="143">
        <v>2812676348</v>
      </c>
      <c r="E1057" s="143">
        <v>2098153280</v>
      </c>
      <c r="F1057" s="143">
        <v>-1</v>
      </c>
      <c r="G1057" s="143">
        <v>182.71</v>
      </c>
      <c r="H1057" s="143" t="b">
        <v>1</v>
      </c>
      <c r="I1057" s="143" t="b">
        <v>0</v>
      </c>
      <c r="J1057" s="143" t="b">
        <v>0</v>
      </c>
      <c r="K1057" s="143" t="b">
        <v>0</v>
      </c>
    </row>
    <row r="1058" spans="1:11" ht="78.75" hidden="1" x14ac:dyDescent="0.25">
      <c r="A1058" s="145">
        <v>44193.541666666664</v>
      </c>
      <c r="B1058" s="143" t="s">
        <v>848</v>
      </c>
      <c r="C1058" s="144" t="s">
        <v>1164</v>
      </c>
      <c r="D1058" s="143">
        <v>2812676346</v>
      </c>
      <c r="E1058" s="143">
        <v>2098153278</v>
      </c>
      <c r="F1058" s="143">
        <v>-1</v>
      </c>
      <c r="G1058" s="143">
        <v>183.71</v>
      </c>
      <c r="H1058" s="143" t="b">
        <v>1</v>
      </c>
      <c r="I1058" s="143" t="b">
        <v>0</v>
      </c>
      <c r="J1058" s="143" t="b">
        <v>0</v>
      </c>
      <c r="K1058" s="143" t="b">
        <v>0</v>
      </c>
    </row>
    <row r="1059" spans="1:11" ht="63" hidden="1" x14ac:dyDescent="0.25">
      <c r="A1059" s="145">
        <v>44193.541666666664</v>
      </c>
      <c r="B1059" s="143" t="s">
        <v>848</v>
      </c>
      <c r="C1059" s="144" t="s">
        <v>1163</v>
      </c>
      <c r="D1059" s="143">
        <v>2812676345</v>
      </c>
      <c r="E1059" s="143">
        <v>2098153277</v>
      </c>
      <c r="F1059" s="143">
        <v>-1</v>
      </c>
      <c r="G1059" s="143">
        <v>184.71</v>
      </c>
      <c r="H1059" s="143" t="b">
        <v>1</v>
      </c>
      <c r="I1059" s="143" t="b">
        <v>0</v>
      </c>
      <c r="J1059" s="143" t="b">
        <v>0</v>
      </c>
      <c r="K1059" s="143" t="b">
        <v>0</v>
      </c>
    </row>
    <row r="1060" spans="1:11" ht="63" hidden="1" x14ac:dyDescent="0.25">
      <c r="A1060" s="145">
        <v>44193.541666666664</v>
      </c>
      <c r="B1060" s="143" t="s">
        <v>848</v>
      </c>
      <c r="C1060" s="144" t="s">
        <v>1162</v>
      </c>
      <c r="D1060" s="143">
        <v>2812676344</v>
      </c>
      <c r="E1060" s="143">
        <v>2098153276</v>
      </c>
      <c r="F1060" s="143">
        <v>-1</v>
      </c>
      <c r="G1060" s="143">
        <v>185.71</v>
      </c>
      <c r="H1060" s="143" t="b">
        <v>1</v>
      </c>
      <c r="I1060" s="143" t="b">
        <v>0</v>
      </c>
      <c r="J1060" s="143" t="b">
        <v>0</v>
      </c>
      <c r="K1060" s="143" t="b">
        <v>0</v>
      </c>
    </row>
    <row r="1061" spans="1:11" ht="47.25" hidden="1" x14ac:dyDescent="0.25">
      <c r="A1061" s="145">
        <v>44193.541666666664</v>
      </c>
      <c r="B1061" s="143" t="s">
        <v>848</v>
      </c>
      <c r="C1061" s="144" t="s">
        <v>1161</v>
      </c>
      <c r="D1061" s="143">
        <v>2812676343</v>
      </c>
      <c r="E1061" s="143">
        <v>2098153275</v>
      </c>
      <c r="F1061" s="143">
        <v>-1</v>
      </c>
      <c r="G1061" s="143">
        <v>186.71</v>
      </c>
      <c r="H1061" s="143" t="b">
        <v>1</v>
      </c>
      <c r="I1061" s="143" t="b">
        <v>0</v>
      </c>
      <c r="J1061" s="143" t="b">
        <v>0</v>
      </c>
      <c r="K1061" s="143" t="b">
        <v>0</v>
      </c>
    </row>
    <row r="1062" spans="1:11" ht="78.75" hidden="1" x14ac:dyDescent="0.25">
      <c r="A1062" s="145">
        <v>44193.496527777781</v>
      </c>
      <c r="B1062" s="143" t="s">
        <v>848</v>
      </c>
      <c r="C1062" s="144" t="s">
        <v>1160</v>
      </c>
      <c r="D1062" s="143">
        <v>2812560027</v>
      </c>
      <c r="E1062" s="143">
        <v>2098065827</v>
      </c>
      <c r="F1062" s="143">
        <v>-2.5</v>
      </c>
      <c r="G1062" s="143">
        <v>187.71</v>
      </c>
      <c r="H1062" s="143" t="b">
        <v>1</v>
      </c>
      <c r="I1062" s="143" t="b">
        <v>0</v>
      </c>
      <c r="J1062" s="143" t="b">
        <v>0</v>
      </c>
      <c r="K1062" s="143" t="b">
        <v>0</v>
      </c>
    </row>
    <row r="1063" spans="1:11" ht="63" hidden="1" x14ac:dyDescent="0.25">
      <c r="A1063" s="145">
        <v>44193.496527777781</v>
      </c>
      <c r="B1063" s="143" t="s">
        <v>848</v>
      </c>
      <c r="C1063" s="144" t="s">
        <v>1159</v>
      </c>
      <c r="D1063" s="143">
        <v>2812560026</v>
      </c>
      <c r="E1063" s="143">
        <v>2098065826</v>
      </c>
      <c r="F1063" s="143">
        <v>-2.5</v>
      </c>
      <c r="G1063" s="143">
        <v>190.21</v>
      </c>
      <c r="H1063" s="143" t="b">
        <v>1</v>
      </c>
      <c r="I1063" s="143" t="b">
        <v>0</v>
      </c>
      <c r="J1063" s="143" t="b">
        <v>0</v>
      </c>
      <c r="K1063" s="143" t="b">
        <v>0</v>
      </c>
    </row>
    <row r="1064" spans="1:11" ht="47.25" hidden="1" x14ac:dyDescent="0.25">
      <c r="A1064" s="145">
        <v>44193.496527777781</v>
      </c>
      <c r="B1064" s="143" t="s">
        <v>848</v>
      </c>
      <c r="C1064" s="144" t="s">
        <v>1158</v>
      </c>
      <c r="D1064" s="143">
        <v>2812560025</v>
      </c>
      <c r="E1064" s="143">
        <v>2098065825</v>
      </c>
      <c r="F1064" s="143">
        <v>-7.5</v>
      </c>
      <c r="G1064" s="143">
        <v>192.71</v>
      </c>
      <c r="H1064" s="143" t="b">
        <v>1</v>
      </c>
      <c r="I1064" s="143" t="b">
        <v>0</v>
      </c>
      <c r="J1064" s="143" t="b">
        <v>0</v>
      </c>
      <c r="K1064" s="143" t="b">
        <v>0</v>
      </c>
    </row>
    <row r="1065" spans="1:11" ht="47.25" hidden="1" x14ac:dyDescent="0.25">
      <c r="A1065" s="145">
        <v>44192.881944444445</v>
      </c>
      <c r="B1065" s="143" t="s">
        <v>846</v>
      </c>
      <c r="C1065" s="144" t="s">
        <v>1154</v>
      </c>
      <c r="D1065" s="143">
        <v>2811904979</v>
      </c>
      <c r="E1065" s="143">
        <v>2095980037</v>
      </c>
      <c r="F1065" s="143">
        <v>5</v>
      </c>
      <c r="G1065" s="143">
        <v>200.21</v>
      </c>
      <c r="H1065" s="143" t="b">
        <v>1</v>
      </c>
      <c r="I1065" s="143" t="b">
        <v>0</v>
      </c>
      <c r="J1065" s="143" t="b">
        <v>0</v>
      </c>
      <c r="K1065" s="143" t="b">
        <v>0</v>
      </c>
    </row>
    <row r="1066" spans="1:11" ht="63" hidden="1" x14ac:dyDescent="0.25">
      <c r="A1066" s="145">
        <v>44192.790972222225</v>
      </c>
      <c r="B1066" s="143" t="s">
        <v>846</v>
      </c>
      <c r="C1066" s="144" t="s">
        <v>1152</v>
      </c>
      <c r="D1066" s="143">
        <v>2811514952</v>
      </c>
      <c r="E1066" s="143">
        <v>2095980035</v>
      </c>
      <c r="F1066" s="143">
        <v>11.25</v>
      </c>
      <c r="G1066" s="143">
        <v>195.21</v>
      </c>
      <c r="H1066" s="143" t="b">
        <v>1</v>
      </c>
      <c r="I1066" s="143" t="b">
        <v>0</v>
      </c>
      <c r="J1066" s="143" t="b">
        <v>0</v>
      </c>
      <c r="K1066" s="143" t="b">
        <v>0</v>
      </c>
    </row>
    <row r="1067" spans="1:11" ht="63" hidden="1" x14ac:dyDescent="0.25">
      <c r="A1067" s="145">
        <v>44192.676388888889</v>
      </c>
      <c r="B1067" s="143" t="s">
        <v>846</v>
      </c>
      <c r="C1067" s="144" t="s">
        <v>1153</v>
      </c>
      <c r="D1067" s="143">
        <v>2810788913</v>
      </c>
      <c r="E1067" s="143">
        <v>2095980036</v>
      </c>
      <c r="F1067" s="143">
        <v>4.25</v>
      </c>
      <c r="G1067" s="143">
        <v>183.96</v>
      </c>
      <c r="H1067" s="143" t="b">
        <v>1</v>
      </c>
      <c r="I1067" s="143" t="b">
        <v>0</v>
      </c>
      <c r="J1067" s="143" t="b">
        <v>0</v>
      </c>
      <c r="K1067" s="143" t="b">
        <v>0</v>
      </c>
    </row>
    <row r="1068" spans="1:11" ht="63" hidden="1" x14ac:dyDescent="0.25">
      <c r="A1068" s="145">
        <v>44192.513194444444</v>
      </c>
      <c r="B1068" s="143" t="s">
        <v>848</v>
      </c>
      <c r="C1068" s="144" t="s">
        <v>1157</v>
      </c>
      <c r="D1068" s="143">
        <v>2809800792</v>
      </c>
      <c r="E1068" s="143">
        <v>2096040053</v>
      </c>
      <c r="F1068" s="143">
        <v>0</v>
      </c>
      <c r="G1068" s="143">
        <v>179.71</v>
      </c>
      <c r="H1068" s="143" t="b">
        <v>1</v>
      </c>
      <c r="I1068" s="143" t="b">
        <v>0</v>
      </c>
      <c r="J1068" s="143" t="b">
        <v>0</v>
      </c>
      <c r="K1068" s="143" t="b">
        <v>0</v>
      </c>
    </row>
    <row r="1069" spans="1:11" ht="63" hidden="1" x14ac:dyDescent="0.25">
      <c r="A1069" s="145">
        <v>44192.513194444444</v>
      </c>
      <c r="B1069" s="143" t="s">
        <v>848</v>
      </c>
      <c r="C1069" s="144" t="s">
        <v>1156</v>
      </c>
      <c r="D1069" s="143">
        <v>2809800791</v>
      </c>
      <c r="E1069" s="143">
        <v>2096040052</v>
      </c>
      <c r="F1069" s="143">
        <v>0</v>
      </c>
      <c r="G1069" s="143">
        <v>179.71</v>
      </c>
      <c r="H1069" s="143" t="b">
        <v>1</v>
      </c>
      <c r="I1069" s="143" t="b">
        <v>0</v>
      </c>
      <c r="J1069" s="143" t="b">
        <v>0</v>
      </c>
      <c r="K1069" s="143" t="b">
        <v>0</v>
      </c>
    </row>
    <row r="1070" spans="1:11" ht="63" hidden="1" x14ac:dyDescent="0.25">
      <c r="A1070" s="145">
        <v>44192.513194444444</v>
      </c>
      <c r="B1070" s="143" t="s">
        <v>848</v>
      </c>
      <c r="C1070" s="144" t="s">
        <v>1155</v>
      </c>
      <c r="D1070" s="143">
        <v>2809800790</v>
      </c>
      <c r="E1070" s="143">
        <v>2096040051</v>
      </c>
      <c r="F1070" s="143">
        <v>0</v>
      </c>
      <c r="G1070" s="143">
        <v>179.71</v>
      </c>
      <c r="H1070" s="143" t="b">
        <v>1</v>
      </c>
      <c r="I1070" s="143" t="b">
        <v>0</v>
      </c>
      <c r="J1070" s="143" t="b">
        <v>0</v>
      </c>
      <c r="K1070" s="143" t="b">
        <v>0</v>
      </c>
    </row>
    <row r="1071" spans="1:11" ht="47.25" hidden="1" x14ac:dyDescent="0.25">
      <c r="A1071" s="145">
        <v>44192.486805555556</v>
      </c>
      <c r="B1071" s="143" t="s">
        <v>848</v>
      </c>
      <c r="C1071" s="144" t="s">
        <v>1154</v>
      </c>
      <c r="D1071" s="143">
        <v>2809725336</v>
      </c>
      <c r="E1071" s="143">
        <v>2095980037</v>
      </c>
      <c r="F1071" s="143">
        <v>-2.5</v>
      </c>
      <c r="G1071" s="143">
        <v>179.71</v>
      </c>
      <c r="H1071" s="143" t="b">
        <v>1</v>
      </c>
      <c r="I1071" s="143" t="b">
        <v>0</v>
      </c>
      <c r="J1071" s="143" t="b">
        <v>0</v>
      </c>
      <c r="K1071" s="143" t="b">
        <v>0</v>
      </c>
    </row>
    <row r="1072" spans="1:11" ht="63" hidden="1" x14ac:dyDescent="0.25">
      <c r="A1072" s="145">
        <v>44192.486805555556</v>
      </c>
      <c r="B1072" s="143" t="s">
        <v>848</v>
      </c>
      <c r="C1072" s="144" t="s">
        <v>1153</v>
      </c>
      <c r="D1072" s="143">
        <v>2809725335</v>
      </c>
      <c r="E1072" s="143">
        <v>2095980036</v>
      </c>
      <c r="F1072" s="143">
        <v>-2.5</v>
      </c>
      <c r="G1072" s="143">
        <v>182.21</v>
      </c>
      <c r="H1072" s="143" t="b">
        <v>1</v>
      </c>
      <c r="I1072" s="143" t="b">
        <v>0</v>
      </c>
      <c r="J1072" s="143" t="b">
        <v>0</v>
      </c>
      <c r="K1072" s="143" t="b">
        <v>0</v>
      </c>
    </row>
    <row r="1073" spans="1:11" ht="63" hidden="1" x14ac:dyDescent="0.25">
      <c r="A1073" s="145">
        <v>44192.486805555556</v>
      </c>
      <c r="B1073" s="143" t="s">
        <v>848</v>
      </c>
      <c r="C1073" s="144" t="s">
        <v>1152</v>
      </c>
      <c r="D1073" s="143">
        <v>2809725334</v>
      </c>
      <c r="E1073" s="143">
        <v>2095980035</v>
      </c>
      <c r="F1073" s="143">
        <v>-3.75</v>
      </c>
      <c r="G1073" s="143">
        <v>184.71</v>
      </c>
      <c r="H1073" s="143" t="b">
        <v>1</v>
      </c>
      <c r="I1073" s="143" t="b">
        <v>0</v>
      </c>
      <c r="J1073" s="143" t="b">
        <v>0</v>
      </c>
      <c r="K1073" s="143" t="b">
        <v>0</v>
      </c>
    </row>
    <row r="1074" spans="1:11" ht="63" hidden="1" x14ac:dyDescent="0.25">
      <c r="A1074" s="145">
        <v>44192.486805555556</v>
      </c>
      <c r="B1074" s="143" t="s">
        <v>848</v>
      </c>
      <c r="C1074" s="144" t="s">
        <v>1151</v>
      </c>
      <c r="D1074" s="143">
        <v>2809725333</v>
      </c>
      <c r="E1074" s="143">
        <v>2095980034</v>
      </c>
      <c r="F1074" s="143">
        <v>0</v>
      </c>
      <c r="G1074" s="143">
        <v>188.46</v>
      </c>
      <c r="H1074" s="143" t="b">
        <v>1</v>
      </c>
      <c r="I1074" s="143" t="b">
        <v>0</v>
      </c>
      <c r="J1074" s="143" t="b">
        <v>0</v>
      </c>
      <c r="K1074" s="143" t="b">
        <v>0</v>
      </c>
    </row>
    <row r="1075" spans="1:11" ht="63" hidden="1" x14ac:dyDescent="0.25">
      <c r="A1075" s="145">
        <v>44192.486805555556</v>
      </c>
      <c r="B1075" s="143" t="s">
        <v>848</v>
      </c>
      <c r="C1075" s="144" t="s">
        <v>1150</v>
      </c>
      <c r="D1075" s="143">
        <v>2809725332</v>
      </c>
      <c r="E1075" s="143">
        <v>2095980033</v>
      </c>
      <c r="F1075" s="143">
        <v>-2.5</v>
      </c>
      <c r="G1075" s="143">
        <v>188.46</v>
      </c>
      <c r="H1075" s="143" t="b">
        <v>1</v>
      </c>
      <c r="I1075" s="143" t="b">
        <v>0</v>
      </c>
      <c r="J1075" s="143" t="b">
        <v>0</v>
      </c>
      <c r="K1075" s="143" t="b">
        <v>0</v>
      </c>
    </row>
    <row r="1076" spans="1:11" ht="63" hidden="1" x14ac:dyDescent="0.25">
      <c r="A1076" s="145">
        <v>44191.879166666666</v>
      </c>
      <c r="B1076" s="143" t="s">
        <v>846</v>
      </c>
      <c r="C1076" s="144" t="s">
        <v>1131</v>
      </c>
      <c r="D1076" s="143">
        <v>2808801087</v>
      </c>
      <c r="E1076" s="143">
        <v>2091460949</v>
      </c>
      <c r="F1076" s="143">
        <v>20</v>
      </c>
      <c r="G1076" s="143">
        <v>190.96</v>
      </c>
      <c r="H1076" s="143" t="b">
        <v>1</v>
      </c>
      <c r="I1076" s="143" t="b">
        <v>0</v>
      </c>
      <c r="J1076" s="143" t="b">
        <v>0</v>
      </c>
      <c r="K1076" s="143" t="b">
        <v>0</v>
      </c>
    </row>
    <row r="1077" spans="1:11" ht="47.25" hidden="1" x14ac:dyDescent="0.25">
      <c r="A1077" s="145">
        <v>44191.833333333336</v>
      </c>
      <c r="B1077" s="143" t="s">
        <v>846</v>
      </c>
      <c r="C1077" s="144" t="s">
        <v>1144</v>
      </c>
      <c r="D1077" s="143">
        <v>2808464816</v>
      </c>
      <c r="E1077" s="143">
        <v>2091521667</v>
      </c>
      <c r="F1077" s="143">
        <v>2.35</v>
      </c>
      <c r="G1077" s="143">
        <v>170.96</v>
      </c>
      <c r="H1077" s="143" t="b">
        <v>1</v>
      </c>
      <c r="I1077" s="143" t="b">
        <v>0</v>
      </c>
      <c r="J1077" s="143" t="b">
        <v>0</v>
      </c>
      <c r="K1077" s="143" t="b">
        <v>0</v>
      </c>
    </row>
    <row r="1078" spans="1:11" ht="63" hidden="1" x14ac:dyDescent="0.25">
      <c r="A1078" s="145">
        <v>44191.739583333336</v>
      </c>
      <c r="B1078" s="143" t="s">
        <v>846</v>
      </c>
      <c r="C1078" s="144" t="s">
        <v>1149</v>
      </c>
      <c r="D1078" s="143">
        <v>2807497386</v>
      </c>
      <c r="E1078" s="143">
        <v>2091598045</v>
      </c>
      <c r="F1078" s="143">
        <v>5</v>
      </c>
      <c r="G1078" s="143">
        <v>168.61</v>
      </c>
      <c r="H1078" s="143" t="b">
        <v>1</v>
      </c>
      <c r="I1078" s="143" t="b">
        <v>0</v>
      </c>
      <c r="J1078" s="143" t="b">
        <v>0</v>
      </c>
      <c r="K1078" s="143" t="b">
        <v>0</v>
      </c>
    </row>
    <row r="1079" spans="1:11" ht="63" hidden="1" x14ac:dyDescent="0.25">
      <c r="A1079" s="145">
        <v>44191.712500000001</v>
      </c>
      <c r="B1079" s="143" t="s">
        <v>846</v>
      </c>
      <c r="C1079" s="144" t="s">
        <v>1142</v>
      </c>
      <c r="D1079" s="143">
        <v>2806994872</v>
      </c>
      <c r="E1079" s="143">
        <v>2091521665</v>
      </c>
      <c r="F1079" s="143">
        <v>2.0499999999999998</v>
      </c>
      <c r="G1079" s="143">
        <v>163.61000000000001</v>
      </c>
      <c r="H1079" s="143" t="b">
        <v>1</v>
      </c>
      <c r="I1079" s="143" t="b">
        <v>0</v>
      </c>
      <c r="J1079" s="143" t="b">
        <v>0</v>
      </c>
      <c r="K1079" s="143" t="b">
        <v>0</v>
      </c>
    </row>
    <row r="1080" spans="1:11" ht="63" hidden="1" x14ac:dyDescent="0.25">
      <c r="A1080" s="145">
        <v>44191.677083333336</v>
      </c>
      <c r="B1080" s="143" t="s">
        <v>846</v>
      </c>
      <c r="C1080" s="144" t="s">
        <v>1140</v>
      </c>
      <c r="D1080" s="143">
        <v>2806332755</v>
      </c>
      <c r="E1080" s="143">
        <v>2091521663</v>
      </c>
      <c r="F1080" s="143">
        <v>3.4</v>
      </c>
      <c r="G1080" s="143">
        <v>161.56</v>
      </c>
      <c r="H1080" s="143" t="b">
        <v>1</v>
      </c>
      <c r="I1080" s="143" t="b">
        <v>0</v>
      </c>
      <c r="J1080" s="143" t="b">
        <v>0</v>
      </c>
      <c r="K1080" s="143" t="b">
        <v>0</v>
      </c>
    </row>
    <row r="1081" spans="1:11" ht="63" hidden="1" x14ac:dyDescent="0.25">
      <c r="A1081" s="145">
        <v>44191.629166666666</v>
      </c>
      <c r="B1081" s="143" t="s">
        <v>846</v>
      </c>
      <c r="C1081" s="144" t="s">
        <v>1147</v>
      </c>
      <c r="D1081" s="143">
        <v>2805456231</v>
      </c>
      <c r="E1081" s="143">
        <v>2091598043</v>
      </c>
      <c r="F1081" s="143">
        <v>5</v>
      </c>
      <c r="G1081" s="143">
        <v>158.16</v>
      </c>
      <c r="H1081" s="143" t="b">
        <v>1</v>
      </c>
      <c r="I1081" s="143" t="b">
        <v>0</v>
      </c>
      <c r="J1081" s="143" t="b">
        <v>0</v>
      </c>
      <c r="K1081" s="143" t="b">
        <v>0</v>
      </c>
    </row>
    <row r="1082" spans="1:11" ht="63" hidden="1" x14ac:dyDescent="0.25">
      <c r="A1082" s="145">
        <v>44191.561805555553</v>
      </c>
      <c r="B1082" s="143" t="s">
        <v>846</v>
      </c>
      <c r="C1082" s="144" t="s">
        <v>1137</v>
      </c>
      <c r="D1082" s="143">
        <v>2804358831</v>
      </c>
      <c r="E1082" s="143">
        <v>2091521660</v>
      </c>
      <c r="F1082" s="143">
        <v>1.95</v>
      </c>
      <c r="G1082" s="143">
        <v>153.16</v>
      </c>
      <c r="H1082" s="143" t="b">
        <v>1</v>
      </c>
      <c r="I1082" s="143" t="b">
        <v>0</v>
      </c>
      <c r="J1082" s="143" t="b">
        <v>0</v>
      </c>
      <c r="K1082" s="143" t="b">
        <v>0</v>
      </c>
    </row>
    <row r="1083" spans="1:11" ht="63" hidden="1" x14ac:dyDescent="0.25">
      <c r="A1083" s="145">
        <v>44191.515972222223</v>
      </c>
      <c r="B1083" s="143" t="s">
        <v>848</v>
      </c>
      <c r="C1083" s="144" t="s">
        <v>1149</v>
      </c>
      <c r="D1083" s="143">
        <v>2803844120</v>
      </c>
      <c r="E1083" s="143">
        <v>2091598045</v>
      </c>
      <c r="F1083" s="143">
        <v>-1</v>
      </c>
      <c r="G1083" s="143">
        <v>151.21</v>
      </c>
      <c r="H1083" s="143" t="b">
        <v>1</v>
      </c>
      <c r="I1083" s="143" t="b">
        <v>0</v>
      </c>
      <c r="J1083" s="143" t="b">
        <v>0</v>
      </c>
      <c r="K1083" s="143" t="b">
        <v>0</v>
      </c>
    </row>
    <row r="1084" spans="1:11" ht="63" hidden="1" x14ac:dyDescent="0.25">
      <c r="A1084" s="145">
        <v>44191.515972222223</v>
      </c>
      <c r="B1084" s="143" t="s">
        <v>848</v>
      </c>
      <c r="C1084" s="144" t="s">
        <v>1148</v>
      </c>
      <c r="D1084" s="143">
        <v>2803844119</v>
      </c>
      <c r="E1084" s="143">
        <v>2091598044</v>
      </c>
      <c r="F1084" s="143">
        <v>-1</v>
      </c>
      <c r="G1084" s="143">
        <v>152.21</v>
      </c>
      <c r="H1084" s="143" t="b">
        <v>1</v>
      </c>
      <c r="I1084" s="143" t="b">
        <v>0</v>
      </c>
      <c r="J1084" s="143" t="b">
        <v>0</v>
      </c>
      <c r="K1084" s="143" t="b">
        <v>0</v>
      </c>
    </row>
    <row r="1085" spans="1:11" ht="63" hidden="1" x14ac:dyDescent="0.25">
      <c r="A1085" s="145">
        <v>44191.515972222223</v>
      </c>
      <c r="B1085" s="143" t="s">
        <v>848</v>
      </c>
      <c r="C1085" s="144" t="s">
        <v>1147</v>
      </c>
      <c r="D1085" s="143">
        <v>2803844118</v>
      </c>
      <c r="E1085" s="143">
        <v>2091598043</v>
      </c>
      <c r="F1085" s="143">
        <v>-1</v>
      </c>
      <c r="G1085" s="143">
        <v>153.21</v>
      </c>
      <c r="H1085" s="143" t="b">
        <v>1</v>
      </c>
      <c r="I1085" s="143" t="b">
        <v>0</v>
      </c>
      <c r="J1085" s="143" t="b">
        <v>0</v>
      </c>
      <c r="K1085" s="143" t="b">
        <v>0</v>
      </c>
    </row>
    <row r="1086" spans="1:11" ht="47.25" hidden="1" x14ac:dyDescent="0.25">
      <c r="A1086" s="145">
        <v>44191.515972222223</v>
      </c>
      <c r="B1086" s="143" t="s">
        <v>848</v>
      </c>
      <c r="C1086" s="144" t="s">
        <v>1146</v>
      </c>
      <c r="D1086" s="143">
        <v>2803844117</v>
      </c>
      <c r="E1086" s="143">
        <v>2091598042</v>
      </c>
      <c r="F1086" s="143">
        <v>-1</v>
      </c>
      <c r="G1086" s="143">
        <v>154.21</v>
      </c>
      <c r="H1086" s="143" t="b">
        <v>1</v>
      </c>
      <c r="I1086" s="143" t="b">
        <v>0</v>
      </c>
      <c r="J1086" s="143" t="b">
        <v>0</v>
      </c>
      <c r="K1086" s="143" t="b">
        <v>0</v>
      </c>
    </row>
    <row r="1087" spans="1:11" ht="47.25" hidden="1" x14ac:dyDescent="0.25">
      <c r="A1087" s="145">
        <v>44191.515972222223</v>
      </c>
      <c r="B1087" s="143" t="s">
        <v>848</v>
      </c>
      <c r="C1087" s="144" t="s">
        <v>1145</v>
      </c>
      <c r="D1087" s="143">
        <v>2803844115</v>
      </c>
      <c r="E1087" s="143">
        <v>2091598040</v>
      </c>
      <c r="F1087" s="143">
        <v>-1</v>
      </c>
      <c r="G1087" s="143">
        <v>155.21</v>
      </c>
      <c r="H1087" s="143" t="b">
        <v>1</v>
      </c>
      <c r="I1087" s="143" t="b">
        <v>0</v>
      </c>
      <c r="J1087" s="143" t="b">
        <v>0</v>
      </c>
      <c r="K1087" s="143" t="b">
        <v>0</v>
      </c>
    </row>
    <row r="1088" spans="1:11" ht="47.25" hidden="1" x14ac:dyDescent="0.25">
      <c r="A1088" s="145">
        <v>44191.502083333333</v>
      </c>
      <c r="B1088" s="143" t="s">
        <v>848</v>
      </c>
      <c r="C1088" s="144" t="s">
        <v>1144</v>
      </c>
      <c r="D1088" s="143">
        <v>2803750422</v>
      </c>
      <c r="E1088" s="143">
        <v>2091521667</v>
      </c>
      <c r="F1088" s="143">
        <v>-1</v>
      </c>
      <c r="G1088" s="143">
        <v>156.21</v>
      </c>
      <c r="H1088" s="143" t="b">
        <v>1</v>
      </c>
      <c r="I1088" s="143" t="b">
        <v>0</v>
      </c>
      <c r="J1088" s="143" t="b">
        <v>0</v>
      </c>
      <c r="K1088" s="143" t="b">
        <v>0</v>
      </c>
    </row>
    <row r="1089" spans="1:11" ht="63" hidden="1" x14ac:dyDescent="0.25">
      <c r="A1089" s="145">
        <v>44191.502083333333</v>
      </c>
      <c r="B1089" s="143" t="s">
        <v>848</v>
      </c>
      <c r="C1089" s="144" t="s">
        <v>1143</v>
      </c>
      <c r="D1089" s="143">
        <v>2803750420</v>
      </c>
      <c r="E1089" s="143">
        <v>2091521666</v>
      </c>
      <c r="F1089" s="143">
        <v>-1</v>
      </c>
      <c r="G1089" s="143">
        <v>157.21</v>
      </c>
      <c r="H1089" s="143" t="b">
        <v>1</v>
      </c>
      <c r="I1089" s="143" t="b">
        <v>0</v>
      </c>
      <c r="J1089" s="143" t="b">
        <v>0</v>
      </c>
      <c r="K1089" s="143" t="b">
        <v>0</v>
      </c>
    </row>
    <row r="1090" spans="1:11" ht="63" hidden="1" x14ac:dyDescent="0.25">
      <c r="A1090" s="145">
        <v>44191.502083333333</v>
      </c>
      <c r="B1090" s="143" t="s">
        <v>848</v>
      </c>
      <c r="C1090" s="144" t="s">
        <v>1142</v>
      </c>
      <c r="D1090" s="143">
        <v>2803750419</v>
      </c>
      <c r="E1090" s="143">
        <v>2091521665</v>
      </c>
      <c r="F1090" s="143">
        <v>-1</v>
      </c>
      <c r="G1090" s="143">
        <v>158.21</v>
      </c>
      <c r="H1090" s="143" t="b">
        <v>1</v>
      </c>
      <c r="I1090" s="143" t="b">
        <v>0</v>
      </c>
      <c r="J1090" s="143" t="b">
        <v>0</v>
      </c>
      <c r="K1090" s="143" t="b">
        <v>0</v>
      </c>
    </row>
    <row r="1091" spans="1:11" ht="63" hidden="1" x14ac:dyDescent="0.25">
      <c r="A1091" s="145">
        <v>44191.502083333333</v>
      </c>
      <c r="B1091" s="143" t="s">
        <v>848</v>
      </c>
      <c r="C1091" s="144" t="s">
        <v>1141</v>
      </c>
      <c r="D1091" s="143">
        <v>2803750418</v>
      </c>
      <c r="E1091" s="143">
        <v>2091521664</v>
      </c>
      <c r="F1091" s="143">
        <v>-1</v>
      </c>
      <c r="G1091" s="143">
        <v>159.21</v>
      </c>
      <c r="H1091" s="143" t="b">
        <v>1</v>
      </c>
      <c r="I1091" s="143" t="b">
        <v>0</v>
      </c>
      <c r="J1091" s="143" t="b">
        <v>0</v>
      </c>
      <c r="K1091" s="143" t="b">
        <v>0</v>
      </c>
    </row>
    <row r="1092" spans="1:11" ht="63" hidden="1" x14ac:dyDescent="0.25">
      <c r="A1092" s="145">
        <v>44191.502083333333</v>
      </c>
      <c r="B1092" s="143" t="s">
        <v>848</v>
      </c>
      <c r="C1092" s="144" t="s">
        <v>1140</v>
      </c>
      <c r="D1092" s="143">
        <v>2803750417</v>
      </c>
      <c r="E1092" s="143">
        <v>2091521663</v>
      </c>
      <c r="F1092" s="143">
        <v>-1</v>
      </c>
      <c r="G1092" s="143">
        <v>160.21</v>
      </c>
      <c r="H1092" s="143" t="b">
        <v>1</v>
      </c>
      <c r="I1092" s="143" t="b">
        <v>0</v>
      </c>
      <c r="J1092" s="143" t="b">
        <v>0</v>
      </c>
      <c r="K1092" s="143" t="b">
        <v>0</v>
      </c>
    </row>
    <row r="1093" spans="1:11" ht="63" hidden="1" x14ac:dyDescent="0.25">
      <c r="A1093" s="145">
        <v>44191.502083333333</v>
      </c>
      <c r="B1093" s="143" t="s">
        <v>848</v>
      </c>
      <c r="C1093" s="144" t="s">
        <v>1139</v>
      </c>
      <c r="D1093" s="143">
        <v>2803750416</v>
      </c>
      <c r="E1093" s="143">
        <v>2091521662</v>
      </c>
      <c r="F1093" s="143">
        <v>-1</v>
      </c>
      <c r="G1093" s="143">
        <v>161.21</v>
      </c>
      <c r="H1093" s="143" t="b">
        <v>1</v>
      </c>
      <c r="I1093" s="143" t="b">
        <v>0</v>
      </c>
      <c r="J1093" s="143" t="b">
        <v>0</v>
      </c>
      <c r="K1093" s="143" t="b">
        <v>0</v>
      </c>
    </row>
    <row r="1094" spans="1:11" ht="63" hidden="1" x14ac:dyDescent="0.25">
      <c r="A1094" s="145">
        <v>44191.502083333333</v>
      </c>
      <c r="B1094" s="143" t="s">
        <v>848</v>
      </c>
      <c r="C1094" s="144" t="s">
        <v>1138</v>
      </c>
      <c r="D1094" s="143">
        <v>2803750415</v>
      </c>
      <c r="E1094" s="143">
        <v>2091521661</v>
      </c>
      <c r="F1094" s="143">
        <v>-1</v>
      </c>
      <c r="G1094" s="143">
        <v>162.21</v>
      </c>
      <c r="H1094" s="143" t="b">
        <v>1</v>
      </c>
      <c r="I1094" s="143" t="b">
        <v>0</v>
      </c>
      <c r="J1094" s="143" t="b">
        <v>0</v>
      </c>
      <c r="K1094" s="143" t="b">
        <v>0</v>
      </c>
    </row>
    <row r="1095" spans="1:11" ht="63" hidden="1" x14ac:dyDescent="0.25">
      <c r="A1095" s="145">
        <v>44191.502083333333</v>
      </c>
      <c r="B1095" s="143" t="s">
        <v>848</v>
      </c>
      <c r="C1095" s="144" t="s">
        <v>1137</v>
      </c>
      <c r="D1095" s="143">
        <v>2803750414</v>
      </c>
      <c r="E1095" s="143">
        <v>2091521660</v>
      </c>
      <c r="F1095" s="143">
        <v>-1</v>
      </c>
      <c r="G1095" s="143">
        <v>163.21</v>
      </c>
      <c r="H1095" s="143" t="b">
        <v>1</v>
      </c>
      <c r="I1095" s="143" t="b">
        <v>0</v>
      </c>
      <c r="J1095" s="143" t="b">
        <v>0</v>
      </c>
      <c r="K1095" s="143" t="b">
        <v>0</v>
      </c>
    </row>
    <row r="1096" spans="1:11" ht="47.25" hidden="1" x14ac:dyDescent="0.25">
      <c r="A1096" s="145">
        <v>44191.502083333333</v>
      </c>
      <c r="B1096" s="143" t="s">
        <v>848</v>
      </c>
      <c r="C1096" s="144" t="s">
        <v>1136</v>
      </c>
      <c r="D1096" s="143">
        <v>2803750413</v>
      </c>
      <c r="E1096" s="143">
        <v>2091521659</v>
      </c>
      <c r="F1096" s="143">
        <v>-1</v>
      </c>
      <c r="G1096" s="143">
        <v>164.21</v>
      </c>
      <c r="H1096" s="143" t="b">
        <v>1</v>
      </c>
      <c r="I1096" s="143" t="b">
        <v>0</v>
      </c>
      <c r="J1096" s="143" t="b">
        <v>0</v>
      </c>
      <c r="K1096" s="143" t="b">
        <v>0</v>
      </c>
    </row>
    <row r="1097" spans="1:11" ht="63" hidden="1" x14ac:dyDescent="0.25">
      <c r="A1097" s="145">
        <v>44191.502083333333</v>
      </c>
      <c r="B1097" s="143" t="s">
        <v>848</v>
      </c>
      <c r="C1097" s="144" t="s">
        <v>1135</v>
      </c>
      <c r="D1097" s="143">
        <v>2803750411</v>
      </c>
      <c r="E1097" s="143">
        <v>2091521658</v>
      </c>
      <c r="F1097" s="143">
        <v>-1</v>
      </c>
      <c r="G1097" s="143">
        <v>165.21</v>
      </c>
      <c r="H1097" s="143" t="b">
        <v>1</v>
      </c>
      <c r="I1097" s="143" t="b">
        <v>0</v>
      </c>
      <c r="J1097" s="143" t="b">
        <v>0</v>
      </c>
      <c r="K1097" s="143" t="b">
        <v>0</v>
      </c>
    </row>
    <row r="1098" spans="1:11" ht="63" hidden="1" x14ac:dyDescent="0.25">
      <c r="A1098" s="145">
        <v>44191.502083333333</v>
      </c>
      <c r="B1098" s="143" t="s">
        <v>848</v>
      </c>
      <c r="C1098" s="144" t="s">
        <v>1134</v>
      </c>
      <c r="D1098" s="143">
        <v>2803750408</v>
      </c>
      <c r="E1098" s="143">
        <v>2091521655</v>
      </c>
      <c r="F1098" s="143">
        <v>-1</v>
      </c>
      <c r="G1098" s="143">
        <v>166.21</v>
      </c>
      <c r="H1098" s="143" t="b">
        <v>1</v>
      </c>
      <c r="I1098" s="143" t="b">
        <v>0</v>
      </c>
      <c r="J1098" s="143" t="b">
        <v>0</v>
      </c>
      <c r="K1098" s="143" t="b">
        <v>0</v>
      </c>
    </row>
    <row r="1099" spans="1:11" ht="63" hidden="1" x14ac:dyDescent="0.25">
      <c r="A1099" s="145">
        <v>44191.502083333333</v>
      </c>
      <c r="B1099" s="143" t="s">
        <v>848</v>
      </c>
      <c r="C1099" s="144" t="s">
        <v>1133</v>
      </c>
      <c r="D1099" s="143">
        <v>2803750407</v>
      </c>
      <c r="E1099" s="143">
        <v>2091521654</v>
      </c>
      <c r="F1099" s="143">
        <v>-1</v>
      </c>
      <c r="G1099" s="143">
        <v>167.21</v>
      </c>
      <c r="H1099" s="143" t="b">
        <v>1</v>
      </c>
      <c r="I1099" s="143" t="b">
        <v>0</v>
      </c>
      <c r="J1099" s="143" t="b">
        <v>0</v>
      </c>
      <c r="K1099" s="143" t="b">
        <v>0</v>
      </c>
    </row>
    <row r="1100" spans="1:11" ht="63" hidden="1" x14ac:dyDescent="0.25">
      <c r="A1100" s="145">
        <v>44191.502083333333</v>
      </c>
      <c r="B1100" s="143" t="s">
        <v>848</v>
      </c>
      <c r="C1100" s="144" t="s">
        <v>1132</v>
      </c>
      <c r="D1100" s="143">
        <v>2803750406</v>
      </c>
      <c r="E1100" s="143">
        <v>2091521653</v>
      </c>
      <c r="F1100" s="143">
        <v>-1</v>
      </c>
      <c r="G1100" s="143">
        <v>168.21</v>
      </c>
      <c r="H1100" s="143" t="b">
        <v>1</v>
      </c>
      <c r="I1100" s="143" t="b">
        <v>0</v>
      </c>
      <c r="J1100" s="143" t="b">
        <v>0</v>
      </c>
      <c r="K1100" s="143" t="b">
        <v>0</v>
      </c>
    </row>
    <row r="1101" spans="1:11" ht="63" hidden="1" x14ac:dyDescent="0.25">
      <c r="A1101" s="145">
        <v>44191.490277777775</v>
      </c>
      <c r="B1101" s="143" t="s">
        <v>848</v>
      </c>
      <c r="C1101" s="144" t="s">
        <v>1131</v>
      </c>
      <c r="D1101" s="143">
        <v>2803669293</v>
      </c>
      <c r="E1101" s="143">
        <v>2091460949</v>
      </c>
      <c r="F1101" s="143">
        <v>-10</v>
      </c>
      <c r="G1101" s="143">
        <v>169.21</v>
      </c>
      <c r="H1101" s="143" t="b">
        <v>1</v>
      </c>
      <c r="I1101" s="143" t="b">
        <v>0</v>
      </c>
      <c r="J1101" s="143" t="b">
        <v>0</v>
      </c>
      <c r="K1101" s="143" t="b">
        <v>0</v>
      </c>
    </row>
    <row r="1102" spans="1:11" ht="63" hidden="1" x14ac:dyDescent="0.25">
      <c r="A1102" s="145">
        <v>44191.490277777775</v>
      </c>
      <c r="B1102" s="143" t="s">
        <v>848</v>
      </c>
      <c r="C1102" s="144" t="s">
        <v>1130</v>
      </c>
      <c r="D1102" s="143">
        <v>2803669292</v>
      </c>
      <c r="E1102" s="143">
        <v>2091460948</v>
      </c>
      <c r="F1102" s="143">
        <v>-5</v>
      </c>
      <c r="G1102" s="143">
        <v>179.21</v>
      </c>
      <c r="H1102" s="143" t="b">
        <v>1</v>
      </c>
      <c r="I1102" s="143" t="b">
        <v>0</v>
      </c>
      <c r="J1102" s="143" t="b">
        <v>0</v>
      </c>
      <c r="K1102" s="143" t="b">
        <v>0</v>
      </c>
    </row>
    <row r="1103" spans="1:11" ht="78.75" hidden="1" x14ac:dyDescent="0.25">
      <c r="A1103" s="145">
        <v>44191.490277777775</v>
      </c>
      <c r="B1103" s="143" t="s">
        <v>848</v>
      </c>
      <c r="C1103" s="144" t="s">
        <v>1129</v>
      </c>
      <c r="D1103" s="143">
        <v>2803669290</v>
      </c>
      <c r="E1103" s="143">
        <v>2091460946</v>
      </c>
      <c r="F1103" s="143">
        <v>-3.75</v>
      </c>
      <c r="G1103" s="143">
        <v>184.21</v>
      </c>
      <c r="H1103" s="143" t="b">
        <v>1</v>
      </c>
      <c r="I1103" s="143" t="b">
        <v>0</v>
      </c>
      <c r="J1103" s="143" t="b">
        <v>0</v>
      </c>
      <c r="K1103" s="143" t="b">
        <v>0</v>
      </c>
    </row>
    <row r="1104" spans="1:11" ht="78.75" hidden="1" x14ac:dyDescent="0.25">
      <c r="A1104" s="145">
        <v>44189.902083333334</v>
      </c>
      <c r="B1104" s="143" t="s">
        <v>846</v>
      </c>
      <c r="C1104" s="144" t="s">
        <v>1126</v>
      </c>
      <c r="D1104" s="143">
        <v>2802360056</v>
      </c>
      <c r="E1104" s="143">
        <v>2089077967</v>
      </c>
      <c r="F1104" s="143">
        <v>5.5</v>
      </c>
      <c r="G1104" s="143">
        <v>187.96</v>
      </c>
      <c r="H1104" s="143" t="b">
        <v>1</v>
      </c>
      <c r="I1104" s="143" t="b">
        <v>0</v>
      </c>
      <c r="J1104" s="143" t="b">
        <v>0</v>
      </c>
      <c r="K1104" s="143" t="b">
        <v>0</v>
      </c>
    </row>
    <row r="1105" spans="1:11" ht="63" hidden="1" x14ac:dyDescent="0.25">
      <c r="A1105" s="145">
        <v>44189.870833333334</v>
      </c>
      <c r="B1105" s="143" t="s">
        <v>846</v>
      </c>
      <c r="C1105" s="144" t="s">
        <v>1124</v>
      </c>
      <c r="D1105" s="143">
        <v>2802244622</v>
      </c>
      <c r="E1105" s="143">
        <v>2089076399</v>
      </c>
      <c r="F1105" s="143">
        <v>7.5</v>
      </c>
      <c r="G1105" s="143">
        <v>182.46</v>
      </c>
      <c r="H1105" s="143" t="b">
        <v>1</v>
      </c>
      <c r="I1105" s="143" t="b">
        <v>0</v>
      </c>
      <c r="J1105" s="143" t="b">
        <v>0</v>
      </c>
      <c r="K1105" s="143" t="b">
        <v>0</v>
      </c>
    </row>
    <row r="1106" spans="1:11" ht="63" hidden="1" x14ac:dyDescent="0.25">
      <c r="A1106" s="145">
        <v>44189.839583333334</v>
      </c>
      <c r="B1106" s="143" t="s">
        <v>846</v>
      </c>
      <c r="C1106" s="144" t="s">
        <v>1122</v>
      </c>
      <c r="D1106" s="143">
        <v>2802125265</v>
      </c>
      <c r="E1106" s="143">
        <v>2089076397</v>
      </c>
      <c r="F1106" s="143">
        <v>2.89</v>
      </c>
      <c r="G1106" s="143">
        <v>174.96</v>
      </c>
      <c r="H1106" s="143" t="b">
        <v>1</v>
      </c>
      <c r="I1106" s="143" t="b">
        <v>0</v>
      </c>
      <c r="J1106" s="143" t="b">
        <v>0</v>
      </c>
      <c r="K1106" s="143" t="b">
        <v>0</v>
      </c>
    </row>
    <row r="1107" spans="1:11" ht="63" hidden="1" x14ac:dyDescent="0.25">
      <c r="A1107" s="145">
        <v>44189.809027777781</v>
      </c>
      <c r="B1107" s="143" t="s">
        <v>846</v>
      </c>
      <c r="C1107" s="144" t="s">
        <v>1121</v>
      </c>
      <c r="D1107" s="143">
        <v>2802002277</v>
      </c>
      <c r="E1107" s="143">
        <v>2089076396</v>
      </c>
      <c r="F1107" s="143">
        <v>3.8</v>
      </c>
      <c r="G1107" s="143">
        <v>172.07</v>
      </c>
      <c r="H1107" s="143" t="b">
        <v>1</v>
      </c>
      <c r="I1107" s="143" t="b">
        <v>0</v>
      </c>
      <c r="J1107" s="143" t="b">
        <v>0</v>
      </c>
      <c r="K1107" s="143" t="b">
        <v>0</v>
      </c>
    </row>
    <row r="1108" spans="1:11" ht="47.25" hidden="1" x14ac:dyDescent="0.25">
      <c r="A1108" s="145">
        <v>44189.392361111109</v>
      </c>
      <c r="B1108" s="143" t="s">
        <v>848</v>
      </c>
      <c r="C1108" s="144" t="s">
        <v>1128</v>
      </c>
      <c r="D1108" s="143">
        <v>2800472375</v>
      </c>
      <c r="E1108" s="143">
        <v>2089077969</v>
      </c>
      <c r="F1108" s="143">
        <v>-10</v>
      </c>
      <c r="G1108" s="143">
        <v>168.27</v>
      </c>
      <c r="H1108" s="143" t="b">
        <v>1</v>
      </c>
      <c r="I1108" s="143" t="b">
        <v>0</v>
      </c>
      <c r="J1108" s="143" t="b">
        <v>0</v>
      </c>
      <c r="K1108" s="143" t="b">
        <v>0</v>
      </c>
    </row>
    <row r="1109" spans="1:11" ht="63" hidden="1" x14ac:dyDescent="0.25">
      <c r="A1109" s="145">
        <v>44189.392361111109</v>
      </c>
      <c r="B1109" s="143" t="s">
        <v>848</v>
      </c>
      <c r="C1109" s="144" t="s">
        <v>1127</v>
      </c>
      <c r="D1109" s="143">
        <v>2800472374</v>
      </c>
      <c r="E1109" s="143">
        <v>2089077968</v>
      </c>
      <c r="F1109" s="143">
        <v>-2.5</v>
      </c>
      <c r="G1109" s="143">
        <v>178.27</v>
      </c>
      <c r="H1109" s="143" t="b">
        <v>1</v>
      </c>
      <c r="I1109" s="143" t="b">
        <v>0</v>
      </c>
      <c r="J1109" s="143" t="b">
        <v>0</v>
      </c>
      <c r="K1109" s="143" t="b">
        <v>0</v>
      </c>
    </row>
    <row r="1110" spans="1:11" ht="78.75" hidden="1" x14ac:dyDescent="0.25">
      <c r="A1110" s="145">
        <v>44189.392361111109</v>
      </c>
      <c r="B1110" s="143" t="s">
        <v>848</v>
      </c>
      <c r="C1110" s="144" t="s">
        <v>1126</v>
      </c>
      <c r="D1110" s="143">
        <v>2800472373</v>
      </c>
      <c r="E1110" s="143">
        <v>2089077967</v>
      </c>
      <c r="F1110" s="143">
        <v>-2.5</v>
      </c>
      <c r="G1110" s="143">
        <v>180.77</v>
      </c>
      <c r="H1110" s="143" t="b">
        <v>1</v>
      </c>
      <c r="I1110" s="143" t="b">
        <v>0</v>
      </c>
      <c r="J1110" s="143" t="b">
        <v>0</v>
      </c>
      <c r="K1110" s="143" t="b">
        <v>0</v>
      </c>
    </row>
    <row r="1111" spans="1:11" ht="63" hidden="1" x14ac:dyDescent="0.25">
      <c r="A1111" s="145">
        <v>44189.390277777777</v>
      </c>
      <c r="B1111" s="143" t="s">
        <v>848</v>
      </c>
      <c r="C1111" s="144" t="s">
        <v>1125</v>
      </c>
      <c r="D1111" s="143">
        <v>2800470319</v>
      </c>
      <c r="E1111" s="143">
        <v>2089076400</v>
      </c>
      <c r="F1111" s="143">
        <v>-1</v>
      </c>
      <c r="G1111" s="143">
        <v>183.27</v>
      </c>
      <c r="H1111" s="143" t="b">
        <v>1</v>
      </c>
      <c r="I1111" s="143" t="b">
        <v>0</v>
      </c>
      <c r="J1111" s="143" t="b">
        <v>0</v>
      </c>
      <c r="K1111" s="143" t="b">
        <v>0</v>
      </c>
    </row>
    <row r="1112" spans="1:11" ht="63" hidden="1" x14ac:dyDescent="0.25">
      <c r="A1112" s="145">
        <v>44189.390277777777</v>
      </c>
      <c r="B1112" s="143" t="s">
        <v>848</v>
      </c>
      <c r="C1112" s="144" t="s">
        <v>1124</v>
      </c>
      <c r="D1112" s="143">
        <v>2800470318</v>
      </c>
      <c r="E1112" s="143">
        <v>2089076399</v>
      </c>
      <c r="F1112" s="143">
        <v>-1</v>
      </c>
      <c r="G1112" s="143">
        <v>184.27</v>
      </c>
      <c r="H1112" s="143" t="b">
        <v>1</v>
      </c>
      <c r="I1112" s="143" t="b">
        <v>0</v>
      </c>
      <c r="J1112" s="143" t="b">
        <v>0</v>
      </c>
      <c r="K1112" s="143" t="b">
        <v>0</v>
      </c>
    </row>
    <row r="1113" spans="1:11" ht="63" hidden="1" x14ac:dyDescent="0.25">
      <c r="A1113" s="145">
        <v>44189.390277777777</v>
      </c>
      <c r="B1113" s="143" t="s">
        <v>848</v>
      </c>
      <c r="C1113" s="144" t="s">
        <v>1123</v>
      </c>
      <c r="D1113" s="143">
        <v>2800470317</v>
      </c>
      <c r="E1113" s="143">
        <v>2089076398</v>
      </c>
      <c r="F1113" s="143">
        <v>-1</v>
      </c>
      <c r="G1113" s="143">
        <v>185.27</v>
      </c>
      <c r="H1113" s="143" t="b">
        <v>1</v>
      </c>
      <c r="I1113" s="143" t="b">
        <v>0</v>
      </c>
      <c r="J1113" s="143" t="b">
        <v>0</v>
      </c>
      <c r="K1113" s="143" t="b">
        <v>0</v>
      </c>
    </row>
    <row r="1114" spans="1:11" ht="63" hidden="1" x14ac:dyDescent="0.25">
      <c r="A1114" s="145">
        <v>44189.390277777777</v>
      </c>
      <c r="B1114" s="143" t="s">
        <v>848</v>
      </c>
      <c r="C1114" s="144" t="s">
        <v>1122</v>
      </c>
      <c r="D1114" s="143">
        <v>2800470316</v>
      </c>
      <c r="E1114" s="143">
        <v>2089076397</v>
      </c>
      <c r="F1114" s="143">
        <v>-1</v>
      </c>
      <c r="G1114" s="143">
        <v>186.27</v>
      </c>
      <c r="H1114" s="143" t="b">
        <v>1</v>
      </c>
      <c r="I1114" s="143" t="b">
        <v>0</v>
      </c>
      <c r="J1114" s="143" t="b">
        <v>0</v>
      </c>
      <c r="K1114" s="143" t="b">
        <v>0</v>
      </c>
    </row>
    <row r="1115" spans="1:11" ht="63" hidden="1" x14ac:dyDescent="0.25">
      <c r="A1115" s="145">
        <v>44189.390277777777</v>
      </c>
      <c r="B1115" s="143" t="s">
        <v>848</v>
      </c>
      <c r="C1115" s="144" t="s">
        <v>1121</v>
      </c>
      <c r="D1115" s="143">
        <v>2800470315</v>
      </c>
      <c r="E1115" s="143">
        <v>2089076396</v>
      </c>
      <c r="F1115" s="143">
        <v>-1</v>
      </c>
      <c r="G1115" s="143">
        <v>187.27</v>
      </c>
      <c r="H1115" s="143" t="b">
        <v>1</v>
      </c>
      <c r="I1115" s="143" t="b">
        <v>0</v>
      </c>
      <c r="J1115" s="143" t="b">
        <v>0</v>
      </c>
      <c r="K1115" s="143" t="b">
        <v>0</v>
      </c>
    </row>
    <row r="1116" spans="1:11" ht="63" hidden="1" x14ac:dyDescent="0.25">
      <c r="A1116" s="145">
        <v>44189.390277777777</v>
      </c>
      <c r="B1116" s="143" t="s">
        <v>848</v>
      </c>
      <c r="C1116" s="144" t="s">
        <v>1120</v>
      </c>
      <c r="D1116" s="143">
        <v>2800470314</v>
      </c>
      <c r="E1116" s="143">
        <v>2089076395</v>
      </c>
      <c r="F1116" s="143">
        <v>-1</v>
      </c>
      <c r="G1116" s="143">
        <v>188.27</v>
      </c>
      <c r="H1116" s="143" t="b">
        <v>1</v>
      </c>
      <c r="I1116" s="143" t="b">
        <v>0</v>
      </c>
      <c r="J1116" s="143" t="b">
        <v>0</v>
      </c>
      <c r="K1116" s="143" t="b">
        <v>0</v>
      </c>
    </row>
    <row r="1117" spans="1:11" ht="63" hidden="1" x14ac:dyDescent="0.25">
      <c r="A1117" s="145">
        <v>44188.930555555555</v>
      </c>
      <c r="B1117" s="143" t="s">
        <v>846</v>
      </c>
      <c r="C1117" s="144" t="s">
        <v>1115</v>
      </c>
      <c r="D1117" s="143">
        <v>2800009656</v>
      </c>
      <c r="E1117" s="143">
        <v>2087048400</v>
      </c>
      <c r="F1117" s="143">
        <v>9</v>
      </c>
      <c r="G1117" s="143">
        <v>189.27</v>
      </c>
      <c r="H1117" s="143" t="b">
        <v>1</v>
      </c>
      <c r="I1117" s="143" t="b">
        <v>0</v>
      </c>
      <c r="J1117" s="143" t="b">
        <v>0</v>
      </c>
      <c r="K1117" s="143" t="b">
        <v>0</v>
      </c>
    </row>
    <row r="1118" spans="1:11" ht="63" hidden="1" x14ac:dyDescent="0.25">
      <c r="A1118" s="145">
        <v>44188.795138888891</v>
      </c>
      <c r="B1118" s="143" t="s">
        <v>846</v>
      </c>
      <c r="C1118" s="144" t="s">
        <v>1119</v>
      </c>
      <c r="D1118" s="143">
        <v>2799324675</v>
      </c>
      <c r="E1118" s="143">
        <v>2087061146</v>
      </c>
      <c r="F1118" s="143">
        <v>6</v>
      </c>
      <c r="G1118" s="143">
        <v>180.27</v>
      </c>
      <c r="H1118" s="143" t="b">
        <v>1</v>
      </c>
      <c r="I1118" s="143" t="b">
        <v>0</v>
      </c>
      <c r="J1118" s="143" t="b">
        <v>0</v>
      </c>
      <c r="K1118" s="143" t="b">
        <v>0</v>
      </c>
    </row>
    <row r="1119" spans="1:11" ht="63" hidden="1" x14ac:dyDescent="0.25">
      <c r="A1119" s="145">
        <v>44188.459027777775</v>
      </c>
      <c r="B1119" s="143" t="s">
        <v>848</v>
      </c>
      <c r="C1119" s="144" t="s">
        <v>1119</v>
      </c>
      <c r="D1119" s="143">
        <v>2797661243</v>
      </c>
      <c r="E1119" s="143">
        <v>2087061146</v>
      </c>
      <c r="F1119" s="143">
        <v>-1</v>
      </c>
      <c r="G1119" s="143">
        <v>174.27</v>
      </c>
      <c r="H1119" s="143" t="b">
        <v>1</v>
      </c>
      <c r="I1119" s="143" t="b">
        <v>0</v>
      </c>
      <c r="J1119" s="143" t="b">
        <v>0</v>
      </c>
      <c r="K1119" s="143" t="b">
        <v>0</v>
      </c>
    </row>
    <row r="1120" spans="1:11" ht="63" hidden="1" x14ac:dyDescent="0.25">
      <c r="A1120" s="145">
        <v>44188.459027777775</v>
      </c>
      <c r="B1120" s="143" t="s">
        <v>848</v>
      </c>
      <c r="C1120" s="144" t="s">
        <v>1118</v>
      </c>
      <c r="D1120" s="143">
        <v>2797661241</v>
      </c>
      <c r="E1120" s="143">
        <v>2087061144</v>
      </c>
      <c r="F1120" s="143">
        <v>-1</v>
      </c>
      <c r="G1120" s="143">
        <v>175.27</v>
      </c>
      <c r="H1120" s="143" t="b">
        <v>1</v>
      </c>
      <c r="I1120" s="143" t="b">
        <v>0</v>
      </c>
      <c r="J1120" s="143" t="b">
        <v>0</v>
      </c>
      <c r="K1120" s="143" t="b">
        <v>0</v>
      </c>
    </row>
    <row r="1121" spans="1:11" ht="63" hidden="1" x14ac:dyDescent="0.25">
      <c r="A1121" s="145">
        <v>44188.459027777775</v>
      </c>
      <c r="B1121" s="143" t="s">
        <v>848</v>
      </c>
      <c r="C1121" s="144" t="s">
        <v>1117</v>
      </c>
      <c r="D1121" s="143">
        <v>2797661240</v>
      </c>
      <c r="E1121" s="143">
        <v>2087061143</v>
      </c>
      <c r="F1121" s="143">
        <v>-1</v>
      </c>
      <c r="G1121" s="143">
        <v>176.27</v>
      </c>
      <c r="H1121" s="143" t="b">
        <v>1</v>
      </c>
      <c r="I1121" s="143" t="b">
        <v>0</v>
      </c>
      <c r="J1121" s="143" t="b">
        <v>0</v>
      </c>
      <c r="K1121" s="143" t="b">
        <v>0</v>
      </c>
    </row>
    <row r="1122" spans="1:11" ht="63" hidden="1" x14ac:dyDescent="0.25">
      <c r="A1122" s="145">
        <v>44188.45208333333</v>
      </c>
      <c r="B1122" s="143" t="s">
        <v>848</v>
      </c>
      <c r="C1122" s="144" t="s">
        <v>1116</v>
      </c>
      <c r="D1122" s="143">
        <v>2797644779</v>
      </c>
      <c r="E1122" s="143">
        <v>2087048955</v>
      </c>
      <c r="F1122" s="143">
        <v>0</v>
      </c>
      <c r="G1122" s="143">
        <v>177.27</v>
      </c>
      <c r="H1122" s="143" t="b">
        <v>1</v>
      </c>
      <c r="I1122" s="143" t="b">
        <v>0</v>
      </c>
      <c r="J1122" s="143" t="b">
        <v>0</v>
      </c>
      <c r="K1122" s="143" t="b">
        <v>0</v>
      </c>
    </row>
    <row r="1123" spans="1:11" ht="63" hidden="1" x14ac:dyDescent="0.25">
      <c r="A1123" s="145">
        <v>44188.45208333333</v>
      </c>
      <c r="B1123" s="143" t="s">
        <v>848</v>
      </c>
      <c r="C1123" s="144" t="s">
        <v>1115</v>
      </c>
      <c r="D1123" s="143">
        <v>2797644088</v>
      </c>
      <c r="E1123" s="143">
        <v>2087048400</v>
      </c>
      <c r="F1123" s="143">
        <v>0</v>
      </c>
      <c r="G1123" s="143">
        <v>177.27</v>
      </c>
      <c r="H1123" s="143" t="b">
        <v>1</v>
      </c>
      <c r="I1123" s="143" t="b">
        <v>0</v>
      </c>
      <c r="J1123" s="143" t="b">
        <v>0</v>
      </c>
      <c r="K1123" s="143" t="b">
        <v>0</v>
      </c>
    </row>
    <row r="1124" spans="1:11" ht="63" hidden="1" x14ac:dyDescent="0.25">
      <c r="A1124" s="145">
        <v>44187.790972222225</v>
      </c>
      <c r="B1124" s="143" t="s">
        <v>846</v>
      </c>
      <c r="C1124" s="144" t="s">
        <v>1107</v>
      </c>
      <c r="D1124" s="143">
        <v>2796638811</v>
      </c>
      <c r="E1124" s="143">
        <v>2085603704</v>
      </c>
      <c r="F1124" s="143">
        <v>2.25</v>
      </c>
      <c r="G1124" s="143">
        <v>177.27</v>
      </c>
      <c r="H1124" s="143" t="b">
        <v>1</v>
      </c>
      <c r="I1124" s="143" t="b">
        <v>0</v>
      </c>
      <c r="J1124" s="143" t="b">
        <v>0</v>
      </c>
      <c r="K1124" s="143" t="b">
        <v>0</v>
      </c>
    </row>
    <row r="1125" spans="1:11" ht="78.75" hidden="1" x14ac:dyDescent="0.25">
      <c r="A1125" s="145">
        <v>44187.739583333336</v>
      </c>
      <c r="B1125" s="143" t="s">
        <v>846</v>
      </c>
      <c r="C1125" s="144" t="s">
        <v>1113</v>
      </c>
      <c r="D1125" s="143">
        <v>2796444688</v>
      </c>
      <c r="E1125" s="143">
        <v>2085950791</v>
      </c>
      <c r="F1125" s="143">
        <v>1.85</v>
      </c>
      <c r="G1125" s="143">
        <v>175.02</v>
      </c>
      <c r="H1125" s="143" t="b">
        <v>1</v>
      </c>
      <c r="I1125" s="143" t="b">
        <v>0</v>
      </c>
      <c r="J1125" s="143" t="b">
        <v>0</v>
      </c>
      <c r="K1125" s="143" t="b">
        <v>0</v>
      </c>
    </row>
    <row r="1126" spans="1:11" ht="47.25" hidden="1" x14ac:dyDescent="0.25">
      <c r="A1126" s="145">
        <v>44187.715277777781</v>
      </c>
      <c r="B1126" s="143" t="s">
        <v>846</v>
      </c>
      <c r="C1126" s="144" t="s">
        <v>1112</v>
      </c>
      <c r="D1126" s="143">
        <v>2796352119</v>
      </c>
      <c r="E1126" s="143">
        <v>2085950789</v>
      </c>
      <c r="F1126" s="143">
        <v>2.7</v>
      </c>
      <c r="G1126" s="143">
        <v>173.17</v>
      </c>
      <c r="H1126" s="143" t="b">
        <v>1</v>
      </c>
      <c r="I1126" s="143" t="b">
        <v>0</v>
      </c>
      <c r="J1126" s="143" t="b">
        <v>0</v>
      </c>
      <c r="K1126" s="143" t="b">
        <v>0</v>
      </c>
    </row>
    <row r="1127" spans="1:11" ht="63" hidden="1" x14ac:dyDescent="0.25">
      <c r="A1127" s="145">
        <v>44187.666666666664</v>
      </c>
      <c r="B1127" s="143" t="s">
        <v>848</v>
      </c>
      <c r="C1127" s="144" t="s">
        <v>1114</v>
      </c>
      <c r="D1127" s="143">
        <v>2796153196</v>
      </c>
      <c r="E1127" s="143">
        <v>2085950792</v>
      </c>
      <c r="F1127" s="143">
        <v>-1</v>
      </c>
      <c r="G1127" s="143">
        <v>170.47</v>
      </c>
      <c r="H1127" s="143" t="b">
        <v>1</v>
      </c>
      <c r="I1127" s="143" t="b">
        <v>0</v>
      </c>
      <c r="J1127" s="143" t="b">
        <v>0</v>
      </c>
      <c r="K1127" s="143" t="b">
        <v>0</v>
      </c>
    </row>
    <row r="1128" spans="1:11" ht="78.75" hidden="1" x14ac:dyDescent="0.25">
      <c r="A1128" s="145">
        <v>44187.666666666664</v>
      </c>
      <c r="B1128" s="143" t="s">
        <v>848</v>
      </c>
      <c r="C1128" s="144" t="s">
        <v>1113</v>
      </c>
      <c r="D1128" s="143">
        <v>2796153195</v>
      </c>
      <c r="E1128" s="143">
        <v>2085950791</v>
      </c>
      <c r="F1128" s="143">
        <v>-2</v>
      </c>
      <c r="G1128" s="143">
        <v>171.47</v>
      </c>
      <c r="H1128" s="143" t="b">
        <v>1</v>
      </c>
      <c r="I1128" s="143" t="b">
        <v>0</v>
      </c>
      <c r="J1128" s="143" t="b">
        <v>0</v>
      </c>
      <c r="K1128" s="143" t="b">
        <v>0</v>
      </c>
    </row>
    <row r="1129" spans="1:11" ht="47.25" hidden="1" x14ac:dyDescent="0.25">
      <c r="A1129" s="145">
        <v>44187.666666666664</v>
      </c>
      <c r="B1129" s="143" t="s">
        <v>848</v>
      </c>
      <c r="C1129" s="144" t="s">
        <v>1112</v>
      </c>
      <c r="D1129" s="143">
        <v>2796153193</v>
      </c>
      <c r="E1129" s="143">
        <v>2085950789</v>
      </c>
      <c r="F1129" s="143">
        <v>-1</v>
      </c>
      <c r="G1129" s="143">
        <v>173.47</v>
      </c>
      <c r="H1129" s="143" t="b">
        <v>1</v>
      </c>
      <c r="I1129" s="143" t="b">
        <v>0</v>
      </c>
      <c r="J1129" s="143" t="b">
        <v>0</v>
      </c>
      <c r="K1129" s="143" t="b">
        <v>0</v>
      </c>
    </row>
    <row r="1130" spans="1:11" ht="63" hidden="1" x14ac:dyDescent="0.25">
      <c r="A1130" s="145">
        <v>44187.666666666664</v>
      </c>
      <c r="B1130" s="143" t="s">
        <v>848</v>
      </c>
      <c r="C1130" s="144" t="s">
        <v>1111</v>
      </c>
      <c r="D1130" s="143">
        <v>2796153192</v>
      </c>
      <c r="E1130" s="143">
        <v>2085950788</v>
      </c>
      <c r="F1130" s="143">
        <v>-1</v>
      </c>
      <c r="G1130" s="143">
        <v>174.47</v>
      </c>
      <c r="H1130" s="143" t="b">
        <v>1</v>
      </c>
      <c r="I1130" s="143" t="b">
        <v>0</v>
      </c>
      <c r="J1130" s="143" t="b">
        <v>0</v>
      </c>
      <c r="K1130" s="143" t="b">
        <v>0</v>
      </c>
    </row>
    <row r="1131" spans="1:11" ht="47.25" hidden="1" x14ac:dyDescent="0.25">
      <c r="A1131" s="145">
        <v>44187.552777777775</v>
      </c>
      <c r="B1131" s="143" t="s">
        <v>848</v>
      </c>
      <c r="C1131" s="144" t="s">
        <v>1110</v>
      </c>
      <c r="D1131" s="143">
        <v>2795741393</v>
      </c>
      <c r="E1131" s="143">
        <v>2085655972</v>
      </c>
      <c r="F1131" s="143">
        <v>-5</v>
      </c>
      <c r="G1131" s="143">
        <v>175.47</v>
      </c>
      <c r="H1131" s="143" t="b">
        <v>1</v>
      </c>
      <c r="I1131" s="143" t="b">
        <v>0</v>
      </c>
      <c r="J1131" s="143" t="b">
        <v>0</v>
      </c>
      <c r="K1131" s="143" t="b">
        <v>0</v>
      </c>
    </row>
    <row r="1132" spans="1:11" ht="63" hidden="1" x14ac:dyDescent="0.25">
      <c r="A1132" s="145">
        <v>44187.552777777775</v>
      </c>
      <c r="B1132" s="143" t="s">
        <v>848</v>
      </c>
      <c r="C1132" s="144" t="s">
        <v>1109</v>
      </c>
      <c r="D1132" s="143">
        <v>2795741392</v>
      </c>
      <c r="E1132" s="143">
        <v>2085655971</v>
      </c>
      <c r="F1132" s="143">
        <v>-5</v>
      </c>
      <c r="G1132" s="143">
        <v>180.47</v>
      </c>
      <c r="H1132" s="143" t="b">
        <v>1</v>
      </c>
      <c r="I1132" s="143" t="b">
        <v>0</v>
      </c>
      <c r="J1132" s="143" t="b">
        <v>0</v>
      </c>
      <c r="K1132" s="143" t="b">
        <v>0</v>
      </c>
    </row>
    <row r="1133" spans="1:11" ht="47.25" hidden="1" x14ac:dyDescent="0.25">
      <c r="A1133" s="145">
        <v>44187.517361111109</v>
      </c>
      <c r="B1133" s="143" t="s">
        <v>848</v>
      </c>
      <c r="C1133" s="144" t="s">
        <v>1108</v>
      </c>
      <c r="D1133" s="143">
        <v>2795671630</v>
      </c>
      <c r="E1133" s="143">
        <v>2085603705</v>
      </c>
      <c r="F1133" s="143">
        <v>-1</v>
      </c>
      <c r="G1133" s="143">
        <v>185.47</v>
      </c>
      <c r="H1133" s="143" t="b">
        <v>1</v>
      </c>
      <c r="I1133" s="143" t="b">
        <v>0</v>
      </c>
      <c r="J1133" s="143" t="b">
        <v>0</v>
      </c>
      <c r="K1133" s="143" t="b">
        <v>0</v>
      </c>
    </row>
    <row r="1134" spans="1:11" ht="63" hidden="1" x14ac:dyDescent="0.25">
      <c r="A1134" s="145">
        <v>44187.517361111109</v>
      </c>
      <c r="B1134" s="143" t="s">
        <v>848</v>
      </c>
      <c r="C1134" s="144" t="s">
        <v>1107</v>
      </c>
      <c r="D1134" s="143">
        <v>2795671629</v>
      </c>
      <c r="E1134" s="143">
        <v>2085603704</v>
      </c>
      <c r="F1134" s="143">
        <v>-1</v>
      </c>
      <c r="G1134" s="143">
        <v>186.47</v>
      </c>
      <c r="H1134" s="143" t="b">
        <v>1</v>
      </c>
      <c r="I1134" s="143" t="b">
        <v>0</v>
      </c>
      <c r="J1134" s="143" t="b">
        <v>0</v>
      </c>
      <c r="K1134" s="143" t="b">
        <v>0</v>
      </c>
    </row>
    <row r="1135" spans="1:11" ht="63" hidden="1" x14ac:dyDescent="0.25">
      <c r="A1135" s="145">
        <v>44186.052083333336</v>
      </c>
      <c r="B1135" s="143" t="s">
        <v>848</v>
      </c>
      <c r="C1135" s="144" t="s">
        <v>1106</v>
      </c>
      <c r="D1135" s="143">
        <v>2793801803</v>
      </c>
      <c r="E1135" s="143">
        <v>2084262156</v>
      </c>
      <c r="F1135" s="143">
        <v>-2</v>
      </c>
      <c r="G1135" s="143">
        <v>187.47</v>
      </c>
      <c r="H1135" s="143" t="b">
        <v>1</v>
      </c>
      <c r="I1135" s="143" t="b">
        <v>0</v>
      </c>
      <c r="J1135" s="143" t="b">
        <v>0</v>
      </c>
      <c r="K1135" s="143" t="b">
        <v>0</v>
      </c>
    </row>
    <row r="1136" spans="1:11" ht="63" hidden="1" x14ac:dyDescent="0.25">
      <c r="A1136" s="145">
        <v>44186.048611111109</v>
      </c>
      <c r="B1136" s="143" t="s">
        <v>848</v>
      </c>
      <c r="C1136" s="144" t="s">
        <v>1105</v>
      </c>
      <c r="D1136" s="143">
        <v>2793798563</v>
      </c>
      <c r="E1136" s="143">
        <v>2084259617</v>
      </c>
      <c r="F1136" s="143">
        <v>-1</v>
      </c>
      <c r="G1136" s="143">
        <v>189.47</v>
      </c>
      <c r="H1136" s="143" t="b">
        <v>1</v>
      </c>
      <c r="I1136" s="143" t="b">
        <v>0</v>
      </c>
      <c r="J1136" s="143" t="b">
        <v>0</v>
      </c>
      <c r="K1136" s="143" t="b">
        <v>0</v>
      </c>
    </row>
    <row r="1137" spans="1:11" ht="63" hidden="1" x14ac:dyDescent="0.25">
      <c r="A1137" s="145">
        <v>44186.048611111109</v>
      </c>
      <c r="B1137" s="143" t="s">
        <v>848</v>
      </c>
      <c r="C1137" s="144" t="s">
        <v>1104</v>
      </c>
      <c r="D1137" s="143">
        <v>2793798562</v>
      </c>
      <c r="E1137" s="143">
        <v>2084259616</v>
      </c>
      <c r="F1137" s="143">
        <v>-1</v>
      </c>
      <c r="G1137" s="143">
        <v>190.47</v>
      </c>
      <c r="H1137" s="143" t="b">
        <v>1</v>
      </c>
      <c r="I1137" s="143" t="b">
        <v>0</v>
      </c>
      <c r="J1137" s="143" t="b">
        <v>0</v>
      </c>
      <c r="K1137" s="143" t="b">
        <v>0</v>
      </c>
    </row>
    <row r="1138" spans="1:11" ht="63" hidden="1" x14ac:dyDescent="0.25">
      <c r="A1138" s="145">
        <v>44184.881249999999</v>
      </c>
      <c r="B1138" s="143" t="s">
        <v>846</v>
      </c>
      <c r="C1138" s="144" t="s">
        <v>1098</v>
      </c>
      <c r="D1138" s="143">
        <v>2790752675</v>
      </c>
      <c r="E1138" s="143">
        <v>2081543479</v>
      </c>
      <c r="F1138" s="143">
        <v>0.98</v>
      </c>
      <c r="G1138" s="143">
        <v>191.47</v>
      </c>
      <c r="H1138" s="143" t="b">
        <v>1</v>
      </c>
      <c r="I1138" s="143" t="b">
        <v>0</v>
      </c>
      <c r="J1138" s="143" t="b">
        <v>0</v>
      </c>
      <c r="K1138" s="143" t="b">
        <v>0</v>
      </c>
    </row>
    <row r="1139" spans="1:11" ht="63" hidden="1" x14ac:dyDescent="0.25">
      <c r="A1139" s="145">
        <v>44184.834027777775</v>
      </c>
      <c r="B1139" s="143" t="s">
        <v>846</v>
      </c>
      <c r="C1139" s="144" t="s">
        <v>1097</v>
      </c>
      <c r="D1139" s="143">
        <v>2790511478</v>
      </c>
      <c r="E1139" s="143">
        <v>2081543476</v>
      </c>
      <c r="F1139" s="143">
        <v>6</v>
      </c>
      <c r="G1139" s="143">
        <v>190.49</v>
      </c>
      <c r="H1139" s="143" t="b">
        <v>1</v>
      </c>
      <c r="I1139" s="143" t="b">
        <v>0</v>
      </c>
      <c r="J1139" s="143" t="b">
        <v>0</v>
      </c>
      <c r="K1139" s="143" t="b">
        <v>0</v>
      </c>
    </row>
    <row r="1140" spans="1:11" ht="63" hidden="1" x14ac:dyDescent="0.25">
      <c r="A1140" s="145">
        <v>44184.787499999999</v>
      </c>
      <c r="B1140" s="143" t="s">
        <v>848</v>
      </c>
      <c r="C1140" s="144" t="s">
        <v>1103</v>
      </c>
      <c r="D1140" s="143">
        <v>2790237308</v>
      </c>
      <c r="E1140" s="143">
        <v>2081636791</v>
      </c>
      <c r="F1140" s="143">
        <v>-1</v>
      </c>
      <c r="G1140" s="143">
        <v>184.49</v>
      </c>
      <c r="H1140" s="143" t="b">
        <v>1</v>
      </c>
      <c r="I1140" s="143" t="b">
        <v>0</v>
      </c>
      <c r="J1140" s="143" t="b">
        <v>0</v>
      </c>
      <c r="K1140" s="143" t="b">
        <v>0</v>
      </c>
    </row>
    <row r="1141" spans="1:11" ht="63" hidden="1" x14ac:dyDescent="0.25">
      <c r="A1141" s="145">
        <v>44184.787499999999</v>
      </c>
      <c r="B1141" s="143" t="s">
        <v>848</v>
      </c>
      <c r="C1141" s="144" t="s">
        <v>1102</v>
      </c>
      <c r="D1141" s="143">
        <v>2790237307</v>
      </c>
      <c r="E1141" s="143">
        <v>2081636790</v>
      </c>
      <c r="F1141" s="143">
        <v>-1</v>
      </c>
      <c r="G1141" s="143">
        <v>185.49</v>
      </c>
      <c r="H1141" s="143" t="b">
        <v>1</v>
      </c>
      <c r="I1141" s="143" t="b">
        <v>0</v>
      </c>
      <c r="J1141" s="143" t="b">
        <v>0</v>
      </c>
      <c r="K1141" s="143" t="b">
        <v>0</v>
      </c>
    </row>
    <row r="1142" spans="1:11" ht="47.25" hidden="1" x14ac:dyDescent="0.25">
      <c r="A1142" s="145">
        <v>44184.786805555559</v>
      </c>
      <c r="B1142" s="143" t="s">
        <v>848</v>
      </c>
      <c r="C1142" s="144" t="s">
        <v>1101</v>
      </c>
      <c r="D1142" s="143">
        <v>2790233286</v>
      </c>
      <c r="E1142" s="143">
        <v>2081634163</v>
      </c>
      <c r="F1142" s="143">
        <v>-1</v>
      </c>
      <c r="G1142" s="143">
        <v>186.49</v>
      </c>
      <c r="H1142" s="143" t="b">
        <v>1</v>
      </c>
      <c r="I1142" s="143" t="b">
        <v>0</v>
      </c>
      <c r="J1142" s="143" t="b">
        <v>1</v>
      </c>
      <c r="K1142" s="143" t="b">
        <v>0</v>
      </c>
    </row>
    <row r="1143" spans="1:11" ht="63" hidden="1" x14ac:dyDescent="0.25">
      <c r="A1143" s="145">
        <v>44184.770138888889</v>
      </c>
      <c r="B1143" s="143" t="s">
        <v>848</v>
      </c>
      <c r="C1143" s="144" t="s">
        <v>1100</v>
      </c>
      <c r="D1143" s="143">
        <v>2790112647</v>
      </c>
      <c r="E1143" s="143">
        <v>2081543487</v>
      </c>
      <c r="F1143" s="143">
        <v>-4</v>
      </c>
      <c r="G1143" s="143">
        <v>187.49</v>
      </c>
      <c r="H1143" s="143" t="b">
        <v>1</v>
      </c>
      <c r="I1143" s="143" t="b">
        <v>0</v>
      </c>
      <c r="J1143" s="143" t="b">
        <v>0</v>
      </c>
      <c r="K1143" s="143" t="b">
        <v>0</v>
      </c>
    </row>
    <row r="1144" spans="1:11" ht="63" hidden="1" x14ac:dyDescent="0.25">
      <c r="A1144" s="145">
        <v>44184.770138888889</v>
      </c>
      <c r="B1144" s="143" t="s">
        <v>848</v>
      </c>
      <c r="C1144" s="144" t="s">
        <v>1099</v>
      </c>
      <c r="D1144" s="143">
        <v>2790112643</v>
      </c>
      <c r="E1144" s="143">
        <v>2081543483</v>
      </c>
      <c r="F1144" s="143">
        <v>-2</v>
      </c>
      <c r="G1144" s="143">
        <v>191.49</v>
      </c>
      <c r="H1144" s="143" t="b">
        <v>1</v>
      </c>
      <c r="I1144" s="143" t="b">
        <v>0</v>
      </c>
      <c r="J1144" s="143" t="b">
        <v>0</v>
      </c>
      <c r="K1144" s="143" t="b">
        <v>0</v>
      </c>
    </row>
    <row r="1145" spans="1:11" ht="63" hidden="1" x14ac:dyDescent="0.25">
      <c r="A1145" s="145">
        <v>44184.770138888889</v>
      </c>
      <c r="B1145" s="143" t="s">
        <v>848</v>
      </c>
      <c r="C1145" s="144" t="s">
        <v>1098</v>
      </c>
      <c r="D1145" s="143">
        <v>2790112639</v>
      </c>
      <c r="E1145" s="143">
        <v>2081543479</v>
      </c>
      <c r="F1145" s="143">
        <v>-0.5</v>
      </c>
      <c r="G1145" s="143">
        <v>193.49</v>
      </c>
      <c r="H1145" s="143" t="b">
        <v>1</v>
      </c>
      <c r="I1145" s="143" t="b">
        <v>0</v>
      </c>
      <c r="J1145" s="143" t="b">
        <v>0</v>
      </c>
      <c r="K1145" s="143" t="b">
        <v>0</v>
      </c>
    </row>
    <row r="1146" spans="1:11" ht="63" hidden="1" x14ac:dyDescent="0.25">
      <c r="A1146" s="145">
        <v>44184.770138888889</v>
      </c>
      <c r="B1146" s="143" t="s">
        <v>848</v>
      </c>
      <c r="C1146" s="144" t="s">
        <v>1097</v>
      </c>
      <c r="D1146" s="143">
        <v>2790112636</v>
      </c>
      <c r="E1146" s="143">
        <v>2081543476</v>
      </c>
      <c r="F1146" s="143">
        <v>-2</v>
      </c>
      <c r="G1146" s="143">
        <v>193.99</v>
      </c>
      <c r="H1146" s="143" t="b">
        <v>1</v>
      </c>
      <c r="I1146" s="143" t="b">
        <v>0</v>
      </c>
      <c r="J1146" s="143" t="b">
        <v>0</v>
      </c>
      <c r="K1146" s="143" t="b">
        <v>0</v>
      </c>
    </row>
    <row r="1147" spans="1:11" ht="47.25" hidden="1" x14ac:dyDescent="0.25">
      <c r="A1147" s="145">
        <v>44184.67291666667</v>
      </c>
      <c r="B1147" s="143" t="s">
        <v>846</v>
      </c>
      <c r="C1147" s="144" t="s">
        <v>1096</v>
      </c>
      <c r="D1147" s="143">
        <v>2788667785</v>
      </c>
      <c r="E1147" s="143">
        <v>2079217338</v>
      </c>
      <c r="F1147" s="143">
        <v>2.4500000000000002</v>
      </c>
      <c r="G1147" s="143">
        <v>195.99</v>
      </c>
      <c r="H1147" s="143" t="b">
        <v>1</v>
      </c>
      <c r="I1147" s="143" t="b">
        <v>0</v>
      </c>
      <c r="J1147" s="143" t="b">
        <v>0</v>
      </c>
      <c r="K1147" s="143" t="b">
        <v>0</v>
      </c>
    </row>
    <row r="1148" spans="1:11" ht="47.25" hidden="1" x14ac:dyDescent="0.25">
      <c r="A1148" s="145">
        <v>44184.556944444441</v>
      </c>
      <c r="B1148" s="143" t="s">
        <v>848</v>
      </c>
      <c r="C1148" s="144" t="s">
        <v>1096</v>
      </c>
      <c r="D1148" s="143">
        <v>2787029043</v>
      </c>
      <c r="E1148" s="143">
        <v>2079217338</v>
      </c>
      <c r="F1148" s="143">
        <v>-1</v>
      </c>
      <c r="G1148" s="143">
        <v>193.54</v>
      </c>
      <c r="H1148" s="143" t="b">
        <v>1</v>
      </c>
      <c r="I1148" s="143" t="b">
        <v>0</v>
      </c>
      <c r="J1148" s="143" t="b">
        <v>0</v>
      </c>
      <c r="K1148" s="143" t="b">
        <v>0</v>
      </c>
    </row>
    <row r="1149" spans="1:11" ht="63" hidden="1" x14ac:dyDescent="0.25">
      <c r="A1149" s="145">
        <v>44184.556944444441</v>
      </c>
      <c r="B1149" s="143" t="s">
        <v>848</v>
      </c>
      <c r="C1149" s="144" t="s">
        <v>1095</v>
      </c>
      <c r="D1149" s="143">
        <v>2787029041</v>
      </c>
      <c r="E1149" s="143">
        <v>2079217336</v>
      </c>
      <c r="F1149" s="143">
        <v>-1</v>
      </c>
      <c r="G1149" s="143">
        <v>194.54</v>
      </c>
      <c r="H1149" s="143" t="b">
        <v>1</v>
      </c>
      <c r="I1149" s="143" t="b">
        <v>0</v>
      </c>
      <c r="J1149" s="143" t="b">
        <v>0</v>
      </c>
      <c r="K1149" s="143" t="b">
        <v>0</v>
      </c>
    </row>
    <row r="1150" spans="1:11" ht="47.25" hidden="1" x14ac:dyDescent="0.25">
      <c r="A1150" s="145">
        <v>44184.554861111108</v>
      </c>
      <c r="B1150" s="143" t="s">
        <v>848</v>
      </c>
      <c r="C1150" s="144" t="s">
        <v>1094</v>
      </c>
      <c r="D1150" s="143">
        <v>2787005062</v>
      </c>
      <c r="E1150" s="143">
        <v>2079197893</v>
      </c>
      <c r="F1150" s="143">
        <v>-1</v>
      </c>
      <c r="G1150" s="143">
        <v>195.54</v>
      </c>
      <c r="H1150" s="143" t="b">
        <v>1</v>
      </c>
      <c r="I1150" s="143" t="b">
        <v>0</v>
      </c>
      <c r="J1150" s="143" t="b">
        <v>0</v>
      </c>
      <c r="K1150" s="143" t="b">
        <v>0</v>
      </c>
    </row>
    <row r="1151" spans="1:11" ht="47.25" hidden="1" x14ac:dyDescent="0.25">
      <c r="A1151" s="145">
        <v>44184.554861111108</v>
      </c>
      <c r="B1151" s="143" t="s">
        <v>848</v>
      </c>
      <c r="C1151" s="144" t="s">
        <v>1093</v>
      </c>
      <c r="D1151" s="143">
        <v>2787005060</v>
      </c>
      <c r="E1151" s="143">
        <v>2079197891</v>
      </c>
      <c r="F1151" s="143">
        <v>-1</v>
      </c>
      <c r="G1151" s="143">
        <v>196.54</v>
      </c>
      <c r="H1151" s="143" t="b">
        <v>1</v>
      </c>
      <c r="I1151" s="143" t="b">
        <v>0</v>
      </c>
      <c r="J1151" s="143" t="b">
        <v>0</v>
      </c>
      <c r="K1151" s="143" t="b">
        <v>0</v>
      </c>
    </row>
    <row r="1152" spans="1:11" ht="63" hidden="1" x14ac:dyDescent="0.25">
      <c r="A1152" s="145">
        <v>44184.554861111108</v>
      </c>
      <c r="B1152" s="143" t="s">
        <v>848</v>
      </c>
      <c r="C1152" s="144" t="s">
        <v>1092</v>
      </c>
      <c r="D1152" s="143">
        <v>2787005058</v>
      </c>
      <c r="E1152" s="143">
        <v>2079197889</v>
      </c>
      <c r="F1152" s="143">
        <v>-1</v>
      </c>
      <c r="G1152" s="143">
        <v>197.54</v>
      </c>
      <c r="H1152" s="143" t="b">
        <v>1</v>
      </c>
      <c r="I1152" s="143" t="b">
        <v>0</v>
      </c>
      <c r="J1152" s="143" t="b">
        <v>0</v>
      </c>
      <c r="K1152" s="143" t="b">
        <v>0</v>
      </c>
    </row>
    <row r="1153" spans="1:11" ht="63" hidden="1" x14ac:dyDescent="0.25">
      <c r="A1153" s="145">
        <v>44184.040972222225</v>
      </c>
      <c r="B1153" s="143" t="s">
        <v>846</v>
      </c>
      <c r="C1153" s="144" t="s">
        <v>1091</v>
      </c>
      <c r="D1153" s="143">
        <v>2785948090</v>
      </c>
      <c r="E1153" s="143">
        <v>2077024362</v>
      </c>
      <c r="F1153" s="143">
        <v>3.3</v>
      </c>
      <c r="G1153" s="143">
        <v>198.54</v>
      </c>
      <c r="H1153" s="143" t="b">
        <v>1</v>
      </c>
      <c r="I1153" s="143" t="b">
        <v>0</v>
      </c>
      <c r="J1153" s="143" t="b">
        <v>0</v>
      </c>
      <c r="K1153" s="143" t="b">
        <v>0</v>
      </c>
    </row>
    <row r="1154" spans="1:11" ht="63" hidden="1" x14ac:dyDescent="0.25">
      <c r="A1154" s="145">
        <v>44183.700694444444</v>
      </c>
      <c r="B1154" s="143" t="s">
        <v>846</v>
      </c>
      <c r="C1154" s="144" t="s">
        <v>1090</v>
      </c>
      <c r="D1154" s="143">
        <v>2784256966</v>
      </c>
      <c r="E1154" s="143">
        <v>2077023426</v>
      </c>
      <c r="F1154" s="143">
        <v>4.8</v>
      </c>
      <c r="G1154" s="143">
        <v>195.24</v>
      </c>
      <c r="H1154" s="143" t="b">
        <v>1</v>
      </c>
      <c r="I1154" s="143" t="b">
        <v>0</v>
      </c>
      <c r="J1154" s="143" t="b">
        <v>0</v>
      </c>
      <c r="K1154" s="143" t="b">
        <v>0</v>
      </c>
    </row>
    <row r="1155" spans="1:11" ht="63" hidden="1" x14ac:dyDescent="0.25">
      <c r="A1155" s="145">
        <v>44183.677777777775</v>
      </c>
      <c r="B1155" s="143" t="s">
        <v>848</v>
      </c>
      <c r="C1155" s="144" t="s">
        <v>1091</v>
      </c>
      <c r="D1155" s="143">
        <v>2784133975</v>
      </c>
      <c r="E1155" s="143">
        <v>2077024362</v>
      </c>
      <c r="F1155" s="143">
        <v>-1</v>
      </c>
      <c r="G1155" s="143">
        <v>190.44</v>
      </c>
      <c r="H1155" s="143" t="b">
        <v>1</v>
      </c>
      <c r="I1155" s="143" t="b">
        <v>0</v>
      </c>
      <c r="J1155" s="143" t="b">
        <v>0</v>
      </c>
      <c r="K1155" s="143" t="b">
        <v>0</v>
      </c>
    </row>
    <row r="1156" spans="1:11" ht="63" hidden="1" x14ac:dyDescent="0.25">
      <c r="A1156" s="145">
        <v>44183.677083333336</v>
      </c>
      <c r="B1156" s="143" t="s">
        <v>848</v>
      </c>
      <c r="C1156" s="144" t="s">
        <v>1090</v>
      </c>
      <c r="D1156" s="143">
        <v>2784132835</v>
      </c>
      <c r="E1156" s="143">
        <v>2077023426</v>
      </c>
      <c r="F1156" s="143">
        <v>-2</v>
      </c>
      <c r="G1156" s="143">
        <v>191.44</v>
      </c>
      <c r="H1156" s="143" t="b">
        <v>1</v>
      </c>
      <c r="I1156" s="143" t="b">
        <v>0</v>
      </c>
      <c r="J1156" s="143" t="b">
        <v>0</v>
      </c>
      <c r="K1156" s="143" t="b">
        <v>0</v>
      </c>
    </row>
    <row r="1157" spans="1:11" ht="47.25" hidden="1" x14ac:dyDescent="0.25">
      <c r="A1157" s="145">
        <v>44183.669444444444</v>
      </c>
      <c r="B1157" s="143" t="s">
        <v>848</v>
      </c>
      <c r="C1157" s="144" t="s">
        <v>1089</v>
      </c>
      <c r="D1157" s="143">
        <v>2784091797</v>
      </c>
      <c r="E1157" s="143">
        <v>2076994275</v>
      </c>
      <c r="F1157" s="143">
        <v>-1</v>
      </c>
      <c r="G1157" s="143">
        <v>193.44</v>
      </c>
      <c r="H1157" s="143" t="b">
        <v>1</v>
      </c>
      <c r="I1157" s="143" t="b">
        <v>0</v>
      </c>
      <c r="J1157" s="143" t="b">
        <v>1</v>
      </c>
      <c r="K1157" s="143" t="b">
        <v>0</v>
      </c>
    </row>
    <row r="1158" spans="1:11" ht="63" hidden="1" x14ac:dyDescent="0.25">
      <c r="A1158" s="145">
        <v>44183.501388888886</v>
      </c>
      <c r="B1158" s="143" t="s">
        <v>848</v>
      </c>
      <c r="C1158" s="144" t="s">
        <v>1088</v>
      </c>
      <c r="D1158" s="143">
        <v>2783489636</v>
      </c>
      <c r="E1158" s="143">
        <v>2076553624</v>
      </c>
      <c r="F1158" s="143">
        <v>0</v>
      </c>
      <c r="G1158" s="143">
        <v>194.44</v>
      </c>
      <c r="H1158" s="143" t="b">
        <v>1</v>
      </c>
      <c r="I1158" s="143" t="b">
        <v>0</v>
      </c>
      <c r="J1158" s="143" t="b">
        <v>0</v>
      </c>
      <c r="K1158" s="143" t="b">
        <v>0</v>
      </c>
    </row>
    <row r="1159" spans="1:11" ht="63" hidden="1" x14ac:dyDescent="0.25">
      <c r="A1159" s="145">
        <v>44183.499305555553</v>
      </c>
      <c r="B1159" s="143" t="s">
        <v>848</v>
      </c>
      <c r="C1159" s="144" t="s">
        <v>1087</v>
      </c>
      <c r="D1159" s="143">
        <v>2783484342</v>
      </c>
      <c r="E1159" s="143">
        <v>2076550104</v>
      </c>
      <c r="F1159" s="143">
        <v>0</v>
      </c>
      <c r="G1159" s="143">
        <v>194.44</v>
      </c>
      <c r="H1159" s="143" t="b">
        <v>1</v>
      </c>
      <c r="I1159" s="143" t="b">
        <v>0</v>
      </c>
      <c r="J1159" s="143" t="b">
        <v>0</v>
      </c>
      <c r="K1159" s="143" t="b">
        <v>0</v>
      </c>
    </row>
    <row r="1160" spans="1:11" hidden="1" x14ac:dyDescent="0.25">
      <c r="A1160" s="145">
        <v>44182.56527777778</v>
      </c>
      <c r="B1160" s="143" t="s">
        <v>848</v>
      </c>
      <c r="C1160" s="143" t="s">
        <v>883</v>
      </c>
      <c r="D1160" s="143">
        <v>2781244392</v>
      </c>
      <c r="E1160" s="143">
        <v>2074909353</v>
      </c>
      <c r="F1160" s="143">
        <v>0</v>
      </c>
      <c r="G1160" s="143">
        <v>194.44</v>
      </c>
      <c r="H1160" s="143" t="b">
        <v>0</v>
      </c>
      <c r="I1160" s="143" t="b">
        <v>1</v>
      </c>
      <c r="J1160" s="143" t="b">
        <v>0</v>
      </c>
      <c r="K1160" s="143" t="b">
        <v>0</v>
      </c>
    </row>
    <row r="1161" spans="1:11" ht="63" hidden="1" x14ac:dyDescent="0.25">
      <c r="A1161" s="145">
        <v>44182.564583333333</v>
      </c>
      <c r="B1161" s="143" t="s">
        <v>848</v>
      </c>
      <c r="C1161" s="144" t="s">
        <v>1086</v>
      </c>
      <c r="D1161" s="143">
        <v>2781240348</v>
      </c>
      <c r="E1161" s="143">
        <v>2074908691</v>
      </c>
      <c r="F1161" s="143">
        <v>-1</v>
      </c>
      <c r="G1161" s="143">
        <v>194.44</v>
      </c>
      <c r="H1161" s="143" t="b">
        <v>1</v>
      </c>
      <c r="I1161" s="143" t="b">
        <v>0</v>
      </c>
      <c r="J1161" s="143" t="b">
        <v>0</v>
      </c>
      <c r="K1161" s="143" t="b">
        <v>0</v>
      </c>
    </row>
    <row r="1162" spans="1:11" ht="63" hidden="1" x14ac:dyDescent="0.25">
      <c r="A1162" s="145">
        <v>44181.742361111108</v>
      </c>
      <c r="B1162" s="143" t="s">
        <v>846</v>
      </c>
      <c r="C1162" s="144" t="s">
        <v>1081</v>
      </c>
      <c r="D1162" s="143">
        <v>2779346370</v>
      </c>
      <c r="E1162" s="143">
        <v>2072702348</v>
      </c>
      <c r="F1162" s="143">
        <v>1.8</v>
      </c>
      <c r="G1162" s="143">
        <v>195.44</v>
      </c>
      <c r="H1162" s="143" t="b">
        <v>1</v>
      </c>
      <c r="I1162" s="143" t="b">
        <v>0</v>
      </c>
      <c r="J1162" s="143" t="b">
        <v>0</v>
      </c>
      <c r="K1162" s="143" t="b">
        <v>0</v>
      </c>
    </row>
    <row r="1163" spans="1:11" ht="31.5" hidden="1" x14ac:dyDescent="0.25">
      <c r="A1163" s="145">
        <v>44181.726388888892</v>
      </c>
      <c r="B1163" s="143" t="s">
        <v>848</v>
      </c>
      <c r="C1163" s="144" t="s">
        <v>1085</v>
      </c>
      <c r="D1163" s="143">
        <v>2779250064</v>
      </c>
      <c r="E1163" s="143">
        <v>2073481540</v>
      </c>
      <c r="F1163" s="143">
        <v>-5</v>
      </c>
      <c r="G1163" s="143">
        <v>193.64</v>
      </c>
      <c r="H1163" s="143" t="b">
        <v>1</v>
      </c>
      <c r="I1163" s="143" t="b">
        <v>0</v>
      </c>
      <c r="J1163" s="143" t="b">
        <v>0</v>
      </c>
      <c r="K1163" s="143" t="b">
        <v>0</v>
      </c>
    </row>
    <row r="1164" spans="1:11" ht="63" hidden="1" x14ac:dyDescent="0.25">
      <c r="A1164" s="145">
        <v>44181.428472222222</v>
      </c>
      <c r="B1164" s="143" t="s">
        <v>848</v>
      </c>
      <c r="C1164" s="144" t="s">
        <v>1084</v>
      </c>
      <c r="D1164" s="143">
        <v>2778192427</v>
      </c>
      <c r="E1164" s="143">
        <v>2072702352</v>
      </c>
      <c r="F1164" s="143">
        <v>-1</v>
      </c>
      <c r="G1164" s="143">
        <v>198.64</v>
      </c>
      <c r="H1164" s="143" t="b">
        <v>1</v>
      </c>
      <c r="I1164" s="143" t="b">
        <v>0</v>
      </c>
      <c r="J1164" s="143" t="b">
        <v>0</v>
      </c>
      <c r="K1164" s="143" t="b">
        <v>0</v>
      </c>
    </row>
    <row r="1165" spans="1:11" ht="63" hidden="1" x14ac:dyDescent="0.25">
      <c r="A1165" s="145">
        <v>44181.428472222222</v>
      </c>
      <c r="B1165" s="143" t="s">
        <v>848</v>
      </c>
      <c r="C1165" s="144" t="s">
        <v>1083</v>
      </c>
      <c r="D1165" s="143">
        <v>2778192425</v>
      </c>
      <c r="E1165" s="143">
        <v>2072702350</v>
      </c>
      <c r="F1165" s="143">
        <v>-1</v>
      </c>
      <c r="G1165" s="143">
        <v>199.64</v>
      </c>
      <c r="H1165" s="143" t="b">
        <v>1</v>
      </c>
      <c r="I1165" s="143" t="b">
        <v>0</v>
      </c>
      <c r="J1165" s="143" t="b">
        <v>0</v>
      </c>
      <c r="K1165" s="143" t="b">
        <v>0</v>
      </c>
    </row>
    <row r="1166" spans="1:11" ht="63" hidden="1" x14ac:dyDescent="0.25">
      <c r="A1166" s="145">
        <v>44181.428472222222</v>
      </c>
      <c r="B1166" s="143" t="s">
        <v>848</v>
      </c>
      <c r="C1166" s="144" t="s">
        <v>1082</v>
      </c>
      <c r="D1166" s="143">
        <v>2778192424</v>
      </c>
      <c r="E1166" s="143">
        <v>2072702349</v>
      </c>
      <c r="F1166" s="143">
        <v>-1</v>
      </c>
      <c r="G1166" s="143">
        <v>200.64</v>
      </c>
      <c r="H1166" s="143" t="b">
        <v>1</v>
      </c>
      <c r="I1166" s="143" t="b">
        <v>0</v>
      </c>
      <c r="J1166" s="143" t="b">
        <v>0</v>
      </c>
      <c r="K1166" s="143" t="b">
        <v>0</v>
      </c>
    </row>
    <row r="1167" spans="1:11" ht="63" hidden="1" x14ac:dyDescent="0.25">
      <c r="A1167" s="145">
        <v>44181.428472222222</v>
      </c>
      <c r="B1167" s="143" t="s">
        <v>848</v>
      </c>
      <c r="C1167" s="144" t="s">
        <v>1081</v>
      </c>
      <c r="D1167" s="143">
        <v>2778192423</v>
      </c>
      <c r="E1167" s="143">
        <v>2072702348</v>
      </c>
      <c r="F1167" s="143">
        <v>-1</v>
      </c>
      <c r="G1167" s="143">
        <v>201.64</v>
      </c>
      <c r="H1167" s="143" t="b">
        <v>1</v>
      </c>
      <c r="I1167" s="143" t="b">
        <v>0</v>
      </c>
      <c r="J1167" s="143" t="b">
        <v>0</v>
      </c>
      <c r="K1167" s="143" t="b">
        <v>0</v>
      </c>
    </row>
    <row r="1168" spans="1:11" ht="63" hidden="1" x14ac:dyDescent="0.25">
      <c r="A1168" s="145">
        <v>44181.428472222222</v>
      </c>
      <c r="B1168" s="143" t="s">
        <v>848</v>
      </c>
      <c r="C1168" s="144" t="s">
        <v>1080</v>
      </c>
      <c r="D1168" s="143">
        <v>2778192422</v>
      </c>
      <c r="E1168" s="143">
        <v>2072702347</v>
      </c>
      <c r="F1168" s="143">
        <v>-1</v>
      </c>
      <c r="G1168" s="143">
        <v>202.64</v>
      </c>
      <c r="H1168" s="143" t="b">
        <v>1</v>
      </c>
      <c r="I1168" s="143" t="b">
        <v>0</v>
      </c>
      <c r="J1168" s="143" t="b">
        <v>0</v>
      </c>
      <c r="K1168" s="143" t="b">
        <v>0</v>
      </c>
    </row>
    <row r="1169" spans="1:11" ht="63" hidden="1" x14ac:dyDescent="0.25">
      <c r="A1169" s="145">
        <v>44181.428472222222</v>
      </c>
      <c r="B1169" s="143" t="s">
        <v>848</v>
      </c>
      <c r="C1169" s="144" t="s">
        <v>1079</v>
      </c>
      <c r="D1169" s="143">
        <v>2778192421</v>
      </c>
      <c r="E1169" s="143">
        <v>2072702346</v>
      </c>
      <c r="F1169" s="143">
        <v>-1</v>
      </c>
      <c r="G1169" s="143">
        <v>203.64</v>
      </c>
      <c r="H1169" s="143" t="b">
        <v>1</v>
      </c>
      <c r="I1169" s="143" t="b">
        <v>0</v>
      </c>
      <c r="J1169" s="143" t="b">
        <v>0</v>
      </c>
      <c r="K1169" s="143" t="b">
        <v>0</v>
      </c>
    </row>
    <row r="1170" spans="1:11" ht="47.25" hidden="1" x14ac:dyDescent="0.25">
      <c r="A1170" s="145">
        <v>44181.262499999997</v>
      </c>
      <c r="B1170" s="143" t="s">
        <v>846</v>
      </c>
      <c r="C1170" s="144" t="s">
        <v>1078</v>
      </c>
      <c r="D1170" s="143">
        <v>2778078017</v>
      </c>
      <c r="E1170" s="143">
        <v>2071410391</v>
      </c>
      <c r="F1170" s="143">
        <v>7.15</v>
      </c>
      <c r="G1170" s="143">
        <v>204.64</v>
      </c>
      <c r="H1170" s="143" t="b">
        <v>1</v>
      </c>
      <c r="I1170" s="143" t="b">
        <v>0</v>
      </c>
      <c r="J1170" s="143" t="b">
        <v>0</v>
      </c>
      <c r="K1170" s="143" t="b">
        <v>0</v>
      </c>
    </row>
    <row r="1171" spans="1:11" ht="47.25" hidden="1" x14ac:dyDescent="0.25">
      <c r="A1171" s="145">
        <v>44180.46875</v>
      </c>
      <c r="B1171" s="143" t="s">
        <v>848</v>
      </c>
      <c r="C1171" s="144" t="s">
        <v>1078</v>
      </c>
      <c r="D1171" s="143">
        <v>2776421452</v>
      </c>
      <c r="E1171" s="143">
        <v>2071410391</v>
      </c>
      <c r="F1171" s="143">
        <v>-5</v>
      </c>
      <c r="G1171" s="143">
        <v>197.49</v>
      </c>
      <c r="H1171" s="143" t="b">
        <v>1</v>
      </c>
      <c r="I1171" s="143" t="b">
        <v>0</v>
      </c>
      <c r="J1171" s="143" t="b">
        <v>0</v>
      </c>
      <c r="K1171" s="143" t="b">
        <v>0</v>
      </c>
    </row>
    <row r="1172" spans="1:11" ht="47.25" hidden="1" x14ac:dyDescent="0.25">
      <c r="A1172" s="145">
        <v>44180.071527777778</v>
      </c>
      <c r="B1172" s="143" t="s">
        <v>848</v>
      </c>
      <c r="C1172" s="144" t="s">
        <v>1077</v>
      </c>
      <c r="D1172" s="143">
        <v>2776252765</v>
      </c>
      <c r="E1172" s="143">
        <v>2071291781</v>
      </c>
      <c r="F1172" s="143">
        <v>-5</v>
      </c>
      <c r="G1172" s="143">
        <v>202.49</v>
      </c>
      <c r="H1172" s="143" t="b">
        <v>1</v>
      </c>
      <c r="I1172" s="143" t="b">
        <v>0</v>
      </c>
      <c r="J1172" s="143" t="b">
        <v>0</v>
      </c>
      <c r="K1172" s="143" t="b">
        <v>0</v>
      </c>
    </row>
    <row r="1173" spans="1:11" ht="63" hidden="1" x14ac:dyDescent="0.25">
      <c r="A1173" s="145">
        <v>44179.926388888889</v>
      </c>
      <c r="B1173" s="143" t="s">
        <v>848</v>
      </c>
      <c r="C1173" s="144" t="s">
        <v>1076</v>
      </c>
      <c r="D1173" s="143">
        <v>2776072547</v>
      </c>
      <c r="E1173" s="143">
        <v>2071162100</v>
      </c>
      <c r="F1173" s="143">
        <v>-1</v>
      </c>
      <c r="G1173" s="143">
        <v>207.49</v>
      </c>
      <c r="H1173" s="143" t="b">
        <v>1</v>
      </c>
      <c r="I1173" s="143" t="b">
        <v>0</v>
      </c>
      <c r="J1173" s="143" t="b">
        <v>0</v>
      </c>
      <c r="K1173" s="143" t="b">
        <v>0</v>
      </c>
    </row>
    <row r="1174" spans="1:11" ht="63" hidden="1" x14ac:dyDescent="0.25">
      <c r="A1174" s="145">
        <v>44179.926388888889</v>
      </c>
      <c r="B1174" s="143" t="s">
        <v>848</v>
      </c>
      <c r="C1174" s="144" t="s">
        <v>1075</v>
      </c>
      <c r="D1174" s="143">
        <v>2776072546</v>
      </c>
      <c r="E1174" s="143">
        <v>2071162099</v>
      </c>
      <c r="F1174" s="143">
        <v>-1</v>
      </c>
      <c r="G1174" s="143">
        <v>208.49</v>
      </c>
      <c r="H1174" s="143" t="b">
        <v>1</v>
      </c>
      <c r="I1174" s="143" t="b">
        <v>0</v>
      </c>
      <c r="J1174" s="143" t="b">
        <v>0</v>
      </c>
      <c r="K1174" s="143" t="b">
        <v>0</v>
      </c>
    </row>
    <row r="1175" spans="1:11" ht="63" hidden="1" x14ac:dyDescent="0.25">
      <c r="A1175" s="145">
        <v>44179.926388888889</v>
      </c>
      <c r="B1175" s="143" t="s">
        <v>848</v>
      </c>
      <c r="C1175" s="144" t="s">
        <v>1074</v>
      </c>
      <c r="D1175" s="143">
        <v>2776072545</v>
      </c>
      <c r="E1175" s="143">
        <v>2071162098</v>
      </c>
      <c r="F1175" s="143">
        <v>-1</v>
      </c>
      <c r="G1175" s="143">
        <v>209.49</v>
      </c>
      <c r="H1175" s="143" t="b">
        <v>1</v>
      </c>
      <c r="I1175" s="143" t="b">
        <v>0</v>
      </c>
      <c r="J1175" s="143" t="b">
        <v>0</v>
      </c>
      <c r="K1175" s="143" t="b">
        <v>0</v>
      </c>
    </row>
    <row r="1176" spans="1:11" ht="78.75" hidden="1" x14ac:dyDescent="0.25">
      <c r="A1176" s="145">
        <v>44179.755555555559</v>
      </c>
      <c r="B1176" s="143" t="s">
        <v>848</v>
      </c>
      <c r="C1176" s="144" t="s">
        <v>1073</v>
      </c>
      <c r="D1176" s="143">
        <v>2775527726</v>
      </c>
      <c r="E1176" s="143">
        <v>2070757278</v>
      </c>
      <c r="F1176" s="143">
        <v>-1</v>
      </c>
      <c r="G1176" s="143">
        <v>210.49</v>
      </c>
      <c r="H1176" s="143" t="b">
        <v>1</v>
      </c>
      <c r="I1176" s="143" t="b">
        <v>0</v>
      </c>
      <c r="J1176" s="143" t="b">
        <v>0</v>
      </c>
      <c r="K1176" s="143" t="b">
        <v>0</v>
      </c>
    </row>
    <row r="1177" spans="1:11" ht="63" hidden="1" x14ac:dyDescent="0.25">
      <c r="A1177" s="145">
        <v>44179.755555555559</v>
      </c>
      <c r="B1177" s="143" t="s">
        <v>848</v>
      </c>
      <c r="C1177" s="144" t="s">
        <v>1072</v>
      </c>
      <c r="D1177" s="143">
        <v>2775527725</v>
      </c>
      <c r="E1177" s="143">
        <v>2070757277</v>
      </c>
      <c r="F1177" s="143">
        <v>-1</v>
      </c>
      <c r="G1177" s="143">
        <v>211.49</v>
      </c>
      <c r="H1177" s="143" t="b">
        <v>1</v>
      </c>
      <c r="I1177" s="143" t="b">
        <v>0</v>
      </c>
      <c r="J1177" s="143" t="b">
        <v>0</v>
      </c>
      <c r="K1177" s="143" t="b">
        <v>0</v>
      </c>
    </row>
    <row r="1178" spans="1:11" ht="47.25" hidden="1" x14ac:dyDescent="0.25">
      <c r="A1178" s="145">
        <v>44179.213194444441</v>
      </c>
      <c r="B1178" s="143" t="s">
        <v>846</v>
      </c>
      <c r="C1178" s="144" t="s">
        <v>1069</v>
      </c>
      <c r="D1178" s="143">
        <v>2774716599</v>
      </c>
      <c r="E1178" s="143">
        <v>2064400669</v>
      </c>
      <c r="F1178" s="143">
        <v>6.8</v>
      </c>
      <c r="G1178" s="143">
        <v>212.49</v>
      </c>
      <c r="H1178" s="143" t="b">
        <v>1</v>
      </c>
      <c r="I1178" s="143" t="b">
        <v>0</v>
      </c>
      <c r="J1178" s="143" t="b">
        <v>0</v>
      </c>
      <c r="K1178" s="143" t="b">
        <v>0</v>
      </c>
    </row>
    <row r="1179" spans="1:11" ht="47.25" hidden="1" x14ac:dyDescent="0.25">
      <c r="A1179" s="145">
        <v>44178.878472222219</v>
      </c>
      <c r="B1179" s="143" t="s">
        <v>848</v>
      </c>
      <c r="C1179" s="144" t="s">
        <v>1071</v>
      </c>
      <c r="D1179" s="143">
        <v>2774373616</v>
      </c>
      <c r="E1179" s="143">
        <v>2069927101</v>
      </c>
      <c r="F1179" s="143">
        <v>0</v>
      </c>
      <c r="G1179" s="143">
        <v>205.69</v>
      </c>
      <c r="H1179" s="143" t="b">
        <v>1</v>
      </c>
      <c r="I1179" s="143" t="b">
        <v>0</v>
      </c>
      <c r="J1179" s="143" t="b">
        <v>0</v>
      </c>
      <c r="K1179" s="143" t="b">
        <v>0</v>
      </c>
    </row>
    <row r="1180" spans="1:11" ht="47.25" hidden="1" x14ac:dyDescent="0.25">
      <c r="A1180" s="145">
        <v>44178.864583333336</v>
      </c>
      <c r="B1180" s="143" t="s">
        <v>848</v>
      </c>
      <c r="C1180" s="144" t="s">
        <v>1070</v>
      </c>
      <c r="D1180" s="143">
        <v>2774319074</v>
      </c>
      <c r="E1180" s="143">
        <v>2069887335</v>
      </c>
      <c r="F1180" s="143">
        <v>0</v>
      </c>
      <c r="G1180" s="143">
        <v>205.69</v>
      </c>
      <c r="H1180" s="143" t="b">
        <v>1</v>
      </c>
      <c r="I1180" s="143" t="b">
        <v>0</v>
      </c>
      <c r="J1180" s="143" t="b">
        <v>0</v>
      </c>
      <c r="K1180" s="143" t="b">
        <v>0</v>
      </c>
    </row>
    <row r="1181" spans="1:11" ht="47.25" hidden="1" x14ac:dyDescent="0.25">
      <c r="A1181" s="145">
        <v>44177.498611111114</v>
      </c>
      <c r="B1181" s="143" t="s">
        <v>848</v>
      </c>
      <c r="C1181" s="144" t="s">
        <v>1069</v>
      </c>
      <c r="D1181" s="143">
        <v>2766953941</v>
      </c>
      <c r="E1181" s="143">
        <v>2064400669</v>
      </c>
      <c r="F1181" s="143">
        <v>-5</v>
      </c>
      <c r="G1181" s="143">
        <v>205.69</v>
      </c>
      <c r="H1181" s="143" t="b">
        <v>1</v>
      </c>
      <c r="I1181" s="143" t="b">
        <v>0</v>
      </c>
      <c r="J1181" s="143" t="b">
        <v>0</v>
      </c>
      <c r="K1181" s="143" t="b">
        <v>0</v>
      </c>
    </row>
    <row r="1182" spans="1:11" ht="47.25" hidden="1" x14ac:dyDescent="0.25">
      <c r="A1182" s="145">
        <v>44177.336805555555</v>
      </c>
      <c r="B1182" s="143" t="s">
        <v>846</v>
      </c>
      <c r="C1182" s="144" t="s">
        <v>1066</v>
      </c>
      <c r="D1182" s="143">
        <v>2766374577</v>
      </c>
      <c r="E1182" s="143">
        <v>2060714666</v>
      </c>
      <c r="F1182" s="143">
        <v>0.45</v>
      </c>
      <c r="G1182" s="143">
        <v>210.69</v>
      </c>
      <c r="H1182" s="143" t="b">
        <v>1</v>
      </c>
      <c r="I1182" s="143" t="b">
        <v>0</v>
      </c>
      <c r="J1182" s="143" t="b">
        <v>0</v>
      </c>
      <c r="K1182" s="143" t="b">
        <v>0</v>
      </c>
    </row>
    <row r="1183" spans="1:11" ht="63" hidden="1" x14ac:dyDescent="0.25">
      <c r="A1183" s="145">
        <v>44175.760416666664</v>
      </c>
      <c r="B1183" s="143" t="s">
        <v>848</v>
      </c>
      <c r="C1183" s="144" t="s">
        <v>1068</v>
      </c>
      <c r="D1183" s="143">
        <v>2762018508</v>
      </c>
      <c r="E1183" s="143">
        <v>2060789803</v>
      </c>
      <c r="F1183" s="143">
        <v>-1</v>
      </c>
      <c r="G1183" s="143">
        <v>210.24</v>
      </c>
      <c r="H1183" s="143" t="b">
        <v>1</v>
      </c>
      <c r="I1183" s="143" t="b">
        <v>0</v>
      </c>
      <c r="J1183" s="143" t="b">
        <v>0</v>
      </c>
      <c r="K1183" s="143" t="b">
        <v>0</v>
      </c>
    </row>
    <row r="1184" spans="1:11" ht="63" hidden="1" x14ac:dyDescent="0.25">
      <c r="A1184" s="145">
        <v>44175.760416666664</v>
      </c>
      <c r="B1184" s="143" t="s">
        <v>848</v>
      </c>
      <c r="C1184" s="144" t="s">
        <v>1067</v>
      </c>
      <c r="D1184" s="143">
        <v>2762018506</v>
      </c>
      <c r="E1184" s="143">
        <v>2060789801</v>
      </c>
      <c r="F1184" s="143">
        <v>-1</v>
      </c>
      <c r="G1184" s="143">
        <v>211.24</v>
      </c>
      <c r="H1184" s="143" t="b">
        <v>1</v>
      </c>
      <c r="I1184" s="143" t="b">
        <v>0</v>
      </c>
      <c r="J1184" s="143" t="b">
        <v>0</v>
      </c>
      <c r="K1184" s="143" t="b">
        <v>0</v>
      </c>
    </row>
    <row r="1185" spans="1:11" hidden="1" x14ac:dyDescent="0.25">
      <c r="A1185" s="145">
        <v>44175.759722222225</v>
      </c>
      <c r="B1185" s="143" t="s">
        <v>848</v>
      </c>
      <c r="C1185" s="143" t="s">
        <v>875</v>
      </c>
      <c r="D1185" s="143">
        <v>2762016323</v>
      </c>
      <c r="E1185" s="143">
        <v>2060788274</v>
      </c>
      <c r="F1185" s="143">
        <v>0</v>
      </c>
      <c r="G1185" s="143">
        <v>212.24</v>
      </c>
      <c r="H1185" s="143" t="b">
        <v>0</v>
      </c>
      <c r="I1185" s="143" t="b">
        <v>1</v>
      </c>
      <c r="J1185" s="143" t="b">
        <v>0</v>
      </c>
      <c r="K1185" s="143" t="b">
        <v>0</v>
      </c>
    </row>
    <row r="1186" spans="1:11" hidden="1" x14ac:dyDescent="0.25">
      <c r="A1186" s="145">
        <v>44175.759027777778</v>
      </c>
      <c r="B1186" s="143" t="s">
        <v>848</v>
      </c>
      <c r="C1186" s="143" t="s">
        <v>868</v>
      </c>
      <c r="D1186" s="143">
        <v>2762012334</v>
      </c>
      <c r="E1186" s="143">
        <v>2060785082</v>
      </c>
      <c r="F1186" s="143">
        <v>0</v>
      </c>
      <c r="G1186" s="143">
        <v>212.24</v>
      </c>
      <c r="H1186" s="143" t="b">
        <v>0</v>
      </c>
      <c r="I1186" s="143" t="b">
        <v>1</v>
      </c>
      <c r="J1186" s="143" t="b">
        <v>0</v>
      </c>
      <c r="K1186" s="143" t="b">
        <v>0</v>
      </c>
    </row>
    <row r="1187" spans="1:11" ht="47.25" hidden="1" x14ac:dyDescent="0.25">
      <c r="A1187" s="145">
        <v>44175.737500000003</v>
      </c>
      <c r="B1187" s="143" t="s">
        <v>848</v>
      </c>
      <c r="C1187" s="144" t="s">
        <v>1066</v>
      </c>
      <c r="D1187" s="143">
        <v>2761918835</v>
      </c>
      <c r="E1187" s="143">
        <v>2060714666</v>
      </c>
      <c r="F1187" s="143">
        <v>0</v>
      </c>
      <c r="G1187" s="143">
        <v>212.24</v>
      </c>
      <c r="H1187" s="143" t="b">
        <v>1</v>
      </c>
      <c r="I1187" s="143" t="b">
        <v>0</v>
      </c>
      <c r="J1187" s="143" t="b">
        <v>0</v>
      </c>
      <c r="K1187" s="143" t="b">
        <v>0</v>
      </c>
    </row>
    <row r="1188" spans="1:11" ht="63" hidden="1" x14ac:dyDescent="0.25">
      <c r="A1188" s="145">
        <v>44163.494444444441</v>
      </c>
      <c r="B1188" s="143" t="s">
        <v>848</v>
      </c>
      <c r="C1188" s="144" t="s">
        <v>1065</v>
      </c>
      <c r="D1188" s="143">
        <v>2727126900</v>
      </c>
      <c r="E1188" s="143">
        <v>2035029339</v>
      </c>
      <c r="F1188" s="143">
        <v>-1</v>
      </c>
      <c r="G1188" s="143">
        <v>212.24</v>
      </c>
      <c r="H1188" s="143" t="b">
        <v>1</v>
      </c>
      <c r="I1188" s="143" t="b">
        <v>0</v>
      </c>
      <c r="J1188" s="143" t="b">
        <v>0</v>
      </c>
      <c r="K1188" s="143" t="b">
        <v>0</v>
      </c>
    </row>
    <row r="1189" spans="1:11" ht="78.75" hidden="1" x14ac:dyDescent="0.25">
      <c r="A1189" s="145">
        <v>44163.494444444441</v>
      </c>
      <c r="B1189" s="143" t="s">
        <v>848</v>
      </c>
      <c r="C1189" s="144" t="s">
        <v>1064</v>
      </c>
      <c r="D1189" s="143">
        <v>2727126899</v>
      </c>
      <c r="E1189" s="143">
        <v>2035029338</v>
      </c>
      <c r="F1189" s="143">
        <v>-1</v>
      </c>
      <c r="G1189" s="143">
        <v>213.24</v>
      </c>
      <c r="H1189" s="143" t="b">
        <v>1</v>
      </c>
      <c r="I1189" s="143" t="b">
        <v>0</v>
      </c>
      <c r="J1189" s="143" t="b">
        <v>0</v>
      </c>
      <c r="K1189" s="143" t="b">
        <v>0</v>
      </c>
    </row>
    <row r="1190" spans="1:11" ht="78.75" hidden="1" x14ac:dyDescent="0.25">
      <c r="A1190" s="145">
        <v>44163.494444444441</v>
      </c>
      <c r="B1190" s="143" t="s">
        <v>848</v>
      </c>
      <c r="C1190" s="144" t="s">
        <v>1063</v>
      </c>
      <c r="D1190" s="143">
        <v>2727126898</v>
      </c>
      <c r="E1190" s="143">
        <v>2035029337</v>
      </c>
      <c r="F1190" s="143">
        <v>-1</v>
      </c>
      <c r="G1190" s="143">
        <v>214.24</v>
      </c>
      <c r="H1190" s="143" t="b">
        <v>1</v>
      </c>
      <c r="I1190" s="143" t="b">
        <v>0</v>
      </c>
      <c r="J1190" s="143" t="b">
        <v>0</v>
      </c>
      <c r="K1190" s="143" t="b">
        <v>0</v>
      </c>
    </row>
    <row r="1191" spans="1:11" ht="63" hidden="1" x14ac:dyDescent="0.25">
      <c r="A1191" s="145">
        <v>44163.493750000001</v>
      </c>
      <c r="B1191" s="143" t="s">
        <v>848</v>
      </c>
      <c r="C1191" s="144" t="s">
        <v>1062</v>
      </c>
      <c r="D1191" s="143">
        <v>2727122365</v>
      </c>
      <c r="E1191" s="143">
        <v>2035025418</v>
      </c>
      <c r="F1191" s="143">
        <v>-1</v>
      </c>
      <c r="G1191" s="143">
        <v>215.24</v>
      </c>
      <c r="H1191" s="143" t="b">
        <v>1</v>
      </c>
      <c r="I1191" s="143" t="b">
        <v>0</v>
      </c>
      <c r="J1191" s="143" t="b">
        <v>0</v>
      </c>
      <c r="K1191" s="143" t="b">
        <v>0</v>
      </c>
    </row>
    <row r="1192" spans="1:11" ht="63" hidden="1" x14ac:dyDescent="0.25">
      <c r="A1192" s="145">
        <v>44163.468055555553</v>
      </c>
      <c r="B1192" s="143" t="s">
        <v>848</v>
      </c>
      <c r="C1192" s="144" t="s">
        <v>1061</v>
      </c>
      <c r="D1192" s="143">
        <v>2726990794</v>
      </c>
      <c r="E1192" s="143">
        <v>2034918663</v>
      </c>
      <c r="F1192" s="143">
        <v>-1</v>
      </c>
      <c r="G1192" s="143">
        <v>216.24</v>
      </c>
      <c r="H1192" s="143" t="b">
        <v>1</v>
      </c>
      <c r="I1192" s="143" t="b">
        <v>0</v>
      </c>
      <c r="J1192" s="143" t="b">
        <v>0</v>
      </c>
      <c r="K1192" s="143" t="b">
        <v>0</v>
      </c>
    </row>
    <row r="1193" spans="1:11" ht="63" hidden="1" x14ac:dyDescent="0.25">
      <c r="A1193" s="145">
        <v>44162.706944444442</v>
      </c>
      <c r="B1193" s="143" t="s">
        <v>846</v>
      </c>
      <c r="C1193" s="144" t="s">
        <v>1059</v>
      </c>
      <c r="D1193" s="143">
        <v>2724581173</v>
      </c>
      <c r="E1193" s="143">
        <v>2032320284</v>
      </c>
      <c r="F1193" s="143">
        <v>5</v>
      </c>
      <c r="G1193" s="143">
        <v>217.24</v>
      </c>
      <c r="H1193" s="143" t="b">
        <v>1</v>
      </c>
      <c r="I1193" s="143" t="b">
        <v>0</v>
      </c>
      <c r="J1193" s="143" t="b">
        <v>0</v>
      </c>
      <c r="K1193" s="143" t="b">
        <v>0</v>
      </c>
    </row>
    <row r="1194" spans="1:11" ht="63" hidden="1" x14ac:dyDescent="0.25">
      <c r="A1194" s="145">
        <v>44162.64166666667</v>
      </c>
      <c r="B1194" s="143" t="s">
        <v>846</v>
      </c>
      <c r="C1194" s="144" t="s">
        <v>1055</v>
      </c>
      <c r="D1194" s="143">
        <v>2724201721</v>
      </c>
      <c r="E1194" s="143">
        <v>2032320280</v>
      </c>
      <c r="F1194" s="143">
        <v>2.25</v>
      </c>
      <c r="G1194" s="143">
        <v>212.24</v>
      </c>
      <c r="H1194" s="143" t="b">
        <v>1</v>
      </c>
      <c r="I1194" s="143" t="b">
        <v>0</v>
      </c>
      <c r="J1194" s="143" t="b">
        <v>0</v>
      </c>
      <c r="K1194" s="143" t="b">
        <v>0</v>
      </c>
    </row>
    <row r="1195" spans="1:11" hidden="1" x14ac:dyDescent="0.25">
      <c r="A1195" s="145">
        <v>44162.624305555553</v>
      </c>
      <c r="B1195" s="143" t="s">
        <v>848</v>
      </c>
      <c r="C1195" s="143" t="s">
        <v>868</v>
      </c>
      <c r="D1195" s="143">
        <v>2724110403</v>
      </c>
      <c r="E1195" s="143">
        <v>2032770685</v>
      </c>
      <c r="F1195" s="143">
        <v>-1</v>
      </c>
      <c r="G1195" s="143">
        <v>209.99</v>
      </c>
      <c r="H1195" s="143" t="b">
        <v>0</v>
      </c>
      <c r="I1195" s="143" t="b">
        <v>1</v>
      </c>
      <c r="J1195" s="143" t="b">
        <v>0</v>
      </c>
      <c r="K1195" s="143" t="b">
        <v>0</v>
      </c>
    </row>
    <row r="1196" spans="1:11" hidden="1" x14ac:dyDescent="0.25">
      <c r="A1196" s="145">
        <v>44162.623611111114</v>
      </c>
      <c r="B1196" s="143" t="s">
        <v>848</v>
      </c>
      <c r="C1196" s="143" t="s">
        <v>868</v>
      </c>
      <c r="D1196" s="143">
        <v>2724106934</v>
      </c>
      <c r="E1196" s="143">
        <v>2032767638</v>
      </c>
      <c r="F1196" s="143">
        <v>-1</v>
      </c>
      <c r="G1196" s="143">
        <v>210.99</v>
      </c>
      <c r="H1196" s="143" t="b">
        <v>0</v>
      </c>
      <c r="I1196" s="143" t="b">
        <v>1</v>
      </c>
      <c r="J1196" s="143" t="b">
        <v>0</v>
      </c>
      <c r="K1196" s="143" t="b">
        <v>0</v>
      </c>
    </row>
    <row r="1197" spans="1:11" ht="63" hidden="1" x14ac:dyDescent="0.25">
      <c r="A1197" s="145">
        <v>44162.451388888891</v>
      </c>
      <c r="B1197" s="143" t="s">
        <v>848</v>
      </c>
      <c r="C1197" s="144" t="s">
        <v>1060</v>
      </c>
      <c r="D1197" s="143">
        <v>2723503938</v>
      </c>
      <c r="E1197" s="143">
        <v>2032320286</v>
      </c>
      <c r="F1197" s="143">
        <v>-1</v>
      </c>
      <c r="G1197" s="143">
        <v>211.99</v>
      </c>
      <c r="H1197" s="143" t="b">
        <v>1</v>
      </c>
      <c r="I1197" s="143" t="b">
        <v>0</v>
      </c>
      <c r="J1197" s="143" t="b">
        <v>0</v>
      </c>
      <c r="K1197" s="143" t="b">
        <v>0</v>
      </c>
    </row>
    <row r="1198" spans="1:11" ht="63" hidden="1" x14ac:dyDescent="0.25">
      <c r="A1198" s="145">
        <v>44162.451388888891</v>
      </c>
      <c r="B1198" s="143" t="s">
        <v>848</v>
      </c>
      <c r="C1198" s="144" t="s">
        <v>1059</v>
      </c>
      <c r="D1198" s="143">
        <v>2723503936</v>
      </c>
      <c r="E1198" s="143">
        <v>2032320284</v>
      </c>
      <c r="F1198" s="143">
        <v>-1</v>
      </c>
      <c r="G1198" s="143">
        <v>212.99</v>
      </c>
      <c r="H1198" s="143" t="b">
        <v>1</v>
      </c>
      <c r="I1198" s="143" t="b">
        <v>0</v>
      </c>
      <c r="J1198" s="143" t="b">
        <v>0</v>
      </c>
      <c r="K1198" s="143" t="b">
        <v>0</v>
      </c>
    </row>
    <row r="1199" spans="1:11" ht="47.25" hidden="1" x14ac:dyDescent="0.25">
      <c r="A1199" s="145">
        <v>44162.451388888891</v>
      </c>
      <c r="B1199" s="143" t="s">
        <v>848</v>
      </c>
      <c r="C1199" s="144" t="s">
        <v>1058</v>
      </c>
      <c r="D1199" s="143">
        <v>2723503935</v>
      </c>
      <c r="E1199" s="143">
        <v>2032320283</v>
      </c>
      <c r="F1199" s="143">
        <v>-1</v>
      </c>
      <c r="G1199" s="143">
        <v>213.99</v>
      </c>
      <c r="H1199" s="143" t="b">
        <v>1</v>
      </c>
      <c r="I1199" s="143" t="b">
        <v>0</v>
      </c>
      <c r="J1199" s="143" t="b">
        <v>0</v>
      </c>
      <c r="K1199" s="143" t="b">
        <v>0</v>
      </c>
    </row>
    <row r="1200" spans="1:11" ht="47.25" hidden="1" x14ac:dyDescent="0.25">
      <c r="A1200" s="145">
        <v>44162.451388888891</v>
      </c>
      <c r="B1200" s="143" t="s">
        <v>848</v>
      </c>
      <c r="C1200" s="144" t="s">
        <v>1057</v>
      </c>
      <c r="D1200" s="143">
        <v>2723503934</v>
      </c>
      <c r="E1200" s="143">
        <v>2032320282</v>
      </c>
      <c r="F1200" s="143">
        <v>-1</v>
      </c>
      <c r="G1200" s="143">
        <v>214.99</v>
      </c>
      <c r="H1200" s="143" t="b">
        <v>1</v>
      </c>
      <c r="I1200" s="143" t="b">
        <v>0</v>
      </c>
      <c r="J1200" s="143" t="b">
        <v>0</v>
      </c>
      <c r="K1200" s="143" t="b">
        <v>0</v>
      </c>
    </row>
    <row r="1201" spans="1:11" ht="63" hidden="1" x14ac:dyDescent="0.25">
      <c r="A1201" s="145">
        <v>44162.451388888891</v>
      </c>
      <c r="B1201" s="143" t="s">
        <v>848</v>
      </c>
      <c r="C1201" s="144" t="s">
        <v>1056</v>
      </c>
      <c r="D1201" s="143">
        <v>2723503933</v>
      </c>
      <c r="E1201" s="143">
        <v>2032320281</v>
      </c>
      <c r="F1201" s="143">
        <v>-1</v>
      </c>
      <c r="G1201" s="143">
        <v>215.99</v>
      </c>
      <c r="H1201" s="143" t="b">
        <v>1</v>
      </c>
      <c r="I1201" s="143" t="b">
        <v>0</v>
      </c>
      <c r="J1201" s="143" t="b">
        <v>0</v>
      </c>
      <c r="K1201" s="143" t="b">
        <v>0</v>
      </c>
    </row>
    <row r="1202" spans="1:11" ht="63" hidden="1" x14ac:dyDescent="0.25">
      <c r="A1202" s="145">
        <v>44162.451388888891</v>
      </c>
      <c r="B1202" s="143" t="s">
        <v>848</v>
      </c>
      <c r="C1202" s="144" t="s">
        <v>1055</v>
      </c>
      <c r="D1202" s="143">
        <v>2723503932</v>
      </c>
      <c r="E1202" s="143">
        <v>2032320280</v>
      </c>
      <c r="F1202" s="143">
        <v>-1</v>
      </c>
      <c r="G1202" s="143">
        <v>216.99</v>
      </c>
      <c r="H1202" s="143" t="b">
        <v>1</v>
      </c>
      <c r="I1202" s="143" t="b">
        <v>0</v>
      </c>
      <c r="J1202" s="143" t="b">
        <v>0</v>
      </c>
      <c r="K1202" s="143" t="b">
        <v>0</v>
      </c>
    </row>
    <row r="1203" spans="1:11" ht="63" hidden="1" x14ac:dyDescent="0.25">
      <c r="A1203" s="145">
        <v>44162.451388888891</v>
      </c>
      <c r="B1203" s="143" t="s">
        <v>848</v>
      </c>
      <c r="C1203" s="144" t="s">
        <v>1054</v>
      </c>
      <c r="D1203" s="143">
        <v>2723503931</v>
      </c>
      <c r="E1203" s="143">
        <v>2032320279</v>
      </c>
      <c r="F1203" s="143">
        <v>-1</v>
      </c>
      <c r="G1203" s="143">
        <v>217.99</v>
      </c>
      <c r="H1203" s="143" t="b">
        <v>1</v>
      </c>
      <c r="I1203" s="143" t="b">
        <v>0</v>
      </c>
      <c r="J1203" s="143" t="b">
        <v>0</v>
      </c>
      <c r="K1203" s="143" t="b">
        <v>0</v>
      </c>
    </row>
    <row r="1204" spans="1:11" ht="47.25" hidden="1" x14ac:dyDescent="0.25">
      <c r="A1204" s="145">
        <v>44161.885416666664</v>
      </c>
      <c r="B1204" s="143" t="s">
        <v>846</v>
      </c>
      <c r="C1204" s="144" t="s">
        <v>1052</v>
      </c>
      <c r="D1204" s="143">
        <v>2722770337</v>
      </c>
      <c r="E1204" s="143">
        <v>2030930109</v>
      </c>
      <c r="F1204" s="143">
        <v>13</v>
      </c>
      <c r="G1204" s="143">
        <v>218.99</v>
      </c>
      <c r="H1204" s="143" t="b">
        <v>1</v>
      </c>
      <c r="I1204" s="143" t="b">
        <v>0</v>
      </c>
      <c r="J1204" s="143" t="b">
        <v>0</v>
      </c>
      <c r="K1204" s="143" t="b">
        <v>0</v>
      </c>
    </row>
    <row r="1205" spans="1:11" ht="31.5" hidden="1" x14ac:dyDescent="0.25">
      <c r="A1205" s="145">
        <v>44161.674305555556</v>
      </c>
      <c r="B1205" s="143" t="s">
        <v>848</v>
      </c>
      <c r="C1205" s="144" t="s">
        <v>1053</v>
      </c>
      <c r="D1205" s="143">
        <v>2721634284</v>
      </c>
      <c r="E1205" s="143">
        <v>22844427</v>
      </c>
      <c r="F1205" s="143">
        <v>-0.84</v>
      </c>
      <c r="G1205" s="143">
        <v>205.99</v>
      </c>
      <c r="H1205" s="143" t="b">
        <v>1</v>
      </c>
      <c r="I1205" s="143" t="b">
        <v>0</v>
      </c>
      <c r="J1205" s="143" t="b">
        <v>0</v>
      </c>
      <c r="K1205" s="143" t="b">
        <v>1</v>
      </c>
    </row>
    <row r="1206" spans="1:11" ht="47.25" hidden="1" x14ac:dyDescent="0.25">
      <c r="A1206" s="145">
        <v>44161.67291666667</v>
      </c>
      <c r="B1206" s="143" t="s">
        <v>848</v>
      </c>
      <c r="C1206" s="144" t="s">
        <v>1052</v>
      </c>
      <c r="D1206" s="143">
        <v>2721626779</v>
      </c>
      <c r="E1206" s="143">
        <v>2030930109</v>
      </c>
      <c r="F1206" s="143">
        <v>0</v>
      </c>
      <c r="G1206" s="143">
        <v>206.83</v>
      </c>
      <c r="H1206" s="143" t="b">
        <v>1</v>
      </c>
      <c r="I1206" s="143" t="b">
        <v>0</v>
      </c>
      <c r="J1206" s="143" t="b">
        <v>0</v>
      </c>
      <c r="K1206" s="143" t="b">
        <v>0</v>
      </c>
    </row>
    <row r="1207" spans="1:11" ht="78.75" hidden="1" x14ac:dyDescent="0.25">
      <c r="A1207" s="145">
        <v>44161.67291666667</v>
      </c>
      <c r="B1207" s="143" t="s">
        <v>848</v>
      </c>
      <c r="C1207" s="144" t="s">
        <v>1051</v>
      </c>
      <c r="D1207" s="143">
        <v>2721626778</v>
      </c>
      <c r="E1207" s="143">
        <v>2030930108</v>
      </c>
      <c r="F1207" s="143">
        <v>-1</v>
      </c>
      <c r="G1207" s="143">
        <v>206.83</v>
      </c>
      <c r="H1207" s="143" t="b">
        <v>1</v>
      </c>
      <c r="I1207" s="143" t="b">
        <v>0</v>
      </c>
      <c r="J1207" s="143" t="b">
        <v>0</v>
      </c>
      <c r="K1207" s="143" t="b">
        <v>0</v>
      </c>
    </row>
    <row r="1208" spans="1:11" ht="63" hidden="1" x14ac:dyDescent="0.25">
      <c r="A1208" s="145">
        <v>44161.634027777778</v>
      </c>
      <c r="B1208" s="143" t="s">
        <v>846</v>
      </c>
      <c r="C1208" s="144" t="s">
        <v>1047</v>
      </c>
      <c r="D1208" s="143">
        <v>2721435501</v>
      </c>
      <c r="E1208" s="143">
        <v>2030453210</v>
      </c>
      <c r="F1208" s="143">
        <v>2.4</v>
      </c>
      <c r="G1208" s="143">
        <v>207.83</v>
      </c>
      <c r="H1208" s="143" t="b">
        <v>1</v>
      </c>
      <c r="I1208" s="143" t="b">
        <v>0</v>
      </c>
      <c r="J1208" s="143" t="b">
        <v>0</v>
      </c>
      <c r="K1208" s="143" t="b">
        <v>0</v>
      </c>
    </row>
    <row r="1209" spans="1:11" ht="47.25" hidden="1" x14ac:dyDescent="0.25">
      <c r="A1209" s="145">
        <v>44161.62777777778</v>
      </c>
      <c r="B1209" s="143" t="s">
        <v>846</v>
      </c>
      <c r="C1209" s="144" t="s">
        <v>1049</v>
      </c>
      <c r="D1209" s="143">
        <v>2721406882</v>
      </c>
      <c r="E1209" s="143">
        <v>2030453212</v>
      </c>
      <c r="F1209" s="143">
        <v>3.25</v>
      </c>
      <c r="G1209" s="143">
        <v>205.43</v>
      </c>
      <c r="H1209" s="143" t="b">
        <v>1</v>
      </c>
      <c r="I1209" s="143" t="b">
        <v>0</v>
      </c>
      <c r="J1209" s="143" t="b">
        <v>0</v>
      </c>
      <c r="K1209" s="143" t="b">
        <v>0</v>
      </c>
    </row>
    <row r="1210" spans="1:11" ht="63" hidden="1" x14ac:dyDescent="0.25">
      <c r="A1210" s="145">
        <v>44161.510416666664</v>
      </c>
      <c r="B1210" s="143" t="s">
        <v>848</v>
      </c>
      <c r="C1210" s="144" t="s">
        <v>1050</v>
      </c>
      <c r="D1210" s="143">
        <v>2720970025</v>
      </c>
      <c r="E1210" s="143">
        <v>2030453213</v>
      </c>
      <c r="F1210" s="143">
        <v>-1</v>
      </c>
      <c r="G1210" s="143">
        <v>202.18</v>
      </c>
      <c r="H1210" s="143" t="b">
        <v>1</v>
      </c>
      <c r="I1210" s="143" t="b">
        <v>0</v>
      </c>
      <c r="J1210" s="143" t="b">
        <v>0</v>
      </c>
      <c r="K1210" s="143" t="b">
        <v>0</v>
      </c>
    </row>
    <row r="1211" spans="1:11" ht="47.25" hidden="1" x14ac:dyDescent="0.25">
      <c r="A1211" s="145">
        <v>44161.510416666664</v>
      </c>
      <c r="B1211" s="143" t="s">
        <v>848</v>
      </c>
      <c r="C1211" s="144" t="s">
        <v>1049</v>
      </c>
      <c r="D1211" s="143">
        <v>2720970024</v>
      </c>
      <c r="E1211" s="143">
        <v>2030453212</v>
      </c>
      <c r="F1211" s="143">
        <v>-1</v>
      </c>
      <c r="G1211" s="143">
        <v>203.18</v>
      </c>
      <c r="H1211" s="143" t="b">
        <v>1</v>
      </c>
      <c r="I1211" s="143" t="b">
        <v>0</v>
      </c>
      <c r="J1211" s="143" t="b">
        <v>0</v>
      </c>
      <c r="K1211" s="143" t="b">
        <v>0</v>
      </c>
    </row>
    <row r="1212" spans="1:11" ht="63" hidden="1" x14ac:dyDescent="0.25">
      <c r="A1212" s="145">
        <v>44161.510416666664</v>
      </c>
      <c r="B1212" s="143" t="s">
        <v>848</v>
      </c>
      <c r="C1212" s="144" t="s">
        <v>1048</v>
      </c>
      <c r="D1212" s="143">
        <v>2720970023</v>
      </c>
      <c r="E1212" s="143">
        <v>2030453211</v>
      </c>
      <c r="F1212" s="143">
        <v>-1</v>
      </c>
      <c r="G1212" s="143">
        <v>204.18</v>
      </c>
      <c r="H1212" s="143" t="b">
        <v>1</v>
      </c>
      <c r="I1212" s="143" t="b">
        <v>0</v>
      </c>
      <c r="J1212" s="143" t="b">
        <v>0</v>
      </c>
      <c r="K1212" s="143" t="b">
        <v>0</v>
      </c>
    </row>
    <row r="1213" spans="1:11" ht="63" hidden="1" x14ac:dyDescent="0.25">
      <c r="A1213" s="145">
        <v>44161.510416666664</v>
      </c>
      <c r="B1213" s="143" t="s">
        <v>848</v>
      </c>
      <c r="C1213" s="144" t="s">
        <v>1047</v>
      </c>
      <c r="D1213" s="143">
        <v>2720970022</v>
      </c>
      <c r="E1213" s="143">
        <v>2030453210</v>
      </c>
      <c r="F1213" s="143">
        <v>-1</v>
      </c>
      <c r="G1213" s="143">
        <v>205.18</v>
      </c>
      <c r="H1213" s="143" t="b">
        <v>1</v>
      </c>
      <c r="I1213" s="143" t="b">
        <v>0</v>
      </c>
      <c r="J1213" s="143" t="b">
        <v>0</v>
      </c>
      <c r="K1213" s="143" t="b">
        <v>0</v>
      </c>
    </row>
    <row r="1214" spans="1:11" ht="63" hidden="1" x14ac:dyDescent="0.25">
      <c r="A1214" s="145">
        <v>44161.510416666664</v>
      </c>
      <c r="B1214" s="143" t="s">
        <v>848</v>
      </c>
      <c r="C1214" s="144" t="s">
        <v>1046</v>
      </c>
      <c r="D1214" s="143">
        <v>2720970020</v>
      </c>
      <c r="E1214" s="143">
        <v>2030453208</v>
      </c>
      <c r="F1214" s="143">
        <v>-1</v>
      </c>
      <c r="G1214" s="143">
        <v>206.18</v>
      </c>
      <c r="H1214" s="143" t="b">
        <v>1</v>
      </c>
      <c r="I1214" s="143" t="b">
        <v>0</v>
      </c>
      <c r="J1214" s="143" t="b">
        <v>0</v>
      </c>
      <c r="K1214" s="143" t="b">
        <v>0</v>
      </c>
    </row>
    <row r="1215" spans="1:11" ht="47.25" hidden="1" x14ac:dyDescent="0.25">
      <c r="A1215" s="145">
        <v>44160.774305555555</v>
      </c>
      <c r="B1215" s="143" t="s">
        <v>846</v>
      </c>
      <c r="C1215" s="144" t="s">
        <v>1044</v>
      </c>
      <c r="D1215" s="143">
        <v>2719660529</v>
      </c>
      <c r="E1215" s="143">
        <v>2028360435</v>
      </c>
      <c r="F1215" s="143">
        <v>4.5999999999999996</v>
      </c>
      <c r="G1215" s="143">
        <v>207.18</v>
      </c>
      <c r="H1215" s="143" t="b">
        <v>1</v>
      </c>
      <c r="I1215" s="143" t="b">
        <v>0</v>
      </c>
      <c r="J1215" s="143" t="b">
        <v>0</v>
      </c>
      <c r="K1215" s="143" t="b">
        <v>0</v>
      </c>
    </row>
    <row r="1216" spans="1:11" ht="63" hidden="1" x14ac:dyDescent="0.25">
      <c r="A1216" s="145">
        <v>44160.745833333334</v>
      </c>
      <c r="B1216" s="143" t="s">
        <v>846</v>
      </c>
      <c r="C1216" s="144" t="s">
        <v>1041</v>
      </c>
      <c r="D1216" s="143">
        <v>2719520879</v>
      </c>
      <c r="E1216" s="143">
        <v>2028360432</v>
      </c>
      <c r="F1216" s="143">
        <v>2.7</v>
      </c>
      <c r="G1216" s="143">
        <v>202.58</v>
      </c>
      <c r="H1216" s="143" t="b">
        <v>1</v>
      </c>
      <c r="I1216" s="143" t="b">
        <v>0</v>
      </c>
      <c r="J1216" s="143" t="b">
        <v>0</v>
      </c>
      <c r="K1216" s="143" t="b">
        <v>0</v>
      </c>
    </row>
    <row r="1217" spans="1:11" ht="63" hidden="1" x14ac:dyDescent="0.25">
      <c r="A1217" s="145">
        <v>44160.679861111108</v>
      </c>
      <c r="B1217" s="143" t="s">
        <v>846</v>
      </c>
      <c r="C1217" s="144" t="s">
        <v>1045</v>
      </c>
      <c r="D1217" s="143">
        <v>2719073004</v>
      </c>
      <c r="E1217" s="143">
        <v>2028360436</v>
      </c>
      <c r="F1217" s="143">
        <v>2.4</v>
      </c>
      <c r="G1217" s="143">
        <v>199.88</v>
      </c>
      <c r="H1217" s="143" t="b">
        <v>1</v>
      </c>
      <c r="I1217" s="143" t="b">
        <v>0</v>
      </c>
      <c r="J1217" s="143" t="b">
        <v>0</v>
      </c>
      <c r="K1217" s="143" t="b">
        <v>0</v>
      </c>
    </row>
    <row r="1218" spans="1:11" ht="63" hidden="1" x14ac:dyDescent="0.25">
      <c r="A1218" s="145">
        <v>44160.642361111109</v>
      </c>
      <c r="B1218" s="143" t="s">
        <v>846</v>
      </c>
      <c r="C1218" s="144" t="s">
        <v>1042</v>
      </c>
      <c r="D1218" s="143">
        <v>2718822269</v>
      </c>
      <c r="E1218" s="143">
        <v>2028360433</v>
      </c>
      <c r="F1218" s="143">
        <v>1.8</v>
      </c>
      <c r="G1218" s="143">
        <v>197.48</v>
      </c>
      <c r="H1218" s="143" t="b">
        <v>1</v>
      </c>
      <c r="I1218" s="143" t="b">
        <v>0</v>
      </c>
      <c r="J1218" s="143" t="b">
        <v>0</v>
      </c>
      <c r="K1218" s="143" t="b">
        <v>0</v>
      </c>
    </row>
    <row r="1219" spans="1:11" ht="63" hidden="1" x14ac:dyDescent="0.25">
      <c r="A1219" s="145">
        <v>44160.470833333333</v>
      </c>
      <c r="B1219" s="143" t="s">
        <v>848</v>
      </c>
      <c r="C1219" s="144" t="s">
        <v>1045</v>
      </c>
      <c r="D1219" s="143">
        <v>2718131276</v>
      </c>
      <c r="E1219" s="143">
        <v>2028360436</v>
      </c>
      <c r="F1219" s="143">
        <v>-1</v>
      </c>
      <c r="G1219" s="143">
        <v>195.68</v>
      </c>
      <c r="H1219" s="143" t="b">
        <v>1</v>
      </c>
      <c r="I1219" s="143" t="b">
        <v>0</v>
      </c>
      <c r="J1219" s="143" t="b">
        <v>0</v>
      </c>
      <c r="K1219" s="143" t="b">
        <v>0</v>
      </c>
    </row>
    <row r="1220" spans="1:11" ht="47.25" hidden="1" x14ac:dyDescent="0.25">
      <c r="A1220" s="145">
        <v>44160.470833333333</v>
      </c>
      <c r="B1220" s="143" t="s">
        <v>848</v>
      </c>
      <c r="C1220" s="144" t="s">
        <v>1044</v>
      </c>
      <c r="D1220" s="143">
        <v>2718131275</v>
      </c>
      <c r="E1220" s="143">
        <v>2028360435</v>
      </c>
      <c r="F1220" s="143">
        <v>-1</v>
      </c>
      <c r="G1220" s="143">
        <v>196.68</v>
      </c>
      <c r="H1220" s="143" t="b">
        <v>1</v>
      </c>
      <c r="I1220" s="143" t="b">
        <v>0</v>
      </c>
      <c r="J1220" s="143" t="b">
        <v>0</v>
      </c>
      <c r="K1220" s="143" t="b">
        <v>0</v>
      </c>
    </row>
    <row r="1221" spans="1:11" ht="63" hidden="1" x14ac:dyDescent="0.25">
      <c r="A1221" s="145">
        <v>44160.470833333333</v>
      </c>
      <c r="B1221" s="143" t="s">
        <v>848</v>
      </c>
      <c r="C1221" s="144" t="s">
        <v>1043</v>
      </c>
      <c r="D1221" s="143">
        <v>2718131274</v>
      </c>
      <c r="E1221" s="143">
        <v>2028360434</v>
      </c>
      <c r="F1221" s="143">
        <v>-1</v>
      </c>
      <c r="G1221" s="143">
        <v>197.68</v>
      </c>
      <c r="H1221" s="143" t="b">
        <v>1</v>
      </c>
      <c r="I1221" s="143" t="b">
        <v>0</v>
      </c>
      <c r="J1221" s="143" t="b">
        <v>0</v>
      </c>
      <c r="K1221" s="143" t="b">
        <v>0</v>
      </c>
    </row>
    <row r="1222" spans="1:11" ht="63" hidden="1" x14ac:dyDescent="0.25">
      <c r="A1222" s="145">
        <v>44160.470833333333</v>
      </c>
      <c r="B1222" s="143" t="s">
        <v>848</v>
      </c>
      <c r="C1222" s="144" t="s">
        <v>1042</v>
      </c>
      <c r="D1222" s="143">
        <v>2718131273</v>
      </c>
      <c r="E1222" s="143">
        <v>2028360433</v>
      </c>
      <c r="F1222" s="143">
        <v>-1</v>
      </c>
      <c r="G1222" s="143">
        <v>198.68</v>
      </c>
      <c r="H1222" s="143" t="b">
        <v>1</v>
      </c>
      <c r="I1222" s="143" t="b">
        <v>0</v>
      </c>
      <c r="J1222" s="143" t="b">
        <v>0</v>
      </c>
      <c r="K1222" s="143" t="b">
        <v>0</v>
      </c>
    </row>
    <row r="1223" spans="1:11" ht="63" hidden="1" x14ac:dyDescent="0.25">
      <c r="A1223" s="145">
        <v>44160.470833333333</v>
      </c>
      <c r="B1223" s="143" t="s">
        <v>848</v>
      </c>
      <c r="C1223" s="144" t="s">
        <v>1041</v>
      </c>
      <c r="D1223" s="143">
        <v>2718131272</v>
      </c>
      <c r="E1223" s="143">
        <v>2028360432</v>
      </c>
      <c r="F1223" s="143">
        <v>-1</v>
      </c>
      <c r="G1223" s="143">
        <v>199.68</v>
      </c>
      <c r="H1223" s="143" t="b">
        <v>1</v>
      </c>
      <c r="I1223" s="143" t="b">
        <v>0</v>
      </c>
      <c r="J1223" s="143" t="b">
        <v>0</v>
      </c>
      <c r="K1223" s="143" t="b">
        <v>0</v>
      </c>
    </row>
    <row r="1224" spans="1:11" ht="63" hidden="1" x14ac:dyDescent="0.25">
      <c r="A1224" s="145">
        <v>44160.470833333333</v>
      </c>
      <c r="B1224" s="143" t="s">
        <v>848</v>
      </c>
      <c r="C1224" s="144" t="s">
        <v>1040</v>
      </c>
      <c r="D1224" s="143">
        <v>2718131271</v>
      </c>
      <c r="E1224" s="143">
        <v>2028360431</v>
      </c>
      <c r="F1224" s="143">
        <v>-1</v>
      </c>
      <c r="G1224" s="143">
        <v>200.68</v>
      </c>
      <c r="H1224" s="143" t="b">
        <v>1</v>
      </c>
      <c r="I1224" s="143" t="b">
        <v>0</v>
      </c>
      <c r="J1224" s="143" t="b">
        <v>0</v>
      </c>
      <c r="K1224" s="143" t="b">
        <v>0</v>
      </c>
    </row>
    <row r="1225" spans="1:11" ht="47.25" hidden="1" x14ac:dyDescent="0.25">
      <c r="A1225" s="145">
        <v>44160.470833333333</v>
      </c>
      <c r="B1225" s="143" t="s">
        <v>848</v>
      </c>
      <c r="C1225" s="144" t="s">
        <v>1039</v>
      </c>
      <c r="D1225" s="143">
        <v>2718131270</v>
      </c>
      <c r="E1225" s="143">
        <v>2028360430</v>
      </c>
      <c r="F1225" s="143">
        <v>-1</v>
      </c>
      <c r="G1225" s="143">
        <v>201.68</v>
      </c>
      <c r="H1225" s="143" t="b">
        <v>1</v>
      </c>
      <c r="I1225" s="143" t="b">
        <v>0</v>
      </c>
      <c r="J1225" s="143" t="b">
        <v>0</v>
      </c>
      <c r="K1225" s="143" t="b">
        <v>0</v>
      </c>
    </row>
    <row r="1226" spans="1:11" ht="63" hidden="1" x14ac:dyDescent="0.25">
      <c r="A1226" s="145">
        <v>44159.922222222223</v>
      </c>
      <c r="B1226" s="143" t="s">
        <v>848</v>
      </c>
      <c r="C1226" s="144" t="s">
        <v>1038</v>
      </c>
      <c r="D1226" s="143">
        <v>2717604414</v>
      </c>
      <c r="E1226" s="143">
        <v>2027989085</v>
      </c>
      <c r="F1226" s="143">
        <v>-1</v>
      </c>
      <c r="G1226" s="143">
        <v>202.68</v>
      </c>
      <c r="H1226" s="143" t="b">
        <v>1</v>
      </c>
      <c r="I1226" s="143" t="b">
        <v>0</v>
      </c>
      <c r="J1226" s="143" t="b">
        <v>0</v>
      </c>
      <c r="K1226" s="143" t="b">
        <v>0</v>
      </c>
    </row>
    <row r="1227" spans="1:11" ht="63" hidden="1" x14ac:dyDescent="0.25">
      <c r="A1227" s="145">
        <v>44159.922222222223</v>
      </c>
      <c r="B1227" s="143" t="s">
        <v>848</v>
      </c>
      <c r="C1227" s="144" t="s">
        <v>1037</v>
      </c>
      <c r="D1227" s="143">
        <v>2717604413</v>
      </c>
      <c r="E1227" s="143">
        <v>2027989084</v>
      </c>
      <c r="F1227" s="143">
        <v>-1</v>
      </c>
      <c r="G1227" s="143">
        <v>203.68</v>
      </c>
      <c r="H1227" s="143" t="b">
        <v>1</v>
      </c>
      <c r="I1227" s="143" t="b">
        <v>0</v>
      </c>
      <c r="J1227" s="143" t="b">
        <v>0</v>
      </c>
      <c r="K1227" s="143" t="b">
        <v>0</v>
      </c>
    </row>
    <row r="1228" spans="1:11" hidden="1" x14ac:dyDescent="0.25">
      <c r="A1228" s="145">
        <v>44157.955555555556</v>
      </c>
      <c r="B1228" s="143" t="s">
        <v>846</v>
      </c>
      <c r="C1228" s="143" t="s">
        <v>883</v>
      </c>
      <c r="D1228" s="143">
        <v>2714059535</v>
      </c>
      <c r="E1228" s="143">
        <v>2025139599</v>
      </c>
      <c r="F1228" s="143">
        <v>2.68</v>
      </c>
      <c r="G1228" s="143">
        <v>204.68</v>
      </c>
      <c r="H1228" s="143" t="b">
        <v>0</v>
      </c>
      <c r="I1228" s="143" t="b">
        <v>1</v>
      </c>
      <c r="J1228" s="143" t="b">
        <v>0</v>
      </c>
      <c r="K1228" s="143" t="b">
        <v>0</v>
      </c>
    </row>
    <row r="1229" spans="1:11" hidden="1" x14ac:dyDescent="0.25">
      <c r="A1229" s="145">
        <v>44157.847916666666</v>
      </c>
      <c r="B1229" s="143" t="s">
        <v>848</v>
      </c>
      <c r="C1229" s="143" t="s">
        <v>883</v>
      </c>
      <c r="D1229" s="143">
        <v>2713696892</v>
      </c>
      <c r="E1229" s="143">
        <v>2025139599</v>
      </c>
      <c r="F1229" s="143">
        <v>-0.6</v>
      </c>
      <c r="G1229" s="143">
        <v>202</v>
      </c>
      <c r="H1229" s="143" t="b">
        <v>0</v>
      </c>
      <c r="I1229" s="143" t="b">
        <v>1</v>
      </c>
      <c r="J1229" s="143" t="b">
        <v>0</v>
      </c>
      <c r="K1229" s="143" t="b">
        <v>0</v>
      </c>
    </row>
    <row r="1230" spans="1:11" hidden="1" x14ac:dyDescent="0.25">
      <c r="A1230" s="145">
        <v>44156.853472222225</v>
      </c>
      <c r="B1230" s="143" t="s">
        <v>846</v>
      </c>
      <c r="C1230" s="143" t="s">
        <v>875</v>
      </c>
      <c r="D1230" s="143">
        <v>2710582897</v>
      </c>
      <c r="E1230" s="143">
        <v>2020412002</v>
      </c>
      <c r="F1230" s="143">
        <v>1.4</v>
      </c>
      <c r="G1230" s="143">
        <v>202.6</v>
      </c>
      <c r="H1230" s="143" t="b">
        <v>0</v>
      </c>
      <c r="I1230" s="143" t="b">
        <v>1</v>
      </c>
      <c r="J1230" s="143" t="b">
        <v>0</v>
      </c>
      <c r="K1230" s="143" t="b">
        <v>0</v>
      </c>
    </row>
    <row r="1231" spans="1:11" ht="63" hidden="1" x14ac:dyDescent="0.25">
      <c r="A1231" s="145">
        <v>44156.824999999997</v>
      </c>
      <c r="B1231" s="143" t="s">
        <v>846</v>
      </c>
      <c r="C1231" s="144" t="s">
        <v>1035</v>
      </c>
      <c r="D1231" s="143">
        <v>2710351127</v>
      </c>
      <c r="E1231" s="143">
        <v>2022306773</v>
      </c>
      <c r="F1231" s="143">
        <v>3.7</v>
      </c>
      <c r="G1231" s="143">
        <v>201.2</v>
      </c>
      <c r="H1231" s="143" t="b">
        <v>1</v>
      </c>
      <c r="I1231" s="143" t="b">
        <v>0</v>
      </c>
      <c r="J1231" s="143" t="b">
        <v>0</v>
      </c>
      <c r="K1231" s="143" t="b">
        <v>0</v>
      </c>
    </row>
    <row r="1232" spans="1:11" ht="47.25" hidden="1" x14ac:dyDescent="0.25">
      <c r="A1232" s="145">
        <v>44156.796527777777</v>
      </c>
      <c r="B1232" s="143" t="s">
        <v>848</v>
      </c>
      <c r="C1232" s="144" t="s">
        <v>1036</v>
      </c>
      <c r="D1232" s="143">
        <v>2710092324</v>
      </c>
      <c r="E1232" s="143">
        <v>2022452817</v>
      </c>
      <c r="F1232" s="143">
        <v>-1</v>
      </c>
      <c r="G1232" s="143">
        <v>197.5</v>
      </c>
      <c r="H1232" s="143" t="b">
        <v>1</v>
      </c>
      <c r="I1232" s="143" t="b">
        <v>0</v>
      </c>
      <c r="J1232" s="143" t="b">
        <v>0</v>
      </c>
      <c r="K1232" s="143" t="b">
        <v>0</v>
      </c>
    </row>
    <row r="1233" spans="1:11" ht="63" hidden="1" x14ac:dyDescent="0.25">
      <c r="A1233" s="145">
        <v>44156.777777777781</v>
      </c>
      <c r="B1233" s="143" t="s">
        <v>848</v>
      </c>
      <c r="C1233" s="144" t="s">
        <v>1035</v>
      </c>
      <c r="D1233" s="143">
        <v>2709895097</v>
      </c>
      <c r="E1233" s="143">
        <v>2022306773</v>
      </c>
      <c r="F1233" s="143">
        <v>-1</v>
      </c>
      <c r="G1233" s="143">
        <v>198.5</v>
      </c>
      <c r="H1233" s="143" t="b">
        <v>1</v>
      </c>
      <c r="I1233" s="143" t="b">
        <v>0</v>
      </c>
      <c r="J1233" s="143" t="b">
        <v>0</v>
      </c>
      <c r="K1233" s="143" t="b">
        <v>0</v>
      </c>
    </row>
    <row r="1234" spans="1:11" ht="63" hidden="1" x14ac:dyDescent="0.25">
      <c r="A1234" s="145">
        <v>44156.777083333334</v>
      </c>
      <c r="B1234" s="143" t="s">
        <v>848</v>
      </c>
      <c r="C1234" s="144" t="s">
        <v>1034</v>
      </c>
      <c r="D1234" s="143">
        <v>2709886046</v>
      </c>
      <c r="E1234" s="143">
        <v>2022299113</v>
      </c>
      <c r="F1234" s="143">
        <v>0</v>
      </c>
      <c r="G1234" s="143">
        <v>199.5</v>
      </c>
      <c r="H1234" s="143" t="b">
        <v>1</v>
      </c>
      <c r="I1234" s="143" t="b">
        <v>0</v>
      </c>
      <c r="J1234" s="143" t="b">
        <v>0</v>
      </c>
      <c r="K1234" s="143" t="b">
        <v>0</v>
      </c>
    </row>
    <row r="1235" spans="1:11" ht="63" hidden="1" x14ac:dyDescent="0.25">
      <c r="A1235" s="145">
        <v>44156.716666666667</v>
      </c>
      <c r="B1235" s="143" t="s">
        <v>846</v>
      </c>
      <c r="C1235" s="144" t="s">
        <v>1033</v>
      </c>
      <c r="D1235" s="143">
        <v>2708946512</v>
      </c>
      <c r="E1235" s="143">
        <v>2020401392</v>
      </c>
      <c r="F1235" s="143">
        <v>3.5</v>
      </c>
      <c r="G1235" s="143">
        <v>199.5</v>
      </c>
      <c r="H1235" s="143" t="b">
        <v>1</v>
      </c>
      <c r="I1235" s="143" t="b">
        <v>0</v>
      </c>
      <c r="J1235" s="143" t="b">
        <v>0</v>
      </c>
      <c r="K1235" s="143" t="b">
        <v>0</v>
      </c>
    </row>
    <row r="1236" spans="1:11" hidden="1" x14ac:dyDescent="0.25">
      <c r="A1236" s="145">
        <v>44156.637499999997</v>
      </c>
      <c r="B1236" s="143" t="s">
        <v>848</v>
      </c>
      <c r="C1236" s="143" t="s">
        <v>875</v>
      </c>
      <c r="D1236" s="143">
        <v>2707436647</v>
      </c>
      <c r="E1236" s="143">
        <v>2020412002</v>
      </c>
      <c r="F1236" s="143">
        <v>-0.2</v>
      </c>
      <c r="G1236" s="143">
        <v>196</v>
      </c>
      <c r="H1236" s="143" t="b">
        <v>0</v>
      </c>
      <c r="I1236" s="143" t="b">
        <v>1</v>
      </c>
      <c r="J1236" s="143" t="b">
        <v>0</v>
      </c>
      <c r="K1236" s="143" t="b">
        <v>0</v>
      </c>
    </row>
    <row r="1237" spans="1:11" ht="63" hidden="1" x14ac:dyDescent="0.25">
      <c r="A1237" s="145">
        <v>44156.636805555558</v>
      </c>
      <c r="B1237" s="143" t="s">
        <v>848</v>
      </c>
      <c r="C1237" s="144" t="s">
        <v>1033</v>
      </c>
      <c r="D1237" s="143">
        <v>2707424895</v>
      </c>
      <c r="E1237" s="143">
        <v>2020401392</v>
      </c>
      <c r="F1237" s="143">
        <v>-1</v>
      </c>
      <c r="G1237" s="143">
        <v>196.2</v>
      </c>
      <c r="H1237" s="143" t="b">
        <v>1</v>
      </c>
      <c r="I1237" s="143" t="b">
        <v>0</v>
      </c>
      <c r="J1237" s="143" t="b">
        <v>0</v>
      </c>
      <c r="K1237" s="143" t="b">
        <v>0</v>
      </c>
    </row>
    <row r="1238" spans="1:11" ht="63" hidden="1" x14ac:dyDescent="0.25">
      <c r="A1238" s="145">
        <v>44156.636805555558</v>
      </c>
      <c r="B1238" s="143" t="s">
        <v>848</v>
      </c>
      <c r="C1238" s="144" t="s">
        <v>1032</v>
      </c>
      <c r="D1238" s="143">
        <v>2707424893</v>
      </c>
      <c r="E1238" s="143">
        <v>2020401390</v>
      </c>
      <c r="F1238" s="143">
        <v>-1</v>
      </c>
      <c r="G1238" s="143">
        <v>197.2</v>
      </c>
      <c r="H1238" s="143" t="b">
        <v>1</v>
      </c>
      <c r="I1238" s="143" t="b">
        <v>0</v>
      </c>
      <c r="J1238" s="143" t="b">
        <v>0</v>
      </c>
      <c r="K1238" s="143" t="b">
        <v>0</v>
      </c>
    </row>
    <row r="1239" spans="1:11" ht="63" hidden="1" x14ac:dyDescent="0.25">
      <c r="A1239" s="145">
        <v>44156.636805555558</v>
      </c>
      <c r="B1239" s="143" t="s">
        <v>848</v>
      </c>
      <c r="C1239" s="144" t="s">
        <v>1031</v>
      </c>
      <c r="D1239" s="143">
        <v>2707424891</v>
      </c>
      <c r="E1239" s="143">
        <v>2020401388</v>
      </c>
      <c r="F1239" s="143">
        <v>-1</v>
      </c>
      <c r="G1239" s="143">
        <v>198.2</v>
      </c>
      <c r="H1239" s="143" t="b">
        <v>1</v>
      </c>
      <c r="I1239" s="143" t="b">
        <v>0</v>
      </c>
      <c r="J1239" s="143" t="b">
        <v>0</v>
      </c>
      <c r="K1239" s="143" t="b">
        <v>0</v>
      </c>
    </row>
    <row r="1240" spans="1:11" ht="63" hidden="1" x14ac:dyDescent="0.25">
      <c r="A1240" s="145">
        <v>44156.636805555558</v>
      </c>
      <c r="B1240" s="143" t="s">
        <v>848</v>
      </c>
      <c r="C1240" s="144" t="s">
        <v>1030</v>
      </c>
      <c r="D1240" s="143">
        <v>2707424890</v>
      </c>
      <c r="E1240" s="143">
        <v>2020401387</v>
      </c>
      <c r="F1240" s="143">
        <v>-1</v>
      </c>
      <c r="G1240" s="143">
        <v>199.2</v>
      </c>
      <c r="H1240" s="143" t="b">
        <v>1</v>
      </c>
      <c r="I1240" s="143" t="b">
        <v>0</v>
      </c>
      <c r="J1240" s="143" t="b">
        <v>0</v>
      </c>
      <c r="K1240" s="143" t="b">
        <v>0</v>
      </c>
    </row>
    <row r="1241" spans="1:11" ht="63" hidden="1" x14ac:dyDescent="0.25">
      <c r="A1241" s="145">
        <v>44156.487500000003</v>
      </c>
      <c r="B1241" s="143" t="s">
        <v>848</v>
      </c>
      <c r="C1241" s="144" t="s">
        <v>1029</v>
      </c>
      <c r="D1241" s="143">
        <v>2705451919</v>
      </c>
      <c r="E1241" s="143">
        <v>2018888662</v>
      </c>
      <c r="F1241" s="143">
        <v>-1</v>
      </c>
      <c r="G1241" s="143">
        <v>200.2</v>
      </c>
      <c r="H1241" s="143" t="b">
        <v>1</v>
      </c>
      <c r="I1241" s="143" t="b">
        <v>0</v>
      </c>
      <c r="J1241" s="143" t="b">
        <v>0</v>
      </c>
      <c r="K1241" s="143" t="b">
        <v>0</v>
      </c>
    </row>
    <row r="1242" spans="1:11" ht="63" hidden="1" x14ac:dyDescent="0.25">
      <c r="A1242" s="145">
        <v>44156.487500000003</v>
      </c>
      <c r="B1242" s="143" t="s">
        <v>848</v>
      </c>
      <c r="C1242" s="144" t="s">
        <v>1028</v>
      </c>
      <c r="D1242" s="143">
        <v>2705451917</v>
      </c>
      <c r="E1242" s="143">
        <v>2018888660</v>
      </c>
      <c r="F1242" s="143">
        <v>-1</v>
      </c>
      <c r="G1242" s="143">
        <v>201.2</v>
      </c>
      <c r="H1242" s="143" t="b">
        <v>1</v>
      </c>
      <c r="I1242" s="143" t="b">
        <v>0</v>
      </c>
      <c r="J1242" s="143" t="b">
        <v>0</v>
      </c>
      <c r="K1242" s="143" t="b">
        <v>0</v>
      </c>
    </row>
    <row r="1243" spans="1:11" ht="47.25" hidden="1" x14ac:dyDescent="0.25">
      <c r="A1243" s="145">
        <v>44156.487500000003</v>
      </c>
      <c r="B1243" s="143" t="s">
        <v>848</v>
      </c>
      <c r="C1243" s="144" t="s">
        <v>1027</v>
      </c>
      <c r="D1243" s="143">
        <v>2705451916</v>
      </c>
      <c r="E1243" s="143">
        <v>2018888659</v>
      </c>
      <c r="F1243" s="143">
        <v>-1</v>
      </c>
      <c r="G1243" s="143">
        <v>202.2</v>
      </c>
      <c r="H1243" s="143" t="b">
        <v>1</v>
      </c>
      <c r="I1243" s="143" t="b">
        <v>0</v>
      </c>
      <c r="J1243" s="143" t="b">
        <v>0</v>
      </c>
      <c r="K1243" s="143" t="b">
        <v>0</v>
      </c>
    </row>
    <row r="1244" spans="1:11" ht="63" hidden="1" x14ac:dyDescent="0.25">
      <c r="A1244" s="145">
        <v>44155.73333333333</v>
      </c>
      <c r="B1244" s="143" t="s">
        <v>846</v>
      </c>
      <c r="C1244" s="144" t="s">
        <v>1025</v>
      </c>
      <c r="D1244" s="143">
        <v>2702894832</v>
      </c>
      <c r="E1244" s="143">
        <v>2015947580</v>
      </c>
      <c r="F1244" s="143">
        <v>3.2</v>
      </c>
      <c r="G1244" s="143">
        <v>203.2</v>
      </c>
      <c r="H1244" s="143" t="b">
        <v>1</v>
      </c>
      <c r="I1244" s="143" t="b">
        <v>0</v>
      </c>
      <c r="J1244" s="143" t="b">
        <v>0</v>
      </c>
      <c r="K1244" s="143" t="b">
        <v>0</v>
      </c>
    </row>
    <row r="1245" spans="1:11" hidden="1" x14ac:dyDescent="0.25">
      <c r="A1245" s="145">
        <v>44155.430555555555</v>
      </c>
      <c r="B1245" s="143" t="s">
        <v>848</v>
      </c>
      <c r="C1245" s="143" t="s">
        <v>882</v>
      </c>
      <c r="D1245" s="143">
        <v>2701550510</v>
      </c>
      <c r="E1245" s="143">
        <v>2015948348</v>
      </c>
      <c r="F1245" s="143">
        <v>-1</v>
      </c>
      <c r="G1245" s="143">
        <v>200</v>
      </c>
      <c r="H1245" s="143" t="b">
        <v>0</v>
      </c>
      <c r="I1245" s="143" t="b">
        <v>1</v>
      </c>
      <c r="J1245" s="143" t="b">
        <v>0</v>
      </c>
      <c r="K1245" s="143" t="b">
        <v>0</v>
      </c>
    </row>
    <row r="1246" spans="1:11" ht="63" hidden="1" x14ac:dyDescent="0.25">
      <c r="A1246" s="145">
        <v>44155.429861111108</v>
      </c>
      <c r="B1246" s="143" t="s">
        <v>848</v>
      </c>
      <c r="C1246" s="144" t="s">
        <v>1026</v>
      </c>
      <c r="D1246" s="143">
        <v>2701549565</v>
      </c>
      <c r="E1246" s="143">
        <v>2015947581</v>
      </c>
      <c r="F1246" s="143">
        <v>-1</v>
      </c>
      <c r="G1246" s="143">
        <v>201</v>
      </c>
      <c r="H1246" s="143" t="b">
        <v>1</v>
      </c>
      <c r="I1246" s="143" t="b">
        <v>0</v>
      </c>
      <c r="J1246" s="143" t="b">
        <v>0</v>
      </c>
      <c r="K1246" s="143" t="b">
        <v>0</v>
      </c>
    </row>
    <row r="1247" spans="1:11" ht="63" hidden="1" x14ac:dyDescent="0.25">
      <c r="A1247" s="145">
        <v>44155.429861111108</v>
      </c>
      <c r="B1247" s="143" t="s">
        <v>848</v>
      </c>
      <c r="C1247" s="144" t="s">
        <v>1025</v>
      </c>
      <c r="D1247" s="143">
        <v>2701549564</v>
      </c>
      <c r="E1247" s="143">
        <v>2015947580</v>
      </c>
      <c r="F1247" s="143">
        <v>-1</v>
      </c>
      <c r="G1247" s="143">
        <v>202</v>
      </c>
      <c r="H1247" s="143" t="b">
        <v>1</v>
      </c>
      <c r="I1247" s="143" t="b">
        <v>0</v>
      </c>
      <c r="J1247" s="143" t="b">
        <v>0</v>
      </c>
      <c r="K1247" s="143" t="b">
        <v>0</v>
      </c>
    </row>
    <row r="1248" spans="1:11" ht="47.25" hidden="1" x14ac:dyDescent="0.25">
      <c r="A1248" s="145">
        <v>44153.904166666667</v>
      </c>
      <c r="B1248" s="143" t="s">
        <v>848</v>
      </c>
      <c r="C1248" s="144" t="s">
        <v>1024</v>
      </c>
      <c r="D1248" s="143">
        <v>2698267401</v>
      </c>
      <c r="E1248" s="143">
        <v>2013591644</v>
      </c>
      <c r="F1248" s="143">
        <v>-1</v>
      </c>
      <c r="G1248" s="143">
        <v>203</v>
      </c>
      <c r="H1248" s="143" t="b">
        <v>1</v>
      </c>
      <c r="I1248" s="143" t="b">
        <v>0</v>
      </c>
      <c r="J1248" s="143" t="b">
        <v>0</v>
      </c>
      <c r="K1248" s="143" t="b">
        <v>0</v>
      </c>
    </row>
    <row r="1249" spans="1:11" hidden="1" x14ac:dyDescent="0.25">
      <c r="A1249" s="145">
        <v>44152.978472222225</v>
      </c>
      <c r="B1249" s="143" t="s">
        <v>848</v>
      </c>
      <c r="C1249" s="143" t="s">
        <v>868</v>
      </c>
      <c r="D1249" s="143">
        <v>2694945499</v>
      </c>
      <c r="E1249" s="143">
        <v>2011150127</v>
      </c>
      <c r="F1249" s="143">
        <v>0</v>
      </c>
      <c r="G1249" s="143">
        <v>204</v>
      </c>
      <c r="H1249" s="143" t="b">
        <v>0</v>
      </c>
      <c r="I1249" s="143" t="b">
        <v>1</v>
      </c>
      <c r="J1249" s="143" t="b">
        <v>0</v>
      </c>
      <c r="K1249" s="143" t="b">
        <v>0</v>
      </c>
    </row>
    <row r="1250" spans="1:11" ht="63" hidden="1" x14ac:dyDescent="0.25">
      <c r="A1250" s="145">
        <v>44152.538888888892</v>
      </c>
      <c r="B1250" s="143" t="s">
        <v>848</v>
      </c>
      <c r="C1250" s="144" t="s">
        <v>1023</v>
      </c>
      <c r="D1250" s="143">
        <v>2693253988</v>
      </c>
      <c r="E1250" s="143">
        <v>2009940144</v>
      </c>
      <c r="F1250" s="143">
        <v>-0.5</v>
      </c>
      <c r="G1250" s="143">
        <v>204</v>
      </c>
      <c r="H1250" s="143" t="b">
        <v>1</v>
      </c>
      <c r="I1250" s="143" t="b">
        <v>0</v>
      </c>
      <c r="J1250" s="143" t="b">
        <v>0</v>
      </c>
      <c r="K1250" s="143" t="b">
        <v>0</v>
      </c>
    </row>
    <row r="1251" spans="1:11" ht="47.25" hidden="1" x14ac:dyDescent="0.25">
      <c r="A1251" s="145">
        <v>44152.538194444445</v>
      </c>
      <c r="B1251" s="143" t="s">
        <v>848</v>
      </c>
      <c r="C1251" s="144" t="s">
        <v>1022</v>
      </c>
      <c r="D1251" s="143">
        <v>2693252928</v>
      </c>
      <c r="E1251" s="143">
        <v>2009939219</v>
      </c>
      <c r="F1251" s="143">
        <v>-5</v>
      </c>
      <c r="G1251" s="143">
        <v>204.5</v>
      </c>
      <c r="H1251" s="143" t="b">
        <v>1</v>
      </c>
      <c r="I1251" s="143" t="b">
        <v>0</v>
      </c>
      <c r="J1251" s="143" t="b">
        <v>0</v>
      </c>
      <c r="K1251" s="143" t="b">
        <v>0</v>
      </c>
    </row>
    <row r="1252" spans="1:11" ht="78.75" hidden="1" x14ac:dyDescent="0.25">
      <c r="A1252" s="145">
        <v>44151.908333333333</v>
      </c>
      <c r="B1252" s="143" t="s">
        <v>846</v>
      </c>
      <c r="C1252" s="144" t="s">
        <v>1020</v>
      </c>
      <c r="D1252" s="143">
        <v>2692685070</v>
      </c>
      <c r="E1252" s="143">
        <v>2009434698</v>
      </c>
      <c r="F1252" s="143">
        <v>3.5</v>
      </c>
      <c r="G1252" s="143">
        <v>209.5</v>
      </c>
      <c r="H1252" s="143" t="b">
        <v>1</v>
      </c>
      <c r="I1252" s="143" t="b">
        <v>0</v>
      </c>
      <c r="J1252" s="143" t="b">
        <v>0</v>
      </c>
      <c r="K1252" s="143" t="b">
        <v>0</v>
      </c>
    </row>
    <row r="1253" spans="1:11" ht="78.75" hidden="1" x14ac:dyDescent="0.25">
      <c r="A1253" s="145">
        <v>44151.879166666666</v>
      </c>
      <c r="B1253" s="143" t="s">
        <v>848</v>
      </c>
      <c r="C1253" s="144" t="s">
        <v>1021</v>
      </c>
      <c r="D1253" s="143">
        <v>2692588726</v>
      </c>
      <c r="E1253" s="143">
        <v>2009434699</v>
      </c>
      <c r="F1253" s="143">
        <v>-2</v>
      </c>
      <c r="G1253" s="143">
        <v>206</v>
      </c>
      <c r="H1253" s="143" t="b">
        <v>1</v>
      </c>
      <c r="I1253" s="143" t="b">
        <v>0</v>
      </c>
      <c r="J1253" s="143" t="b">
        <v>0</v>
      </c>
      <c r="K1253" s="143" t="b">
        <v>0</v>
      </c>
    </row>
    <row r="1254" spans="1:11" ht="78.75" hidden="1" x14ac:dyDescent="0.25">
      <c r="A1254" s="145">
        <v>44151.879166666666</v>
      </c>
      <c r="B1254" s="143" t="s">
        <v>848</v>
      </c>
      <c r="C1254" s="144" t="s">
        <v>1020</v>
      </c>
      <c r="D1254" s="143">
        <v>2692588725</v>
      </c>
      <c r="E1254" s="143">
        <v>2009434698</v>
      </c>
      <c r="F1254" s="143">
        <v>-2</v>
      </c>
      <c r="G1254" s="143">
        <v>208</v>
      </c>
      <c r="H1254" s="143" t="b">
        <v>1</v>
      </c>
      <c r="I1254" s="143" t="b">
        <v>0</v>
      </c>
      <c r="J1254" s="143" t="b">
        <v>0</v>
      </c>
      <c r="K1254" s="143" t="b">
        <v>0</v>
      </c>
    </row>
    <row r="1255" spans="1:11" ht="47.25" hidden="1" x14ac:dyDescent="0.25">
      <c r="A1255" s="145">
        <v>44151.67083333333</v>
      </c>
      <c r="B1255" s="143" t="s">
        <v>848</v>
      </c>
      <c r="C1255" s="144" t="s">
        <v>1019</v>
      </c>
      <c r="D1255" s="143">
        <v>2691852679</v>
      </c>
      <c r="E1255" s="143">
        <v>2008875979</v>
      </c>
      <c r="F1255" s="143">
        <v>-1</v>
      </c>
      <c r="G1255" s="143">
        <v>210</v>
      </c>
      <c r="H1255" s="143" t="b">
        <v>1</v>
      </c>
      <c r="I1255" s="143" t="b">
        <v>0</v>
      </c>
      <c r="J1255" s="143" t="b">
        <v>0</v>
      </c>
      <c r="K1255" s="143" t="b">
        <v>0</v>
      </c>
    </row>
    <row r="1256" spans="1:11" ht="47.25" hidden="1" x14ac:dyDescent="0.25">
      <c r="A1256" s="145">
        <v>44151.67083333333</v>
      </c>
      <c r="B1256" s="143" t="s">
        <v>848</v>
      </c>
      <c r="C1256" s="144" t="s">
        <v>1018</v>
      </c>
      <c r="D1256" s="143">
        <v>2691852677</v>
      </c>
      <c r="E1256" s="143">
        <v>2008875977</v>
      </c>
      <c r="F1256" s="143">
        <v>-1</v>
      </c>
      <c r="G1256" s="143">
        <v>211</v>
      </c>
      <c r="H1256" s="143" t="b">
        <v>1</v>
      </c>
      <c r="I1256" s="143" t="b">
        <v>0</v>
      </c>
      <c r="J1256" s="143" t="b">
        <v>0</v>
      </c>
      <c r="K1256" s="143" t="b">
        <v>0</v>
      </c>
    </row>
    <row r="1257" spans="1:11" ht="47.25" hidden="1" x14ac:dyDescent="0.25">
      <c r="A1257" s="145">
        <v>44150.870833333334</v>
      </c>
      <c r="B1257" s="143" t="s">
        <v>848</v>
      </c>
      <c r="C1257" s="144" t="s">
        <v>1017</v>
      </c>
      <c r="D1257" s="143">
        <v>2690715387</v>
      </c>
      <c r="E1257" s="143">
        <v>2008062203</v>
      </c>
      <c r="F1257" s="143">
        <v>-1</v>
      </c>
      <c r="G1257" s="143">
        <v>212</v>
      </c>
      <c r="H1257" s="143" t="b">
        <v>1</v>
      </c>
      <c r="I1257" s="143" t="b">
        <v>0</v>
      </c>
      <c r="J1257" s="143" t="b">
        <v>0</v>
      </c>
      <c r="K1257" s="143" t="b">
        <v>0</v>
      </c>
    </row>
    <row r="1258" spans="1:11" ht="63" hidden="1" x14ac:dyDescent="0.25">
      <c r="A1258" s="145">
        <v>44150.870833333334</v>
      </c>
      <c r="B1258" s="143" t="s">
        <v>848</v>
      </c>
      <c r="C1258" s="144" t="s">
        <v>1016</v>
      </c>
      <c r="D1258" s="143">
        <v>2690715384</v>
      </c>
      <c r="E1258" s="143">
        <v>2008062200</v>
      </c>
      <c r="F1258" s="143">
        <v>-1</v>
      </c>
      <c r="G1258" s="143">
        <v>213</v>
      </c>
      <c r="H1258" s="143" t="b">
        <v>1</v>
      </c>
      <c r="I1258" s="143" t="b">
        <v>0</v>
      </c>
      <c r="J1258" s="143" t="b">
        <v>0</v>
      </c>
      <c r="K1258" s="143" t="b">
        <v>0</v>
      </c>
    </row>
    <row r="1259" spans="1:11" ht="63" hidden="1" x14ac:dyDescent="0.25">
      <c r="A1259" s="145">
        <v>44150.870833333334</v>
      </c>
      <c r="B1259" s="143" t="s">
        <v>848</v>
      </c>
      <c r="C1259" s="144" t="s">
        <v>1015</v>
      </c>
      <c r="D1259" s="143">
        <v>2690715382</v>
      </c>
      <c r="E1259" s="143">
        <v>2008062198</v>
      </c>
      <c r="F1259" s="143">
        <v>-1</v>
      </c>
      <c r="G1259" s="143">
        <v>214</v>
      </c>
      <c r="H1259" s="143" t="b">
        <v>1</v>
      </c>
      <c r="I1259" s="143" t="b">
        <v>0</v>
      </c>
      <c r="J1259" s="143" t="b">
        <v>0</v>
      </c>
      <c r="K1259" s="143" t="b">
        <v>0</v>
      </c>
    </row>
    <row r="1260" spans="1:11" ht="63" hidden="1" x14ac:dyDescent="0.25">
      <c r="A1260" s="145">
        <v>44149.678472222222</v>
      </c>
      <c r="B1260" s="143" t="s">
        <v>848</v>
      </c>
      <c r="C1260" s="144" t="s">
        <v>1014</v>
      </c>
      <c r="D1260" s="143">
        <v>2684951980</v>
      </c>
      <c r="E1260" s="143">
        <v>2003747427</v>
      </c>
      <c r="F1260" s="143">
        <v>0</v>
      </c>
      <c r="G1260" s="143">
        <v>215</v>
      </c>
      <c r="H1260" s="143" t="b">
        <v>1</v>
      </c>
      <c r="I1260" s="143" t="b">
        <v>0</v>
      </c>
      <c r="J1260" s="143" t="b">
        <v>0</v>
      </c>
      <c r="K1260" s="143" t="b">
        <v>0</v>
      </c>
    </row>
    <row r="1261" spans="1:11" ht="63" hidden="1" x14ac:dyDescent="0.25">
      <c r="A1261" s="145">
        <v>44149.678472222222</v>
      </c>
      <c r="B1261" s="143" t="s">
        <v>848</v>
      </c>
      <c r="C1261" s="144" t="s">
        <v>1013</v>
      </c>
      <c r="D1261" s="143">
        <v>2684951979</v>
      </c>
      <c r="E1261" s="143">
        <v>2003747425</v>
      </c>
      <c r="F1261" s="143">
        <v>0</v>
      </c>
      <c r="G1261" s="143">
        <v>215</v>
      </c>
      <c r="H1261" s="143" t="b">
        <v>1</v>
      </c>
      <c r="I1261" s="143" t="b">
        <v>0</v>
      </c>
      <c r="J1261" s="143" t="b">
        <v>0</v>
      </c>
      <c r="K1261" s="143" t="b">
        <v>0</v>
      </c>
    </row>
    <row r="1262" spans="1:11" ht="63" hidden="1" x14ac:dyDescent="0.25">
      <c r="A1262" s="145">
        <v>44148.727083333331</v>
      </c>
      <c r="B1262" s="143" t="s">
        <v>848</v>
      </c>
      <c r="C1262" s="144" t="s">
        <v>1012</v>
      </c>
      <c r="D1262" s="143">
        <v>2678940939</v>
      </c>
      <c r="E1262" s="143">
        <v>1999224329</v>
      </c>
      <c r="F1262" s="143">
        <v>-1</v>
      </c>
      <c r="G1262" s="143">
        <v>215</v>
      </c>
      <c r="H1262" s="143" t="b">
        <v>1</v>
      </c>
      <c r="I1262" s="143" t="b">
        <v>0</v>
      </c>
      <c r="J1262" s="143" t="b">
        <v>0</v>
      </c>
      <c r="K1262" s="143" t="b">
        <v>0</v>
      </c>
    </row>
    <row r="1263" spans="1:11" ht="78.75" hidden="1" x14ac:dyDescent="0.25">
      <c r="A1263" s="145">
        <v>44146.968055555553</v>
      </c>
      <c r="B1263" s="143" t="s">
        <v>846</v>
      </c>
      <c r="C1263" s="144" t="s">
        <v>1010</v>
      </c>
      <c r="D1263" s="143">
        <v>2674315585</v>
      </c>
      <c r="E1263" s="143">
        <v>1995589350</v>
      </c>
      <c r="F1263" s="143">
        <v>3.1</v>
      </c>
      <c r="G1263" s="143">
        <v>216</v>
      </c>
      <c r="H1263" s="143" t="b">
        <v>1</v>
      </c>
      <c r="I1263" s="143" t="b">
        <v>0</v>
      </c>
      <c r="J1263" s="143" t="b">
        <v>0</v>
      </c>
      <c r="K1263" s="143" t="b">
        <v>0</v>
      </c>
    </row>
    <row r="1264" spans="1:11" ht="47.25" hidden="1" x14ac:dyDescent="0.25">
      <c r="A1264" s="145">
        <v>44146.943749999999</v>
      </c>
      <c r="B1264" s="143" t="s">
        <v>848</v>
      </c>
      <c r="C1264" s="144" t="s">
        <v>1011</v>
      </c>
      <c r="D1264" s="143">
        <v>2674219145</v>
      </c>
      <c r="E1264" s="143">
        <v>1995701547</v>
      </c>
      <c r="F1264" s="143">
        <v>-1</v>
      </c>
      <c r="G1264" s="143">
        <v>212.9</v>
      </c>
      <c r="H1264" s="143" t="b">
        <v>1</v>
      </c>
      <c r="I1264" s="143" t="b">
        <v>0</v>
      </c>
      <c r="J1264" s="143" t="b">
        <v>0</v>
      </c>
      <c r="K1264" s="143" t="b">
        <v>0</v>
      </c>
    </row>
    <row r="1265" spans="1:11" ht="78.75" hidden="1" x14ac:dyDescent="0.25">
      <c r="A1265" s="145">
        <v>44146.920138888891</v>
      </c>
      <c r="B1265" s="143" t="s">
        <v>848</v>
      </c>
      <c r="C1265" s="144" t="s">
        <v>1010</v>
      </c>
      <c r="D1265" s="143">
        <v>2673946884</v>
      </c>
      <c r="E1265" s="143">
        <v>1995589350</v>
      </c>
      <c r="F1265" s="143">
        <v>-2</v>
      </c>
      <c r="G1265" s="143">
        <v>213.9</v>
      </c>
      <c r="H1265" s="143" t="b">
        <v>1</v>
      </c>
      <c r="I1265" s="143" t="b">
        <v>0</v>
      </c>
      <c r="J1265" s="143" t="b">
        <v>0</v>
      </c>
      <c r="K1265" s="143" t="b">
        <v>0</v>
      </c>
    </row>
    <row r="1266" spans="1:11" hidden="1" x14ac:dyDescent="0.25">
      <c r="A1266" s="145">
        <v>44146.813194444447</v>
      </c>
      <c r="B1266" s="143" t="s">
        <v>846</v>
      </c>
      <c r="C1266" s="143" t="s">
        <v>883</v>
      </c>
      <c r="D1266" s="143">
        <v>2673049912</v>
      </c>
      <c r="E1266" s="143">
        <v>1993975525</v>
      </c>
      <c r="F1266" s="143">
        <v>3.94</v>
      </c>
      <c r="G1266" s="143">
        <v>215.9</v>
      </c>
      <c r="H1266" s="143" t="b">
        <v>0</v>
      </c>
      <c r="I1266" s="143" t="b">
        <v>1</v>
      </c>
      <c r="J1266" s="143" t="b">
        <v>0</v>
      </c>
      <c r="K1266" s="143" t="b">
        <v>0</v>
      </c>
    </row>
    <row r="1267" spans="1:11" hidden="1" x14ac:dyDescent="0.25">
      <c r="A1267" s="145">
        <v>44146.645833333336</v>
      </c>
      <c r="B1267" s="143" t="s">
        <v>848</v>
      </c>
      <c r="C1267" s="143" t="s">
        <v>883</v>
      </c>
      <c r="D1267" s="143">
        <v>2671782575</v>
      </c>
      <c r="E1267" s="143">
        <v>1993975525</v>
      </c>
      <c r="F1267" s="143">
        <v>0</v>
      </c>
      <c r="G1267" s="143">
        <v>211.96</v>
      </c>
      <c r="H1267" s="143" t="b">
        <v>0</v>
      </c>
      <c r="I1267" s="143" t="b">
        <v>1</v>
      </c>
      <c r="J1267" s="143" t="b">
        <v>0</v>
      </c>
      <c r="K1267" s="143" t="b">
        <v>0</v>
      </c>
    </row>
    <row r="1268" spans="1:11" ht="47.25" hidden="1" x14ac:dyDescent="0.25">
      <c r="A1268" s="145">
        <v>44146.509722222225</v>
      </c>
      <c r="B1268" s="143" t="s">
        <v>848</v>
      </c>
      <c r="C1268" s="144" t="s">
        <v>1009</v>
      </c>
      <c r="D1268" s="143">
        <v>2671059548</v>
      </c>
      <c r="E1268" s="143">
        <v>1993481846</v>
      </c>
      <c r="F1268" s="143">
        <v>-0.24</v>
      </c>
      <c r="G1268" s="143">
        <v>211.96</v>
      </c>
      <c r="H1268" s="143" t="b">
        <v>1</v>
      </c>
      <c r="I1268" s="143" t="b">
        <v>0</v>
      </c>
      <c r="J1268" s="143" t="b">
        <v>1</v>
      </c>
      <c r="K1268" s="143" t="b">
        <v>0</v>
      </c>
    </row>
    <row r="1269" spans="1:11" ht="63" hidden="1" x14ac:dyDescent="0.25">
      <c r="A1269" s="145">
        <v>44145.448611111111</v>
      </c>
      <c r="B1269" s="143" t="s">
        <v>848</v>
      </c>
      <c r="C1269" s="144" t="s">
        <v>1008</v>
      </c>
      <c r="D1269" s="143">
        <v>2668706276</v>
      </c>
      <c r="E1269" s="143">
        <v>1991741331</v>
      </c>
      <c r="F1269" s="143">
        <v>-1</v>
      </c>
      <c r="G1269" s="143">
        <v>212.2</v>
      </c>
      <c r="H1269" s="143" t="b">
        <v>1</v>
      </c>
      <c r="I1269" s="143" t="b">
        <v>0</v>
      </c>
      <c r="J1269" s="143" t="b">
        <v>0</v>
      </c>
      <c r="K1269" s="143" t="b">
        <v>0</v>
      </c>
    </row>
    <row r="1270" spans="1:11" hidden="1" x14ac:dyDescent="0.25">
      <c r="A1270" s="145">
        <v>44145.448611111111</v>
      </c>
      <c r="B1270" s="143" t="s">
        <v>848</v>
      </c>
      <c r="C1270" s="143" t="s">
        <v>882</v>
      </c>
      <c r="D1270" s="143">
        <v>2668705933</v>
      </c>
      <c r="E1270" s="143">
        <v>1991741039</v>
      </c>
      <c r="F1270" s="143">
        <v>0</v>
      </c>
      <c r="G1270" s="143">
        <v>213.2</v>
      </c>
      <c r="H1270" s="143" t="b">
        <v>0</v>
      </c>
      <c r="I1270" s="143" t="b">
        <v>1</v>
      </c>
      <c r="J1270" s="143" t="b">
        <v>0</v>
      </c>
      <c r="K1270" s="143" t="b">
        <v>0</v>
      </c>
    </row>
    <row r="1271" spans="1:11" ht="47.25" hidden="1" x14ac:dyDescent="0.25">
      <c r="A1271" s="145">
        <v>44142.877083333333</v>
      </c>
      <c r="B1271" s="143" t="s">
        <v>846</v>
      </c>
      <c r="C1271" s="144" t="s">
        <v>1007</v>
      </c>
      <c r="D1271" s="143">
        <v>2662546745</v>
      </c>
      <c r="E1271" s="143">
        <v>1983525463</v>
      </c>
      <c r="F1271" s="143">
        <v>3</v>
      </c>
      <c r="G1271" s="143">
        <v>213.2</v>
      </c>
      <c r="H1271" s="143" t="b">
        <v>1</v>
      </c>
      <c r="I1271" s="143" t="b">
        <v>0</v>
      </c>
      <c r="J1271" s="143" t="b">
        <v>0</v>
      </c>
      <c r="K1271" s="143" t="b">
        <v>0</v>
      </c>
    </row>
    <row r="1272" spans="1:11" ht="47.25" hidden="1" x14ac:dyDescent="0.25">
      <c r="A1272" s="145">
        <v>44142.787499999999</v>
      </c>
      <c r="B1272" s="143" t="s">
        <v>846</v>
      </c>
      <c r="C1272" s="144" t="s">
        <v>1004</v>
      </c>
      <c r="D1272" s="143">
        <v>2661719463</v>
      </c>
      <c r="E1272" s="143">
        <v>1983525455</v>
      </c>
      <c r="F1272" s="143">
        <v>4.2</v>
      </c>
      <c r="G1272" s="143">
        <v>210.2</v>
      </c>
      <c r="H1272" s="143" t="b">
        <v>1</v>
      </c>
      <c r="I1272" s="143" t="b">
        <v>0</v>
      </c>
      <c r="J1272" s="143" t="b">
        <v>0</v>
      </c>
      <c r="K1272" s="143" t="b">
        <v>0</v>
      </c>
    </row>
    <row r="1273" spans="1:11" ht="47.25" hidden="1" x14ac:dyDescent="0.25">
      <c r="A1273" s="145">
        <v>44142.563888888886</v>
      </c>
      <c r="B1273" s="143" t="s">
        <v>848</v>
      </c>
      <c r="C1273" s="144" t="s">
        <v>1007</v>
      </c>
      <c r="D1273" s="143">
        <v>2657383409</v>
      </c>
      <c r="E1273" s="143">
        <v>1983525463</v>
      </c>
      <c r="F1273" s="143">
        <v>-1</v>
      </c>
      <c r="G1273" s="143">
        <v>206</v>
      </c>
      <c r="H1273" s="143" t="b">
        <v>1</v>
      </c>
      <c r="I1273" s="143" t="b">
        <v>0</v>
      </c>
      <c r="J1273" s="143" t="b">
        <v>0</v>
      </c>
      <c r="K1273" s="143" t="b">
        <v>0</v>
      </c>
    </row>
    <row r="1274" spans="1:11" ht="63" hidden="1" x14ac:dyDescent="0.25">
      <c r="A1274" s="145">
        <v>44142.563888888886</v>
      </c>
      <c r="B1274" s="143" t="s">
        <v>848</v>
      </c>
      <c r="C1274" s="144" t="s">
        <v>1006</v>
      </c>
      <c r="D1274" s="143">
        <v>2657383408</v>
      </c>
      <c r="E1274" s="143">
        <v>1983525462</v>
      </c>
      <c r="F1274" s="143">
        <v>-0.4</v>
      </c>
      <c r="G1274" s="143">
        <v>207</v>
      </c>
      <c r="H1274" s="143" t="b">
        <v>1</v>
      </c>
      <c r="I1274" s="143" t="b">
        <v>0</v>
      </c>
      <c r="J1274" s="143" t="b">
        <v>0</v>
      </c>
      <c r="K1274" s="143" t="b">
        <v>0</v>
      </c>
    </row>
    <row r="1275" spans="1:11" ht="63" hidden="1" x14ac:dyDescent="0.25">
      <c r="A1275" s="145">
        <v>44142.563888888886</v>
      </c>
      <c r="B1275" s="143" t="s">
        <v>848</v>
      </c>
      <c r="C1275" s="144" t="s">
        <v>1005</v>
      </c>
      <c r="D1275" s="143">
        <v>2657383404</v>
      </c>
      <c r="E1275" s="143">
        <v>1983525458</v>
      </c>
      <c r="F1275" s="143">
        <v>-1</v>
      </c>
      <c r="G1275" s="143">
        <v>207.4</v>
      </c>
      <c r="H1275" s="143" t="b">
        <v>1</v>
      </c>
      <c r="I1275" s="143" t="b">
        <v>0</v>
      </c>
      <c r="J1275" s="143" t="b">
        <v>0</v>
      </c>
      <c r="K1275" s="143" t="b">
        <v>0</v>
      </c>
    </row>
    <row r="1276" spans="1:11" ht="47.25" hidden="1" x14ac:dyDescent="0.25">
      <c r="A1276" s="145">
        <v>44142.563888888886</v>
      </c>
      <c r="B1276" s="143" t="s">
        <v>848</v>
      </c>
      <c r="C1276" s="144" t="s">
        <v>1004</v>
      </c>
      <c r="D1276" s="143">
        <v>2657383401</v>
      </c>
      <c r="E1276" s="143">
        <v>1983525455</v>
      </c>
      <c r="F1276" s="143">
        <v>-1</v>
      </c>
      <c r="G1276" s="143">
        <v>208.4</v>
      </c>
      <c r="H1276" s="143" t="b">
        <v>1</v>
      </c>
      <c r="I1276" s="143" t="b">
        <v>0</v>
      </c>
      <c r="J1276" s="143" t="b">
        <v>0</v>
      </c>
      <c r="K1276" s="143" t="b">
        <v>0</v>
      </c>
    </row>
    <row r="1277" spans="1:11" ht="63" hidden="1" x14ac:dyDescent="0.25">
      <c r="A1277" s="145">
        <v>44141.5625</v>
      </c>
      <c r="B1277" s="143" t="s">
        <v>846</v>
      </c>
      <c r="C1277" s="144" t="s">
        <v>1002</v>
      </c>
      <c r="D1277" s="143">
        <v>2652839019</v>
      </c>
      <c r="E1277" s="143">
        <v>1979763683</v>
      </c>
      <c r="F1277" s="143">
        <v>2.1</v>
      </c>
      <c r="G1277" s="143">
        <v>209.4</v>
      </c>
      <c r="H1277" s="143" t="b">
        <v>1</v>
      </c>
      <c r="I1277" s="143" t="b">
        <v>0</v>
      </c>
      <c r="J1277" s="143" t="b">
        <v>0</v>
      </c>
      <c r="K1277" s="143" t="b">
        <v>0</v>
      </c>
    </row>
    <row r="1278" spans="1:11" ht="63" hidden="1" x14ac:dyDescent="0.25">
      <c r="A1278" s="145">
        <v>44141.521527777775</v>
      </c>
      <c r="B1278" s="143" t="s">
        <v>846</v>
      </c>
      <c r="C1278" s="144" t="s">
        <v>1001</v>
      </c>
      <c r="D1278" s="143">
        <v>2652689680</v>
      </c>
      <c r="E1278" s="143">
        <v>1979763682</v>
      </c>
      <c r="F1278" s="143">
        <v>2</v>
      </c>
      <c r="G1278" s="143">
        <v>207.3</v>
      </c>
      <c r="H1278" s="143" t="b">
        <v>1</v>
      </c>
      <c r="I1278" s="143" t="b">
        <v>0</v>
      </c>
      <c r="J1278" s="143" t="b">
        <v>0</v>
      </c>
      <c r="K1278" s="143" t="b">
        <v>0</v>
      </c>
    </row>
    <row r="1279" spans="1:11" ht="63" hidden="1" x14ac:dyDescent="0.25">
      <c r="A1279" s="145">
        <v>44141.429166666669</v>
      </c>
      <c r="B1279" s="143" t="s">
        <v>848</v>
      </c>
      <c r="C1279" s="144" t="s">
        <v>1003</v>
      </c>
      <c r="D1279" s="143">
        <v>2652485707</v>
      </c>
      <c r="E1279" s="143">
        <v>1979763684</v>
      </c>
      <c r="F1279" s="143">
        <v>-1</v>
      </c>
      <c r="G1279" s="143">
        <v>205.3</v>
      </c>
      <c r="H1279" s="143" t="b">
        <v>1</v>
      </c>
      <c r="I1279" s="143" t="b">
        <v>0</v>
      </c>
      <c r="J1279" s="143" t="b">
        <v>0</v>
      </c>
      <c r="K1279" s="143" t="b">
        <v>0</v>
      </c>
    </row>
    <row r="1280" spans="1:11" ht="63" hidden="1" x14ac:dyDescent="0.25">
      <c r="A1280" s="145">
        <v>44141.429166666669</v>
      </c>
      <c r="B1280" s="143" t="s">
        <v>848</v>
      </c>
      <c r="C1280" s="144" t="s">
        <v>1002</v>
      </c>
      <c r="D1280" s="143">
        <v>2652485706</v>
      </c>
      <c r="E1280" s="143">
        <v>1979763683</v>
      </c>
      <c r="F1280" s="143">
        <v>-1</v>
      </c>
      <c r="G1280" s="143">
        <v>206.3</v>
      </c>
      <c r="H1280" s="143" t="b">
        <v>1</v>
      </c>
      <c r="I1280" s="143" t="b">
        <v>0</v>
      </c>
      <c r="J1280" s="143" t="b">
        <v>0</v>
      </c>
      <c r="K1280" s="143" t="b">
        <v>0</v>
      </c>
    </row>
    <row r="1281" spans="1:11" ht="63" hidden="1" x14ac:dyDescent="0.25">
      <c r="A1281" s="145">
        <v>44141.429166666669</v>
      </c>
      <c r="B1281" s="143" t="s">
        <v>848</v>
      </c>
      <c r="C1281" s="144" t="s">
        <v>1001</v>
      </c>
      <c r="D1281" s="143">
        <v>2652485705</v>
      </c>
      <c r="E1281" s="143">
        <v>1979763682</v>
      </c>
      <c r="F1281" s="143">
        <v>-1</v>
      </c>
      <c r="G1281" s="143">
        <v>207.3</v>
      </c>
      <c r="H1281" s="143" t="b">
        <v>1</v>
      </c>
      <c r="I1281" s="143" t="b">
        <v>0</v>
      </c>
      <c r="J1281" s="143" t="b">
        <v>0</v>
      </c>
      <c r="K1281" s="143" t="b">
        <v>0</v>
      </c>
    </row>
    <row r="1282" spans="1:11" ht="78.75" hidden="1" x14ac:dyDescent="0.25">
      <c r="A1282" s="145">
        <v>44140.746527777781</v>
      </c>
      <c r="B1282" s="143" t="s">
        <v>846</v>
      </c>
      <c r="C1282" s="144" t="s">
        <v>1000</v>
      </c>
      <c r="D1282" s="143">
        <v>2650894902</v>
      </c>
      <c r="E1282" s="143">
        <v>1978357803</v>
      </c>
      <c r="F1282" s="143">
        <v>2.2999999999999998</v>
      </c>
      <c r="G1282" s="143">
        <v>208.3</v>
      </c>
      <c r="H1282" s="143" t="b">
        <v>1</v>
      </c>
      <c r="I1282" s="143" t="b">
        <v>0</v>
      </c>
      <c r="J1282" s="143" t="b">
        <v>0</v>
      </c>
      <c r="K1282" s="143" t="b">
        <v>0</v>
      </c>
    </row>
    <row r="1283" spans="1:11" ht="78.75" hidden="1" x14ac:dyDescent="0.25">
      <c r="A1283" s="145">
        <v>44140.723611111112</v>
      </c>
      <c r="B1283" s="143" t="s">
        <v>848</v>
      </c>
      <c r="C1283" s="144" t="s">
        <v>1000</v>
      </c>
      <c r="D1283" s="143">
        <v>2650596444</v>
      </c>
      <c r="E1283" s="143">
        <v>1978357803</v>
      </c>
      <c r="F1283" s="143">
        <v>-1</v>
      </c>
      <c r="G1283" s="143">
        <v>206</v>
      </c>
      <c r="H1283" s="143" t="b">
        <v>1</v>
      </c>
      <c r="I1283" s="143" t="b">
        <v>0</v>
      </c>
      <c r="J1283" s="143" t="b">
        <v>0</v>
      </c>
      <c r="K1283" s="143" t="b">
        <v>0</v>
      </c>
    </row>
    <row r="1284" spans="1:11" ht="63" hidden="1" x14ac:dyDescent="0.25">
      <c r="A1284" s="145">
        <v>44140.707638888889</v>
      </c>
      <c r="B1284" s="143" t="s">
        <v>848</v>
      </c>
      <c r="C1284" s="144" t="s">
        <v>999</v>
      </c>
      <c r="D1284" s="143">
        <v>2650366590</v>
      </c>
      <c r="E1284" s="143">
        <v>1978194471</v>
      </c>
      <c r="F1284" s="143">
        <v>-0.33</v>
      </c>
      <c r="G1284" s="143">
        <v>207</v>
      </c>
      <c r="H1284" s="143" t="b">
        <v>1</v>
      </c>
      <c r="I1284" s="143" t="b">
        <v>0</v>
      </c>
      <c r="J1284" s="143" t="b">
        <v>0</v>
      </c>
      <c r="K1284" s="143" t="b">
        <v>0</v>
      </c>
    </row>
    <row r="1285" spans="1:11" ht="47.25" hidden="1" x14ac:dyDescent="0.25">
      <c r="A1285" s="145">
        <v>44140.707638888889</v>
      </c>
      <c r="B1285" s="143" t="s">
        <v>848</v>
      </c>
      <c r="C1285" s="144" t="s">
        <v>998</v>
      </c>
      <c r="D1285" s="143">
        <v>2650366589</v>
      </c>
      <c r="E1285" s="143">
        <v>1978194470</v>
      </c>
      <c r="F1285" s="143">
        <v>-0.34</v>
      </c>
      <c r="G1285" s="143">
        <v>207.33</v>
      </c>
      <c r="H1285" s="143" t="b">
        <v>1</v>
      </c>
      <c r="I1285" s="143" t="b">
        <v>0</v>
      </c>
      <c r="J1285" s="143" t="b">
        <v>0</v>
      </c>
      <c r="K1285" s="143" t="b">
        <v>0</v>
      </c>
    </row>
    <row r="1286" spans="1:11" ht="47.25" hidden="1" x14ac:dyDescent="0.25">
      <c r="A1286" s="145">
        <v>44140.707638888889</v>
      </c>
      <c r="B1286" s="143" t="s">
        <v>848</v>
      </c>
      <c r="C1286" s="144" t="s">
        <v>997</v>
      </c>
      <c r="D1286" s="143">
        <v>2650366586</v>
      </c>
      <c r="E1286" s="143">
        <v>1978194467</v>
      </c>
      <c r="F1286" s="143">
        <v>-0.33</v>
      </c>
      <c r="G1286" s="143">
        <v>207.67</v>
      </c>
      <c r="H1286" s="143" t="b">
        <v>1</v>
      </c>
      <c r="I1286" s="143" t="b">
        <v>0</v>
      </c>
      <c r="J1286" s="143" t="b">
        <v>0</v>
      </c>
      <c r="K1286" s="143" t="b">
        <v>0</v>
      </c>
    </row>
    <row r="1287" spans="1:11" ht="78.75" hidden="1" x14ac:dyDescent="0.25">
      <c r="A1287" s="145">
        <v>44140.679166666669</v>
      </c>
      <c r="B1287" s="143" t="s">
        <v>848</v>
      </c>
      <c r="C1287" s="144" t="s">
        <v>996</v>
      </c>
      <c r="D1287" s="143">
        <v>2650018618</v>
      </c>
      <c r="E1287" s="143">
        <v>1977917150</v>
      </c>
      <c r="F1287" s="143">
        <v>-1</v>
      </c>
      <c r="G1287" s="143">
        <v>208</v>
      </c>
      <c r="H1287" s="143" t="b">
        <v>1</v>
      </c>
      <c r="I1287" s="143" t="b">
        <v>0</v>
      </c>
      <c r="J1287" s="143" t="b">
        <v>0</v>
      </c>
      <c r="K1287" s="143" t="b">
        <v>0</v>
      </c>
    </row>
    <row r="1288" spans="1:11" ht="78.75" hidden="1" x14ac:dyDescent="0.25">
      <c r="A1288" s="145">
        <v>44140.679166666669</v>
      </c>
      <c r="B1288" s="143" t="s">
        <v>848</v>
      </c>
      <c r="C1288" s="144" t="s">
        <v>995</v>
      </c>
      <c r="D1288" s="143">
        <v>2650018616</v>
      </c>
      <c r="E1288" s="143">
        <v>1977917148</v>
      </c>
      <c r="F1288" s="143">
        <v>-1</v>
      </c>
      <c r="G1288" s="143">
        <v>209</v>
      </c>
      <c r="H1288" s="143" t="b">
        <v>1</v>
      </c>
      <c r="I1288" s="143" t="b">
        <v>0</v>
      </c>
      <c r="J1288" s="143" t="b">
        <v>0</v>
      </c>
      <c r="K1288" s="143" t="b">
        <v>0</v>
      </c>
    </row>
    <row r="1289" spans="1:11" ht="47.25" hidden="1" x14ac:dyDescent="0.25">
      <c r="A1289" s="145">
        <v>44140.646527777775</v>
      </c>
      <c r="B1289" s="143" t="s">
        <v>848</v>
      </c>
      <c r="C1289" s="144" t="s">
        <v>994</v>
      </c>
      <c r="D1289" s="143">
        <v>2649624592</v>
      </c>
      <c r="E1289" s="143">
        <v>1977626297</v>
      </c>
      <c r="F1289" s="143">
        <v>-1</v>
      </c>
      <c r="G1289" s="143">
        <v>210</v>
      </c>
      <c r="H1289" s="143" t="b">
        <v>1</v>
      </c>
      <c r="I1289" s="143" t="b">
        <v>0</v>
      </c>
      <c r="J1289" s="143" t="b">
        <v>0</v>
      </c>
      <c r="K1289" s="143" t="b">
        <v>0</v>
      </c>
    </row>
    <row r="1290" spans="1:11" ht="47.25" hidden="1" x14ac:dyDescent="0.25">
      <c r="A1290" s="145">
        <v>44140.51666666667</v>
      </c>
      <c r="B1290" s="143" t="s">
        <v>848</v>
      </c>
      <c r="C1290" s="144" t="s">
        <v>993</v>
      </c>
      <c r="D1290" s="143">
        <v>2648256868</v>
      </c>
      <c r="E1290" s="143">
        <v>1976616376</v>
      </c>
      <c r="F1290" s="143">
        <v>-0.21</v>
      </c>
      <c r="G1290" s="143">
        <v>211</v>
      </c>
      <c r="H1290" s="143" t="b">
        <v>1</v>
      </c>
      <c r="I1290" s="143" t="b">
        <v>0</v>
      </c>
      <c r="J1290" s="143" t="b">
        <v>0</v>
      </c>
      <c r="K1290" s="143" t="b">
        <v>0</v>
      </c>
    </row>
    <row r="1291" spans="1:11" ht="63" hidden="1" x14ac:dyDescent="0.25">
      <c r="A1291" s="145">
        <v>44140.510416666664</v>
      </c>
      <c r="B1291" s="143" t="s">
        <v>848</v>
      </c>
      <c r="C1291" s="144" t="s">
        <v>992</v>
      </c>
      <c r="D1291" s="143">
        <v>2648211920</v>
      </c>
      <c r="E1291" s="143">
        <v>1976580319</v>
      </c>
      <c r="F1291" s="143">
        <v>-1</v>
      </c>
      <c r="G1291" s="143">
        <v>211.21</v>
      </c>
      <c r="H1291" s="143" t="b">
        <v>1</v>
      </c>
      <c r="I1291" s="143" t="b">
        <v>0</v>
      </c>
      <c r="J1291" s="143" t="b">
        <v>0</v>
      </c>
      <c r="K1291" s="143" t="b">
        <v>0</v>
      </c>
    </row>
    <row r="1292" spans="1:11" ht="63" hidden="1" x14ac:dyDescent="0.25">
      <c r="A1292" s="145">
        <v>44140.444444444445</v>
      </c>
      <c r="B1292" s="143" t="s">
        <v>848</v>
      </c>
      <c r="C1292" s="144" t="s">
        <v>991</v>
      </c>
      <c r="D1292" s="143">
        <v>2647814262</v>
      </c>
      <c r="E1292" s="143">
        <v>1976361378</v>
      </c>
      <c r="F1292" s="143">
        <v>-1</v>
      </c>
      <c r="G1292" s="143">
        <v>212.21</v>
      </c>
      <c r="H1292" s="143" t="b">
        <v>1</v>
      </c>
      <c r="I1292" s="143" t="b">
        <v>0</v>
      </c>
      <c r="J1292" s="143" t="b">
        <v>0</v>
      </c>
      <c r="K1292" s="143" t="b">
        <v>0</v>
      </c>
    </row>
    <row r="1293" spans="1:11" hidden="1" x14ac:dyDescent="0.25">
      <c r="A1293" s="145">
        <v>44140.436111111114</v>
      </c>
      <c r="B1293" s="143" t="s">
        <v>848</v>
      </c>
      <c r="C1293" s="143" t="s">
        <v>866</v>
      </c>
      <c r="D1293" s="143">
        <v>2647790039</v>
      </c>
      <c r="E1293" s="143">
        <v>1976342108</v>
      </c>
      <c r="F1293" s="143">
        <v>-1</v>
      </c>
      <c r="G1293" s="143">
        <v>213.21</v>
      </c>
      <c r="H1293" s="143" t="b">
        <v>0</v>
      </c>
      <c r="I1293" s="143" t="b">
        <v>1</v>
      </c>
      <c r="J1293" s="143" t="b">
        <v>0</v>
      </c>
      <c r="K1293" s="143" t="b">
        <v>0</v>
      </c>
    </row>
    <row r="1294" spans="1:11" hidden="1" x14ac:dyDescent="0.25">
      <c r="A1294" s="145">
        <v>44139.697916666664</v>
      </c>
      <c r="B1294" s="143" t="s">
        <v>846</v>
      </c>
      <c r="C1294" s="143" t="s">
        <v>883</v>
      </c>
      <c r="D1294" s="143">
        <v>2645163193</v>
      </c>
      <c r="E1294" s="143">
        <v>1973524477</v>
      </c>
      <c r="F1294" s="143">
        <v>3.06</v>
      </c>
      <c r="G1294" s="143">
        <v>214.21</v>
      </c>
      <c r="H1294" s="143" t="b">
        <v>0</v>
      </c>
      <c r="I1294" s="143" t="b">
        <v>1</v>
      </c>
      <c r="J1294" s="143" t="b">
        <v>0</v>
      </c>
      <c r="K1294" s="143" t="b">
        <v>0</v>
      </c>
    </row>
    <row r="1295" spans="1:11" hidden="1" x14ac:dyDescent="0.25">
      <c r="A1295" s="145">
        <v>44139.456944444442</v>
      </c>
      <c r="B1295" s="143" t="s">
        <v>848</v>
      </c>
      <c r="C1295" s="143" t="s">
        <v>883</v>
      </c>
      <c r="D1295" s="143">
        <v>2643934912</v>
      </c>
      <c r="E1295" s="143">
        <v>1973524477</v>
      </c>
      <c r="F1295" s="143">
        <v>-1</v>
      </c>
      <c r="G1295" s="143">
        <v>211.15</v>
      </c>
      <c r="H1295" s="143" t="b">
        <v>0</v>
      </c>
      <c r="I1295" s="143" t="b">
        <v>1</v>
      </c>
      <c r="J1295" s="143" t="b">
        <v>0</v>
      </c>
      <c r="K1295" s="143" t="b">
        <v>0</v>
      </c>
    </row>
    <row r="1296" spans="1:11" ht="63" hidden="1" x14ac:dyDescent="0.25">
      <c r="A1296" s="145">
        <v>44138.847916666666</v>
      </c>
      <c r="B1296" s="143" t="s">
        <v>848</v>
      </c>
      <c r="C1296" s="144" t="s">
        <v>990</v>
      </c>
      <c r="D1296" s="143">
        <v>2642915375</v>
      </c>
      <c r="E1296" s="143">
        <v>1972770316</v>
      </c>
      <c r="F1296" s="143">
        <v>-1</v>
      </c>
      <c r="G1296" s="143">
        <v>212.15</v>
      </c>
      <c r="H1296" s="143" t="b">
        <v>1</v>
      </c>
      <c r="I1296" s="143" t="b">
        <v>0</v>
      </c>
      <c r="J1296" s="143" t="b">
        <v>0</v>
      </c>
      <c r="K1296" s="143" t="b">
        <v>0</v>
      </c>
    </row>
    <row r="1297" spans="1:11" ht="78.75" hidden="1" x14ac:dyDescent="0.25">
      <c r="A1297" s="145">
        <v>44138.84375</v>
      </c>
      <c r="B1297" s="143" t="s">
        <v>846</v>
      </c>
      <c r="C1297" s="144" t="s">
        <v>981</v>
      </c>
      <c r="D1297" s="143">
        <v>2642877878</v>
      </c>
      <c r="E1297" s="143">
        <v>1964277397</v>
      </c>
      <c r="F1297" s="143">
        <v>2.25</v>
      </c>
      <c r="G1297" s="143">
        <v>213.15</v>
      </c>
      <c r="H1297" s="143" t="b">
        <v>1</v>
      </c>
      <c r="I1297" s="143" t="b">
        <v>0</v>
      </c>
      <c r="J1297" s="143" t="b">
        <v>0</v>
      </c>
      <c r="K1297" s="143" t="b">
        <v>0</v>
      </c>
    </row>
    <row r="1298" spans="1:11" ht="63" hidden="1" x14ac:dyDescent="0.25">
      <c r="A1298" s="145">
        <v>44138.743055555555</v>
      </c>
      <c r="B1298" s="143" t="s">
        <v>846</v>
      </c>
      <c r="C1298" s="144" t="s">
        <v>978</v>
      </c>
      <c r="D1298" s="143">
        <v>2641782429</v>
      </c>
      <c r="E1298" s="143">
        <v>1962547718</v>
      </c>
      <c r="F1298" s="143">
        <v>2</v>
      </c>
      <c r="G1298" s="143">
        <v>210.9</v>
      </c>
      <c r="H1298" s="143" t="b">
        <v>1</v>
      </c>
      <c r="I1298" s="143" t="b">
        <v>0</v>
      </c>
      <c r="J1298" s="143" t="b">
        <v>0</v>
      </c>
      <c r="K1298" s="143" t="b">
        <v>0</v>
      </c>
    </row>
    <row r="1299" spans="1:11" ht="78.75" hidden="1" x14ac:dyDescent="0.25">
      <c r="A1299" s="145">
        <v>44138.722222222219</v>
      </c>
      <c r="B1299" s="143" t="s">
        <v>846</v>
      </c>
      <c r="C1299" s="144" t="s">
        <v>989</v>
      </c>
      <c r="D1299" s="143">
        <v>2641291021</v>
      </c>
      <c r="E1299" s="143">
        <v>1971450218</v>
      </c>
      <c r="F1299" s="143">
        <v>1.9</v>
      </c>
      <c r="G1299" s="143">
        <v>208.9</v>
      </c>
      <c r="H1299" s="143" t="b">
        <v>1</v>
      </c>
      <c r="I1299" s="143" t="b">
        <v>0</v>
      </c>
      <c r="J1299" s="143" t="b">
        <v>0</v>
      </c>
      <c r="K1299" s="143" t="b">
        <v>0</v>
      </c>
    </row>
    <row r="1300" spans="1:11" ht="78.75" hidden="1" x14ac:dyDescent="0.25">
      <c r="A1300" s="145">
        <v>44138.71597222222</v>
      </c>
      <c r="B1300" s="143" t="s">
        <v>848</v>
      </c>
      <c r="C1300" s="144" t="s">
        <v>989</v>
      </c>
      <c r="D1300" s="143">
        <v>2641086259</v>
      </c>
      <c r="E1300" s="143">
        <v>1971450218</v>
      </c>
      <c r="F1300" s="143">
        <v>-2</v>
      </c>
      <c r="G1300" s="143">
        <v>207</v>
      </c>
      <c r="H1300" s="143" t="b">
        <v>1</v>
      </c>
      <c r="I1300" s="143" t="b">
        <v>0</v>
      </c>
      <c r="J1300" s="143" t="b">
        <v>0</v>
      </c>
      <c r="K1300" s="143" t="b">
        <v>0</v>
      </c>
    </row>
    <row r="1301" spans="1:11" ht="78.75" hidden="1" x14ac:dyDescent="0.25">
      <c r="A1301" s="145">
        <v>44138.677083333336</v>
      </c>
      <c r="B1301" s="143" t="s">
        <v>848</v>
      </c>
      <c r="C1301" s="144" t="s">
        <v>988</v>
      </c>
      <c r="D1301" s="143">
        <v>2639771688</v>
      </c>
      <c r="E1301" s="143">
        <v>1970410937</v>
      </c>
      <c r="F1301" s="143">
        <v>-1</v>
      </c>
      <c r="G1301" s="143">
        <v>209</v>
      </c>
      <c r="H1301" s="143" t="b">
        <v>1</v>
      </c>
      <c r="I1301" s="143" t="b">
        <v>0</v>
      </c>
      <c r="J1301" s="143" t="b">
        <v>0</v>
      </c>
      <c r="K1301" s="143" t="b">
        <v>0</v>
      </c>
    </row>
    <row r="1302" spans="1:11" ht="63" hidden="1" x14ac:dyDescent="0.25">
      <c r="A1302" s="145">
        <v>44138.660416666666</v>
      </c>
      <c r="B1302" s="143" t="s">
        <v>848</v>
      </c>
      <c r="C1302" s="144" t="s">
        <v>987</v>
      </c>
      <c r="D1302" s="143">
        <v>2639113187</v>
      </c>
      <c r="E1302" s="143">
        <v>1969956420</v>
      </c>
      <c r="F1302" s="143">
        <v>-0.4</v>
      </c>
      <c r="G1302" s="143">
        <v>210</v>
      </c>
      <c r="H1302" s="143" t="b">
        <v>1</v>
      </c>
      <c r="I1302" s="143" t="b">
        <v>0</v>
      </c>
      <c r="J1302" s="143" t="b">
        <v>0</v>
      </c>
      <c r="K1302" s="143" t="b">
        <v>0</v>
      </c>
    </row>
    <row r="1303" spans="1:11" ht="63" hidden="1" x14ac:dyDescent="0.25">
      <c r="A1303" s="145">
        <v>44138.581250000003</v>
      </c>
      <c r="B1303" s="143" t="s">
        <v>848</v>
      </c>
      <c r="C1303" s="144" t="s">
        <v>986</v>
      </c>
      <c r="D1303" s="143">
        <v>2634940502</v>
      </c>
      <c r="E1303" s="143">
        <v>1966928026</v>
      </c>
      <c r="F1303" s="143">
        <v>-0.5</v>
      </c>
      <c r="G1303" s="143">
        <v>210.4</v>
      </c>
      <c r="H1303" s="143" t="b">
        <v>1</v>
      </c>
      <c r="I1303" s="143" t="b">
        <v>0</v>
      </c>
      <c r="J1303" s="143" t="b">
        <v>0</v>
      </c>
      <c r="K1303" s="143" t="b">
        <v>0</v>
      </c>
    </row>
    <row r="1304" spans="1:11" ht="63" hidden="1" x14ac:dyDescent="0.25">
      <c r="A1304" s="145">
        <v>44138.578472222223</v>
      </c>
      <c r="B1304" s="143" t="s">
        <v>846</v>
      </c>
      <c r="C1304" s="144" t="s">
        <v>975</v>
      </c>
      <c r="D1304" s="143">
        <v>2634779985</v>
      </c>
      <c r="E1304" s="143">
        <v>1962547715</v>
      </c>
      <c r="F1304" s="143">
        <v>3.3</v>
      </c>
      <c r="G1304" s="143">
        <v>210.9</v>
      </c>
      <c r="H1304" s="143" t="b">
        <v>1</v>
      </c>
      <c r="I1304" s="143" t="b">
        <v>0</v>
      </c>
      <c r="J1304" s="143" t="b">
        <v>0</v>
      </c>
      <c r="K1304" s="143" t="b">
        <v>0</v>
      </c>
    </row>
    <row r="1305" spans="1:11" ht="63" hidden="1" x14ac:dyDescent="0.25">
      <c r="A1305" s="145">
        <v>44138.538888888892</v>
      </c>
      <c r="B1305" s="143" t="s">
        <v>848</v>
      </c>
      <c r="C1305" s="144" t="s">
        <v>985</v>
      </c>
      <c r="D1305" s="143">
        <v>2632785033</v>
      </c>
      <c r="E1305" s="143">
        <v>1965202285</v>
      </c>
      <c r="F1305" s="143">
        <v>-0.6</v>
      </c>
      <c r="G1305" s="143">
        <v>207.6</v>
      </c>
      <c r="H1305" s="143" t="b">
        <v>1</v>
      </c>
      <c r="I1305" s="143" t="b">
        <v>0</v>
      </c>
      <c r="J1305" s="143" t="b">
        <v>1</v>
      </c>
      <c r="K1305" s="143" t="b">
        <v>0</v>
      </c>
    </row>
    <row r="1306" spans="1:11" ht="63" hidden="1" x14ac:dyDescent="0.25">
      <c r="A1306" s="145">
        <v>44138.538888888892</v>
      </c>
      <c r="B1306" s="143" t="s">
        <v>848</v>
      </c>
      <c r="C1306" s="144" t="s">
        <v>984</v>
      </c>
      <c r="D1306" s="143">
        <v>2632785025</v>
      </c>
      <c r="E1306" s="143">
        <v>1965202277</v>
      </c>
      <c r="F1306" s="143">
        <v>-0.6</v>
      </c>
      <c r="G1306" s="143">
        <v>208.2</v>
      </c>
      <c r="H1306" s="143" t="b">
        <v>1</v>
      </c>
      <c r="I1306" s="143" t="b">
        <v>0</v>
      </c>
      <c r="J1306" s="143" t="b">
        <v>1</v>
      </c>
      <c r="K1306" s="143" t="b">
        <v>0</v>
      </c>
    </row>
    <row r="1307" spans="1:11" ht="63" hidden="1" x14ac:dyDescent="0.25">
      <c r="A1307" s="145">
        <v>44138.538888888892</v>
      </c>
      <c r="B1307" s="143" t="s">
        <v>848</v>
      </c>
      <c r="C1307" s="144" t="s">
        <v>983</v>
      </c>
      <c r="D1307" s="143">
        <v>2632785019</v>
      </c>
      <c r="E1307" s="143">
        <v>1965202271</v>
      </c>
      <c r="F1307" s="143">
        <v>-0.6</v>
      </c>
      <c r="G1307" s="143">
        <v>208.8</v>
      </c>
      <c r="H1307" s="143" t="b">
        <v>1</v>
      </c>
      <c r="I1307" s="143" t="b">
        <v>0</v>
      </c>
      <c r="J1307" s="143" t="b">
        <v>1</v>
      </c>
      <c r="K1307" s="143" t="b">
        <v>0</v>
      </c>
    </row>
    <row r="1308" spans="1:11" ht="47.25" hidden="1" x14ac:dyDescent="0.25">
      <c r="A1308" s="145">
        <v>44138.538888888892</v>
      </c>
      <c r="B1308" s="143" t="s">
        <v>848</v>
      </c>
      <c r="C1308" s="144" t="s">
        <v>982</v>
      </c>
      <c r="D1308" s="143">
        <v>2632785015</v>
      </c>
      <c r="E1308" s="143">
        <v>1965202268</v>
      </c>
      <c r="F1308" s="143">
        <v>-0.6</v>
      </c>
      <c r="G1308" s="143">
        <v>209.4</v>
      </c>
      <c r="H1308" s="143" t="b">
        <v>1</v>
      </c>
      <c r="I1308" s="143" t="b">
        <v>0</v>
      </c>
      <c r="J1308" s="143" t="b">
        <v>1</v>
      </c>
      <c r="K1308" s="143" t="b">
        <v>0</v>
      </c>
    </row>
    <row r="1309" spans="1:11" ht="78.75" hidden="1" x14ac:dyDescent="0.25">
      <c r="A1309" s="145">
        <v>44138.509027777778</v>
      </c>
      <c r="B1309" s="143" t="s">
        <v>848</v>
      </c>
      <c r="C1309" s="144" t="s">
        <v>981</v>
      </c>
      <c r="D1309" s="143">
        <v>2631597635</v>
      </c>
      <c r="E1309" s="143">
        <v>1964277397</v>
      </c>
      <c r="F1309" s="143">
        <v>-1</v>
      </c>
      <c r="G1309" s="143">
        <v>210</v>
      </c>
      <c r="H1309" s="143" t="b">
        <v>1</v>
      </c>
      <c r="I1309" s="143" t="b">
        <v>0</v>
      </c>
      <c r="J1309" s="143" t="b">
        <v>0</v>
      </c>
      <c r="K1309" s="143" t="b">
        <v>0</v>
      </c>
    </row>
    <row r="1310" spans="1:11" ht="78.75" hidden="1" x14ac:dyDescent="0.25">
      <c r="A1310" s="145">
        <v>44138.504861111112</v>
      </c>
      <c r="B1310" s="143" t="s">
        <v>848</v>
      </c>
      <c r="C1310" s="144" t="s">
        <v>980</v>
      </c>
      <c r="D1310" s="143">
        <v>2631440030</v>
      </c>
      <c r="E1310" s="143">
        <v>1964143543</v>
      </c>
      <c r="F1310" s="143">
        <v>-2</v>
      </c>
      <c r="G1310" s="143">
        <v>211</v>
      </c>
      <c r="H1310" s="143" t="b">
        <v>1</v>
      </c>
      <c r="I1310" s="143" t="b">
        <v>0</v>
      </c>
      <c r="J1310" s="143" t="b">
        <v>0</v>
      </c>
      <c r="K1310" s="143" t="b">
        <v>0</v>
      </c>
    </row>
    <row r="1311" spans="1:11" ht="63" hidden="1" x14ac:dyDescent="0.25">
      <c r="A1311" s="145">
        <v>44138.429166666669</v>
      </c>
      <c r="B1311" s="143" t="s">
        <v>848</v>
      </c>
      <c r="C1311" s="144" t="s">
        <v>979</v>
      </c>
      <c r="D1311" s="143">
        <v>2629420760</v>
      </c>
      <c r="E1311" s="143">
        <v>1962555277</v>
      </c>
      <c r="F1311" s="143">
        <v>-2</v>
      </c>
      <c r="G1311" s="143">
        <v>213</v>
      </c>
      <c r="H1311" s="143" t="b">
        <v>1</v>
      </c>
      <c r="I1311" s="143" t="b">
        <v>0</v>
      </c>
      <c r="J1311" s="143" t="b">
        <v>0</v>
      </c>
      <c r="K1311" s="143" t="b">
        <v>0</v>
      </c>
    </row>
    <row r="1312" spans="1:11" ht="63" hidden="1" x14ac:dyDescent="0.25">
      <c r="A1312" s="145">
        <v>44138.429166666669</v>
      </c>
      <c r="B1312" s="143" t="s">
        <v>848</v>
      </c>
      <c r="C1312" s="144" t="s">
        <v>978</v>
      </c>
      <c r="D1312" s="143">
        <v>2629411727</v>
      </c>
      <c r="E1312" s="143">
        <v>1962547718</v>
      </c>
      <c r="F1312" s="143">
        <v>-1</v>
      </c>
      <c r="G1312" s="143">
        <v>215</v>
      </c>
      <c r="H1312" s="143" t="b">
        <v>1</v>
      </c>
      <c r="I1312" s="143" t="b">
        <v>0</v>
      </c>
      <c r="J1312" s="143" t="b">
        <v>0</v>
      </c>
      <c r="K1312" s="143" t="b">
        <v>0</v>
      </c>
    </row>
    <row r="1313" spans="1:11" ht="63" hidden="1" x14ac:dyDescent="0.25">
      <c r="A1313" s="145">
        <v>44138.429166666669</v>
      </c>
      <c r="B1313" s="143" t="s">
        <v>848</v>
      </c>
      <c r="C1313" s="144" t="s">
        <v>977</v>
      </c>
      <c r="D1313" s="143">
        <v>2629411726</v>
      </c>
      <c r="E1313" s="143">
        <v>1962547717</v>
      </c>
      <c r="F1313" s="143">
        <v>-1</v>
      </c>
      <c r="G1313" s="143">
        <v>216</v>
      </c>
      <c r="H1313" s="143" t="b">
        <v>1</v>
      </c>
      <c r="I1313" s="143" t="b">
        <v>0</v>
      </c>
      <c r="J1313" s="143" t="b">
        <v>0</v>
      </c>
      <c r="K1313" s="143" t="b">
        <v>0</v>
      </c>
    </row>
    <row r="1314" spans="1:11" ht="63" hidden="1" x14ac:dyDescent="0.25">
      <c r="A1314" s="145">
        <v>44138.429166666669</v>
      </c>
      <c r="B1314" s="143" t="s">
        <v>848</v>
      </c>
      <c r="C1314" s="144" t="s">
        <v>976</v>
      </c>
      <c r="D1314" s="143">
        <v>2629411725</v>
      </c>
      <c r="E1314" s="143">
        <v>1962547716</v>
      </c>
      <c r="F1314" s="143">
        <v>0</v>
      </c>
      <c r="G1314" s="143">
        <v>217</v>
      </c>
      <c r="H1314" s="143" t="b">
        <v>1</v>
      </c>
      <c r="I1314" s="143" t="b">
        <v>0</v>
      </c>
      <c r="J1314" s="143" t="b">
        <v>0</v>
      </c>
      <c r="K1314" s="143" t="b">
        <v>0</v>
      </c>
    </row>
    <row r="1315" spans="1:11" ht="63" hidden="1" x14ac:dyDescent="0.25">
      <c r="A1315" s="145">
        <v>44138.429166666669</v>
      </c>
      <c r="B1315" s="143" t="s">
        <v>848</v>
      </c>
      <c r="C1315" s="144" t="s">
        <v>975</v>
      </c>
      <c r="D1315" s="143">
        <v>2629411724</v>
      </c>
      <c r="E1315" s="143">
        <v>1962547715</v>
      </c>
      <c r="F1315" s="143">
        <v>-1</v>
      </c>
      <c r="G1315" s="143">
        <v>217</v>
      </c>
      <c r="H1315" s="143" t="b">
        <v>1</v>
      </c>
      <c r="I1315" s="143" t="b">
        <v>0</v>
      </c>
      <c r="J1315" s="143" t="b">
        <v>0</v>
      </c>
      <c r="K1315" s="143" t="b">
        <v>0</v>
      </c>
    </row>
    <row r="1316" spans="1:11" ht="63" hidden="1" x14ac:dyDescent="0.25">
      <c r="A1316" s="145">
        <v>44138.429166666669</v>
      </c>
      <c r="B1316" s="143" t="s">
        <v>848</v>
      </c>
      <c r="C1316" s="144" t="s">
        <v>974</v>
      </c>
      <c r="D1316" s="143">
        <v>2629411723</v>
      </c>
      <c r="E1316" s="143">
        <v>1962547714</v>
      </c>
      <c r="F1316" s="143">
        <v>-1</v>
      </c>
      <c r="G1316" s="143">
        <v>218</v>
      </c>
      <c r="H1316" s="143" t="b">
        <v>1</v>
      </c>
      <c r="I1316" s="143" t="b">
        <v>0</v>
      </c>
      <c r="J1316" s="143" t="b">
        <v>0</v>
      </c>
      <c r="K1316" s="143" t="b">
        <v>0</v>
      </c>
    </row>
    <row r="1317" spans="1:11" hidden="1" x14ac:dyDescent="0.25">
      <c r="A1317" s="145">
        <v>44137.975694444445</v>
      </c>
      <c r="B1317" s="143" t="s">
        <v>848</v>
      </c>
      <c r="C1317" s="143" t="s">
        <v>875</v>
      </c>
      <c r="D1317" s="143">
        <v>2627696668</v>
      </c>
      <c r="E1317" s="143">
        <v>1961182226</v>
      </c>
      <c r="F1317" s="143">
        <v>-1</v>
      </c>
      <c r="G1317" s="143">
        <v>219</v>
      </c>
      <c r="H1317" s="143" t="b">
        <v>0</v>
      </c>
      <c r="I1317" s="143" t="b">
        <v>1</v>
      </c>
      <c r="J1317" s="143" t="b">
        <v>0</v>
      </c>
      <c r="K1317" s="143" t="b">
        <v>0</v>
      </c>
    </row>
    <row r="1318" spans="1:11" ht="63" hidden="1" x14ac:dyDescent="0.25">
      <c r="A1318" s="145">
        <v>44137.84097222222</v>
      </c>
      <c r="B1318" s="143" t="s">
        <v>848</v>
      </c>
      <c r="C1318" s="144" t="s">
        <v>973</v>
      </c>
      <c r="D1318" s="143">
        <v>2626587268</v>
      </c>
      <c r="E1318" s="143">
        <v>1960283355</v>
      </c>
      <c r="F1318" s="143">
        <v>-3.21</v>
      </c>
      <c r="G1318" s="143">
        <v>220</v>
      </c>
      <c r="H1318" s="143" t="b">
        <v>1</v>
      </c>
      <c r="I1318" s="143" t="b">
        <v>0</v>
      </c>
      <c r="J1318" s="143" t="b">
        <v>0</v>
      </c>
      <c r="K1318" s="143" t="b">
        <v>0</v>
      </c>
    </row>
    <row r="1319" spans="1:11" ht="63" hidden="1" x14ac:dyDescent="0.25">
      <c r="A1319" s="145">
        <v>44137.704861111109</v>
      </c>
      <c r="B1319" s="143" t="s">
        <v>848</v>
      </c>
      <c r="C1319" s="144" t="s">
        <v>972</v>
      </c>
      <c r="D1319" s="143">
        <v>2625579924</v>
      </c>
      <c r="E1319" s="143">
        <v>1959473186</v>
      </c>
      <c r="F1319" s="143">
        <v>-1</v>
      </c>
      <c r="G1319" s="143">
        <v>223.21</v>
      </c>
      <c r="H1319" s="143" t="b">
        <v>1</v>
      </c>
      <c r="I1319" s="143" t="b">
        <v>0</v>
      </c>
      <c r="J1319" s="143" t="b">
        <v>0</v>
      </c>
      <c r="K1319" s="143" t="b">
        <v>0</v>
      </c>
    </row>
    <row r="1320" spans="1:11" ht="63" hidden="1" x14ac:dyDescent="0.25">
      <c r="A1320" s="145">
        <v>44137.704861111109</v>
      </c>
      <c r="B1320" s="143" t="s">
        <v>848</v>
      </c>
      <c r="C1320" s="144" t="s">
        <v>971</v>
      </c>
      <c r="D1320" s="143">
        <v>2625579923</v>
      </c>
      <c r="E1320" s="143">
        <v>1959473185</v>
      </c>
      <c r="F1320" s="143">
        <v>-1</v>
      </c>
      <c r="G1320" s="143">
        <v>224.21</v>
      </c>
      <c r="H1320" s="143" t="b">
        <v>1</v>
      </c>
      <c r="I1320" s="143" t="b">
        <v>0</v>
      </c>
      <c r="J1320" s="143" t="b">
        <v>0</v>
      </c>
      <c r="K1320" s="143" t="b">
        <v>0</v>
      </c>
    </row>
    <row r="1321" spans="1:11" ht="78.75" hidden="1" x14ac:dyDescent="0.25">
      <c r="A1321" s="145">
        <v>44137.704861111109</v>
      </c>
      <c r="B1321" s="143" t="s">
        <v>848</v>
      </c>
      <c r="C1321" s="144" t="s">
        <v>970</v>
      </c>
      <c r="D1321" s="143">
        <v>2625579922</v>
      </c>
      <c r="E1321" s="143">
        <v>1959473184</v>
      </c>
      <c r="F1321" s="143">
        <v>0</v>
      </c>
      <c r="G1321" s="143">
        <v>225.21</v>
      </c>
      <c r="H1321" s="143" t="b">
        <v>1</v>
      </c>
      <c r="I1321" s="143" t="b">
        <v>0</v>
      </c>
      <c r="J1321" s="143" t="b">
        <v>0</v>
      </c>
      <c r="K1321" s="143" t="b">
        <v>0</v>
      </c>
    </row>
    <row r="1322" spans="1:11" ht="63" hidden="1" x14ac:dyDescent="0.25">
      <c r="A1322" s="145">
        <v>44136.644444444442</v>
      </c>
      <c r="B1322" s="143" t="s">
        <v>848</v>
      </c>
      <c r="C1322" s="144" t="s">
        <v>969</v>
      </c>
      <c r="D1322" s="143">
        <v>2621988360</v>
      </c>
      <c r="E1322" s="143">
        <v>1956733817</v>
      </c>
      <c r="F1322" s="143">
        <v>-1</v>
      </c>
      <c r="G1322" s="143">
        <v>225.21</v>
      </c>
      <c r="H1322" s="143" t="b">
        <v>1</v>
      </c>
      <c r="I1322" s="143" t="b">
        <v>0</v>
      </c>
      <c r="J1322" s="143" t="b">
        <v>0</v>
      </c>
      <c r="K1322" s="143" t="b">
        <v>0</v>
      </c>
    </row>
    <row r="1323" spans="1:11" ht="47.25" hidden="1" x14ac:dyDescent="0.25">
      <c r="A1323" s="145">
        <v>44136.629861111112</v>
      </c>
      <c r="B1323" s="143" t="s">
        <v>848</v>
      </c>
      <c r="C1323" s="144" t="s">
        <v>968</v>
      </c>
      <c r="D1323" s="143">
        <v>2621871919</v>
      </c>
      <c r="E1323" s="143">
        <v>1956648060</v>
      </c>
      <c r="F1323" s="143">
        <v>-5</v>
      </c>
      <c r="G1323" s="143">
        <v>226.21</v>
      </c>
      <c r="H1323" s="143" t="b">
        <v>1</v>
      </c>
      <c r="I1323" s="143" t="b">
        <v>0</v>
      </c>
      <c r="J1323" s="143" t="b">
        <v>0</v>
      </c>
      <c r="K1323" s="143" t="b">
        <v>0</v>
      </c>
    </row>
    <row r="1324" spans="1:11" ht="78.75" hidden="1" x14ac:dyDescent="0.25">
      <c r="A1324" s="145">
        <v>44136.333333333336</v>
      </c>
      <c r="B1324" s="143" t="s">
        <v>865</v>
      </c>
      <c r="C1324" s="144" t="s">
        <v>934</v>
      </c>
      <c r="D1324" s="143">
        <v>2620763753</v>
      </c>
      <c r="E1324" s="143">
        <v>1942571237</v>
      </c>
      <c r="F1324" s="143">
        <v>2</v>
      </c>
      <c r="G1324" s="143">
        <v>231.21</v>
      </c>
      <c r="H1324" s="143" t="b">
        <v>1</v>
      </c>
      <c r="I1324" s="143" t="b">
        <v>0</v>
      </c>
      <c r="J1324" s="143" t="b">
        <v>0</v>
      </c>
      <c r="K1324" s="143" t="b">
        <v>0</v>
      </c>
    </row>
    <row r="1325" spans="1:11" ht="63" hidden="1" x14ac:dyDescent="0.25">
      <c r="A1325" s="145">
        <v>44135.67083333333</v>
      </c>
      <c r="B1325" s="143" t="s">
        <v>848</v>
      </c>
      <c r="C1325" s="144" t="s">
        <v>967</v>
      </c>
      <c r="D1325" s="143">
        <v>2616311216</v>
      </c>
      <c r="E1325" s="143">
        <v>1952470000</v>
      </c>
      <c r="F1325" s="143">
        <v>-1</v>
      </c>
      <c r="G1325" s="143">
        <v>229.21</v>
      </c>
      <c r="H1325" s="143" t="b">
        <v>1</v>
      </c>
      <c r="I1325" s="143" t="b">
        <v>0</v>
      </c>
      <c r="J1325" s="143" t="b">
        <v>0</v>
      </c>
      <c r="K1325" s="143" t="b">
        <v>0</v>
      </c>
    </row>
    <row r="1326" spans="1:11" ht="63" hidden="1" x14ac:dyDescent="0.25">
      <c r="A1326" s="145">
        <v>44135.67083333333</v>
      </c>
      <c r="B1326" s="143" t="s">
        <v>848</v>
      </c>
      <c r="C1326" s="144" t="s">
        <v>966</v>
      </c>
      <c r="D1326" s="143">
        <v>2616311215</v>
      </c>
      <c r="E1326" s="143">
        <v>1952469999</v>
      </c>
      <c r="F1326" s="143">
        <v>-1</v>
      </c>
      <c r="G1326" s="143">
        <v>230.21</v>
      </c>
      <c r="H1326" s="143" t="b">
        <v>1</v>
      </c>
      <c r="I1326" s="143" t="b">
        <v>0</v>
      </c>
      <c r="J1326" s="143" t="b">
        <v>0</v>
      </c>
      <c r="K1326" s="143" t="b">
        <v>0</v>
      </c>
    </row>
    <row r="1327" spans="1:11" ht="63" hidden="1" x14ac:dyDescent="0.25">
      <c r="A1327" s="145">
        <v>44135.666666666664</v>
      </c>
      <c r="B1327" s="143" t="s">
        <v>848</v>
      </c>
      <c r="C1327" s="144" t="s">
        <v>965</v>
      </c>
      <c r="D1327" s="143">
        <v>2616169099</v>
      </c>
      <c r="E1327" s="143">
        <v>1952351130</v>
      </c>
      <c r="F1327" s="143">
        <v>-1</v>
      </c>
      <c r="G1327" s="143">
        <v>231.21</v>
      </c>
      <c r="H1327" s="143" t="b">
        <v>1</v>
      </c>
      <c r="I1327" s="143" t="b">
        <v>0</v>
      </c>
      <c r="J1327" s="143" t="b">
        <v>0</v>
      </c>
      <c r="K1327" s="143" t="b">
        <v>0</v>
      </c>
    </row>
    <row r="1328" spans="1:11" ht="47.25" hidden="1" x14ac:dyDescent="0.25">
      <c r="A1328" s="145">
        <v>44135.645833333336</v>
      </c>
      <c r="B1328" s="143" t="s">
        <v>846</v>
      </c>
      <c r="C1328" s="144" t="s">
        <v>964</v>
      </c>
      <c r="D1328" s="143">
        <v>2615528991</v>
      </c>
      <c r="E1328" s="143">
        <v>1951145358</v>
      </c>
      <c r="F1328" s="143">
        <v>4.25</v>
      </c>
      <c r="G1328" s="143">
        <v>232.21</v>
      </c>
      <c r="H1328" s="143" t="b">
        <v>1</v>
      </c>
      <c r="I1328" s="143" t="b">
        <v>0</v>
      </c>
      <c r="J1328" s="143" t="b">
        <v>0</v>
      </c>
      <c r="K1328" s="143" t="b">
        <v>0</v>
      </c>
    </row>
    <row r="1329" spans="1:11" hidden="1" x14ac:dyDescent="0.25">
      <c r="A1329" s="145">
        <v>44135.633333333331</v>
      </c>
      <c r="B1329" s="143" t="s">
        <v>848</v>
      </c>
      <c r="C1329" s="143" t="s">
        <v>866</v>
      </c>
      <c r="D1329" s="143">
        <v>2615158345</v>
      </c>
      <c r="E1329" s="143">
        <v>1951572992</v>
      </c>
      <c r="F1329" s="143">
        <v>-1</v>
      </c>
      <c r="G1329" s="143">
        <v>227.96</v>
      </c>
      <c r="H1329" s="143" t="b">
        <v>0</v>
      </c>
      <c r="I1329" s="143" t="b">
        <v>1</v>
      </c>
      <c r="J1329" s="143" t="b">
        <v>0</v>
      </c>
      <c r="K1329" s="143" t="b">
        <v>0</v>
      </c>
    </row>
    <row r="1330" spans="1:11" ht="47.25" hidden="1" x14ac:dyDescent="0.25">
      <c r="A1330" s="145">
        <v>44135.614583333336</v>
      </c>
      <c r="B1330" s="143" t="s">
        <v>848</v>
      </c>
      <c r="C1330" s="144" t="s">
        <v>964</v>
      </c>
      <c r="D1330" s="143">
        <v>2614558811</v>
      </c>
      <c r="E1330" s="143">
        <v>1951145358</v>
      </c>
      <c r="F1330" s="143">
        <v>0</v>
      </c>
      <c r="G1330" s="143">
        <v>228.96</v>
      </c>
      <c r="H1330" s="143" t="b">
        <v>1</v>
      </c>
      <c r="I1330" s="143" t="b">
        <v>0</v>
      </c>
      <c r="J1330" s="143" t="b">
        <v>0</v>
      </c>
      <c r="K1330" s="143" t="b">
        <v>0</v>
      </c>
    </row>
    <row r="1331" spans="1:11" ht="63" hidden="1" x14ac:dyDescent="0.25">
      <c r="A1331" s="145">
        <v>44135.489583333336</v>
      </c>
      <c r="B1331" s="143" t="s">
        <v>848</v>
      </c>
      <c r="C1331" s="144" t="s">
        <v>963</v>
      </c>
      <c r="D1331" s="143">
        <v>2611527338</v>
      </c>
      <c r="E1331" s="143">
        <v>1948883509</v>
      </c>
      <c r="F1331" s="143">
        <v>-2</v>
      </c>
      <c r="G1331" s="143">
        <v>228.96</v>
      </c>
      <c r="H1331" s="143" t="b">
        <v>1</v>
      </c>
      <c r="I1331" s="143" t="b">
        <v>0</v>
      </c>
      <c r="J1331" s="143" t="b">
        <v>0</v>
      </c>
      <c r="K1331" s="143" t="b">
        <v>0</v>
      </c>
    </row>
    <row r="1332" spans="1:11" ht="63" hidden="1" x14ac:dyDescent="0.25">
      <c r="A1332" s="145">
        <v>44134.959722222222</v>
      </c>
      <c r="B1332" s="143" t="s">
        <v>848</v>
      </c>
      <c r="C1332" s="144" t="s">
        <v>962</v>
      </c>
      <c r="D1332" s="143">
        <v>2610206951</v>
      </c>
      <c r="E1332" s="143">
        <v>1947825723</v>
      </c>
      <c r="F1332" s="143">
        <v>0</v>
      </c>
      <c r="G1332" s="143">
        <v>230.96</v>
      </c>
      <c r="H1332" s="143" t="b">
        <v>1</v>
      </c>
      <c r="I1332" s="143" t="b">
        <v>0</v>
      </c>
      <c r="J1332" s="143" t="b">
        <v>0</v>
      </c>
      <c r="K1332" s="143" t="b">
        <v>0</v>
      </c>
    </row>
    <row r="1333" spans="1:11" hidden="1" x14ac:dyDescent="0.25">
      <c r="A1333" s="145">
        <v>44134.959027777775</v>
      </c>
      <c r="B1333" s="143" t="s">
        <v>848</v>
      </c>
      <c r="C1333" s="143" t="s">
        <v>883</v>
      </c>
      <c r="D1333" s="143">
        <v>2610204633</v>
      </c>
      <c r="E1333" s="143">
        <v>1947823661</v>
      </c>
      <c r="F1333" s="143">
        <v>0</v>
      </c>
      <c r="G1333" s="143">
        <v>230.96</v>
      </c>
      <c r="H1333" s="143" t="b">
        <v>0</v>
      </c>
      <c r="I1333" s="143" t="b">
        <v>1</v>
      </c>
      <c r="J1333" s="143" t="b">
        <v>0</v>
      </c>
      <c r="K1333" s="143" t="b">
        <v>0</v>
      </c>
    </row>
    <row r="1334" spans="1:11" ht="78.75" hidden="1" x14ac:dyDescent="0.25">
      <c r="A1334" s="145">
        <v>44134.865972222222</v>
      </c>
      <c r="B1334" s="143" t="s">
        <v>848</v>
      </c>
      <c r="C1334" s="144" t="s">
        <v>961</v>
      </c>
      <c r="D1334" s="143">
        <v>2609595820</v>
      </c>
      <c r="E1334" s="143">
        <v>1947371207</v>
      </c>
      <c r="F1334" s="143">
        <v>-1</v>
      </c>
      <c r="G1334" s="143">
        <v>230.96</v>
      </c>
      <c r="H1334" s="143" t="b">
        <v>1</v>
      </c>
      <c r="I1334" s="143" t="b">
        <v>0</v>
      </c>
      <c r="J1334" s="143" t="b">
        <v>0</v>
      </c>
      <c r="K1334" s="143" t="b">
        <v>0</v>
      </c>
    </row>
    <row r="1335" spans="1:11" ht="63" hidden="1" x14ac:dyDescent="0.25">
      <c r="A1335" s="145">
        <v>44134.784722222219</v>
      </c>
      <c r="B1335" s="143" t="s">
        <v>848</v>
      </c>
      <c r="C1335" s="144" t="s">
        <v>960</v>
      </c>
      <c r="D1335" s="143">
        <v>2608859425</v>
      </c>
      <c r="E1335" s="143">
        <v>1946803972</v>
      </c>
      <c r="F1335" s="143">
        <v>-5</v>
      </c>
      <c r="G1335" s="143">
        <v>231.96</v>
      </c>
      <c r="H1335" s="143" t="b">
        <v>1</v>
      </c>
      <c r="I1335" s="143" t="b">
        <v>0</v>
      </c>
      <c r="J1335" s="143" t="b">
        <v>0</v>
      </c>
      <c r="K1335" s="143" t="b">
        <v>0</v>
      </c>
    </row>
    <row r="1336" spans="1:11" ht="47.25" hidden="1" x14ac:dyDescent="0.25">
      <c r="A1336" s="145">
        <v>44134.755555555559</v>
      </c>
      <c r="B1336" s="143" t="s">
        <v>846</v>
      </c>
      <c r="C1336" s="144" t="s">
        <v>959</v>
      </c>
      <c r="D1336" s="143">
        <v>2608634096</v>
      </c>
      <c r="E1336" s="143">
        <v>1946508614</v>
      </c>
      <c r="F1336" s="143">
        <v>2.0499999999999998</v>
      </c>
      <c r="G1336" s="143">
        <v>236.96</v>
      </c>
      <c r="H1336" s="143" t="b">
        <v>1</v>
      </c>
      <c r="I1336" s="143" t="b">
        <v>0</v>
      </c>
      <c r="J1336" s="143" t="b">
        <v>0</v>
      </c>
      <c r="K1336" s="143" t="b">
        <v>0</v>
      </c>
    </row>
    <row r="1337" spans="1:11" ht="47.25" hidden="1" x14ac:dyDescent="0.25">
      <c r="A1337" s="145">
        <v>44134.736111111109</v>
      </c>
      <c r="B1337" s="143" t="s">
        <v>848</v>
      </c>
      <c r="C1337" s="144" t="s">
        <v>959</v>
      </c>
      <c r="D1337" s="143">
        <v>2608472074</v>
      </c>
      <c r="E1337" s="143">
        <v>1946508614</v>
      </c>
      <c r="F1337" s="143">
        <v>-1</v>
      </c>
      <c r="G1337" s="143">
        <v>234.91</v>
      </c>
      <c r="H1337" s="143" t="b">
        <v>1</v>
      </c>
      <c r="I1337" s="143" t="b">
        <v>0</v>
      </c>
      <c r="J1337" s="143" t="b">
        <v>0</v>
      </c>
      <c r="K1337" s="143" t="b">
        <v>0</v>
      </c>
    </row>
    <row r="1338" spans="1:11" ht="63" hidden="1" x14ac:dyDescent="0.25">
      <c r="A1338" s="145">
        <v>44134.613888888889</v>
      </c>
      <c r="B1338" s="143" t="s">
        <v>846</v>
      </c>
      <c r="C1338" s="144" t="s">
        <v>955</v>
      </c>
      <c r="D1338" s="143">
        <v>2607640567</v>
      </c>
      <c r="E1338" s="143">
        <v>1945603396</v>
      </c>
      <c r="F1338" s="143">
        <v>1.1000000000000001</v>
      </c>
      <c r="G1338" s="143">
        <v>235.91</v>
      </c>
      <c r="H1338" s="143" t="b">
        <v>1</v>
      </c>
      <c r="I1338" s="143" t="b">
        <v>0</v>
      </c>
      <c r="J1338" s="143" t="b">
        <v>0</v>
      </c>
      <c r="K1338" s="143" t="b">
        <v>0</v>
      </c>
    </row>
    <row r="1339" spans="1:11" ht="63" hidden="1" x14ac:dyDescent="0.25">
      <c r="A1339" s="145">
        <v>44134.602777777778</v>
      </c>
      <c r="B1339" s="143" t="s">
        <v>846</v>
      </c>
      <c r="C1339" s="144" t="s">
        <v>957</v>
      </c>
      <c r="D1339" s="143">
        <v>2607574260</v>
      </c>
      <c r="E1339" s="143">
        <v>1945603398</v>
      </c>
      <c r="F1339" s="143">
        <v>1.3</v>
      </c>
      <c r="G1339" s="143">
        <v>234.81</v>
      </c>
      <c r="H1339" s="143" t="b">
        <v>1</v>
      </c>
      <c r="I1339" s="143" t="b">
        <v>0</v>
      </c>
      <c r="J1339" s="143" t="b">
        <v>0</v>
      </c>
      <c r="K1339" s="143" t="b">
        <v>0</v>
      </c>
    </row>
    <row r="1340" spans="1:11" ht="63" hidden="1" x14ac:dyDescent="0.25">
      <c r="A1340" s="145">
        <v>44134.538194444445</v>
      </c>
      <c r="B1340" s="143" t="s">
        <v>848</v>
      </c>
      <c r="C1340" s="144" t="s">
        <v>958</v>
      </c>
      <c r="D1340" s="143">
        <v>2607273191</v>
      </c>
      <c r="E1340" s="143">
        <v>1945608316</v>
      </c>
      <c r="F1340" s="143">
        <v>-1</v>
      </c>
      <c r="G1340" s="143">
        <v>233.51</v>
      </c>
      <c r="H1340" s="143" t="b">
        <v>1</v>
      </c>
      <c r="I1340" s="143" t="b">
        <v>0</v>
      </c>
      <c r="J1340" s="143" t="b">
        <v>0</v>
      </c>
      <c r="K1340" s="143" t="b">
        <v>0</v>
      </c>
    </row>
    <row r="1341" spans="1:11" ht="63" hidden="1" x14ac:dyDescent="0.25">
      <c r="A1341" s="145">
        <v>44134.536111111112</v>
      </c>
      <c r="B1341" s="143" t="s">
        <v>848</v>
      </c>
      <c r="C1341" s="144" t="s">
        <v>957</v>
      </c>
      <c r="D1341" s="143">
        <v>2607267144</v>
      </c>
      <c r="E1341" s="143">
        <v>1945603398</v>
      </c>
      <c r="F1341" s="143">
        <v>-1</v>
      </c>
      <c r="G1341" s="143">
        <v>234.51</v>
      </c>
      <c r="H1341" s="143" t="b">
        <v>1</v>
      </c>
      <c r="I1341" s="143" t="b">
        <v>0</v>
      </c>
      <c r="J1341" s="143" t="b">
        <v>0</v>
      </c>
      <c r="K1341" s="143" t="b">
        <v>0</v>
      </c>
    </row>
    <row r="1342" spans="1:11" ht="63" hidden="1" x14ac:dyDescent="0.25">
      <c r="A1342" s="145">
        <v>44134.536111111112</v>
      </c>
      <c r="B1342" s="143" t="s">
        <v>848</v>
      </c>
      <c r="C1342" s="144" t="s">
        <v>956</v>
      </c>
      <c r="D1342" s="143">
        <v>2607267142</v>
      </c>
      <c r="E1342" s="143">
        <v>1945603397</v>
      </c>
      <c r="F1342" s="143">
        <v>-1</v>
      </c>
      <c r="G1342" s="143">
        <v>235.51</v>
      </c>
      <c r="H1342" s="143" t="b">
        <v>1</v>
      </c>
      <c r="I1342" s="143" t="b">
        <v>0</v>
      </c>
      <c r="J1342" s="143" t="b">
        <v>0</v>
      </c>
      <c r="K1342" s="143" t="b">
        <v>0</v>
      </c>
    </row>
    <row r="1343" spans="1:11" ht="63" hidden="1" x14ac:dyDescent="0.25">
      <c r="A1343" s="145">
        <v>44134.536111111112</v>
      </c>
      <c r="B1343" s="143" t="s">
        <v>848</v>
      </c>
      <c r="C1343" s="144" t="s">
        <v>955</v>
      </c>
      <c r="D1343" s="143">
        <v>2607267141</v>
      </c>
      <c r="E1343" s="143">
        <v>1945603396</v>
      </c>
      <c r="F1343" s="143">
        <v>-1</v>
      </c>
      <c r="G1343" s="143">
        <v>236.51</v>
      </c>
      <c r="H1343" s="143" t="b">
        <v>1</v>
      </c>
      <c r="I1343" s="143" t="b">
        <v>0</v>
      </c>
      <c r="J1343" s="143" t="b">
        <v>0</v>
      </c>
      <c r="K1343" s="143" t="b">
        <v>0</v>
      </c>
    </row>
    <row r="1344" spans="1:11" ht="63" hidden="1" x14ac:dyDescent="0.25">
      <c r="A1344" s="145">
        <v>44134.536111111112</v>
      </c>
      <c r="B1344" s="143" t="s">
        <v>848</v>
      </c>
      <c r="C1344" s="144" t="s">
        <v>954</v>
      </c>
      <c r="D1344" s="143">
        <v>2607267140</v>
      </c>
      <c r="E1344" s="143">
        <v>1945603395</v>
      </c>
      <c r="F1344" s="143">
        <v>-1</v>
      </c>
      <c r="G1344" s="143">
        <v>237.51</v>
      </c>
      <c r="H1344" s="143" t="b">
        <v>1</v>
      </c>
      <c r="I1344" s="143" t="b">
        <v>0</v>
      </c>
      <c r="J1344" s="143" t="b">
        <v>0</v>
      </c>
      <c r="K1344" s="143" t="b">
        <v>0</v>
      </c>
    </row>
    <row r="1345" spans="1:11" ht="78.75" hidden="1" x14ac:dyDescent="0.25">
      <c r="A1345" s="145">
        <v>44134.458333333336</v>
      </c>
      <c r="B1345" s="143" t="s">
        <v>848</v>
      </c>
      <c r="C1345" s="144" t="s">
        <v>953</v>
      </c>
      <c r="D1345" s="143">
        <v>2607075517</v>
      </c>
      <c r="E1345" s="143">
        <v>1945456337</v>
      </c>
      <c r="F1345" s="143">
        <v>-1</v>
      </c>
      <c r="G1345" s="143">
        <v>238.51</v>
      </c>
      <c r="H1345" s="143" t="b">
        <v>1</v>
      </c>
      <c r="I1345" s="143" t="b">
        <v>0</v>
      </c>
      <c r="J1345" s="143" t="b">
        <v>0</v>
      </c>
      <c r="K1345" s="143" t="b">
        <v>0</v>
      </c>
    </row>
    <row r="1346" spans="1:11" ht="63" hidden="1" x14ac:dyDescent="0.25">
      <c r="A1346" s="145">
        <v>44134.458333333336</v>
      </c>
      <c r="B1346" s="143" t="s">
        <v>848</v>
      </c>
      <c r="C1346" s="144" t="s">
        <v>952</v>
      </c>
      <c r="D1346" s="143">
        <v>2607075516</v>
      </c>
      <c r="E1346" s="143">
        <v>1945456336</v>
      </c>
      <c r="F1346" s="143">
        <v>-1</v>
      </c>
      <c r="G1346" s="143">
        <v>239.51</v>
      </c>
      <c r="H1346" s="143" t="b">
        <v>1</v>
      </c>
      <c r="I1346" s="143" t="b">
        <v>0</v>
      </c>
      <c r="J1346" s="143" t="b">
        <v>0</v>
      </c>
      <c r="K1346" s="143" t="b">
        <v>0</v>
      </c>
    </row>
    <row r="1347" spans="1:11" hidden="1" x14ac:dyDescent="0.25">
      <c r="A1347" s="145">
        <v>44134.415972222225</v>
      </c>
      <c r="B1347" s="143" t="s">
        <v>848</v>
      </c>
      <c r="C1347" s="143" t="s">
        <v>883</v>
      </c>
      <c r="D1347" s="143">
        <v>2606997614</v>
      </c>
      <c r="E1347" s="143">
        <v>1945396132</v>
      </c>
      <c r="F1347" s="143">
        <v>-2</v>
      </c>
      <c r="G1347" s="143">
        <v>240.51</v>
      </c>
      <c r="H1347" s="143" t="b">
        <v>0</v>
      </c>
      <c r="I1347" s="143" t="b">
        <v>1</v>
      </c>
      <c r="J1347" s="143" t="b">
        <v>0</v>
      </c>
      <c r="K1347" s="143" t="b">
        <v>0</v>
      </c>
    </row>
    <row r="1348" spans="1:11" ht="63" hidden="1" x14ac:dyDescent="0.25">
      <c r="A1348" s="145">
        <v>44134.415972222225</v>
      </c>
      <c r="B1348" s="143" t="s">
        <v>848</v>
      </c>
      <c r="C1348" s="144" t="s">
        <v>951</v>
      </c>
      <c r="D1348" s="143">
        <v>2606997263</v>
      </c>
      <c r="E1348" s="143">
        <v>1945395842</v>
      </c>
      <c r="F1348" s="143">
        <v>-2</v>
      </c>
      <c r="G1348" s="143">
        <v>242.51</v>
      </c>
      <c r="H1348" s="143" t="b">
        <v>1</v>
      </c>
      <c r="I1348" s="143" t="b">
        <v>0</v>
      </c>
      <c r="J1348" s="143" t="b">
        <v>0</v>
      </c>
      <c r="K1348" s="143" t="b">
        <v>0</v>
      </c>
    </row>
    <row r="1349" spans="1:11" ht="78.75" hidden="1" x14ac:dyDescent="0.25">
      <c r="A1349" s="145">
        <v>44133.718055555553</v>
      </c>
      <c r="B1349" s="143" t="s">
        <v>846</v>
      </c>
      <c r="C1349" s="144" t="s">
        <v>936</v>
      </c>
      <c r="D1349" s="143">
        <v>2605353102</v>
      </c>
      <c r="E1349" s="143">
        <v>1943149211</v>
      </c>
      <c r="F1349" s="143">
        <v>1.68</v>
      </c>
      <c r="G1349" s="143">
        <v>244.51</v>
      </c>
      <c r="H1349" s="143" t="b">
        <v>1</v>
      </c>
      <c r="I1349" s="143" t="b">
        <v>0</v>
      </c>
      <c r="J1349" s="143" t="b">
        <v>0</v>
      </c>
      <c r="K1349" s="143" t="b">
        <v>0</v>
      </c>
    </row>
    <row r="1350" spans="1:11" hidden="1" x14ac:dyDescent="0.25">
      <c r="A1350" s="145">
        <v>44133.65902777778</v>
      </c>
      <c r="B1350" s="143" t="s">
        <v>848</v>
      </c>
      <c r="C1350" s="143" t="s">
        <v>883</v>
      </c>
      <c r="D1350" s="143">
        <v>2605016947</v>
      </c>
      <c r="E1350" s="143">
        <v>1943909946</v>
      </c>
      <c r="F1350" s="143">
        <v>-1</v>
      </c>
      <c r="G1350" s="143">
        <v>242.83</v>
      </c>
      <c r="H1350" s="143" t="b">
        <v>0</v>
      </c>
      <c r="I1350" s="143" t="b">
        <v>1</v>
      </c>
      <c r="J1350" s="143" t="b">
        <v>0</v>
      </c>
      <c r="K1350" s="143" t="b">
        <v>0</v>
      </c>
    </row>
    <row r="1351" spans="1:11" ht="63" hidden="1" x14ac:dyDescent="0.25">
      <c r="A1351" s="145">
        <v>44133.65902777778</v>
      </c>
      <c r="B1351" s="143" t="s">
        <v>848</v>
      </c>
      <c r="C1351" s="144" t="s">
        <v>950</v>
      </c>
      <c r="D1351" s="143">
        <v>2605016946</v>
      </c>
      <c r="E1351" s="143">
        <v>1943909945</v>
      </c>
      <c r="F1351" s="143">
        <v>-1</v>
      </c>
      <c r="G1351" s="143">
        <v>243.83</v>
      </c>
      <c r="H1351" s="143" t="b">
        <v>1</v>
      </c>
      <c r="I1351" s="143" t="b">
        <v>0</v>
      </c>
      <c r="J1351" s="143" t="b">
        <v>0</v>
      </c>
      <c r="K1351" s="143" t="b">
        <v>0</v>
      </c>
    </row>
    <row r="1352" spans="1:11" ht="63" hidden="1" x14ac:dyDescent="0.25">
      <c r="A1352" s="145">
        <v>44133.65902777778</v>
      </c>
      <c r="B1352" s="143" t="s">
        <v>848</v>
      </c>
      <c r="C1352" s="144" t="s">
        <v>949</v>
      </c>
      <c r="D1352" s="143">
        <v>2605016945</v>
      </c>
      <c r="E1352" s="143">
        <v>1943909944</v>
      </c>
      <c r="F1352" s="143">
        <v>-0.5</v>
      </c>
      <c r="G1352" s="143">
        <v>244.83</v>
      </c>
      <c r="H1352" s="143" t="b">
        <v>1</v>
      </c>
      <c r="I1352" s="143" t="b">
        <v>0</v>
      </c>
      <c r="J1352" s="143" t="b">
        <v>0</v>
      </c>
      <c r="K1352" s="143" t="b">
        <v>0</v>
      </c>
    </row>
    <row r="1353" spans="1:11" ht="78.75" hidden="1" x14ac:dyDescent="0.25">
      <c r="A1353" s="145">
        <v>44133.613194444442</v>
      </c>
      <c r="B1353" s="143" t="s">
        <v>846</v>
      </c>
      <c r="C1353" s="144" t="s">
        <v>947</v>
      </c>
      <c r="D1353" s="143">
        <v>2604774340</v>
      </c>
      <c r="E1353" s="143">
        <v>1943413980</v>
      </c>
      <c r="F1353" s="143">
        <v>1.28</v>
      </c>
      <c r="G1353" s="143">
        <v>245.33</v>
      </c>
      <c r="H1353" s="143" t="b">
        <v>1</v>
      </c>
      <c r="I1353" s="143" t="b">
        <v>0</v>
      </c>
      <c r="J1353" s="143" t="b">
        <v>0</v>
      </c>
      <c r="K1353" s="143" t="b">
        <v>0</v>
      </c>
    </row>
    <row r="1354" spans="1:11" ht="78.75" hidden="1" x14ac:dyDescent="0.25">
      <c r="A1354" s="145">
        <v>44133.588888888888</v>
      </c>
      <c r="B1354" s="143" t="s">
        <v>846</v>
      </c>
      <c r="C1354" s="144" t="s">
        <v>946</v>
      </c>
      <c r="D1354" s="143">
        <v>2604650086</v>
      </c>
      <c r="E1354" s="143">
        <v>1943413979</v>
      </c>
      <c r="F1354" s="143">
        <v>1.4</v>
      </c>
      <c r="G1354" s="143">
        <v>244.05</v>
      </c>
      <c r="H1354" s="143" t="b">
        <v>1</v>
      </c>
      <c r="I1354" s="143" t="b">
        <v>0</v>
      </c>
      <c r="J1354" s="143" t="b">
        <v>0</v>
      </c>
      <c r="K1354" s="143" t="b">
        <v>0</v>
      </c>
    </row>
    <row r="1355" spans="1:11" ht="78.75" hidden="1" x14ac:dyDescent="0.25">
      <c r="A1355" s="145">
        <v>44133.551388888889</v>
      </c>
      <c r="B1355" s="143" t="s">
        <v>846</v>
      </c>
      <c r="C1355" s="144" t="s">
        <v>944</v>
      </c>
      <c r="D1355" s="143">
        <v>2604487493</v>
      </c>
      <c r="E1355" s="143">
        <v>1943413976</v>
      </c>
      <c r="F1355" s="143">
        <v>3.4</v>
      </c>
      <c r="G1355" s="143">
        <v>242.65</v>
      </c>
      <c r="H1355" s="143" t="b">
        <v>1</v>
      </c>
      <c r="I1355" s="143" t="b">
        <v>0</v>
      </c>
      <c r="J1355" s="143" t="b">
        <v>0</v>
      </c>
      <c r="K1355" s="143" t="b">
        <v>0</v>
      </c>
    </row>
    <row r="1356" spans="1:11" ht="78.75" hidden="1" x14ac:dyDescent="0.25">
      <c r="A1356" s="145">
        <v>44133.511111111111</v>
      </c>
      <c r="B1356" s="143" t="s">
        <v>846</v>
      </c>
      <c r="C1356" s="144" t="s">
        <v>942</v>
      </c>
      <c r="D1356" s="143">
        <v>2604368894</v>
      </c>
      <c r="E1356" s="143">
        <v>1943413971</v>
      </c>
      <c r="F1356" s="143">
        <v>2.3199999999999998</v>
      </c>
      <c r="G1356" s="143">
        <v>239.25</v>
      </c>
      <c r="H1356" s="143" t="b">
        <v>1</v>
      </c>
      <c r="I1356" s="143" t="b">
        <v>0</v>
      </c>
      <c r="J1356" s="143" t="b">
        <v>0</v>
      </c>
      <c r="K1356" s="143" t="b">
        <v>0</v>
      </c>
    </row>
    <row r="1357" spans="1:11" ht="63" hidden="1" x14ac:dyDescent="0.25">
      <c r="A1357" s="145">
        <v>44133.502083333333</v>
      </c>
      <c r="B1357" s="143" t="s">
        <v>848</v>
      </c>
      <c r="C1357" s="144" t="s">
        <v>948</v>
      </c>
      <c r="D1357" s="143">
        <v>2604343157</v>
      </c>
      <c r="E1357" s="143">
        <v>1943413981</v>
      </c>
      <c r="F1357" s="143">
        <v>-1</v>
      </c>
      <c r="G1357" s="143">
        <v>236.93</v>
      </c>
      <c r="H1357" s="143" t="b">
        <v>1</v>
      </c>
      <c r="I1357" s="143" t="b">
        <v>0</v>
      </c>
      <c r="J1357" s="143" t="b">
        <v>0</v>
      </c>
      <c r="K1357" s="143" t="b">
        <v>0</v>
      </c>
    </row>
    <row r="1358" spans="1:11" ht="78.75" hidden="1" x14ac:dyDescent="0.25">
      <c r="A1358" s="145">
        <v>44133.502083333333</v>
      </c>
      <c r="B1358" s="143" t="s">
        <v>848</v>
      </c>
      <c r="C1358" s="144" t="s">
        <v>947</v>
      </c>
      <c r="D1358" s="143">
        <v>2604343156</v>
      </c>
      <c r="E1358" s="143">
        <v>1943413980</v>
      </c>
      <c r="F1358" s="143">
        <v>-2</v>
      </c>
      <c r="G1358" s="143">
        <v>237.93</v>
      </c>
      <c r="H1358" s="143" t="b">
        <v>1</v>
      </c>
      <c r="I1358" s="143" t="b">
        <v>0</v>
      </c>
      <c r="J1358" s="143" t="b">
        <v>0</v>
      </c>
      <c r="K1358" s="143" t="b">
        <v>0</v>
      </c>
    </row>
    <row r="1359" spans="1:11" ht="78.75" hidden="1" x14ac:dyDescent="0.25">
      <c r="A1359" s="145">
        <v>44133.502083333333</v>
      </c>
      <c r="B1359" s="143" t="s">
        <v>848</v>
      </c>
      <c r="C1359" s="144" t="s">
        <v>946</v>
      </c>
      <c r="D1359" s="143">
        <v>2604343155</v>
      </c>
      <c r="E1359" s="143">
        <v>1943413979</v>
      </c>
      <c r="F1359" s="143">
        <v>-2</v>
      </c>
      <c r="G1359" s="143">
        <v>239.93</v>
      </c>
      <c r="H1359" s="143" t="b">
        <v>1</v>
      </c>
      <c r="I1359" s="143" t="b">
        <v>0</v>
      </c>
      <c r="J1359" s="143" t="b">
        <v>0</v>
      </c>
      <c r="K1359" s="143" t="b">
        <v>0</v>
      </c>
    </row>
    <row r="1360" spans="1:11" ht="78.75" hidden="1" x14ac:dyDescent="0.25">
      <c r="A1360" s="145">
        <v>44133.502083333333</v>
      </c>
      <c r="B1360" s="143" t="s">
        <v>848</v>
      </c>
      <c r="C1360" s="144" t="s">
        <v>945</v>
      </c>
      <c r="D1360" s="143">
        <v>2604343154</v>
      </c>
      <c r="E1360" s="143">
        <v>1943413978</v>
      </c>
      <c r="F1360" s="143">
        <v>-2</v>
      </c>
      <c r="G1360" s="143">
        <v>241.93</v>
      </c>
      <c r="H1360" s="143" t="b">
        <v>1</v>
      </c>
      <c r="I1360" s="143" t="b">
        <v>0</v>
      </c>
      <c r="J1360" s="143" t="b">
        <v>0</v>
      </c>
      <c r="K1360" s="143" t="b">
        <v>0</v>
      </c>
    </row>
    <row r="1361" spans="1:11" ht="78.75" hidden="1" x14ac:dyDescent="0.25">
      <c r="A1361" s="145">
        <v>44133.502083333333</v>
      </c>
      <c r="B1361" s="143" t="s">
        <v>848</v>
      </c>
      <c r="C1361" s="144" t="s">
        <v>944</v>
      </c>
      <c r="D1361" s="143">
        <v>2604343152</v>
      </c>
      <c r="E1361" s="143">
        <v>1943413976</v>
      </c>
      <c r="F1361" s="143">
        <v>-2</v>
      </c>
      <c r="G1361" s="143">
        <v>243.93</v>
      </c>
      <c r="H1361" s="143" t="b">
        <v>1</v>
      </c>
      <c r="I1361" s="143" t="b">
        <v>0</v>
      </c>
      <c r="J1361" s="143" t="b">
        <v>0</v>
      </c>
      <c r="K1361" s="143" t="b">
        <v>0</v>
      </c>
    </row>
    <row r="1362" spans="1:11" ht="63" hidden="1" x14ac:dyDescent="0.25">
      <c r="A1362" s="145">
        <v>44133.502083333333</v>
      </c>
      <c r="B1362" s="143" t="s">
        <v>848</v>
      </c>
      <c r="C1362" s="144" t="s">
        <v>943</v>
      </c>
      <c r="D1362" s="143">
        <v>2604343150</v>
      </c>
      <c r="E1362" s="143">
        <v>1943413975</v>
      </c>
      <c r="F1362" s="143">
        <v>-1</v>
      </c>
      <c r="G1362" s="143">
        <v>245.93</v>
      </c>
      <c r="H1362" s="143" t="b">
        <v>1</v>
      </c>
      <c r="I1362" s="143" t="b">
        <v>0</v>
      </c>
      <c r="J1362" s="143" t="b">
        <v>0</v>
      </c>
      <c r="K1362" s="143" t="b">
        <v>0</v>
      </c>
    </row>
    <row r="1363" spans="1:11" ht="78.75" hidden="1" x14ac:dyDescent="0.25">
      <c r="A1363" s="145">
        <v>44133.502083333333</v>
      </c>
      <c r="B1363" s="143" t="s">
        <v>848</v>
      </c>
      <c r="C1363" s="144" t="s">
        <v>942</v>
      </c>
      <c r="D1363" s="143">
        <v>2604343146</v>
      </c>
      <c r="E1363" s="143">
        <v>1943413971</v>
      </c>
      <c r="F1363" s="143">
        <v>-2</v>
      </c>
      <c r="G1363" s="143">
        <v>246.93</v>
      </c>
      <c r="H1363" s="143" t="b">
        <v>1</v>
      </c>
      <c r="I1363" s="143" t="b">
        <v>0</v>
      </c>
      <c r="J1363" s="143" t="b">
        <v>0</v>
      </c>
      <c r="K1363" s="143" t="b">
        <v>0</v>
      </c>
    </row>
    <row r="1364" spans="1:11" ht="63" hidden="1" x14ac:dyDescent="0.25">
      <c r="A1364" s="145">
        <v>44133.433333333334</v>
      </c>
      <c r="B1364" s="143" t="s">
        <v>848</v>
      </c>
      <c r="C1364" s="144" t="s">
        <v>941</v>
      </c>
      <c r="D1364" s="143">
        <v>2604229251</v>
      </c>
      <c r="E1364" s="143">
        <v>1943327929</v>
      </c>
      <c r="F1364" s="143">
        <v>-1</v>
      </c>
      <c r="G1364" s="143">
        <v>248.93</v>
      </c>
      <c r="H1364" s="143" t="b">
        <v>1</v>
      </c>
      <c r="I1364" s="143" t="b">
        <v>0</v>
      </c>
      <c r="J1364" s="143" t="b">
        <v>0</v>
      </c>
      <c r="K1364" s="143" t="b">
        <v>0</v>
      </c>
    </row>
    <row r="1365" spans="1:11" ht="78.75" hidden="1" x14ac:dyDescent="0.25">
      <c r="A1365" s="145">
        <v>44133.422222222223</v>
      </c>
      <c r="B1365" s="143" t="s">
        <v>848</v>
      </c>
      <c r="C1365" s="144" t="s">
        <v>940</v>
      </c>
      <c r="D1365" s="143">
        <v>2604212671</v>
      </c>
      <c r="E1365" s="143">
        <v>1943315952</v>
      </c>
      <c r="F1365" s="143">
        <v>-2</v>
      </c>
      <c r="G1365" s="143">
        <v>249.93</v>
      </c>
      <c r="H1365" s="143" t="b">
        <v>1</v>
      </c>
      <c r="I1365" s="143" t="b">
        <v>0</v>
      </c>
      <c r="J1365" s="143" t="b">
        <v>0</v>
      </c>
      <c r="K1365" s="143" t="b">
        <v>0</v>
      </c>
    </row>
    <row r="1366" spans="1:11" ht="63" hidden="1" x14ac:dyDescent="0.25">
      <c r="A1366" s="145">
        <v>44133.413888888892</v>
      </c>
      <c r="B1366" s="143" t="s">
        <v>848</v>
      </c>
      <c r="C1366" s="144" t="s">
        <v>939</v>
      </c>
      <c r="D1366" s="143">
        <v>2604202284</v>
      </c>
      <c r="E1366" s="143">
        <v>1943308184</v>
      </c>
      <c r="F1366" s="143">
        <v>-1</v>
      </c>
      <c r="G1366" s="143">
        <v>251.93</v>
      </c>
      <c r="H1366" s="143" t="b">
        <v>1</v>
      </c>
      <c r="I1366" s="143" t="b">
        <v>0</v>
      </c>
      <c r="J1366" s="143" t="b">
        <v>0</v>
      </c>
      <c r="K1366" s="143" t="b">
        <v>0</v>
      </c>
    </row>
    <row r="1367" spans="1:11" ht="78.75" hidden="1" x14ac:dyDescent="0.25">
      <c r="A1367" s="145">
        <v>44133.04791666667</v>
      </c>
      <c r="B1367" s="143" t="s">
        <v>848</v>
      </c>
      <c r="C1367" s="144" t="s">
        <v>938</v>
      </c>
      <c r="D1367" s="143">
        <v>2603971997</v>
      </c>
      <c r="E1367" s="143">
        <v>1943149652</v>
      </c>
      <c r="F1367" s="143">
        <v>-2</v>
      </c>
      <c r="G1367" s="143">
        <v>252.93</v>
      </c>
      <c r="H1367" s="143" t="b">
        <v>1</v>
      </c>
      <c r="I1367" s="143" t="b">
        <v>0</v>
      </c>
      <c r="J1367" s="143" t="b">
        <v>0</v>
      </c>
      <c r="K1367" s="143" t="b">
        <v>0</v>
      </c>
    </row>
    <row r="1368" spans="1:11" ht="78.75" hidden="1" x14ac:dyDescent="0.25">
      <c r="A1368" s="145">
        <v>44133.04791666667</v>
      </c>
      <c r="B1368" s="143" t="s">
        <v>848</v>
      </c>
      <c r="C1368" s="144" t="s">
        <v>937</v>
      </c>
      <c r="D1368" s="143">
        <v>2603971762</v>
      </c>
      <c r="E1368" s="143">
        <v>1943149455</v>
      </c>
      <c r="F1368" s="143">
        <v>-2</v>
      </c>
      <c r="G1368" s="143">
        <v>254.93</v>
      </c>
      <c r="H1368" s="143" t="b">
        <v>1</v>
      </c>
      <c r="I1368" s="143" t="b">
        <v>0</v>
      </c>
      <c r="J1368" s="143" t="b">
        <v>0</v>
      </c>
      <c r="K1368" s="143" t="b">
        <v>0</v>
      </c>
    </row>
    <row r="1369" spans="1:11" ht="78.75" hidden="1" x14ac:dyDescent="0.25">
      <c r="A1369" s="145">
        <v>44133.047222222223</v>
      </c>
      <c r="B1369" s="143" t="s">
        <v>848</v>
      </c>
      <c r="C1369" s="144" t="s">
        <v>936</v>
      </c>
      <c r="D1369" s="143">
        <v>2603971466</v>
      </c>
      <c r="E1369" s="143">
        <v>1943149211</v>
      </c>
      <c r="F1369" s="143">
        <v>-2</v>
      </c>
      <c r="G1369" s="143">
        <v>256.93</v>
      </c>
      <c r="H1369" s="143" t="b">
        <v>1</v>
      </c>
      <c r="I1369" s="143" t="b">
        <v>0</v>
      </c>
      <c r="J1369" s="143" t="b">
        <v>0</v>
      </c>
      <c r="K1369" s="143" t="b">
        <v>0</v>
      </c>
    </row>
    <row r="1370" spans="1:11" ht="78.75" hidden="1" x14ac:dyDescent="0.25">
      <c r="A1370" s="145">
        <v>44133.015277777777</v>
      </c>
      <c r="B1370" s="143" t="s">
        <v>848</v>
      </c>
      <c r="C1370" s="144" t="s">
        <v>935</v>
      </c>
      <c r="D1370" s="143">
        <v>2603926585</v>
      </c>
      <c r="E1370" s="143">
        <v>1943116824</v>
      </c>
      <c r="F1370" s="143">
        <v>-2</v>
      </c>
      <c r="G1370" s="143">
        <v>258.93</v>
      </c>
      <c r="H1370" s="143" t="b">
        <v>1</v>
      </c>
      <c r="I1370" s="143" t="b">
        <v>0</v>
      </c>
      <c r="J1370" s="143" t="b">
        <v>0</v>
      </c>
      <c r="K1370" s="143" t="b">
        <v>0</v>
      </c>
    </row>
    <row r="1371" spans="1:11" ht="78.75" hidden="1" x14ac:dyDescent="0.25">
      <c r="A1371" s="145">
        <v>44132.831944444442</v>
      </c>
      <c r="B1371" s="143" t="s">
        <v>848</v>
      </c>
      <c r="C1371" s="144" t="s">
        <v>934</v>
      </c>
      <c r="D1371" s="143">
        <v>2603194643</v>
      </c>
      <c r="E1371" s="143">
        <v>1942571237</v>
      </c>
      <c r="F1371" s="143">
        <v>-2</v>
      </c>
      <c r="G1371" s="143">
        <v>260.93</v>
      </c>
      <c r="H1371" s="143" t="b">
        <v>1</v>
      </c>
      <c r="I1371" s="143" t="b">
        <v>0</v>
      </c>
      <c r="J1371" s="143" t="b">
        <v>0</v>
      </c>
      <c r="K1371" s="143" t="b">
        <v>0</v>
      </c>
    </row>
    <row r="1372" spans="1:11" ht="78.75" hidden="1" x14ac:dyDescent="0.25">
      <c r="A1372" s="145">
        <v>44132.830555555556</v>
      </c>
      <c r="B1372" s="143" t="s">
        <v>848</v>
      </c>
      <c r="C1372" s="144" t="s">
        <v>933</v>
      </c>
      <c r="D1372" s="143">
        <v>2603185549</v>
      </c>
      <c r="E1372" s="143">
        <v>1942564424</v>
      </c>
      <c r="F1372" s="143">
        <v>-2</v>
      </c>
      <c r="G1372" s="143">
        <v>262.93</v>
      </c>
      <c r="H1372" s="143" t="b">
        <v>1</v>
      </c>
      <c r="I1372" s="143" t="b">
        <v>0</v>
      </c>
      <c r="J1372" s="143" t="b">
        <v>0</v>
      </c>
      <c r="K1372" s="143" t="b">
        <v>0</v>
      </c>
    </row>
    <row r="1373" spans="1:11" ht="78.75" hidden="1" x14ac:dyDescent="0.25">
      <c r="A1373" s="145">
        <v>44132.791666666664</v>
      </c>
      <c r="B1373" s="143" t="s">
        <v>848</v>
      </c>
      <c r="C1373" s="144" t="s">
        <v>932</v>
      </c>
      <c r="D1373" s="143">
        <v>2602974420</v>
      </c>
      <c r="E1373" s="143">
        <v>1942407902</v>
      </c>
      <c r="F1373" s="143">
        <v>-2</v>
      </c>
      <c r="G1373" s="143">
        <v>264.93</v>
      </c>
      <c r="H1373" s="143" t="b">
        <v>1</v>
      </c>
      <c r="I1373" s="143" t="b">
        <v>0</v>
      </c>
      <c r="J1373" s="143" t="b">
        <v>0</v>
      </c>
      <c r="K1373" s="143" t="b">
        <v>0</v>
      </c>
    </row>
    <row r="1374" spans="1:11" ht="78.75" hidden="1" x14ac:dyDescent="0.25">
      <c r="A1374" s="145">
        <v>44132.774305555555</v>
      </c>
      <c r="B1374" s="143" t="s">
        <v>846</v>
      </c>
      <c r="C1374" s="144" t="s">
        <v>921</v>
      </c>
      <c r="D1374" s="143">
        <v>2602885318</v>
      </c>
      <c r="E1374" s="143">
        <v>1940681678</v>
      </c>
      <c r="F1374" s="143">
        <v>8.15</v>
      </c>
      <c r="G1374" s="143">
        <v>266.93</v>
      </c>
      <c r="H1374" s="143" t="b">
        <v>1</v>
      </c>
      <c r="I1374" s="143" t="b">
        <v>0</v>
      </c>
      <c r="J1374" s="143" t="b">
        <v>0</v>
      </c>
      <c r="K1374" s="143" t="b">
        <v>0</v>
      </c>
    </row>
    <row r="1375" spans="1:11" ht="63" hidden="1" x14ac:dyDescent="0.25">
      <c r="A1375" s="145">
        <v>44132.740972222222</v>
      </c>
      <c r="B1375" s="143" t="s">
        <v>848</v>
      </c>
      <c r="C1375" s="144" t="s">
        <v>931</v>
      </c>
      <c r="D1375" s="143">
        <v>2602668398</v>
      </c>
      <c r="E1375" s="143">
        <v>1942183327</v>
      </c>
      <c r="F1375" s="143">
        <v>-1</v>
      </c>
      <c r="G1375" s="143">
        <v>258.77999999999997</v>
      </c>
      <c r="H1375" s="143" t="b">
        <v>1</v>
      </c>
      <c r="I1375" s="143" t="b">
        <v>0</v>
      </c>
      <c r="J1375" s="143" t="b">
        <v>0</v>
      </c>
      <c r="K1375" s="143" t="b">
        <v>0</v>
      </c>
    </row>
    <row r="1376" spans="1:11" ht="47.25" hidden="1" x14ac:dyDescent="0.25">
      <c r="A1376" s="145">
        <v>44132.722222222219</v>
      </c>
      <c r="B1376" s="143" t="s">
        <v>846</v>
      </c>
      <c r="C1376" s="144" t="s">
        <v>923</v>
      </c>
      <c r="D1376" s="143">
        <v>2602516217</v>
      </c>
      <c r="E1376" s="143">
        <v>1940930743</v>
      </c>
      <c r="F1376" s="143">
        <v>4.4000000000000004</v>
      </c>
      <c r="G1376" s="143">
        <v>259.77999999999997</v>
      </c>
      <c r="H1376" s="143" t="b">
        <v>1</v>
      </c>
      <c r="I1376" s="143" t="b">
        <v>0</v>
      </c>
      <c r="J1376" s="143" t="b">
        <v>0</v>
      </c>
      <c r="K1376" s="143" t="b">
        <v>0</v>
      </c>
    </row>
    <row r="1377" spans="1:11" ht="63" hidden="1" x14ac:dyDescent="0.25">
      <c r="A1377" s="145">
        <v>44132.69027777778</v>
      </c>
      <c r="B1377" s="143" t="s">
        <v>848</v>
      </c>
      <c r="C1377" s="144" t="s">
        <v>930</v>
      </c>
      <c r="D1377" s="143">
        <v>2602240864</v>
      </c>
      <c r="E1377" s="143">
        <v>1941874597</v>
      </c>
      <c r="F1377" s="143">
        <v>-1</v>
      </c>
      <c r="G1377" s="143">
        <v>255.38</v>
      </c>
      <c r="H1377" s="143" t="b">
        <v>1</v>
      </c>
      <c r="I1377" s="143" t="b">
        <v>0</v>
      </c>
      <c r="J1377" s="143" t="b">
        <v>0</v>
      </c>
      <c r="K1377" s="143" t="b">
        <v>0</v>
      </c>
    </row>
    <row r="1378" spans="1:11" ht="47.25" hidden="1" x14ac:dyDescent="0.25">
      <c r="A1378" s="145">
        <v>44132.613194444442</v>
      </c>
      <c r="B1378" s="143" t="s">
        <v>848</v>
      </c>
      <c r="C1378" s="144" t="s">
        <v>929</v>
      </c>
      <c r="D1378" s="143">
        <v>2601650414</v>
      </c>
      <c r="E1378" s="143">
        <v>1941438698</v>
      </c>
      <c r="F1378" s="143">
        <v>-1</v>
      </c>
      <c r="G1378" s="143">
        <v>256.38</v>
      </c>
      <c r="H1378" s="143" t="b">
        <v>1</v>
      </c>
      <c r="I1378" s="143" t="b">
        <v>0</v>
      </c>
      <c r="J1378" s="143" t="b">
        <v>0</v>
      </c>
      <c r="K1378" s="143" t="b">
        <v>0</v>
      </c>
    </row>
    <row r="1379" spans="1:11" ht="78.75" hidden="1" x14ac:dyDescent="0.25">
      <c r="A1379" s="145">
        <v>44132.611805555556</v>
      </c>
      <c r="B1379" s="143" t="s">
        <v>846</v>
      </c>
      <c r="C1379" s="144" t="s">
        <v>928</v>
      </c>
      <c r="D1379" s="143">
        <v>2601634277</v>
      </c>
      <c r="E1379" s="143">
        <v>1941409828</v>
      </c>
      <c r="F1379" s="143">
        <v>12.25</v>
      </c>
      <c r="G1379" s="143">
        <v>257.38</v>
      </c>
      <c r="H1379" s="143" t="b">
        <v>1</v>
      </c>
      <c r="I1379" s="143" t="b">
        <v>0</v>
      </c>
      <c r="J1379" s="143" t="b">
        <v>0</v>
      </c>
      <c r="K1379" s="143" t="b">
        <v>0</v>
      </c>
    </row>
    <row r="1380" spans="1:11" ht="63" hidden="1" x14ac:dyDescent="0.25">
      <c r="A1380" s="145">
        <v>44132.611805555556</v>
      </c>
      <c r="B1380" s="143" t="s">
        <v>846</v>
      </c>
      <c r="C1380" s="144" t="s">
        <v>924</v>
      </c>
      <c r="D1380" s="143">
        <v>2601620451</v>
      </c>
      <c r="E1380" s="143">
        <v>1940930744</v>
      </c>
      <c r="F1380" s="143">
        <v>2.15</v>
      </c>
      <c r="G1380" s="143">
        <v>245.13</v>
      </c>
      <c r="H1380" s="143" t="b">
        <v>1</v>
      </c>
      <c r="I1380" s="143" t="b">
        <v>0</v>
      </c>
      <c r="J1380" s="143" t="b">
        <v>0</v>
      </c>
      <c r="K1380" s="143" t="b">
        <v>0</v>
      </c>
    </row>
    <row r="1381" spans="1:11" ht="78.75" hidden="1" x14ac:dyDescent="0.25">
      <c r="A1381" s="145">
        <v>44132.607638888891</v>
      </c>
      <c r="B1381" s="143" t="s">
        <v>848</v>
      </c>
      <c r="C1381" s="144" t="s">
        <v>928</v>
      </c>
      <c r="D1381" s="143">
        <v>2601595762</v>
      </c>
      <c r="E1381" s="143">
        <v>1941409828</v>
      </c>
      <c r="F1381" s="143">
        <v>-5</v>
      </c>
      <c r="G1381" s="143">
        <v>242.98</v>
      </c>
      <c r="H1381" s="143" t="b">
        <v>1</v>
      </c>
      <c r="I1381" s="143" t="b">
        <v>0</v>
      </c>
      <c r="J1381" s="143" t="b">
        <v>0</v>
      </c>
      <c r="K1381" s="143" t="b">
        <v>0</v>
      </c>
    </row>
    <row r="1382" spans="1:11" hidden="1" x14ac:dyDescent="0.25">
      <c r="A1382" s="145">
        <v>44132.552083333336</v>
      </c>
      <c r="B1382" s="143" t="s">
        <v>848</v>
      </c>
      <c r="C1382" s="143" t="s">
        <v>883</v>
      </c>
      <c r="D1382" s="143">
        <v>2601283699</v>
      </c>
      <c r="E1382" s="143">
        <v>1941174783</v>
      </c>
      <c r="F1382" s="143">
        <v>-1</v>
      </c>
      <c r="G1382" s="143">
        <v>247.98</v>
      </c>
      <c r="H1382" s="143" t="b">
        <v>0</v>
      </c>
      <c r="I1382" s="143" t="b">
        <v>1</v>
      </c>
      <c r="J1382" s="143" t="b">
        <v>0</v>
      </c>
      <c r="K1382" s="143" t="b">
        <v>0</v>
      </c>
    </row>
    <row r="1383" spans="1:11" ht="78.75" hidden="1" x14ac:dyDescent="0.25">
      <c r="A1383" s="145">
        <v>44132.544444444444</v>
      </c>
      <c r="B1383" s="143" t="s">
        <v>846</v>
      </c>
      <c r="C1383" s="144" t="s">
        <v>919</v>
      </c>
      <c r="D1383" s="143">
        <v>2601234845</v>
      </c>
      <c r="E1383" s="143">
        <v>1940681676</v>
      </c>
      <c r="F1383" s="143">
        <v>5.29</v>
      </c>
      <c r="G1383" s="143">
        <v>248.98</v>
      </c>
      <c r="H1383" s="143" t="b">
        <v>1</v>
      </c>
      <c r="I1383" s="143" t="b">
        <v>0</v>
      </c>
      <c r="J1383" s="143" t="b">
        <v>0</v>
      </c>
      <c r="K1383" s="143" t="b">
        <v>0</v>
      </c>
    </row>
    <row r="1384" spans="1:11" ht="31.5" hidden="1" x14ac:dyDescent="0.25">
      <c r="A1384" s="145">
        <v>44132.529166666667</v>
      </c>
      <c r="B1384" s="143" t="s">
        <v>848</v>
      </c>
      <c r="C1384" s="144" t="s">
        <v>927</v>
      </c>
      <c r="D1384" s="143">
        <v>2601164386</v>
      </c>
      <c r="E1384" s="143">
        <v>1941085611</v>
      </c>
      <c r="F1384" s="143">
        <v>-1</v>
      </c>
      <c r="G1384" s="143">
        <v>243.69</v>
      </c>
      <c r="H1384" s="143" t="b">
        <v>1</v>
      </c>
      <c r="I1384" s="143" t="b">
        <v>0</v>
      </c>
      <c r="J1384" s="143" t="b">
        <v>0</v>
      </c>
      <c r="K1384" s="143" t="b">
        <v>0</v>
      </c>
    </row>
    <row r="1385" spans="1:11" ht="78.75" hidden="1" x14ac:dyDescent="0.25">
      <c r="A1385" s="145">
        <v>44132.509722222225</v>
      </c>
      <c r="B1385" s="143" t="s">
        <v>848</v>
      </c>
      <c r="C1385" s="144" t="s">
        <v>926</v>
      </c>
      <c r="D1385" s="143">
        <v>2601081334</v>
      </c>
      <c r="E1385" s="143">
        <v>1941026805</v>
      </c>
      <c r="F1385" s="143">
        <v>-2</v>
      </c>
      <c r="G1385" s="143">
        <v>244.69</v>
      </c>
      <c r="H1385" s="143" t="b">
        <v>1</v>
      </c>
      <c r="I1385" s="143" t="b">
        <v>0</v>
      </c>
      <c r="J1385" s="143" t="b">
        <v>0</v>
      </c>
      <c r="K1385" s="143" t="b">
        <v>0</v>
      </c>
    </row>
    <row r="1386" spans="1:11" hidden="1" x14ac:dyDescent="0.25">
      <c r="A1386" s="145">
        <v>44132.461111111108</v>
      </c>
      <c r="B1386" s="143" t="s">
        <v>848</v>
      </c>
      <c r="C1386" s="143" t="s">
        <v>868</v>
      </c>
      <c r="D1386" s="143">
        <v>2600959089</v>
      </c>
      <c r="E1386" s="143">
        <v>1940930746</v>
      </c>
      <c r="F1386" s="143">
        <v>-0.5</v>
      </c>
      <c r="G1386" s="143">
        <v>246.69</v>
      </c>
      <c r="H1386" s="143" t="b">
        <v>0</v>
      </c>
      <c r="I1386" s="143" t="b">
        <v>1</v>
      </c>
      <c r="J1386" s="143" t="b">
        <v>0</v>
      </c>
      <c r="K1386" s="143" t="b">
        <v>0</v>
      </c>
    </row>
    <row r="1387" spans="1:11" ht="63" hidden="1" x14ac:dyDescent="0.25">
      <c r="A1387" s="145">
        <v>44132.461111111108</v>
      </c>
      <c r="B1387" s="143" t="s">
        <v>848</v>
      </c>
      <c r="C1387" s="144" t="s">
        <v>925</v>
      </c>
      <c r="D1387" s="143">
        <v>2600959088</v>
      </c>
      <c r="E1387" s="143">
        <v>1940930745</v>
      </c>
      <c r="F1387" s="143">
        <v>-1</v>
      </c>
      <c r="G1387" s="143">
        <v>247.19</v>
      </c>
      <c r="H1387" s="143" t="b">
        <v>1</v>
      </c>
      <c r="I1387" s="143" t="b">
        <v>0</v>
      </c>
      <c r="J1387" s="143" t="b">
        <v>0</v>
      </c>
      <c r="K1387" s="143" t="b">
        <v>0</v>
      </c>
    </row>
    <row r="1388" spans="1:11" ht="63" hidden="1" x14ac:dyDescent="0.25">
      <c r="A1388" s="145">
        <v>44132.461111111108</v>
      </c>
      <c r="B1388" s="143" t="s">
        <v>848</v>
      </c>
      <c r="C1388" s="144" t="s">
        <v>924</v>
      </c>
      <c r="D1388" s="143">
        <v>2600959087</v>
      </c>
      <c r="E1388" s="143">
        <v>1940930744</v>
      </c>
      <c r="F1388" s="143">
        <v>-1</v>
      </c>
      <c r="G1388" s="143">
        <v>248.19</v>
      </c>
      <c r="H1388" s="143" t="b">
        <v>1</v>
      </c>
      <c r="I1388" s="143" t="b">
        <v>0</v>
      </c>
      <c r="J1388" s="143" t="b">
        <v>0</v>
      </c>
      <c r="K1388" s="143" t="b">
        <v>0</v>
      </c>
    </row>
    <row r="1389" spans="1:11" ht="47.25" hidden="1" x14ac:dyDescent="0.25">
      <c r="A1389" s="145">
        <v>44132.461111111108</v>
      </c>
      <c r="B1389" s="143" t="s">
        <v>848</v>
      </c>
      <c r="C1389" s="144" t="s">
        <v>923</v>
      </c>
      <c r="D1389" s="143">
        <v>2600959086</v>
      </c>
      <c r="E1389" s="143">
        <v>1940930743</v>
      </c>
      <c r="F1389" s="143">
        <v>-1</v>
      </c>
      <c r="G1389" s="143">
        <v>249.19</v>
      </c>
      <c r="H1389" s="143" t="b">
        <v>1</v>
      </c>
      <c r="I1389" s="143" t="b">
        <v>0</v>
      </c>
      <c r="J1389" s="143" t="b">
        <v>0</v>
      </c>
      <c r="K1389" s="143" t="b">
        <v>0</v>
      </c>
    </row>
    <row r="1390" spans="1:11" ht="78.75" hidden="1" x14ac:dyDescent="0.25">
      <c r="A1390" s="145">
        <v>44132.446527777778</v>
      </c>
      <c r="B1390" s="143" t="s">
        <v>848</v>
      </c>
      <c r="C1390" s="144" t="s">
        <v>922</v>
      </c>
      <c r="D1390" s="143">
        <v>2600931385</v>
      </c>
      <c r="E1390" s="143">
        <v>1940908848</v>
      </c>
      <c r="F1390" s="143">
        <v>-2</v>
      </c>
      <c r="G1390" s="143">
        <v>250.19</v>
      </c>
      <c r="H1390" s="143" t="b">
        <v>1</v>
      </c>
      <c r="I1390" s="143" t="b">
        <v>0</v>
      </c>
      <c r="J1390" s="143" t="b">
        <v>0</v>
      </c>
      <c r="K1390" s="143" t="b">
        <v>0</v>
      </c>
    </row>
    <row r="1391" spans="1:11" ht="78.75" hidden="1" x14ac:dyDescent="0.25">
      <c r="A1391" s="145">
        <v>44132</v>
      </c>
      <c r="B1391" s="143" t="s">
        <v>848</v>
      </c>
      <c r="C1391" s="144" t="s">
        <v>921</v>
      </c>
      <c r="D1391" s="143">
        <v>2600617725</v>
      </c>
      <c r="E1391" s="143">
        <v>1940681678</v>
      </c>
      <c r="F1391" s="143">
        <v>-2</v>
      </c>
      <c r="G1391" s="143">
        <v>252.19</v>
      </c>
      <c r="H1391" s="143" t="b">
        <v>1</v>
      </c>
      <c r="I1391" s="143" t="b">
        <v>0</v>
      </c>
      <c r="J1391" s="143" t="b">
        <v>0</v>
      </c>
      <c r="K1391" s="143" t="b">
        <v>0</v>
      </c>
    </row>
    <row r="1392" spans="1:11" ht="78.75" hidden="1" x14ac:dyDescent="0.25">
      <c r="A1392" s="145">
        <v>44132</v>
      </c>
      <c r="B1392" s="143" t="s">
        <v>848</v>
      </c>
      <c r="C1392" s="144" t="s">
        <v>920</v>
      </c>
      <c r="D1392" s="143">
        <v>2600617724</v>
      </c>
      <c r="E1392" s="143">
        <v>1940681677</v>
      </c>
      <c r="F1392" s="143">
        <v>-2</v>
      </c>
      <c r="G1392" s="143">
        <v>254.19</v>
      </c>
      <c r="H1392" s="143" t="b">
        <v>1</v>
      </c>
      <c r="I1392" s="143" t="b">
        <v>0</v>
      </c>
      <c r="J1392" s="143" t="b">
        <v>0</v>
      </c>
      <c r="K1392" s="143" t="b">
        <v>0</v>
      </c>
    </row>
    <row r="1393" spans="1:11" ht="78.75" hidden="1" x14ac:dyDescent="0.25">
      <c r="A1393" s="145">
        <v>44132</v>
      </c>
      <c r="B1393" s="143" t="s">
        <v>848</v>
      </c>
      <c r="C1393" s="144" t="s">
        <v>919</v>
      </c>
      <c r="D1393" s="143">
        <v>2600617723</v>
      </c>
      <c r="E1393" s="143">
        <v>1940681676</v>
      </c>
      <c r="F1393" s="143">
        <v>-2</v>
      </c>
      <c r="G1393" s="143">
        <v>256.19</v>
      </c>
      <c r="H1393" s="143" t="b">
        <v>1</v>
      </c>
      <c r="I1393" s="143" t="b">
        <v>0</v>
      </c>
      <c r="J1393" s="143" t="b">
        <v>0</v>
      </c>
      <c r="K1393" s="143" t="b">
        <v>0</v>
      </c>
    </row>
    <row r="1394" spans="1:11" hidden="1" x14ac:dyDescent="0.25">
      <c r="A1394" s="145">
        <v>44131.999305555553</v>
      </c>
      <c r="B1394" s="143" t="s">
        <v>848</v>
      </c>
      <c r="C1394" s="143" t="s">
        <v>868</v>
      </c>
      <c r="D1394" s="143">
        <v>2600616988</v>
      </c>
      <c r="E1394" s="143">
        <v>1940681066</v>
      </c>
      <c r="F1394" s="143">
        <v>-1</v>
      </c>
      <c r="G1394" s="143">
        <v>258.19</v>
      </c>
      <c r="H1394" s="143" t="b">
        <v>0</v>
      </c>
      <c r="I1394" s="143" t="b">
        <v>1</v>
      </c>
      <c r="J1394" s="143" t="b">
        <v>0</v>
      </c>
      <c r="K1394" s="143" t="b">
        <v>0</v>
      </c>
    </row>
    <row r="1395" spans="1:11" ht="47.25" hidden="1" x14ac:dyDescent="0.25">
      <c r="A1395" s="145">
        <v>44131.997916666667</v>
      </c>
      <c r="B1395" s="143" t="s">
        <v>848</v>
      </c>
      <c r="C1395" s="144" t="s">
        <v>918</v>
      </c>
      <c r="D1395" s="143">
        <v>2600615487</v>
      </c>
      <c r="E1395" s="143">
        <v>1940679837</v>
      </c>
      <c r="F1395" s="143">
        <v>-1</v>
      </c>
      <c r="G1395" s="143">
        <v>259.19</v>
      </c>
      <c r="H1395" s="143" t="b">
        <v>1</v>
      </c>
      <c r="I1395" s="143" t="b">
        <v>0</v>
      </c>
      <c r="J1395" s="143" t="b">
        <v>1</v>
      </c>
      <c r="K1395" s="143" t="b">
        <v>0</v>
      </c>
    </row>
    <row r="1396" spans="1:11" ht="63" hidden="1" x14ac:dyDescent="0.25">
      <c r="A1396" s="145">
        <v>44131.731249999997</v>
      </c>
      <c r="B1396" s="143" t="s">
        <v>846</v>
      </c>
      <c r="C1396" s="144" t="s">
        <v>917</v>
      </c>
      <c r="D1396" s="143">
        <v>2599737945</v>
      </c>
      <c r="E1396" s="143">
        <v>1940013955</v>
      </c>
      <c r="F1396" s="143">
        <v>1.4</v>
      </c>
      <c r="G1396" s="143">
        <v>260.19</v>
      </c>
      <c r="H1396" s="143" t="b">
        <v>1</v>
      </c>
      <c r="I1396" s="143" t="b">
        <v>0</v>
      </c>
      <c r="J1396" s="143" t="b">
        <v>0</v>
      </c>
      <c r="K1396" s="143" t="b">
        <v>0</v>
      </c>
    </row>
    <row r="1397" spans="1:11" ht="63" hidden="1" x14ac:dyDescent="0.25">
      <c r="A1397" s="145">
        <v>44131.729166666664</v>
      </c>
      <c r="B1397" s="143" t="s">
        <v>848</v>
      </c>
      <c r="C1397" s="144" t="s">
        <v>917</v>
      </c>
      <c r="D1397" s="143">
        <v>2599729900</v>
      </c>
      <c r="E1397" s="143">
        <v>1940013955</v>
      </c>
      <c r="F1397" s="143">
        <v>-2</v>
      </c>
      <c r="G1397" s="143">
        <v>258.79000000000002</v>
      </c>
      <c r="H1397" s="143" t="b">
        <v>1</v>
      </c>
      <c r="I1397" s="143" t="b">
        <v>0</v>
      </c>
      <c r="J1397" s="143" t="b">
        <v>0</v>
      </c>
      <c r="K1397" s="143" t="b">
        <v>0</v>
      </c>
    </row>
    <row r="1398" spans="1:11" ht="63" hidden="1" x14ac:dyDescent="0.25">
      <c r="A1398" s="145">
        <v>44131.689583333333</v>
      </c>
      <c r="B1398" s="143" t="s">
        <v>846</v>
      </c>
      <c r="C1398" s="144" t="s">
        <v>913</v>
      </c>
      <c r="D1398" s="143">
        <v>2599532981</v>
      </c>
      <c r="E1398" s="143">
        <v>1939284973</v>
      </c>
      <c r="F1398" s="143">
        <v>4.8</v>
      </c>
      <c r="G1398" s="143">
        <v>260.79000000000002</v>
      </c>
      <c r="H1398" s="143" t="b">
        <v>1</v>
      </c>
      <c r="I1398" s="143" t="b">
        <v>0</v>
      </c>
      <c r="J1398" s="143" t="b">
        <v>0</v>
      </c>
      <c r="K1398" s="143" t="b">
        <v>0</v>
      </c>
    </row>
    <row r="1399" spans="1:11" ht="78.75" hidden="1" x14ac:dyDescent="0.25">
      <c r="A1399" s="145">
        <v>44131.628472222219</v>
      </c>
      <c r="B1399" s="143" t="s">
        <v>846</v>
      </c>
      <c r="C1399" s="144" t="s">
        <v>912</v>
      </c>
      <c r="D1399" s="143">
        <v>2599236886</v>
      </c>
      <c r="E1399" s="143">
        <v>1939283977</v>
      </c>
      <c r="F1399" s="143">
        <v>3.49</v>
      </c>
      <c r="G1399" s="143">
        <v>255.99</v>
      </c>
      <c r="H1399" s="143" t="b">
        <v>1</v>
      </c>
      <c r="I1399" s="143" t="b">
        <v>0</v>
      </c>
      <c r="J1399" s="143" t="b">
        <v>0</v>
      </c>
      <c r="K1399" s="143" t="b">
        <v>0</v>
      </c>
    </row>
    <row r="1400" spans="1:11" ht="47.25" hidden="1" x14ac:dyDescent="0.25">
      <c r="A1400" s="145">
        <v>44131.595833333333</v>
      </c>
      <c r="B1400" s="143" t="s">
        <v>848</v>
      </c>
      <c r="C1400" s="144" t="s">
        <v>916</v>
      </c>
      <c r="D1400" s="143">
        <v>2599092620</v>
      </c>
      <c r="E1400" s="143">
        <v>1939544872</v>
      </c>
      <c r="F1400" s="143">
        <v>-2</v>
      </c>
      <c r="G1400" s="143">
        <v>252.5</v>
      </c>
      <c r="H1400" s="143" t="b">
        <v>1</v>
      </c>
      <c r="I1400" s="143" t="b">
        <v>0</v>
      </c>
      <c r="J1400" s="143" t="b">
        <v>0</v>
      </c>
      <c r="K1400" s="143" t="b">
        <v>0</v>
      </c>
    </row>
    <row r="1401" spans="1:11" ht="78.75" hidden="1" x14ac:dyDescent="0.25">
      <c r="A1401" s="145">
        <v>44131.589583333334</v>
      </c>
      <c r="B1401" s="143" t="s">
        <v>846</v>
      </c>
      <c r="C1401" s="144" t="s">
        <v>915</v>
      </c>
      <c r="D1401" s="143">
        <v>2599072192</v>
      </c>
      <c r="E1401" s="143">
        <v>1939527114</v>
      </c>
      <c r="F1401" s="143">
        <v>28.5</v>
      </c>
      <c r="G1401" s="143">
        <v>254.5</v>
      </c>
      <c r="H1401" s="143" t="b">
        <v>1</v>
      </c>
      <c r="I1401" s="143" t="b">
        <v>0</v>
      </c>
      <c r="J1401" s="143" t="b">
        <v>0</v>
      </c>
      <c r="K1401" s="143" t="b">
        <v>0</v>
      </c>
    </row>
    <row r="1402" spans="1:11" ht="78.75" hidden="1" x14ac:dyDescent="0.25">
      <c r="A1402" s="145">
        <v>44131.588888888888</v>
      </c>
      <c r="B1402" s="143" t="s">
        <v>848</v>
      </c>
      <c r="C1402" s="144" t="s">
        <v>915</v>
      </c>
      <c r="D1402" s="143">
        <v>2599068696</v>
      </c>
      <c r="E1402" s="143">
        <v>1939527114</v>
      </c>
      <c r="F1402" s="143">
        <v>-20</v>
      </c>
      <c r="G1402" s="143">
        <v>226</v>
      </c>
      <c r="H1402" s="143" t="b">
        <v>1</v>
      </c>
      <c r="I1402" s="143" t="b">
        <v>0</v>
      </c>
      <c r="J1402" s="143" t="b">
        <v>0</v>
      </c>
      <c r="K1402" s="143" t="b">
        <v>0</v>
      </c>
    </row>
    <row r="1403" spans="1:11" ht="78.75" hidden="1" x14ac:dyDescent="0.25">
      <c r="A1403" s="145">
        <v>44131.454861111109</v>
      </c>
      <c r="B1403" s="143" t="s">
        <v>848</v>
      </c>
      <c r="C1403" s="144" t="s">
        <v>914</v>
      </c>
      <c r="D1403" s="143">
        <v>2598762837</v>
      </c>
      <c r="E1403" s="143">
        <v>1939298484</v>
      </c>
      <c r="F1403" s="143">
        <v>-2</v>
      </c>
      <c r="G1403" s="143">
        <v>246</v>
      </c>
      <c r="H1403" s="143" t="b">
        <v>1</v>
      </c>
      <c r="I1403" s="143" t="b">
        <v>0</v>
      </c>
      <c r="J1403" s="143" t="b">
        <v>0</v>
      </c>
      <c r="K1403" s="143" t="b">
        <v>0</v>
      </c>
    </row>
    <row r="1404" spans="1:11" ht="63" hidden="1" x14ac:dyDescent="0.25">
      <c r="A1404" s="145">
        <v>44131.438888888886</v>
      </c>
      <c r="B1404" s="143" t="s">
        <v>848</v>
      </c>
      <c r="C1404" s="144" t="s">
        <v>913</v>
      </c>
      <c r="D1404" s="143">
        <v>2598745565</v>
      </c>
      <c r="E1404" s="143">
        <v>1939284973</v>
      </c>
      <c r="F1404" s="143">
        <v>-2</v>
      </c>
      <c r="G1404" s="143">
        <v>248</v>
      </c>
      <c r="H1404" s="143" t="b">
        <v>1</v>
      </c>
      <c r="I1404" s="143" t="b">
        <v>0</v>
      </c>
      <c r="J1404" s="143" t="b">
        <v>0</v>
      </c>
      <c r="K1404" s="143" t="b">
        <v>0</v>
      </c>
    </row>
    <row r="1405" spans="1:11" ht="78.75" hidden="1" x14ac:dyDescent="0.25">
      <c r="A1405" s="145">
        <v>44131.4375</v>
      </c>
      <c r="B1405" s="143" t="s">
        <v>848</v>
      </c>
      <c r="C1405" s="144" t="s">
        <v>912</v>
      </c>
      <c r="D1405" s="143">
        <v>2598744335</v>
      </c>
      <c r="E1405" s="143">
        <v>1939283977</v>
      </c>
      <c r="F1405" s="143">
        <v>-1.04</v>
      </c>
      <c r="G1405" s="143">
        <v>250</v>
      </c>
      <c r="H1405" s="143" t="b">
        <v>1</v>
      </c>
      <c r="I1405" s="143" t="b">
        <v>0</v>
      </c>
      <c r="J1405" s="143" t="b">
        <v>0</v>
      </c>
      <c r="K1405" s="143" t="b">
        <v>0</v>
      </c>
    </row>
    <row r="1406" spans="1:11" ht="47.25" hidden="1" x14ac:dyDescent="0.25">
      <c r="A1406" s="145">
        <v>44131.056944444441</v>
      </c>
      <c r="B1406" s="143" t="s">
        <v>848</v>
      </c>
      <c r="C1406" s="144" t="s">
        <v>911</v>
      </c>
      <c r="D1406" s="143">
        <v>2598556428</v>
      </c>
      <c r="E1406" s="143">
        <v>1939152347</v>
      </c>
      <c r="F1406" s="143">
        <v>-0.96</v>
      </c>
      <c r="G1406" s="143">
        <v>251.04</v>
      </c>
      <c r="H1406" s="143" t="b">
        <v>1</v>
      </c>
      <c r="I1406" s="143" t="b">
        <v>0</v>
      </c>
      <c r="J1406" s="143" t="b">
        <v>1</v>
      </c>
      <c r="K1406" s="143" t="b">
        <v>0</v>
      </c>
    </row>
    <row r="1407" spans="1:11" ht="47.25" hidden="1" x14ac:dyDescent="0.25">
      <c r="A1407" s="145">
        <v>44130.816666666666</v>
      </c>
      <c r="B1407" s="143" t="s">
        <v>848</v>
      </c>
      <c r="C1407" s="144" t="s">
        <v>910</v>
      </c>
      <c r="D1407" s="143">
        <v>2598003143</v>
      </c>
      <c r="E1407" s="143">
        <v>1938729441</v>
      </c>
      <c r="F1407" s="143">
        <v>-1.2</v>
      </c>
      <c r="G1407" s="143">
        <v>252</v>
      </c>
      <c r="H1407" s="143" t="b">
        <v>1</v>
      </c>
      <c r="I1407" s="143" t="b">
        <v>0</v>
      </c>
      <c r="J1407" s="143" t="b">
        <v>0</v>
      </c>
      <c r="K1407" s="143" t="b">
        <v>0</v>
      </c>
    </row>
    <row r="1408" spans="1:11" ht="47.25" hidden="1" x14ac:dyDescent="0.25">
      <c r="A1408" s="145">
        <v>44130.807638888888</v>
      </c>
      <c r="B1408" s="143" t="s">
        <v>846</v>
      </c>
      <c r="C1408" s="144" t="s">
        <v>909</v>
      </c>
      <c r="D1408" s="143">
        <v>2597970851</v>
      </c>
      <c r="E1408" s="143">
        <v>1938684084</v>
      </c>
      <c r="F1408" s="143">
        <v>12.75</v>
      </c>
      <c r="G1408" s="143">
        <v>253.2</v>
      </c>
      <c r="H1408" s="143" t="b">
        <v>1</v>
      </c>
      <c r="I1408" s="143" t="b">
        <v>0</v>
      </c>
      <c r="J1408" s="143" t="b">
        <v>0</v>
      </c>
      <c r="K1408" s="143" t="b">
        <v>0</v>
      </c>
    </row>
    <row r="1409" spans="1:11" ht="47.25" hidden="1" x14ac:dyDescent="0.25">
      <c r="A1409" s="145">
        <v>44130.800694444442</v>
      </c>
      <c r="B1409" s="143" t="s">
        <v>848</v>
      </c>
      <c r="C1409" s="144" t="s">
        <v>909</v>
      </c>
      <c r="D1409" s="143">
        <v>2597944538</v>
      </c>
      <c r="E1409" s="143">
        <v>1938684084</v>
      </c>
      <c r="F1409" s="143">
        <v>-1</v>
      </c>
      <c r="G1409" s="143">
        <v>240.45</v>
      </c>
      <c r="H1409" s="143" t="b">
        <v>1</v>
      </c>
      <c r="I1409" s="143" t="b">
        <v>0</v>
      </c>
      <c r="J1409" s="143" t="b">
        <v>0</v>
      </c>
      <c r="K1409" s="143" t="b">
        <v>0</v>
      </c>
    </row>
    <row r="1410" spans="1:11" ht="63" hidden="1" x14ac:dyDescent="0.25">
      <c r="A1410" s="145">
        <v>44128.95</v>
      </c>
      <c r="B1410" s="143" t="s">
        <v>846</v>
      </c>
      <c r="C1410" s="144" t="s">
        <v>907</v>
      </c>
      <c r="D1410" s="143">
        <v>2591755184</v>
      </c>
      <c r="E1410" s="143">
        <v>1933189697</v>
      </c>
      <c r="F1410" s="143">
        <v>9.35</v>
      </c>
      <c r="G1410" s="143">
        <v>241.45</v>
      </c>
      <c r="H1410" s="143" t="b">
        <v>1</v>
      </c>
      <c r="I1410" s="143" t="b">
        <v>0</v>
      </c>
      <c r="J1410" s="143" t="b">
        <v>0</v>
      </c>
      <c r="K1410" s="143" t="b">
        <v>0</v>
      </c>
    </row>
    <row r="1411" spans="1:11" ht="63" hidden="1" x14ac:dyDescent="0.25">
      <c r="A1411" s="145">
        <v>44128.95</v>
      </c>
      <c r="B1411" s="143" t="s">
        <v>846</v>
      </c>
      <c r="C1411" s="144" t="s">
        <v>905</v>
      </c>
      <c r="D1411" s="143">
        <v>2591755097</v>
      </c>
      <c r="E1411" s="143">
        <v>1933189693</v>
      </c>
      <c r="F1411" s="143">
        <v>9.35</v>
      </c>
      <c r="G1411" s="143">
        <v>232.1</v>
      </c>
      <c r="H1411" s="143" t="b">
        <v>1</v>
      </c>
      <c r="I1411" s="143" t="b">
        <v>0</v>
      </c>
      <c r="J1411" s="143" t="b">
        <v>0</v>
      </c>
      <c r="K1411" s="143" t="b">
        <v>0</v>
      </c>
    </row>
    <row r="1412" spans="1:11" ht="94.5" hidden="1" x14ac:dyDescent="0.25">
      <c r="A1412" s="145">
        <v>44128.944444444445</v>
      </c>
      <c r="B1412" s="143" t="s">
        <v>846</v>
      </c>
      <c r="C1412" s="144" t="s">
        <v>908</v>
      </c>
      <c r="D1412" s="143">
        <v>2591721623</v>
      </c>
      <c r="E1412" s="143">
        <v>1933547885</v>
      </c>
      <c r="F1412" s="143">
        <v>20</v>
      </c>
      <c r="G1412" s="143">
        <v>222.75</v>
      </c>
      <c r="H1412" s="143" t="b">
        <v>1</v>
      </c>
      <c r="I1412" s="143" t="b">
        <v>0</v>
      </c>
      <c r="J1412" s="143" t="b">
        <v>0</v>
      </c>
      <c r="K1412" s="143" t="b">
        <v>0</v>
      </c>
    </row>
    <row r="1413" spans="1:11" ht="94.5" hidden="1" x14ac:dyDescent="0.25">
      <c r="A1413" s="145">
        <v>44128.805555555555</v>
      </c>
      <c r="B1413" s="143" t="s">
        <v>848</v>
      </c>
      <c r="C1413" s="144" t="s">
        <v>908</v>
      </c>
      <c r="D1413" s="143">
        <v>2590720470</v>
      </c>
      <c r="E1413" s="143">
        <v>1933547885</v>
      </c>
      <c r="F1413" s="143">
        <v>-5</v>
      </c>
      <c r="G1413" s="143">
        <v>202.75</v>
      </c>
      <c r="H1413" s="143" t="b">
        <v>1</v>
      </c>
      <c r="I1413" s="143" t="b">
        <v>0</v>
      </c>
      <c r="J1413" s="143" t="b">
        <v>0</v>
      </c>
      <c r="K1413" s="143" t="b">
        <v>0</v>
      </c>
    </row>
    <row r="1414" spans="1:11" ht="63" hidden="1" x14ac:dyDescent="0.25">
      <c r="A1414" s="145">
        <v>44128.781944444447</v>
      </c>
      <c r="B1414" s="143" t="s">
        <v>848</v>
      </c>
      <c r="C1414" s="144" t="s">
        <v>907</v>
      </c>
      <c r="D1414" s="143">
        <v>2590274860</v>
      </c>
      <c r="E1414" s="143">
        <v>1933189697</v>
      </c>
      <c r="F1414" s="143">
        <v>-5</v>
      </c>
      <c r="G1414" s="143">
        <v>207.75</v>
      </c>
      <c r="H1414" s="143" t="b">
        <v>1</v>
      </c>
      <c r="I1414" s="143" t="b">
        <v>0</v>
      </c>
      <c r="J1414" s="143" t="b">
        <v>0</v>
      </c>
      <c r="K1414" s="143" t="b">
        <v>0</v>
      </c>
    </row>
    <row r="1415" spans="1:11" ht="63" hidden="1" x14ac:dyDescent="0.25">
      <c r="A1415" s="145">
        <v>44128.781944444447</v>
      </c>
      <c r="B1415" s="143" t="s">
        <v>848</v>
      </c>
      <c r="C1415" s="144" t="s">
        <v>906</v>
      </c>
      <c r="D1415" s="143">
        <v>2590274858</v>
      </c>
      <c r="E1415" s="143">
        <v>1933189695</v>
      </c>
      <c r="F1415" s="143">
        <v>-5</v>
      </c>
      <c r="G1415" s="143">
        <v>212.75</v>
      </c>
      <c r="H1415" s="143" t="b">
        <v>1</v>
      </c>
      <c r="I1415" s="143" t="b">
        <v>0</v>
      </c>
      <c r="J1415" s="143" t="b">
        <v>0</v>
      </c>
      <c r="K1415" s="143" t="b">
        <v>0</v>
      </c>
    </row>
    <row r="1416" spans="1:11" ht="63" hidden="1" x14ac:dyDescent="0.25">
      <c r="A1416" s="145">
        <v>44128.781944444447</v>
      </c>
      <c r="B1416" s="143" t="s">
        <v>848</v>
      </c>
      <c r="C1416" s="144" t="s">
        <v>905</v>
      </c>
      <c r="D1416" s="143">
        <v>2590274855</v>
      </c>
      <c r="E1416" s="143">
        <v>1933189693</v>
      </c>
      <c r="F1416" s="143">
        <v>-5</v>
      </c>
      <c r="G1416" s="143">
        <v>217.75</v>
      </c>
      <c r="H1416" s="143" t="b">
        <v>1</v>
      </c>
      <c r="I1416" s="143" t="b">
        <v>0</v>
      </c>
      <c r="J1416" s="143" t="b">
        <v>0</v>
      </c>
      <c r="K1416" s="143" t="b">
        <v>0</v>
      </c>
    </row>
    <row r="1417" spans="1:11" ht="47.25" hidden="1" x14ac:dyDescent="0.25">
      <c r="A1417" s="145">
        <v>44128.506249999999</v>
      </c>
      <c r="B1417" s="143" t="s">
        <v>848</v>
      </c>
      <c r="C1417" s="144" t="s">
        <v>904</v>
      </c>
      <c r="D1417" s="143">
        <v>2582321886</v>
      </c>
      <c r="E1417" s="143">
        <v>1927246509</v>
      </c>
      <c r="F1417" s="143">
        <v>-1</v>
      </c>
      <c r="G1417" s="143">
        <v>222.75</v>
      </c>
      <c r="H1417" s="143" t="b">
        <v>1</v>
      </c>
      <c r="I1417" s="143" t="b">
        <v>0</v>
      </c>
      <c r="J1417" s="143" t="b">
        <v>0</v>
      </c>
      <c r="K1417" s="143" t="b">
        <v>0</v>
      </c>
    </row>
    <row r="1418" spans="1:11" ht="78.75" hidden="1" x14ac:dyDescent="0.25">
      <c r="A1418" s="145">
        <v>44128.489583333336</v>
      </c>
      <c r="B1418" s="143" t="s">
        <v>848</v>
      </c>
      <c r="C1418" s="144" t="s">
        <v>903</v>
      </c>
      <c r="D1418" s="143">
        <v>2582084622</v>
      </c>
      <c r="E1418" s="143">
        <v>1927055605</v>
      </c>
      <c r="F1418" s="143">
        <v>-2</v>
      </c>
      <c r="G1418" s="143">
        <v>223.75</v>
      </c>
      <c r="H1418" s="143" t="b">
        <v>1</v>
      </c>
      <c r="I1418" s="143" t="b">
        <v>0</v>
      </c>
      <c r="J1418" s="143" t="b">
        <v>0</v>
      </c>
      <c r="K1418" s="143" t="b">
        <v>0</v>
      </c>
    </row>
    <row r="1419" spans="1:11" ht="78.75" hidden="1" x14ac:dyDescent="0.25">
      <c r="A1419" s="145">
        <v>44127.847222222219</v>
      </c>
      <c r="B1419" s="143" t="s">
        <v>848</v>
      </c>
      <c r="C1419" s="144" t="s">
        <v>902</v>
      </c>
      <c r="D1419" s="143">
        <v>2579718745</v>
      </c>
      <c r="E1419" s="143">
        <v>1925209938</v>
      </c>
      <c r="F1419" s="143">
        <v>-4</v>
      </c>
      <c r="G1419" s="143">
        <v>225.75</v>
      </c>
      <c r="H1419" s="143" t="b">
        <v>1</v>
      </c>
      <c r="I1419" s="143" t="b">
        <v>0</v>
      </c>
      <c r="J1419" s="143" t="b">
        <v>0</v>
      </c>
      <c r="K1419" s="143" t="b">
        <v>0</v>
      </c>
    </row>
    <row r="1420" spans="1:11" hidden="1" x14ac:dyDescent="0.25">
      <c r="A1420" s="145">
        <v>44126.813888888886</v>
      </c>
      <c r="B1420" s="143" t="s">
        <v>848</v>
      </c>
      <c r="C1420" s="143" t="s">
        <v>883</v>
      </c>
      <c r="D1420" s="143">
        <v>2575331090</v>
      </c>
      <c r="E1420" s="143">
        <v>1921938217</v>
      </c>
      <c r="F1420" s="143">
        <v>-1</v>
      </c>
      <c r="G1420" s="143">
        <v>229.75</v>
      </c>
      <c r="H1420" s="143" t="b">
        <v>0</v>
      </c>
      <c r="I1420" s="143" t="b">
        <v>1</v>
      </c>
      <c r="J1420" s="143" t="b">
        <v>0</v>
      </c>
      <c r="K1420" s="143" t="b">
        <v>0</v>
      </c>
    </row>
    <row r="1421" spans="1:11" ht="78.75" hidden="1" x14ac:dyDescent="0.25">
      <c r="A1421" s="145">
        <v>44126.799305555556</v>
      </c>
      <c r="B1421" s="143" t="s">
        <v>846</v>
      </c>
      <c r="C1421" s="144" t="s">
        <v>898</v>
      </c>
      <c r="D1421" s="143">
        <v>2575252053</v>
      </c>
      <c r="E1421" s="143">
        <v>1920799319</v>
      </c>
      <c r="F1421" s="143">
        <v>2.7</v>
      </c>
      <c r="G1421" s="143">
        <v>230.75</v>
      </c>
      <c r="H1421" s="143" t="b">
        <v>1</v>
      </c>
      <c r="I1421" s="143" t="b">
        <v>0</v>
      </c>
      <c r="J1421" s="143" t="b">
        <v>0</v>
      </c>
      <c r="K1421" s="143" t="b">
        <v>0</v>
      </c>
    </row>
    <row r="1422" spans="1:11" ht="78.75" hidden="1" x14ac:dyDescent="0.25">
      <c r="A1422" s="145">
        <v>44126.719444444447</v>
      </c>
      <c r="B1422" s="143" t="s">
        <v>846</v>
      </c>
      <c r="C1422" s="144" t="s">
        <v>897</v>
      </c>
      <c r="D1422" s="143">
        <v>2574833735</v>
      </c>
      <c r="E1422" s="143">
        <v>1920799318</v>
      </c>
      <c r="F1422" s="143">
        <v>8.8000000000000007</v>
      </c>
      <c r="G1422" s="143">
        <v>228.05</v>
      </c>
      <c r="H1422" s="143" t="b">
        <v>1</v>
      </c>
      <c r="I1422" s="143" t="b">
        <v>0</v>
      </c>
      <c r="J1422" s="143" t="b">
        <v>0</v>
      </c>
      <c r="K1422" s="143" t="b">
        <v>0</v>
      </c>
    </row>
    <row r="1423" spans="1:11" ht="63" hidden="1" x14ac:dyDescent="0.25">
      <c r="A1423" s="145">
        <v>44126.711111111108</v>
      </c>
      <c r="B1423" s="143" t="s">
        <v>848</v>
      </c>
      <c r="C1423" s="144" t="s">
        <v>901</v>
      </c>
      <c r="D1423" s="143">
        <v>2574788447</v>
      </c>
      <c r="E1423" s="143">
        <v>1921533461</v>
      </c>
      <c r="F1423" s="143">
        <v>-1</v>
      </c>
      <c r="G1423" s="143">
        <v>219.25</v>
      </c>
      <c r="H1423" s="143" t="b">
        <v>1</v>
      </c>
      <c r="I1423" s="143" t="b">
        <v>0</v>
      </c>
      <c r="J1423" s="143" t="b">
        <v>0</v>
      </c>
      <c r="K1423" s="143" t="b">
        <v>0</v>
      </c>
    </row>
    <row r="1424" spans="1:11" ht="63" hidden="1" x14ac:dyDescent="0.25">
      <c r="A1424" s="145">
        <v>44126.694444444445</v>
      </c>
      <c r="B1424" s="143" t="s">
        <v>846</v>
      </c>
      <c r="C1424" s="144" t="s">
        <v>896</v>
      </c>
      <c r="D1424" s="143">
        <v>2574684354</v>
      </c>
      <c r="E1424" s="143">
        <v>1920799317</v>
      </c>
      <c r="F1424" s="143">
        <v>6.98</v>
      </c>
      <c r="G1424" s="143">
        <v>220.25</v>
      </c>
      <c r="H1424" s="143" t="b">
        <v>1</v>
      </c>
      <c r="I1424" s="143" t="b">
        <v>0</v>
      </c>
      <c r="J1424" s="143" t="b">
        <v>0</v>
      </c>
      <c r="K1424" s="143" t="b">
        <v>0</v>
      </c>
    </row>
    <row r="1425" spans="1:11" ht="78.75" hidden="1" x14ac:dyDescent="0.25">
      <c r="A1425" s="145">
        <v>44126.629166666666</v>
      </c>
      <c r="B1425" s="143" t="s">
        <v>848</v>
      </c>
      <c r="C1425" s="144" t="s">
        <v>900</v>
      </c>
      <c r="D1425" s="143">
        <v>2574338784</v>
      </c>
      <c r="E1425" s="143">
        <v>1921198658</v>
      </c>
      <c r="F1425" s="143">
        <v>-2</v>
      </c>
      <c r="G1425" s="143">
        <v>213.27</v>
      </c>
      <c r="H1425" s="143" t="b">
        <v>1</v>
      </c>
      <c r="I1425" s="143" t="b">
        <v>0</v>
      </c>
      <c r="J1425" s="143" t="b">
        <v>0</v>
      </c>
      <c r="K1425" s="143" t="b">
        <v>0</v>
      </c>
    </row>
    <row r="1426" spans="1:11" hidden="1" x14ac:dyDescent="0.25">
      <c r="A1426" s="145">
        <v>44126.469444444447</v>
      </c>
      <c r="B1426" s="143" t="s">
        <v>848</v>
      </c>
      <c r="C1426" s="143" t="s">
        <v>875</v>
      </c>
      <c r="D1426" s="143">
        <v>2573808141</v>
      </c>
      <c r="E1426" s="143">
        <v>1920799321</v>
      </c>
      <c r="F1426" s="143">
        <v>-1.46</v>
      </c>
      <c r="G1426" s="143">
        <v>215.27</v>
      </c>
      <c r="H1426" s="143" t="b">
        <v>0</v>
      </c>
      <c r="I1426" s="143" t="b">
        <v>1</v>
      </c>
      <c r="J1426" s="143" t="b">
        <v>0</v>
      </c>
      <c r="K1426" s="143" t="b">
        <v>0</v>
      </c>
    </row>
    <row r="1427" spans="1:11" ht="78.75" hidden="1" x14ac:dyDescent="0.25">
      <c r="A1427" s="145">
        <v>44126.469444444447</v>
      </c>
      <c r="B1427" s="143" t="s">
        <v>848</v>
      </c>
      <c r="C1427" s="144" t="s">
        <v>899</v>
      </c>
      <c r="D1427" s="143">
        <v>2573808140</v>
      </c>
      <c r="E1427" s="143">
        <v>1920799320</v>
      </c>
      <c r="F1427" s="143">
        <v>-4</v>
      </c>
      <c r="G1427" s="143">
        <v>216.73</v>
      </c>
      <c r="H1427" s="143" t="b">
        <v>1</v>
      </c>
      <c r="I1427" s="143" t="b">
        <v>0</v>
      </c>
      <c r="J1427" s="143" t="b">
        <v>0</v>
      </c>
      <c r="K1427" s="143" t="b">
        <v>0</v>
      </c>
    </row>
    <row r="1428" spans="1:11" ht="78.75" hidden="1" x14ac:dyDescent="0.25">
      <c r="A1428" s="145">
        <v>44126.469444444447</v>
      </c>
      <c r="B1428" s="143" t="s">
        <v>848</v>
      </c>
      <c r="C1428" s="144" t="s">
        <v>898</v>
      </c>
      <c r="D1428" s="143">
        <v>2573808139</v>
      </c>
      <c r="E1428" s="143">
        <v>1920799319</v>
      </c>
      <c r="F1428" s="143">
        <v>-4</v>
      </c>
      <c r="G1428" s="143">
        <v>220.73</v>
      </c>
      <c r="H1428" s="143" t="b">
        <v>1</v>
      </c>
      <c r="I1428" s="143" t="b">
        <v>0</v>
      </c>
      <c r="J1428" s="143" t="b">
        <v>0</v>
      </c>
      <c r="K1428" s="143" t="b">
        <v>0</v>
      </c>
    </row>
    <row r="1429" spans="1:11" ht="78.75" hidden="1" x14ac:dyDescent="0.25">
      <c r="A1429" s="145">
        <v>44126.469444444447</v>
      </c>
      <c r="B1429" s="143" t="s">
        <v>848</v>
      </c>
      <c r="C1429" s="144" t="s">
        <v>897</v>
      </c>
      <c r="D1429" s="143">
        <v>2573808138</v>
      </c>
      <c r="E1429" s="143">
        <v>1920799318</v>
      </c>
      <c r="F1429" s="143">
        <v>-4</v>
      </c>
      <c r="G1429" s="143">
        <v>224.73</v>
      </c>
      <c r="H1429" s="143" t="b">
        <v>1</v>
      </c>
      <c r="I1429" s="143" t="b">
        <v>0</v>
      </c>
      <c r="J1429" s="143" t="b">
        <v>0</v>
      </c>
      <c r="K1429" s="143" t="b">
        <v>0</v>
      </c>
    </row>
    <row r="1430" spans="1:11" ht="63" hidden="1" x14ac:dyDescent="0.25">
      <c r="A1430" s="145">
        <v>44126.469444444447</v>
      </c>
      <c r="B1430" s="143" t="s">
        <v>848</v>
      </c>
      <c r="C1430" s="144" t="s">
        <v>896</v>
      </c>
      <c r="D1430" s="143">
        <v>2573808137</v>
      </c>
      <c r="E1430" s="143">
        <v>1920799317</v>
      </c>
      <c r="F1430" s="143">
        <v>-4</v>
      </c>
      <c r="G1430" s="143">
        <v>228.73</v>
      </c>
      <c r="H1430" s="143" t="b">
        <v>1</v>
      </c>
      <c r="I1430" s="143" t="b">
        <v>0</v>
      </c>
      <c r="J1430" s="143" t="b">
        <v>0</v>
      </c>
      <c r="K1430" s="143" t="b">
        <v>0</v>
      </c>
    </row>
    <row r="1431" spans="1:11" hidden="1" x14ac:dyDescent="0.25">
      <c r="A1431" s="145">
        <v>44125.724999999999</v>
      </c>
      <c r="B1431" s="143" t="s">
        <v>846</v>
      </c>
      <c r="C1431" s="143" t="s">
        <v>883</v>
      </c>
      <c r="D1431" s="143">
        <v>2572243143</v>
      </c>
      <c r="E1431" s="143">
        <v>1918538246</v>
      </c>
      <c r="F1431" s="143">
        <v>15.68</v>
      </c>
      <c r="G1431" s="143">
        <v>232.73</v>
      </c>
      <c r="H1431" s="143" t="b">
        <v>0</v>
      </c>
      <c r="I1431" s="143" t="b">
        <v>1</v>
      </c>
      <c r="J1431" s="143" t="b">
        <v>0</v>
      </c>
      <c r="K1431" s="143" t="b">
        <v>0</v>
      </c>
    </row>
    <row r="1432" spans="1:11" hidden="1" x14ac:dyDescent="0.25">
      <c r="A1432" s="145">
        <v>44125.511805555558</v>
      </c>
      <c r="B1432" s="143" t="s">
        <v>848</v>
      </c>
      <c r="C1432" s="143" t="s">
        <v>883</v>
      </c>
      <c r="D1432" s="143">
        <v>2570743557</v>
      </c>
      <c r="E1432" s="143">
        <v>1918538246</v>
      </c>
      <c r="F1432" s="143">
        <v>-2</v>
      </c>
      <c r="G1432" s="143">
        <v>217.05</v>
      </c>
      <c r="H1432" s="143" t="b">
        <v>0</v>
      </c>
      <c r="I1432" s="143" t="b">
        <v>1</v>
      </c>
      <c r="J1432" s="143" t="b">
        <v>0</v>
      </c>
      <c r="K1432" s="143" t="b">
        <v>0</v>
      </c>
    </row>
    <row r="1433" spans="1:11" ht="31.5" hidden="1" x14ac:dyDescent="0.25">
      <c r="A1433" s="145">
        <v>44124.762499999997</v>
      </c>
      <c r="B1433" s="143" t="s">
        <v>848</v>
      </c>
      <c r="C1433" s="144" t="s">
        <v>895</v>
      </c>
      <c r="D1433" s="143">
        <v>2569510871</v>
      </c>
      <c r="E1433" s="143">
        <v>1917610899</v>
      </c>
      <c r="F1433" s="143">
        <v>-1</v>
      </c>
      <c r="G1433" s="143">
        <v>219.05</v>
      </c>
      <c r="H1433" s="143" t="b">
        <v>1</v>
      </c>
      <c r="I1433" s="143" t="b">
        <v>0</v>
      </c>
      <c r="J1433" s="143" t="b">
        <v>0</v>
      </c>
      <c r="K1433" s="143" t="b">
        <v>0</v>
      </c>
    </row>
    <row r="1434" spans="1:11" ht="47.25" hidden="1" x14ac:dyDescent="0.25">
      <c r="A1434" s="145">
        <v>44124.736111111109</v>
      </c>
      <c r="B1434" s="143" t="s">
        <v>846</v>
      </c>
      <c r="C1434" s="144" t="s">
        <v>894</v>
      </c>
      <c r="D1434" s="143">
        <v>2569420116</v>
      </c>
      <c r="E1434" s="143">
        <v>1917472010</v>
      </c>
      <c r="F1434" s="143">
        <v>13.8</v>
      </c>
      <c r="G1434" s="143">
        <v>220.05</v>
      </c>
      <c r="H1434" s="143" t="b">
        <v>1</v>
      </c>
      <c r="I1434" s="143" t="b">
        <v>0</v>
      </c>
      <c r="J1434" s="143" t="b">
        <v>0</v>
      </c>
      <c r="K1434" s="143" t="b">
        <v>0</v>
      </c>
    </row>
    <row r="1435" spans="1:11" ht="47.25" hidden="1" x14ac:dyDescent="0.25">
      <c r="A1435" s="145">
        <v>44124.712500000001</v>
      </c>
      <c r="B1435" s="143" t="s">
        <v>848</v>
      </c>
      <c r="C1435" s="144" t="s">
        <v>894</v>
      </c>
      <c r="D1435" s="143">
        <v>2569318760</v>
      </c>
      <c r="E1435" s="143">
        <v>1917472010</v>
      </c>
      <c r="F1435" s="143">
        <v>-4</v>
      </c>
      <c r="G1435" s="143">
        <v>206.25</v>
      </c>
      <c r="H1435" s="143" t="b">
        <v>1</v>
      </c>
      <c r="I1435" s="143" t="b">
        <v>0</v>
      </c>
      <c r="J1435" s="143" t="b">
        <v>0</v>
      </c>
      <c r="K1435" s="143" t="b">
        <v>0</v>
      </c>
    </row>
    <row r="1436" spans="1:11" ht="47.25" hidden="1" x14ac:dyDescent="0.25">
      <c r="A1436" s="145">
        <v>44122.899305555555</v>
      </c>
      <c r="B1436" s="143" t="s">
        <v>846</v>
      </c>
      <c r="C1436" s="144" t="s">
        <v>878</v>
      </c>
      <c r="D1436" s="143">
        <v>2566355737</v>
      </c>
      <c r="E1436" s="143">
        <v>1865564899</v>
      </c>
      <c r="F1436" s="143">
        <v>10.25</v>
      </c>
      <c r="G1436" s="143">
        <v>210.25</v>
      </c>
      <c r="H1436" s="143" t="b">
        <v>1</v>
      </c>
      <c r="I1436" s="143" t="b">
        <v>0</v>
      </c>
      <c r="J1436" s="143" t="b">
        <v>0</v>
      </c>
      <c r="K1436" s="143" t="b">
        <v>0</v>
      </c>
    </row>
    <row r="1437" spans="1:11" ht="63" hidden="1" x14ac:dyDescent="0.25">
      <c r="A1437" s="145">
        <v>44122.572222222225</v>
      </c>
      <c r="B1437" s="143" t="s">
        <v>848</v>
      </c>
      <c r="C1437" s="144" t="s">
        <v>893</v>
      </c>
      <c r="D1437" s="143">
        <v>2564022728</v>
      </c>
      <c r="E1437" s="143">
        <v>1913598035</v>
      </c>
      <c r="F1437" s="143">
        <v>-1</v>
      </c>
      <c r="G1437" s="143">
        <v>200</v>
      </c>
      <c r="H1437" s="143" t="b">
        <v>1</v>
      </c>
      <c r="I1437" s="143" t="b">
        <v>0</v>
      </c>
      <c r="J1437" s="143" t="b">
        <v>0</v>
      </c>
      <c r="K1437" s="143" t="b">
        <v>0</v>
      </c>
    </row>
    <row r="1438" spans="1:11" hidden="1" x14ac:dyDescent="0.25">
      <c r="A1438" s="145">
        <v>44122.572222222225</v>
      </c>
      <c r="B1438" s="143" t="s">
        <v>848</v>
      </c>
      <c r="C1438" s="143" t="s">
        <v>868</v>
      </c>
      <c r="D1438" s="143">
        <v>2564020728</v>
      </c>
      <c r="E1438" s="143">
        <v>1913596253</v>
      </c>
      <c r="F1438" s="143">
        <v>-1</v>
      </c>
      <c r="G1438" s="143">
        <v>201</v>
      </c>
      <c r="H1438" s="143" t="b">
        <v>0</v>
      </c>
      <c r="I1438" s="143" t="b">
        <v>1</v>
      </c>
      <c r="J1438" s="143" t="b">
        <v>0</v>
      </c>
      <c r="K1438" s="143" t="b">
        <v>0</v>
      </c>
    </row>
    <row r="1439" spans="1:11" ht="31.5" hidden="1" x14ac:dyDescent="0.25">
      <c r="A1439" s="145">
        <v>44121.573611111111</v>
      </c>
      <c r="B1439" s="143" t="s">
        <v>848</v>
      </c>
      <c r="C1439" s="144" t="s">
        <v>892</v>
      </c>
      <c r="D1439" s="143">
        <v>2555317617</v>
      </c>
      <c r="E1439" s="143">
        <v>1907065759</v>
      </c>
      <c r="F1439" s="143">
        <v>-1</v>
      </c>
      <c r="G1439" s="143">
        <v>202</v>
      </c>
      <c r="H1439" s="143" t="b">
        <v>1</v>
      </c>
      <c r="I1439" s="143" t="b">
        <v>0</v>
      </c>
      <c r="J1439" s="143" t="b">
        <v>0</v>
      </c>
      <c r="K1439" s="143" t="b">
        <v>0</v>
      </c>
    </row>
    <row r="1440" spans="1:11" hidden="1" x14ac:dyDescent="0.25">
      <c r="A1440" s="145">
        <v>44121.564583333333</v>
      </c>
      <c r="B1440" s="143" t="s">
        <v>848</v>
      </c>
      <c r="C1440" s="143" t="s">
        <v>882</v>
      </c>
      <c r="D1440" s="143">
        <v>2555054252</v>
      </c>
      <c r="E1440" s="143">
        <v>1906870136</v>
      </c>
      <c r="F1440" s="143">
        <v>-1</v>
      </c>
      <c r="G1440" s="143">
        <v>203</v>
      </c>
      <c r="H1440" s="143" t="b">
        <v>0</v>
      </c>
      <c r="I1440" s="143" t="b">
        <v>1</v>
      </c>
      <c r="J1440" s="143" t="b">
        <v>0</v>
      </c>
      <c r="K1440" s="143" t="b">
        <v>0</v>
      </c>
    </row>
    <row r="1441" spans="1:11" hidden="1" x14ac:dyDescent="0.25">
      <c r="A1441" s="145">
        <v>44121.527777777781</v>
      </c>
      <c r="B1441" s="143" t="s">
        <v>848</v>
      </c>
      <c r="C1441" s="143" t="s">
        <v>882</v>
      </c>
      <c r="D1441" s="143">
        <v>2554237432</v>
      </c>
      <c r="E1441" s="143">
        <v>1906249270</v>
      </c>
      <c r="F1441" s="143">
        <v>-1</v>
      </c>
      <c r="G1441" s="143">
        <v>204</v>
      </c>
      <c r="H1441" s="143" t="b">
        <v>0</v>
      </c>
      <c r="I1441" s="143" t="b">
        <v>1</v>
      </c>
      <c r="J1441" s="143" t="b">
        <v>0</v>
      </c>
      <c r="K1441" s="143" t="b">
        <v>0</v>
      </c>
    </row>
    <row r="1442" spans="1:11" ht="31.5" hidden="1" x14ac:dyDescent="0.25">
      <c r="A1442" s="145">
        <v>44119.476388888892</v>
      </c>
      <c r="B1442" s="143" t="s">
        <v>848</v>
      </c>
      <c r="C1442" s="144" t="s">
        <v>891</v>
      </c>
      <c r="D1442" s="143">
        <v>2546162495</v>
      </c>
      <c r="E1442" s="143">
        <v>1900200951</v>
      </c>
      <c r="F1442" s="143">
        <v>-3.75</v>
      </c>
      <c r="G1442" s="143">
        <v>205</v>
      </c>
      <c r="H1442" s="143" t="b">
        <v>1</v>
      </c>
      <c r="I1442" s="143" t="b">
        <v>0</v>
      </c>
      <c r="J1442" s="143" t="b">
        <v>0</v>
      </c>
      <c r="K1442" s="143" t="b">
        <v>0</v>
      </c>
    </row>
    <row r="1443" spans="1:11" hidden="1" x14ac:dyDescent="0.25">
      <c r="A1443" s="145">
        <v>44119.474999999999</v>
      </c>
      <c r="B1443" s="143" t="s">
        <v>848</v>
      </c>
      <c r="C1443" s="143" t="s">
        <v>866</v>
      </c>
      <c r="D1443" s="143">
        <v>2546159278</v>
      </c>
      <c r="E1443" s="143">
        <v>1900198338</v>
      </c>
      <c r="F1443" s="143">
        <v>-5</v>
      </c>
      <c r="G1443" s="143">
        <v>208.75</v>
      </c>
      <c r="H1443" s="143" t="b">
        <v>0</v>
      </c>
      <c r="I1443" s="143" t="b">
        <v>1</v>
      </c>
      <c r="J1443" s="143" t="b">
        <v>0</v>
      </c>
      <c r="K1443" s="143" t="b">
        <v>0</v>
      </c>
    </row>
    <row r="1444" spans="1:11" hidden="1" x14ac:dyDescent="0.25">
      <c r="A1444" s="145">
        <v>44119.46875</v>
      </c>
      <c r="B1444" s="143" t="s">
        <v>848</v>
      </c>
      <c r="C1444" s="143" t="s">
        <v>866</v>
      </c>
      <c r="D1444" s="143">
        <v>2546150575</v>
      </c>
      <c r="E1444" s="143">
        <v>1900191356</v>
      </c>
      <c r="F1444" s="143">
        <v>-2</v>
      </c>
      <c r="G1444" s="143">
        <v>213.75</v>
      </c>
      <c r="H1444" s="143" t="b">
        <v>0</v>
      </c>
      <c r="I1444" s="143" t="b">
        <v>1</v>
      </c>
      <c r="J1444" s="143" t="b">
        <v>0</v>
      </c>
      <c r="K1444" s="143" t="b">
        <v>0</v>
      </c>
    </row>
    <row r="1445" spans="1:11" ht="63" hidden="1" x14ac:dyDescent="0.25">
      <c r="A1445" s="145">
        <v>44119.46597222222</v>
      </c>
      <c r="B1445" s="143" t="s">
        <v>848</v>
      </c>
      <c r="C1445" s="144" t="s">
        <v>890</v>
      </c>
      <c r="D1445" s="143">
        <v>2546146874</v>
      </c>
      <c r="E1445" s="143">
        <v>1900188309</v>
      </c>
      <c r="F1445" s="143">
        <v>-5</v>
      </c>
      <c r="G1445" s="143">
        <v>215.75</v>
      </c>
      <c r="H1445" s="143" t="b">
        <v>1</v>
      </c>
      <c r="I1445" s="143" t="b">
        <v>0</v>
      </c>
      <c r="J1445" s="143" t="b">
        <v>0</v>
      </c>
      <c r="K1445" s="143" t="b">
        <v>0</v>
      </c>
    </row>
    <row r="1446" spans="1:11" hidden="1" x14ac:dyDescent="0.25">
      <c r="A1446" s="145">
        <v>44119.465277777781</v>
      </c>
      <c r="B1446" s="143" t="s">
        <v>848</v>
      </c>
      <c r="C1446" s="143" t="s">
        <v>866</v>
      </c>
      <c r="D1446" s="143">
        <v>2546145509</v>
      </c>
      <c r="E1446" s="143">
        <v>1900187493</v>
      </c>
      <c r="F1446" s="143">
        <v>-5</v>
      </c>
      <c r="G1446" s="143">
        <v>220.75</v>
      </c>
      <c r="H1446" s="143" t="b">
        <v>0</v>
      </c>
      <c r="I1446" s="143" t="b">
        <v>1</v>
      </c>
      <c r="J1446" s="143" t="b">
        <v>0</v>
      </c>
      <c r="K1446" s="143" t="b">
        <v>0</v>
      </c>
    </row>
    <row r="1447" spans="1:11" hidden="1" x14ac:dyDescent="0.25">
      <c r="A1447" s="145">
        <v>44119.464583333334</v>
      </c>
      <c r="B1447" s="143" t="s">
        <v>848</v>
      </c>
      <c r="C1447" s="143" t="s">
        <v>875</v>
      </c>
      <c r="D1447" s="143">
        <v>2546144917</v>
      </c>
      <c r="E1447" s="143">
        <v>1900187058</v>
      </c>
      <c r="F1447" s="143">
        <v>-5</v>
      </c>
      <c r="G1447" s="143">
        <v>225.75</v>
      </c>
      <c r="H1447" s="143" t="b">
        <v>0</v>
      </c>
      <c r="I1447" s="143" t="b">
        <v>1</v>
      </c>
      <c r="J1447" s="143" t="b">
        <v>0</v>
      </c>
      <c r="K1447" s="143" t="b">
        <v>0</v>
      </c>
    </row>
    <row r="1448" spans="1:11" ht="63" hidden="1" x14ac:dyDescent="0.25">
      <c r="A1448" s="145">
        <v>44114.84097222222</v>
      </c>
      <c r="B1448" s="143" t="s">
        <v>846</v>
      </c>
      <c r="C1448" s="144" t="s">
        <v>889</v>
      </c>
      <c r="D1448" s="143">
        <v>2535006568</v>
      </c>
      <c r="E1448" s="143">
        <v>1891784188</v>
      </c>
      <c r="F1448" s="143">
        <v>16.5</v>
      </c>
      <c r="G1448" s="143">
        <v>230.75</v>
      </c>
      <c r="H1448" s="143" t="b">
        <v>1</v>
      </c>
      <c r="I1448" s="143" t="b">
        <v>0</v>
      </c>
      <c r="J1448" s="143" t="b">
        <v>0</v>
      </c>
      <c r="K1448" s="143" t="b">
        <v>0</v>
      </c>
    </row>
    <row r="1449" spans="1:11" ht="63" hidden="1" x14ac:dyDescent="0.25">
      <c r="A1449" s="145">
        <v>44114.810416666667</v>
      </c>
      <c r="B1449" s="143" t="s">
        <v>848</v>
      </c>
      <c r="C1449" s="144" t="s">
        <v>889</v>
      </c>
      <c r="D1449" s="143">
        <v>2534709363</v>
      </c>
      <c r="E1449" s="143">
        <v>1891784188</v>
      </c>
      <c r="F1449" s="143">
        <v>-10</v>
      </c>
      <c r="G1449" s="143">
        <v>214.25</v>
      </c>
      <c r="H1449" s="143" t="b">
        <v>1</v>
      </c>
      <c r="I1449" s="143" t="b">
        <v>0</v>
      </c>
      <c r="J1449" s="143" t="b">
        <v>0</v>
      </c>
      <c r="K1449" s="143" t="b">
        <v>0</v>
      </c>
    </row>
    <row r="1450" spans="1:11" ht="78.75" hidden="1" x14ac:dyDescent="0.25">
      <c r="A1450" s="145">
        <v>44114.784722222219</v>
      </c>
      <c r="B1450" s="143" t="s">
        <v>846</v>
      </c>
      <c r="C1450" s="144" t="s">
        <v>888</v>
      </c>
      <c r="D1450" s="143">
        <v>2534418706</v>
      </c>
      <c r="E1450" s="143">
        <v>1891435447</v>
      </c>
      <c r="F1450" s="143">
        <v>19.25</v>
      </c>
      <c r="G1450" s="143">
        <v>224.25</v>
      </c>
      <c r="H1450" s="143" t="b">
        <v>1</v>
      </c>
      <c r="I1450" s="143" t="b">
        <v>0</v>
      </c>
      <c r="J1450" s="143" t="b">
        <v>0</v>
      </c>
      <c r="K1450" s="143" t="b">
        <v>0</v>
      </c>
    </row>
    <row r="1451" spans="1:11" ht="78.75" hidden="1" x14ac:dyDescent="0.25">
      <c r="A1451" s="145">
        <v>44114.768750000003</v>
      </c>
      <c r="B1451" s="143" t="s">
        <v>848</v>
      </c>
      <c r="C1451" s="144" t="s">
        <v>888</v>
      </c>
      <c r="D1451" s="143">
        <v>2534251239</v>
      </c>
      <c r="E1451" s="143">
        <v>1891435447</v>
      </c>
      <c r="F1451" s="143">
        <v>-10</v>
      </c>
      <c r="G1451" s="143">
        <v>205</v>
      </c>
      <c r="H1451" s="143" t="b">
        <v>1</v>
      </c>
      <c r="I1451" s="143" t="b">
        <v>0</v>
      </c>
      <c r="J1451" s="143" t="b">
        <v>0</v>
      </c>
      <c r="K1451" s="143" t="b">
        <v>0</v>
      </c>
    </row>
    <row r="1452" spans="1:11" ht="47.25" hidden="1" x14ac:dyDescent="0.25">
      <c r="A1452" s="145">
        <v>44114.743055555555</v>
      </c>
      <c r="B1452" s="143" t="s">
        <v>848</v>
      </c>
      <c r="C1452" s="144" t="s">
        <v>887</v>
      </c>
      <c r="D1452" s="143">
        <v>2533768030</v>
      </c>
      <c r="E1452" s="143">
        <v>1891087253</v>
      </c>
      <c r="F1452" s="143">
        <v>-2</v>
      </c>
      <c r="G1452" s="143">
        <v>215</v>
      </c>
      <c r="H1452" s="143" t="b">
        <v>1</v>
      </c>
      <c r="I1452" s="143" t="b">
        <v>0</v>
      </c>
      <c r="J1452" s="143" t="b">
        <v>0</v>
      </c>
      <c r="K1452" s="143" t="b">
        <v>0</v>
      </c>
    </row>
    <row r="1453" spans="1:11" ht="47.25" hidden="1" x14ac:dyDescent="0.25">
      <c r="A1453" s="145">
        <v>44114.704861111109</v>
      </c>
      <c r="B1453" s="143" t="s">
        <v>848</v>
      </c>
      <c r="C1453" s="144" t="s">
        <v>886</v>
      </c>
      <c r="D1453" s="143">
        <v>2532798487</v>
      </c>
      <c r="E1453" s="143">
        <v>1890313556</v>
      </c>
      <c r="F1453" s="143">
        <v>-2</v>
      </c>
      <c r="G1453" s="143">
        <v>217</v>
      </c>
      <c r="H1453" s="143" t="b">
        <v>1</v>
      </c>
      <c r="I1453" s="143" t="b">
        <v>0</v>
      </c>
      <c r="J1453" s="143" t="b">
        <v>0</v>
      </c>
      <c r="K1453" s="143" t="b">
        <v>0</v>
      </c>
    </row>
    <row r="1454" spans="1:11" ht="47.25" hidden="1" x14ac:dyDescent="0.25">
      <c r="A1454" s="145">
        <v>44114.7</v>
      </c>
      <c r="B1454" s="143" t="s">
        <v>848</v>
      </c>
      <c r="C1454" s="144" t="s">
        <v>885</v>
      </c>
      <c r="D1454" s="143">
        <v>2532669040</v>
      </c>
      <c r="E1454" s="143">
        <v>1890225266</v>
      </c>
      <c r="F1454" s="143">
        <v>-2</v>
      </c>
      <c r="G1454" s="143">
        <v>219</v>
      </c>
      <c r="H1454" s="143" t="b">
        <v>1</v>
      </c>
      <c r="I1454" s="143" t="b">
        <v>0</v>
      </c>
      <c r="J1454" s="143" t="b">
        <v>0</v>
      </c>
      <c r="K1454" s="143" t="b">
        <v>0</v>
      </c>
    </row>
    <row r="1455" spans="1:11" ht="63" hidden="1" x14ac:dyDescent="0.25">
      <c r="A1455" s="145">
        <v>44114.69027777778</v>
      </c>
      <c r="B1455" s="143" t="s">
        <v>848</v>
      </c>
      <c r="C1455" s="144" t="s">
        <v>884</v>
      </c>
      <c r="D1455" s="143">
        <v>2532436204</v>
      </c>
      <c r="E1455" s="143">
        <v>1890037165</v>
      </c>
      <c r="F1455" s="143">
        <v>-5</v>
      </c>
      <c r="G1455" s="143">
        <v>221</v>
      </c>
      <c r="H1455" s="143" t="b">
        <v>1</v>
      </c>
      <c r="I1455" s="143" t="b">
        <v>0</v>
      </c>
      <c r="J1455" s="143" t="b">
        <v>0</v>
      </c>
      <c r="K1455" s="143" t="b">
        <v>0</v>
      </c>
    </row>
    <row r="1456" spans="1:11" hidden="1" x14ac:dyDescent="0.25">
      <c r="A1456" s="145">
        <v>44113.76458333333</v>
      </c>
      <c r="B1456" s="143" t="s">
        <v>848</v>
      </c>
      <c r="C1456" s="143" t="s">
        <v>875</v>
      </c>
      <c r="D1456" s="143">
        <v>2525905773</v>
      </c>
      <c r="E1456" s="143">
        <v>1885211906</v>
      </c>
      <c r="F1456" s="143">
        <v>-2</v>
      </c>
      <c r="G1456" s="143">
        <v>226</v>
      </c>
      <c r="H1456" s="143" t="b">
        <v>0</v>
      </c>
      <c r="I1456" s="143" t="b">
        <v>1</v>
      </c>
      <c r="J1456" s="143" t="b">
        <v>0</v>
      </c>
      <c r="K1456" s="143" t="b">
        <v>0</v>
      </c>
    </row>
    <row r="1457" spans="1:11" hidden="1" x14ac:dyDescent="0.25">
      <c r="A1457" s="145">
        <v>44113.763194444444</v>
      </c>
      <c r="B1457" s="143" t="s">
        <v>848</v>
      </c>
      <c r="C1457" s="143" t="s">
        <v>875</v>
      </c>
      <c r="D1457" s="143">
        <v>2525895346</v>
      </c>
      <c r="E1457" s="143">
        <v>1885205139</v>
      </c>
      <c r="F1457" s="143">
        <v>-2</v>
      </c>
      <c r="G1457" s="143">
        <v>228</v>
      </c>
      <c r="H1457" s="143" t="b">
        <v>0</v>
      </c>
      <c r="I1457" s="143" t="b">
        <v>1</v>
      </c>
      <c r="J1457" s="143" t="b">
        <v>0</v>
      </c>
      <c r="K1457" s="143" t="b">
        <v>0</v>
      </c>
    </row>
    <row r="1458" spans="1:11" hidden="1" x14ac:dyDescent="0.25">
      <c r="A1458" s="145">
        <v>44113.755555555559</v>
      </c>
      <c r="B1458" s="143" t="s">
        <v>848</v>
      </c>
      <c r="C1458" s="143" t="s">
        <v>883</v>
      </c>
      <c r="D1458" s="143">
        <v>2525829381</v>
      </c>
      <c r="E1458" s="143">
        <v>1885158424</v>
      </c>
      <c r="F1458" s="143">
        <v>-2</v>
      </c>
      <c r="G1458" s="143">
        <v>230</v>
      </c>
      <c r="H1458" s="143" t="b">
        <v>0</v>
      </c>
      <c r="I1458" s="143" t="b">
        <v>1</v>
      </c>
      <c r="J1458" s="143" t="b">
        <v>0</v>
      </c>
      <c r="K1458" s="143" t="b">
        <v>0</v>
      </c>
    </row>
    <row r="1459" spans="1:11" hidden="1" x14ac:dyDescent="0.25">
      <c r="A1459" s="145">
        <v>44113.754861111112</v>
      </c>
      <c r="B1459" s="143" t="s">
        <v>848</v>
      </c>
      <c r="C1459" s="143" t="s">
        <v>883</v>
      </c>
      <c r="D1459" s="143">
        <v>2525817756</v>
      </c>
      <c r="E1459" s="143">
        <v>1885150231</v>
      </c>
      <c r="F1459" s="143">
        <v>-5</v>
      </c>
      <c r="G1459" s="143">
        <v>232</v>
      </c>
      <c r="H1459" s="143" t="b">
        <v>0</v>
      </c>
      <c r="I1459" s="143" t="b">
        <v>1</v>
      </c>
      <c r="J1459" s="143" t="b">
        <v>0</v>
      </c>
      <c r="K1459" s="143" t="b">
        <v>0</v>
      </c>
    </row>
    <row r="1460" spans="1:11" hidden="1" x14ac:dyDescent="0.25">
      <c r="A1460" s="145">
        <v>44113.75</v>
      </c>
      <c r="B1460" s="143" t="s">
        <v>848</v>
      </c>
      <c r="C1460" s="143" t="s">
        <v>882</v>
      </c>
      <c r="D1460" s="143">
        <v>2525780141</v>
      </c>
      <c r="E1460" s="143">
        <v>1885121503</v>
      </c>
      <c r="F1460" s="143">
        <v>-1</v>
      </c>
      <c r="G1460" s="143">
        <v>237</v>
      </c>
      <c r="H1460" s="143" t="b">
        <v>0</v>
      </c>
      <c r="I1460" s="143" t="b">
        <v>1</v>
      </c>
      <c r="J1460" s="143" t="b">
        <v>0</v>
      </c>
      <c r="K1460" s="143" t="b">
        <v>0</v>
      </c>
    </row>
    <row r="1461" spans="1:11" ht="31.5" hidden="1" x14ac:dyDescent="0.25">
      <c r="A1461" s="145">
        <v>44112.775694444441</v>
      </c>
      <c r="B1461" s="143" t="s">
        <v>848</v>
      </c>
      <c r="C1461" s="144" t="s">
        <v>881</v>
      </c>
      <c r="D1461" s="143">
        <v>2522977586</v>
      </c>
      <c r="E1461" s="143">
        <v>1883018772</v>
      </c>
      <c r="F1461" s="143">
        <v>-2</v>
      </c>
      <c r="G1461" s="143">
        <v>238</v>
      </c>
      <c r="H1461" s="143" t="b">
        <v>1</v>
      </c>
      <c r="I1461" s="143" t="b">
        <v>0</v>
      </c>
      <c r="J1461" s="143" t="b">
        <v>0</v>
      </c>
      <c r="K1461" s="143" t="b">
        <v>0</v>
      </c>
    </row>
    <row r="1462" spans="1:11" ht="31.5" hidden="1" x14ac:dyDescent="0.25">
      <c r="A1462" s="145">
        <v>44107.395138888889</v>
      </c>
      <c r="B1462" s="143" t="s">
        <v>848</v>
      </c>
      <c r="C1462" s="144" t="s">
        <v>880</v>
      </c>
      <c r="D1462" s="143">
        <v>2503831695</v>
      </c>
      <c r="E1462" s="143">
        <v>1868791880</v>
      </c>
      <c r="F1462" s="143">
        <v>-1.5</v>
      </c>
      <c r="G1462" s="143">
        <v>240</v>
      </c>
      <c r="H1462" s="143" t="b">
        <v>1</v>
      </c>
      <c r="I1462" s="143" t="b">
        <v>0</v>
      </c>
      <c r="J1462" s="143" t="b">
        <v>0</v>
      </c>
      <c r="K1462" s="143" t="b">
        <v>0</v>
      </c>
    </row>
    <row r="1463" spans="1:11" ht="31.5" hidden="1" x14ac:dyDescent="0.25">
      <c r="A1463" s="145">
        <v>44106.93472222222</v>
      </c>
      <c r="B1463" s="143" t="s">
        <v>846</v>
      </c>
      <c r="C1463" s="144" t="s">
        <v>879</v>
      </c>
      <c r="D1463" s="143">
        <v>2503117134</v>
      </c>
      <c r="E1463" s="143">
        <v>1865570861</v>
      </c>
      <c r="F1463" s="143">
        <v>31.5</v>
      </c>
      <c r="G1463" s="143">
        <v>241.5</v>
      </c>
      <c r="H1463" s="143" t="b">
        <v>1</v>
      </c>
      <c r="I1463" s="143" t="b">
        <v>0</v>
      </c>
      <c r="J1463" s="143" t="b">
        <v>0</v>
      </c>
      <c r="K1463" s="143" t="b">
        <v>0</v>
      </c>
    </row>
    <row r="1464" spans="1:11" ht="31.5" hidden="1" x14ac:dyDescent="0.25">
      <c r="A1464" s="145">
        <v>44105.978472222225</v>
      </c>
      <c r="B1464" s="143" t="s">
        <v>848</v>
      </c>
      <c r="C1464" s="144" t="s">
        <v>879</v>
      </c>
      <c r="D1464" s="143">
        <v>2499479469</v>
      </c>
      <c r="E1464" s="143">
        <v>1865570861</v>
      </c>
      <c r="F1464" s="143">
        <v>-5</v>
      </c>
      <c r="G1464" s="143">
        <v>210</v>
      </c>
      <c r="H1464" s="143" t="b">
        <v>1</v>
      </c>
      <c r="I1464" s="143" t="b">
        <v>0</v>
      </c>
      <c r="J1464" s="143" t="b">
        <v>0</v>
      </c>
      <c r="K1464" s="143" t="b">
        <v>0</v>
      </c>
    </row>
    <row r="1465" spans="1:11" ht="47.25" hidden="1" x14ac:dyDescent="0.25">
      <c r="A1465" s="145">
        <v>44105.974305555559</v>
      </c>
      <c r="B1465" s="143" t="s">
        <v>848</v>
      </c>
      <c r="C1465" s="144" t="s">
        <v>878</v>
      </c>
      <c r="D1465" s="143">
        <v>2499471674</v>
      </c>
      <c r="E1465" s="143">
        <v>1865564899</v>
      </c>
      <c r="F1465" s="143">
        <v>-5</v>
      </c>
      <c r="G1465" s="143">
        <v>215</v>
      </c>
      <c r="H1465" s="143" t="b">
        <v>1</v>
      </c>
      <c r="I1465" s="143" t="b">
        <v>0</v>
      </c>
      <c r="J1465" s="143" t="b">
        <v>0</v>
      </c>
      <c r="K1465" s="143" t="b">
        <v>0</v>
      </c>
    </row>
    <row r="1466" spans="1:11" ht="63" hidden="1" x14ac:dyDescent="0.25">
      <c r="A1466" s="145">
        <v>44100.731249999997</v>
      </c>
      <c r="B1466" s="143" t="s">
        <v>848</v>
      </c>
      <c r="C1466" s="144" t="s">
        <v>877</v>
      </c>
      <c r="D1466" s="143">
        <v>2484872267</v>
      </c>
      <c r="E1466" s="143">
        <v>1854843820</v>
      </c>
      <c r="F1466" s="143">
        <v>-1.31</v>
      </c>
      <c r="G1466" s="143">
        <v>220</v>
      </c>
      <c r="H1466" s="143" t="b">
        <v>1</v>
      </c>
      <c r="I1466" s="143" t="b">
        <v>0</v>
      </c>
      <c r="J1466" s="143" t="b">
        <v>0</v>
      </c>
      <c r="K1466" s="143" t="b">
        <v>0</v>
      </c>
    </row>
    <row r="1467" spans="1:11" ht="47.25" hidden="1" x14ac:dyDescent="0.25">
      <c r="A1467" s="145">
        <v>44100.723611111112</v>
      </c>
      <c r="B1467" s="143" t="s">
        <v>848</v>
      </c>
      <c r="C1467" s="144" t="s">
        <v>876</v>
      </c>
      <c r="D1467" s="143">
        <v>2484700388</v>
      </c>
      <c r="E1467" s="143">
        <v>1854711705</v>
      </c>
      <c r="F1467" s="143">
        <v>-10</v>
      </c>
      <c r="G1467" s="143">
        <v>221.31</v>
      </c>
      <c r="H1467" s="143" t="b">
        <v>1</v>
      </c>
      <c r="I1467" s="143" t="b">
        <v>0</v>
      </c>
      <c r="J1467" s="143" t="b">
        <v>0</v>
      </c>
      <c r="K1467" s="143" t="b">
        <v>0</v>
      </c>
    </row>
    <row r="1468" spans="1:11" hidden="1" x14ac:dyDescent="0.25">
      <c r="A1468" s="145">
        <v>44096.545138888891</v>
      </c>
      <c r="B1468" s="143" t="s">
        <v>848</v>
      </c>
      <c r="C1468" s="143" t="s">
        <v>875</v>
      </c>
      <c r="D1468" s="143">
        <v>2467477754</v>
      </c>
      <c r="E1468" s="143">
        <v>1841951451</v>
      </c>
      <c r="F1468" s="143">
        <v>0</v>
      </c>
      <c r="G1468" s="143">
        <v>231.31</v>
      </c>
      <c r="H1468" s="143" t="b">
        <v>0</v>
      </c>
      <c r="I1468" s="143" t="b">
        <v>1</v>
      </c>
      <c r="J1468" s="143" t="b">
        <v>0</v>
      </c>
      <c r="K1468" s="143" t="b">
        <v>0</v>
      </c>
    </row>
    <row r="1469" spans="1:11" hidden="1" x14ac:dyDescent="0.25">
      <c r="A1469" s="145">
        <v>44094.181250000001</v>
      </c>
      <c r="B1469" s="143" t="s">
        <v>848</v>
      </c>
      <c r="C1469" s="143" t="s">
        <v>868</v>
      </c>
      <c r="D1469" s="143">
        <v>2461594043</v>
      </c>
      <c r="E1469" s="143">
        <v>1837673586</v>
      </c>
      <c r="F1469" s="143">
        <v>0</v>
      </c>
      <c r="G1469" s="143">
        <v>231.31</v>
      </c>
      <c r="H1469" s="143" t="b">
        <v>0</v>
      </c>
      <c r="I1469" s="143" t="b">
        <v>1</v>
      </c>
      <c r="J1469" s="143" t="b">
        <v>0</v>
      </c>
      <c r="K1469" s="143" t="b">
        <v>0</v>
      </c>
    </row>
    <row r="1470" spans="1:11" hidden="1" x14ac:dyDescent="0.25">
      <c r="A1470" s="145">
        <v>44093.785416666666</v>
      </c>
      <c r="B1470" s="143" t="s">
        <v>846</v>
      </c>
      <c r="C1470" s="143" t="s">
        <v>875</v>
      </c>
      <c r="D1470" s="143">
        <v>2460337218</v>
      </c>
      <c r="E1470" s="143">
        <v>1827502688</v>
      </c>
      <c r="F1470" s="143">
        <v>17.48</v>
      </c>
      <c r="G1470" s="143">
        <v>231.31</v>
      </c>
      <c r="H1470" s="143" t="b">
        <v>0</v>
      </c>
      <c r="I1470" s="143" t="b">
        <v>1</v>
      </c>
      <c r="J1470" s="143" t="b">
        <v>0</v>
      </c>
      <c r="K1470" s="143" t="b">
        <v>0</v>
      </c>
    </row>
    <row r="1471" spans="1:11" hidden="1" x14ac:dyDescent="0.25">
      <c r="A1471" s="145">
        <v>44091.395138888889</v>
      </c>
      <c r="B1471" s="143" t="s">
        <v>848</v>
      </c>
      <c r="C1471" s="143" t="s">
        <v>875</v>
      </c>
      <c r="D1471" s="143">
        <v>2447919439</v>
      </c>
      <c r="E1471" s="143">
        <v>1827502688</v>
      </c>
      <c r="F1471" s="143">
        <v>0</v>
      </c>
      <c r="G1471" s="143">
        <v>213.83</v>
      </c>
      <c r="H1471" s="143" t="b">
        <v>0</v>
      </c>
      <c r="I1471" s="143" t="b">
        <v>1</v>
      </c>
      <c r="J1471" s="143" t="b">
        <v>0</v>
      </c>
      <c r="K1471" s="143" t="b">
        <v>0</v>
      </c>
    </row>
    <row r="1472" spans="1:11" hidden="1" x14ac:dyDescent="0.25">
      <c r="A1472" s="145">
        <v>44082.024305555555</v>
      </c>
      <c r="B1472" s="143" t="s">
        <v>874</v>
      </c>
      <c r="C1472" s="143" t="s">
        <v>873</v>
      </c>
      <c r="D1472" s="143">
        <v>2419351186</v>
      </c>
      <c r="F1472" s="143">
        <v>213.83</v>
      </c>
      <c r="G1472" s="143">
        <v>213.83</v>
      </c>
    </row>
    <row r="1473" spans="1:11" ht="63" hidden="1" x14ac:dyDescent="0.25">
      <c r="A1473" s="145">
        <v>44055.904166666667</v>
      </c>
      <c r="B1473" s="143" t="s">
        <v>848</v>
      </c>
      <c r="C1473" s="144" t="s">
        <v>872</v>
      </c>
      <c r="D1473" s="143">
        <v>2350858248</v>
      </c>
      <c r="E1473" s="143">
        <v>1756349814</v>
      </c>
      <c r="F1473" s="143">
        <v>-30.87</v>
      </c>
      <c r="G1473" s="143">
        <v>0</v>
      </c>
      <c r="H1473" s="143" t="b">
        <v>1</v>
      </c>
      <c r="I1473" s="143" t="b">
        <v>0</v>
      </c>
      <c r="J1473" s="143" t="b">
        <v>0</v>
      </c>
      <c r="K1473" s="143" t="b">
        <v>0</v>
      </c>
    </row>
    <row r="1474" spans="1:11" ht="47.25" hidden="1" x14ac:dyDescent="0.25">
      <c r="A1474" s="145">
        <v>44054.865972222222</v>
      </c>
      <c r="B1474" s="143" t="s">
        <v>846</v>
      </c>
      <c r="C1474" s="144" t="s">
        <v>871</v>
      </c>
      <c r="D1474" s="143">
        <v>2348702202</v>
      </c>
      <c r="E1474" s="143">
        <v>1754141422</v>
      </c>
      <c r="F1474" s="143">
        <v>16.7</v>
      </c>
      <c r="G1474" s="143">
        <v>30.87</v>
      </c>
      <c r="H1474" s="143" t="b">
        <v>1</v>
      </c>
      <c r="I1474" s="143" t="b">
        <v>0</v>
      </c>
      <c r="J1474" s="143" t="b">
        <v>0</v>
      </c>
      <c r="K1474" s="143" t="b">
        <v>0</v>
      </c>
    </row>
    <row r="1475" spans="1:11" ht="47.25" hidden="1" x14ac:dyDescent="0.25">
      <c r="A1475" s="145">
        <v>44054.581250000003</v>
      </c>
      <c r="B1475" s="143" t="s">
        <v>848</v>
      </c>
      <c r="C1475" s="144" t="s">
        <v>871</v>
      </c>
      <c r="D1475" s="143">
        <v>2347843945</v>
      </c>
      <c r="E1475" s="143">
        <v>1754141422</v>
      </c>
      <c r="F1475" s="143">
        <v>-10</v>
      </c>
      <c r="G1475" s="143">
        <v>14.17</v>
      </c>
      <c r="H1475" s="143" t="b">
        <v>1</v>
      </c>
      <c r="I1475" s="143" t="b">
        <v>0</v>
      </c>
      <c r="J1475" s="143" t="b">
        <v>0</v>
      </c>
      <c r="K1475" s="143" t="b">
        <v>0</v>
      </c>
    </row>
    <row r="1476" spans="1:11" hidden="1" x14ac:dyDescent="0.25">
      <c r="A1476" s="145">
        <v>44044.529166666667</v>
      </c>
      <c r="B1476" s="143" t="s">
        <v>848</v>
      </c>
      <c r="C1476" s="143" t="s">
        <v>868</v>
      </c>
      <c r="D1476" s="143">
        <v>2321343574</v>
      </c>
      <c r="E1476" s="143">
        <v>1734686896</v>
      </c>
      <c r="F1476" s="143">
        <v>-2</v>
      </c>
      <c r="G1476" s="143">
        <v>24.17</v>
      </c>
      <c r="H1476" s="143" t="b">
        <v>0</v>
      </c>
      <c r="I1476" s="143" t="b">
        <v>1</v>
      </c>
      <c r="J1476" s="143" t="b">
        <v>0</v>
      </c>
      <c r="K1476" s="143" t="b">
        <v>0</v>
      </c>
    </row>
    <row r="1477" spans="1:11" hidden="1" x14ac:dyDescent="0.25">
      <c r="A1477" s="145">
        <v>44044.472916666666</v>
      </c>
      <c r="B1477" s="143" t="s">
        <v>846</v>
      </c>
      <c r="C1477" s="143" t="s">
        <v>868</v>
      </c>
      <c r="D1477" s="143">
        <v>2320909230</v>
      </c>
      <c r="E1477" s="143">
        <v>1731447296</v>
      </c>
      <c r="F1477" s="143">
        <v>6.17</v>
      </c>
      <c r="G1477" s="143">
        <v>26.17</v>
      </c>
      <c r="H1477" s="143" t="b">
        <v>0</v>
      </c>
      <c r="I1477" s="143" t="b">
        <v>1</v>
      </c>
      <c r="J1477" s="143" t="b">
        <v>0</v>
      </c>
      <c r="K1477" s="143" t="b">
        <v>0</v>
      </c>
    </row>
    <row r="1478" spans="1:11" hidden="1" x14ac:dyDescent="0.25">
      <c r="A1478" s="145">
        <v>44042.794444444444</v>
      </c>
      <c r="B1478" s="143" t="s">
        <v>848</v>
      </c>
      <c r="C1478" s="143" t="s">
        <v>868</v>
      </c>
      <c r="D1478" s="143">
        <v>2316975347</v>
      </c>
      <c r="E1478" s="143">
        <v>1731447296</v>
      </c>
      <c r="F1478" s="143">
        <v>-2</v>
      </c>
      <c r="G1478" s="143">
        <v>20</v>
      </c>
      <c r="H1478" s="143" t="b">
        <v>0</v>
      </c>
      <c r="I1478" s="143" t="b">
        <v>1</v>
      </c>
      <c r="J1478" s="143" t="b">
        <v>0</v>
      </c>
      <c r="K1478" s="143" t="b">
        <v>0</v>
      </c>
    </row>
    <row r="1479" spans="1:11" ht="47.25" hidden="1" x14ac:dyDescent="0.25">
      <c r="A1479" s="145">
        <v>44036.743750000001</v>
      </c>
      <c r="B1479" s="143" t="s">
        <v>848</v>
      </c>
      <c r="C1479" s="144" t="s">
        <v>870</v>
      </c>
      <c r="D1479" s="143">
        <v>2302340394</v>
      </c>
      <c r="E1479" s="143">
        <v>1720766937</v>
      </c>
      <c r="F1479" s="143">
        <v>-1</v>
      </c>
      <c r="G1479" s="143">
        <v>22</v>
      </c>
      <c r="H1479" s="143" t="b">
        <v>1</v>
      </c>
      <c r="I1479" s="143" t="b">
        <v>0</v>
      </c>
      <c r="J1479" s="143" t="b">
        <v>0</v>
      </c>
      <c r="K1479" s="143" t="b">
        <v>0</v>
      </c>
    </row>
    <row r="1480" spans="1:11" hidden="1" x14ac:dyDescent="0.25">
      <c r="A1480" s="145">
        <v>44036.717361111114</v>
      </c>
      <c r="B1480" s="143" t="s">
        <v>848</v>
      </c>
      <c r="C1480" s="143" t="s">
        <v>869</v>
      </c>
      <c r="D1480" s="143">
        <v>2302206364</v>
      </c>
      <c r="E1480" s="143">
        <v>1720663661</v>
      </c>
      <c r="F1480" s="143">
        <v>-1</v>
      </c>
      <c r="G1480" s="143">
        <v>23</v>
      </c>
      <c r="H1480" s="143" t="b">
        <v>0</v>
      </c>
      <c r="I1480" s="143" t="b">
        <v>1</v>
      </c>
      <c r="J1480" s="143" t="b">
        <v>0</v>
      </c>
      <c r="K1480" s="143" t="b">
        <v>0</v>
      </c>
    </row>
    <row r="1481" spans="1:11" hidden="1" x14ac:dyDescent="0.25">
      <c r="A1481" s="145">
        <v>44028.749305555553</v>
      </c>
      <c r="B1481" s="143" t="s">
        <v>848</v>
      </c>
      <c r="C1481" s="143" t="s">
        <v>868</v>
      </c>
      <c r="D1481" s="143">
        <v>2283502880</v>
      </c>
      <c r="E1481" s="143">
        <v>1706863041</v>
      </c>
      <c r="F1481" s="143">
        <v>-1</v>
      </c>
      <c r="G1481" s="143">
        <v>24</v>
      </c>
      <c r="H1481" s="143" t="b">
        <v>0</v>
      </c>
      <c r="I1481" s="143" t="b">
        <v>1</v>
      </c>
      <c r="J1481" s="143" t="b">
        <v>0</v>
      </c>
      <c r="K1481" s="143" t="b">
        <v>0</v>
      </c>
    </row>
    <row r="1482" spans="1:11" ht="47.25" hidden="1" x14ac:dyDescent="0.25">
      <c r="A1482" s="145">
        <v>44028.745138888888</v>
      </c>
      <c r="B1482" s="143" t="s">
        <v>862</v>
      </c>
      <c r="C1482" s="144" t="s">
        <v>867</v>
      </c>
      <c r="D1482" s="143">
        <v>2283484306</v>
      </c>
      <c r="F1482" s="143">
        <v>25</v>
      </c>
      <c r="G1482" s="143">
        <v>25</v>
      </c>
    </row>
    <row r="1483" spans="1:11" hidden="1" x14ac:dyDescent="0.25">
      <c r="A1483" s="145">
        <v>43993.527777777781</v>
      </c>
      <c r="B1483" s="143" t="s">
        <v>848</v>
      </c>
      <c r="C1483" s="143" t="s">
        <v>866</v>
      </c>
      <c r="D1483" s="143">
        <v>2208856488</v>
      </c>
      <c r="E1483" s="143">
        <v>1651511695</v>
      </c>
      <c r="F1483" s="143">
        <v>-3.1</v>
      </c>
      <c r="G1483" s="143">
        <v>0</v>
      </c>
      <c r="H1483" s="143" t="b">
        <v>0</v>
      </c>
      <c r="I1483" s="143" t="b">
        <v>1</v>
      </c>
      <c r="J1483" s="143" t="b">
        <v>0</v>
      </c>
      <c r="K1483" s="143" t="b">
        <v>0</v>
      </c>
    </row>
    <row r="1484" spans="1:11" ht="47.25" hidden="1" x14ac:dyDescent="0.25">
      <c r="A1484" s="145">
        <v>43969.642361111109</v>
      </c>
      <c r="B1484" s="143" t="s">
        <v>865</v>
      </c>
      <c r="C1484" s="144" t="s">
        <v>860</v>
      </c>
      <c r="D1484" s="143">
        <v>2161429373</v>
      </c>
      <c r="E1484" s="143">
        <v>1380195996</v>
      </c>
      <c r="F1484" s="143">
        <v>3.1</v>
      </c>
      <c r="G1484" s="143">
        <v>3.1</v>
      </c>
      <c r="H1484" s="143" t="b">
        <v>1</v>
      </c>
      <c r="I1484" s="143" t="b">
        <v>0</v>
      </c>
      <c r="J1484" s="143" t="b">
        <v>0</v>
      </c>
      <c r="K1484" s="143" t="b">
        <v>0</v>
      </c>
    </row>
    <row r="1485" spans="1:11" ht="63" hidden="1" x14ac:dyDescent="0.25">
      <c r="A1485" s="145">
        <v>43774.509027777778</v>
      </c>
      <c r="B1485" s="143" t="s">
        <v>848</v>
      </c>
      <c r="C1485" s="144" t="s">
        <v>864</v>
      </c>
      <c r="D1485" s="143">
        <v>1893278986</v>
      </c>
      <c r="E1485" s="143">
        <v>1419859791</v>
      </c>
      <c r="F1485" s="143">
        <v>-1</v>
      </c>
      <c r="G1485" s="143">
        <v>0</v>
      </c>
      <c r="H1485" s="143" t="b">
        <v>1</v>
      </c>
      <c r="I1485" s="143" t="b">
        <v>0</v>
      </c>
      <c r="J1485" s="143" t="b">
        <v>0</v>
      </c>
      <c r="K1485" s="143" t="b">
        <v>0</v>
      </c>
    </row>
    <row r="1486" spans="1:11" ht="47.25" hidden="1" x14ac:dyDescent="0.25">
      <c r="A1486" s="145">
        <v>43774.509027777778</v>
      </c>
      <c r="B1486" s="143" t="s">
        <v>848</v>
      </c>
      <c r="C1486" s="144" t="s">
        <v>863</v>
      </c>
      <c r="D1486" s="143">
        <v>1893275553</v>
      </c>
      <c r="E1486" s="143">
        <v>1419857041</v>
      </c>
      <c r="F1486" s="143">
        <v>-4</v>
      </c>
      <c r="G1486" s="143">
        <v>1</v>
      </c>
      <c r="H1486" s="143" t="b">
        <v>1</v>
      </c>
      <c r="I1486" s="143" t="b">
        <v>0</v>
      </c>
      <c r="J1486" s="143" t="b">
        <v>0</v>
      </c>
      <c r="K1486" s="143" t="b">
        <v>0</v>
      </c>
    </row>
    <row r="1487" spans="1:11" ht="47.25" hidden="1" x14ac:dyDescent="0.25">
      <c r="A1487" s="145">
        <v>43774.508333333331</v>
      </c>
      <c r="B1487" s="143" t="s">
        <v>862</v>
      </c>
      <c r="C1487" s="144" t="s">
        <v>861</v>
      </c>
      <c r="D1487" s="143">
        <v>1893274245</v>
      </c>
      <c r="F1487" s="143">
        <v>5</v>
      </c>
      <c r="G1487" s="143">
        <v>5</v>
      </c>
    </row>
    <row r="1488" spans="1:11" ht="47.25" hidden="1" x14ac:dyDescent="0.25">
      <c r="A1488" s="145">
        <v>43737.993750000001</v>
      </c>
      <c r="B1488" s="143" t="s">
        <v>848</v>
      </c>
      <c r="C1488" s="144" t="s">
        <v>860</v>
      </c>
      <c r="D1488" s="143">
        <v>1839422436</v>
      </c>
      <c r="E1488" s="143">
        <v>1380195996</v>
      </c>
      <c r="F1488" s="143">
        <v>-3.1</v>
      </c>
      <c r="G1488" s="143">
        <v>0</v>
      </c>
      <c r="H1488" s="143" t="b">
        <v>1</v>
      </c>
      <c r="I1488" s="143" t="b">
        <v>0</v>
      </c>
      <c r="J1488" s="143" t="b">
        <v>0</v>
      </c>
      <c r="K1488" s="143" t="b">
        <v>0</v>
      </c>
    </row>
    <row r="1489" spans="1:11" ht="63" hidden="1" x14ac:dyDescent="0.25">
      <c r="A1489" s="145">
        <v>43735.425694444442</v>
      </c>
      <c r="B1489" s="143" t="s">
        <v>848</v>
      </c>
      <c r="C1489" s="144" t="s">
        <v>859</v>
      </c>
      <c r="D1489" s="143">
        <v>1833254507</v>
      </c>
      <c r="E1489" s="143">
        <v>1375640128</v>
      </c>
      <c r="F1489" s="143">
        <v>-1</v>
      </c>
      <c r="G1489" s="143">
        <v>3.1</v>
      </c>
      <c r="H1489" s="143" t="b">
        <v>1</v>
      </c>
      <c r="I1489" s="143" t="b">
        <v>0</v>
      </c>
      <c r="J1489" s="143" t="b">
        <v>0</v>
      </c>
      <c r="K1489" s="143" t="b">
        <v>0</v>
      </c>
    </row>
    <row r="1490" spans="1:11" ht="63" hidden="1" x14ac:dyDescent="0.25">
      <c r="A1490" s="145">
        <v>43735.425694444442</v>
      </c>
      <c r="B1490" s="143" t="s">
        <v>848</v>
      </c>
      <c r="C1490" s="144" t="s">
        <v>858</v>
      </c>
      <c r="D1490" s="143">
        <v>1833254389</v>
      </c>
      <c r="E1490" s="143">
        <v>1375640031</v>
      </c>
      <c r="F1490" s="143">
        <v>-1</v>
      </c>
      <c r="G1490" s="143">
        <v>4.0999999999999996</v>
      </c>
      <c r="H1490" s="143" t="b">
        <v>1</v>
      </c>
      <c r="I1490" s="143" t="b">
        <v>0</v>
      </c>
      <c r="J1490" s="143" t="b">
        <v>0</v>
      </c>
      <c r="K1490" s="143" t="b">
        <v>0</v>
      </c>
    </row>
    <row r="1491" spans="1:11" ht="63" hidden="1" x14ac:dyDescent="0.25">
      <c r="A1491" s="145">
        <v>43735.425000000003</v>
      </c>
      <c r="B1491" s="143" t="s">
        <v>848</v>
      </c>
      <c r="C1491" s="144" t="s">
        <v>857</v>
      </c>
      <c r="D1491" s="143">
        <v>1833254246</v>
      </c>
      <c r="E1491" s="143">
        <v>1375639913</v>
      </c>
      <c r="F1491" s="143">
        <v>-1</v>
      </c>
      <c r="G1491" s="143">
        <v>5.0999999999999996</v>
      </c>
      <c r="H1491" s="143" t="b">
        <v>1</v>
      </c>
      <c r="I1491" s="143" t="b">
        <v>0</v>
      </c>
      <c r="J1491" s="143" t="b">
        <v>0</v>
      </c>
      <c r="K1491" s="143" t="b">
        <v>0</v>
      </c>
    </row>
    <row r="1492" spans="1:11" ht="63" hidden="1" x14ac:dyDescent="0.25">
      <c r="A1492" s="145">
        <v>43735.425000000003</v>
      </c>
      <c r="B1492" s="143" t="s">
        <v>848</v>
      </c>
      <c r="C1492" s="144" t="s">
        <v>856</v>
      </c>
      <c r="D1492" s="143">
        <v>1833254022</v>
      </c>
      <c r="E1492" s="143">
        <v>1375639737</v>
      </c>
      <c r="F1492" s="143">
        <v>-1</v>
      </c>
      <c r="G1492" s="143">
        <v>6.1</v>
      </c>
      <c r="H1492" s="143" t="b">
        <v>1</v>
      </c>
      <c r="I1492" s="143" t="b">
        <v>0</v>
      </c>
      <c r="J1492" s="143" t="b">
        <v>0</v>
      </c>
      <c r="K1492" s="143" t="b">
        <v>0</v>
      </c>
    </row>
    <row r="1493" spans="1:11" ht="63" hidden="1" x14ac:dyDescent="0.25">
      <c r="A1493" s="145">
        <v>43735.425000000003</v>
      </c>
      <c r="B1493" s="143" t="s">
        <v>848</v>
      </c>
      <c r="C1493" s="144" t="s">
        <v>855</v>
      </c>
      <c r="D1493" s="143">
        <v>1833253910</v>
      </c>
      <c r="E1493" s="143">
        <v>1375639664</v>
      </c>
      <c r="F1493" s="143">
        <v>-1</v>
      </c>
      <c r="G1493" s="143">
        <v>7.1</v>
      </c>
      <c r="H1493" s="143" t="b">
        <v>1</v>
      </c>
      <c r="I1493" s="143" t="b">
        <v>0</v>
      </c>
      <c r="J1493" s="143" t="b">
        <v>0</v>
      </c>
      <c r="K1493" s="143" t="b">
        <v>0</v>
      </c>
    </row>
    <row r="1494" spans="1:11" ht="63" hidden="1" x14ac:dyDescent="0.25">
      <c r="A1494" s="145">
        <v>43735.425000000003</v>
      </c>
      <c r="B1494" s="143" t="s">
        <v>848</v>
      </c>
      <c r="C1494" s="144" t="s">
        <v>854</v>
      </c>
      <c r="D1494" s="143">
        <v>1833253812</v>
      </c>
      <c r="E1494" s="143">
        <v>1375639583</v>
      </c>
      <c r="F1494" s="143">
        <v>-1</v>
      </c>
      <c r="G1494" s="143">
        <v>8.1</v>
      </c>
      <c r="H1494" s="143" t="b">
        <v>1</v>
      </c>
      <c r="I1494" s="143" t="b">
        <v>0</v>
      </c>
      <c r="J1494" s="143" t="b">
        <v>0</v>
      </c>
      <c r="K1494" s="143" t="b">
        <v>0</v>
      </c>
    </row>
    <row r="1495" spans="1:11" ht="47.25" hidden="1" x14ac:dyDescent="0.25">
      <c r="A1495" s="145">
        <v>43735.422222222223</v>
      </c>
      <c r="B1495" s="143" t="s">
        <v>848</v>
      </c>
      <c r="C1495" s="144" t="s">
        <v>853</v>
      </c>
      <c r="D1495" s="143">
        <v>1833251681</v>
      </c>
      <c r="E1495" s="143">
        <v>1375637896</v>
      </c>
      <c r="F1495" s="143">
        <v>-2</v>
      </c>
      <c r="G1495" s="143">
        <v>9.1</v>
      </c>
      <c r="H1495" s="143" t="b">
        <v>1</v>
      </c>
      <c r="I1495" s="143" t="b">
        <v>0</v>
      </c>
      <c r="J1495" s="143" t="b">
        <v>0</v>
      </c>
      <c r="K1495" s="143" t="b">
        <v>0</v>
      </c>
    </row>
    <row r="1496" spans="1:11" ht="47.25" hidden="1" x14ac:dyDescent="0.25">
      <c r="A1496" s="145">
        <v>43735.421527777777</v>
      </c>
      <c r="B1496" s="143" t="s">
        <v>848</v>
      </c>
      <c r="C1496" s="144" t="s">
        <v>853</v>
      </c>
      <c r="D1496" s="143">
        <v>1833250439</v>
      </c>
      <c r="E1496" s="143">
        <v>1375636935</v>
      </c>
      <c r="F1496" s="143">
        <v>-2</v>
      </c>
      <c r="G1496" s="143">
        <v>11.1</v>
      </c>
      <c r="H1496" s="143" t="b">
        <v>1</v>
      </c>
      <c r="I1496" s="143" t="b">
        <v>0</v>
      </c>
      <c r="J1496" s="143" t="b">
        <v>0</v>
      </c>
      <c r="K1496" s="143" t="b">
        <v>0</v>
      </c>
    </row>
    <row r="1497" spans="1:11" ht="31.5" hidden="1" x14ac:dyDescent="0.25">
      <c r="A1497" s="145">
        <v>43734.547222222223</v>
      </c>
      <c r="B1497" s="143" t="s">
        <v>852</v>
      </c>
      <c r="C1497" s="144" t="s">
        <v>851</v>
      </c>
      <c r="D1497" s="143">
        <v>1832326219</v>
      </c>
      <c r="F1497" s="143">
        <v>-20</v>
      </c>
      <c r="G1497" s="143">
        <v>13.1</v>
      </c>
    </row>
    <row r="1498" spans="1:11" ht="47.25" hidden="1" x14ac:dyDescent="0.25">
      <c r="A1498" s="145">
        <v>43731.936805555553</v>
      </c>
      <c r="B1498" s="143" t="s">
        <v>846</v>
      </c>
      <c r="C1498" s="144" t="s">
        <v>850</v>
      </c>
      <c r="D1498" s="143">
        <v>1830216130</v>
      </c>
      <c r="E1498" s="143">
        <v>1373450102</v>
      </c>
      <c r="F1498" s="143">
        <v>8</v>
      </c>
      <c r="G1498" s="143">
        <v>33.1</v>
      </c>
      <c r="H1498" s="143" t="b">
        <v>1</v>
      </c>
      <c r="I1498" s="143" t="b">
        <v>0</v>
      </c>
      <c r="J1498" s="143" t="b">
        <v>0</v>
      </c>
      <c r="K1498" s="143" t="b">
        <v>0</v>
      </c>
    </row>
    <row r="1499" spans="1:11" ht="47.25" hidden="1" x14ac:dyDescent="0.25">
      <c r="A1499" s="145">
        <v>43731.936111111114</v>
      </c>
      <c r="B1499" s="143" t="s">
        <v>846</v>
      </c>
      <c r="C1499" s="144" t="s">
        <v>849</v>
      </c>
      <c r="D1499" s="143">
        <v>1830205939</v>
      </c>
      <c r="E1499" s="143">
        <v>1373452874</v>
      </c>
      <c r="F1499" s="143">
        <v>9.5</v>
      </c>
      <c r="G1499" s="143">
        <v>25.1</v>
      </c>
      <c r="H1499" s="143" t="b">
        <v>1</v>
      </c>
      <c r="I1499" s="143" t="b">
        <v>0</v>
      </c>
      <c r="J1499" s="143" t="b">
        <v>0</v>
      </c>
      <c r="K1499" s="143" t="b">
        <v>0</v>
      </c>
    </row>
    <row r="1500" spans="1:11" ht="47.25" hidden="1" x14ac:dyDescent="0.25">
      <c r="A1500" s="145">
        <v>43731.930555555555</v>
      </c>
      <c r="B1500" s="143" t="s">
        <v>848</v>
      </c>
      <c r="C1500" s="144" t="s">
        <v>847</v>
      </c>
      <c r="D1500" s="143">
        <v>1830190869</v>
      </c>
      <c r="E1500" s="143">
        <v>1373465312</v>
      </c>
      <c r="F1500" s="143">
        <v>-5</v>
      </c>
      <c r="G1500" s="143">
        <v>15.6</v>
      </c>
      <c r="H1500" s="143" t="b">
        <v>1</v>
      </c>
      <c r="I1500" s="143" t="b">
        <v>0</v>
      </c>
      <c r="J1500" s="143" t="b">
        <v>0</v>
      </c>
      <c r="K1500" s="143" t="b">
        <v>0</v>
      </c>
    </row>
    <row r="1501" spans="1:11" ht="63" hidden="1" x14ac:dyDescent="0.25">
      <c r="A1501" s="145">
        <v>43731.929861111108</v>
      </c>
      <c r="B1501" s="143" t="s">
        <v>846</v>
      </c>
      <c r="C1501" s="144" t="s">
        <v>845</v>
      </c>
      <c r="D1501" s="143">
        <v>1830188907</v>
      </c>
      <c r="E1501" s="143">
        <v>1373448609</v>
      </c>
      <c r="F1501" s="143">
        <v>11</v>
      </c>
      <c r="G1501" s="143">
        <v>20.6</v>
      </c>
      <c r="H1501" s="143" t="b">
        <v>1</v>
      </c>
      <c r="I1501" s="143" t="b">
        <v>0</v>
      </c>
      <c r="J1501" s="143" t="b">
        <v>0</v>
      </c>
      <c r="K1501" s="143" t="b">
        <v>0</v>
      </c>
    </row>
  </sheetData>
  <autoFilter ref="A1:K1501" xr:uid="{1214B52B-AB57-9441-9659-8E90B2448678}">
    <filterColumn colId="0">
      <filters>
        <dateGroupItem year="2021" dateTimeGrouping="year"/>
      </filters>
    </filterColumn>
    <sortState xmlns:xlrd2="http://schemas.microsoft.com/office/spreadsheetml/2017/richdata2" ref="A2:K1037">
      <sortCondition ref="A1:A1501"/>
    </sortState>
  </autoFilter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MARK LATHAM</vt:lpstr>
      <vt:lpstr>BEN BEARE</vt:lpstr>
      <vt:lpstr>UNIT DATA</vt:lpstr>
      <vt:lpstr>TRACK DATA</vt:lpstr>
      <vt:lpstr>HORSES</vt:lpstr>
      <vt:lpstr>AFL TIPS</vt:lpstr>
      <vt:lpstr>transaction_history (1)</vt:lpstr>
      <vt:lpstr>'AFL TIPS'!Print_Area</vt:lpstr>
      <vt:lpstr>'BEN BEARE'!Print_Area</vt:lpstr>
      <vt:lpstr>HORSES!Print_Area</vt:lpstr>
      <vt:lpstr>'MARK LATHAM'!Print_Area</vt:lpstr>
      <vt:lpstr>'TRACK DATA'!Print_Area</vt:lpstr>
      <vt:lpstr>'UNIT DATA'!Print_Area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</dc:creator>
  <cp:keywords/>
  <dc:description/>
  <cp:lastModifiedBy>ben bea</cp:lastModifiedBy>
  <cp:revision/>
  <cp:lastPrinted>2024-04-01T23:24:27Z</cp:lastPrinted>
  <dcterms:created xsi:type="dcterms:W3CDTF">2021-01-13T02:13:15Z</dcterms:created>
  <dcterms:modified xsi:type="dcterms:W3CDTF">2024-04-02T02:14:16Z</dcterms:modified>
  <cp:category/>
  <cp:contentStatus/>
</cp:coreProperties>
</file>